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24"/>
  <workbookPr defaultThemeVersion="166925"/>
  <xr:revisionPtr revIDLastSave="0" documentId="8_{6AD0A02E-D70F-4571-AA52-A6362ED5E65A}" xr6:coauthVersionLast="45" xr6:coauthVersionMax="45" xr10:uidLastSave="{00000000-0000-0000-0000-000000000000}"/>
  <bookViews>
    <workbookView xWindow="0" yWindow="0" windowWidth="16384" windowHeight="8192" tabRatio="500" firstSheet="1" activeTab="5" xr2:uid="{00000000-000D-0000-FFFF-FFFF00000000}"/>
  </bookViews>
  <sheets>
    <sheet name="InformacoesBasicas" sheetId="1" r:id="rId1"/>
    <sheet name="Entrada de $" sheetId="2" r:id="rId2"/>
    <sheet name="Custo Unitário" sheetId="3" r:id="rId3"/>
    <sheet name="Calculo de Custo" sheetId="4" r:id="rId4"/>
    <sheet name="Saídas de $" sheetId="5" r:id="rId5"/>
    <sheet name="Resumo-Planejamento Financeiro" sheetId="6" r:id="rId6"/>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8" i="6" l="1"/>
  <c r="E8" i="6"/>
  <c r="D8" i="6"/>
  <c r="C8" i="6"/>
  <c r="D101" i="2"/>
  <c r="E101" i="2"/>
  <c r="F101" i="2"/>
  <c r="G101" i="2"/>
  <c r="H101" i="2"/>
  <c r="I101" i="2"/>
  <c r="J101" i="2"/>
  <c r="K101" i="2"/>
  <c r="L101" i="2"/>
  <c r="M101" i="2"/>
  <c r="C101" i="2"/>
  <c r="B101" i="2"/>
  <c r="D97" i="2"/>
  <c r="E97" i="2"/>
  <c r="F97" i="2"/>
  <c r="G97" i="2"/>
  <c r="H97" i="2"/>
  <c r="I97" i="2"/>
  <c r="J97" i="2"/>
  <c r="K97" i="2"/>
  <c r="L97" i="2"/>
  <c r="M97" i="2"/>
  <c r="C97" i="2"/>
  <c r="B97" i="2"/>
  <c r="D93" i="2"/>
  <c r="E93" i="2"/>
  <c r="F93" i="2"/>
  <c r="G93" i="2"/>
  <c r="H93" i="2"/>
  <c r="I93" i="2"/>
  <c r="J93" i="2"/>
  <c r="K93" i="2"/>
  <c r="L93" i="2"/>
  <c r="M93" i="2"/>
  <c r="C93" i="2"/>
  <c r="B93" i="2"/>
  <c r="D89" i="2"/>
  <c r="E89" i="2"/>
  <c r="F89" i="2"/>
  <c r="G89" i="2"/>
  <c r="H89" i="2"/>
  <c r="I89" i="2"/>
  <c r="J89" i="2"/>
  <c r="K89" i="2"/>
  <c r="L89" i="2"/>
  <c r="M89" i="2"/>
  <c r="C89" i="2"/>
  <c r="B89" i="2"/>
  <c r="D81" i="2"/>
  <c r="E81" i="2"/>
  <c r="F81" i="2"/>
  <c r="G81" i="2"/>
  <c r="H81" i="2"/>
  <c r="I81" i="2"/>
  <c r="J81" i="2"/>
  <c r="K81" i="2"/>
  <c r="L81" i="2"/>
  <c r="M81" i="2"/>
  <c r="C81" i="2"/>
  <c r="B81" i="2"/>
  <c r="D77" i="2"/>
  <c r="E77" i="2"/>
  <c r="F77" i="2"/>
  <c r="G77" i="2"/>
  <c r="H77" i="2"/>
  <c r="I77" i="2"/>
  <c r="J77" i="2"/>
  <c r="K77" i="2"/>
  <c r="L77" i="2"/>
  <c r="M77" i="2"/>
  <c r="C77" i="2"/>
  <c r="B77" i="2"/>
  <c r="D73" i="2"/>
  <c r="E73" i="2"/>
  <c r="F73" i="2"/>
  <c r="G73" i="2"/>
  <c r="H73" i="2"/>
  <c r="I73" i="2"/>
  <c r="J73" i="2"/>
  <c r="K73" i="2"/>
  <c r="L73" i="2"/>
  <c r="M73" i="2"/>
  <c r="C73" i="2"/>
  <c r="B73" i="2"/>
  <c r="D69" i="2"/>
  <c r="E69" i="2"/>
  <c r="F69" i="2"/>
  <c r="G69" i="2"/>
  <c r="H69" i="2"/>
  <c r="I69" i="2"/>
  <c r="J69" i="2"/>
  <c r="K69" i="2"/>
  <c r="L69" i="2"/>
  <c r="M69" i="2"/>
  <c r="C69" i="2"/>
  <c r="B69" i="2"/>
  <c r="D61" i="2"/>
  <c r="E61" i="2"/>
  <c r="F61" i="2"/>
  <c r="G61" i="2"/>
  <c r="H61" i="2"/>
  <c r="I61" i="2"/>
  <c r="J61" i="2"/>
  <c r="K61" i="2"/>
  <c r="L61" i="2"/>
  <c r="M61" i="2"/>
  <c r="C61" i="2"/>
  <c r="B61" i="2"/>
  <c r="D57" i="2"/>
  <c r="E57" i="2"/>
  <c r="F57" i="2"/>
  <c r="G57" i="2"/>
  <c r="H57" i="2"/>
  <c r="I57" i="2"/>
  <c r="J57" i="2"/>
  <c r="K57" i="2"/>
  <c r="L57" i="2"/>
  <c r="M57" i="2"/>
  <c r="C57" i="2"/>
  <c r="B57" i="2"/>
  <c r="D53" i="2"/>
  <c r="E53" i="2"/>
  <c r="F53" i="2"/>
  <c r="G53" i="2"/>
  <c r="H53" i="2"/>
  <c r="I53" i="2"/>
  <c r="J53" i="2"/>
  <c r="K53" i="2"/>
  <c r="L53" i="2"/>
  <c r="M53" i="2"/>
  <c r="C53" i="2"/>
  <c r="B53" i="2"/>
  <c r="D49" i="2"/>
  <c r="E49" i="2"/>
  <c r="F49" i="2"/>
  <c r="G49" i="2"/>
  <c r="H49" i="2"/>
  <c r="I49" i="2"/>
  <c r="J49" i="2"/>
  <c r="K49" i="2"/>
  <c r="L49" i="2"/>
  <c r="M49" i="2"/>
  <c r="C49" i="2"/>
  <c r="B49" i="2"/>
  <c r="D41" i="2"/>
  <c r="E41" i="2"/>
  <c r="F41" i="2"/>
  <c r="G41" i="2"/>
  <c r="H41" i="2"/>
  <c r="I41" i="2"/>
  <c r="J41" i="2"/>
  <c r="K41" i="2"/>
  <c r="L41" i="2"/>
  <c r="M41" i="2"/>
  <c r="C41" i="2"/>
  <c r="B41" i="2"/>
  <c r="D37" i="2"/>
  <c r="E37" i="2"/>
  <c r="F37" i="2"/>
  <c r="G37" i="2"/>
  <c r="H37" i="2"/>
  <c r="I37" i="2"/>
  <c r="J37" i="2"/>
  <c r="K37" i="2"/>
  <c r="L37" i="2"/>
  <c r="M37" i="2"/>
  <c r="C37" i="2"/>
  <c r="B37" i="2"/>
  <c r="D33" i="2"/>
  <c r="E33" i="2"/>
  <c r="F33" i="2"/>
  <c r="G33" i="2"/>
  <c r="H33" i="2"/>
  <c r="I33" i="2"/>
  <c r="J33" i="2"/>
  <c r="K33" i="2"/>
  <c r="L33" i="2"/>
  <c r="M33" i="2"/>
  <c r="C33" i="2"/>
  <c r="D29" i="2"/>
  <c r="E29" i="2"/>
  <c r="F29" i="2"/>
  <c r="G29" i="2"/>
  <c r="H29" i="2"/>
  <c r="I29" i="2"/>
  <c r="J29" i="2"/>
  <c r="K29" i="2"/>
  <c r="L29" i="2"/>
  <c r="M29" i="2"/>
  <c r="B29" i="2"/>
  <c r="C29" i="2"/>
  <c r="B33" i="2"/>
  <c r="F7" i="6"/>
  <c r="E7" i="6"/>
  <c r="D7" i="6"/>
  <c r="C7" i="6"/>
  <c r="C27" i="6"/>
  <c r="N100" i="4"/>
  <c r="M100" i="4"/>
  <c r="L100" i="4"/>
  <c r="K100" i="4"/>
  <c r="J100" i="4"/>
  <c r="I100" i="4"/>
  <c r="H100" i="4"/>
  <c r="G100" i="4"/>
  <c r="F100" i="4"/>
  <c r="E100" i="4"/>
  <c r="D100" i="4"/>
  <c r="C100" i="4"/>
  <c r="B100" i="4"/>
  <c r="N96" i="4"/>
  <c r="M96" i="4"/>
  <c r="L96" i="4"/>
  <c r="K96" i="4"/>
  <c r="J96" i="4"/>
  <c r="I96" i="4"/>
  <c r="H96" i="4"/>
  <c r="G96" i="4"/>
  <c r="F96" i="4"/>
  <c r="E96" i="4"/>
  <c r="D96" i="4"/>
  <c r="C96" i="4"/>
  <c r="B96" i="4"/>
  <c r="N92" i="4"/>
  <c r="M92" i="4"/>
  <c r="L92" i="4"/>
  <c r="K92" i="4"/>
  <c r="J92" i="4"/>
  <c r="I92" i="4"/>
  <c r="H92" i="4"/>
  <c r="G92" i="4"/>
  <c r="F92" i="4"/>
  <c r="E92" i="4"/>
  <c r="D92" i="4"/>
  <c r="C92" i="4"/>
  <c r="B92" i="4"/>
  <c r="N88" i="4"/>
  <c r="M88" i="4"/>
  <c r="L88" i="4"/>
  <c r="K88" i="4"/>
  <c r="J88" i="4"/>
  <c r="I88" i="4"/>
  <c r="H88" i="4"/>
  <c r="G88" i="4"/>
  <c r="F88" i="4"/>
  <c r="E88" i="4"/>
  <c r="D88" i="4"/>
  <c r="C88" i="4"/>
  <c r="B88" i="4"/>
  <c r="N80" i="4"/>
  <c r="M80" i="4"/>
  <c r="L80" i="4"/>
  <c r="K80" i="4"/>
  <c r="J80" i="4"/>
  <c r="I80" i="4"/>
  <c r="H80" i="4"/>
  <c r="G80" i="4"/>
  <c r="F80" i="4"/>
  <c r="E80" i="4"/>
  <c r="D80" i="4"/>
  <c r="C80" i="4"/>
  <c r="B80" i="4"/>
  <c r="N76" i="4"/>
  <c r="M76" i="4"/>
  <c r="L76" i="4"/>
  <c r="K76" i="4"/>
  <c r="J76" i="4"/>
  <c r="I76" i="4"/>
  <c r="H76" i="4"/>
  <c r="G76" i="4"/>
  <c r="F76" i="4"/>
  <c r="E76" i="4"/>
  <c r="D76" i="4"/>
  <c r="C76" i="4"/>
  <c r="B76" i="4"/>
  <c r="N72" i="4"/>
  <c r="M72" i="4"/>
  <c r="L72" i="4"/>
  <c r="K72" i="4"/>
  <c r="J72" i="4"/>
  <c r="I72" i="4"/>
  <c r="H72" i="4"/>
  <c r="G72" i="4"/>
  <c r="F72" i="4"/>
  <c r="E72" i="4"/>
  <c r="D72" i="4"/>
  <c r="C72" i="4"/>
  <c r="B72" i="4"/>
  <c r="N68" i="4"/>
  <c r="M68" i="4"/>
  <c r="L68" i="4"/>
  <c r="K68" i="4"/>
  <c r="J68" i="4"/>
  <c r="I68" i="4"/>
  <c r="H68" i="4"/>
  <c r="G68" i="4"/>
  <c r="F68" i="4"/>
  <c r="E68" i="4"/>
  <c r="D68" i="4"/>
  <c r="C68" i="4"/>
  <c r="B68" i="4"/>
  <c r="N60" i="4"/>
  <c r="M60" i="4"/>
  <c r="L60" i="4"/>
  <c r="K60" i="4"/>
  <c r="J60" i="4"/>
  <c r="I60" i="4"/>
  <c r="H60" i="4"/>
  <c r="G60" i="4"/>
  <c r="F60" i="4"/>
  <c r="E60" i="4"/>
  <c r="D60" i="4"/>
  <c r="C60" i="4"/>
  <c r="B60" i="4"/>
  <c r="N56" i="4"/>
  <c r="M56" i="4"/>
  <c r="L56" i="4"/>
  <c r="K56" i="4"/>
  <c r="J56" i="4"/>
  <c r="I56" i="4"/>
  <c r="H56" i="4"/>
  <c r="G56" i="4"/>
  <c r="F56" i="4"/>
  <c r="E56" i="4"/>
  <c r="D56" i="4"/>
  <c r="C56" i="4"/>
  <c r="B56" i="4"/>
  <c r="C52" i="4"/>
  <c r="D52" i="4"/>
  <c r="E52" i="4"/>
  <c r="F52" i="4"/>
  <c r="G52" i="4"/>
  <c r="H52" i="4"/>
  <c r="I52" i="4"/>
  <c r="J52" i="4"/>
  <c r="K52" i="4"/>
  <c r="L52" i="4"/>
  <c r="M52" i="4"/>
  <c r="N52" i="4"/>
  <c r="B52" i="4"/>
  <c r="C48" i="4"/>
  <c r="D48" i="4"/>
  <c r="E48" i="4"/>
  <c r="F48" i="4"/>
  <c r="G48" i="4"/>
  <c r="H48" i="4"/>
  <c r="I48" i="4"/>
  <c r="J48" i="4"/>
  <c r="K48" i="4"/>
  <c r="L48" i="4"/>
  <c r="M48" i="4"/>
  <c r="N48" i="4"/>
  <c r="B48" i="4"/>
  <c r="N40" i="4"/>
  <c r="M40" i="4"/>
  <c r="L40" i="4"/>
  <c r="K40" i="4"/>
  <c r="J40" i="4"/>
  <c r="I40" i="4"/>
  <c r="H40" i="4"/>
  <c r="G40" i="4"/>
  <c r="F40" i="4"/>
  <c r="E40" i="4"/>
  <c r="D40" i="4"/>
  <c r="C40" i="4"/>
  <c r="B40" i="4"/>
  <c r="N36" i="4"/>
  <c r="M36" i="4"/>
  <c r="L36" i="4"/>
  <c r="K36" i="4"/>
  <c r="J36" i="4"/>
  <c r="I36" i="4"/>
  <c r="H36" i="4"/>
  <c r="G36" i="4"/>
  <c r="F36" i="4"/>
  <c r="E36" i="4"/>
  <c r="D36" i="4"/>
  <c r="C36" i="4"/>
  <c r="B36" i="4"/>
  <c r="B32" i="4"/>
  <c r="C32" i="4"/>
  <c r="D32" i="4"/>
  <c r="E32" i="4"/>
  <c r="F32" i="4"/>
  <c r="G32" i="4"/>
  <c r="H32" i="4"/>
  <c r="I32" i="4"/>
  <c r="J32" i="4"/>
  <c r="K32" i="4"/>
  <c r="L32" i="4"/>
  <c r="M32" i="4"/>
  <c r="N32" i="4"/>
  <c r="N28" i="4"/>
  <c r="M28" i="4"/>
  <c r="L28" i="4"/>
  <c r="K28" i="4"/>
  <c r="J28" i="4"/>
  <c r="I28" i="4"/>
  <c r="H28" i="4"/>
  <c r="G28" i="4"/>
  <c r="F28" i="4"/>
  <c r="E28" i="4"/>
  <c r="D28" i="4"/>
  <c r="C28" i="4"/>
  <c r="B28" i="4"/>
  <c r="B28" i="2"/>
  <c r="B72" i="2"/>
  <c r="A91" i="4"/>
  <c r="A101" i="2"/>
  <c r="A99" i="2"/>
  <c r="A97" i="2"/>
  <c r="A95" i="2"/>
  <c r="A93" i="2"/>
  <c r="A91" i="2"/>
  <c r="A89" i="2"/>
  <c r="A87" i="2"/>
  <c r="A81" i="2"/>
  <c r="A79" i="2"/>
  <c r="A77" i="2"/>
  <c r="A75" i="2"/>
  <c r="A73" i="2"/>
  <c r="A71" i="2"/>
  <c r="A69" i="2"/>
  <c r="A67" i="2"/>
  <c r="A61" i="2"/>
  <c r="A59" i="2"/>
  <c r="A57" i="2"/>
  <c r="A55" i="2"/>
  <c r="A53" i="2"/>
  <c r="A51" i="2"/>
  <c r="A49" i="2"/>
  <c r="A47" i="2"/>
  <c r="A41" i="2"/>
  <c r="A33" i="2"/>
  <c r="A37" i="2"/>
  <c r="A39" i="2"/>
  <c r="A35" i="2"/>
  <c r="A31" i="2"/>
  <c r="A29" i="2"/>
  <c r="A27" i="2"/>
  <c r="C100" i="2"/>
  <c r="D100" i="2"/>
  <c r="E100" i="2"/>
  <c r="F100" i="2"/>
  <c r="G100" i="2"/>
  <c r="H100" i="2"/>
  <c r="I100" i="2"/>
  <c r="J100" i="2"/>
  <c r="K100" i="2"/>
  <c r="L100" i="2"/>
  <c r="M100" i="2"/>
  <c r="B100" i="2"/>
  <c r="C96" i="2"/>
  <c r="D96" i="2"/>
  <c r="E96" i="2"/>
  <c r="F96" i="2"/>
  <c r="G96" i="2"/>
  <c r="H96" i="2"/>
  <c r="I96" i="2"/>
  <c r="J96" i="2"/>
  <c r="K96" i="2"/>
  <c r="L96" i="2"/>
  <c r="M96" i="2"/>
  <c r="B96" i="2"/>
  <c r="C92" i="2"/>
  <c r="D92" i="2"/>
  <c r="E92" i="2"/>
  <c r="F92" i="2"/>
  <c r="G92" i="2"/>
  <c r="H92" i="2"/>
  <c r="I92" i="2"/>
  <c r="J92" i="2"/>
  <c r="K92" i="2"/>
  <c r="L92" i="2"/>
  <c r="M92" i="2"/>
  <c r="B92" i="2"/>
  <c r="C88" i="2"/>
  <c r="D88" i="2"/>
  <c r="E88" i="2"/>
  <c r="F88" i="2"/>
  <c r="G88" i="2"/>
  <c r="H88" i="2"/>
  <c r="I88" i="2"/>
  <c r="J88" i="2"/>
  <c r="K88" i="2"/>
  <c r="L88" i="2"/>
  <c r="M88" i="2"/>
  <c r="C80" i="2"/>
  <c r="D80" i="2"/>
  <c r="E80" i="2"/>
  <c r="F80" i="2"/>
  <c r="G80" i="2"/>
  <c r="H80" i="2"/>
  <c r="I80" i="2"/>
  <c r="J80" i="2"/>
  <c r="K80" i="2"/>
  <c r="L80" i="2"/>
  <c r="M80" i="2"/>
  <c r="B80" i="2"/>
  <c r="C76" i="2"/>
  <c r="D76" i="2"/>
  <c r="E76" i="2"/>
  <c r="F76" i="2"/>
  <c r="G76" i="2"/>
  <c r="H76" i="2"/>
  <c r="I76" i="2"/>
  <c r="J76" i="2"/>
  <c r="K76" i="2"/>
  <c r="L76" i="2"/>
  <c r="M76" i="2"/>
  <c r="B76" i="2"/>
  <c r="C72" i="2"/>
  <c r="D72" i="2"/>
  <c r="E72" i="2"/>
  <c r="F72" i="2"/>
  <c r="G72" i="2"/>
  <c r="H72" i="2"/>
  <c r="I72" i="2"/>
  <c r="J72" i="2"/>
  <c r="K72" i="2"/>
  <c r="L72" i="2"/>
  <c r="M72" i="2"/>
  <c r="C68" i="2"/>
  <c r="D68" i="2"/>
  <c r="E68" i="2"/>
  <c r="F68" i="2"/>
  <c r="G68" i="2"/>
  <c r="H68" i="2"/>
  <c r="I68" i="2"/>
  <c r="J68" i="2"/>
  <c r="K68" i="2"/>
  <c r="L68" i="2"/>
  <c r="M68" i="2"/>
  <c r="C60" i="2"/>
  <c r="D60" i="2"/>
  <c r="E60" i="2"/>
  <c r="F60" i="2"/>
  <c r="G60" i="2"/>
  <c r="H60" i="2"/>
  <c r="I60" i="2"/>
  <c r="J60" i="2"/>
  <c r="K60" i="2"/>
  <c r="L60" i="2"/>
  <c r="M60" i="2"/>
  <c r="B60" i="2"/>
  <c r="C56" i="2"/>
  <c r="D56" i="2"/>
  <c r="E56" i="2"/>
  <c r="F56" i="2"/>
  <c r="G56" i="2"/>
  <c r="H56" i="2"/>
  <c r="I56" i="2"/>
  <c r="J56" i="2"/>
  <c r="K56" i="2"/>
  <c r="L56" i="2"/>
  <c r="M56" i="2"/>
  <c r="B56" i="2"/>
  <c r="C52" i="2"/>
  <c r="D52" i="2"/>
  <c r="E52" i="2"/>
  <c r="F52" i="2"/>
  <c r="G52" i="2"/>
  <c r="H52" i="2"/>
  <c r="I52" i="2"/>
  <c r="J52" i="2"/>
  <c r="K52" i="2"/>
  <c r="L52" i="2"/>
  <c r="M52" i="2"/>
  <c r="B52" i="2"/>
  <c r="B48" i="2"/>
  <c r="B68" i="2" s="1"/>
  <c r="B88" i="2" s="1"/>
  <c r="C48" i="2"/>
  <c r="D48" i="2"/>
  <c r="E48" i="2"/>
  <c r="F48" i="2"/>
  <c r="G48" i="2"/>
  <c r="H48" i="2"/>
  <c r="I48" i="2"/>
  <c r="J48" i="2"/>
  <c r="K48" i="2"/>
  <c r="L48" i="2"/>
  <c r="M48" i="2"/>
  <c r="C40" i="2"/>
  <c r="D40" i="2"/>
  <c r="E40" i="2"/>
  <c r="F40" i="2"/>
  <c r="G40" i="2"/>
  <c r="H40" i="2"/>
  <c r="I40" i="2"/>
  <c r="J40" i="2"/>
  <c r="K40" i="2"/>
  <c r="L40" i="2"/>
  <c r="M40" i="2"/>
  <c r="B40" i="2"/>
  <c r="C36" i="2"/>
  <c r="D36" i="2"/>
  <c r="E36" i="2"/>
  <c r="F36" i="2"/>
  <c r="G36" i="2"/>
  <c r="H36" i="2"/>
  <c r="I36" i="2"/>
  <c r="J36" i="2"/>
  <c r="K36" i="2"/>
  <c r="L36" i="2"/>
  <c r="M36" i="2"/>
  <c r="C32" i="2"/>
  <c r="D32" i="2"/>
  <c r="E32" i="2"/>
  <c r="F32" i="2"/>
  <c r="G32" i="2"/>
  <c r="H32" i="2"/>
  <c r="I32" i="2"/>
  <c r="J32" i="2"/>
  <c r="K32" i="2"/>
  <c r="L32" i="2"/>
  <c r="M32" i="2"/>
  <c r="B36" i="2"/>
  <c r="B32" i="2"/>
  <c r="C28" i="2"/>
  <c r="D28" i="2"/>
  <c r="E28" i="2"/>
  <c r="F28" i="2"/>
  <c r="G28" i="2"/>
  <c r="H28" i="2"/>
  <c r="I28" i="2"/>
  <c r="J28" i="2"/>
  <c r="K28" i="2"/>
  <c r="L28" i="2"/>
  <c r="M28" i="2"/>
  <c r="B12" i="5"/>
  <c r="P52" i="5"/>
  <c r="P51" i="5"/>
  <c r="P50" i="5"/>
  <c r="P49" i="5"/>
  <c r="O48" i="5"/>
  <c r="N48" i="5"/>
  <c r="M48" i="5"/>
  <c r="L48" i="5"/>
  <c r="K48" i="5"/>
  <c r="J48" i="5"/>
  <c r="I48" i="5"/>
  <c r="H48" i="5"/>
  <c r="G48" i="5"/>
  <c r="F48" i="5"/>
  <c r="E48" i="5"/>
  <c r="D48" i="5"/>
  <c r="P48" i="5" s="1"/>
  <c r="P45" i="5"/>
  <c r="P44" i="5"/>
  <c r="P43" i="5"/>
  <c r="P42" i="5"/>
  <c r="O41" i="5"/>
  <c r="N41" i="5"/>
  <c r="M41" i="5"/>
  <c r="L41" i="5"/>
  <c r="K41" i="5"/>
  <c r="J41" i="5"/>
  <c r="I41" i="5"/>
  <c r="H41" i="5"/>
  <c r="G41" i="5"/>
  <c r="F41" i="5"/>
  <c r="E41" i="5"/>
  <c r="D41" i="5"/>
  <c r="P41" i="5" s="1"/>
  <c r="P38" i="5"/>
  <c r="P37" i="5"/>
  <c r="P36" i="5"/>
  <c r="P35" i="5"/>
  <c r="O34" i="5"/>
  <c r="N34" i="5"/>
  <c r="M34" i="5"/>
  <c r="L34" i="5"/>
  <c r="K34" i="5"/>
  <c r="J34" i="5"/>
  <c r="I34" i="5"/>
  <c r="H34" i="5"/>
  <c r="G34" i="5"/>
  <c r="F34" i="5"/>
  <c r="E34" i="5"/>
  <c r="D34" i="5"/>
  <c r="P34" i="5" s="1"/>
  <c r="P31" i="5"/>
  <c r="P30" i="5"/>
  <c r="P29" i="5"/>
  <c r="P28" i="5"/>
  <c r="O27" i="5"/>
  <c r="N27" i="5"/>
  <c r="M27" i="5"/>
  <c r="L27" i="5"/>
  <c r="K27" i="5"/>
  <c r="J27" i="5"/>
  <c r="I27" i="5"/>
  <c r="H27" i="5"/>
  <c r="G27" i="5"/>
  <c r="F27" i="5"/>
  <c r="E27" i="5"/>
  <c r="D27" i="5"/>
  <c r="P27" i="5" s="1"/>
  <c r="P23" i="5"/>
  <c r="P22" i="5"/>
  <c r="P21" i="5"/>
  <c r="P20" i="5"/>
  <c r="O19" i="5"/>
  <c r="N19" i="5"/>
  <c r="M19" i="5"/>
  <c r="L19" i="5"/>
  <c r="K19" i="5"/>
  <c r="J19" i="5"/>
  <c r="I19" i="5"/>
  <c r="H19" i="5"/>
  <c r="G19" i="5"/>
  <c r="F19" i="5"/>
  <c r="E19" i="5"/>
  <c r="D19" i="5"/>
  <c r="P19" i="5" s="1"/>
  <c r="B8" i="6" s="1"/>
  <c r="B27" i="6"/>
  <c r="O9" i="5"/>
  <c r="N9" i="5"/>
  <c r="M9" i="5"/>
  <c r="L9" i="5"/>
  <c r="K9" i="5"/>
  <c r="J9" i="5"/>
  <c r="I9" i="5"/>
  <c r="H9" i="5"/>
  <c r="G9" i="5"/>
  <c r="F9" i="5"/>
  <c r="E9" i="5"/>
  <c r="D9" i="5"/>
  <c r="P9" i="5" s="1"/>
  <c r="O8" i="5"/>
  <c r="N8" i="5"/>
  <c r="M8" i="5"/>
  <c r="L8" i="5"/>
  <c r="K8" i="5"/>
  <c r="J8" i="5"/>
  <c r="I8" i="5"/>
  <c r="H8" i="5"/>
  <c r="G8" i="5"/>
  <c r="F8" i="5"/>
  <c r="E8" i="5"/>
  <c r="D8" i="5"/>
  <c r="P8" i="5" s="1"/>
  <c r="O7" i="5"/>
  <c r="N7" i="5"/>
  <c r="M7" i="5"/>
  <c r="L7" i="5"/>
  <c r="K7" i="5"/>
  <c r="J7" i="5"/>
  <c r="I7" i="5"/>
  <c r="H7" i="5"/>
  <c r="G7" i="5"/>
  <c r="F7" i="5"/>
  <c r="E7" i="5"/>
  <c r="D7" i="5"/>
  <c r="P7" i="5" s="1"/>
  <c r="O6" i="5"/>
  <c r="N6" i="5"/>
  <c r="M6" i="5"/>
  <c r="L6" i="5"/>
  <c r="K6" i="5"/>
  <c r="J6" i="5"/>
  <c r="I6" i="5"/>
  <c r="H6" i="5"/>
  <c r="G6" i="5"/>
  <c r="F6" i="5"/>
  <c r="E6" i="5"/>
  <c r="D6" i="5"/>
  <c r="P6" i="5" s="1"/>
  <c r="O5" i="5"/>
  <c r="N5" i="5"/>
  <c r="M5" i="5"/>
  <c r="L5" i="5"/>
  <c r="K5" i="5"/>
  <c r="J5" i="5"/>
  <c r="I5" i="5"/>
  <c r="H5" i="5"/>
  <c r="G5" i="5"/>
  <c r="F5" i="5"/>
  <c r="E5" i="5"/>
  <c r="D5" i="5"/>
  <c r="P5" i="5" s="1"/>
  <c r="B5" i="5"/>
  <c r="M101" i="4"/>
  <c r="L101" i="4"/>
  <c r="K101" i="4"/>
  <c r="J101" i="4"/>
  <c r="I101" i="4"/>
  <c r="H101" i="4"/>
  <c r="G101" i="4"/>
  <c r="F101" i="4"/>
  <c r="E101" i="4"/>
  <c r="D101" i="4"/>
  <c r="C101" i="4"/>
  <c r="B101" i="4"/>
  <c r="N101" i="4" s="1"/>
  <c r="A100" i="4"/>
  <c r="B99" i="4"/>
  <c r="A99" i="4"/>
  <c r="M97" i="4"/>
  <c r="L97" i="4"/>
  <c r="K97" i="4"/>
  <c r="J97" i="4"/>
  <c r="I97" i="4"/>
  <c r="H97" i="4"/>
  <c r="G97" i="4"/>
  <c r="F97" i="4"/>
  <c r="E97" i="4"/>
  <c r="D97" i="4"/>
  <c r="C97" i="4"/>
  <c r="B97" i="4"/>
  <c r="N97" i="4" s="1"/>
  <c r="A96" i="4"/>
  <c r="B95" i="4"/>
  <c r="A95" i="4"/>
  <c r="M93" i="4"/>
  <c r="L93" i="4"/>
  <c r="K93" i="4"/>
  <c r="J93" i="4"/>
  <c r="I93" i="4"/>
  <c r="H93" i="4"/>
  <c r="G93" i="4"/>
  <c r="F93" i="4"/>
  <c r="E93" i="4"/>
  <c r="D93" i="4"/>
  <c r="C93" i="4"/>
  <c r="B93" i="4"/>
  <c r="N93" i="4" s="1"/>
  <c r="A92" i="4"/>
  <c r="B91" i="4"/>
  <c r="M89" i="4"/>
  <c r="L89" i="4"/>
  <c r="K89" i="4"/>
  <c r="J89" i="4"/>
  <c r="I89" i="4"/>
  <c r="H89" i="4"/>
  <c r="G89" i="4"/>
  <c r="F89" i="4"/>
  <c r="E89" i="4"/>
  <c r="D89" i="4"/>
  <c r="C89" i="4"/>
  <c r="B89" i="4"/>
  <c r="N89" i="4" s="1"/>
  <c r="A88" i="4"/>
  <c r="B87" i="4"/>
  <c r="A87" i="4"/>
  <c r="B85" i="4"/>
  <c r="M81" i="4"/>
  <c r="L81" i="4"/>
  <c r="K81" i="4"/>
  <c r="J81" i="4"/>
  <c r="I81" i="4"/>
  <c r="H81" i="4"/>
  <c r="G81" i="4"/>
  <c r="F81" i="4"/>
  <c r="E81" i="4"/>
  <c r="D81" i="4"/>
  <c r="C81" i="4"/>
  <c r="B81" i="4"/>
  <c r="N81" i="4" s="1"/>
  <c r="A80" i="4"/>
  <c r="B79" i="4"/>
  <c r="A79" i="4"/>
  <c r="M77" i="4"/>
  <c r="L77" i="4"/>
  <c r="K77" i="4"/>
  <c r="J77" i="4"/>
  <c r="I77" i="4"/>
  <c r="H77" i="4"/>
  <c r="G77" i="4"/>
  <c r="F77" i="4"/>
  <c r="E77" i="4"/>
  <c r="D77" i="4"/>
  <c r="C77" i="4"/>
  <c r="B77" i="4"/>
  <c r="N77" i="4" s="1"/>
  <c r="A76" i="4"/>
  <c r="B75" i="4"/>
  <c r="A75" i="4"/>
  <c r="M73" i="4"/>
  <c r="L73" i="4"/>
  <c r="K73" i="4"/>
  <c r="J73" i="4"/>
  <c r="I73" i="4"/>
  <c r="H73" i="4"/>
  <c r="G73" i="4"/>
  <c r="F73" i="4"/>
  <c r="E73" i="4"/>
  <c r="D73" i="4"/>
  <c r="C73" i="4"/>
  <c r="B73" i="4"/>
  <c r="N73" i="4" s="1"/>
  <c r="A72" i="4"/>
  <c r="B71" i="4"/>
  <c r="A71" i="4"/>
  <c r="M69" i="4"/>
  <c r="L69" i="4"/>
  <c r="K69" i="4"/>
  <c r="J69" i="4"/>
  <c r="I69" i="4"/>
  <c r="H69" i="4"/>
  <c r="G69" i="4"/>
  <c r="F69" i="4"/>
  <c r="E69" i="4"/>
  <c r="D69" i="4"/>
  <c r="C69" i="4"/>
  <c r="B69" i="4"/>
  <c r="N69" i="4" s="1"/>
  <c r="A68" i="4"/>
  <c r="B67" i="4"/>
  <c r="A67" i="4"/>
  <c r="B65" i="4"/>
  <c r="M61" i="4"/>
  <c r="L61" i="4"/>
  <c r="K61" i="4"/>
  <c r="J61" i="4"/>
  <c r="I61" i="4"/>
  <c r="H61" i="4"/>
  <c r="G61" i="4"/>
  <c r="F61" i="4"/>
  <c r="E61" i="4"/>
  <c r="D61" i="4"/>
  <c r="C61" i="4"/>
  <c r="B61" i="4"/>
  <c r="N61" i="4" s="1"/>
  <c r="A60" i="4"/>
  <c r="B59" i="4"/>
  <c r="A59" i="4"/>
  <c r="M57" i="4"/>
  <c r="L57" i="4"/>
  <c r="K57" i="4"/>
  <c r="J57" i="4"/>
  <c r="I57" i="4"/>
  <c r="H57" i="4"/>
  <c r="G57" i="4"/>
  <c r="F57" i="4"/>
  <c r="E57" i="4"/>
  <c r="D57" i="4"/>
  <c r="C57" i="4"/>
  <c r="B57" i="4"/>
  <c r="N57" i="4" s="1"/>
  <c r="A56" i="4"/>
  <c r="B55" i="4"/>
  <c r="A55" i="4"/>
  <c r="M53" i="4"/>
  <c r="L53" i="4"/>
  <c r="K53" i="4"/>
  <c r="J53" i="4"/>
  <c r="I53" i="4"/>
  <c r="H53" i="4"/>
  <c r="G53" i="4"/>
  <c r="F53" i="4"/>
  <c r="E53" i="4"/>
  <c r="D53" i="4"/>
  <c r="C53" i="4"/>
  <c r="B53" i="4"/>
  <c r="N53" i="4" s="1"/>
  <c r="A52" i="4"/>
  <c r="B51" i="4"/>
  <c r="A51" i="4"/>
  <c r="M49" i="4"/>
  <c r="L49" i="4"/>
  <c r="K49" i="4"/>
  <c r="J49" i="4"/>
  <c r="I49" i="4"/>
  <c r="H49" i="4"/>
  <c r="G49" i="4"/>
  <c r="F49" i="4"/>
  <c r="E49" i="4"/>
  <c r="D49" i="4"/>
  <c r="C49" i="4"/>
  <c r="B49" i="4"/>
  <c r="N49" i="4" s="1"/>
  <c r="A48" i="4"/>
  <c r="B47" i="4"/>
  <c r="A47" i="4"/>
  <c r="B45" i="4"/>
  <c r="M41" i="4"/>
  <c r="L41" i="4"/>
  <c r="K41" i="4"/>
  <c r="J41" i="4"/>
  <c r="I41" i="4"/>
  <c r="H41" i="4"/>
  <c r="G41" i="4"/>
  <c r="F41" i="4"/>
  <c r="E41" i="4"/>
  <c r="D41" i="4"/>
  <c r="C41" i="4"/>
  <c r="B41" i="4"/>
  <c r="N41" i="4" s="1"/>
  <c r="A40" i="4"/>
  <c r="B39" i="4"/>
  <c r="A39" i="4"/>
  <c r="M37" i="4"/>
  <c r="L37" i="4"/>
  <c r="K37" i="4"/>
  <c r="J37" i="4"/>
  <c r="I37" i="4"/>
  <c r="H37" i="4"/>
  <c r="G37" i="4"/>
  <c r="F37" i="4"/>
  <c r="E37" i="4"/>
  <c r="D37" i="4"/>
  <c r="C37" i="4"/>
  <c r="B37" i="4"/>
  <c r="N37" i="4" s="1"/>
  <c r="A36" i="4"/>
  <c r="B35" i="4"/>
  <c r="A35" i="4"/>
  <c r="M33" i="4"/>
  <c r="L33" i="4"/>
  <c r="K33" i="4"/>
  <c r="J33" i="4"/>
  <c r="I33" i="4"/>
  <c r="H33" i="4"/>
  <c r="G33" i="4"/>
  <c r="F33" i="4"/>
  <c r="E33" i="4"/>
  <c r="D33" i="4"/>
  <c r="C33" i="4"/>
  <c r="B33" i="4"/>
  <c r="N33" i="4" s="1"/>
  <c r="A32" i="4"/>
  <c r="B31" i="4"/>
  <c r="A31" i="4"/>
  <c r="M29" i="4"/>
  <c r="L29" i="4"/>
  <c r="K29" i="4"/>
  <c r="J29" i="4"/>
  <c r="I29" i="4"/>
  <c r="H29" i="4"/>
  <c r="G29" i="4"/>
  <c r="F29" i="4"/>
  <c r="E29" i="4"/>
  <c r="D29" i="4"/>
  <c r="C29" i="4"/>
  <c r="B29" i="4"/>
  <c r="N29" i="4" s="1"/>
  <c r="A28" i="4"/>
  <c r="B27" i="4"/>
  <c r="A27" i="4"/>
  <c r="B25" i="4"/>
  <c r="M21" i="4"/>
  <c r="L21" i="4"/>
  <c r="K21" i="4"/>
  <c r="J21" i="4"/>
  <c r="I21" i="4"/>
  <c r="H21" i="4"/>
  <c r="G21" i="4"/>
  <c r="F21" i="4"/>
  <c r="E21" i="4"/>
  <c r="D21" i="4"/>
  <c r="C21" i="4"/>
  <c r="B21" i="4"/>
  <c r="N21" i="4" s="1"/>
  <c r="B20" i="4"/>
  <c r="A20" i="4"/>
  <c r="B19" i="4"/>
  <c r="A19" i="4"/>
  <c r="M17" i="4"/>
  <c r="L17" i="4"/>
  <c r="K17" i="4"/>
  <c r="J17" i="4"/>
  <c r="I17" i="4"/>
  <c r="H17" i="4"/>
  <c r="G17" i="4"/>
  <c r="F17" i="4"/>
  <c r="E17" i="4"/>
  <c r="D17" i="4"/>
  <c r="C17" i="4"/>
  <c r="B17" i="4"/>
  <c r="N17" i="4" s="1"/>
  <c r="B16" i="4"/>
  <c r="A16" i="4"/>
  <c r="B15" i="4"/>
  <c r="A15" i="4"/>
  <c r="M13" i="4"/>
  <c r="L13" i="4"/>
  <c r="K13" i="4"/>
  <c r="J13" i="4"/>
  <c r="I13" i="4"/>
  <c r="H13" i="4"/>
  <c r="G13" i="4"/>
  <c r="F13" i="4"/>
  <c r="E13" i="4"/>
  <c r="D13" i="4"/>
  <c r="C13" i="4"/>
  <c r="B13" i="4"/>
  <c r="N13" i="4" s="1"/>
  <c r="B12" i="4"/>
  <c r="A12" i="4"/>
  <c r="B11" i="4"/>
  <c r="A11" i="4"/>
  <c r="M9" i="4"/>
  <c r="L9" i="4"/>
  <c r="K9" i="4"/>
  <c r="J9" i="4"/>
  <c r="I9" i="4"/>
  <c r="H9" i="4"/>
  <c r="G9" i="4"/>
  <c r="F9" i="4"/>
  <c r="E9" i="4"/>
  <c r="D9" i="4"/>
  <c r="C9" i="4"/>
  <c r="B9" i="4"/>
  <c r="N9" i="4" s="1"/>
  <c r="B8" i="4"/>
  <c r="A8" i="4"/>
  <c r="B7" i="4"/>
  <c r="A7" i="4"/>
  <c r="B5" i="4"/>
  <c r="A10" i="3"/>
  <c r="A8" i="3"/>
  <c r="A6" i="3"/>
  <c r="A4" i="3"/>
  <c r="N101" i="2"/>
  <c r="N100" i="2"/>
  <c r="M99" i="2"/>
  <c r="L99" i="2"/>
  <c r="K99" i="2"/>
  <c r="J99" i="2"/>
  <c r="I99" i="2"/>
  <c r="H99" i="2"/>
  <c r="G99" i="2"/>
  <c r="F99" i="2"/>
  <c r="E99" i="2"/>
  <c r="D99" i="2"/>
  <c r="C99" i="2"/>
  <c r="B99" i="2"/>
  <c r="N99" i="2" s="1"/>
  <c r="N97" i="2"/>
  <c r="N96" i="2"/>
  <c r="M95" i="2"/>
  <c r="L95" i="2"/>
  <c r="K95" i="2"/>
  <c r="J95" i="2"/>
  <c r="I95" i="2"/>
  <c r="H95" i="2"/>
  <c r="G95" i="2"/>
  <c r="F95" i="2"/>
  <c r="E95" i="2"/>
  <c r="D95" i="2"/>
  <c r="C95" i="2"/>
  <c r="B95" i="2"/>
  <c r="N95" i="2" s="1"/>
  <c r="N93" i="2"/>
  <c r="N92" i="2"/>
  <c r="M91" i="2"/>
  <c r="L91" i="2"/>
  <c r="K91" i="2"/>
  <c r="J91" i="2"/>
  <c r="I91" i="2"/>
  <c r="H91" i="2"/>
  <c r="G91" i="2"/>
  <c r="F91" i="2"/>
  <c r="E91" i="2"/>
  <c r="D91" i="2"/>
  <c r="C91" i="2"/>
  <c r="B91" i="2"/>
  <c r="N91" i="2" s="1"/>
  <c r="N89" i="2"/>
  <c r="N88" i="2"/>
  <c r="M87" i="2"/>
  <c r="L87" i="2"/>
  <c r="K87" i="2"/>
  <c r="J87" i="2"/>
  <c r="I87" i="2"/>
  <c r="H87" i="2"/>
  <c r="G87" i="2"/>
  <c r="F87" i="2"/>
  <c r="E87" i="2"/>
  <c r="D87" i="2"/>
  <c r="C87" i="2"/>
  <c r="B87" i="2"/>
  <c r="N87" i="2" s="1"/>
  <c r="N85" i="2"/>
  <c r="F4" i="6" s="1"/>
  <c r="M85" i="2"/>
  <c r="L85" i="2"/>
  <c r="K85" i="2"/>
  <c r="J85" i="2"/>
  <c r="I85" i="2"/>
  <c r="H85" i="2"/>
  <c r="G85" i="2"/>
  <c r="F85" i="2"/>
  <c r="E85" i="2"/>
  <c r="D85" i="2"/>
  <c r="C85" i="2"/>
  <c r="B85" i="2"/>
  <c r="N81" i="2"/>
  <c r="N80" i="2"/>
  <c r="M79" i="2"/>
  <c r="L79" i="2"/>
  <c r="K79" i="2"/>
  <c r="J79" i="2"/>
  <c r="I79" i="2"/>
  <c r="H79" i="2"/>
  <c r="G79" i="2"/>
  <c r="F79" i="2"/>
  <c r="E79" i="2"/>
  <c r="D79" i="2"/>
  <c r="C79" i="2"/>
  <c r="B79" i="2"/>
  <c r="N79" i="2" s="1"/>
  <c r="N77" i="2"/>
  <c r="N76" i="2"/>
  <c r="M75" i="2"/>
  <c r="L75" i="2"/>
  <c r="K75" i="2"/>
  <c r="J75" i="2"/>
  <c r="I75" i="2"/>
  <c r="H75" i="2"/>
  <c r="G75" i="2"/>
  <c r="F75" i="2"/>
  <c r="E75" i="2"/>
  <c r="D75" i="2"/>
  <c r="C75" i="2"/>
  <c r="B75" i="2"/>
  <c r="N75" i="2" s="1"/>
  <c r="N73" i="2"/>
  <c r="N72" i="2"/>
  <c r="M71" i="2"/>
  <c r="L71" i="2"/>
  <c r="K71" i="2"/>
  <c r="J71" i="2"/>
  <c r="I71" i="2"/>
  <c r="H71" i="2"/>
  <c r="G71" i="2"/>
  <c r="F71" i="2"/>
  <c r="E71" i="2"/>
  <c r="D71" i="2"/>
  <c r="C71" i="2"/>
  <c r="B71" i="2"/>
  <c r="N71" i="2" s="1"/>
  <c r="N69" i="2"/>
  <c r="N68" i="2"/>
  <c r="M67" i="2"/>
  <c r="L67" i="2"/>
  <c r="K67" i="2"/>
  <c r="J67" i="2"/>
  <c r="I67" i="2"/>
  <c r="H67" i="2"/>
  <c r="G67" i="2"/>
  <c r="F67" i="2"/>
  <c r="E67" i="2"/>
  <c r="D67" i="2"/>
  <c r="C67" i="2"/>
  <c r="B67" i="2"/>
  <c r="N67" i="2" s="1"/>
  <c r="N65" i="2"/>
  <c r="E4" i="6" s="1"/>
  <c r="M65" i="2"/>
  <c r="L65" i="2"/>
  <c r="K65" i="2"/>
  <c r="J65" i="2"/>
  <c r="I65" i="2"/>
  <c r="H65" i="2"/>
  <c r="G65" i="2"/>
  <c r="F65" i="2"/>
  <c r="E65" i="2"/>
  <c r="D65" i="2"/>
  <c r="C65" i="2"/>
  <c r="B65" i="2"/>
  <c r="N61" i="2"/>
  <c r="N60" i="2"/>
  <c r="M59" i="2"/>
  <c r="L59" i="2"/>
  <c r="K59" i="2"/>
  <c r="J59" i="2"/>
  <c r="I59" i="2"/>
  <c r="H59" i="2"/>
  <c r="G59" i="2"/>
  <c r="F59" i="2"/>
  <c r="E59" i="2"/>
  <c r="D59" i="2"/>
  <c r="C59" i="2"/>
  <c r="B59" i="2"/>
  <c r="N59" i="2" s="1"/>
  <c r="N57" i="2"/>
  <c r="N56" i="2"/>
  <c r="M55" i="2"/>
  <c r="L55" i="2"/>
  <c r="K55" i="2"/>
  <c r="J55" i="2"/>
  <c r="I55" i="2"/>
  <c r="H55" i="2"/>
  <c r="G55" i="2"/>
  <c r="F55" i="2"/>
  <c r="E55" i="2"/>
  <c r="D55" i="2"/>
  <c r="C55" i="2"/>
  <c r="B55" i="2"/>
  <c r="N55" i="2" s="1"/>
  <c r="N53" i="2"/>
  <c r="N52" i="2"/>
  <c r="M51" i="2"/>
  <c r="L51" i="2"/>
  <c r="K51" i="2"/>
  <c r="J51" i="2"/>
  <c r="I51" i="2"/>
  <c r="H51" i="2"/>
  <c r="G51" i="2"/>
  <c r="F51" i="2"/>
  <c r="E51" i="2"/>
  <c r="D51" i="2"/>
  <c r="C51" i="2"/>
  <c r="B51" i="2"/>
  <c r="N51" i="2" s="1"/>
  <c r="N49" i="2"/>
  <c r="N48" i="2"/>
  <c r="M47" i="2"/>
  <c r="L47" i="2"/>
  <c r="K47" i="2"/>
  <c r="J47" i="2"/>
  <c r="I47" i="2"/>
  <c r="H47" i="2"/>
  <c r="G47" i="2"/>
  <c r="F47" i="2"/>
  <c r="E47" i="2"/>
  <c r="D47" i="2"/>
  <c r="C47" i="2"/>
  <c r="B47" i="2"/>
  <c r="N47" i="2" s="1"/>
  <c r="N45" i="2"/>
  <c r="D4" i="6" s="1"/>
  <c r="M45" i="2"/>
  <c r="L45" i="2"/>
  <c r="K45" i="2"/>
  <c r="J45" i="2"/>
  <c r="I45" i="2"/>
  <c r="H45" i="2"/>
  <c r="G45" i="2"/>
  <c r="F45" i="2"/>
  <c r="E45" i="2"/>
  <c r="D45" i="2"/>
  <c r="C45" i="2"/>
  <c r="B45" i="2"/>
  <c r="N41" i="2"/>
  <c r="N40" i="2"/>
  <c r="M39" i="2"/>
  <c r="L39" i="2"/>
  <c r="K39" i="2"/>
  <c r="J39" i="2"/>
  <c r="I39" i="2"/>
  <c r="H39" i="2"/>
  <c r="G39" i="2"/>
  <c r="F39" i="2"/>
  <c r="E39" i="2"/>
  <c r="D39" i="2"/>
  <c r="C39" i="2"/>
  <c r="B39" i="2"/>
  <c r="N39" i="2" s="1"/>
  <c r="N37" i="2"/>
  <c r="N36" i="2"/>
  <c r="M35" i="2"/>
  <c r="L35" i="2"/>
  <c r="K35" i="2"/>
  <c r="J35" i="2"/>
  <c r="I35" i="2"/>
  <c r="H35" i="2"/>
  <c r="G35" i="2"/>
  <c r="F35" i="2"/>
  <c r="E35" i="2"/>
  <c r="D35" i="2"/>
  <c r="C35" i="2"/>
  <c r="B35" i="2"/>
  <c r="N35" i="2" s="1"/>
  <c r="N33" i="2"/>
  <c r="N32" i="2"/>
  <c r="M31" i="2"/>
  <c r="L31" i="2"/>
  <c r="K31" i="2"/>
  <c r="J31" i="2"/>
  <c r="I31" i="2"/>
  <c r="H31" i="2"/>
  <c r="G31" i="2"/>
  <c r="F31" i="2"/>
  <c r="E31" i="2"/>
  <c r="D31" i="2"/>
  <c r="C31" i="2"/>
  <c r="B31" i="2"/>
  <c r="N31" i="2" s="1"/>
  <c r="N29" i="2"/>
  <c r="N28" i="2"/>
  <c r="M27" i="2"/>
  <c r="L27" i="2"/>
  <c r="K27" i="2"/>
  <c r="J27" i="2"/>
  <c r="I27" i="2"/>
  <c r="H27" i="2"/>
  <c r="G27" i="2"/>
  <c r="F27" i="2"/>
  <c r="E27" i="2"/>
  <c r="D27" i="2"/>
  <c r="C27" i="2"/>
  <c r="B27" i="2"/>
  <c r="N27" i="2" s="1"/>
  <c r="N25" i="2"/>
  <c r="C4" i="6" s="1"/>
  <c r="M25" i="2"/>
  <c r="L25" i="2"/>
  <c r="K25" i="2"/>
  <c r="J25" i="2"/>
  <c r="I25" i="2"/>
  <c r="H25" i="2"/>
  <c r="G25" i="2"/>
  <c r="F25" i="2"/>
  <c r="E25" i="2"/>
  <c r="D25" i="2"/>
  <c r="C25" i="2"/>
  <c r="B25" i="2"/>
  <c r="N21" i="2"/>
  <c r="A21" i="2"/>
  <c r="N20" i="2"/>
  <c r="M19" i="2"/>
  <c r="L19" i="2"/>
  <c r="K19" i="2"/>
  <c r="J19" i="2"/>
  <c r="I19" i="2"/>
  <c r="H19" i="2"/>
  <c r="G19" i="2"/>
  <c r="F19" i="2"/>
  <c r="E19" i="2"/>
  <c r="D19" i="2"/>
  <c r="C19" i="2"/>
  <c r="B19" i="2"/>
  <c r="N19" i="2" s="1"/>
  <c r="A19" i="2"/>
  <c r="N17" i="2"/>
  <c r="A17" i="2"/>
  <c r="N16" i="2"/>
  <c r="M15" i="2"/>
  <c r="L15" i="2"/>
  <c r="K15" i="2"/>
  <c r="J15" i="2"/>
  <c r="I15" i="2"/>
  <c r="H15" i="2"/>
  <c r="G15" i="2"/>
  <c r="F15" i="2"/>
  <c r="E15" i="2"/>
  <c r="D15" i="2"/>
  <c r="C15" i="2"/>
  <c r="B15" i="2"/>
  <c r="N15" i="2" s="1"/>
  <c r="A15" i="2"/>
  <c r="N13" i="2"/>
  <c r="A13" i="2"/>
  <c r="N12" i="2"/>
  <c r="M11" i="2"/>
  <c r="L11" i="2"/>
  <c r="K11" i="2"/>
  <c r="J11" i="2"/>
  <c r="I11" i="2"/>
  <c r="H11" i="2"/>
  <c r="G11" i="2"/>
  <c r="F11" i="2"/>
  <c r="E11" i="2"/>
  <c r="D11" i="2"/>
  <c r="C11" i="2"/>
  <c r="B11" i="2"/>
  <c r="N11" i="2" s="1"/>
  <c r="A11" i="2"/>
  <c r="N9" i="2"/>
  <c r="A9" i="2"/>
  <c r="N8" i="2"/>
  <c r="M7" i="2"/>
  <c r="L7" i="2"/>
  <c r="K7" i="2"/>
  <c r="J7" i="2"/>
  <c r="I7" i="2"/>
  <c r="H7" i="2"/>
  <c r="G7" i="2"/>
  <c r="F7" i="2"/>
  <c r="E7" i="2"/>
  <c r="D7" i="2"/>
  <c r="C7" i="2"/>
  <c r="B7" i="2"/>
  <c r="N7" i="2" s="1"/>
  <c r="A7" i="2"/>
  <c r="N5" i="2"/>
  <c r="B4" i="6" s="1"/>
  <c r="M5" i="2"/>
  <c r="L5" i="2"/>
  <c r="K5" i="2"/>
  <c r="J5" i="2"/>
  <c r="I5" i="2"/>
  <c r="H5" i="2"/>
  <c r="G5" i="2"/>
  <c r="F5" i="2"/>
  <c r="E5" i="2"/>
  <c r="D5" i="2"/>
  <c r="C5" i="2"/>
  <c r="B5" i="2"/>
  <c r="A15" i="1"/>
  <c r="B16" i="6" l="1"/>
  <c r="B5" i="6"/>
  <c r="M8" i="4"/>
  <c r="M7" i="4" s="1"/>
  <c r="L8" i="4"/>
  <c r="L7" i="4" s="1"/>
  <c r="K8" i="4"/>
  <c r="K7" i="4" s="1"/>
  <c r="J8" i="4"/>
  <c r="J7" i="4" s="1"/>
  <c r="I8" i="4"/>
  <c r="I7" i="4" s="1"/>
  <c r="H8" i="4"/>
  <c r="H7" i="4" s="1"/>
  <c r="G8" i="4"/>
  <c r="G7" i="4" s="1"/>
  <c r="F8" i="4"/>
  <c r="F7" i="4" s="1"/>
  <c r="E8" i="4"/>
  <c r="E7" i="4" s="1"/>
  <c r="D8" i="4"/>
  <c r="D7" i="4" s="1"/>
  <c r="C8" i="4"/>
  <c r="M12" i="4"/>
  <c r="M11" i="4" s="1"/>
  <c r="L12" i="4"/>
  <c r="L11" i="4" s="1"/>
  <c r="K12" i="4"/>
  <c r="K11" i="4" s="1"/>
  <c r="J12" i="4"/>
  <c r="J11" i="4" s="1"/>
  <c r="I12" i="4"/>
  <c r="I11" i="4" s="1"/>
  <c r="H12" i="4"/>
  <c r="H11" i="4" s="1"/>
  <c r="G12" i="4"/>
  <c r="G11" i="4" s="1"/>
  <c r="F12" i="4"/>
  <c r="F11" i="4" s="1"/>
  <c r="E12" i="4"/>
  <c r="E11" i="4" s="1"/>
  <c r="D12" i="4"/>
  <c r="D11" i="4" s="1"/>
  <c r="C12" i="4"/>
  <c r="M16" i="4"/>
  <c r="M15" i="4" s="1"/>
  <c r="L16" i="4"/>
  <c r="L15" i="4" s="1"/>
  <c r="K16" i="4"/>
  <c r="K15" i="4" s="1"/>
  <c r="J16" i="4"/>
  <c r="J15" i="4" s="1"/>
  <c r="I16" i="4"/>
  <c r="I15" i="4" s="1"/>
  <c r="H16" i="4"/>
  <c r="H15" i="4" s="1"/>
  <c r="G16" i="4"/>
  <c r="G15" i="4" s="1"/>
  <c r="F16" i="4"/>
  <c r="F15" i="4" s="1"/>
  <c r="E16" i="4"/>
  <c r="E15" i="4" s="1"/>
  <c r="D16" i="4"/>
  <c r="D15" i="4" s="1"/>
  <c r="C16" i="4"/>
  <c r="M20" i="4"/>
  <c r="M19" i="4" s="1"/>
  <c r="L20" i="4"/>
  <c r="L19" i="4" s="1"/>
  <c r="K20" i="4"/>
  <c r="K19" i="4" s="1"/>
  <c r="J20" i="4"/>
  <c r="J19" i="4" s="1"/>
  <c r="I20" i="4"/>
  <c r="I19" i="4" s="1"/>
  <c r="H20" i="4"/>
  <c r="H19" i="4" s="1"/>
  <c r="G20" i="4"/>
  <c r="G19" i="4" s="1"/>
  <c r="F20" i="4"/>
  <c r="F19" i="4" s="1"/>
  <c r="E20" i="4"/>
  <c r="E19" i="4" s="1"/>
  <c r="D20" i="4"/>
  <c r="D19" i="4" s="1"/>
  <c r="C20" i="4"/>
  <c r="M27" i="4"/>
  <c r="L27" i="4"/>
  <c r="K27" i="4"/>
  <c r="J27" i="4"/>
  <c r="I27" i="4"/>
  <c r="H27" i="4"/>
  <c r="G27" i="4"/>
  <c r="F27" i="4"/>
  <c r="E27" i="4"/>
  <c r="D27" i="4"/>
  <c r="M31" i="4"/>
  <c r="L31" i="4"/>
  <c r="K31" i="4"/>
  <c r="J31" i="4"/>
  <c r="I31" i="4"/>
  <c r="H31" i="4"/>
  <c r="G31" i="4"/>
  <c r="F31" i="4"/>
  <c r="E31" i="4"/>
  <c r="D31" i="4"/>
  <c r="M35" i="4"/>
  <c r="L35" i="4"/>
  <c r="K35" i="4"/>
  <c r="J35" i="4"/>
  <c r="I35" i="4"/>
  <c r="H35" i="4"/>
  <c r="G35" i="4"/>
  <c r="F35" i="4"/>
  <c r="E35" i="4"/>
  <c r="D35" i="4"/>
  <c r="M39" i="4"/>
  <c r="L39" i="4"/>
  <c r="K39" i="4"/>
  <c r="J39" i="4"/>
  <c r="I39" i="4"/>
  <c r="H39" i="4"/>
  <c r="G39" i="4"/>
  <c r="F39" i="4"/>
  <c r="E39" i="4"/>
  <c r="D39" i="4"/>
  <c r="M47" i="4"/>
  <c r="L47" i="4"/>
  <c r="K47" i="4"/>
  <c r="J47" i="4"/>
  <c r="I47" i="4"/>
  <c r="H47" i="4"/>
  <c r="G47" i="4"/>
  <c r="F47" i="4"/>
  <c r="E47" i="4"/>
  <c r="D47" i="4"/>
  <c r="M51" i="4"/>
  <c r="L51" i="4"/>
  <c r="K51" i="4"/>
  <c r="J51" i="4"/>
  <c r="I51" i="4"/>
  <c r="H51" i="4"/>
  <c r="G51" i="4"/>
  <c r="F51" i="4"/>
  <c r="E51" i="4"/>
  <c r="D51" i="4"/>
  <c r="M55" i="4"/>
  <c r="L55" i="4"/>
  <c r="K55" i="4"/>
  <c r="J55" i="4"/>
  <c r="I55" i="4"/>
  <c r="H55" i="4"/>
  <c r="G55" i="4"/>
  <c r="F55" i="4"/>
  <c r="E55" i="4"/>
  <c r="D55" i="4"/>
  <c r="M59" i="4"/>
  <c r="L59" i="4"/>
  <c r="K59" i="4"/>
  <c r="J59" i="4"/>
  <c r="I59" i="4"/>
  <c r="H59" i="4"/>
  <c r="G59" i="4"/>
  <c r="F59" i="4"/>
  <c r="E59" i="4"/>
  <c r="D59" i="4"/>
  <c r="M67" i="4"/>
  <c r="L67" i="4"/>
  <c r="K67" i="4"/>
  <c r="J67" i="4"/>
  <c r="I67" i="4"/>
  <c r="H67" i="4"/>
  <c r="G67" i="4"/>
  <c r="F67" i="4"/>
  <c r="E67" i="4"/>
  <c r="D67" i="4"/>
  <c r="M71" i="4"/>
  <c r="L71" i="4"/>
  <c r="K71" i="4"/>
  <c r="J71" i="4"/>
  <c r="I71" i="4"/>
  <c r="H71" i="4"/>
  <c r="G71" i="4"/>
  <c r="F71" i="4"/>
  <c r="E71" i="4"/>
  <c r="D71" i="4"/>
  <c r="M75" i="4"/>
  <c r="L75" i="4"/>
  <c r="K75" i="4"/>
  <c r="J75" i="4"/>
  <c r="I75" i="4"/>
  <c r="H75" i="4"/>
  <c r="G75" i="4"/>
  <c r="F75" i="4"/>
  <c r="E75" i="4"/>
  <c r="D75" i="4"/>
  <c r="M79" i="4"/>
  <c r="L79" i="4"/>
  <c r="K79" i="4"/>
  <c r="J79" i="4"/>
  <c r="I79" i="4"/>
  <c r="H79" i="4"/>
  <c r="G79" i="4"/>
  <c r="F79" i="4"/>
  <c r="E79" i="4"/>
  <c r="D79" i="4"/>
  <c r="M87" i="4"/>
  <c r="L87" i="4"/>
  <c r="K87" i="4"/>
  <c r="J87" i="4"/>
  <c r="I87" i="4"/>
  <c r="H87" i="4"/>
  <c r="G87" i="4"/>
  <c r="F87" i="4"/>
  <c r="E87" i="4"/>
  <c r="D87" i="4"/>
  <c r="M91" i="4"/>
  <c r="L91" i="4"/>
  <c r="K91" i="4"/>
  <c r="J91" i="4"/>
  <c r="I91" i="4"/>
  <c r="H91" i="4"/>
  <c r="G91" i="4"/>
  <c r="F91" i="4"/>
  <c r="E91" i="4"/>
  <c r="D91" i="4"/>
  <c r="M95" i="4"/>
  <c r="L95" i="4"/>
  <c r="K95" i="4"/>
  <c r="J95" i="4"/>
  <c r="I95" i="4"/>
  <c r="H95" i="4"/>
  <c r="G95" i="4"/>
  <c r="F95" i="4"/>
  <c r="E95" i="4"/>
  <c r="D95" i="4"/>
  <c r="M99" i="4"/>
  <c r="L99" i="4"/>
  <c r="K99" i="4"/>
  <c r="J99" i="4"/>
  <c r="I99" i="4"/>
  <c r="H99" i="4"/>
  <c r="G99" i="4"/>
  <c r="F99" i="4"/>
  <c r="E99" i="4"/>
  <c r="D99" i="4"/>
  <c r="F18" i="6"/>
  <c r="E18" i="6"/>
  <c r="D18" i="6"/>
  <c r="C18" i="6"/>
  <c r="B18" i="6"/>
  <c r="C99" i="4" l="1"/>
  <c r="N99" i="4" s="1"/>
  <c r="C95" i="4"/>
  <c r="N95" i="4" s="1"/>
  <c r="C91" i="4"/>
  <c r="N91" i="4" s="1"/>
  <c r="C87" i="4"/>
  <c r="D85" i="4"/>
  <c r="E85" i="4"/>
  <c r="F85" i="4"/>
  <c r="G85" i="4"/>
  <c r="H85" i="4"/>
  <c r="I85" i="4"/>
  <c r="J85" i="4"/>
  <c r="K85" i="4"/>
  <c r="L85" i="4"/>
  <c r="M85" i="4"/>
  <c r="C79" i="4"/>
  <c r="N79" i="4" s="1"/>
  <c r="C75" i="4"/>
  <c r="N75" i="4" s="1"/>
  <c r="C71" i="4"/>
  <c r="N71" i="4" s="1"/>
  <c r="C67" i="4"/>
  <c r="D65" i="4"/>
  <c r="E65" i="4"/>
  <c r="F65" i="4"/>
  <c r="G65" i="4"/>
  <c r="H65" i="4"/>
  <c r="I65" i="4"/>
  <c r="J65" i="4"/>
  <c r="K65" i="4"/>
  <c r="L65" i="4"/>
  <c r="M65" i="4"/>
  <c r="C59" i="4"/>
  <c r="N59" i="4" s="1"/>
  <c r="C55" i="4"/>
  <c r="N55" i="4" s="1"/>
  <c r="C51" i="4"/>
  <c r="N51" i="4" s="1"/>
  <c r="C47" i="4"/>
  <c r="D45" i="4"/>
  <c r="E45" i="4"/>
  <c r="F45" i="4"/>
  <c r="G45" i="4"/>
  <c r="H45" i="4"/>
  <c r="I45" i="4"/>
  <c r="J45" i="4"/>
  <c r="K45" i="4"/>
  <c r="L45" i="4"/>
  <c r="M45" i="4"/>
  <c r="C39" i="4"/>
  <c r="N39" i="4" s="1"/>
  <c r="C35" i="4"/>
  <c r="N35" i="4" s="1"/>
  <c r="C31" i="4"/>
  <c r="N31" i="4" s="1"/>
  <c r="C27" i="4"/>
  <c r="D25" i="4"/>
  <c r="E25" i="4"/>
  <c r="F25" i="4"/>
  <c r="G25" i="4"/>
  <c r="H25" i="4"/>
  <c r="I25" i="4"/>
  <c r="J25" i="4"/>
  <c r="K25" i="4"/>
  <c r="L25" i="4"/>
  <c r="M25" i="4"/>
  <c r="C19" i="4"/>
  <c r="N19" i="4" s="1"/>
  <c r="N20" i="4"/>
  <c r="C15" i="4"/>
  <c r="N15" i="4" s="1"/>
  <c r="N16" i="4"/>
  <c r="C11" i="4"/>
  <c r="N11" i="4" s="1"/>
  <c r="N12" i="4"/>
  <c r="C7" i="4"/>
  <c r="N8" i="4"/>
  <c r="D5" i="4"/>
  <c r="E5" i="4"/>
  <c r="F5" i="4"/>
  <c r="G5" i="4"/>
  <c r="H5" i="4"/>
  <c r="I5" i="4"/>
  <c r="J5" i="4"/>
  <c r="K5" i="4"/>
  <c r="L5" i="4"/>
  <c r="M5" i="4"/>
  <c r="C16" i="6"/>
  <c r="C5" i="6"/>
  <c r="B6" i="6"/>
  <c r="D16" i="6" l="1"/>
  <c r="D5" i="6"/>
  <c r="C6" i="6"/>
  <c r="C5" i="4"/>
  <c r="N7" i="4"/>
  <c r="N5" i="4" s="1"/>
  <c r="B7" i="6" s="1"/>
  <c r="C25" i="4"/>
  <c r="N27" i="4"/>
  <c r="N25" i="4" s="1"/>
  <c r="C45" i="4"/>
  <c r="N47" i="4"/>
  <c r="N45" i="4" s="1"/>
  <c r="C65" i="4"/>
  <c r="N67" i="4"/>
  <c r="N65" i="4" s="1"/>
  <c r="C85" i="4"/>
  <c r="N87" i="4"/>
  <c r="N85" i="4" s="1"/>
  <c r="B9" i="6" l="1"/>
  <c r="C9" i="6"/>
  <c r="E16" i="6"/>
  <c r="E5" i="6"/>
  <c r="D6" i="6"/>
  <c r="D9" i="6" s="1"/>
  <c r="D10" i="6" l="1"/>
  <c r="F16" i="6"/>
  <c r="F5" i="6"/>
  <c r="E6" i="6"/>
  <c r="E9" i="6" s="1"/>
  <c r="C10" i="6"/>
  <c r="B10" i="6"/>
  <c r="B17" i="6" l="1"/>
  <c r="B19" i="6" s="1"/>
  <c r="B11" i="6"/>
  <c r="C17" i="6"/>
  <c r="C19" i="6" s="1"/>
  <c r="C11" i="6"/>
  <c r="D27" i="6" s="1"/>
  <c r="E10" i="6"/>
  <c r="F6" i="6"/>
  <c r="F9" i="6" s="1"/>
  <c r="D17" i="6"/>
  <c r="D19" i="6" s="1"/>
  <c r="D11" i="6"/>
  <c r="E27" i="6" s="1"/>
  <c r="F10" i="6" l="1"/>
  <c r="E17" i="6"/>
  <c r="E19" i="6" s="1"/>
  <c r="E11" i="6"/>
  <c r="F27" i="6" s="1"/>
  <c r="F17" i="6" l="1"/>
  <c r="F19" i="6" s="1"/>
  <c r="F11" i="6"/>
  <c r="G27" i="6" s="1"/>
  <c r="C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 authorId="0" shapeId="0" xr:uid="{00000000-0006-0000-0000-000001000000}">
      <text>
        <r>
          <rPr>
            <b/>
            <sz val="9"/>
            <color rgb="FF000000"/>
            <rFont val="Tahoma"/>
            <family val="2"/>
            <charset val="1"/>
          </rPr>
          <t xml:space="preserve">Escreva o nome da sua empresa
</t>
        </r>
      </text>
    </comment>
    <comment ref="A10" authorId="0" shapeId="0" xr:uid="{00000000-0006-0000-0000-000002000000}">
      <text>
        <r>
          <rPr>
            <sz val="10"/>
            <rFont val="Arial"/>
            <charset val="1"/>
          </rPr>
          <t xml:space="preserve">Escolha o número que representa a PRINCIPAL da sua empresa
</t>
        </r>
        <r>
          <rPr>
            <sz val="9"/>
            <color rgb="FF000000"/>
            <rFont val="Tahoma"/>
            <family val="2"/>
            <charset val="1"/>
          </rPr>
          <t xml:space="preserve">
</t>
        </r>
      </text>
    </comment>
    <comment ref="A15" authorId="0" shapeId="0" xr:uid="{00000000-0006-0000-0000-000003000000}">
      <text>
        <r>
          <rPr>
            <sz val="10"/>
            <rFont val="Arial"/>
            <charset val="1"/>
          </rPr>
          <t xml:space="preserve">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
</t>
        </r>
      </text>
    </comment>
    <comment ref="A22" authorId="0" shapeId="0" xr:uid="{00000000-0006-0000-0000-000004000000}">
      <text>
        <r>
          <rPr>
            <sz val="10"/>
            <rFont val="Arial"/>
            <charset val="1"/>
          </rPr>
          <t xml:space="preserve">Faça uma estimativa de quanto você acredita que as vendas da sua empresa crescerão do primeiro ano, para o segundo ano, e assim por diante.
</t>
        </r>
      </text>
    </comment>
    <comment ref="A29" authorId="0" shapeId="0" xr:uid="{00000000-0006-0000-0000-000005000000}">
      <text>
        <r>
          <rPr>
            <sz val="10"/>
            <rFont val="Arial"/>
            <charset val="1"/>
          </rPr>
          <t xml:space="preserve">Infelizmente, as despesas da sua empresa também crescerão. Nesta parte, faça uma estimativa dos reajustes que espera ter nas suas despesas.
</t>
        </r>
      </text>
    </comment>
    <comment ref="A36" authorId="0" shapeId="0" xr:uid="{00000000-0006-0000-0000-000006000000}">
      <text>
        <r>
          <rPr>
            <sz val="10"/>
            <rFont val="Arial"/>
            <charset val="1"/>
          </rPr>
          <t xml:space="preserve">Infelizmente, as despesas da sua empresa também crescerão. Nesta parte, faça uma estimativa dos reajustes que espera ter nas suas despesas.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100-000001000000}">
      <text>
        <r>
          <rPr>
            <sz val="10"/>
            <rFont val="Arial"/>
            <charset val="1"/>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9" authorId="0" shapeId="0" xr:uid="{00000000-0006-0000-0100-000002000000}">
      <text>
        <r>
          <rPr>
            <sz val="10"/>
            <rFont val="Arial"/>
            <charset val="1"/>
          </rPr>
          <t xml:space="preserve">Aqui coloque o preço que espera vender seu produto ou quanto vai cobrar por cada serviço prestado.
</t>
        </r>
      </text>
    </comment>
    <comment ref="A16" authorId="0" shapeId="0" xr:uid="{00000000-0006-0000-0100-000003000000}">
      <text>
        <r>
          <rPr>
            <sz val="10"/>
            <rFont val="Arial"/>
            <charset val="1"/>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17" authorId="0" shapeId="0" xr:uid="{00000000-0006-0000-0100-000004000000}">
      <text>
        <r>
          <rPr>
            <sz val="10"/>
            <rFont val="Arial"/>
            <charset val="1"/>
          </rPr>
          <t xml:space="preserve">Aqui coloque o preço que espera vender seu produto ou quanto vai cobrar por cada serviço prestado.
</t>
        </r>
      </text>
    </comment>
    <comment ref="A28" authorId="0" shapeId="0" xr:uid="{00000000-0006-0000-0100-000005000000}">
      <text>
        <r>
          <rPr>
            <b/>
            <sz val="9"/>
            <color rgb="FF000000"/>
            <rFont val="Tahoma"/>
            <family val="2"/>
            <charset val="1"/>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29" authorId="0" shapeId="0" xr:uid="{00000000-0006-0000-0100-000006000000}">
      <text>
        <r>
          <rPr>
            <b/>
            <sz val="9"/>
            <color rgb="FF000000"/>
            <rFont val="Tahoma"/>
            <family val="2"/>
            <charset val="1"/>
          </rPr>
          <t xml:space="preserve">Aqui coloque o preço que espera vender seu produto ou quanto vai cobrar por cada serviço prestado.
</t>
        </r>
      </text>
    </comment>
    <comment ref="A36" authorId="0" shapeId="0" xr:uid="{00000000-0006-0000-0100-000007000000}">
      <text>
        <r>
          <rPr>
            <sz val="10"/>
            <color rgb="FF000000"/>
            <rFont val="Arial"/>
            <charset val="1"/>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37" authorId="0" shapeId="0" xr:uid="{00000000-0006-0000-0100-000008000000}">
      <text>
        <r>
          <rPr>
            <sz val="10"/>
            <color rgb="FF000000"/>
            <rFont val="Arial"/>
            <charset val="1"/>
          </rPr>
          <t xml:space="preserve">Aqui coloque o preço que espera vender seu produto ou quanto vai cobrar por cada serviço prestado.
</t>
        </r>
      </text>
    </comment>
    <comment ref="A48" authorId="0" shapeId="0" xr:uid="{00000000-0006-0000-0100-000009000000}">
      <text>
        <r>
          <rPr>
            <b/>
            <sz val="9"/>
            <color rgb="FF000000"/>
            <rFont val="Tahoma"/>
            <family val="2"/>
            <charset val="1"/>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49" authorId="0" shapeId="0" xr:uid="{00000000-0006-0000-0100-00000A000000}">
      <text>
        <r>
          <rPr>
            <b/>
            <sz val="9"/>
            <color rgb="FF000000"/>
            <rFont val="Tahoma"/>
            <family val="2"/>
            <charset val="1"/>
          </rPr>
          <t xml:space="preserve">Aqui coloque o preço que espera vender seu produto ou quanto vai cobrar por cada serviço prestado.
</t>
        </r>
      </text>
    </comment>
    <comment ref="A56" authorId="0" shapeId="0" xr:uid="{00000000-0006-0000-0100-00000B000000}">
      <text>
        <r>
          <rPr>
            <sz val="10"/>
            <color rgb="FF000000"/>
            <rFont val="Arial"/>
            <charset val="1"/>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57" authorId="0" shapeId="0" xr:uid="{00000000-0006-0000-0100-00000C000000}">
      <text>
        <r>
          <rPr>
            <sz val="10"/>
            <color rgb="FF000000"/>
            <rFont val="Arial"/>
            <charset val="1"/>
          </rPr>
          <t xml:space="preserve">Aqui coloque o preço que espera vender seu produto ou quanto vai cobrar por cada serviço prestado.
</t>
        </r>
      </text>
    </comment>
    <comment ref="A68" authorId="0" shapeId="0" xr:uid="{00000000-0006-0000-0100-00000D000000}">
      <text>
        <r>
          <rPr>
            <b/>
            <sz val="9"/>
            <color rgb="FF000000"/>
            <rFont val="Tahoma"/>
            <family val="2"/>
            <charset val="1"/>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69" authorId="0" shapeId="0" xr:uid="{00000000-0006-0000-0100-00000E000000}">
      <text>
        <r>
          <rPr>
            <b/>
            <sz val="9"/>
            <color rgb="FF000000"/>
            <rFont val="Tahoma"/>
            <family val="2"/>
            <charset val="1"/>
          </rPr>
          <t xml:space="preserve">Aqui coloque o preço que espera vender seu produto ou quanto vai cobrar por cada serviço prestado.
</t>
        </r>
      </text>
    </comment>
    <comment ref="A76" authorId="0" shapeId="0" xr:uid="{00000000-0006-0000-0100-00000F000000}">
      <text>
        <r>
          <rPr>
            <sz val="10"/>
            <color rgb="FF000000"/>
            <rFont val="Arial"/>
            <charset val="1"/>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77" authorId="0" shapeId="0" xr:uid="{00000000-0006-0000-0100-000010000000}">
      <text>
        <r>
          <rPr>
            <sz val="10"/>
            <color rgb="FF000000"/>
            <rFont val="Arial"/>
            <charset val="1"/>
          </rPr>
          <t xml:space="preserve">Aqui coloque o preço que espera vender seu produto ou quanto vai cobrar por cada serviço prestado.
</t>
        </r>
      </text>
    </comment>
    <comment ref="A88" authorId="0" shapeId="0" xr:uid="{00000000-0006-0000-0100-000011000000}">
      <text>
        <r>
          <rPr>
            <b/>
            <sz val="9"/>
            <color rgb="FF000000"/>
            <rFont val="Tahoma"/>
            <family val="2"/>
            <charset val="1"/>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89" authorId="0" shapeId="0" xr:uid="{00000000-0006-0000-0100-000012000000}">
      <text>
        <r>
          <rPr>
            <b/>
            <sz val="9"/>
            <color rgb="FF000000"/>
            <rFont val="Tahoma"/>
            <family val="2"/>
            <charset val="1"/>
          </rPr>
          <t xml:space="preserve">Aqui coloque o preço que espera vender seu produto ou quanto vai cobrar por cada serviço prestado.
</t>
        </r>
      </text>
    </comment>
    <comment ref="A96" authorId="0" shapeId="0" xr:uid="{00000000-0006-0000-0100-000013000000}">
      <text>
        <r>
          <rPr>
            <sz val="10"/>
            <color rgb="FF000000"/>
            <rFont val="Arial"/>
            <charset val="1"/>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97" authorId="0" shapeId="0" xr:uid="{00000000-0006-0000-0100-000014000000}">
      <text>
        <r>
          <rPr>
            <sz val="10"/>
            <color rgb="FF000000"/>
            <rFont val="Arial"/>
            <charset val="1"/>
          </rPr>
          <t xml:space="preserve">Aqui coloque o preço que espera vender seu produto ou quanto vai cobrar por cada serviço prestado.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9"/>
            <color rgb="FF000000"/>
            <rFont val="Tahoma"/>
            <family val="2"/>
            <charset val="1"/>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9"/>
            <color rgb="FF000000"/>
            <rFont val="Tahoma"/>
            <family val="2"/>
            <charset val="1"/>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rFont val="Arial"/>
            <charset val="1"/>
          </rPr>
          <t xml:space="preserve">Nesta planilha é necessário fazer estimativas de quanto você vai gastar para criar a empresa e de quanto serão as despesas para mantê-la funcionando no primeiro ano.
</t>
        </r>
        <r>
          <rPr>
            <sz val="9"/>
            <color rgb="FF000000"/>
            <rFont val="Tahoma"/>
            <family val="2"/>
            <charset val="1"/>
          </rPr>
          <t xml:space="preserve">
</t>
        </r>
      </text>
    </comment>
    <comment ref="A22" authorId="0" shapeId="0" xr:uid="{00000000-0006-0000-0400-000002000000}">
      <text>
        <r>
          <rPr>
            <sz val="10"/>
            <rFont val="Arial"/>
            <charset val="1"/>
          </rPr>
          <t xml:space="preserve">Contabilidade, Internet, Advogados, Segurança, Limpeza, etc.
</t>
        </r>
        <r>
          <rPr>
            <sz val="9"/>
            <color rgb="FF000000"/>
            <rFont val="Tahoma"/>
            <family val="2"/>
            <charset val="1"/>
          </rPr>
          <t xml:space="preserve">
</t>
        </r>
      </text>
    </comment>
    <comment ref="A30" authorId="0" shapeId="0" xr:uid="{00000000-0006-0000-0400-000003000000}">
      <text>
        <r>
          <rPr>
            <sz val="10"/>
            <rFont val="Arial"/>
            <charset val="1"/>
          </rPr>
          <t xml:space="preserve">Contabilidade, Internet, Advogados, Segurança, Limpeza, etc.
</t>
        </r>
        <r>
          <rPr>
            <sz val="9"/>
            <color rgb="FF000000"/>
            <rFont val="Tahoma"/>
            <family val="2"/>
            <charset val="1"/>
          </rPr>
          <t xml:space="preserve">
</t>
        </r>
      </text>
    </comment>
    <comment ref="A37" authorId="0" shapeId="0" xr:uid="{00000000-0006-0000-0400-000004000000}">
      <text>
        <r>
          <rPr>
            <sz val="10"/>
            <rFont val="Arial"/>
            <charset val="1"/>
          </rPr>
          <t xml:space="preserve">Contabilidade, Internet, Advogados, Segurança, Limpeza, etc.
</t>
        </r>
        <r>
          <rPr>
            <sz val="9"/>
            <color rgb="FF000000"/>
            <rFont val="Tahoma"/>
            <family val="2"/>
            <charset val="1"/>
          </rPr>
          <t xml:space="preserve">
</t>
        </r>
      </text>
    </comment>
    <comment ref="A44" authorId="0" shapeId="0" xr:uid="{00000000-0006-0000-0400-000005000000}">
      <text>
        <r>
          <rPr>
            <sz val="10"/>
            <rFont val="Arial"/>
            <charset val="1"/>
          </rPr>
          <t xml:space="preserve">Contabilidade, Internet, Advogados, Segurança, Limpeza, etc.
</t>
        </r>
        <r>
          <rPr>
            <sz val="9"/>
            <color rgb="FF000000"/>
            <rFont val="Tahoma"/>
            <family val="2"/>
            <charset val="1"/>
          </rPr>
          <t xml:space="preserve">
</t>
        </r>
      </text>
    </comment>
    <comment ref="A51" authorId="0" shapeId="0" xr:uid="{00000000-0006-0000-0400-000006000000}">
      <text>
        <r>
          <rPr>
            <sz val="10"/>
            <rFont val="Arial"/>
            <charset val="1"/>
          </rPr>
          <t xml:space="preserve">Contabilidade, Internet, Advogados, Segurança, Limpeza, etc.
</t>
        </r>
        <r>
          <rPr>
            <sz val="9"/>
            <color rgb="FF000000"/>
            <rFont val="Tahoma"/>
            <family val="2"/>
            <charset val="1"/>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b/>
            <sz val="9"/>
            <color rgb="FF000000"/>
            <rFont val="Tahoma"/>
            <family val="2"/>
            <charset val="1"/>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<sst xmlns="http://schemas.openxmlformats.org/spreadsheetml/2006/main" count="200" uniqueCount="80">
  <si>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</si>
  <si>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Nome da Empresa:</t>
  </si>
  <si>
    <t>PetPass</t>
  </si>
  <si>
    <t>Atividade:</t>
  </si>
  <si>
    <t>1 para Comércio (posicione o cursor para ver exemplos)</t>
  </si>
  <si>
    <t>2 para Serviços (posicione o cursor para ver exemplos)</t>
  </si>
  <si>
    <t>3 para Indústria (posicione o cursor para ver exemplos)</t>
  </si>
  <si>
    <t>Plano</t>
  </si>
  <si>
    <t>BRONZE</t>
  </si>
  <si>
    <t>PRATA</t>
  </si>
  <si>
    <t>OURO</t>
  </si>
  <si>
    <t>DIAMANTE</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</si>
  <si>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</si>
  <si>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</si>
  <si>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</si>
  <si>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</si>
  <si>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</si>
  <si>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</si>
  <si>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</si>
  <si>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</si>
  <si>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</si>
  <si>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</si>
  <si>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</si>
  <si>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Planilha para Projeção de Vendas</t>
  </si>
  <si>
    <t>Mês</t>
  </si>
  <si>
    <t>Vendas - Ano 01</t>
  </si>
  <si>
    <t>Vendas Totais</t>
  </si>
  <si>
    <t>Itens vendidos</t>
  </si>
  <si>
    <t>Vendas - Ano 02</t>
  </si>
  <si>
    <t>Vendas - Ano 03</t>
  </si>
  <si>
    <t>Vendas - Ano 04</t>
  </si>
  <si>
    <t>Vendas - Ano 05</t>
  </si>
  <si>
    <t>/</t>
  </si>
  <si>
    <t>Planilha para Cálculo do Custo Unitário</t>
  </si>
  <si>
    <t>Planilha para Cálculo do Custo Total</t>
  </si>
  <si>
    <t>Estimativa de Saídas de Caixa com Gastos Pré-Operacionais e Despesas Operacionais</t>
  </si>
  <si>
    <t>Gastos e Despesas</t>
  </si>
  <si>
    <t>Ano</t>
  </si>
  <si>
    <t>Total de Saída de Caixa</t>
  </si>
  <si>
    <t>2</t>
  </si>
  <si>
    <t>3</t>
  </si>
  <si>
    <t>4</t>
  </si>
  <si>
    <t>5</t>
  </si>
  <si>
    <t>Depreciação</t>
  </si>
  <si>
    <t>Gastos para criar a empresa</t>
  </si>
  <si>
    <t>Documentação</t>
  </si>
  <si>
    <t>Gastos com máquinas e equipamentos</t>
  </si>
  <si>
    <t>Despesas com marketing e vendas</t>
  </si>
  <si>
    <t>Outras Despesas</t>
  </si>
  <si>
    <t>Despesas com a operação</t>
  </si>
  <si>
    <t>Retirada dos sócios</t>
  </si>
  <si>
    <t>Despesas com serviços</t>
  </si>
  <si>
    <t>Demonstração do Resultado do Exercício</t>
  </si>
  <si>
    <t>Ano 01</t>
  </si>
  <si>
    <t>Ano 02</t>
  </si>
  <si>
    <t>Ano 03</t>
  </si>
  <si>
    <t>Ano 04</t>
  </si>
  <si>
    <t>Ano 05</t>
  </si>
  <si>
    <t>Receitas Brutas</t>
  </si>
  <si>
    <t>(-) Impostos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</si>
  <si>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</si>
  <si>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</si>
  <si>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</si>
  <si>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</si>
  <si>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</si>
  <si>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</si>
  <si>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</si>
  <si>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</si>
  <si>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</si>
  <si>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</si>
  <si>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</si>
  <si>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</si>
  <si>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</si>
  <si>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Necessidade de Investimento</t>
  </si>
  <si>
    <t>Ano 0</t>
  </si>
  <si>
    <t>Ano 1</t>
  </si>
  <si>
    <t>Ano 2</t>
  </si>
  <si>
    <t>Ano 3</t>
  </si>
  <si>
    <t>Ano 4</t>
  </si>
  <si>
    <t>Ano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</si>
</sst>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R$ &quot;#,##0.00;[Red]&quot;-R$ &quot;#,##0.00"/>
    <numFmt numFmtId="165" formatCode="#,##0.00_);[Red]\(#,##0.00\)"/>
    <numFmt numFmtId="166" formatCode="_-* #,##0.00_-;\-* #,##0.00_-;_-* \-??_-;_-@_-"/>
    <numFmt numFmtId="167" formatCode="_-* #,##0_-;\-* #,##0_-;_-* \-??_-;_-@_-"/>
    <numFmt numFmtId="168" formatCode="&quot;R$ &quot;#,##0;[Red]&quot;-R$ &quot;#,##0"/>
    <numFmt numFmtId="169" formatCode="0.0%"/>
  </numFmts>
  <fonts count="14">
    <font>
      <sz val="10"/>
      <name val="Arial"/>
      <charset val="1"/>
    </font>
    <font>
      <b/>
      <sz val="10"/>
      <color rgb="FFFFFFFF"/>
      <name val="Arial"/>
      <family val="2"/>
      <charset val="1"/>
    </font>
    <font>
      <b/>
      <sz val="10"/>
      <name val="Arial"/>
      <family val="2"/>
      <charset val="1"/>
    </font>
    <font>
      <sz val="20"/>
      <color rgb="FFFF6600"/>
      <name val="Arial"/>
      <family val="2"/>
      <charset val="1"/>
    </font>
    <font>
      <b/>
      <sz val="9"/>
      <color rgb="FF000000"/>
      <name val="Tahoma"/>
      <family val="2"/>
      <charset val="1"/>
    </font>
    <font>
      <sz val="9"/>
      <color rgb="FF000000"/>
      <name val="Tahoma"/>
      <family val="2"/>
      <charset val="1"/>
    </font>
    <font>
      <sz val="8"/>
      <name val="Arial"/>
      <family val="2"/>
      <charset val="1"/>
    </font>
    <font>
      <b/>
      <sz val="12"/>
      <name val="Arial"/>
      <family val="2"/>
      <charset val="1"/>
    </font>
    <font>
      <b/>
      <sz val="8"/>
      <name val="Arial"/>
      <family val="2"/>
      <charset val="1"/>
    </font>
    <font>
      <sz val="10"/>
      <color rgb="FF000000"/>
      <name val="Arial"/>
      <charset val="1"/>
    </font>
    <font>
      <sz val="10"/>
      <name val="Arial"/>
      <family val="2"/>
      <charset val="1"/>
    </font>
    <font>
      <sz val="10"/>
      <color rgb="FFFFFFFF"/>
      <name val="Arial"/>
      <family val="2"/>
      <charset val="1"/>
    </font>
    <font>
      <sz val="10"/>
      <name val="Arial"/>
      <charset val="1"/>
    </font>
    <font>
      <sz val="11"/>
      <color rgb="FF444444"/>
      <name val="Calibri"/>
      <family val="2"/>
      <charset val="1"/>
    </font>
  </fonts>
  <fills count="7">
    <fill>
      <patternFill patternType="none"/>
    </fill>
    <fill>
      <patternFill patternType="gray125"/>
    </fill>
    <fill>
      <patternFill patternType="solid">
        <fgColor rgb="FFC00000"/>
        <bgColor rgb="FF800000"/>
      </patternFill>
    </fill>
    <fill>
      <patternFill patternType="solid">
        <fgColor rgb="FF00FF00"/>
        <bgColor rgb="FF33CCCC"/>
      </patternFill>
    </fill>
    <fill>
      <patternFill patternType="solid">
        <fgColor rgb="FFFF6600"/>
        <bgColor rgb="FFFF9900"/>
      </patternFill>
    </fill>
    <fill>
      <patternFill patternType="solid">
        <fgColor rgb="FFFFCC00"/>
        <bgColor rgb="FFFFFF00"/>
      </patternFill>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166" fontId="12" fillId="0" borderId="0" applyBorder="0" applyProtection="0"/>
    <xf numFmtId="9" fontId="12" fillId="0" borderId="0" applyBorder="0" applyProtection="0"/>
  </cellStyleXfs>
  <cellXfs count="40">
    <xf numFmtId="0" fontId="0" fillId="0" borderId="0" xfId="0"/>
    <xf numFmtId="0" fontId="2" fillId="0" borderId="0" xfId="0" applyFont="1"/>
    <xf numFmtId="0" fontId="0" fillId="3" borderId="0" xfId="0" applyFill="1"/>
    <xf numFmtId="0" fontId="0" fillId="0" borderId="0" xfId="0" applyAlignment="1">
      <alignment horizontal="left"/>
    </xf>
    <xf numFmtId="9" fontId="0" fillId="3" borderId="0" xfId="2" applyFont="1" applyFill="1" applyBorder="1" applyAlignment="1" applyProtection="1"/>
    <xf numFmtId="0" fontId="6" fillId="0" borderId="0" xfId="0" applyFont="1"/>
    <xf numFmtId="0" fontId="6" fillId="0" borderId="0" xfId="0" applyFont="1" applyAlignment="1">
      <alignment horizontal="right"/>
    </xf>
    <xf numFmtId="0" fontId="7" fillId="0" borderId="0" xfId="0" applyFont="1"/>
    <xf numFmtId="0" fontId="8" fillId="4" borderId="0" xfId="0" applyFont="1" applyFill="1"/>
    <xf numFmtId="0" fontId="8" fillId="4" borderId="0" xfId="0" applyFont="1" applyFill="1" applyAlignment="1">
      <alignment horizontal="right"/>
    </xf>
    <xf numFmtId="0" fontId="8" fillId="0" borderId="0" xfId="0" applyFont="1"/>
    <xf numFmtId="164" fontId="8" fillId="0" borderId="0" xfId="0" applyNumberFormat="1" applyFont="1"/>
    <xf numFmtId="0" fontId="6" fillId="5" borderId="0" xfId="0" applyFont="1" applyFill="1"/>
    <xf numFmtId="164" fontId="6" fillId="5" borderId="0" xfId="0" applyNumberFormat="1" applyFont="1" applyFill="1"/>
    <xf numFmtId="164" fontId="6" fillId="5" borderId="0" xfId="0" applyNumberFormat="1" applyFont="1" applyFill="1" applyAlignment="1">
      <alignment horizontal="right"/>
    </xf>
    <xf numFmtId="0" fontId="6" fillId="3" borderId="0" xfId="0" applyFont="1" applyFill="1"/>
    <xf numFmtId="164" fontId="6" fillId="3" borderId="0" xfId="0" applyNumberFormat="1" applyFont="1" applyFill="1"/>
    <xf numFmtId="164" fontId="6" fillId="0" borderId="0" xfId="0" applyNumberFormat="1" applyFont="1" applyAlignment="1">
      <alignment horizontal="right"/>
    </xf>
    <xf numFmtId="164" fontId="6" fillId="0" borderId="0" xfId="0" applyNumberFormat="1" applyFont="1"/>
    <xf numFmtId="165" fontId="6" fillId="0" borderId="0" xfId="0" applyNumberFormat="1" applyFont="1"/>
    <xf numFmtId="167" fontId="8" fillId="4" borderId="0" xfId="1" applyNumberFormat="1" applyFont="1" applyFill="1" applyBorder="1" applyAlignment="1" applyProtection="1"/>
    <xf numFmtId="167" fontId="8" fillId="4" borderId="0" xfId="1" applyNumberFormat="1" applyFont="1" applyFill="1" applyBorder="1" applyAlignment="1" applyProtection="1">
      <alignment horizontal="right" wrapText="1"/>
    </xf>
    <xf numFmtId="167" fontId="6" fillId="0" borderId="0" xfId="1" applyNumberFormat="1" applyFont="1" applyBorder="1" applyAlignment="1" applyProtection="1"/>
    <xf numFmtId="165" fontId="8" fillId="0" borderId="0" xfId="0" applyNumberFormat="1" applyFont="1"/>
    <xf numFmtId="164" fontId="8" fillId="0" borderId="0" xfId="0" applyNumberFormat="1" applyFont="1" applyAlignment="1">
      <alignment horizontal="right"/>
    </xf>
    <xf numFmtId="49" fontId="6" fillId="0" borderId="0" xfId="0" applyNumberFormat="1" applyFont="1" applyAlignment="1">
      <alignment horizontal="right"/>
    </xf>
    <xf numFmtId="165" fontId="6" fillId="5" borderId="0" xfId="0" applyNumberFormat="1" applyFont="1" applyFill="1"/>
    <xf numFmtId="0" fontId="10" fillId="0" borderId="0" xfId="0" applyFont="1"/>
    <xf numFmtId="0" fontId="11" fillId="4" borderId="0" xfId="0" applyFont="1" applyFill="1" applyAlignment="1">
      <alignment horizontal="right"/>
    </xf>
    <xf numFmtId="0" fontId="10" fillId="5" borderId="0" xfId="0" applyFont="1" applyFill="1"/>
    <xf numFmtId="168" fontId="10" fillId="5" borderId="0" xfId="0" applyNumberFormat="1" applyFont="1" applyFill="1"/>
    <xf numFmtId="168" fontId="10" fillId="0" borderId="0" xfId="0" applyNumberFormat="1" applyFont="1"/>
    <xf numFmtId="0" fontId="10" fillId="6" borderId="0" xfId="0" applyFont="1" applyFill="1"/>
    <xf numFmtId="168" fontId="10" fillId="6" borderId="0" xfId="0" applyNumberFormat="1" applyFont="1" applyFill="1"/>
    <xf numFmtId="0" fontId="10" fillId="5" borderId="0" xfId="0" applyFont="1" applyFill="1" applyAlignment="1">
      <alignment horizontal="left"/>
    </xf>
    <xf numFmtId="169" fontId="10" fillId="5" borderId="0" xfId="0" applyNumberFormat="1" applyFont="1" applyFill="1"/>
    <xf numFmtId="164" fontId="10" fillId="0" borderId="0" xfId="0" applyNumberFormat="1" applyFont="1"/>
    <xf numFmtId="0" fontId="13" fillId="0" borderId="0" xfId="0" quotePrefix="1" applyFont="1"/>
    <xf numFmtId="0" fontId="1" fillId="2" borderId="0" xfId="0" applyFont="1" applyFill="1" applyBorder="1" applyAlignment="1">
      <alignment horizontal="justify" vertical="center" wrapText="1"/>
    </xf>
    <xf numFmtId="0" fontId="3" fillId="3" borderId="1" xfId="0" applyFont="1" applyFill="1" applyBorder="1" applyAlignment="1">
      <alignment horizontal="center" vertical="center"/>
    </xf>
  </cellXfs>
  <cellStyles count="3">
    <cellStyle name="Normal" xfId="0" builtinId="0"/>
    <cellStyle name="Porcentagem" xfId="2" builtinId="5"/>
    <cellStyle name="Vírgula" xfId="1" builtinId="3"/>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0"/>
  <sheetViews>
    <sheetView showGridLines="0" topLeftCell="A16" zoomScale="120" zoomScaleNormal="120" workbookViewId="0">
      <selection activeCell="B33" sqref="B33"/>
    </sheetView>
  </sheetViews>
  <sheetFormatPr defaultColWidth="8.85546875" defaultRowHeight="12.95"/>
  <cols>
    <col min="1" max="1" width="10.85546875" customWidth="1"/>
    <col min="3" max="3" width="23.42578125" customWidth="1"/>
    <col min="6" max="6" width="16.85546875" customWidth="1"/>
    <col min="7" max="7" width="9" customWidth="1"/>
  </cols>
  <sheetData>
    <row r="1" spans="1:6" ht="12.95" customHeight="1">
      <c r="A1" s="38" t="s">
        <v>0</v>
      </c>
      <c r="B1" s="38"/>
      <c r="C1" s="38"/>
      <c r="D1" s="38"/>
      <c r="E1" s="38"/>
      <c r="F1" s="38"/>
    </row>
    <row r="2" spans="1:6">
      <c r="A2" s="38"/>
      <c r="B2" s="38"/>
      <c r="C2" s="38"/>
      <c r="D2" s="38"/>
      <c r="E2" s="38"/>
      <c r="F2" s="38"/>
    </row>
    <row r="3" spans="1:6">
      <c r="A3" s="38"/>
      <c r="B3" s="38"/>
      <c r="C3" s="38"/>
      <c r="D3" s="38"/>
      <c r="E3" s="38"/>
      <c r="F3" s="38"/>
    </row>
    <row r="4" spans="1:6">
      <c r="A4" s="38"/>
      <c r="B4" s="38"/>
      <c r="C4" s="38"/>
      <c r="D4" s="38"/>
      <c r="E4" s="38"/>
      <c r="F4" s="38"/>
    </row>
    <row r="5" spans="1:6">
      <c r="A5" s="38"/>
      <c r="B5" s="38"/>
      <c r="C5" s="38"/>
      <c r="D5" s="38"/>
      <c r="E5" s="38"/>
      <c r="F5" s="38"/>
    </row>
    <row r="6" spans="1:6">
      <c r="A6" s="38"/>
      <c r="B6" s="38"/>
      <c r="C6" s="38"/>
      <c r="D6" s="38"/>
      <c r="E6" s="38"/>
      <c r="F6" s="38"/>
    </row>
    <row r="7" spans="1:6">
      <c r="A7" s="38"/>
      <c r="B7" s="38"/>
      <c r="C7" s="38"/>
      <c r="D7" s="38"/>
      <c r="E7" s="38"/>
      <c r="F7" s="38"/>
    </row>
    <row r="9" spans="1:6">
      <c r="A9" s="1" t="s">
        <v>1</v>
      </c>
      <c r="C9" s="2" t="s">
        <v>2</v>
      </c>
      <c r="D9" s="2"/>
      <c r="E9" s="2"/>
      <c r="F9" s="2"/>
    </row>
    <row r="10" spans="1:6">
      <c r="A10" s="1" t="s">
        <v>3</v>
      </c>
      <c r="B10" s="39">
        <v>2</v>
      </c>
      <c r="C10" t="s">
        <v>4</v>
      </c>
    </row>
    <row r="11" spans="1:6">
      <c r="B11" s="39"/>
      <c r="C11" t="s">
        <v>5</v>
      </c>
    </row>
    <row r="12" spans="1:6">
      <c r="B12" s="39"/>
      <c r="C12" t="s">
        <v>6</v>
      </c>
    </row>
    <row r="15" spans="1:6">
      <c r="A15" s="1" t="str">
        <f>IF(B10=2,"Nomes dos serviços que sua empresa irá vender","Nome dos produtos que sua empresa irá vender")</f>
        <v>Nomes dos serviços que sua empresa irá vender</v>
      </c>
      <c r="B15" s="1"/>
      <c r="C15" s="1"/>
    </row>
    <row r="16" spans="1:6">
      <c r="A16" t="s">
        <v>7</v>
      </c>
      <c r="B16" s="3">
        <v>1</v>
      </c>
      <c r="C16" s="2" t="s">
        <v>8</v>
      </c>
    </row>
    <row r="17" spans="1:4">
      <c r="A17" t="s">
        <v>7</v>
      </c>
      <c r="B17" s="3">
        <v>2</v>
      </c>
      <c r="C17" s="2" t="s">
        <v>9</v>
      </c>
    </row>
    <row r="18" spans="1:4">
      <c r="A18" t="s">
        <v>7</v>
      </c>
      <c r="B18" s="3">
        <v>3</v>
      </c>
      <c r="C18" s="2" t="s">
        <v>10</v>
      </c>
    </row>
    <row r="19" spans="1:4">
      <c r="A19" t="s">
        <v>7</v>
      </c>
      <c r="B19" s="3">
        <v>4</v>
      </c>
      <c r="C19" s="2" t="s">
        <v>11</v>
      </c>
    </row>
    <row r="22" spans="1:4">
      <c r="A22" s="1" t="s">
        <v>12</v>
      </c>
    </row>
    <row r="23" spans="1:4">
      <c r="A23" t="s">
        <v>13</v>
      </c>
      <c r="D23" s="4">
        <v>0.3</v>
      </c>
    </row>
    <row r="24" spans="1:4">
      <c r="A24" t="s">
        <v>14</v>
      </c>
      <c r="D24" s="4">
        <v>0.4</v>
      </c>
    </row>
    <row r="25" spans="1:4">
      <c r="A25" t="s">
        <v>15</v>
      </c>
      <c r="D25" s="4">
        <v>0.5</v>
      </c>
    </row>
    <row r="26" spans="1:4">
      <c r="A26" t="s">
        <v>16</v>
      </c>
      <c r="D26" s="4">
        <v>0.7</v>
      </c>
    </row>
    <row r="29" spans="1:4">
      <c r="A29" s="1" t="s">
        <v>17</v>
      </c>
    </row>
    <row r="30" spans="1:4">
      <c r="A30" t="s">
        <v>18</v>
      </c>
      <c r="D30" s="4">
        <v>0.15</v>
      </c>
    </row>
    <row r="31" spans="1:4">
      <c r="A31" t="s">
        <v>19</v>
      </c>
      <c r="D31" s="4">
        <v>0.15</v>
      </c>
    </row>
    <row r="32" spans="1:4">
      <c r="A32" t="s">
        <v>20</v>
      </c>
      <c r="D32" s="4">
        <v>0.1</v>
      </c>
    </row>
    <row r="33" spans="1:4">
      <c r="A33" t="s">
        <v>21</v>
      </c>
      <c r="D33" s="4">
        <v>0.1</v>
      </c>
    </row>
    <row r="36" spans="1:4">
      <c r="A36" s="1" t="s">
        <v>22</v>
      </c>
    </row>
    <row r="37" spans="1:4">
      <c r="A37" t="s">
        <v>18</v>
      </c>
      <c r="D37" s="4">
        <v>0.1</v>
      </c>
    </row>
    <row r="38" spans="1:4">
      <c r="A38" t="s">
        <v>19</v>
      </c>
      <c r="D38" s="4">
        <v>0.1</v>
      </c>
    </row>
    <row r="39" spans="1:4">
      <c r="A39" t="s">
        <v>20</v>
      </c>
      <c r="D39" s="4">
        <v>0.1</v>
      </c>
    </row>
    <row r="40" spans="1:4">
      <c r="A40" t="s">
        <v>21</v>
      </c>
      <c r="D40" s="4">
        <v>0.1</v>
      </c>
    </row>
  </sheetData>
  <mergeCells count="2">
    <mergeCell ref="A1:F7"/>
    <mergeCell ref="B10:B12"/>
  </mergeCells>
  <pageMargins left="0.78749999999999998" right="0.78749999999999998" top="0.98402777777777795" bottom="0.98402777777777795" header="0.51180555555555496" footer="0.51180555555555496"/>
  <pageSetup paperSize="9"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048576"/>
  <sheetViews>
    <sheetView showGridLines="0" zoomScale="150" zoomScaleNormal="150" workbookViewId="0">
      <selection activeCell="N98" sqref="N98"/>
    </sheetView>
  </sheetViews>
  <sheetFormatPr defaultColWidth="9.140625" defaultRowHeight="11.1"/>
  <cols>
    <col min="1" max="1" width="27.140625" style="5" customWidth="1"/>
    <col min="2" max="13" width="11" style="5" customWidth="1"/>
    <col min="14" max="14" width="15.42578125" style="6" customWidth="1"/>
    <col min="15" max="1024" width="9.140625" style="5"/>
  </cols>
  <sheetData>
    <row r="1" spans="1:14" ht="15.95">
      <c r="A1" s="7" t="s">
        <v>23</v>
      </c>
    </row>
    <row r="4" spans="1:14">
      <c r="A4" s="8" t="s">
        <v>24</v>
      </c>
      <c r="B4" s="8">
        <v>1</v>
      </c>
      <c r="C4" s="8">
        <v>2</v>
      </c>
      <c r="D4" s="8">
        <v>3</v>
      </c>
      <c r="E4" s="8">
        <v>4</v>
      </c>
      <c r="F4" s="8">
        <v>5</v>
      </c>
      <c r="G4" s="8">
        <v>6</v>
      </c>
      <c r="H4" s="8">
        <v>7</v>
      </c>
      <c r="I4" s="8">
        <v>8</v>
      </c>
      <c r="J4" s="8">
        <v>9</v>
      </c>
      <c r="K4" s="8">
        <v>10</v>
      </c>
      <c r="L4" s="8">
        <v>11</v>
      </c>
      <c r="M4" s="8">
        <v>12</v>
      </c>
      <c r="N4" s="9" t="s">
        <v>25</v>
      </c>
    </row>
    <row r="5" spans="1:14">
      <c r="A5" s="10" t="s">
        <v>26</v>
      </c>
      <c r="B5" s="11">
        <f>B7+B11+B15+B19</f>
        <v>17200</v>
      </c>
      <c r="C5" s="11">
        <f>C7+C11+C15+C19</f>
        <v>21200</v>
      </c>
      <c r="D5" s="11">
        <f>D7+D11+D15+D19</f>
        <v>31200</v>
      </c>
      <c r="E5" s="11">
        <f>E7+E11+E15+E19</f>
        <v>39200</v>
      </c>
      <c r="F5" s="11">
        <f>F7+F11+F15+F19</f>
        <v>47000</v>
      </c>
      <c r="G5" s="11">
        <f>G7+G11+G15+G19</f>
        <v>53000</v>
      </c>
      <c r="H5" s="11">
        <f>H7+H11+H15+H19</f>
        <v>61000</v>
      </c>
      <c r="I5" s="11">
        <f>I7+I11+I15+I19</f>
        <v>67000</v>
      </c>
      <c r="J5" s="11">
        <f>J7+J11+J15+J19</f>
        <v>76000</v>
      </c>
      <c r="K5" s="11">
        <f>K7+K11+K15+K19</f>
        <v>86000</v>
      </c>
      <c r="L5" s="11">
        <f>L7+L11+L15+L19</f>
        <v>92000</v>
      </c>
      <c r="M5" s="11">
        <f>M7+M11+M15+M19</f>
        <v>98000</v>
      </c>
      <c r="N5" s="11">
        <f>N7+N11+N15+N19</f>
        <v>688800</v>
      </c>
    </row>
    <row r="7" spans="1:14">
      <c r="A7" s="12" t="str">
        <f>"Vendas de "&amp;InformacoesBasicas!C16</f>
        <v>Vendas de BRONZE</v>
      </c>
      <c r="B7" s="13">
        <f>B8*B9</f>
        <v>2000</v>
      </c>
      <c r="C7" s="13">
        <f>C8*C9</f>
        <v>4000</v>
      </c>
      <c r="D7" s="13">
        <f>D8*D9</f>
        <v>6000</v>
      </c>
      <c r="E7" s="13">
        <f>E8*E9</f>
        <v>8000</v>
      </c>
      <c r="F7" s="13">
        <f>F8*F9</f>
        <v>10000</v>
      </c>
      <c r="G7" s="13">
        <f>G8*G9</f>
        <v>12000</v>
      </c>
      <c r="H7" s="13">
        <f>H8*H9</f>
        <v>14000</v>
      </c>
      <c r="I7" s="13">
        <f>I8*I9</f>
        <v>16000</v>
      </c>
      <c r="J7" s="13">
        <f>J8*J9</f>
        <v>18000</v>
      </c>
      <c r="K7" s="13">
        <f>K8*K9</f>
        <v>20000</v>
      </c>
      <c r="L7" s="13">
        <f>L8*L9</f>
        <v>22000</v>
      </c>
      <c r="M7" s="13">
        <f>M8*M9</f>
        <v>24000</v>
      </c>
      <c r="N7" s="14">
        <f>SUM(B7:M7)</f>
        <v>156000</v>
      </c>
    </row>
    <row r="8" spans="1:14">
      <c r="A8" s="5" t="s">
        <v>27</v>
      </c>
      <c r="B8" s="15">
        <v>20</v>
      </c>
      <c r="C8" s="15">
        <v>40</v>
      </c>
      <c r="D8" s="15">
        <v>60</v>
      </c>
      <c r="E8" s="15">
        <v>80</v>
      </c>
      <c r="F8" s="15">
        <v>100</v>
      </c>
      <c r="G8" s="15">
        <v>120</v>
      </c>
      <c r="H8" s="15">
        <v>140</v>
      </c>
      <c r="I8" s="15">
        <v>160</v>
      </c>
      <c r="J8" s="15">
        <v>180</v>
      </c>
      <c r="K8" s="15">
        <v>200</v>
      </c>
      <c r="L8" s="15">
        <v>220</v>
      </c>
      <c r="M8" s="15">
        <v>240</v>
      </c>
      <c r="N8" s="6">
        <f>SUM(B8:M8)</f>
        <v>1560</v>
      </c>
    </row>
    <row r="9" spans="1:14">
      <c r="A9" s="5" t="str">
        <f>"Preço de "&amp;InformacoesBasicas!C16</f>
        <v>Preço de BRONZE</v>
      </c>
      <c r="B9" s="16">
        <v>100</v>
      </c>
      <c r="C9" s="16">
        <v>100</v>
      </c>
      <c r="D9" s="16">
        <v>100</v>
      </c>
      <c r="E9" s="16">
        <v>100</v>
      </c>
      <c r="F9" s="16">
        <v>100</v>
      </c>
      <c r="G9" s="16">
        <v>100</v>
      </c>
      <c r="H9" s="16">
        <v>100</v>
      </c>
      <c r="I9" s="16">
        <v>100</v>
      </c>
      <c r="J9" s="16">
        <v>100</v>
      </c>
      <c r="K9" s="16">
        <v>100</v>
      </c>
      <c r="L9" s="16">
        <v>100</v>
      </c>
      <c r="M9" s="16">
        <v>100</v>
      </c>
      <c r="N9" s="17">
        <f>SUM(B9:M9)</f>
        <v>1200</v>
      </c>
    </row>
    <row r="11" spans="1:14">
      <c r="A11" s="12" t="str">
        <f>"Vendas de "&amp;InformacoesBasicas!C17</f>
        <v>Vendas de PRATA</v>
      </c>
      <c r="B11" s="13">
        <f>B12*B13</f>
        <v>10000</v>
      </c>
      <c r="C11" s="13">
        <f>C12*C13</f>
        <v>12000</v>
      </c>
      <c r="D11" s="13">
        <f>D12*D13</f>
        <v>20000</v>
      </c>
      <c r="E11" s="13">
        <f>E12*E13</f>
        <v>24000</v>
      </c>
      <c r="F11" s="13">
        <f>F12*F13</f>
        <v>28000</v>
      </c>
      <c r="G11" s="13">
        <f>G12*G13</f>
        <v>32000</v>
      </c>
      <c r="H11" s="13">
        <f>H12*H13</f>
        <v>36000</v>
      </c>
      <c r="I11" s="13">
        <f>I12*I13</f>
        <v>40000</v>
      </c>
      <c r="J11" s="13">
        <f>J12*J13</f>
        <v>44000</v>
      </c>
      <c r="K11" s="13">
        <f>K12*K13</f>
        <v>48000</v>
      </c>
      <c r="L11" s="13">
        <f>L12*L13</f>
        <v>52000</v>
      </c>
      <c r="M11" s="13">
        <f>M12*M13</f>
        <v>56000</v>
      </c>
      <c r="N11" s="14">
        <f>SUM(B11:M11)</f>
        <v>402000</v>
      </c>
    </row>
    <row r="12" spans="1:14">
      <c r="A12" s="5" t="s">
        <v>27</v>
      </c>
      <c r="B12" s="15">
        <v>50</v>
      </c>
      <c r="C12" s="15">
        <v>60</v>
      </c>
      <c r="D12" s="15">
        <v>100</v>
      </c>
      <c r="E12" s="15">
        <v>120</v>
      </c>
      <c r="F12" s="15">
        <v>140</v>
      </c>
      <c r="G12" s="15">
        <v>160</v>
      </c>
      <c r="H12" s="15">
        <v>180</v>
      </c>
      <c r="I12" s="15">
        <v>200</v>
      </c>
      <c r="J12" s="15">
        <v>220</v>
      </c>
      <c r="K12" s="15">
        <v>240</v>
      </c>
      <c r="L12" s="15">
        <v>260</v>
      </c>
      <c r="M12" s="15">
        <v>280</v>
      </c>
      <c r="N12" s="6">
        <f>SUM(B12:M12)</f>
        <v>2010</v>
      </c>
    </row>
    <row r="13" spans="1:14">
      <c r="A13" s="5" t="str">
        <f>"Preço de "&amp;InformacoesBasicas!C17</f>
        <v>Preço de PRATA</v>
      </c>
      <c r="B13" s="16">
        <v>200</v>
      </c>
      <c r="C13" s="16">
        <v>200</v>
      </c>
      <c r="D13" s="16">
        <v>200</v>
      </c>
      <c r="E13" s="16">
        <v>200</v>
      </c>
      <c r="F13" s="16">
        <v>200</v>
      </c>
      <c r="G13" s="16">
        <v>200</v>
      </c>
      <c r="H13" s="16">
        <v>200</v>
      </c>
      <c r="I13" s="16">
        <v>200</v>
      </c>
      <c r="J13" s="16">
        <v>200</v>
      </c>
      <c r="K13" s="16">
        <v>200</v>
      </c>
      <c r="L13" s="16">
        <v>200</v>
      </c>
      <c r="M13" s="16">
        <v>200</v>
      </c>
      <c r="N13" s="17">
        <f>SUM(B13:M13)</f>
        <v>2400</v>
      </c>
    </row>
    <row r="15" spans="1:14">
      <c r="A15" s="12" t="str">
        <f>"Vendas de "&amp;InformacoesBasicas!C18</f>
        <v>Vendas de OURO</v>
      </c>
      <c r="B15" s="13">
        <f>B16*B17</f>
        <v>4000</v>
      </c>
      <c r="C15" s="13">
        <f>C16*C17</f>
        <v>4000</v>
      </c>
      <c r="D15" s="13">
        <f>D16*D17</f>
        <v>4000</v>
      </c>
      <c r="E15" s="13">
        <f>E16*E17</f>
        <v>6000</v>
      </c>
      <c r="F15" s="13">
        <f>F16*F17</f>
        <v>6000</v>
      </c>
      <c r="G15" s="13">
        <f>G16*G17</f>
        <v>6000</v>
      </c>
      <c r="H15" s="13">
        <f>H16*H17</f>
        <v>8000</v>
      </c>
      <c r="I15" s="13">
        <f>I16*I17</f>
        <v>8000</v>
      </c>
      <c r="J15" s="13">
        <f>J16*J17</f>
        <v>8000</v>
      </c>
      <c r="K15" s="13">
        <f>K16*K17</f>
        <v>12000</v>
      </c>
      <c r="L15" s="13">
        <f>L16*L17</f>
        <v>12000</v>
      </c>
      <c r="M15" s="13">
        <f>M16*M17</f>
        <v>12000</v>
      </c>
      <c r="N15" s="14">
        <f>SUM(B15:M15)</f>
        <v>90000</v>
      </c>
    </row>
    <row r="16" spans="1:14">
      <c r="A16" s="5" t="s">
        <v>27</v>
      </c>
      <c r="B16" s="15">
        <v>10</v>
      </c>
      <c r="C16" s="15">
        <v>10</v>
      </c>
      <c r="D16" s="15">
        <v>10</v>
      </c>
      <c r="E16" s="15">
        <v>15</v>
      </c>
      <c r="F16" s="15">
        <v>15</v>
      </c>
      <c r="G16" s="15">
        <v>15</v>
      </c>
      <c r="H16" s="15">
        <v>20</v>
      </c>
      <c r="I16" s="15">
        <v>20</v>
      </c>
      <c r="J16" s="15">
        <v>20</v>
      </c>
      <c r="K16" s="15">
        <v>30</v>
      </c>
      <c r="L16" s="15">
        <v>30</v>
      </c>
      <c r="M16" s="15">
        <v>30</v>
      </c>
      <c r="N16" s="6">
        <f>SUM(B16:M16)</f>
        <v>225</v>
      </c>
    </row>
    <row r="17" spans="1:14">
      <c r="A17" s="5" t="str">
        <f>"Preço de "&amp;InformacoesBasicas!C18</f>
        <v>Preço de OURO</v>
      </c>
      <c r="B17" s="16">
        <v>400</v>
      </c>
      <c r="C17" s="16">
        <v>400</v>
      </c>
      <c r="D17" s="16">
        <v>400</v>
      </c>
      <c r="E17" s="16">
        <v>400</v>
      </c>
      <c r="F17" s="16">
        <v>400</v>
      </c>
      <c r="G17" s="16">
        <v>400</v>
      </c>
      <c r="H17" s="16">
        <v>400</v>
      </c>
      <c r="I17" s="16">
        <v>400</v>
      </c>
      <c r="J17" s="16">
        <v>400</v>
      </c>
      <c r="K17" s="16">
        <v>400</v>
      </c>
      <c r="L17" s="16">
        <v>400</v>
      </c>
      <c r="M17" s="16">
        <v>400</v>
      </c>
      <c r="N17" s="17">
        <f>SUM(B17:M17)</f>
        <v>4800</v>
      </c>
    </row>
    <row r="19" spans="1:14">
      <c r="A19" s="12" t="str">
        <f>"Vendas de "&amp;InformacoesBasicas!C19</f>
        <v>Vendas de DIAMANTE</v>
      </c>
      <c r="B19" s="13">
        <f>B20*B21</f>
        <v>1200</v>
      </c>
      <c r="C19" s="13">
        <f>C20*C21</f>
        <v>1200</v>
      </c>
      <c r="D19" s="13">
        <f>D20*D21</f>
        <v>1200</v>
      </c>
      <c r="E19" s="13">
        <f>E20*E21</f>
        <v>1200</v>
      </c>
      <c r="F19" s="13">
        <f>F20*F21</f>
        <v>3000</v>
      </c>
      <c r="G19" s="13">
        <f>G20*G21</f>
        <v>3000</v>
      </c>
      <c r="H19" s="13">
        <f>H20*H21</f>
        <v>3000</v>
      </c>
      <c r="I19" s="13">
        <f>I20*I21</f>
        <v>3000</v>
      </c>
      <c r="J19" s="13">
        <f>J20*J21</f>
        <v>6000</v>
      </c>
      <c r="K19" s="13">
        <f>K20*K21</f>
        <v>6000</v>
      </c>
      <c r="L19" s="13">
        <f>L20*L21</f>
        <v>6000</v>
      </c>
      <c r="M19" s="13">
        <f>M20*M21</f>
        <v>6000</v>
      </c>
      <c r="N19" s="14">
        <f>SUM(B19:M19)</f>
        <v>40800</v>
      </c>
    </row>
    <row r="20" spans="1:14">
      <c r="A20" s="5" t="s">
        <v>27</v>
      </c>
      <c r="B20" s="15">
        <v>2</v>
      </c>
      <c r="C20" s="15">
        <v>2</v>
      </c>
      <c r="D20" s="15">
        <v>2</v>
      </c>
      <c r="E20" s="15">
        <v>2</v>
      </c>
      <c r="F20" s="15">
        <v>5</v>
      </c>
      <c r="G20" s="15">
        <v>5</v>
      </c>
      <c r="H20" s="15">
        <v>5</v>
      </c>
      <c r="I20" s="15">
        <v>5</v>
      </c>
      <c r="J20" s="15">
        <v>10</v>
      </c>
      <c r="K20" s="15">
        <v>10</v>
      </c>
      <c r="L20" s="15">
        <v>10</v>
      </c>
      <c r="M20" s="15">
        <v>10</v>
      </c>
      <c r="N20" s="6">
        <f>SUM(B20:M20)</f>
        <v>68</v>
      </c>
    </row>
    <row r="21" spans="1:14">
      <c r="A21" s="5" t="str">
        <f>"Preço de "&amp;InformacoesBasicas!C19</f>
        <v>Preço de DIAMANTE</v>
      </c>
      <c r="B21" s="16">
        <v>600</v>
      </c>
      <c r="C21" s="16">
        <v>600</v>
      </c>
      <c r="D21" s="16">
        <v>600</v>
      </c>
      <c r="E21" s="16">
        <v>600</v>
      </c>
      <c r="F21" s="16">
        <v>600</v>
      </c>
      <c r="G21" s="16">
        <v>600</v>
      </c>
      <c r="H21" s="16">
        <v>600</v>
      </c>
      <c r="I21" s="16">
        <v>600</v>
      </c>
      <c r="J21" s="16">
        <v>600</v>
      </c>
      <c r="K21" s="16">
        <v>600</v>
      </c>
      <c r="L21" s="16">
        <v>600</v>
      </c>
      <c r="M21" s="16">
        <v>600</v>
      </c>
      <c r="N21" s="17">
        <f>SUM(B21:M21)</f>
        <v>7200</v>
      </c>
    </row>
    <row r="24" spans="1:14" ht="12.75">
      <c r="A24" s="8" t="s">
        <v>24</v>
      </c>
      <c r="B24" s="8">
        <v>1</v>
      </c>
      <c r="C24" s="8">
        <v>2</v>
      </c>
      <c r="D24" s="8">
        <v>3</v>
      </c>
      <c r="E24" s="8">
        <v>4</v>
      </c>
      <c r="F24" s="8">
        <v>5</v>
      </c>
      <c r="G24" s="8">
        <v>6</v>
      </c>
      <c r="H24" s="8">
        <v>7</v>
      </c>
      <c r="I24" s="8">
        <v>8</v>
      </c>
      <c r="J24" s="8">
        <v>9</v>
      </c>
      <c r="K24" s="8">
        <v>10</v>
      </c>
      <c r="L24" s="8">
        <v>11</v>
      </c>
      <c r="M24" s="8">
        <v>12</v>
      </c>
      <c r="N24" s="9" t="s">
        <v>28</v>
      </c>
    </row>
    <row r="25" spans="1:14" ht="12.75">
      <c r="A25" s="10" t="s">
        <v>26</v>
      </c>
      <c r="B25" s="11">
        <f>B27+B31+B35+B39</f>
        <v>24860</v>
      </c>
      <c r="C25" s="11">
        <f>C27+C31+C35+C39</f>
        <v>30580</v>
      </c>
      <c r="D25" s="11">
        <f>D27+D31+D35+D39</f>
        <v>44880</v>
      </c>
      <c r="E25" s="11">
        <f>E27+E31+E35+E39</f>
        <v>56540</v>
      </c>
      <c r="F25" s="11">
        <f>F27+F31+F35+F39</f>
        <v>67760</v>
      </c>
      <c r="G25" s="11">
        <f>G27+G31+G35+G39</f>
        <v>76340</v>
      </c>
      <c r="H25" s="11">
        <f>H27+H31+H35+H39</f>
        <v>87560</v>
      </c>
      <c r="I25" s="11">
        <f>I27+I31+I35+I39</f>
        <v>96140</v>
      </c>
      <c r="J25" s="11">
        <f>J27+J31+J35+J39</f>
        <v>108680</v>
      </c>
      <c r="K25" s="11">
        <f>K27+K31+K35+K39</f>
        <v>122980</v>
      </c>
      <c r="L25" s="11">
        <f>L27+L31+L35+L39</f>
        <v>131560</v>
      </c>
      <c r="M25" s="11">
        <f>M27+M31+M35+M39</f>
        <v>140140</v>
      </c>
      <c r="N25" s="11">
        <f>N27+N31+N35+N39</f>
        <v>988020</v>
      </c>
    </row>
    <row r="26" spans="1:14" ht="12.75"/>
    <row r="27" spans="1:14" ht="12.75">
      <c r="A27" s="12" t="str">
        <f>"Vendas de "&amp;InformacoesBasicas!C16</f>
        <v>Vendas de BRONZE</v>
      </c>
      <c r="B27" s="13">
        <f>B28*B29</f>
        <v>2860</v>
      </c>
      <c r="C27" s="13">
        <f>C28*C29</f>
        <v>5720</v>
      </c>
      <c r="D27" s="13">
        <f>D28*D29</f>
        <v>8580</v>
      </c>
      <c r="E27" s="13">
        <f>E28*E29</f>
        <v>11440</v>
      </c>
      <c r="F27" s="13">
        <f>F28*F29</f>
        <v>14300</v>
      </c>
      <c r="G27" s="13">
        <f>G28*G29</f>
        <v>17160</v>
      </c>
      <c r="H27" s="13">
        <f>H28*H29</f>
        <v>20020</v>
      </c>
      <c r="I27" s="13">
        <f>I28*I29</f>
        <v>22880</v>
      </c>
      <c r="J27" s="13">
        <f>J28*J29</f>
        <v>25740</v>
      </c>
      <c r="K27" s="13">
        <f>K28*K29</f>
        <v>28600</v>
      </c>
      <c r="L27" s="13">
        <f>L28*L29</f>
        <v>31460</v>
      </c>
      <c r="M27" s="13">
        <f>M28*M29</f>
        <v>34320</v>
      </c>
      <c r="N27" s="14">
        <f>SUM(B27:M27)</f>
        <v>223080</v>
      </c>
    </row>
    <row r="28" spans="1:14" ht="12.75">
      <c r="A28" s="5" t="s">
        <v>27</v>
      </c>
      <c r="B28" s="15">
        <f>ROUNDUP(B$8+B$8*InformacoesBasicas!$D$23,0)</f>
        <v>26</v>
      </c>
      <c r="C28" s="15">
        <f>ROUNDUP(C$8+C$8*InformacoesBasicas!$D$23,0)</f>
        <v>52</v>
      </c>
      <c r="D28" s="15">
        <f>ROUNDUP(D$8+D$8*InformacoesBasicas!$D$23,0)</f>
        <v>78</v>
      </c>
      <c r="E28" s="15">
        <f>ROUNDUP(E$8+E$8*InformacoesBasicas!$D$23,0)</f>
        <v>104</v>
      </c>
      <c r="F28" s="15">
        <f>ROUNDUP(F$8+F$8*InformacoesBasicas!$D$23,0)</f>
        <v>130</v>
      </c>
      <c r="G28" s="15">
        <f>ROUNDUP(G$8+G$8*InformacoesBasicas!$D$23,0)</f>
        <v>156</v>
      </c>
      <c r="H28" s="15">
        <f>ROUNDUP(H$8+H$8*InformacoesBasicas!$D$23,0)</f>
        <v>182</v>
      </c>
      <c r="I28" s="15">
        <f>ROUNDUP(I$8+I$8*InformacoesBasicas!$D$23,0)</f>
        <v>208</v>
      </c>
      <c r="J28" s="15">
        <f>ROUNDUP(J$8+J$8*InformacoesBasicas!$D$23,0)</f>
        <v>234</v>
      </c>
      <c r="K28" s="15">
        <f>ROUNDUP(K$8+K$8*InformacoesBasicas!$D$23,0)</f>
        <v>260</v>
      </c>
      <c r="L28" s="15">
        <f>ROUNDUP(L$8+L$8*InformacoesBasicas!$D$23,0)</f>
        <v>286</v>
      </c>
      <c r="M28" s="15">
        <f>ROUNDUP(M$8+M$8*InformacoesBasicas!$D$23,0)</f>
        <v>312</v>
      </c>
      <c r="N28" s="6">
        <f>SUM(B28:M28)</f>
        <v>2028</v>
      </c>
    </row>
    <row r="29" spans="1:14" ht="12.75">
      <c r="A29" s="5" t="str">
        <f>"Preço de "&amp;InformacoesBasicas!C16</f>
        <v>Preço de BRONZE</v>
      </c>
      <c r="B29" s="16">
        <f>B9+B9*InformacoesBasicas!D37</f>
        <v>110</v>
      </c>
      <c r="C29" s="16">
        <f>B29</f>
        <v>110</v>
      </c>
      <c r="D29" s="16">
        <f t="shared" ref="D29:M29" si="0">C29</f>
        <v>110</v>
      </c>
      <c r="E29" s="16">
        <f t="shared" si="0"/>
        <v>110</v>
      </c>
      <c r="F29" s="16">
        <f t="shared" si="0"/>
        <v>110</v>
      </c>
      <c r="G29" s="16">
        <f t="shared" si="0"/>
        <v>110</v>
      </c>
      <c r="H29" s="16">
        <f t="shared" si="0"/>
        <v>110</v>
      </c>
      <c r="I29" s="16">
        <f t="shared" si="0"/>
        <v>110</v>
      </c>
      <c r="J29" s="16">
        <f t="shared" si="0"/>
        <v>110</v>
      </c>
      <c r="K29" s="16">
        <f t="shared" si="0"/>
        <v>110</v>
      </c>
      <c r="L29" s="16">
        <f t="shared" si="0"/>
        <v>110</v>
      </c>
      <c r="M29" s="16">
        <f t="shared" si="0"/>
        <v>110</v>
      </c>
      <c r="N29" s="17">
        <f>SUM(B29:M29)</f>
        <v>1320</v>
      </c>
    </row>
    <row r="30" spans="1:14" ht="12.75"/>
    <row r="31" spans="1:14" ht="12.75">
      <c r="A31" s="12" t="str">
        <f>"Vendas de "&amp;InformacoesBasicas!C17</f>
        <v>Vendas de PRATA</v>
      </c>
      <c r="B31" s="13">
        <f>B32*B33</f>
        <v>14300</v>
      </c>
      <c r="C31" s="13">
        <f>C32*C33</f>
        <v>17160</v>
      </c>
      <c r="D31" s="13">
        <f>D32*D33</f>
        <v>28600</v>
      </c>
      <c r="E31" s="13">
        <f>E32*E33</f>
        <v>34320</v>
      </c>
      <c r="F31" s="13">
        <f>F32*F33</f>
        <v>40040</v>
      </c>
      <c r="G31" s="13">
        <f>G32*G33</f>
        <v>45760</v>
      </c>
      <c r="H31" s="13">
        <f>H32*H33</f>
        <v>51480</v>
      </c>
      <c r="I31" s="13">
        <f>I32*I33</f>
        <v>57200</v>
      </c>
      <c r="J31" s="13">
        <f>J32*J33</f>
        <v>62920</v>
      </c>
      <c r="K31" s="13">
        <f>K32*K33</f>
        <v>68640</v>
      </c>
      <c r="L31" s="13">
        <f>L32*L33</f>
        <v>74360</v>
      </c>
      <c r="M31" s="13">
        <f>M32*M33</f>
        <v>80080</v>
      </c>
      <c r="N31" s="14">
        <f>SUM(B31:M31)</f>
        <v>574860</v>
      </c>
    </row>
    <row r="32" spans="1:14" ht="12.75">
      <c r="A32" s="5" t="s">
        <v>27</v>
      </c>
      <c r="B32" s="15">
        <f>ROUNDUP(B$12+B$12*InformacoesBasicas!$D23,0)</f>
        <v>65</v>
      </c>
      <c r="C32" s="15">
        <f>ROUNDUP(C$12+C$12*InformacoesBasicas!$D23,0)</f>
        <v>78</v>
      </c>
      <c r="D32" s="15">
        <f>ROUNDUP(D$12+D$12*InformacoesBasicas!$D23,0)</f>
        <v>130</v>
      </c>
      <c r="E32" s="15">
        <f>ROUNDUP(E$12+E$12*InformacoesBasicas!$D23,0)</f>
        <v>156</v>
      </c>
      <c r="F32" s="15">
        <f>ROUNDUP(F$12+F$12*InformacoesBasicas!$D23,0)</f>
        <v>182</v>
      </c>
      <c r="G32" s="15">
        <f>ROUNDUP(G$12+G$12*InformacoesBasicas!$D23,0)</f>
        <v>208</v>
      </c>
      <c r="H32" s="15">
        <f>ROUNDUP(H$12+H$12*InformacoesBasicas!$D23,0)</f>
        <v>234</v>
      </c>
      <c r="I32" s="15">
        <f>ROUNDUP(I$12+I$12*InformacoesBasicas!$D23,0)</f>
        <v>260</v>
      </c>
      <c r="J32" s="15">
        <f>ROUNDUP(J$12+J$12*InformacoesBasicas!$D23,0)</f>
        <v>286</v>
      </c>
      <c r="K32" s="15">
        <f>ROUNDUP(K$12+K$12*InformacoesBasicas!$D23,0)</f>
        <v>312</v>
      </c>
      <c r="L32" s="15">
        <f>ROUNDUP(L$12+L$12*InformacoesBasicas!$D23,0)</f>
        <v>338</v>
      </c>
      <c r="M32" s="15">
        <f>ROUNDUP(M$12+M$12*InformacoesBasicas!$D23,0)</f>
        <v>364</v>
      </c>
      <c r="N32" s="6">
        <f>SUM(B32:M32)</f>
        <v>2613</v>
      </c>
    </row>
    <row r="33" spans="1:14" ht="12.75">
      <c r="A33" s="5" t="str">
        <f>"Preço de "&amp;InformacoesBasicas!C17</f>
        <v>Preço de PRATA</v>
      </c>
      <c r="B33" s="16">
        <f>B13+B13*InformacoesBasicas!D37</f>
        <v>220</v>
      </c>
      <c r="C33" s="16">
        <f>B33</f>
        <v>220</v>
      </c>
      <c r="D33" s="16">
        <f t="shared" ref="D33:M33" si="1">C33</f>
        <v>220</v>
      </c>
      <c r="E33" s="16">
        <f t="shared" si="1"/>
        <v>220</v>
      </c>
      <c r="F33" s="16">
        <f t="shared" si="1"/>
        <v>220</v>
      </c>
      <c r="G33" s="16">
        <f t="shared" si="1"/>
        <v>220</v>
      </c>
      <c r="H33" s="16">
        <f t="shared" si="1"/>
        <v>220</v>
      </c>
      <c r="I33" s="16">
        <f t="shared" si="1"/>
        <v>220</v>
      </c>
      <c r="J33" s="16">
        <f t="shared" si="1"/>
        <v>220</v>
      </c>
      <c r="K33" s="16">
        <f t="shared" si="1"/>
        <v>220</v>
      </c>
      <c r="L33" s="16">
        <f t="shared" si="1"/>
        <v>220</v>
      </c>
      <c r="M33" s="16">
        <f t="shared" si="1"/>
        <v>220</v>
      </c>
      <c r="N33" s="17">
        <f>SUM(B33:M33)</f>
        <v>2640</v>
      </c>
    </row>
    <row r="34" spans="1:14" ht="12.75"/>
    <row r="35" spans="1:14" ht="12.75">
      <c r="A35" s="12" t="str">
        <f>"Vendas de "&amp;InformacoesBasicas!C18</f>
        <v>Vendas de OURO</v>
      </c>
      <c r="B35" s="13">
        <f>B36*B37</f>
        <v>5720</v>
      </c>
      <c r="C35" s="13">
        <f>C36*C37</f>
        <v>5720</v>
      </c>
      <c r="D35" s="13">
        <f>D36*D37</f>
        <v>5720</v>
      </c>
      <c r="E35" s="13">
        <f>E36*E37</f>
        <v>8800</v>
      </c>
      <c r="F35" s="13">
        <f>F36*F37</f>
        <v>8800</v>
      </c>
      <c r="G35" s="13">
        <f>G36*G37</f>
        <v>8800</v>
      </c>
      <c r="H35" s="13">
        <f>H36*H37</f>
        <v>11440</v>
      </c>
      <c r="I35" s="13">
        <f>I36*I37</f>
        <v>11440</v>
      </c>
      <c r="J35" s="13">
        <f>J36*J37</f>
        <v>11440</v>
      </c>
      <c r="K35" s="13">
        <f>K36*K37</f>
        <v>17160</v>
      </c>
      <c r="L35" s="13">
        <f>L36*L37</f>
        <v>17160</v>
      </c>
      <c r="M35" s="13">
        <f>M36*M37</f>
        <v>17160</v>
      </c>
      <c r="N35" s="14">
        <f>SUM(B35:M35)</f>
        <v>129360</v>
      </c>
    </row>
    <row r="36" spans="1:14" ht="12.75">
      <c r="A36" s="5" t="s">
        <v>27</v>
      </c>
      <c r="B36" s="15">
        <f>ROUNDUP(B$16+B$16*InformacoesBasicas!$D23,0)</f>
        <v>13</v>
      </c>
      <c r="C36" s="15">
        <f>ROUNDUP(C$16+C$16*InformacoesBasicas!$D23,0)</f>
        <v>13</v>
      </c>
      <c r="D36" s="15">
        <f>ROUNDUP(D$16+D$16*InformacoesBasicas!$D23,0)</f>
        <v>13</v>
      </c>
      <c r="E36" s="15">
        <f>ROUNDUP(E$16+E$16*InformacoesBasicas!$D23,0)</f>
        <v>20</v>
      </c>
      <c r="F36" s="15">
        <f>ROUNDUP(F$16+F$16*InformacoesBasicas!$D23,0)</f>
        <v>20</v>
      </c>
      <c r="G36" s="15">
        <f>ROUNDUP(G$16+G$16*InformacoesBasicas!$D23,0)</f>
        <v>20</v>
      </c>
      <c r="H36" s="15">
        <f>ROUNDUP(H$16+H$16*InformacoesBasicas!$D23,0)</f>
        <v>26</v>
      </c>
      <c r="I36" s="15">
        <f>ROUNDUP(I$16+I$16*InformacoesBasicas!$D23,0)</f>
        <v>26</v>
      </c>
      <c r="J36" s="15">
        <f>ROUNDUP(J$16+J$16*InformacoesBasicas!$D23,0)</f>
        <v>26</v>
      </c>
      <c r="K36" s="15">
        <f>ROUNDUP(K$16+K$16*InformacoesBasicas!$D23,0)</f>
        <v>39</v>
      </c>
      <c r="L36" s="15">
        <f>ROUNDUP(L$16+L$16*InformacoesBasicas!$D23,0)</f>
        <v>39</v>
      </c>
      <c r="M36" s="15">
        <f>ROUNDUP(M$16+M$16*InformacoesBasicas!$D23,0)</f>
        <v>39</v>
      </c>
      <c r="N36" s="6">
        <f>SUM(B36:M36)</f>
        <v>294</v>
      </c>
    </row>
    <row r="37" spans="1:14" ht="12.75">
      <c r="A37" s="5" t="str">
        <f>"Preço de "&amp;InformacoesBasicas!C18</f>
        <v>Preço de OURO</v>
      </c>
      <c r="B37" s="16">
        <f>$B17+$B17*InformacoesBasicas!D37</f>
        <v>440</v>
      </c>
      <c r="C37" s="16">
        <f>B37</f>
        <v>440</v>
      </c>
      <c r="D37" s="16">
        <f t="shared" ref="D37:M37" si="2">C37</f>
        <v>440</v>
      </c>
      <c r="E37" s="16">
        <f t="shared" si="2"/>
        <v>440</v>
      </c>
      <c r="F37" s="16">
        <f t="shared" si="2"/>
        <v>440</v>
      </c>
      <c r="G37" s="16">
        <f t="shared" si="2"/>
        <v>440</v>
      </c>
      <c r="H37" s="16">
        <f t="shared" si="2"/>
        <v>440</v>
      </c>
      <c r="I37" s="16">
        <f t="shared" si="2"/>
        <v>440</v>
      </c>
      <c r="J37" s="16">
        <f t="shared" si="2"/>
        <v>440</v>
      </c>
      <c r="K37" s="16">
        <f t="shared" si="2"/>
        <v>440</v>
      </c>
      <c r="L37" s="16">
        <f t="shared" si="2"/>
        <v>440</v>
      </c>
      <c r="M37" s="16">
        <f t="shared" si="2"/>
        <v>440</v>
      </c>
      <c r="N37" s="17">
        <f>SUM(B37:M37)</f>
        <v>5280</v>
      </c>
    </row>
    <row r="38" spans="1:14" ht="12.75"/>
    <row r="39" spans="1:14" ht="12.75">
      <c r="A39" s="12" t="str">
        <f>"Vendas de "&amp;InformacoesBasicas!C19</f>
        <v>Vendas de DIAMANTE</v>
      </c>
      <c r="B39" s="13">
        <f>B40*B41</f>
        <v>1980</v>
      </c>
      <c r="C39" s="13">
        <f>C40*C41</f>
        <v>1980</v>
      </c>
      <c r="D39" s="13">
        <f>D40*D41</f>
        <v>1980</v>
      </c>
      <c r="E39" s="13">
        <f>E40*E41</f>
        <v>1980</v>
      </c>
      <c r="F39" s="13">
        <f>F40*F41</f>
        <v>4620</v>
      </c>
      <c r="G39" s="13">
        <f>G40*G41</f>
        <v>4620</v>
      </c>
      <c r="H39" s="13">
        <f>H40*H41</f>
        <v>4620</v>
      </c>
      <c r="I39" s="13">
        <f>I40*I41</f>
        <v>4620</v>
      </c>
      <c r="J39" s="13">
        <f>J40*J41</f>
        <v>8580</v>
      </c>
      <c r="K39" s="13">
        <f>K40*K41</f>
        <v>8580</v>
      </c>
      <c r="L39" s="13">
        <f>L40*L41</f>
        <v>8580</v>
      </c>
      <c r="M39" s="13">
        <f>M40*M41</f>
        <v>8580</v>
      </c>
      <c r="N39" s="14">
        <f>SUM(B39:M39)</f>
        <v>60720</v>
      </c>
    </row>
    <row r="40" spans="1:14" ht="12.75">
      <c r="A40" s="5" t="s">
        <v>27</v>
      </c>
      <c r="B40" s="15">
        <f>ROUNDUP(B$20+B$20*InformacoesBasicas!$D23,0)</f>
        <v>3</v>
      </c>
      <c r="C40" s="15">
        <f>ROUNDUP(C$20+C$20*InformacoesBasicas!$D23,0)</f>
        <v>3</v>
      </c>
      <c r="D40" s="15">
        <f>ROUNDUP(D$20+D$20*InformacoesBasicas!$D23,0)</f>
        <v>3</v>
      </c>
      <c r="E40" s="15">
        <f>ROUNDUP(E$20+E$20*InformacoesBasicas!$D23,0)</f>
        <v>3</v>
      </c>
      <c r="F40" s="15">
        <f>ROUNDUP(F$20+F$20*InformacoesBasicas!$D23,0)</f>
        <v>7</v>
      </c>
      <c r="G40" s="15">
        <f>ROUNDUP(G$20+G$20*InformacoesBasicas!$D23,0)</f>
        <v>7</v>
      </c>
      <c r="H40" s="15">
        <f>ROUNDUP(H$20+H$20*InformacoesBasicas!$D23,0)</f>
        <v>7</v>
      </c>
      <c r="I40" s="15">
        <f>ROUNDUP(I$20+I$20*InformacoesBasicas!$D23,0)</f>
        <v>7</v>
      </c>
      <c r="J40" s="15">
        <f>ROUNDUP(J$20+J$20*InformacoesBasicas!$D23,0)</f>
        <v>13</v>
      </c>
      <c r="K40" s="15">
        <f>ROUNDUP(K$20+K$20*InformacoesBasicas!$D23,0)</f>
        <v>13</v>
      </c>
      <c r="L40" s="15">
        <f>ROUNDUP(L$20+L$20*InformacoesBasicas!$D23,0)</f>
        <v>13</v>
      </c>
      <c r="M40" s="15">
        <f>ROUNDUP(M$20+M$20*InformacoesBasicas!$D23,0)</f>
        <v>13</v>
      </c>
      <c r="N40" s="6">
        <f>SUM(B40:M40)</f>
        <v>92</v>
      </c>
    </row>
    <row r="41" spans="1:14" ht="12.75">
      <c r="A41" s="5" t="str">
        <f>"Preço de "&amp;InformacoesBasicas!C19</f>
        <v>Preço de DIAMANTE</v>
      </c>
      <c r="B41" s="16">
        <f>$B21+$B21*InformacoesBasicas!D37</f>
        <v>660</v>
      </c>
      <c r="C41" s="16">
        <f>B41</f>
        <v>660</v>
      </c>
      <c r="D41" s="16">
        <f t="shared" ref="D41:M41" si="3">C41</f>
        <v>660</v>
      </c>
      <c r="E41" s="16">
        <f t="shared" si="3"/>
        <v>660</v>
      </c>
      <c r="F41" s="16">
        <f t="shared" si="3"/>
        <v>660</v>
      </c>
      <c r="G41" s="16">
        <f t="shared" si="3"/>
        <v>660</v>
      </c>
      <c r="H41" s="16">
        <f t="shared" si="3"/>
        <v>660</v>
      </c>
      <c r="I41" s="16">
        <f t="shared" si="3"/>
        <v>660</v>
      </c>
      <c r="J41" s="16">
        <f t="shared" si="3"/>
        <v>660</v>
      </c>
      <c r="K41" s="16">
        <f t="shared" si="3"/>
        <v>660</v>
      </c>
      <c r="L41" s="16">
        <f t="shared" si="3"/>
        <v>660</v>
      </c>
      <c r="M41" s="16">
        <f t="shared" si="3"/>
        <v>660</v>
      </c>
      <c r="N41" s="17">
        <f>SUM(B41:M41)</f>
        <v>7920</v>
      </c>
    </row>
    <row r="44" spans="1:14" ht="12.75">
      <c r="A44" s="8" t="s">
        <v>24</v>
      </c>
      <c r="B44" s="8">
        <v>1</v>
      </c>
      <c r="C44" s="8">
        <v>2</v>
      </c>
      <c r="D44" s="8">
        <v>3</v>
      </c>
      <c r="E44" s="8">
        <v>4</v>
      </c>
      <c r="F44" s="8">
        <v>5</v>
      </c>
      <c r="G44" s="8">
        <v>6</v>
      </c>
      <c r="H44" s="8">
        <v>7</v>
      </c>
      <c r="I44" s="8">
        <v>8</v>
      </c>
      <c r="J44" s="8">
        <v>9</v>
      </c>
      <c r="K44" s="8">
        <v>10</v>
      </c>
      <c r="L44" s="8">
        <v>11</v>
      </c>
      <c r="M44" s="8">
        <v>12</v>
      </c>
      <c r="N44" s="9" t="s">
        <v>29</v>
      </c>
    </row>
    <row r="45" spans="1:14" ht="12.75">
      <c r="A45" s="10" t="s">
        <v>26</v>
      </c>
      <c r="B45" s="11">
        <f>B47+B51+B55+B59</f>
        <v>39325</v>
      </c>
      <c r="C45" s="11">
        <f>C47+C51+C55+C59</f>
        <v>48279</v>
      </c>
      <c r="D45" s="11">
        <f>D47+D51+D55+D59</f>
        <v>70180</v>
      </c>
      <c r="E45" s="11">
        <f>E47+E51+E55+E59</f>
        <v>87846</v>
      </c>
      <c r="F45" s="11">
        <f>F47+F51+F55+F59</f>
        <v>104544</v>
      </c>
      <c r="G45" s="11">
        <f>G47+G51+G55+G59</f>
        <v>117975</v>
      </c>
      <c r="H45" s="11">
        <f>H47+H51+H55+H59</f>
        <v>135399</v>
      </c>
      <c r="I45" s="11">
        <f>I47+I51+I55+I59</f>
        <v>148588</v>
      </c>
      <c r="J45" s="11">
        <f>J47+J51+J55+J59</f>
        <v>168432</v>
      </c>
      <c r="K45" s="11">
        <f>K47+K51+K55+K59</f>
        <v>190212</v>
      </c>
      <c r="L45" s="11">
        <f>L47+L51+L55+L59</f>
        <v>203643</v>
      </c>
      <c r="M45" s="11">
        <f>M47+M51+M55+M59</f>
        <v>216711</v>
      </c>
      <c r="N45" s="11">
        <f>N47+N51+N55+N59</f>
        <v>1531134</v>
      </c>
    </row>
    <row r="46" spans="1:14" ht="12.75"/>
    <row r="47" spans="1:14" ht="12.75">
      <c r="A47" s="12" t="str">
        <f>"Vendas de "&amp;InformacoesBasicas!C16</f>
        <v>Vendas de BRONZE</v>
      </c>
      <c r="B47" s="13">
        <f>B48*B49</f>
        <v>4477</v>
      </c>
      <c r="C47" s="13">
        <f>C48*C49</f>
        <v>8833</v>
      </c>
      <c r="D47" s="13">
        <f>D48*D49</f>
        <v>13310</v>
      </c>
      <c r="E47" s="13">
        <f>E48*E49</f>
        <v>17666</v>
      </c>
      <c r="F47" s="13">
        <f>F48*F49</f>
        <v>22022</v>
      </c>
      <c r="G47" s="13">
        <f>G48*G49</f>
        <v>26499</v>
      </c>
      <c r="H47" s="13">
        <f>H48*H49</f>
        <v>30855</v>
      </c>
      <c r="I47" s="13">
        <f>I48*I49</f>
        <v>35332</v>
      </c>
      <c r="J47" s="13">
        <f>J48*J49</f>
        <v>39688</v>
      </c>
      <c r="K47" s="13">
        <f>K48*K49</f>
        <v>44044</v>
      </c>
      <c r="L47" s="13">
        <f>L48*L49</f>
        <v>48521</v>
      </c>
      <c r="M47" s="13">
        <f>M48*M49</f>
        <v>52877</v>
      </c>
      <c r="N47" s="14">
        <f>SUM(B47:M47)</f>
        <v>344124</v>
      </c>
    </row>
    <row r="48" spans="1:14" ht="12.75">
      <c r="A48" s="5" t="s">
        <v>27</v>
      </c>
      <c r="B48" s="15">
        <f>ROUNDUP(B$28+B$28*InformacoesBasicas!$D$24,0)</f>
        <v>37</v>
      </c>
      <c r="C48" s="15">
        <f>ROUNDUP(C$28+C$28*InformacoesBasicas!$D$24,0)</f>
        <v>73</v>
      </c>
      <c r="D48" s="15">
        <f>ROUNDUP(D$28+D$28*InformacoesBasicas!$D$24,0)</f>
        <v>110</v>
      </c>
      <c r="E48" s="15">
        <f>ROUNDUP(E$28+E$28*InformacoesBasicas!$D$24,0)</f>
        <v>146</v>
      </c>
      <c r="F48" s="15">
        <f>ROUNDUP(F$28+F$28*InformacoesBasicas!$D$24,0)</f>
        <v>182</v>
      </c>
      <c r="G48" s="15">
        <f>ROUNDUP(G$28+G$28*InformacoesBasicas!$D$24,0)</f>
        <v>219</v>
      </c>
      <c r="H48" s="15">
        <f>ROUNDUP(H$28+H$28*InformacoesBasicas!$D$24,0)</f>
        <v>255</v>
      </c>
      <c r="I48" s="15">
        <f>ROUNDUP(I$28+I$28*InformacoesBasicas!$D$24,0)</f>
        <v>292</v>
      </c>
      <c r="J48" s="15">
        <f>ROUNDUP(J$28+J$28*InformacoesBasicas!$D$24,0)</f>
        <v>328</v>
      </c>
      <c r="K48" s="15">
        <f>ROUNDUP(K$28+K$28*InformacoesBasicas!$D$24,0)</f>
        <v>364</v>
      </c>
      <c r="L48" s="15">
        <f>ROUNDUP(L$28+L$28*InformacoesBasicas!$D$24,0)</f>
        <v>401</v>
      </c>
      <c r="M48" s="15">
        <f>ROUNDUP(M$28+M$28*InformacoesBasicas!$D$24,0)</f>
        <v>437</v>
      </c>
      <c r="N48" s="6">
        <f>SUM(B48:M48)</f>
        <v>2844</v>
      </c>
    </row>
    <row r="49" spans="1:14" ht="12.75">
      <c r="A49" s="5" t="str">
        <f>"Preço de "&amp;InformacoesBasicas!C16</f>
        <v>Preço de BRONZE</v>
      </c>
      <c r="B49" s="16">
        <f>B29+B29*InformacoesBasicas!$D38</f>
        <v>121</v>
      </c>
      <c r="C49" s="16">
        <f>B49</f>
        <v>121</v>
      </c>
      <c r="D49" s="16">
        <f t="shared" ref="D49:M49" si="4">C49</f>
        <v>121</v>
      </c>
      <c r="E49" s="16">
        <f t="shared" si="4"/>
        <v>121</v>
      </c>
      <c r="F49" s="16">
        <f t="shared" si="4"/>
        <v>121</v>
      </c>
      <c r="G49" s="16">
        <f t="shared" si="4"/>
        <v>121</v>
      </c>
      <c r="H49" s="16">
        <f t="shared" si="4"/>
        <v>121</v>
      </c>
      <c r="I49" s="16">
        <f t="shared" si="4"/>
        <v>121</v>
      </c>
      <c r="J49" s="16">
        <f t="shared" si="4"/>
        <v>121</v>
      </c>
      <c r="K49" s="16">
        <f t="shared" si="4"/>
        <v>121</v>
      </c>
      <c r="L49" s="16">
        <f t="shared" si="4"/>
        <v>121</v>
      </c>
      <c r="M49" s="16">
        <f t="shared" si="4"/>
        <v>121</v>
      </c>
      <c r="N49" s="17">
        <f>SUM(B49:M49)</f>
        <v>1452</v>
      </c>
    </row>
    <row r="50" spans="1:14" ht="12.75"/>
    <row r="51" spans="1:14" ht="12.75">
      <c r="A51" s="12" t="str">
        <f>"Vendas de "&amp;InformacoesBasicas!C17</f>
        <v>Vendas de PRATA</v>
      </c>
      <c r="B51" s="13">
        <f>B52*B53</f>
        <v>22022</v>
      </c>
      <c r="C51" s="13">
        <f>C52*C53</f>
        <v>26620</v>
      </c>
      <c r="D51" s="13">
        <f>D52*D53</f>
        <v>44044</v>
      </c>
      <c r="E51" s="13">
        <f>E52*E53</f>
        <v>52998</v>
      </c>
      <c r="F51" s="13">
        <f>F52*F53</f>
        <v>61710</v>
      </c>
      <c r="G51" s="13">
        <f>G52*G53</f>
        <v>70664</v>
      </c>
      <c r="H51" s="13">
        <f>H52*H53</f>
        <v>79376</v>
      </c>
      <c r="I51" s="13">
        <f>I52*I53</f>
        <v>88088</v>
      </c>
      <c r="J51" s="13">
        <f>J52*J53</f>
        <v>97042</v>
      </c>
      <c r="K51" s="13">
        <f>K52*K53</f>
        <v>105754</v>
      </c>
      <c r="L51" s="13">
        <f>L52*L53</f>
        <v>114708</v>
      </c>
      <c r="M51" s="13">
        <f>M52*M53</f>
        <v>123420</v>
      </c>
      <c r="N51" s="14">
        <f>SUM(B51:M51)</f>
        <v>886446</v>
      </c>
    </row>
    <row r="52" spans="1:14" ht="12.75">
      <c r="A52" s="5" t="s">
        <v>27</v>
      </c>
      <c r="B52" s="15">
        <f>ROUNDUP(B$32+B$32*InformacoesBasicas!$D24,0)</f>
        <v>91</v>
      </c>
      <c r="C52" s="15">
        <f>ROUNDUP(C$32+C$32*InformacoesBasicas!$D24,0)</f>
        <v>110</v>
      </c>
      <c r="D52" s="15">
        <f>ROUNDUP(D$32+D$32*InformacoesBasicas!$D24,0)</f>
        <v>182</v>
      </c>
      <c r="E52" s="15">
        <f>ROUNDUP(E$32+E$32*InformacoesBasicas!$D24,0)</f>
        <v>219</v>
      </c>
      <c r="F52" s="15">
        <f>ROUNDUP(F$32+F$32*InformacoesBasicas!$D24,0)</f>
        <v>255</v>
      </c>
      <c r="G52" s="15">
        <f>ROUNDUP(G$32+G$32*InformacoesBasicas!$D24,0)</f>
        <v>292</v>
      </c>
      <c r="H52" s="15">
        <f>ROUNDUP(H$32+H$32*InformacoesBasicas!$D24,0)</f>
        <v>328</v>
      </c>
      <c r="I52" s="15">
        <f>ROUNDUP(I$32+I$32*InformacoesBasicas!$D24,0)</f>
        <v>364</v>
      </c>
      <c r="J52" s="15">
        <f>ROUNDUP(J$32+J$32*InformacoesBasicas!$D24,0)</f>
        <v>401</v>
      </c>
      <c r="K52" s="15">
        <f>ROUNDUP(K$32+K$32*InformacoesBasicas!$D24,0)</f>
        <v>437</v>
      </c>
      <c r="L52" s="15">
        <f>ROUNDUP(L$32+L$32*InformacoesBasicas!$D24,0)</f>
        <v>474</v>
      </c>
      <c r="M52" s="15">
        <f>ROUNDUP(M$32+M$32*InformacoesBasicas!$D24,0)</f>
        <v>510</v>
      </c>
      <c r="N52" s="6">
        <f>SUM(B52:M52)</f>
        <v>3663</v>
      </c>
    </row>
    <row r="53" spans="1:14" ht="12.75">
      <c r="A53" s="5" t="str">
        <f>"Preço de "&amp;InformacoesBasicas!C17</f>
        <v>Preço de PRATA</v>
      </c>
      <c r="B53" s="16">
        <f>B33+B33*InformacoesBasicas!D38</f>
        <v>242</v>
      </c>
      <c r="C53" s="16">
        <f>B53</f>
        <v>242</v>
      </c>
      <c r="D53" s="16">
        <f t="shared" ref="D53:M53" si="5">C53</f>
        <v>242</v>
      </c>
      <c r="E53" s="16">
        <f t="shared" si="5"/>
        <v>242</v>
      </c>
      <c r="F53" s="16">
        <f t="shared" si="5"/>
        <v>242</v>
      </c>
      <c r="G53" s="16">
        <f t="shared" si="5"/>
        <v>242</v>
      </c>
      <c r="H53" s="16">
        <f t="shared" si="5"/>
        <v>242</v>
      </c>
      <c r="I53" s="16">
        <f t="shared" si="5"/>
        <v>242</v>
      </c>
      <c r="J53" s="16">
        <f t="shared" si="5"/>
        <v>242</v>
      </c>
      <c r="K53" s="16">
        <f t="shared" si="5"/>
        <v>242</v>
      </c>
      <c r="L53" s="16">
        <f t="shared" si="5"/>
        <v>242</v>
      </c>
      <c r="M53" s="16">
        <f t="shared" si="5"/>
        <v>242</v>
      </c>
      <c r="N53" s="17">
        <f>SUM(B53:M53)</f>
        <v>2904</v>
      </c>
    </row>
    <row r="54" spans="1:14" ht="12.75"/>
    <row r="55" spans="1:14" ht="12.75">
      <c r="A55" s="12" t="str">
        <f>"Vendas de "&amp;InformacoesBasicas!C18</f>
        <v>Vendas de OURO</v>
      </c>
      <c r="B55" s="13">
        <f>B56*B57</f>
        <v>9196</v>
      </c>
      <c r="C55" s="13">
        <f>C56*C57</f>
        <v>9196</v>
      </c>
      <c r="D55" s="13">
        <f>D56*D57</f>
        <v>9196</v>
      </c>
      <c r="E55" s="13">
        <f>E56*E57</f>
        <v>13552</v>
      </c>
      <c r="F55" s="13">
        <f>F56*F57</f>
        <v>13552</v>
      </c>
      <c r="G55" s="13">
        <f>G56*G57</f>
        <v>13552</v>
      </c>
      <c r="H55" s="13">
        <f>H56*H57</f>
        <v>17908</v>
      </c>
      <c r="I55" s="13">
        <f>I56*I57</f>
        <v>17908</v>
      </c>
      <c r="J55" s="13">
        <f>J56*J57</f>
        <v>17908</v>
      </c>
      <c r="K55" s="13">
        <f>K56*K57</f>
        <v>26620</v>
      </c>
      <c r="L55" s="13">
        <f>L56*L57</f>
        <v>26620</v>
      </c>
      <c r="M55" s="13">
        <f>M56*M57</f>
        <v>26620</v>
      </c>
      <c r="N55" s="14">
        <f>SUM(B55:M55)</f>
        <v>201828</v>
      </c>
    </row>
    <row r="56" spans="1:14" ht="12.75">
      <c r="A56" s="5" t="s">
        <v>27</v>
      </c>
      <c r="B56" s="15">
        <f>ROUNDUP(B$36+B$36*InformacoesBasicas!$D24,0)</f>
        <v>19</v>
      </c>
      <c r="C56" s="15">
        <f>ROUNDUP(C$36+C$36*InformacoesBasicas!$D24,0)</f>
        <v>19</v>
      </c>
      <c r="D56" s="15">
        <f>ROUNDUP(D$36+D$36*InformacoesBasicas!$D24,0)</f>
        <v>19</v>
      </c>
      <c r="E56" s="15">
        <f>ROUNDUP(E$36+E$36*InformacoesBasicas!$D24,0)</f>
        <v>28</v>
      </c>
      <c r="F56" s="15">
        <f>ROUNDUP(F$36+F$36*InformacoesBasicas!$D24,0)</f>
        <v>28</v>
      </c>
      <c r="G56" s="15">
        <f>ROUNDUP(G$36+G$36*InformacoesBasicas!$D24,0)</f>
        <v>28</v>
      </c>
      <c r="H56" s="15">
        <f>ROUNDUP(H$36+H$36*InformacoesBasicas!$D24,0)</f>
        <v>37</v>
      </c>
      <c r="I56" s="15">
        <f>ROUNDUP(I$36+I$36*InformacoesBasicas!$D24,0)</f>
        <v>37</v>
      </c>
      <c r="J56" s="15">
        <f>ROUNDUP(J$36+J$36*InformacoesBasicas!$D24,0)</f>
        <v>37</v>
      </c>
      <c r="K56" s="15">
        <f>ROUNDUP(K$36+K$36*InformacoesBasicas!$D24,0)</f>
        <v>55</v>
      </c>
      <c r="L56" s="15">
        <f>ROUNDUP(L$36+L$36*InformacoesBasicas!$D24,0)</f>
        <v>55</v>
      </c>
      <c r="M56" s="15">
        <f>ROUNDUP(M$36+M$36*InformacoesBasicas!$D24,0)</f>
        <v>55</v>
      </c>
      <c r="N56" s="6">
        <f>SUM(B56:M56)</f>
        <v>417</v>
      </c>
    </row>
    <row r="57" spans="1:14" ht="12.75">
      <c r="A57" s="5" t="str">
        <f>"Preço de "&amp;InformacoesBasicas!C18</f>
        <v>Preço de OURO</v>
      </c>
      <c r="B57" s="16">
        <f>$B37+$B37*InformacoesBasicas!D38</f>
        <v>484</v>
      </c>
      <c r="C57" s="16">
        <f>B57</f>
        <v>484</v>
      </c>
      <c r="D57" s="16">
        <f t="shared" ref="D57:M57" si="6">C57</f>
        <v>484</v>
      </c>
      <c r="E57" s="16">
        <f t="shared" si="6"/>
        <v>484</v>
      </c>
      <c r="F57" s="16">
        <f t="shared" si="6"/>
        <v>484</v>
      </c>
      <c r="G57" s="16">
        <f t="shared" si="6"/>
        <v>484</v>
      </c>
      <c r="H57" s="16">
        <f t="shared" si="6"/>
        <v>484</v>
      </c>
      <c r="I57" s="16">
        <f t="shared" si="6"/>
        <v>484</v>
      </c>
      <c r="J57" s="16">
        <f t="shared" si="6"/>
        <v>484</v>
      </c>
      <c r="K57" s="16">
        <f t="shared" si="6"/>
        <v>484</v>
      </c>
      <c r="L57" s="16">
        <f t="shared" si="6"/>
        <v>484</v>
      </c>
      <c r="M57" s="16">
        <f t="shared" si="6"/>
        <v>484</v>
      </c>
      <c r="N57" s="17">
        <f>SUM(B57:M57)</f>
        <v>5808</v>
      </c>
    </row>
    <row r="58" spans="1:14" ht="12.75"/>
    <row r="59" spans="1:14" ht="12.75">
      <c r="A59" s="12" t="str">
        <f>"Vendas de "&amp;InformacoesBasicas!C19</f>
        <v>Vendas de DIAMANTE</v>
      </c>
      <c r="B59" s="13">
        <f>B60*B61</f>
        <v>3630</v>
      </c>
      <c r="C59" s="13">
        <f>C60*C61</f>
        <v>3630</v>
      </c>
      <c r="D59" s="13">
        <f>D60*D61</f>
        <v>3630</v>
      </c>
      <c r="E59" s="13">
        <f>E60*E61</f>
        <v>3630</v>
      </c>
      <c r="F59" s="13">
        <f>F60*F61</f>
        <v>7260</v>
      </c>
      <c r="G59" s="13">
        <f>G60*G61</f>
        <v>7260</v>
      </c>
      <c r="H59" s="13">
        <f>H60*H61</f>
        <v>7260</v>
      </c>
      <c r="I59" s="13">
        <f>I60*I61</f>
        <v>7260</v>
      </c>
      <c r="J59" s="13">
        <f>J60*J61</f>
        <v>13794</v>
      </c>
      <c r="K59" s="13">
        <f>K60*K61</f>
        <v>13794</v>
      </c>
      <c r="L59" s="13">
        <f>L60*L61</f>
        <v>13794</v>
      </c>
      <c r="M59" s="13">
        <f>M60*M61</f>
        <v>13794</v>
      </c>
      <c r="N59" s="14">
        <f>SUM(B59:M59)</f>
        <v>98736</v>
      </c>
    </row>
    <row r="60" spans="1:14" ht="12.75">
      <c r="A60" s="5" t="s">
        <v>27</v>
      </c>
      <c r="B60" s="15">
        <f>ROUNDUP(B$40+B$40*InformacoesBasicas!$D24,0)</f>
        <v>5</v>
      </c>
      <c r="C60" s="15">
        <f>ROUNDUP(C$40+C$40*InformacoesBasicas!$D24,0)</f>
        <v>5</v>
      </c>
      <c r="D60" s="15">
        <f>ROUNDUP(D$40+D$40*InformacoesBasicas!$D24,0)</f>
        <v>5</v>
      </c>
      <c r="E60" s="15">
        <f>ROUNDUP(E$40+E$40*InformacoesBasicas!$D24,0)</f>
        <v>5</v>
      </c>
      <c r="F60" s="15">
        <f>ROUNDUP(F$40+F$40*InformacoesBasicas!$D24,0)</f>
        <v>10</v>
      </c>
      <c r="G60" s="15">
        <f>ROUNDUP(G$40+G$40*InformacoesBasicas!$D24,0)</f>
        <v>10</v>
      </c>
      <c r="H60" s="15">
        <f>ROUNDUP(H$40+H$40*InformacoesBasicas!$D24,0)</f>
        <v>10</v>
      </c>
      <c r="I60" s="15">
        <f>ROUNDUP(I$40+I$40*InformacoesBasicas!$D24,0)</f>
        <v>10</v>
      </c>
      <c r="J60" s="15">
        <f>ROUNDUP(J$40+J$40*InformacoesBasicas!$D24,0)</f>
        <v>19</v>
      </c>
      <c r="K60" s="15">
        <f>ROUNDUP(K$40+K$40*InformacoesBasicas!$D24,0)</f>
        <v>19</v>
      </c>
      <c r="L60" s="15">
        <f>ROUNDUP(L$40+L$40*InformacoesBasicas!$D24,0)</f>
        <v>19</v>
      </c>
      <c r="M60" s="15">
        <f>ROUNDUP(M$40+M$40*InformacoesBasicas!$D24,0)</f>
        <v>19</v>
      </c>
      <c r="N60" s="6">
        <f>SUM(B60:M60)</f>
        <v>136</v>
      </c>
    </row>
    <row r="61" spans="1:14" ht="12.75">
      <c r="A61" s="5" t="str">
        <f>"Preço de "&amp;InformacoesBasicas!C19</f>
        <v>Preço de DIAMANTE</v>
      </c>
      <c r="B61" s="16">
        <f>$B41+$B41*InformacoesBasicas!D38</f>
        <v>726</v>
      </c>
      <c r="C61" s="16">
        <f>B61</f>
        <v>726</v>
      </c>
      <c r="D61" s="16">
        <f t="shared" ref="D61:M61" si="7">C61</f>
        <v>726</v>
      </c>
      <c r="E61" s="16">
        <f t="shared" si="7"/>
        <v>726</v>
      </c>
      <c r="F61" s="16">
        <f t="shared" si="7"/>
        <v>726</v>
      </c>
      <c r="G61" s="16">
        <f t="shared" si="7"/>
        <v>726</v>
      </c>
      <c r="H61" s="16">
        <f t="shared" si="7"/>
        <v>726</v>
      </c>
      <c r="I61" s="16">
        <f t="shared" si="7"/>
        <v>726</v>
      </c>
      <c r="J61" s="16">
        <f t="shared" si="7"/>
        <v>726</v>
      </c>
      <c r="K61" s="16">
        <f t="shared" si="7"/>
        <v>726</v>
      </c>
      <c r="L61" s="16">
        <f t="shared" si="7"/>
        <v>726</v>
      </c>
      <c r="M61" s="16">
        <f t="shared" si="7"/>
        <v>726</v>
      </c>
      <c r="N61" s="17">
        <f>SUM(B61:M61)</f>
        <v>8712</v>
      </c>
    </row>
    <row r="64" spans="1:14" ht="12.75">
      <c r="A64" s="8" t="s">
        <v>24</v>
      </c>
      <c r="B64" s="8">
        <v>1</v>
      </c>
      <c r="C64" s="8">
        <v>2</v>
      </c>
      <c r="D64" s="8">
        <v>3</v>
      </c>
      <c r="E64" s="8">
        <v>4</v>
      </c>
      <c r="F64" s="8">
        <v>5</v>
      </c>
      <c r="G64" s="8">
        <v>6</v>
      </c>
      <c r="H64" s="8">
        <v>7</v>
      </c>
      <c r="I64" s="8">
        <v>8</v>
      </c>
      <c r="J64" s="8">
        <v>9</v>
      </c>
      <c r="K64" s="8">
        <v>10</v>
      </c>
      <c r="L64" s="8">
        <v>11</v>
      </c>
      <c r="M64" s="8">
        <v>12</v>
      </c>
      <c r="N64" s="9" t="s">
        <v>30</v>
      </c>
    </row>
    <row r="65" spans="1:14" ht="12.75">
      <c r="A65" s="10" t="s">
        <v>26</v>
      </c>
      <c r="B65" s="11">
        <f>B67+B71+B75+B79</f>
        <v>65751.399999999994</v>
      </c>
      <c r="C65" s="11">
        <f>C67+C71+C75+C79</f>
        <v>80392.400000000009</v>
      </c>
      <c r="D65" s="11">
        <f>D67+D71+D75+D79</f>
        <v>116462.49999999999</v>
      </c>
      <c r="E65" s="11">
        <f>E67+E71+E75+E79</f>
        <v>145478.29999999999</v>
      </c>
      <c r="F65" s="11">
        <f>F67+F71+F75+F79</f>
        <v>172630.69999999998</v>
      </c>
      <c r="G65" s="11">
        <f>G67+G71+G75+G79</f>
        <v>194725.3</v>
      </c>
      <c r="H65" s="11">
        <f>H67+H71+H75+H79</f>
        <v>223741.09999999998</v>
      </c>
      <c r="I65" s="11">
        <f>I67+I71+I75+I79</f>
        <v>245436.39999999997</v>
      </c>
      <c r="J65" s="11">
        <f>J67+J71+J75+J79</f>
        <v>278711.39999999997</v>
      </c>
      <c r="K65" s="11">
        <f>K67+K71+K75+K79</f>
        <v>314648.40000000002</v>
      </c>
      <c r="L65" s="11">
        <f>L67+L71+L75+L79</f>
        <v>336743</v>
      </c>
      <c r="M65" s="11">
        <f>M67+M71+M75+M79</f>
        <v>358305.2</v>
      </c>
      <c r="N65" s="11">
        <f>N67+N71+N75+N79</f>
        <v>2533026.0999999996</v>
      </c>
    </row>
    <row r="66" spans="1:14" ht="12.75"/>
    <row r="67" spans="1:14" ht="12.75">
      <c r="A67" s="12" t="str">
        <f>"Vendas de "&amp;InformacoesBasicas!C16</f>
        <v>Vendas de BRONZE</v>
      </c>
      <c r="B67" s="13">
        <f>B68*B69</f>
        <v>7453.5999999999995</v>
      </c>
      <c r="C67" s="13">
        <f>C68*C69</f>
        <v>14641</v>
      </c>
      <c r="D67" s="13">
        <f>D68*D69</f>
        <v>21961.5</v>
      </c>
      <c r="E67" s="13">
        <f>E68*E69</f>
        <v>29148.899999999998</v>
      </c>
      <c r="F67" s="13">
        <f>F68*F69</f>
        <v>36336.299999999996</v>
      </c>
      <c r="G67" s="13">
        <f>G68*G69</f>
        <v>43789.9</v>
      </c>
      <c r="H67" s="13">
        <f>H68*H69</f>
        <v>50977.299999999996</v>
      </c>
      <c r="I67" s="13">
        <f>I68*I69</f>
        <v>58297.799999999996</v>
      </c>
      <c r="J67" s="13">
        <f>J68*J69</f>
        <v>65485.2</v>
      </c>
      <c r="K67" s="13">
        <f>K68*K69</f>
        <v>72672.599999999991</v>
      </c>
      <c r="L67" s="13">
        <f>L68*L69</f>
        <v>80126.2</v>
      </c>
      <c r="M67" s="13">
        <f>M68*M69</f>
        <v>87313.599999999991</v>
      </c>
      <c r="N67" s="14">
        <f>SUM(B67:M67)</f>
        <v>568203.9</v>
      </c>
    </row>
    <row r="68" spans="1:14" ht="12.75">
      <c r="A68" s="5" t="s">
        <v>27</v>
      </c>
      <c r="B68" s="15">
        <f>ROUNDUP(B$48+B$48*InformacoesBasicas!$D$25,0)</f>
        <v>56</v>
      </c>
      <c r="C68" s="15">
        <f>ROUNDUP(C$48+C$48*InformacoesBasicas!$D$25,0)</f>
        <v>110</v>
      </c>
      <c r="D68" s="15">
        <f>ROUNDUP(D$48+D$48*InformacoesBasicas!$D$25,0)</f>
        <v>165</v>
      </c>
      <c r="E68" s="15">
        <f>ROUNDUP(E$48+E$48*InformacoesBasicas!$D$25,0)</f>
        <v>219</v>
      </c>
      <c r="F68" s="15">
        <f>ROUNDUP(F$48+F$48*InformacoesBasicas!$D$25,0)</f>
        <v>273</v>
      </c>
      <c r="G68" s="15">
        <f>ROUNDUP(G$48+G$48*InformacoesBasicas!$D$25,0)</f>
        <v>329</v>
      </c>
      <c r="H68" s="15">
        <f>ROUNDUP(H$48+H$48*InformacoesBasicas!$D$25,0)</f>
        <v>383</v>
      </c>
      <c r="I68" s="15">
        <f>ROUNDUP(I$48+I$48*InformacoesBasicas!$D$25,0)</f>
        <v>438</v>
      </c>
      <c r="J68" s="15">
        <f>ROUNDUP(J$48+J$48*InformacoesBasicas!$D$25,0)</f>
        <v>492</v>
      </c>
      <c r="K68" s="15">
        <f>ROUNDUP(K$48+K$48*InformacoesBasicas!$D$25,0)</f>
        <v>546</v>
      </c>
      <c r="L68" s="15">
        <f>ROUNDUP(L$48+L$48*InformacoesBasicas!$D$25,0)</f>
        <v>602</v>
      </c>
      <c r="M68" s="15">
        <f>ROUNDUP(M$48+M$48*InformacoesBasicas!$D$25,0)</f>
        <v>656</v>
      </c>
      <c r="N68" s="6">
        <f>SUM(B68:M68)</f>
        <v>4269</v>
      </c>
    </row>
    <row r="69" spans="1:14" ht="12.75">
      <c r="A69" s="5" t="str">
        <f>"Preço de "&amp;InformacoesBasicas!C16</f>
        <v>Preço de BRONZE</v>
      </c>
      <c r="B69" s="16">
        <f>B49+B49*InformacoesBasicas!$D39</f>
        <v>133.1</v>
      </c>
      <c r="C69" s="16">
        <f>B69</f>
        <v>133.1</v>
      </c>
      <c r="D69" s="16">
        <f t="shared" ref="D69:M69" si="8">C69</f>
        <v>133.1</v>
      </c>
      <c r="E69" s="16">
        <f t="shared" si="8"/>
        <v>133.1</v>
      </c>
      <c r="F69" s="16">
        <f t="shared" si="8"/>
        <v>133.1</v>
      </c>
      <c r="G69" s="16">
        <f t="shared" si="8"/>
        <v>133.1</v>
      </c>
      <c r="H69" s="16">
        <f t="shared" si="8"/>
        <v>133.1</v>
      </c>
      <c r="I69" s="16">
        <f t="shared" si="8"/>
        <v>133.1</v>
      </c>
      <c r="J69" s="16">
        <f t="shared" si="8"/>
        <v>133.1</v>
      </c>
      <c r="K69" s="16">
        <f t="shared" si="8"/>
        <v>133.1</v>
      </c>
      <c r="L69" s="16">
        <f t="shared" si="8"/>
        <v>133.1</v>
      </c>
      <c r="M69" s="16">
        <f t="shared" si="8"/>
        <v>133.1</v>
      </c>
      <c r="N69" s="17">
        <f>SUM(B69:M69)</f>
        <v>1597.1999999999996</v>
      </c>
    </row>
    <row r="70" spans="1:14" ht="12.75"/>
    <row r="71" spans="1:14" ht="12.75">
      <c r="A71" s="12" t="str">
        <f>"Vendas de "&amp;InformacoesBasicas!C17</f>
        <v>Vendas de PRATA</v>
      </c>
      <c r="B71" s="13">
        <f>B72*B73</f>
        <v>36469.4</v>
      </c>
      <c r="C71" s="13">
        <f>C72*C73</f>
        <v>43923</v>
      </c>
      <c r="D71" s="13">
        <f>D72*D73</f>
        <v>72672.599999999991</v>
      </c>
      <c r="E71" s="13">
        <f>E72*E73</f>
        <v>87579.8</v>
      </c>
      <c r="F71" s="13">
        <f>F72*F73</f>
        <v>101954.59999999999</v>
      </c>
      <c r="G71" s="13">
        <f>G72*G73</f>
        <v>116595.59999999999</v>
      </c>
      <c r="H71" s="13">
        <f>H72*H73</f>
        <v>130970.4</v>
      </c>
      <c r="I71" s="13">
        <f>I72*I73</f>
        <v>145345.19999999998</v>
      </c>
      <c r="J71" s="13">
        <f>J72*J73</f>
        <v>160252.4</v>
      </c>
      <c r="K71" s="13">
        <f>K72*K73</f>
        <v>174627.19999999998</v>
      </c>
      <c r="L71" s="13">
        <f>L72*L73</f>
        <v>189268.19999999998</v>
      </c>
      <c r="M71" s="13">
        <f>M72*M73</f>
        <v>203643</v>
      </c>
      <c r="N71" s="14">
        <f>SUM(B71:M71)</f>
        <v>1463301.4</v>
      </c>
    </row>
    <row r="72" spans="1:14" ht="12.75">
      <c r="A72" s="5" t="s">
        <v>27</v>
      </c>
      <c r="B72" s="15">
        <f>ROUNDUP(B$52+B$52*InformacoesBasicas!$D25,0)</f>
        <v>137</v>
      </c>
      <c r="C72" s="15">
        <f>ROUNDUP(C$52+C$52*InformacoesBasicas!$D25,0)</f>
        <v>165</v>
      </c>
      <c r="D72" s="15">
        <f>ROUNDUP(D$52+D$52*InformacoesBasicas!$D25,0)</f>
        <v>273</v>
      </c>
      <c r="E72" s="15">
        <f>ROUNDUP(E$52+E$52*InformacoesBasicas!$D25,0)</f>
        <v>329</v>
      </c>
      <c r="F72" s="15">
        <f>ROUNDUP(F$52+F$52*InformacoesBasicas!$D25,0)</f>
        <v>383</v>
      </c>
      <c r="G72" s="15">
        <f>ROUNDUP(G$52+G$52*InformacoesBasicas!$D25,0)</f>
        <v>438</v>
      </c>
      <c r="H72" s="15">
        <f>ROUNDUP(H$52+H$52*InformacoesBasicas!$D25,0)</f>
        <v>492</v>
      </c>
      <c r="I72" s="15">
        <f>ROUNDUP(I$52+I$52*InformacoesBasicas!$D25,0)</f>
        <v>546</v>
      </c>
      <c r="J72" s="15">
        <f>ROUNDUP(J$52+J$52*InformacoesBasicas!$D25,0)</f>
        <v>602</v>
      </c>
      <c r="K72" s="15">
        <f>ROUNDUP(K$52+K$52*InformacoesBasicas!$D25,0)</f>
        <v>656</v>
      </c>
      <c r="L72" s="15">
        <f>ROUNDUP(L$52+L$52*InformacoesBasicas!$D25,0)</f>
        <v>711</v>
      </c>
      <c r="M72" s="15">
        <f>ROUNDUP(M$52+M$52*InformacoesBasicas!$D25,0)</f>
        <v>765</v>
      </c>
      <c r="N72" s="6">
        <f>SUM(B72:M72)</f>
        <v>5497</v>
      </c>
    </row>
    <row r="73" spans="1:14" ht="12.75">
      <c r="A73" s="5" t="str">
        <f>"Preço de "&amp;InformacoesBasicas!C17</f>
        <v>Preço de PRATA</v>
      </c>
      <c r="B73" s="16">
        <f>B53+B53*InformacoesBasicas!D39</f>
        <v>266.2</v>
      </c>
      <c r="C73" s="16">
        <f>B73</f>
        <v>266.2</v>
      </c>
      <c r="D73" s="16">
        <f t="shared" ref="D73:M73" si="9">C73</f>
        <v>266.2</v>
      </c>
      <c r="E73" s="16">
        <f t="shared" si="9"/>
        <v>266.2</v>
      </c>
      <c r="F73" s="16">
        <f t="shared" si="9"/>
        <v>266.2</v>
      </c>
      <c r="G73" s="16">
        <f t="shared" si="9"/>
        <v>266.2</v>
      </c>
      <c r="H73" s="16">
        <f t="shared" si="9"/>
        <v>266.2</v>
      </c>
      <c r="I73" s="16">
        <f t="shared" si="9"/>
        <v>266.2</v>
      </c>
      <c r="J73" s="16">
        <f t="shared" si="9"/>
        <v>266.2</v>
      </c>
      <c r="K73" s="16">
        <f t="shared" si="9"/>
        <v>266.2</v>
      </c>
      <c r="L73" s="16">
        <f t="shared" si="9"/>
        <v>266.2</v>
      </c>
      <c r="M73" s="16">
        <f t="shared" si="9"/>
        <v>266.2</v>
      </c>
      <c r="N73" s="17">
        <f>SUM(B73:M73)</f>
        <v>3194.3999999999992</v>
      </c>
    </row>
    <row r="74" spans="1:14" ht="12.75"/>
    <row r="75" spans="1:14" ht="12.75">
      <c r="A75" s="12" t="str">
        <f>"Vendas de "&amp;InformacoesBasicas!C18</f>
        <v>Vendas de OURO</v>
      </c>
      <c r="B75" s="13">
        <f>B76*B77</f>
        <v>15439.599999999999</v>
      </c>
      <c r="C75" s="13">
        <f>C76*C77</f>
        <v>15439.599999999999</v>
      </c>
      <c r="D75" s="13">
        <f>D76*D77</f>
        <v>15439.599999999999</v>
      </c>
      <c r="E75" s="13">
        <f>E76*E77</f>
        <v>22360.799999999999</v>
      </c>
      <c r="F75" s="13">
        <f>F76*F77</f>
        <v>22360.799999999999</v>
      </c>
      <c r="G75" s="13">
        <f>G76*G77</f>
        <v>22360.799999999999</v>
      </c>
      <c r="H75" s="13">
        <f>H76*H77</f>
        <v>29814.399999999998</v>
      </c>
      <c r="I75" s="13">
        <f>I76*I77</f>
        <v>29814.399999999998</v>
      </c>
      <c r="J75" s="13">
        <f>J76*J77</f>
        <v>29814.399999999998</v>
      </c>
      <c r="K75" s="13">
        <f>K76*K77</f>
        <v>44189.2</v>
      </c>
      <c r="L75" s="13">
        <f>L76*L77</f>
        <v>44189.2</v>
      </c>
      <c r="M75" s="13">
        <f>M76*M77</f>
        <v>44189.2</v>
      </c>
      <c r="N75" s="14">
        <f>SUM(B75:M75)</f>
        <v>335412</v>
      </c>
    </row>
    <row r="76" spans="1:14" ht="12.75">
      <c r="A76" s="5" t="s">
        <v>27</v>
      </c>
      <c r="B76" s="15">
        <f>ROUNDUP(B$56+B$56*InformacoesBasicas!$D25,0)</f>
        <v>29</v>
      </c>
      <c r="C76" s="15">
        <f>ROUNDUP(C$56+C$56*InformacoesBasicas!$D25,0)</f>
        <v>29</v>
      </c>
      <c r="D76" s="15">
        <f>ROUNDUP(D$56+D$56*InformacoesBasicas!$D25,0)</f>
        <v>29</v>
      </c>
      <c r="E76" s="15">
        <f>ROUNDUP(E$56+E$56*InformacoesBasicas!$D25,0)</f>
        <v>42</v>
      </c>
      <c r="F76" s="15">
        <f>ROUNDUP(F$56+F$56*InformacoesBasicas!$D25,0)</f>
        <v>42</v>
      </c>
      <c r="G76" s="15">
        <f>ROUNDUP(G$56+G$56*InformacoesBasicas!$D25,0)</f>
        <v>42</v>
      </c>
      <c r="H76" s="15">
        <f>ROUNDUP(H$56+H$56*InformacoesBasicas!$D25,0)</f>
        <v>56</v>
      </c>
      <c r="I76" s="15">
        <f>ROUNDUP(I$56+I$56*InformacoesBasicas!$D25,0)</f>
        <v>56</v>
      </c>
      <c r="J76" s="15">
        <f>ROUNDUP(J$56+J$56*InformacoesBasicas!$D25,0)</f>
        <v>56</v>
      </c>
      <c r="K76" s="15">
        <f>ROUNDUP(K$56+K$56*InformacoesBasicas!$D25,0)</f>
        <v>83</v>
      </c>
      <c r="L76" s="15">
        <f>ROUNDUP(L$56+L$56*InformacoesBasicas!$D25,0)</f>
        <v>83</v>
      </c>
      <c r="M76" s="15">
        <f>ROUNDUP(M$56+M$56*InformacoesBasicas!$D25,0)</f>
        <v>83</v>
      </c>
      <c r="N76" s="6">
        <f>SUM(B76:M76)</f>
        <v>630</v>
      </c>
    </row>
    <row r="77" spans="1:14" ht="12.75">
      <c r="A77" s="5" t="str">
        <f>"Preço de "&amp;InformacoesBasicas!C18</f>
        <v>Preço de OURO</v>
      </c>
      <c r="B77" s="16">
        <f>$B57+$B57*InformacoesBasicas!D39</f>
        <v>532.4</v>
      </c>
      <c r="C77" s="16">
        <f>B77</f>
        <v>532.4</v>
      </c>
      <c r="D77" s="16">
        <f t="shared" ref="D77:M77" si="10">C77</f>
        <v>532.4</v>
      </c>
      <c r="E77" s="16">
        <f t="shared" si="10"/>
        <v>532.4</v>
      </c>
      <c r="F77" s="16">
        <f t="shared" si="10"/>
        <v>532.4</v>
      </c>
      <c r="G77" s="16">
        <f t="shared" si="10"/>
        <v>532.4</v>
      </c>
      <c r="H77" s="16">
        <f t="shared" si="10"/>
        <v>532.4</v>
      </c>
      <c r="I77" s="16">
        <f t="shared" si="10"/>
        <v>532.4</v>
      </c>
      <c r="J77" s="16">
        <f t="shared" si="10"/>
        <v>532.4</v>
      </c>
      <c r="K77" s="16">
        <f t="shared" si="10"/>
        <v>532.4</v>
      </c>
      <c r="L77" s="16">
        <f t="shared" si="10"/>
        <v>532.4</v>
      </c>
      <c r="M77" s="16">
        <f t="shared" si="10"/>
        <v>532.4</v>
      </c>
      <c r="N77" s="17">
        <f>SUM(B77:M77)</f>
        <v>6388.7999999999984</v>
      </c>
    </row>
    <row r="78" spans="1:14" ht="12.75"/>
    <row r="79" spans="1:14" ht="12.75">
      <c r="A79" s="12" t="str">
        <f>"Vendas de "&amp;InformacoesBasicas!C19</f>
        <v>Vendas de DIAMANTE</v>
      </c>
      <c r="B79" s="13">
        <f>B80*B81</f>
        <v>6388.8</v>
      </c>
      <c r="C79" s="13">
        <f>C80*C81</f>
        <v>6388.8</v>
      </c>
      <c r="D79" s="13">
        <f>D80*D81</f>
        <v>6388.8</v>
      </c>
      <c r="E79" s="13">
        <f>E80*E81</f>
        <v>6388.8</v>
      </c>
      <c r="F79" s="13">
        <f>F80*F81</f>
        <v>11979</v>
      </c>
      <c r="G79" s="13">
        <f>G80*G81</f>
        <v>11979</v>
      </c>
      <c r="H79" s="13">
        <f>H80*H81</f>
        <v>11979</v>
      </c>
      <c r="I79" s="13">
        <f>I80*I81</f>
        <v>11979</v>
      </c>
      <c r="J79" s="13">
        <f>J80*J81</f>
        <v>23159.4</v>
      </c>
      <c r="K79" s="13">
        <f>K80*K81</f>
        <v>23159.4</v>
      </c>
      <c r="L79" s="13">
        <f>L80*L81</f>
        <v>23159.4</v>
      </c>
      <c r="M79" s="13">
        <f>M80*M81</f>
        <v>23159.4</v>
      </c>
      <c r="N79" s="14">
        <f>SUM(B79:M79)</f>
        <v>166108.79999999999</v>
      </c>
    </row>
    <row r="80" spans="1:14" ht="12.75">
      <c r="A80" s="5" t="s">
        <v>27</v>
      </c>
      <c r="B80" s="15">
        <f>ROUNDUP(B$60+B$60*InformacoesBasicas!$D25,0)</f>
        <v>8</v>
      </c>
      <c r="C80" s="15">
        <f>ROUNDUP(C$60+C$60*InformacoesBasicas!$D25,0)</f>
        <v>8</v>
      </c>
      <c r="D80" s="15">
        <f>ROUNDUP(D$60+D$60*InformacoesBasicas!$D25,0)</f>
        <v>8</v>
      </c>
      <c r="E80" s="15">
        <f>ROUNDUP(E$60+E$60*InformacoesBasicas!$D25,0)</f>
        <v>8</v>
      </c>
      <c r="F80" s="15">
        <f>ROUNDUP(F$60+F$60*InformacoesBasicas!$D25,0)</f>
        <v>15</v>
      </c>
      <c r="G80" s="15">
        <f>ROUNDUP(G$60+G$60*InformacoesBasicas!$D25,0)</f>
        <v>15</v>
      </c>
      <c r="H80" s="15">
        <f>ROUNDUP(H$60+H$60*InformacoesBasicas!$D25,0)</f>
        <v>15</v>
      </c>
      <c r="I80" s="15">
        <f>ROUNDUP(I$60+I$60*InformacoesBasicas!$D25,0)</f>
        <v>15</v>
      </c>
      <c r="J80" s="15">
        <f>ROUNDUP(J$60+J$60*InformacoesBasicas!$D25,0)</f>
        <v>29</v>
      </c>
      <c r="K80" s="15">
        <f>ROUNDUP(K$60+K$60*InformacoesBasicas!$D25,0)</f>
        <v>29</v>
      </c>
      <c r="L80" s="15">
        <f>ROUNDUP(L$60+L$60*InformacoesBasicas!$D25,0)</f>
        <v>29</v>
      </c>
      <c r="M80" s="15">
        <f>ROUNDUP(M$60+M$60*InformacoesBasicas!$D25,0)</f>
        <v>29</v>
      </c>
      <c r="N80" s="6">
        <f>SUM(B80:M80)</f>
        <v>208</v>
      </c>
    </row>
    <row r="81" spans="1:14" ht="12.75">
      <c r="A81" s="5" t="str">
        <f>"Preço de "&amp;InformacoesBasicas!C19</f>
        <v>Preço de DIAMANTE</v>
      </c>
      <c r="B81" s="16">
        <f>$B61+$B61*InformacoesBasicas!D39</f>
        <v>798.6</v>
      </c>
      <c r="C81" s="16">
        <f>B81</f>
        <v>798.6</v>
      </c>
      <c r="D81" s="16">
        <f t="shared" ref="D81:M81" si="11">C81</f>
        <v>798.6</v>
      </c>
      <c r="E81" s="16">
        <f t="shared" si="11"/>
        <v>798.6</v>
      </c>
      <c r="F81" s="16">
        <f t="shared" si="11"/>
        <v>798.6</v>
      </c>
      <c r="G81" s="16">
        <f t="shared" si="11"/>
        <v>798.6</v>
      </c>
      <c r="H81" s="16">
        <f t="shared" si="11"/>
        <v>798.6</v>
      </c>
      <c r="I81" s="16">
        <f t="shared" si="11"/>
        <v>798.6</v>
      </c>
      <c r="J81" s="16">
        <f t="shared" si="11"/>
        <v>798.6</v>
      </c>
      <c r="K81" s="16">
        <f t="shared" si="11"/>
        <v>798.6</v>
      </c>
      <c r="L81" s="16">
        <f t="shared" si="11"/>
        <v>798.6</v>
      </c>
      <c r="M81" s="16">
        <f t="shared" si="11"/>
        <v>798.6</v>
      </c>
      <c r="N81" s="17">
        <f>SUM(B81:M81)</f>
        <v>9583.2000000000025</v>
      </c>
    </row>
    <row r="84" spans="1:14" ht="12.75">
      <c r="A84" s="8" t="s">
        <v>24</v>
      </c>
      <c r="B84" s="8">
        <v>1</v>
      </c>
      <c r="C84" s="8">
        <v>2</v>
      </c>
      <c r="D84" s="8">
        <v>3</v>
      </c>
      <c r="E84" s="8">
        <v>4</v>
      </c>
      <c r="F84" s="8">
        <v>5</v>
      </c>
      <c r="G84" s="8">
        <v>6</v>
      </c>
      <c r="H84" s="8">
        <v>7</v>
      </c>
      <c r="I84" s="8">
        <v>8</v>
      </c>
      <c r="J84" s="8">
        <v>9</v>
      </c>
      <c r="K84" s="8">
        <v>10</v>
      </c>
      <c r="L84" s="8">
        <v>11</v>
      </c>
      <c r="M84" s="8">
        <v>12</v>
      </c>
      <c r="N84" s="9" t="s">
        <v>31</v>
      </c>
    </row>
    <row r="85" spans="1:14" ht="12.75">
      <c r="A85" s="10" t="s">
        <v>26</v>
      </c>
      <c r="B85" s="11">
        <f>B87+B91+B95+B99</f>
        <v>123862.86</v>
      </c>
      <c r="C85" s="11">
        <f>C87+C91+C95+C99</f>
        <v>151241.53</v>
      </c>
      <c r="D85" s="11">
        <f>D87+D91+D95+D99</f>
        <v>218882.94999999998</v>
      </c>
      <c r="E85" s="11">
        <f>E87+E91+E95+E99</f>
        <v>273054.64999999997</v>
      </c>
      <c r="F85" s="11">
        <f>F87+F91+F95+F99</f>
        <v>324005.33</v>
      </c>
      <c r="G85" s="11">
        <f>G87+G91+G95+G99</f>
        <v>365146.54000000004</v>
      </c>
      <c r="H85" s="11">
        <f>H87+H91+H95+H99</f>
        <v>419611.06</v>
      </c>
      <c r="I85" s="11">
        <f>I87+I91+I95+I99</f>
        <v>460166.63</v>
      </c>
      <c r="J85" s="11">
        <f>J87+J91+J95+J99</f>
        <v>522537.29</v>
      </c>
      <c r="K85" s="11">
        <f>K87+K91+K95+K99</f>
        <v>589885.89</v>
      </c>
      <c r="L85" s="11">
        <f>L87+L91+L95+L99</f>
        <v>631027.1</v>
      </c>
      <c r="M85" s="11">
        <f>M87+M91+M95+M99</f>
        <v>671436.26</v>
      </c>
      <c r="N85" s="11">
        <f>N87+N91+N95+N99</f>
        <v>4750858.0899999989</v>
      </c>
    </row>
    <row r="86" spans="1:14" ht="12.75"/>
    <row r="87" spans="1:14" ht="12.75">
      <c r="A87" s="12" t="str">
        <f>"Vendas de "&amp;InformacoesBasicas!C16</f>
        <v>Vendas de BRONZE</v>
      </c>
      <c r="B87" s="13">
        <f>B88*B89</f>
        <v>14055.36</v>
      </c>
      <c r="C87" s="13">
        <f>C88*C89</f>
        <v>27378.67</v>
      </c>
      <c r="D87" s="13">
        <f>D88*D89</f>
        <v>41141.21</v>
      </c>
      <c r="E87" s="13">
        <f>E88*E89</f>
        <v>54610.93</v>
      </c>
      <c r="F87" s="13">
        <f>F88*F89</f>
        <v>68080.649999999994</v>
      </c>
      <c r="G87" s="13">
        <f>G88*G89</f>
        <v>81989.599999999991</v>
      </c>
      <c r="H87" s="13">
        <f>H88*H89</f>
        <v>95459.319999999992</v>
      </c>
      <c r="I87" s="13">
        <f>I88*I89</f>
        <v>109075.45</v>
      </c>
      <c r="J87" s="13">
        <f>J88*J89</f>
        <v>122545.17</v>
      </c>
      <c r="K87" s="13">
        <f>K88*K89</f>
        <v>136014.88999999998</v>
      </c>
      <c r="L87" s="13">
        <f>L88*L89</f>
        <v>149923.84</v>
      </c>
      <c r="M87" s="13">
        <f>M88*M89</f>
        <v>163393.56</v>
      </c>
      <c r="N87" s="14">
        <f>SUM(B87:M87)</f>
        <v>1063668.6499999999</v>
      </c>
    </row>
    <row r="88" spans="1:14" ht="12.75">
      <c r="A88" s="5" t="s">
        <v>27</v>
      </c>
      <c r="B88" s="15">
        <f>ROUNDUP(B$68+B$68*InformacoesBasicas!$D$26,0)</f>
        <v>96</v>
      </c>
      <c r="C88" s="15">
        <f>ROUNDUP(C$68+C$68*InformacoesBasicas!$D$26,0)</f>
        <v>187</v>
      </c>
      <c r="D88" s="15">
        <f>ROUNDUP(D$68+D$68*InformacoesBasicas!$D$26,0)</f>
        <v>281</v>
      </c>
      <c r="E88" s="15">
        <f>ROUNDUP(E$68+E$68*InformacoesBasicas!$D$26,0)</f>
        <v>373</v>
      </c>
      <c r="F88" s="15">
        <f>ROUNDUP(F$68+F$68*InformacoesBasicas!$D$26,0)</f>
        <v>465</v>
      </c>
      <c r="G88" s="15">
        <f>ROUNDUP(G$68+G$68*InformacoesBasicas!$D$26,0)</f>
        <v>560</v>
      </c>
      <c r="H88" s="15">
        <f>ROUNDUP(H$68+H$68*InformacoesBasicas!$D$26,0)</f>
        <v>652</v>
      </c>
      <c r="I88" s="15">
        <f>ROUNDUP(I$68+I$68*InformacoesBasicas!$D$26,0)</f>
        <v>745</v>
      </c>
      <c r="J88" s="15">
        <f>ROUNDUP(J$68+J$68*InformacoesBasicas!$D$26,0)</f>
        <v>837</v>
      </c>
      <c r="K88" s="15">
        <f>ROUNDUP(K$68+K$68*InformacoesBasicas!$D$26,0)</f>
        <v>929</v>
      </c>
      <c r="L88" s="15">
        <f>ROUNDUP(L$68+L$68*InformacoesBasicas!$D$26,0)</f>
        <v>1024</v>
      </c>
      <c r="M88" s="15">
        <f>ROUNDUP(M$68+M$68*InformacoesBasicas!$D$26,0)</f>
        <v>1116</v>
      </c>
      <c r="N88" s="6">
        <f>SUM(B88:M88)</f>
        <v>7265</v>
      </c>
    </row>
    <row r="89" spans="1:14" ht="12.75">
      <c r="A89" s="5" t="str">
        <f>"Preço de "&amp;InformacoesBasicas!C16</f>
        <v>Preço de BRONZE</v>
      </c>
      <c r="B89" s="16">
        <f>B69+B69*InformacoesBasicas!$D40</f>
        <v>146.41</v>
      </c>
      <c r="C89" s="16">
        <f>B89</f>
        <v>146.41</v>
      </c>
      <c r="D89" s="16">
        <f t="shared" ref="D89:M89" si="12">C89</f>
        <v>146.41</v>
      </c>
      <c r="E89" s="16">
        <f t="shared" si="12"/>
        <v>146.41</v>
      </c>
      <c r="F89" s="16">
        <f t="shared" si="12"/>
        <v>146.41</v>
      </c>
      <c r="G89" s="16">
        <f t="shared" si="12"/>
        <v>146.41</v>
      </c>
      <c r="H89" s="16">
        <f t="shared" si="12"/>
        <v>146.41</v>
      </c>
      <c r="I89" s="16">
        <f t="shared" si="12"/>
        <v>146.41</v>
      </c>
      <c r="J89" s="16">
        <f t="shared" si="12"/>
        <v>146.41</v>
      </c>
      <c r="K89" s="16">
        <f t="shared" si="12"/>
        <v>146.41</v>
      </c>
      <c r="L89" s="16">
        <f t="shared" si="12"/>
        <v>146.41</v>
      </c>
      <c r="M89" s="16">
        <f t="shared" si="12"/>
        <v>146.41</v>
      </c>
      <c r="N89" s="17">
        <f>SUM(B89:M89)</f>
        <v>1756.9200000000003</v>
      </c>
    </row>
    <row r="90" spans="1:14" ht="12.75"/>
    <row r="91" spans="1:14" ht="12.75">
      <c r="A91" s="12" t="str">
        <f>"Vendas de "&amp;InformacoesBasicas!C17</f>
        <v>Vendas de PRATA</v>
      </c>
      <c r="B91" s="13">
        <f>B92*B93</f>
        <v>68227.06</v>
      </c>
      <c r="C91" s="13">
        <f>C92*C93</f>
        <v>82282.42</v>
      </c>
      <c r="D91" s="13">
        <f>D92*D93</f>
        <v>136161.29999999999</v>
      </c>
      <c r="E91" s="13">
        <f>E92*E93</f>
        <v>163979.19999999998</v>
      </c>
      <c r="F91" s="13">
        <f>F92*F93</f>
        <v>190918.63999999998</v>
      </c>
      <c r="G91" s="13">
        <f>G92*G93</f>
        <v>218150.9</v>
      </c>
      <c r="H91" s="13">
        <f>H92*H93</f>
        <v>245090.34</v>
      </c>
      <c r="I91" s="13">
        <f>I92*I93</f>
        <v>272029.77999999997</v>
      </c>
      <c r="J91" s="13">
        <f>J92*J93</f>
        <v>299847.67999999999</v>
      </c>
      <c r="K91" s="13">
        <f>K92*K93</f>
        <v>326787.12</v>
      </c>
      <c r="L91" s="13">
        <f>L92*L93</f>
        <v>354019.38</v>
      </c>
      <c r="M91" s="13">
        <f>M92*M93</f>
        <v>380958.82</v>
      </c>
      <c r="N91" s="14">
        <f>SUM(B91:M91)</f>
        <v>2738452.6399999997</v>
      </c>
    </row>
    <row r="92" spans="1:14" ht="12.75">
      <c r="A92" s="5" t="s">
        <v>27</v>
      </c>
      <c r="B92" s="15">
        <f>ROUNDUP(B$72+B$72*InformacoesBasicas!$D26,0)</f>
        <v>233</v>
      </c>
      <c r="C92" s="15">
        <f>ROUNDUP(C$72+C$72*InformacoesBasicas!$D26,0)</f>
        <v>281</v>
      </c>
      <c r="D92" s="15">
        <f>ROUNDUP(D$72+D$72*InformacoesBasicas!$D26,0)</f>
        <v>465</v>
      </c>
      <c r="E92" s="15">
        <f>ROUNDUP(E$72+E$72*InformacoesBasicas!$D26,0)</f>
        <v>560</v>
      </c>
      <c r="F92" s="15">
        <f>ROUNDUP(F$72+F$72*InformacoesBasicas!$D26,0)</f>
        <v>652</v>
      </c>
      <c r="G92" s="15">
        <f>ROUNDUP(G$72+G$72*InformacoesBasicas!$D26,0)</f>
        <v>745</v>
      </c>
      <c r="H92" s="15">
        <f>ROUNDUP(H$72+H$72*InformacoesBasicas!$D26,0)</f>
        <v>837</v>
      </c>
      <c r="I92" s="15">
        <f>ROUNDUP(I$72+I$72*InformacoesBasicas!$D26,0)</f>
        <v>929</v>
      </c>
      <c r="J92" s="15">
        <f>ROUNDUP(J$72+J$72*InformacoesBasicas!$D26,0)</f>
        <v>1024</v>
      </c>
      <c r="K92" s="15">
        <f>ROUNDUP(K$72+K$72*InformacoesBasicas!$D26,0)</f>
        <v>1116</v>
      </c>
      <c r="L92" s="15">
        <f>ROUNDUP(L$72+L$72*InformacoesBasicas!$D26,0)</f>
        <v>1209</v>
      </c>
      <c r="M92" s="15">
        <f>ROUNDUP(M$72+M$72*InformacoesBasicas!$D26,0)</f>
        <v>1301</v>
      </c>
      <c r="N92" s="6">
        <f>SUM(B92:M92)</f>
        <v>9352</v>
      </c>
    </row>
    <row r="93" spans="1:14" ht="12.75">
      <c r="A93" s="5" t="str">
        <f>"Preço de "&amp;InformacoesBasicas!C17</f>
        <v>Preço de PRATA</v>
      </c>
      <c r="B93" s="16">
        <f>B73+B73*InformacoesBasicas!D40</f>
        <v>292.82</v>
      </c>
      <c r="C93" s="16">
        <f>B93</f>
        <v>292.82</v>
      </c>
      <c r="D93" s="16">
        <f t="shared" ref="D93:M93" si="13">C93</f>
        <v>292.82</v>
      </c>
      <c r="E93" s="16">
        <f t="shared" si="13"/>
        <v>292.82</v>
      </c>
      <c r="F93" s="16">
        <f t="shared" si="13"/>
        <v>292.82</v>
      </c>
      <c r="G93" s="16">
        <f t="shared" si="13"/>
        <v>292.82</v>
      </c>
      <c r="H93" s="16">
        <f t="shared" si="13"/>
        <v>292.82</v>
      </c>
      <c r="I93" s="16">
        <f t="shared" si="13"/>
        <v>292.82</v>
      </c>
      <c r="J93" s="16">
        <f t="shared" si="13"/>
        <v>292.82</v>
      </c>
      <c r="K93" s="16">
        <f t="shared" si="13"/>
        <v>292.82</v>
      </c>
      <c r="L93" s="16">
        <f t="shared" si="13"/>
        <v>292.82</v>
      </c>
      <c r="M93" s="16">
        <f t="shared" si="13"/>
        <v>292.82</v>
      </c>
      <c r="N93" s="17">
        <f>SUM(B93:M93)</f>
        <v>3513.8400000000006</v>
      </c>
    </row>
    <row r="94" spans="1:14" ht="12.75"/>
    <row r="95" spans="1:14" ht="12.75">
      <c r="A95" s="12" t="str">
        <f>"Vendas de "&amp;InformacoesBasicas!C18</f>
        <v>Vendas de OURO</v>
      </c>
      <c r="B95" s="13">
        <f>B96*B97</f>
        <v>29282</v>
      </c>
      <c r="C95" s="13">
        <f>C96*C97</f>
        <v>29282</v>
      </c>
      <c r="D95" s="13">
        <f>D96*D97</f>
        <v>29282</v>
      </c>
      <c r="E95" s="13">
        <f>E96*E97</f>
        <v>42166.080000000002</v>
      </c>
      <c r="F95" s="13">
        <f>F96*F97</f>
        <v>42166.080000000002</v>
      </c>
      <c r="G95" s="13">
        <f>G96*G97</f>
        <v>42166.080000000002</v>
      </c>
      <c r="H95" s="13">
        <f>H96*H97</f>
        <v>56221.440000000002</v>
      </c>
      <c r="I95" s="13">
        <f>I96*I97</f>
        <v>56221.440000000002</v>
      </c>
      <c r="J95" s="13">
        <f>J96*J97</f>
        <v>56221.440000000002</v>
      </c>
      <c r="K95" s="13">
        <f>K96*K97</f>
        <v>83160.88</v>
      </c>
      <c r="L95" s="13">
        <f>L96*L97</f>
        <v>83160.88</v>
      </c>
      <c r="M95" s="13">
        <f>M96*M97</f>
        <v>83160.88</v>
      </c>
      <c r="N95" s="14">
        <f>SUM(B95:M95)</f>
        <v>632491.20000000007</v>
      </c>
    </row>
    <row r="96" spans="1:14" ht="12.75">
      <c r="A96" s="5" t="s">
        <v>27</v>
      </c>
      <c r="B96" s="15">
        <f>ROUNDUP(B$76+B$76*InformacoesBasicas!$D26,0)</f>
        <v>50</v>
      </c>
      <c r="C96" s="15">
        <f>ROUNDUP(C$76+C$76*InformacoesBasicas!$D26,0)</f>
        <v>50</v>
      </c>
      <c r="D96" s="15">
        <f>ROUNDUP(D$76+D$76*InformacoesBasicas!$D26,0)</f>
        <v>50</v>
      </c>
      <c r="E96" s="15">
        <f>ROUNDUP(E$76+E$76*InformacoesBasicas!$D26,0)</f>
        <v>72</v>
      </c>
      <c r="F96" s="15">
        <f>ROUNDUP(F$76+F$76*InformacoesBasicas!$D26,0)</f>
        <v>72</v>
      </c>
      <c r="G96" s="15">
        <f>ROUNDUP(G$76+G$76*InformacoesBasicas!$D26,0)</f>
        <v>72</v>
      </c>
      <c r="H96" s="15">
        <f>ROUNDUP(H$76+H$76*InformacoesBasicas!$D26,0)</f>
        <v>96</v>
      </c>
      <c r="I96" s="15">
        <f>ROUNDUP(I$76+I$76*InformacoesBasicas!$D26,0)</f>
        <v>96</v>
      </c>
      <c r="J96" s="15">
        <f>ROUNDUP(J$76+J$76*InformacoesBasicas!$D26,0)</f>
        <v>96</v>
      </c>
      <c r="K96" s="15">
        <f>ROUNDUP(K$76+K$76*InformacoesBasicas!$D26,0)</f>
        <v>142</v>
      </c>
      <c r="L96" s="15">
        <f>ROUNDUP(L$76+L$76*InformacoesBasicas!$D26,0)</f>
        <v>142</v>
      </c>
      <c r="M96" s="15">
        <f>ROUNDUP(M$76+M$76*InformacoesBasicas!$D26,0)</f>
        <v>142</v>
      </c>
      <c r="N96" s="6">
        <f>SUM(B96:M96)</f>
        <v>1080</v>
      </c>
    </row>
    <row r="97" spans="1:14" ht="12.75">
      <c r="A97" s="5" t="str">
        <f>"Preço de "&amp;InformacoesBasicas!C18</f>
        <v>Preço de OURO</v>
      </c>
      <c r="B97" s="16">
        <f>$B77+$B77*InformacoesBasicas!D40</f>
        <v>585.64</v>
      </c>
      <c r="C97" s="16">
        <f>B97</f>
        <v>585.64</v>
      </c>
      <c r="D97" s="16">
        <f t="shared" ref="D97:M97" si="14">C97</f>
        <v>585.64</v>
      </c>
      <c r="E97" s="16">
        <f t="shared" si="14"/>
        <v>585.64</v>
      </c>
      <c r="F97" s="16">
        <f t="shared" si="14"/>
        <v>585.64</v>
      </c>
      <c r="G97" s="16">
        <f t="shared" si="14"/>
        <v>585.64</v>
      </c>
      <c r="H97" s="16">
        <f t="shared" si="14"/>
        <v>585.64</v>
      </c>
      <c r="I97" s="16">
        <f t="shared" si="14"/>
        <v>585.64</v>
      </c>
      <c r="J97" s="16">
        <f t="shared" si="14"/>
        <v>585.64</v>
      </c>
      <c r="K97" s="16">
        <f t="shared" si="14"/>
        <v>585.64</v>
      </c>
      <c r="L97" s="16">
        <f t="shared" si="14"/>
        <v>585.64</v>
      </c>
      <c r="M97" s="16">
        <f t="shared" si="14"/>
        <v>585.64</v>
      </c>
      <c r="N97" s="17">
        <f>SUM(B97:M97)</f>
        <v>7027.6800000000012</v>
      </c>
    </row>
    <row r="98" spans="1:14" ht="12.75"/>
    <row r="99" spans="1:14" ht="12.75">
      <c r="A99" s="12" t="str">
        <f>"Vendas de "&amp;InformacoesBasicas!C19</f>
        <v>Vendas de DIAMANTE</v>
      </c>
      <c r="B99" s="13">
        <f>B100*B101</f>
        <v>12298.44</v>
      </c>
      <c r="C99" s="13">
        <f>C100*C101</f>
        <v>12298.44</v>
      </c>
      <c r="D99" s="13">
        <f>D100*D101</f>
        <v>12298.44</v>
      </c>
      <c r="E99" s="13">
        <f>E100*E101</f>
        <v>12298.44</v>
      </c>
      <c r="F99" s="13">
        <f>F100*F101</f>
        <v>22839.96</v>
      </c>
      <c r="G99" s="13">
        <f>G100*G101</f>
        <v>22839.96</v>
      </c>
      <c r="H99" s="13">
        <f>H100*H101</f>
        <v>22839.96</v>
      </c>
      <c r="I99" s="13">
        <f>I100*I101</f>
        <v>22839.96</v>
      </c>
      <c r="J99" s="13">
        <f>J100*J101</f>
        <v>43923</v>
      </c>
      <c r="K99" s="13">
        <f>K100*K101</f>
        <v>43923</v>
      </c>
      <c r="L99" s="13">
        <f>L100*L101</f>
        <v>43923</v>
      </c>
      <c r="M99" s="13">
        <f>M100*M101</f>
        <v>43923</v>
      </c>
      <c r="N99" s="14">
        <f>SUM(B99:M99)</f>
        <v>316245.59999999998</v>
      </c>
    </row>
    <row r="100" spans="1:14" ht="12.75">
      <c r="A100" s="5" t="s">
        <v>27</v>
      </c>
      <c r="B100" s="15">
        <f>ROUNDUP(B$80+B$80*InformacoesBasicas!$D26,0)</f>
        <v>14</v>
      </c>
      <c r="C100" s="15">
        <f>ROUNDUP(C$80+C$80*InformacoesBasicas!$D26,0)</f>
        <v>14</v>
      </c>
      <c r="D100" s="15">
        <f>ROUNDUP(D$80+D$80*InformacoesBasicas!$D26,0)</f>
        <v>14</v>
      </c>
      <c r="E100" s="15">
        <f>ROUNDUP(E$80+E$80*InformacoesBasicas!$D26,0)</f>
        <v>14</v>
      </c>
      <c r="F100" s="15">
        <f>ROUNDUP(F$80+F$80*InformacoesBasicas!$D26,0)</f>
        <v>26</v>
      </c>
      <c r="G100" s="15">
        <f>ROUNDUP(G$80+G$80*InformacoesBasicas!$D26,0)</f>
        <v>26</v>
      </c>
      <c r="H100" s="15">
        <f>ROUNDUP(H$80+H$80*InformacoesBasicas!$D26,0)</f>
        <v>26</v>
      </c>
      <c r="I100" s="15">
        <f>ROUNDUP(I$80+I$80*InformacoesBasicas!$D26,0)</f>
        <v>26</v>
      </c>
      <c r="J100" s="15">
        <f>ROUNDUP(J$80+J$80*InformacoesBasicas!$D26,0)</f>
        <v>50</v>
      </c>
      <c r="K100" s="15">
        <f>ROUNDUP(K$80+K$80*InformacoesBasicas!$D26,0)</f>
        <v>50</v>
      </c>
      <c r="L100" s="15">
        <f>ROUNDUP(L$80+L$80*InformacoesBasicas!$D26,0)</f>
        <v>50</v>
      </c>
      <c r="M100" s="15">
        <f>ROUNDUP(M$80+M$80*InformacoesBasicas!$D26,0)</f>
        <v>50</v>
      </c>
      <c r="N100" s="6">
        <f>SUM(B100:M100)</f>
        <v>360</v>
      </c>
    </row>
    <row r="101" spans="1:14" ht="12.75">
      <c r="A101" s="5" t="str">
        <f>"Preço de "&amp;InformacoesBasicas!C19</f>
        <v>Preço de DIAMANTE</v>
      </c>
      <c r="B101" s="16">
        <f>$B81+$B81*InformacoesBasicas!D40</f>
        <v>878.46</v>
      </c>
      <c r="C101" s="16">
        <f>B101</f>
        <v>878.46</v>
      </c>
      <c r="D101" s="16">
        <f t="shared" ref="D101:M101" si="15">C101</f>
        <v>878.46</v>
      </c>
      <c r="E101" s="16">
        <f t="shared" si="15"/>
        <v>878.46</v>
      </c>
      <c r="F101" s="16">
        <f t="shared" si="15"/>
        <v>878.46</v>
      </c>
      <c r="G101" s="16">
        <f t="shared" si="15"/>
        <v>878.46</v>
      </c>
      <c r="H101" s="16">
        <f t="shared" si="15"/>
        <v>878.46</v>
      </c>
      <c r="I101" s="16">
        <f t="shared" si="15"/>
        <v>878.46</v>
      </c>
      <c r="J101" s="16">
        <f t="shared" si="15"/>
        <v>878.46</v>
      </c>
      <c r="K101" s="16">
        <f t="shared" si="15"/>
        <v>878.46</v>
      </c>
      <c r="L101" s="16">
        <f t="shared" si="15"/>
        <v>878.46</v>
      </c>
      <c r="M101" s="16">
        <f t="shared" si="15"/>
        <v>878.46</v>
      </c>
      <c r="N101" s="17">
        <f>SUM(B101:M101)</f>
        <v>10541.52</v>
      </c>
    </row>
    <row r="105" spans="1:14">
      <c r="M105" s="5" t="s">
        <v>32</v>
      </c>
    </row>
    <row r="1048575" ht="12.75"/>
    <row r="1048576" ht="12.75"/>
  </sheetData>
  <pageMargins left="0.78749999999999998" right="0.78749999999999998" top="0.98402777777777795" bottom="0.9840277777777779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0"/>
  <sheetViews>
    <sheetView showGridLines="0" zoomScale="150" zoomScaleNormal="150" workbookViewId="0">
      <selection activeCell="B10" sqref="B10"/>
    </sheetView>
  </sheetViews>
  <sheetFormatPr defaultColWidth="9.140625" defaultRowHeight="11.1"/>
  <cols>
    <col min="1" max="1" width="46.28515625" style="5" customWidth="1"/>
    <col min="2" max="2" width="13.85546875" style="5" customWidth="1"/>
    <col min="3" max="1024" width="9.140625" style="5"/>
  </cols>
  <sheetData>
    <row r="1" spans="1:2" ht="15.95">
      <c r="A1" s="7" t="s">
        <v>33</v>
      </c>
    </row>
    <row r="4" spans="1:2">
      <c r="A4" s="12"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BRONZE</v>
      </c>
      <c r="B4" s="16">
        <v>70</v>
      </c>
    </row>
    <row r="6" spans="1:2">
      <c r="A6" s="12" t="str">
        <f>IF(InformacoesBasicas!B10=1,"Custo Médio de Aquisição do Fornecedor de ",IF(InformacoesBasicas!B10=2,"Custo Unitário de Prestação de cada Serviço de ",IF(InformacoesBasicas!B10=3,"Custo da matéria-prima para Fabricação de cada ","Custo de")))&amp;InformacoesBasicas!C17</f>
        <v>Custo Unitário de Prestação de cada Serviço de PRATA</v>
      </c>
      <c r="B6" s="16">
        <v>130</v>
      </c>
    </row>
    <row r="8" spans="1:2">
      <c r="A8" s="12" t="str">
        <f>IF(InformacoesBasicas!B10=1,"Custo Médio de Aquisição do Fornecedor de ",IF(InformacoesBasicas!B10=2,"Custo Unitário de Prestação de cada Serviço de ",IF(InformacoesBasicas!B10=3,"Custo da matéria-prima para Fabricação de cada ","Custo de")))&amp;InformacoesBasicas!C18</f>
        <v>Custo Unitário de Prestação de cada Serviço de OURO</v>
      </c>
      <c r="B8" s="16">
        <v>280</v>
      </c>
    </row>
    <row r="10" spans="1:2">
      <c r="A10" s="12" t="str">
        <f>IF(InformacoesBasicas!B10=1,"Custo Médio de Aquisição do Fornecedor de ",IF(InformacoesBasicas!B10=2,"Custo Unitário de Prestação de cada Serviço de ",IF(InformacoesBasicas!B10=3,"Custo da matéria-prima para Fabricação de cada ","Custo de")))&amp;InformacoesBasicas!C19</f>
        <v>Custo Unitário de Prestação de cada Serviço de DIAMANTE</v>
      </c>
      <c r="B10" s="16">
        <v>400</v>
      </c>
    </row>
  </sheetData>
  <pageMargins left="0.78749999999999998" right="0.78749999999999998" top="0.98402777777777795" bottom="0.98402777777777795" header="0.51180555555555496" footer="0.51180555555555496"/>
  <pageSetup paperSize="9" firstPageNumber="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1"/>
  <sheetViews>
    <sheetView showGridLines="0" topLeftCell="A8" zoomScale="150" zoomScaleNormal="150" workbookViewId="0">
      <selection activeCell="A58" sqref="A1:XFD1048576"/>
    </sheetView>
  </sheetViews>
  <sheetFormatPr defaultColWidth="9.140625" defaultRowHeight="11.1"/>
  <cols>
    <col min="1" max="1" width="41.7109375" style="5" bestFit="1" customWidth="1"/>
    <col min="2" max="2" width="10.28515625" style="5" bestFit="1" customWidth="1"/>
    <col min="3" max="13" width="11.140625" style="5" bestFit="1" customWidth="1"/>
    <col min="14" max="14" width="14" style="5" customWidth="1"/>
    <col min="15" max="1024" width="9.140625" style="5"/>
  </cols>
  <sheetData>
    <row r="1" spans="1:14" ht="15.95">
      <c r="A1" s="7" t="s">
        <v>34</v>
      </c>
    </row>
    <row r="4" spans="1:14">
      <c r="A4" s="8" t="s">
        <v>24</v>
      </c>
      <c r="B4" s="8">
        <v>1</v>
      </c>
      <c r="C4" s="8">
        <v>2</v>
      </c>
      <c r="D4" s="8">
        <v>3</v>
      </c>
      <c r="E4" s="8">
        <v>4</v>
      </c>
      <c r="F4" s="8">
        <v>5</v>
      </c>
      <c r="G4" s="8">
        <v>6</v>
      </c>
      <c r="H4" s="8">
        <v>7</v>
      </c>
      <c r="I4" s="8">
        <v>8</v>
      </c>
      <c r="J4" s="8">
        <v>9</v>
      </c>
      <c r="K4" s="8">
        <v>10</v>
      </c>
      <c r="L4" s="8">
        <v>11</v>
      </c>
      <c r="M4" s="8">
        <v>12</v>
      </c>
      <c r="N4" s="9" t="s">
        <v>25</v>
      </c>
    </row>
    <row r="5" spans="1:14">
      <c r="A5" s="10" t="s">
        <v>26</v>
      </c>
      <c r="B5" s="11">
        <f>B7+B11+B15+B19</f>
        <v>11500</v>
      </c>
      <c r="C5" s="11">
        <f>C7+C11+C15+C19</f>
        <v>14200</v>
      </c>
      <c r="D5" s="11">
        <f>D7+D11+D15+D19</f>
        <v>20800</v>
      </c>
      <c r="E5" s="11">
        <f>E7+E11+E15+E19</f>
        <v>26200</v>
      </c>
      <c r="F5" s="11">
        <f>F7+F11+F15+F19</f>
        <v>31400</v>
      </c>
      <c r="G5" s="11">
        <f>G7+G11+G15+G19</f>
        <v>35400</v>
      </c>
      <c r="H5" s="11">
        <f>H7+H11+H15+H19</f>
        <v>40800</v>
      </c>
      <c r="I5" s="11">
        <f>I7+I11+I15+I19</f>
        <v>44800</v>
      </c>
      <c r="J5" s="11">
        <f>J7+J11+J15+J19</f>
        <v>50800</v>
      </c>
      <c r="K5" s="11">
        <f>K7+K11+K15+K19</f>
        <v>57600</v>
      </c>
      <c r="L5" s="11">
        <f>L7+L11+L15+L19</f>
        <v>61600</v>
      </c>
      <c r="M5" s="11">
        <f>M7+M11+M15+M19</f>
        <v>65600</v>
      </c>
      <c r="N5" s="11">
        <f>N7+N11+N15+N19</f>
        <v>460700</v>
      </c>
    </row>
    <row r="6" spans="1:14">
      <c r="A6" s="10"/>
    </row>
    <row r="7" spans="1:14">
      <c r="A7" s="12" t="str">
        <f>"Custo Total de "&amp;InformacoesBasicas!C16</f>
        <v>Custo Total de BRONZE</v>
      </c>
      <c r="B7" s="13">
        <f>B8*B9</f>
        <v>1400</v>
      </c>
      <c r="C7" s="13">
        <f>C8*C9</f>
        <v>2800</v>
      </c>
      <c r="D7" s="13">
        <f>D8*D9</f>
        <v>4200</v>
      </c>
      <c r="E7" s="13">
        <f>E8*E9</f>
        <v>5600</v>
      </c>
      <c r="F7" s="13">
        <f>F8*F9</f>
        <v>7000</v>
      </c>
      <c r="G7" s="13">
        <f>G8*G9</f>
        <v>8400</v>
      </c>
      <c r="H7" s="13">
        <f>H8*H9</f>
        <v>9800</v>
      </c>
      <c r="I7" s="13">
        <f>I8*I9</f>
        <v>11200</v>
      </c>
      <c r="J7" s="13">
        <f>J8*J9</f>
        <v>12600</v>
      </c>
      <c r="K7" s="13">
        <f>K8*K9</f>
        <v>14000</v>
      </c>
      <c r="L7" s="13">
        <f>L8*L9</f>
        <v>15400</v>
      </c>
      <c r="M7" s="13">
        <f>M8*M9</f>
        <v>16800</v>
      </c>
      <c r="N7" s="14">
        <f>SUM(B7:M7)</f>
        <v>109200</v>
      </c>
    </row>
    <row r="8" spans="1:14" ht="12.75">
      <c r="A8" s="5" t="str">
        <f>IF(InformacoesBasicas!B10=1,"Custo de Aquisição de ",IF(InformacoesBasicas!B10=2,"Custo de Prestação de Serviço de ",IF(InformacoesBasicas!B10=3,"Custo de Fabricação de ","Custo de")))&amp;InformacoesBasicas!C16</f>
        <v>Custo de Prestação de Serviço de BRONZE</v>
      </c>
      <c r="B8" s="18">
        <f>'Custo Unitário'!B4</f>
        <v>70</v>
      </c>
      <c r="C8" s="18">
        <f>$B8</f>
        <v>70</v>
      </c>
      <c r="D8" s="18">
        <f>$B8</f>
        <v>70</v>
      </c>
      <c r="E8" s="18">
        <f>$B8</f>
        <v>70</v>
      </c>
      <c r="F8" s="18">
        <f>$B8</f>
        <v>70</v>
      </c>
      <c r="G8" s="18">
        <f>$B8</f>
        <v>70</v>
      </c>
      <c r="H8" s="18">
        <f>$B8</f>
        <v>70</v>
      </c>
      <c r="I8" s="18">
        <f>$B8</f>
        <v>70</v>
      </c>
      <c r="J8" s="18">
        <f>$B8</f>
        <v>70</v>
      </c>
      <c r="K8" s="18">
        <f>$B8</f>
        <v>70</v>
      </c>
      <c r="L8" s="18">
        <f>$B8</f>
        <v>70</v>
      </c>
      <c r="M8" s="18">
        <f>$B8</f>
        <v>70</v>
      </c>
      <c r="N8" s="17">
        <f>AVERAGE(B8:L8)</f>
        <v>70</v>
      </c>
    </row>
    <row r="9" spans="1:14">
      <c r="A9" s="5" t="s">
        <v>27</v>
      </c>
      <c r="B9" s="5">
        <f>'Entrada de $'!B8</f>
        <v>20</v>
      </c>
      <c r="C9" s="5">
        <f>'Entrada de $'!C8</f>
        <v>40</v>
      </c>
      <c r="D9" s="5">
        <f>'Entrada de $'!D8</f>
        <v>60</v>
      </c>
      <c r="E9" s="5">
        <f>'Entrada de $'!E8</f>
        <v>80</v>
      </c>
      <c r="F9" s="5">
        <f>'Entrada de $'!F8</f>
        <v>100</v>
      </c>
      <c r="G9" s="5">
        <f>'Entrada de $'!G8</f>
        <v>120</v>
      </c>
      <c r="H9" s="5">
        <f>'Entrada de $'!H8</f>
        <v>140</v>
      </c>
      <c r="I9" s="5">
        <f>'Entrada de $'!I8</f>
        <v>160</v>
      </c>
      <c r="J9" s="5">
        <f>'Entrada de $'!J8</f>
        <v>180</v>
      </c>
      <c r="K9" s="5">
        <f>'Entrada de $'!K8</f>
        <v>200</v>
      </c>
      <c r="L9" s="5">
        <f>'Entrada de $'!L8</f>
        <v>220</v>
      </c>
      <c r="M9" s="5">
        <f>'Entrada de $'!M8</f>
        <v>240</v>
      </c>
      <c r="N9" s="5">
        <f>SUM(B9:M9)</f>
        <v>1560</v>
      </c>
    </row>
    <row r="11" spans="1:14">
      <c r="A11" s="12" t="str">
        <f>"Custo Total de "&amp;InformacoesBasicas!C17</f>
        <v>Custo Total de PRATA</v>
      </c>
      <c r="B11" s="13">
        <f>B12*B13</f>
        <v>6500</v>
      </c>
      <c r="C11" s="13">
        <f>C12*C13</f>
        <v>7800</v>
      </c>
      <c r="D11" s="13">
        <f>D12*D13</f>
        <v>13000</v>
      </c>
      <c r="E11" s="13">
        <f>E12*E13</f>
        <v>15600</v>
      </c>
      <c r="F11" s="13">
        <f>F12*F13</f>
        <v>18200</v>
      </c>
      <c r="G11" s="13">
        <f>G12*G13</f>
        <v>20800</v>
      </c>
      <c r="H11" s="13">
        <f>H12*H13</f>
        <v>23400</v>
      </c>
      <c r="I11" s="13">
        <f>I12*I13</f>
        <v>26000</v>
      </c>
      <c r="J11" s="13">
        <f>J12*J13</f>
        <v>28600</v>
      </c>
      <c r="K11" s="13">
        <f>K12*K13</f>
        <v>31200</v>
      </c>
      <c r="L11" s="13">
        <f>L12*L13</f>
        <v>33800</v>
      </c>
      <c r="M11" s="13">
        <f>M12*M13</f>
        <v>36400</v>
      </c>
      <c r="N11" s="14">
        <f>SUM(B11:M11)</f>
        <v>261300</v>
      </c>
    </row>
    <row r="12" spans="1:14">
      <c r="A12" s="5" t="str">
        <f>IF(InformacoesBasicas!B10=1,"Custo de Aquisição de ",IF(InformacoesBasicas!B10=2,"Custo de Prestação de Serviço de ",IF(InformacoesBasicas!B10=3,"Custo de Fabricação de ","Custo de")))&amp;InformacoesBasicas!C17</f>
        <v>Custo de Prestação de Serviço de PRATA</v>
      </c>
      <c r="B12" s="18">
        <f>'Custo Unitário'!B6</f>
        <v>130</v>
      </c>
      <c r="C12" s="18">
        <f>$B12</f>
        <v>130</v>
      </c>
      <c r="D12" s="18">
        <f>$B12</f>
        <v>130</v>
      </c>
      <c r="E12" s="18">
        <f>$B12</f>
        <v>130</v>
      </c>
      <c r="F12" s="18">
        <f>$B12</f>
        <v>130</v>
      </c>
      <c r="G12" s="18">
        <f>$B12</f>
        <v>130</v>
      </c>
      <c r="H12" s="18">
        <f>$B12</f>
        <v>130</v>
      </c>
      <c r="I12" s="18">
        <f>$B12</f>
        <v>130</v>
      </c>
      <c r="J12" s="18">
        <f>$B12</f>
        <v>130</v>
      </c>
      <c r="K12" s="18">
        <f>$B12</f>
        <v>130</v>
      </c>
      <c r="L12" s="18">
        <f>$B12</f>
        <v>130</v>
      </c>
      <c r="M12" s="18">
        <f>$B12</f>
        <v>130</v>
      </c>
      <c r="N12" s="17">
        <f>AVERAGE(B12:L12)</f>
        <v>130</v>
      </c>
    </row>
    <row r="13" spans="1:14">
      <c r="A13" s="5" t="s">
        <v>27</v>
      </c>
      <c r="B13" s="5">
        <f>'Entrada de $'!B12</f>
        <v>50</v>
      </c>
      <c r="C13" s="5">
        <f>'Entrada de $'!C12</f>
        <v>60</v>
      </c>
      <c r="D13" s="5">
        <f>'Entrada de $'!D12</f>
        <v>100</v>
      </c>
      <c r="E13" s="5">
        <f>'Entrada de $'!E12</f>
        <v>120</v>
      </c>
      <c r="F13" s="5">
        <f>'Entrada de $'!F12</f>
        <v>140</v>
      </c>
      <c r="G13" s="5">
        <f>'Entrada de $'!G12</f>
        <v>160</v>
      </c>
      <c r="H13" s="5">
        <f>'Entrada de $'!H12</f>
        <v>180</v>
      </c>
      <c r="I13" s="5">
        <f>'Entrada de $'!I12</f>
        <v>200</v>
      </c>
      <c r="J13" s="5">
        <f>'Entrada de $'!J12</f>
        <v>220</v>
      </c>
      <c r="K13" s="5">
        <f>'Entrada de $'!K12</f>
        <v>240</v>
      </c>
      <c r="L13" s="5">
        <f>'Entrada de $'!L12</f>
        <v>260</v>
      </c>
      <c r="M13" s="5">
        <f>'Entrada de $'!M12</f>
        <v>280</v>
      </c>
      <c r="N13" s="5">
        <f>SUM(B13:M13)</f>
        <v>2010</v>
      </c>
    </row>
    <row r="15" spans="1:14">
      <c r="A15" s="12" t="str">
        <f>"Custo Total de "&amp;InformacoesBasicas!C18</f>
        <v>Custo Total de OURO</v>
      </c>
      <c r="B15" s="13">
        <f>B16*B17</f>
        <v>2800</v>
      </c>
      <c r="C15" s="13">
        <f>C16*C17</f>
        <v>2800</v>
      </c>
      <c r="D15" s="13">
        <f>D16*D17</f>
        <v>2800</v>
      </c>
      <c r="E15" s="13">
        <f>E16*E17</f>
        <v>4200</v>
      </c>
      <c r="F15" s="13">
        <f>F16*F17</f>
        <v>4200</v>
      </c>
      <c r="G15" s="13">
        <f>G16*G17</f>
        <v>4200</v>
      </c>
      <c r="H15" s="13">
        <f>H16*H17</f>
        <v>5600</v>
      </c>
      <c r="I15" s="13">
        <f>I16*I17</f>
        <v>5600</v>
      </c>
      <c r="J15" s="13">
        <f>J16*J17</f>
        <v>5600</v>
      </c>
      <c r="K15" s="13">
        <f>K16*K17</f>
        <v>8400</v>
      </c>
      <c r="L15" s="13">
        <f>L16*L17</f>
        <v>8400</v>
      </c>
      <c r="M15" s="13">
        <f>M16*M17</f>
        <v>8400</v>
      </c>
      <c r="N15" s="14">
        <f>SUM(B15:M15)</f>
        <v>63000</v>
      </c>
    </row>
    <row r="16" spans="1:14">
      <c r="A16" s="5" t="str">
        <f>IF(InformacoesBasicas!B10=1,"Custo de Aquisição de ",IF(InformacoesBasicas!B10=2,"Custo de Prestação de Serviço de ",IF(InformacoesBasicas!B10=3,"Custo de Fabricação de ","Custo de")))&amp;InformacoesBasicas!C18</f>
        <v>Custo de Prestação de Serviço de OURO</v>
      </c>
      <c r="B16" s="18">
        <f>'Custo Unitário'!B8</f>
        <v>280</v>
      </c>
      <c r="C16" s="18">
        <f>$B16</f>
        <v>280</v>
      </c>
      <c r="D16" s="18">
        <f>$B16</f>
        <v>280</v>
      </c>
      <c r="E16" s="18">
        <f>$B16</f>
        <v>280</v>
      </c>
      <c r="F16" s="18">
        <f>$B16</f>
        <v>280</v>
      </c>
      <c r="G16" s="18">
        <f>$B16</f>
        <v>280</v>
      </c>
      <c r="H16" s="18">
        <f>$B16</f>
        <v>280</v>
      </c>
      <c r="I16" s="18">
        <f>$B16</f>
        <v>280</v>
      </c>
      <c r="J16" s="18">
        <f>$B16</f>
        <v>280</v>
      </c>
      <c r="K16" s="18">
        <f>$B16</f>
        <v>280</v>
      </c>
      <c r="L16" s="18">
        <f>$B16</f>
        <v>280</v>
      </c>
      <c r="M16" s="18">
        <f>$B16</f>
        <v>280</v>
      </c>
      <c r="N16" s="17">
        <f>AVERAGE(B16:L16)</f>
        <v>280</v>
      </c>
    </row>
    <row r="17" spans="1:15">
      <c r="A17" s="5" t="s">
        <v>27</v>
      </c>
      <c r="B17" s="5">
        <f>'Entrada de $'!B16</f>
        <v>10</v>
      </c>
      <c r="C17" s="5">
        <f>'Entrada de $'!C16</f>
        <v>10</v>
      </c>
      <c r="D17" s="5">
        <f>'Entrada de $'!D16</f>
        <v>10</v>
      </c>
      <c r="E17" s="5">
        <f>'Entrada de $'!E16</f>
        <v>15</v>
      </c>
      <c r="F17" s="5">
        <f>'Entrada de $'!F16</f>
        <v>15</v>
      </c>
      <c r="G17" s="5">
        <f>'Entrada de $'!G16</f>
        <v>15</v>
      </c>
      <c r="H17" s="5">
        <f>'Entrada de $'!H16</f>
        <v>20</v>
      </c>
      <c r="I17" s="5">
        <f>'Entrada de $'!I16</f>
        <v>20</v>
      </c>
      <c r="J17" s="5">
        <f>'Entrada de $'!J16</f>
        <v>20</v>
      </c>
      <c r="K17" s="5">
        <f>'Entrada de $'!K16</f>
        <v>30</v>
      </c>
      <c r="L17" s="5">
        <f>'Entrada de $'!L16</f>
        <v>30</v>
      </c>
      <c r="M17" s="5">
        <f>'Entrada de $'!M16</f>
        <v>30</v>
      </c>
      <c r="N17" s="5">
        <f>SUM(B17:M17)</f>
        <v>225</v>
      </c>
    </row>
    <row r="19" spans="1:15">
      <c r="A19" s="12" t="str">
        <f>"Custo Total de "&amp;InformacoesBasicas!C19</f>
        <v>Custo Total de DIAMANTE</v>
      </c>
      <c r="B19" s="13">
        <f>B20*B21</f>
        <v>800</v>
      </c>
      <c r="C19" s="13">
        <f>C20*C21</f>
        <v>800</v>
      </c>
      <c r="D19" s="13">
        <f>D20*D21</f>
        <v>800</v>
      </c>
      <c r="E19" s="13">
        <f>E20*E21</f>
        <v>800</v>
      </c>
      <c r="F19" s="13">
        <f>F20*F21</f>
        <v>2000</v>
      </c>
      <c r="G19" s="13">
        <f>G20*G21</f>
        <v>2000</v>
      </c>
      <c r="H19" s="13">
        <f>H20*H21</f>
        <v>2000</v>
      </c>
      <c r="I19" s="13">
        <f>I20*I21</f>
        <v>2000</v>
      </c>
      <c r="J19" s="13">
        <f>J20*J21</f>
        <v>4000</v>
      </c>
      <c r="K19" s="13">
        <f>K20*K21</f>
        <v>4000</v>
      </c>
      <c r="L19" s="13">
        <f>L20*L21</f>
        <v>4000</v>
      </c>
      <c r="M19" s="13">
        <f>M20*M21</f>
        <v>4000</v>
      </c>
      <c r="N19" s="14">
        <f>SUM(B19:M19)</f>
        <v>27200</v>
      </c>
    </row>
    <row r="20" spans="1:15">
      <c r="A20" s="5" t="str">
        <f>IF(InformacoesBasicas!B10=1,"Custo de Aquisição de ",IF(InformacoesBasicas!B10=2,"Custo de Prestação de Serviço de ",IF(InformacoesBasicas!B10=3,"Custo de Fabricação de ","Custo de")))&amp;InformacoesBasicas!C19</f>
        <v>Custo de Prestação de Serviço de DIAMANTE</v>
      </c>
      <c r="B20" s="18">
        <f>'Custo Unitário'!B10</f>
        <v>400</v>
      </c>
      <c r="C20" s="18">
        <f>$B20</f>
        <v>400</v>
      </c>
      <c r="D20" s="18">
        <f>$B20</f>
        <v>400</v>
      </c>
      <c r="E20" s="18">
        <f>$B20</f>
        <v>400</v>
      </c>
      <c r="F20" s="18">
        <f>$B20</f>
        <v>400</v>
      </c>
      <c r="G20" s="18">
        <f>$B20</f>
        <v>400</v>
      </c>
      <c r="H20" s="18">
        <f>$B20</f>
        <v>400</v>
      </c>
      <c r="I20" s="18">
        <f>$B20</f>
        <v>400</v>
      </c>
      <c r="J20" s="18">
        <f>$B20</f>
        <v>400</v>
      </c>
      <c r="K20" s="18">
        <f>$B20</f>
        <v>400</v>
      </c>
      <c r="L20" s="18">
        <f>$B20</f>
        <v>400</v>
      </c>
      <c r="M20" s="18">
        <f>$B20</f>
        <v>400</v>
      </c>
      <c r="N20" s="17">
        <f>AVERAGE(B20:L20)</f>
        <v>400</v>
      </c>
    </row>
    <row r="21" spans="1:15" ht="12.75">
      <c r="A21" s="5" t="s">
        <v>27</v>
      </c>
      <c r="B21" s="5">
        <f>'Entrada de $'!B20</f>
        <v>2</v>
      </c>
      <c r="C21" s="5">
        <f>'Entrada de $'!C20</f>
        <v>2</v>
      </c>
      <c r="D21" s="5">
        <f>'Entrada de $'!D20</f>
        <v>2</v>
      </c>
      <c r="E21" s="5">
        <f>'Entrada de $'!E20</f>
        <v>2</v>
      </c>
      <c r="F21" s="5">
        <f>'Entrada de $'!F20</f>
        <v>5</v>
      </c>
      <c r="G21" s="5">
        <f>'Entrada de $'!G20</f>
        <v>5</v>
      </c>
      <c r="H21" s="5">
        <f>'Entrada de $'!H20</f>
        <v>5</v>
      </c>
      <c r="I21" s="5">
        <f>'Entrada de $'!I20</f>
        <v>5</v>
      </c>
      <c r="J21" s="5">
        <f>'Entrada de $'!J20</f>
        <v>10</v>
      </c>
      <c r="K21" s="5">
        <f>'Entrada de $'!K20</f>
        <v>10</v>
      </c>
      <c r="L21" s="5">
        <f>'Entrada de $'!L20</f>
        <v>10</v>
      </c>
      <c r="M21" s="5">
        <f>'Entrada de $'!M20</f>
        <v>10</v>
      </c>
      <c r="N21" s="5">
        <f>SUM(B21:M21)</f>
        <v>68</v>
      </c>
    </row>
    <row r="24" spans="1:15" ht="12.75">
      <c r="A24" s="8" t="s">
        <v>24</v>
      </c>
      <c r="B24" s="8">
        <v>1</v>
      </c>
      <c r="C24" s="8">
        <v>2</v>
      </c>
      <c r="D24" s="8">
        <v>3</v>
      </c>
      <c r="E24" s="8">
        <v>4</v>
      </c>
      <c r="F24" s="8">
        <v>5</v>
      </c>
      <c r="G24" s="8">
        <v>6</v>
      </c>
      <c r="H24" s="8">
        <v>7</v>
      </c>
      <c r="I24" s="8">
        <v>8</v>
      </c>
      <c r="J24" s="8">
        <v>9</v>
      </c>
      <c r="K24" s="8">
        <v>10</v>
      </c>
      <c r="L24" s="8">
        <v>11</v>
      </c>
      <c r="M24" s="8">
        <v>12</v>
      </c>
      <c r="N24" s="9" t="s">
        <v>28</v>
      </c>
    </row>
    <row r="25" spans="1:15" ht="12.75">
      <c r="A25" s="10" t="s">
        <v>26</v>
      </c>
      <c r="B25" s="11">
        <f>B27+B31+B35+B39</f>
        <v>16621</v>
      </c>
      <c r="C25" s="11">
        <f>C27+C31+C35+C39</f>
        <v>20482</v>
      </c>
      <c r="D25" s="11">
        <f>D27+D31+D35+D39</f>
        <v>29920</v>
      </c>
      <c r="E25" s="11">
        <f>E27+E31+E35+E39</f>
        <v>37796</v>
      </c>
      <c r="F25" s="11">
        <f>F27+F31+F35+F39</f>
        <v>45276</v>
      </c>
      <c r="G25" s="11">
        <f>G27+G31+G35+G39</f>
        <v>50996</v>
      </c>
      <c r="H25" s="11">
        <f>H27+H31+H35+H39</f>
        <v>58564</v>
      </c>
      <c r="I25" s="11">
        <f>I27+I31+I35+I39</f>
        <v>64284</v>
      </c>
      <c r="J25" s="11">
        <f>J27+J31+J35+J39</f>
        <v>72644</v>
      </c>
      <c r="K25" s="11">
        <f>K27+K31+K35+K39</f>
        <v>82368</v>
      </c>
      <c r="L25" s="11">
        <f>L27+L31+L35+L39</f>
        <v>88088</v>
      </c>
      <c r="M25" s="11">
        <f>M27+M31+M35+M39</f>
        <v>93808</v>
      </c>
      <c r="N25" s="11">
        <f>N27+N31+N35+N39</f>
        <v>660847</v>
      </c>
    </row>
    <row r="26" spans="1:15" ht="12.75">
      <c r="A26" s="10"/>
    </row>
    <row r="27" spans="1:15" ht="12.75">
      <c r="A27" s="12" t="str">
        <f>"Custo Total de "&amp;InformacoesBasicas!C16</f>
        <v>Custo Total de BRONZE</v>
      </c>
      <c r="B27" s="13">
        <f>B28*B29</f>
        <v>2002</v>
      </c>
      <c r="C27" s="13">
        <f>C28*C29</f>
        <v>4004</v>
      </c>
      <c r="D27" s="13">
        <f>D28*D29</f>
        <v>6006</v>
      </c>
      <c r="E27" s="13">
        <f>E28*E29</f>
        <v>8008</v>
      </c>
      <c r="F27" s="13">
        <f>F28*F29</f>
        <v>10010</v>
      </c>
      <c r="G27" s="13">
        <f>G28*G29</f>
        <v>12012</v>
      </c>
      <c r="H27" s="13">
        <f>H28*H29</f>
        <v>14014</v>
      </c>
      <c r="I27" s="13">
        <f>I28*I29</f>
        <v>16016</v>
      </c>
      <c r="J27" s="13">
        <f>J28*J29</f>
        <v>18018</v>
      </c>
      <c r="K27" s="13">
        <f>K28*K29</f>
        <v>20020</v>
      </c>
      <c r="L27" s="13">
        <f>L28*L29</f>
        <v>22022</v>
      </c>
      <c r="M27" s="13">
        <f>M28*M29</f>
        <v>24024</v>
      </c>
      <c r="N27" s="14">
        <f>SUM(B27:M27)</f>
        <v>156156</v>
      </c>
    </row>
    <row r="28" spans="1:15" ht="15">
      <c r="A28" s="5" t="str">
        <f>IF(InformacoesBasicas!B10=1,"Custo de Aquisição de ",IF(InformacoesBasicas!B10=2,"Custo de Prestação de Serviço de ",IF(InformacoesBasicas!B10=3,"Custo de Fabricação de ","Custo de")))&amp;InformacoesBasicas!C16</f>
        <v>Custo de Prestação de Serviço de BRONZE</v>
      </c>
      <c r="B28" s="18">
        <f>ROUND('Custo Unitário'!$B$4+'Custo Unitário'!$B$4*InformacoesBasicas!$D37,0)</f>
        <v>77</v>
      </c>
      <c r="C28" s="18">
        <f>ROUND('Custo Unitário'!$B$4+'Custo Unitário'!$B$4*InformacoesBasicas!$D37,0)</f>
        <v>77</v>
      </c>
      <c r="D28" s="18">
        <f>ROUND('Custo Unitário'!$B$4+'Custo Unitário'!$B$4*InformacoesBasicas!$D37,0)</f>
        <v>77</v>
      </c>
      <c r="E28" s="18">
        <f>ROUND('Custo Unitário'!$B$4+'Custo Unitário'!$B$4*InformacoesBasicas!$D37,0)</f>
        <v>77</v>
      </c>
      <c r="F28" s="18">
        <f>ROUND('Custo Unitário'!$B$4+'Custo Unitário'!$B$4*InformacoesBasicas!$D37,0)</f>
        <v>77</v>
      </c>
      <c r="G28" s="18">
        <f>ROUND('Custo Unitário'!$B$4+'Custo Unitário'!$B$4*InformacoesBasicas!$D37,0)</f>
        <v>77</v>
      </c>
      <c r="H28" s="18">
        <f>ROUND('Custo Unitário'!$B$4+'Custo Unitário'!$B$4*InformacoesBasicas!$D37,0)</f>
        <v>77</v>
      </c>
      <c r="I28" s="18">
        <f>ROUND('Custo Unitário'!$B$4+'Custo Unitário'!$B$4*InformacoesBasicas!$D37,0)</f>
        <v>77</v>
      </c>
      <c r="J28" s="18">
        <f>ROUND('Custo Unitário'!$B$4+'Custo Unitário'!$B$4*InformacoesBasicas!$D37,0)</f>
        <v>77</v>
      </c>
      <c r="K28" s="18">
        <f>ROUND('Custo Unitário'!$B$4+'Custo Unitário'!$B$4*InformacoesBasicas!$D37,0)</f>
        <v>77</v>
      </c>
      <c r="L28" s="18">
        <f>ROUND('Custo Unitário'!$B$4+'Custo Unitário'!$B$4*InformacoesBasicas!$D37,0)</f>
        <v>77</v>
      </c>
      <c r="M28" s="18">
        <f>ROUND('Custo Unitário'!$B$4+'Custo Unitário'!$B$4*InformacoesBasicas!$D37,0)</f>
        <v>77</v>
      </c>
      <c r="N28" s="18">
        <f>ROUND('Custo Unitário'!$B$4+'Custo Unitário'!$B$4*InformacoesBasicas!$D37,0)</f>
        <v>77</v>
      </c>
      <c r="O28" s="37"/>
    </row>
    <row r="29" spans="1:15" ht="12.75">
      <c r="A29" s="5" t="s">
        <v>27</v>
      </c>
      <c r="B29" s="5">
        <f>'Entrada de $'!B28</f>
        <v>26</v>
      </c>
      <c r="C29" s="5">
        <f>'Entrada de $'!C28</f>
        <v>52</v>
      </c>
      <c r="D29" s="5">
        <f>'Entrada de $'!D28</f>
        <v>78</v>
      </c>
      <c r="E29" s="5">
        <f>'Entrada de $'!E28</f>
        <v>104</v>
      </c>
      <c r="F29" s="5">
        <f>'Entrada de $'!F28</f>
        <v>130</v>
      </c>
      <c r="G29" s="5">
        <f>'Entrada de $'!G28</f>
        <v>156</v>
      </c>
      <c r="H29" s="5">
        <f>'Entrada de $'!H28</f>
        <v>182</v>
      </c>
      <c r="I29" s="5">
        <f>'Entrada de $'!I28</f>
        <v>208</v>
      </c>
      <c r="J29" s="5">
        <f>'Entrada de $'!J28</f>
        <v>234</v>
      </c>
      <c r="K29" s="5">
        <f>'Entrada de $'!K28</f>
        <v>260</v>
      </c>
      <c r="L29" s="5">
        <f>'Entrada de $'!L28</f>
        <v>286</v>
      </c>
      <c r="M29" s="5">
        <f>'Entrada de $'!M28</f>
        <v>312</v>
      </c>
      <c r="N29" s="5">
        <f>SUM(B29:M29)</f>
        <v>2028</v>
      </c>
    </row>
    <row r="30" spans="1:15" ht="12.75"/>
    <row r="31" spans="1:15" ht="12.75">
      <c r="A31" s="12" t="str">
        <f>"Custo Total de "&amp;InformacoesBasicas!C17</f>
        <v>Custo Total de PRATA</v>
      </c>
      <c r="B31" s="13">
        <f>B32*B33</f>
        <v>9295</v>
      </c>
      <c r="C31" s="13">
        <f>C32*C33</f>
        <v>11154</v>
      </c>
      <c r="D31" s="13">
        <f>D32*D33</f>
        <v>18590</v>
      </c>
      <c r="E31" s="13">
        <f>E32*E33</f>
        <v>22308</v>
      </c>
      <c r="F31" s="13">
        <f>F32*F33</f>
        <v>26026</v>
      </c>
      <c r="G31" s="13">
        <f>G32*G33</f>
        <v>29744</v>
      </c>
      <c r="H31" s="13">
        <f>H32*H33</f>
        <v>33462</v>
      </c>
      <c r="I31" s="13">
        <f>I32*I33</f>
        <v>37180</v>
      </c>
      <c r="J31" s="13">
        <f>J32*J33</f>
        <v>40898</v>
      </c>
      <c r="K31" s="13">
        <f>K32*K33</f>
        <v>44616</v>
      </c>
      <c r="L31" s="13">
        <f>L32*L33</f>
        <v>48334</v>
      </c>
      <c r="M31" s="13">
        <f>M32*M33</f>
        <v>52052</v>
      </c>
      <c r="N31" s="14">
        <f>SUM(B31:M31)</f>
        <v>373659</v>
      </c>
    </row>
    <row r="32" spans="1:15" ht="12.75">
      <c r="A32" s="5" t="str">
        <f>IF(InformacoesBasicas!B10=1,"Custo de Aquisição de ",IF(InformacoesBasicas!B10=2,"Custo de Prestação de Serviço de ",IF(InformacoesBasicas!B10=3,"Custo de Fabricação de ","Custo de")))&amp;InformacoesBasicas!C17</f>
        <v>Custo de Prestação de Serviço de PRATA</v>
      </c>
      <c r="B32" s="18">
        <f>ROUND('Custo Unitário'!$B$6+'Custo Unitário'!$B$6*InformacoesBasicas!$D37,0)</f>
        <v>143</v>
      </c>
      <c r="C32" s="18">
        <f>ROUND('Custo Unitário'!$B$6+'Custo Unitário'!$B$6*InformacoesBasicas!$D37,0)</f>
        <v>143</v>
      </c>
      <c r="D32" s="18">
        <f>ROUND('Custo Unitário'!$B$6+'Custo Unitário'!$B$6*InformacoesBasicas!$D37,0)</f>
        <v>143</v>
      </c>
      <c r="E32" s="18">
        <f>ROUND('Custo Unitário'!$B$6+'Custo Unitário'!$B$6*InformacoesBasicas!$D37,0)</f>
        <v>143</v>
      </c>
      <c r="F32" s="18">
        <f>ROUND('Custo Unitário'!$B$6+'Custo Unitário'!$B$6*InformacoesBasicas!$D37,0)</f>
        <v>143</v>
      </c>
      <c r="G32" s="18">
        <f>ROUND('Custo Unitário'!$B$6+'Custo Unitário'!$B$6*InformacoesBasicas!$D37,0)</f>
        <v>143</v>
      </c>
      <c r="H32" s="18">
        <f>ROUND('Custo Unitário'!$B$6+'Custo Unitário'!$B$6*InformacoesBasicas!$D37,0)</f>
        <v>143</v>
      </c>
      <c r="I32" s="18">
        <f>ROUND('Custo Unitário'!$B$6+'Custo Unitário'!$B$6*InformacoesBasicas!$D37,0)</f>
        <v>143</v>
      </c>
      <c r="J32" s="18">
        <f>ROUND('Custo Unitário'!$B$6+'Custo Unitário'!$B$6*InformacoesBasicas!$D37,0)</f>
        <v>143</v>
      </c>
      <c r="K32" s="18">
        <f>ROUND('Custo Unitário'!$B$6+'Custo Unitário'!$B$6*InformacoesBasicas!$D37,0)</f>
        <v>143</v>
      </c>
      <c r="L32" s="18">
        <f>ROUND('Custo Unitário'!$B$6+'Custo Unitário'!$B$6*InformacoesBasicas!$D37,0)</f>
        <v>143</v>
      </c>
      <c r="M32" s="18">
        <f>ROUND('Custo Unitário'!$B$6+'Custo Unitário'!$B$6*InformacoesBasicas!$D37,0)</f>
        <v>143</v>
      </c>
      <c r="N32" s="18">
        <f>ROUND('Custo Unitário'!$B$6+'Custo Unitário'!$B$6*InformacoesBasicas!$D37,0)</f>
        <v>143</v>
      </c>
    </row>
    <row r="33" spans="1:14" ht="12.75">
      <c r="A33" s="5" t="s">
        <v>27</v>
      </c>
      <c r="B33" s="5">
        <f>'Entrada de $'!B32</f>
        <v>65</v>
      </c>
      <c r="C33" s="5">
        <f>'Entrada de $'!C32</f>
        <v>78</v>
      </c>
      <c r="D33" s="5">
        <f>'Entrada de $'!D32</f>
        <v>130</v>
      </c>
      <c r="E33" s="5">
        <f>'Entrada de $'!E32</f>
        <v>156</v>
      </c>
      <c r="F33" s="5">
        <f>'Entrada de $'!F32</f>
        <v>182</v>
      </c>
      <c r="G33" s="5">
        <f>'Entrada de $'!G32</f>
        <v>208</v>
      </c>
      <c r="H33" s="5">
        <f>'Entrada de $'!H32</f>
        <v>234</v>
      </c>
      <c r="I33" s="5">
        <f>'Entrada de $'!I32</f>
        <v>260</v>
      </c>
      <c r="J33" s="5">
        <f>'Entrada de $'!J32</f>
        <v>286</v>
      </c>
      <c r="K33" s="5">
        <f>'Entrada de $'!K32</f>
        <v>312</v>
      </c>
      <c r="L33" s="5">
        <f>'Entrada de $'!L32</f>
        <v>338</v>
      </c>
      <c r="M33" s="5">
        <f>'Entrada de $'!M32</f>
        <v>364</v>
      </c>
      <c r="N33" s="5">
        <f>SUM(B33:M33)</f>
        <v>2613</v>
      </c>
    </row>
    <row r="34" spans="1:14" ht="12.75"/>
    <row r="35" spans="1:14" ht="12.75">
      <c r="A35" s="12" t="str">
        <f>"Custo Total de "&amp;InformacoesBasicas!C18</f>
        <v>Custo Total de OURO</v>
      </c>
      <c r="B35" s="13">
        <f>B36*B37</f>
        <v>4004</v>
      </c>
      <c r="C35" s="13">
        <f>C36*C37</f>
        <v>4004</v>
      </c>
      <c r="D35" s="13">
        <f>D36*D37</f>
        <v>4004</v>
      </c>
      <c r="E35" s="13">
        <f>E36*E37</f>
        <v>6160</v>
      </c>
      <c r="F35" s="13">
        <f>F36*F37</f>
        <v>6160</v>
      </c>
      <c r="G35" s="13">
        <f>G36*G37</f>
        <v>6160</v>
      </c>
      <c r="H35" s="13">
        <f>H36*H37</f>
        <v>8008</v>
      </c>
      <c r="I35" s="13">
        <f>I36*I37</f>
        <v>8008</v>
      </c>
      <c r="J35" s="13">
        <f>J36*J37</f>
        <v>8008</v>
      </c>
      <c r="K35" s="13">
        <f>K36*K37</f>
        <v>12012</v>
      </c>
      <c r="L35" s="13">
        <f>L36*L37</f>
        <v>12012</v>
      </c>
      <c r="M35" s="13">
        <f>M36*M37</f>
        <v>12012</v>
      </c>
      <c r="N35" s="14">
        <f>SUM(B35:M35)</f>
        <v>90552</v>
      </c>
    </row>
    <row r="36" spans="1:14" ht="12.75">
      <c r="A36" s="5" t="str">
        <f>IF(InformacoesBasicas!B10=1,"Custo de Aquisição de ",IF(InformacoesBasicas!B10=2,"Custo de Prestação de Serviço de ",IF(InformacoesBasicas!B10=3,"Custo de Fabricação de ","Custo de")))&amp;InformacoesBasicas!C18</f>
        <v>Custo de Prestação de Serviço de OURO</v>
      </c>
      <c r="B36" s="18">
        <f>ROUND('Custo Unitário'!$B$8+'Custo Unitário'!$B$8*InformacoesBasicas!$D37,0)</f>
        <v>308</v>
      </c>
      <c r="C36" s="18">
        <f>ROUND('Custo Unitário'!$B$8+'Custo Unitário'!$B$8*InformacoesBasicas!$D37,0)</f>
        <v>308</v>
      </c>
      <c r="D36" s="18">
        <f>ROUND('Custo Unitário'!$B$8+'Custo Unitário'!$B$8*InformacoesBasicas!$D37,0)</f>
        <v>308</v>
      </c>
      <c r="E36" s="18">
        <f>ROUND('Custo Unitário'!$B$8+'Custo Unitário'!$B$8*InformacoesBasicas!$D37,0)</f>
        <v>308</v>
      </c>
      <c r="F36" s="18">
        <f>ROUND('Custo Unitário'!$B$8+'Custo Unitário'!$B$8*InformacoesBasicas!$D37,0)</f>
        <v>308</v>
      </c>
      <c r="G36" s="18">
        <f>ROUND('Custo Unitário'!$B$8+'Custo Unitário'!$B$8*InformacoesBasicas!$D37,0)</f>
        <v>308</v>
      </c>
      <c r="H36" s="18">
        <f>ROUND('Custo Unitário'!$B$8+'Custo Unitário'!$B$8*InformacoesBasicas!$D37,0)</f>
        <v>308</v>
      </c>
      <c r="I36" s="18">
        <f>ROUND('Custo Unitário'!$B$8+'Custo Unitário'!$B$8*InformacoesBasicas!$D37,0)</f>
        <v>308</v>
      </c>
      <c r="J36" s="18">
        <f>ROUND('Custo Unitário'!$B$8+'Custo Unitário'!$B$8*InformacoesBasicas!$D37,0)</f>
        <v>308</v>
      </c>
      <c r="K36" s="18">
        <f>ROUND('Custo Unitário'!$B$8+'Custo Unitário'!$B$8*InformacoesBasicas!$D37,0)</f>
        <v>308</v>
      </c>
      <c r="L36" s="18">
        <f>ROUND('Custo Unitário'!$B$8+'Custo Unitário'!$B$8*InformacoesBasicas!$D37,0)</f>
        <v>308</v>
      </c>
      <c r="M36" s="18">
        <f>ROUND('Custo Unitário'!$B$8+'Custo Unitário'!$B$8*InformacoesBasicas!$D37,0)</f>
        <v>308</v>
      </c>
      <c r="N36" s="17">
        <f>ROUND('Custo Unitário'!$B$8+'Custo Unitário'!$B$8*InformacoesBasicas!$D37,0)</f>
        <v>308</v>
      </c>
    </row>
    <row r="37" spans="1:14" ht="12.75">
      <c r="A37" s="5" t="s">
        <v>27</v>
      </c>
      <c r="B37" s="5">
        <f>'Entrada de $'!B36</f>
        <v>13</v>
      </c>
      <c r="C37" s="5">
        <f>'Entrada de $'!C36</f>
        <v>13</v>
      </c>
      <c r="D37" s="5">
        <f>'Entrada de $'!D36</f>
        <v>13</v>
      </c>
      <c r="E37" s="5">
        <f>'Entrada de $'!E36</f>
        <v>20</v>
      </c>
      <c r="F37" s="5">
        <f>'Entrada de $'!F36</f>
        <v>20</v>
      </c>
      <c r="G37" s="5">
        <f>'Entrada de $'!G36</f>
        <v>20</v>
      </c>
      <c r="H37" s="5">
        <f>'Entrada de $'!H36</f>
        <v>26</v>
      </c>
      <c r="I37" s="5">
        <f>'Entrada de $'!I36</f>
        <v>26</v>
      </c>
      <c r="J37" s="5">
        <f>'Entrada de $'!J36</f>
        <v>26</v>
      </c>
      <c r="K37" s="5">
        <f>'Entrada de $'!K36</f>
        <v>39</v>
      </c>
      <c r="L37" s="5">
        <f>'Entrada de $'!L36</f>
        <v>39</v>
      </c>
      <c r="M37" s="5">
        <f>'Entrada de $'!M36</f>
        <v>39</v>
      </c>
      <c r="N37" s="5">
        <f>SUM(B37:M37)</f>
        <v>294</v>
      </c>
    </row>
    <row r="38" spans="1:14" ht="12.75"/>
    <row r="39" spans="1:14" ht="12.75">
      <c r="A39" s="12" t="str">
        <f>"Custo Total de "&amp;InformacoesBasicas!C19</f>
        <v>Custo Total de DIAMANTE</v>
      </c>
      <c r="B39" s="13">
        <f>B40*B41</f>
        <v>1320</v>
      </c>
      <c r="C39" s="13">
        <f>C40*C41</f>
        <v>1320</v>
      </c>
      <c r="D39" s="13">
        <f>D40*D41</f>
        <v>1320</v>
      </c>
      <c r="E39" s="13">
        <f>E40*E41</f>
        <v>1320</v>
      </c>
      <c r="F39" s="13">
        <f>F40*F41</f>
        <v>3080</v>
      </c>
      <c r="G39" s="13">
        <f>G40*G41</f>
        <v>3080</v>
      </c>
      <c r="H39" s="13">
        <f>H40*H41</f>
        <v>3080</v>
      </c>
      <c r="I39" s="13">
        <f>I40*I41</f>
        <v>3080</v>
      </c>
      <c r="J39" s="13">
        <f>J40*J41</f>
        <v>5720</v>
      </c>
      <c r="K39" s="13">
        <f>K40*K41</f>
        <v>5720</v>
      </c>
      <c r="L39" s="13">
        <f>L40*L41</f>
        <v>5720</v>
      </c>
      <c r="M39" s="13">
        <f>M40*M41</f>
        <v>5720</v>
      </c>
      <c r="N39" s="14">
        <f>SUM(B39:M39)</f>
        <v>40480</v>
      </c>
    </row>
    <row r="40" spans="1:14" ht="12.75">
      <c r="A40" s="5" t="str">
        <f>IF(InformacoesBasicas!B10=1,"Custo de Aquisição de ",IF(InformacoesBasicas!B10=2,"Custo de Prestação de Serviço de ",IF(InformacoesBasicas!B10=3,"Custo de Fabricação de ","Custo de")))&amp;InformacoesBasicas!C19</f>
        <v>Custo de Prestação de Serviço de DIAMANTE</v>
      </c>
      <c r="B40" s="18">
        <f>ROUND('Custo Unitário'!$B$10+'Custo Unitário'!$B$10*InformacoesBasicas!$D37,0)</f>
        <v>440</v>
      </c>
      <c r="C40" s="18">
        <f>ROUND('Custo Unitário'!$B$10+'Custo Unitário'!$B$10*InformacoesBasicas!$D37,0)</f>
        <v>440</v>
      </c>
      <c r="D40" s="18">
        <f>ROUND('Custo Unitário'!$B$10+'Custo Unitário'!$B$10*InformacoesBasicas!$D37,0)</f>
        <v>440</v>
      </c>
      <c r="E40" s="18">
        <f>ROUND('Custo Unitário'!$B$10+'Custo Unitário'!$B$10*InformacoesBasicas!$D37,0)</f>
        <v>440</v>
      </c>
      <c r="F40" s="18">
        <f>ROUND('Custo Unitário'!$B$10+'Custo Unitário'!$B$10*InformacoesBasicas!$D37,0)</f>
        <v>440</v>
      </c>
      <c r="G40" s="18">
        <f>ROUND('Custo Unitário'!$B$10+'Custo Unitário'!$B$10*InformacoesBasicas!$D37,0)</f>
        <v>440</v>
      </c>
      <c r="H40" s="18">
        <f>ROUND('Custo Unitário'!$B$10+'Custo Unitário'!$B$10*InformacoesBasicas!$D37,0)</f>
        <v>440</v>
      </c>
      <c r="I40" s="18">
        <f>ROUND('Custo Unitário'!$B$10+'Custo Unitário'!$B$10*InformacoesBasicas!$D37,0)</f>
        <v>440</v>
      </c>
      <c r="J40" s="18">
        <f>ROUND('Custo Unitário'!$B$10+'Custo Unitário'!$B$10*InformacoesBasicas!$D37,0)</f>
        <v>440</v>
      </c>
      <c r="K40" s="18">
        <f>ROUND('Custo Unitário'!$B$10+'Custo Unitário'!$B$10*InformacoesBasicas!$D37,0)</f>
        <v>440</v>
      </c>
      <c r="L40" s="18">
        <f>ROUND('Custo Unitário'!$B$10+'Custo Unitário'!$B$10*InformacoesBasicas!$D37,0)</f>
        <v>440</v>
      </c>
      <c r="M40" s="18">
        <f>ROUND('Custo Unitário'!$B$10+'Custo Unitário'!$B$10*InformacoesBasicas!$D37,0)</f>
        <v>440</v>
      </c>
      <c r="N40" s="18">
        <f>ROUND('Custo Unitário'!$B$10+'Custo Unitário'!$B$10*InformacoesBasicas!$D37,0)</f>
        <v>440</v>
      </c>
    </row>
    <row r="41" spans="1:14" ht="12.75">
      <c r="A41" s="5" t="s">
        <v>27</v>
      </c>
      <c r="B41" s="5">
        <f>'Entrada de $'!B40</f>
        <v>3</v>
      </c>
      <c r="C41" s="5">
        <f>'Entrada de $'!C40</f>
        <v>3</v>
      </c>
      <c r="D41" s="5">
        <f>'Entrada de $'!D40</f>
        <v>3</v>
      </c>
      <c r="E41" s="5">
        <f>'Entrada de $'!E40</f>
        <v>3</v>
      </c>
      <c r="F41" s="5">
        <f>'Entrada de $'!F40</f>
        <v>7</v>
      </c>
      <c r="G41" s="5">
        <f>'Entrada de $'!G40</f>
        <v>7</v>
      </c>
      <c r="H41" s="5">
        <f>'Entrada de $'!H40</f>
        <v>7</v>
      </c>
      <c r="I41" s="5">
        <f>'Entrada de $'!I40</f>
        <v>7</v>
      </c>
      <c r="J41" s="5">
        <f>'Entrada de $'!J40</f>
        <v>13</v>
      </c>
      <c r="K41" s="5">
        <f>'Entrada de $'!K40</f>
        <v>13</v>
      </c>
      <c r="L41" s="5">
        <f>'Entrada de $'!L40</f>
        <v>13</v>
      </c>
      <c r="M41" s="5">
        <f>'Entrada de $'!M40</f>
        <v>13</v>
      </c>
      <c r="N41" s="5">
        <f>SUM(B41:M41)</f>
        <v>92</v>
      </c>
    </row>
    <row r="44" spans="1:14" ht="12.75">
      <c r="A44" s="8" t="s">
        <v>24</v>
      </c>
      <c r="B44" s="8">
        <v>1</v>
      </c>
      <c r="C44" s="8">
        <v>2</v>
      </c>
      <c r="D44" s="8">
        <v>3</v>
      </c>
      <c r="E44" s="8">
        <v>4</v>
      </c>
      <c r="F44" s="8">
        <v>5</v>
      </c>
      <c r="G44" s="8">
        <v>6</v>
      </c>
      <c r="H44" s="8">
        <v>7</v>
      </c>
      <c r="I44" s="8">
        <v>8</v>
      </c>
      <c r="J44" s="8">
        <v>9</v>
      </c>
      <c r="K44" s="8">
        <v>10</v>
      </c>
      <c r="L44" s="8">
        <v>11</v>
      </c>
      <c r="M44" s="8">
        <v>12</v>
      </c>
      <c r="N44" s="9" t="s">
        <v>29</v>
      </c>
    </row>
    <row r="45" spans="1:14" ht="12.75">
      <c r="A45" s="10" t="s">
        <v>26</v>
      </c>
      <c r="B45" s="11">
        <f>B47+B51+B55+B59</f>
        <v>26293</v>
      </c>
      <c r="C45" s="11">
        <f>C47+C51+C55+C59</f>
        <v>32336</v>
      </c>
      <c r="D45" s="11">
        <f>D47+D51+D55+D59</f>
        <v>46785</v>
      </c>
      <c r="E45" s="11">
        <f>E47+E51+E55+E59</f>
        <v>58705</v>
      </c>
      <c r="F45" s="11">
        <f>F47+F51+F55+F59</f>
        <v>69837</v>
      </c>
      <c r="G45" s="11">
        <f>G47+G51+G55+G59</f>
        <v>78791</v>
      </c>
      <c r="H45" s="11">
        <f>H47+H51+H55+H59</f>
        <v>90554</v>
      </c>
      <c r="I45" s="11">
        <f>I47+I51+I55+I59</f>
        <v>99351</v>
      </c>
      <c r="J45" s="11">
        <f>J47+J51+J55+J59</f>
        <v>112576</v>
      </c>
      <c r="K45" s="11">
        <f>K47+K51+K55+K59</f>
        <v>127390</v>
      </c>
      <c r="L45" s="11">
        <f>L47+L51+L55+L59</f>
        <v>136344</v>
      </c>
      <c r="M45" s="11">
        <f>M47+M51+M55+M59</f>
        <v>145056</v>
      </c>
      <c r="N45" s="11">
        <f>N47+N51+N55+N59</f>
        <v>1024018</v>
      </c>
    </row>
    <row r="46" spans="1:14" ht="12.75">
      <c r="A46" s="10"/>
    </row>
    <row r="47" spans="1:14" ht="12.75">
      <c r="A47" s="12" t="str">
        <f>"Custo Total de "&amp;InformacoesBasicas!C16</f>
        <v>Custo Total de BRONZE</v>
      </c>
      <c r="B47" s="13">
        <f>B48*B49</f>
        <v>3145</v>
      </c>
      <c r="C47" s="13">
        <f>C48*C49</f>
        <v>6205</v>
      </c>
      <c r="D47" s="13">
        <f>D48*D49</f>
        <v>9350</v>
      </c>
      <c r="E47" s="13">
        <f>E48*E49</f>
        <v>12410</v>
      </c>
      <c r="F47" s="13">
        <f>F48*F49</f>
        <v>15470</v>
      </c>
      <c r="G47" s="13">
        <f>G48*G49</f>
        <v>18615</v>
      </c>
      <c r="H47" s="13">
        <f>H48*H49</f>
        <v>21675</v>
      </c>
      <c r="I47" s="13">
        <f>I48*I49</f>
        <v>24820</v>
      </c>
      <c r="J47" s="13">
        <f>J48*J49</f>
        <v>27880</v>
      </c>
      <c r="K47" s="13">
        <f>K48*K49</f>
        <v>30940</v>
      </c>
      <c r="L47" s="13">
        <f>L48*L49</f>
        <v>34085</v>
      </c>
      <c r="M47" s="13">
        <f>M48*M49</f>
        <v>37145</v>
      </c>
      <c r="N47" s="14">
        <f>SUM(B47:M47)</f>
        <v>241740</v>
      </c>
    </row>
    <row r="48" spans="1:14" ht="12.75">
      <c r="A48" s="5" t="str">
        <f>IF(InformacoesBasicas!B10=1,"Custo de Aquisição de ",IF(InformacoesBasicas!B10=2,"Custo de Prestação de Serviço de ",IF(InformacoesBasicas!B10=3,"Custo de Fabricação de ","Custo de")))&amp;InformacoesBasicas!C16</f>
        <v>Custo de Prestação de Serviço de BRONZE</v>
      </c>
      <c r="B48" s="18">
        <f>ROUND($B$28+$B$28*InformacoesBasicas!$D38,0)</f>
        <v>85</v>
      </c>
      <c r="C48" s="18">
        <f>ROUND($B$28+$B$28*InformacoesBasicas!$D38,0)</f>
        <v>85</v>
      </c>
      <c r="D48" s="18">
        <f>ROUND($B$28+$B$28*InformacoesBasicas!$D38,0)</f>
        <v>85</v>
      </c>
      <c r="E48" s="18">
        <f>ROUND($B$28+$B$28*InformacoesBasicas!$D38,0)</f>
        <v>85</v>
      </c>
      <c r="F48" s="18">
        <f>ROUND($B$28+$B$28*InformacoesBasicas!$D38,0)</f>
        <v>85</v>
      </c>
      <c r="G48" s="18">
        <f>ROUND($B$28+$B$28*InformacoesBasicas!$D38,0)</f>
        <v>85</v>
      </c>
      <c r="H48" s="18">
        <f>ROUND($B$28+$B$28*InformacoesBasicas!$D38,0)</f>
        <v>85</v>
      </c>
      <c r="I48" s="18">
        <f>ROUND($B$28+$B$28*InformacoesBasicas!$D38,0)</f>
        <v>85</v>
      </c>
      <c r="J48" s="18">
        <f>ROUND($B$28+$B$28*InformacoesBasicas!$D38,0)</f>
        <v>85</v>
      </c>
      <c r="K48" s="18">
        <f>ROUND($B$28+$B$28*InformacoesBasicas!$D38,0)</f>
        <v>85</v>
      </c>
      <c r="L48" s="18">
        <f>ROUND($B$28+$B$28*InformacoesBasicas!$D38,0)</f>
        <v>85</v>
      </c>
      <c r="M48" s="18">
        <f>ROUND($B$28+$B$28*InformacoesBasicas!$D38,0)</f>
        <v>85</v>
      </c>
      <c r="N48" s="18">
        <f>ROUND($B$28+$B$28*InformacoesBasicas!$D38,0)</f>
        <v>85</v>
      </c>
    </row>
    <row r="49" spans="1:14" ht="12.75">
      <c r="A49" s="5" t="s">
        <v>27</v>
      </c>
      <c r="B49" s="5">
        <f>'Entrada de $'!B48</f>
        <v>37</v>
      </c>
      <c r="C49" s="5">
        <f>'Entrada de $'!C48</f>
        <v>73</v>
      </c>
      <c r="D49" s="5">
        <f>'Entrada de $'!D48</f>
        <v>110</v>
      </c>
      <c r="E49" s="5">
        <f>'Entrada de $'!E48</f>
        <v>146</v>
      </c>
      <c r="F49" s="5">
        <f>'Entrada de $'!F48</f>
        <v>182</v>
      </c>
      <c r="G49" s="5">
        <f>'Entrada de $'!G48</f>
        <v>219</v>
      </c>
      <c r="H49" s="5">
        <f>'Entrada de $'!H48</f>
        <v>255</v>
      </c>
      <c r="I49" s="5">
        <f>'Entrada de $'!I48</f>
        <v>292</v>
      </c>
      <c r="J49" s="5">
        <f>'Entrada de $'!J48</f>
        <v>328</v>
      </c>
      <c r="K49" s="5">
        <f>'Entrada de $'!K48</f>
        <v>364</v>
      </c>
      <c r="L49" s="5">
        <f>'Entrada de $'!L48</f>
        <v>401</v>
      </c>
      <c r="M49" s="5">
        <f>'Entrada de $'!M48</f>
        <v>437</v>
      </c>
      <c r="N49" s="5">
        <f>SUM(B49:M49)</f>
        <v>2844</v>
      </c>
    </row>
    <row r="50" spans="1:14" ht="12.75"/>
    <row r="51" spans="1:14" ht="12.75">
      <c r="A51" s="12" t="str">
        <f>"Custo Total de "&amp;InformacoesBasicas!C17</f>
        <v>Custo Total de PRATA</v>
      </c>
      <c r="B51" s="13">
        <f>B52*B53</f>
        <v>14287</v>
      </c>
      <c r="C51" s="13">
        <f>C52*C53</f>
        <v>17270</v>
      </c>
      <c r="D51" s="13">
        <f>D52*D53</f>
        <v>28574</v>
      </c>
      <c r="E51" s="13">
        <f>E52*E53</f>
        <v>34383</v>
      </c>
      <c r="F51" s="13">
        <f>F52*F53</f>
        <v>40035</v>
      </c>
      <c r="G51" s="13">
        <f>G52*G53</f>
        <v>45844</v>
      </c>
      <c r="H51" s="13">
        <f>H52*H53</f>
        <v>51496</v>
      </c>
      <c r="I51" s="13">
        <f>I52*I53</f>
        <v>57148</v>
      </c>
      <c r="J51" s="13">
        <f>J52*J53</f>
        <v>62957</v>
      </c>
      <c r="K51" s="13">
        <f>K52*K53</f>
        <v>68609</v>
      </c>
      <c r="L51" s="13">
        <f>L52*L53</f>
        <v>74418</v>
      </c>
      <c r="M51" s="13">
        <f>M52*M53</f>
        <v>80070</v>
      </c>
      <c r="N51" s="14">
        <f>SUM(B51:M51)</f>
        <v>575091</v>
      </c>
    </row>
    <row r="52" spans="1:14" ht="12.75">
      <c r="A52" s="5" t="str">
        <f>IF(InformacoesBasicas!B10=1,"Custo de Aquisição de ",IF(InformacoesBasicas!B10=2,"Custo de Prestação de Serviço de ",IF(InformacoesBasicas!B10=3,"Custo de Fabricação de ","Custo de")))&amp;InformacoesBasicas!C17</f>
        <v>Custo de Prestação de Serviço de PRATA</v>
      </c>
      <c r="B52" s="18">
        <f>ROUND($B$32+$B$32*InformacoesBasicas!$D38,0)</f>
        <v>157</v>
      </c>
      <c r="C52" s="18">
        <f>ROUND($B$32+$B$32*InformacoesBasicas!$D38,0)</f>
        <v>157</v>
      </c>
      <c r="D52" s="18">
        <f>ROUND($B$32+$B$32*InformacoesBasicas!$D38,0)</f>
        <v>157</v>
      </c>
      <c r="E52" s="18">
        <f>ROUND($B$32+$B$32*InformacoesBasicas!$D38,0)</f>
        <v>157</v>
      </c>
      <c r="F52" s="18">
        <f>ROUND($B$32+$B$32*InformacoesBasicas!$D38,0)</f>
        <v>157</v>
      </c>
      <c r="G52" s="18">
        <f>ROUND($B$32+$B$32*InformacoesBasicas!$D38,0)</f>
        <v>157</v>
      </c>
      <c r="H52" s="18">
        <f>ROUND($B$32+$B$32*InformacoesBasicas!$D38,0)</f>
        <v>157</v>
      </c>
      <c r="I52" s="18">
        <f>ROUND($B$32+$B$32*InformacoesBasicas!$D38,0)</f>
        <v>157</v>
      </c>
      <c r="J52" s="18">
        <f>ROUND($B$32+$B$32*InformacoesBasicas!$D38,0)</f>
        <v>157</v>
      </c>
      <c r="K52" s="18">
        <f>ROUND($B$32+$B$32*InformacoesBasicas!$D38,0)</f>
        <v>157</v>
      </c>
      <c r="L52" s="18">
        <f>ROUND($B$32+$B$32*InformacoesBasicas!$D38,0)</f>
        <v>157</v>
      </c>
      <c r="M52" s="18">
        <f>ROUND($B$32+$B$32*InformacoesBasicas!$D38,0)</f>
        <v>157</v>
      </c>
      <c r="N52" s="18">
        <f>ROUND($B$32+$B$32*InformacoesBasicas!$D38,0)</f>
        <v>157</v>
      </c>
    </row>
    <row r="53" spans="1:14" ht="12.75">
      <c r="A53" s="5" t="s">
        <v>27</v>
      </c>
      <c r="B53" s="5">
        <f>'Entrada de $'!B52</f>
        <v>91</v>
      </c>
      <c r="C53" s="5">
        <f>'Entrada de $'!C52</f>
        <v>110</v>
      </c>
      <c r="D53" s="5">
        <f>'Entrada de $'!D52</f>
        <v>182</v>
      </c>
      <c r="E53" s="5">
        <f>'Entrada de $'!E52</f>
        <v>219</v>
      </c>
      <c r="F53" s="5">
        <f>'Entrada de $'!F52</f>
        <v>255</v>
      </c>
      <c r="G53" s="5">
        <f>'Entrada de $'!G52</f>
        <v>292</v>
      </c>
      <c r="H53" s="5">
        <f>'Entrada de $'!H52</f>
        <v>328</v>
      </c>
      <c r="I53" s="5">
        <f>'Entrada de $'!I52</f>
        <v>364</v>
      </c>
      <c r="J53" s="5">
        <f>'Entrada de $'!J52</f>
        <v>401</v>
      </c>
      <c r="K53" s="5">
        <f>'Entrada de $'!K52</f>
        <v>437</v>
      </c>
      <c r="L53" s="5">
        <f>'Entrada de $'!L52</f>
        <v>474</v>
      </c>
      <c r="M53" s="5">
        <f>'Entrada de $'!M52</f>
        <v>510</v>
      </c>
      <c r="N53" s="5">
        <f>SUM(B53:M53)</f>
        <v>3663</v>
      </c>
    </row>
    <row r="54" spans="1:14" ht="12.75"/>
    <row r="55" spans="1:14" ht="12.75">
      <c r="A55" s="12" t="str">
        <f>"Custo Total de "&amp;InformacoesBasicas!C18</f>
        <v>Custo Total de OURO</v>
      </c>
      <c r="B55" s="13">
        <f>B56*B57</f>
        <v>6441</v>
      </c>
      <c r="C55" s="13">
        <f>C56*C57</f>
        <v>6441</v>
      </c>
      <c r="D55" s="13">
        <f>D56*D57</f>
        <v>6441</v>
      </c>
      <c r="E55" s="13">
        <f>E56*E57</f>
        <v>9492</v>
      </c>
      <c r="F55" s="13">
        <f>F56*F57</f>
        <v>9492</v>
      </c>
      <c r="G55" s="13">
        <f>G56*G57</f>
        <v>9492</v>
      </c>
      <c r="H55" s="13">
        <f>H56*H57</f>
        <v>12543</v>
      </c>
      <c r="I55" s="13">
        <f>I56*I57</f>
        <v>12543</v>
      </c>
      <c r="J55" s="13">
        <f>J56*J57</f>
        <v>12543</v>
      </c>
      <c r="K55" s="13">
        <f>K56*K57</f>
        <v>18645</v>
      </c>
      <c r="L55" s="13">
        <f>L56*L57</f>
        <v>18645</v>
      </c>
      <c r="M55" s="13">
        <f>M56*M57</f>
        <v>18645</v>
      </c>
      <c r="N55" s="14">
        <f>SUM(B55:M55)</f>
        <v>141363</v>
      </c>
    </row>
    <row r="56" spans="1:14" ht="12.75">
      <c r="A56" s="5" t="str">
        <f>IF(InformacoesBasicas!B10=1,"Custo de Aquisição de ",IF(InformacoesBasicas!B10=2,"Custo de Prestação de Serviço de ",IF(InformacoesBasicas!B10=3,"Custo de Fabricação de ","Custo de")))&amp;InformacoesBasicas!C18</f>
        <v>Custo de Prestação de Serviço de OURO</v>
      </c>
      <c r="B56" s="18">
        <f>ROUND($B$36+$B$36*InformacoesBasicas!$D38,0)</f>
        <v>339</v>
      </c>
      <c r="C56" s="18">
        <f>ROUND($B$36+$B$36*InformacoesBasicas!$D38,0)</f>
        <v>339</v>
      </c>
      <c r="D56" s="18">
        <f>ROUND($B$36+$B$36*InformacoesBasicas!$D38,0)</f>
        <v>339</v>
      </c>
      <c r="E56" s="18">
        <f>ROUND($B$36+$B$36*InformacoesBasicas!$D38,0)</f>
        <v>339</v>
      </c>
      <c r="F56" s="18">
        <f>ROUND($B$36+$B$36*InformacoesBasicas!$D38,0)</f>
        <v>339</v>
      </c>
      <c r="G56" s="18">
        <f>ROUND($B$36+$B$36*InformacoesBasicas!$D38,0)</f>
        <v>339</v>
      </c>
      <c r="H56" s="18">
        <f>ROUND($B$36+$B$36*InformacoesBasicas!$D38,0)</f>
        <v>339</v>
      </c>
      <c r="I56" s="18">
        <f>ROUND($B$36+$B$36*InformacoesBasicas!$D38,0)</f>
        <v>339</v>
      </c>
      <c r="J56" s="18">
        <f>ROUND($B$36+$B$36*InformacoesBasicas!$D38,0)</f>
        <v>339</v>
      </c>
      <c r="K56" s="18">
        <f>ROUND($B$36+$B$36*InformacoesBasicas!$D38,0)</f>
        <v>339</v>
      </c>
      <c r="L56" s="18">
        <f>ROUND($B$36+$B$36*InformacoesBasicas!$D38,0)</f>
        <v>339</v>
      </c>
      <c r="M56" s="18">
        <f>ROUND($B$36+$B$36*InformacoesBasicas!$D38,0)</f>
        <v>339</v>
      </c>
      <c r="N56" s="18">
        <f>ROUND($B$36+$B$36*InformacoesBasicas!$D38,0)</f>
        <v>339</v>
      </c>
    </row>
    <row r="57" spans="1:14" ht="12.75">
      <c r="A57" s="5" t="s">
        <v>27</v>
      </c>
      <c r="B57" s="5">
        <f>'Entrada de $'!B56</f>
        <v>19</v>
      </c>
      <c r="C57" s="5">
        <f>'Entrada de $'!C56</f>
        <v>19</v>
      </c>
      <c r="D57" s="5">
        <f>'Entrada de $'!D56</f>
        <v>19</v>
      </c>
      <c r="E57" s="5">
        <f>'Entrada de $'!E56</f>
        <v>28</v>
      </c>
      <c r="F57" s="5">
        <f>'Entrada de $'!F56</f>
        <v>28</v>
      </c>
      <c r="G57" s="5">
        <f>'Entrada de $'!G56</f>
        <v>28</v>
      </c>
      <c r="H57" s="5">
        <f>'Entrada de $'!H56</f>
        <v>37</v>
      </c>
      <c r="I57" s="5">
        <f>'Entrada de $'!I56</f>
        <v>37</v>
      </c>
      <c r="J57" s="5">
        <f>'Entrada de $'!J56</f>
        <v>37</v>
      </c>
      <c r="K57" s="5">
        <f>'Entrada de $'!K56</f>
        <v>55</v>
      </c>
      <c r="L57" s="5">
        <f>'Entrada de $'!L56</f>
        <v>55</v>
      </c>
      <c r="M57" s="5">
        <f>'Entrada de $'!M56</f>
        <v>55</v>
      </c>
      <c r="N57" s="5">
        <f>SUM(B57:M57)</f>
        <v>417</v>
      </c>
    </row>
    <row r="58" spans="1:14" ht="12.75"/>
    <row r="59" spans="1:14" ht="12.75">
      <c r="A59" s="12" t="str">
        <f>"Custo Total de "&amp;InformacoesBasicas!C19</f>
        <v>Custo Total de DIAMANTE</v>
      </c>
      <c r="B59" s="13">
        <f>B60*B61</f>
        <v>2420</v>
      </c>
      <c r="C59" s="13">
        <f>C60*C61</f>
        <v>2420</v>
      </c>
      <c r="D59" s="13">
        <f>D60*D61</f>
        <v>2420</v>
      </c>
      <c r="E59" s="13">
        <f>E60*E61</f>
        <v>2420</v>
      </c>
      <c r="F59" s="13">
        <f>F60*F61</f>
        <v>4840</v>
      </c>
      <c r="G59" s="13">
        <f>G60*G61</f>
        <v>4840</v>
      </c>
      <c r="H59" s="13">
        <f>H60*H61</f>
        <v>4840</v>
      </c>
      <c r="I59" s="13">
        <f>I60*I61</f>
        <v>4840</v>
      </c>
      <c r="J59" s="13">
        <f>J60*J61</f>
        <v>9196</v>
      </c>
      <c r="K59" s="13">
        <f>K60*K61</f>
        <v>9196</v>
      </c>
      <c r="L59" s="13">
        <f>L60*L61</f>
        <v>9196</v>
      </c>
      <c r="M59" s="13">
        <f>M60*M61</f>
        <v>9196</v>
      </c>
      <c r="N59" s="14">
        <f>SUM(B59:M59)</f>
        <v>65824</v>
      </c>
    </row>
    <row r="60" spans="1:14" ht="12.75">
      <c r="A60" s="5" t="str">
        <f>IF(InformacoesBasicas!B10=1,"Custo de Aquisição de ",IF(InformacoesBasicas!B10=2,"Custo de Prestação de Serviço de ",IF(InformacoesBasicas!B10=3,"Custo de Fabricação de ","Custo de")))&amp;InformacoesBasicas!C19</f>
        <v>Custo de Prestação de Serviço de DIAMANTE</v>
      </c>
      <c r="B60" s="18">
        <f>ROUND($B$40+$B$40*InformacoesBasicas!$D38,0)</f>
        <v>484</v>
      </c>
      <c r="C60" s="18">
        <f>ROUND($B$40+$B$40*InformacoesBasicas!$D38,0)</f>
        <v>484</v>
      </c>
      <c r="D60" s="18">
        <f>ROUND($B$40+$B$40*InformacoesBasicas!$D38,0)</f>
        <v>484</v>
      </c>
      <c r="E60" s="18">
        <f>ROUND($B$40+$B$40*InformacoesBasicas!$D38,0)</f>
        <v>484</v>
      </c>
      <c r="F60" s="18">
        <f>ROUND($B$40+$B$40*InformacoesBasicas!$D38,0)</f>
        <v>484</v>
      </c>
      <c r="G60" s="18">
        <f>ROUND($B$40+$B$40*InformacoesBasicas!$D38,0)</f>
        <v>484</v>
      </c>
      <c r="H60" s="18">
        <f>ROUND($B$40+$B$40*InformacoesBasicas!$D38,0)</f>
        <v>484</v>
      </c>
      <c r="I60" s="18">
        <f>ROUND($B$40+$B$40*InformacoesBasicas!$D38,0)</f>
        <v>484</v>
      </c>
      <c r="J60" s="18">
        <f>ROUND($B$40+$B$40*InformacoesBasicas!$D38,0)</f>
        <v>484</v>
      </c>
      <c r="K60" s="18">
        <f>ROUND($B$40+$B$40*InformacoesBasicas!$D38,0)</f>
        <v>484</v>
      </c>
      <c r="L60" s="18">
        <f>ROUND($B$40+$B$40*InformacoesBasicas!$D38,0)</f>
        <v>484</v>
      </c>
      <c r="M60" s="18">
        <f>ROUND($B$40+$B$40*InformacoesBasicas!$D38,0)</f>
        <v>484</v>
      </c>
      <c r="N60" s="18">
        <f>ROUND($B$40+$B$40*InformacoesBasicas!$D38,0)</f>
        <v>484</v>
      </c>
    </row>
    <row r="61" spans="1:14" ht="12.75">
      <c r="A61" s="5" t="s">
        <v>27</v>
      </c>
      <c r="B61" s="5">
        <f>'Entrada de $'!B60</f>
        <v>5</v>
      </c>
      <c r="C61" s="5">
        <f>'Entrada de $'!C60</f>
        <v>5</v>
      </c>
      <c r="D61" s="5">
        <f>'Entrada de $'!D60</f>
        <v>5</v>
      </c>
      <c r="E61" s="5">
        <f>'Entrada de $'!E60</f>
        <v>5</v>
      </c>
      <c r="F61" s="5">
        <f>'Entrada de $'!F60</f>
        <v>10</v>
      </c>
      <c r="G61" s="5">
        <f>'Entrada de $'!G60</f>
        <v>10</v>
      </c>
      <c r="H61" s="5">
        <f>'Entrada de $'!H60</f>
        <v>10</v>
      </c>
      <c r="I61" s="5">
        <f>'Entrada de $'!I60</f>
        <v>10</v>
      </c>
      <c r="J61" s="5">
        <f>'Entrada de $'!J60</f>
        <v>19</v>
      </c>
      <c r="K61" s="5">
        <f>'Entrada de $'!K60</f>
        <v>19</v>
      </c>
      <c r="L61" s="5">
        <f>'Entrada de $'!L60</f>
        <v>19</v>
      </c>
      <c r="M61" s="5">
        <f>'Entrada de $'!M60</f>
        <v>19</v>
      </c>
      <c r="N61" s="5">
        <f>SUM(B61:M61)</f>
        <v>136</v>
      </c>
    </row>
    <row r="64" spans="1:14" ht="12.75">
      <c r="A64" s="8" t="s">
        <v>24</v>
      </c>
      <c r="B64" s="8">
        <v>1</v>
      </c>
      <c r="C64" s="8">
        <v>2</v>
      </c>
      <c r="D64" s="8">
        <v>3</v>
      </c>
      <c r="E64" s="8">
        <v>4</v>
      </c>
      <c r="F64" s="8">
        <v>5</v>
      </c>
      <c r="G64" s="8">
        <v>6</v>
      </c>
      <c r="H64" s="8">
        <v>7</v>
      </c>
      <c r="I64" s="8">
        <v>8</v>
      </c>
      <c r="J64" s="8">
        <v>9</v>
      </c>
      <c r="K64" s="8">
        <v>10</v>
      </c>
      <c r="L64" s="8">
        <v>11</v>
      </c>
      <c r="M64" s="8">
        <v>12</v>
      </c>
      <c r="N64" s="9" t="s">
        <v>30</v>
      </c>
    </row>
    <row r="65" spans="1:14" ht="12.75">
      <c r="A65" s="10" t="s">
        <v>26</v>
      </c>
      <c r="B65" s="11">
        <f>B67+B71+B75+B79</f>
        <v>44038</v>
      </c>
      <c r="C65" s="11">
        <f>C67+C71+C75+C79</f>
        <v>53958</v>
      </c>
      <c r="D65" s="11">
        <f>D67+D71+D75+D79</f>
        <v>77812</v>
      </c>
      <c r="E65" s="11">
        <f>E67+E71+E75+E79</f>
        <v>97425</v>
      </c>
      <c r="F65" s="11">
        <f>F67+F71+F75+F79</f>
        <v>115567</v>
      </c>
      <c r="G65" s="11">
        <f>G67+G71+G75+G79</f>
        <v>130346</v>
      </c>
      <c r="H65" s="11">
        <f>H67+H71+H75+H79</f>
        <v>149986</v>
      </c>
      <c r="I65" s="11">
        <f>I67+I71+I75+I79</f>
        <v>164498</v>
      </c>
      <c r="J65" s="11">
        <f>J67+J71+J75+J79</f>
        <v>186710</v>
      </c>
      <c r="K65" s="11">
        <f>K67+K71+K75+K79</f>
        <v>211199</v>
      </c>
      <c r="L65" s="11">
        <f>L67+L71+L75+L79</f>
        <v>225978</v>
      </c>
      <c r="M65" s="11">
        <f>M67+M71+M75+M79</f>
        <v>240396</v>
      </c>
      <c r="N65" s="11">
        <f>N67+N71+N75+N79</f>
        <v>1697913</v>
      </c>
    </row>
    <row r="66" spans="1:14" ht="12.75">
      <c r="A66" s="10"/>
    </row>
    <row r="67" spans="1:14" ht="12.75">
      <c r="A67" s="12" t="str">
        <f>"Custo Total de "&amp;InformacoesBasicas!C16</f>
        <v>Custo Total de BRONZE</v>
      </c>
      <c r="B67" s="13">
        <f>B68*B69</f>
        <v>5264</v>
      </c>
      <c r="C67" s="13">
        <f>C68*C69</f>
        <v>10340</v>
      </c>
      <c r="D67" s="13">
        <f>D68*D69</f>
        <v>15510</v>
      </c>
      <c r="E67" s="13">
        <f>E68*E69</f>
        <v>20586</v>
      </c>
      <c r="F67" s="13">
        <f>F68*F69</f>
        <v>25662</v>
      </c>
      <c r="G67" s="13">
        <f>G68*G69</f>
        <v>30926</v>
      </c>
      <c r="H67" s="13">
        <f>H68*H69</f>
        <v>36002</v>
      </c>
      <c r="I67" s="13">
        <f>I68*I69</f>
        <v>41172</v>
      </c>
      <c r="J67" s="13">
        <f>J68*J69</f>
        <v>46248</v>
      </c>
      <c r="K67" s="13">
        <f>K68*K69</f>
        <v>51324</v>
      </c>
      <c r="L67" s="13">
        <f>L68*L69</f>
        <v>56588</v>
      </c>
      <c r="M67" s="13">
        <f>M68*M69</f>
        <v>61664</v>
      </c>
      <c r="N67" s="14">
        <f>SUM(B67:M67)</f>
        <v>401286</v>
      </c>
    </row>
    <row r="68" spans="1:14" ht="12.75">
      <c r="A68" s="5" t="str">
        <f>IF(InformacoesBasicas!B10=1,"Custo de Aquisição de ",IF(InformacoesBasicas!B10=2,"Custo de Prestação de Serviço de ",IF(InformacoesBasicas!B10=3,"Custo de Fabricação de ","Custo de")))&amp;InformacoesBasicas!C16</f>
        <v>Custo de Prestação de Serviço de BRONZE</v>
      </c>
      <c r="B68" s="18">
        <f>ROUND($B$48+$B$48*InformacoesBasicas!$D39,0)</f>
        <v>94</v>
      </c>
      <c r="C68" s="18">
        <f>ROUND($B$48+$B$48*InformacoesBasicas!$D39,0)</f>
        <v>94</v>
      </c>
      <c r="D68" s="18">
        <f>ROUND($B$48+$B$48*InformacoesBasicas!$D39,0)</f>
        <v>94</v>
      </c>
      <c r="E68" s="18">
        <f>ROUND($B$48+$B$48*InformacoesBasicas!$D39,0)</f>
        <v>94</v>
      </c>
      <c r="F68" s="18">
        <f>ROUND($B$48+$B$48*InformacoesBasicas!$D39,0)</f>
        <v>94</v>
      </c>
      <c r="G68" s="18">
        <f>ROUND($B$48+$B$48*InformacoesBasicas!$D39,0)</f>
        <v>94</v>
      </c>
      <c r="H68" s="18">
        <f>ROUND($B$48+$B$48*InformacoesBasicas!$D39,0)</f>
        <v>94</v>
      </c>
      <c r="I68" s="18">
        <f>ROUND($B$48+$B$48*InformacoesBasicas!$D39,0)</f>
        <v>94</v>
      </c>
      <c r="J68" s="18">
        <f>ROUND($B$48+$B$48*InformacoesBasicas!$D39,0)</f>
        <v>94</v>
      </c>
      <c r="K68" s="18">
        <f>ROUND($B$48+$B$48*InformacoesBasicas!$D39,0)</f>
        <v>94</v>
      </c>
      <c r="L68" s="18">
        <f>ROUND($B$48+$B$48*InformacoesBasicas!$D39,0)</f>
        <v>94</v>
      </c>
      <c r="M68" s="18">
        <f>ROUND($B$48+$B$48*InformacoesBasicas!$D39,0)</f>
        <v>94</v>
      </c>
      <c r="N68" s="18">
        <f>ROUND($B$48+$B$48*InformacoesBasicas!$D39,0)</f>
        <v>94</v>
      </c>
    </row>
    <row r="69" spans="1:14" ht="12.75">
      <c r="A69" s="5" t="s">
        <v>27</v>
      </c>
      <c r="B69" s="5">
        <f>'Entrada de $'!B68</f>
        <v>56</v>
      </c>
      <c r="C69" s="5">
        <f>'Entrada de $'!C68</f>
        <v>110</v>
      </c>
      <c r="D69" s="5">
        <f>'Entrada de $'!D68</f>
        <v>165</v>
      </c>
      <c r="E69" s="5">
        <f>'Entrada de $'!E68</f>
        <v>219</v>
      </c>
      <c r="F69" s="5">
        <f>'Entrada de $'!F68</f>
        <v>273</v>
      </c>
      <c r="G69" s="5">
        <f>'Entrada de $'!G68</f>
        <v>329</v>
      </c>
      <c r="H69" s="5">
        <f>'Entrada de $'!H68</f>
        <v>383</v>
      </c>
      <c r="I69" s="5">
        <f>'Entrada de $'!I68</f>
        <v>438</v>
      </c>
      <c r="J69" s="5">
        <f>'Entrada de $'!J68</f>
        <v>492</v>
      </c>
      <c r="K69" s="5">
        <f>'Entrada de $'!K68</f>
        <v>546</v>
      </c>
      <c r="L69" s="5">
        <f>'Entrada de $'!L68</f>
        <v>602</v>
      </c>
      <c r="M69" s="5">
        <f>'Entrada de $'!M68</f>
        <v>656</v>
      </c>
      <c r="N69" s="5">
        <f>SUM(B69:M69)</f>
        <v>4269</v>
      </c>
    </row>
    <row r="70" spans="1:14" ht="12.75"/>
    <row r="71" spans="1:14" ht="12.75">
      <c r="A71" s="12" t="str">
        <f>"Custo Total de "&amp;InformacoesBasicas!C17</f>
        <v>Custo Total de PRATA</v>
      </c>
      <c r="B71" s="13">
        <f>B72*B73</f>
        <v>23701</v>
      </c>
      <c r="C71" s="13">
        <f>C72*C73</f>
        <v>28545</v>
      </c>
      <c r="D71" s="13">
        <f>D72*D73</f>
        <v>47229</v>
      </c>
      <c r="E71" s="13">
        <f>E72*E73</f>
        <v>56917</v>
      </c>
      <c r="F71" s="13">
        <f>F72*F73</f>
        <v>66259</v>
      </c>
      <c r="G71" s="13">
        <f>G72*G73</f>
        <v>75774</v>
      </c>
      <c r="H71" s="13">
        <f>H72*H73</f>
        <v>85116</v>
      </c>
      <c r="I71" s="13">
        <f>I72*I73</f>
        <v>94458</v>
      </c>
      <c r="J71" s="13">
        <f>J72*J73</f>
        <v>104146</v>
      </c>
      <c r="K71" s="13">
        <f>K72*K73</f>
        <v>113488</v>
      </c>
      <c r="L71" s="13">
        <f>L72*L73</f>
        <v>123003</v>
      </c>
      <c r="M71" s="13">
        <f>M72*M73</f>
        <v>132345</v>
      </c>
      <c r="N71" s="14">
        <f>SUM(B71:M71)</f>
        <v>950981</v>
      </c>
    </row>
    <row r="72" spans="1:14" ht="12.75">
      <c r="A72" s="5" t="str">
        <f>IF(InformacoesBasicas!B10=1,"Custo de Aquisição de ",IF(InformacoesBasicas!B10=2,"Custo de Prestação de Serviço de ",IF(InformacoesBasicas!B10=3,"Custo de Fabricação de ","Custo de")))&amp;InformacoesBasicas!C17</f>
        <v>Custo de Prestação de Serviço de PRATA</v>
      </c>
      <c r="B72" s="18">
        <f>ROUND($B$52+$B$52*InformacoesBasicas!$D39,0)</f>
        <v>173</v>
      </c>
      <c r="C72" s="18">
        <f>ROUND($B$52+$B$52*InformacoesBasicas!$D39,0)</f>
        <v>173</v>
      </c>
      <c r="D72" s="18">
        <f>ROUND($B$52+$B$52*InformacoesBasicas!$D39,0)</f>
        <v>173</v>
      </c>
      <c r="E72" s="18">
        <f>ROUND($B$52+$B$52*InformacoesBasicas!$D39,0)</f>
        <v>173</v>
      </c>
      <c r="F72" s="18">
        <f>ROUND($B$52+$B$52*InformacoesBasicas!$D39,0)</f>
        <v>173</v>
      </c>
      <c r="G72" s="18">
        <f>ROUND($B$52+$B$52*InformacoesBasicas!$D39,0)</f>
        <v>173</v>
      </c>
      <c r="H72" s="18">
        <f>ROUND($B$52+$B$52*InformacoesBasicas!$D39,0)</f>
        <v>173</v>
      </c>
      <c r="I72" s="18">
        <f>ROUND($B$52+$B$52*InformacoesBasicas!$D39,0)</f>
        <v>173</v>
      </c>
      <c r="J72" s="18">
        <f>ROUND($B$52+$B$52*InformacoesBasicas!$D39,0)</f>
        <v>173</v>
      </c>
      <c r="K72" s="18">
        <f>ROUND($B$52+$B$52*InformacoesBasicas!$D39,0)</f>
        <v>173</v>
      </c>
      <c r="L72" s="18">
        <f>ROUND($B$52+$B$52*InformacoesBasicas!$D39,0)</f>
        <v>173</v>
      </c>
      <c r="M72" s="18">
        <f>ROUND($B$52+$B$52*InformacoesBasicas!$D39,0)</f>
        <v>173</v>
      </c>
      <c r="N72" s="18">
        <f>ROUND($B$52+$B$52*InformacoesBasicas!$D39,0)</f>
        <v>173</v>
      </c>
    </row>
    <row r="73" spans="1:14" ht="12.75">
      <c r="A73" s="5" t="s">
        <v>27</v>
      </c>
      <c r="B73" s="5">
        <f>'Entrada de $'!B72</f>
        <v>137</v>
      </c>
      <c r="C73" s="5">
        <f>'Entrada de $'!C72</f>
        <v>165</v>
      </c>
      <c r="D73" s="5">
        <f>'Entrada de $'!D72</f>
        <v>273</v>
      </c>
      <c r="E73" s="5">
        <f>'Entrada de $'!E72</f>
        <v>329</v>
      </c>
      <c r="F73" s="5">
        <f>'Entrada de $'!F72</f>
        <v>383</v>
      </c>
      <c r="G73" s="5">
        <f>'Entrada de $'!G72</f>
        <v>438</v>
      </c>
      <c r="H73" s="5">
        <f>'Entrada de $'!H72</f>
        <v>492</v>
      </c>
      <c r="I73" s="5">
        <f>'Entrada de $'!I72</f>
        <v>546</v>
      </c>
      <c r="J73" s="5">
        <f>'Entrada de $'!J72</f>
        <v>602</v>
      </c>
      <c r="K73" s="5">
        <f>'Entrada de $'!K72</f>
        <v>656</v>
      </c>
      <c r="L73" s="5">
        <f>'Entrada de $'!L72</f>
        <v>711</v>
      </c>
      <c r="M73" s="5">
        <f>'Entrada de $'!M72</f>
        <v>765</v>
      </c>
      <c r="N73" s="5">
        <f>SUM(B73:M73)</f>
        <v>5497</v>
      </c>
    </row>
    <row r="74" spans="1:14" ht="12.75"/>
    <row r="75" spans="1:14" ht="12.75">
      <c r="A75" s="12" t="str">
        <f>"Custo Total de "&amp;InformacoesBasicas!C18</f>
        <v>Custo Total de OURO</v>
      </c>
      <c r="B75" s="13">
        <f>B76*B77</f>
        <v>10817</v>
      </c>
      <c r="C75" s="13">
        <f>C76*C77</f>
        <v>10817</v>
      </c>
      <c r="D75" s="13">
        <f>D76*D77</f>
        <v>10817</v>
      </c>
      <c r="E75" s="13">
        <f>E76*E77</f>
        <v>15666</v>
      </c>
      <c r="F75" s="13">
        <f>F76*F77</f>
        <v>15666</v>
      </c>
      <c r="G75" s="13">
        <f>G76*G77</f>
        <v>15666</v>
      </c>
      <c r="H75" s="13">
        <f>H76*H77</f>
        <v>20888</v>
      </c>
      <c r="I75" s="13">
        <f>I76*I77</f>
        <v>20888</v>
      </c>
      <c r="J75" s="13">
        <f>J76*J77</f>
        <v>20888</v>
      </c>
      <c r="K75" s="13">
        <f>K76*K77</f>
        <v>30959</v>
      </c>
      <c r="L75" s="13">
        <f>L76*L77</f>
        <v>30959</v>
      </c>
      <c r="M75" s="13">
        <f>M76*M77</f>
        <v>30959</v>
      </c>
      <c r="N75" s="14">
        <f>SUM(B75:M75)</f>
        <v>234990</v>
      </c>
    </row>
    <row r="76" spans="1:14" ht="12.75">
      <c r="A76" s="5" t="str">
        <f>IF(InformacoesBasicas!B10=1,"Custo de Aquisição de ",IF(InformacoesBasicas!B10=2,"Custo de Prestação de Serviço de ",IF(InformacoesBasicas!B10=3,"Custo de Fabricação de ","Custo de")))&amp;InformacoesBasicas!C18</f>
        <v>Custo de Prestação de Serviço de OURO</v>
      </c>
      <c r="B76" s="18">
        <f>ROUND($B$56+$B$56*InformacoesBasicas!$D39,0)</f>
        <v>373</v>
      </c>
      <c r="C76" s="18">
        <f>ROUND($B$56+$B$56*InformacoesBasicas!$D39,0)</f>
        <v>373</v>
      </c>
      <c r="D76" s="18">
        <f>ROUND($B$56+$B$56*InformacoesBasicas!$D39,0)</f>
        <v>373</v>
      </c>
      <c r="E76" s="18">
        <f>ROUND($B$56+$B$56*InformacoesBasicas!$D39,0)</f>
        <v>373</v>
      </c>
      <c r="F76" s="18">
        <f>ROUND($B$56+$B$56*InformacoesBasicas!$D39,0)</f>
        <v>373</v>
      </c>
      <c r="G76" s="18">
        <f>ROUND($B$56+$B$56*InformacoesBasicas!$D39,0)</f>
        <v>373</v>
      </c>
      <c r="H76" s="18">
        <f>ROUND($B$56+$B$56*InformacoesBasicas!$D39,0)</f>
        <v>373</v>
      </c>
      <c r="I76" s="18">
        <f>ROUND($B$56+$B$56*InformacoesBasicas!$D39,0)</f>
        <v>373</v>
      </c>
      <c r="J76" s="18">
        <f>ROUND($B$56+$B$56*InformacoesBasicas!$D39,0)</f>
        <v>373</v>
      </c>
      <c r="K76" s="18">
        <f>ROUND($B$56+$B$56*InformacoesBasicas!$D39,0)</f>
        <v>373</v>
      </c>
      <c r="L76" s="18">
        <f>ROUND($B$56+$B$56*InformacoesBasicas!$D39,0)</f>
        <v>373</v>
      </c>
      <c r="M76" s="18">
        <f>ROUND($B$56+$B$56*InformacoesBasicas!$D39,0)</f>
        <v>373</v>
      </c>
      <c r="N76" s="18">
        <f>ROUND($B$56+$B$56*InformacoesBasicas!$D39,0)</f>
        <v>373</v>
      </c>
    </row>
    <row r="77" spans="1:14" ht="12.75">
      <c r="A77" s="5">
        <v>1</v>
      </c>
      <c r="B77" s="5">
        <f>'Entrada de $'!B76</f>
        <v>29</v>
      </c>
      <c r="C77" s="5">
        <f>'Entrada de $'!C76</f>
        <v>29</v>
      </c>
      <c r="D77" s="5">
        <f>'Entrada de $'!D76</f>
        <v>29</v>
      </c>
      <c r="E77" s="5">
        <f>'Entrada de $'!E76</f>
        <v>42</v>
      </c>
      <c r="F77" s="5">
        <f>'Entrada de $'!F76</f>
        <v>42</v>
      </c>
      <c r="G77" s="5">
        <f>'Entrada de $'!G76</f>
        <v>42</v>
      </c>
      <c r="H77" s="5">
        <f>'Entrada de $'!H76</f>
        <v>56</v>
      </c>
      <c r="I77" s="5">
        <f>'Entrada de $'!I76</f>
        <v>56</v>
      </c>
      <c r="J77" s="5">
        <f>'Entrada de $'!J76</f>
        <v>56</v>
      </c>
      <c r="K77" s="5">
        <f>'Entrada de $'!K76</f>
        <v>83</v>
      </c>
      <c r="L77" s="5">
        <f>'Entrada de $'!L76</f>
        <v>83</v>
      </c>
      <c r="M77" s="5">
        <f>'Entrada de $'!M76</f>
        <v>83</v>
      </c>
      <c r="N77" s="5">
        <f>SUM(B77:M77)</f>
        <v>630</v>
      </c>
    </row>
    <row r="78" spans="1:14" ht="12.75"/>
    <row r="79" spans="1:14" ht="12.75">
      <c r="A79" s="12" t="str">
        <f>"Custo Total de "&amp;InformacoesBasicas!C19</f>
        <v>Custo Total de DIAMANTE</v>
      </c>
      <c r="B79" s="13">
        <f>B80*B81</f>
        <v>4256</v>
      </c>
      <c r="C79" s="13">
        <f>C80*C81</f>
        <v>4256</v>
      </c>
      <c r="D79" s="13">
        <f>D80*D81</f>
        <v>4256</v>
      </c>
      <c r="E79" s="13">
        <f>E80*E81</f>
        <v>4256</v>
      </c>
      <c r="F79" s="13">
        <f>F80*F81</f>
        <v>7980</v>
      </c>
      <c r="G79" s="13">
        <f>G80*G81</f>
        <v>7980</v>
      </c>
      <c r="H79" s="13">
        <f>H80*H81</f>
        <v>7980</v>
      </c>
      <c r="I79" s="13">
        <f>I80*I81</f>
        <v>7980</v>
      </c>
      <c r="J79" s="13">
        <f>J80*J81</f>
        <v>15428</v>
      </c>
      <c r="K79" s="13">
        <f>K80*K81</f>
        <v>15428</v>
      </c>
      <c r="L79" s="13">
        <f>L80*L81</f>
        <v>15428</v>
      </c>
      <c r="M79" s="13">
        <f>M80*M81</f>
        <v>15428</v>
      </c>
      <c r="N79" s="14">
        <f>SUM(B79:M79)</f>
        <v>110656</v>
      </c>
    </row>
    <row r="80" spans="1:14" ht="12.75">
      <c r="A80" s="5" t="str">
        <f>IF(InformacoesBasicas!B10=1,"Custo de Aquisição de ",IF(InformacoesBasicas!B10=2,"Custo de Prestação de Serviço de ",IF(InformacoesBasicas!B10=3,"Custo de Fabricação de ","Custo de")))&amp;InformacoesBasicas!C19</f>
        <v>Custo de Prestação de Serviço de DIAMANTE</v>
      </c>
      <c r="B80" s="18">
        <f>ROUND($B$60+$B$60*InformacoesBasicas!$D39,0)</f>
        <v>532</v>
      </c>
      <c r="C80" s="18">
        <f>ROUND($B$60+$B$60*InformacoesBasicas!$D39,0)</f>
        <v>532</v>
      </c>
      <c r="D80" s="18">
        <f>ROUND($B$60+$B$60*InformacoesBasicas!$D39,0)</f>
        <v>532</v>
      </c>
      <c r="E80" s="18">
        <f>ROUND($B$60+$B$60*InformacoesBasicas!$D39,0)</f>
        <v>532</v>
      </c>
      <c r="F80" s="18">
        <f>ROUND($B$60+$B$60*InformacoesBasicas!$D39,0)</f>
        <v>532</v>
      </c>
      <c r="G80" s="18">
        <f>ROUND($B$60+$B$60*InformacoesBasicas!$D39,0)</f>
        <v>532</v>
      </c>
      <c r="H80" s="18">
        <f>ROUND($B$60+$B$60*InformacoesBasicas!$D39,0)</f>
        <v>532</v>
      </c>
      <c r="I80" s="18">
        <f>ROUND($B$60+$B$60*InformacoesBasicas!$D39,0)</f>
        <v>532</v>
      </c>
      <c r="J80" s="18">
        <f>ROUND($B$60+$B$60*InformacoesBasicas!$D39,0)</f>
        <v>532</v>
      </c>
      <c r="K80" s="18">
        <f>ROUND($B$60+$B$60*InformacoesBasicas!$D39,0)</f>
        <v>532</v>
      </c>
      <c r="L80" s="18">
        <f>ROUND($B$60+$B$60*InformacoesBasicas!$D39,0)</f>
        <v>532</v>
      </c>
      <c r="M80" s="18">
        <f>ROUND($B$60+$B$60*InformacoesBasicas!$D39,0)</f>
        <v>532</v>
      </c>
      <c r="N80" s="18">
        <f>ROUND($B$60+$B$60*InformacoesBasicas!$D39,0)</f>
        <v>532</v>
      </c>
    </row>
    <row r="81" spans="1:14" ht="12.75">
      <c r="A81" s="5" t="s">
        <v>27</v>
      </c>
      <c r="B81" s="5">
        <f>'Entrada de $'!B80</f>
        <v>8</v>
      </c>
      <c r="C81" s="5">
        <f>'Entrada de $'!C80</f>
        <v>8</v>
      </c>
      <c r="D81" s="5">
        <f>'Entrada de $'!D80</f>
        <v>8</v>
      </c>
      <c r="E81" s="5">
        <f>'Entrada de $'!E80</f>
        <v>8</v>
      </c>
      <c r="F81" s="5">
        <f>'Entrada de $'!F80</f>
        <v>15</v>
      </c>
      <c r="G81" s="5">
        <f>'Entrada de $'!G80</f>
        <v>15</v>
      </c>
      <c r="H81" s="5">
        <f>'Entrada de $'!H80</f>
        <v>15</v>
      </c>
      <c r="I81" s="5">
        <f>'Entrada de $'!I80</f>
        <v>15</v>
      </c>
      <c r="J81" s="5">
        <f>'Entrada de $'!J80</f>
        <v>29</v>
      </c>
      <c r="K81" s="5">
        <f>'Entrada de $'!K80</f>
        <v>29</v>
      </c>
      <c r="L81" s="5">
        <f>'Entrada de $'!L80</f>
        <v>29</v>
      </c>
      <c r="M81" s="5">
        <f>'Entrada de $'!M80</f>
        <v>29</v>
      </c>
      <c r="N81" s="5">
        <f>SUM(B81:M81)</f>
        <v>208</v>
      </c>
    </row>
    <row r="84" spans="1:14" ht="12.75">
      <c r="A84" s="8" t="s">
        <v>24</v>
      </c>
      <c r="B84" s="8">
        <v>1</v>
      </c>
      <c r="C84" s="8">
        <v>2</v>
      </c>
      <c r="D84" s="8">
        <v>3</v>
      </c>
      <c r="E84" s="8">
        <v>4</v>
      </c>
      <c r="F84" s="8">
        <v>5</v>
      </c>
      <c r="G84" s="8">
        <v>6</v>
      </c>
      <c r="H84" s="8">
        <v>7</v>
      </c>
      <c r="I84" s="8">
        <v>8</v>
      </c>
      <c r="J84" s="8">
        <v>9</v>
      </c>
      <c r="K84" s="8">
        <v>10</v>
      </c>
      <c r="L84" s="8">
        <v>11</v>
      </c>
      <c r="M84" s="8">
        <v>12</v>
      </c>
      <c r="N84" s="9" t="s">
        <v>31</v>
      </c>
    </row>
    <row r="85" spans="1:14" ht="12.75">
      <c r="A85" s="10" t="s">
        <v>26</v>
      </c>
      <c r="B85" s="11">
        <f>B87+B91+B95+B99</f>
        <v>82848</v>
      </c>
      <c r="C85" s="11">
        <f>C87+C91+C95+C99</f>
        <v>101341</v>
      </c>
      <c r="D85" s="11">
        <f>D87+D91+D95+D99</f>
        <v>145983</v>
      </c>
      <c r="E85" s="11">
        <f>E87+E91+E95+E99</f>
        <v>182529</v>
      </c>
      <c r="F85" s="11">
        <f>F87+F91+F95+F99</f>
        <v>216505</v>
      </c>
      <c r="G85" s="11">
        <f>G87+G91+G95+G99</f>
        <v>243960</v>
      </c>
      <c r="H85" s="11">
        <f>H87+H91+H95+H99</f>
        <v>280756</v>
      </c>
      <c r="I85" s="11">
        <f>I87+I91+I95+I99</f>
        <v>307815</v>
      </c>
      <c r="J85" s="11">
        <f>J87+J91+J95+J99</f>
        <v>349381</v>
      </c>
      <c r="K85" s="11">
        <f>K87+K91+K95+K99</f>
        <v>395197</v>
      </c>
      <c r="L85" s="11">
        <f>L87+L91+L95+L99</f>
        <v>422652</v>
      </c>
      <c r="M85" s="11">
        <f>M87+M91+M95+M99</f>
        <v>449608</v>
      </c>
      <c r="N85" s="11">
        <f>N87+N91+N95+N99</f>
        <v>3178575</v>
      </c>
    </row>
    <row r="86" spans="1:14" ht="12.75">
      <c r="A86" s="10"/>
    </row>
    <row r="87" spans="1:14" ht="12.75">
      <c r="A87" s="12" t="str">
        <f>"Custo Total de "&amp;InformacoesBasicas!C16</f>
        <v>Custo Total de BRONZE</v>
      </c>
      <c r="B87" s="13">
        <f>B88*B89</f>
        <v>9888</v>
      </c>
      <c r="C87" s="13">
        <f>C88*C89</f>
        <v>19261</v>
      </c>
      <c r="D87" s="13">
        <f>D88*D89</f>
        <v>28943</v>
      </c>
      <c r="E87" s="13">
        <f>E88*E89</f>
        <v>38419</v>
      </c>
      <c r="F87" s="13">
        <f>F88*F89</f>
        <v>47895</v>
      </c>
      <c r="G87" s="13">
        <f>G88*G89</f>
        <v>57680</v>
      </c>
      <c r="H87" s="13">
        <f>H88*H89</f>
        <v>67156</v>
      </c>
      <c r="I87" s="13">
        <f>I88*I89</f>
        <v>76735</v>
      </c>
      <c r="J87" s="13">
        <f>J88*J89</f>
        <v>86211</v>
      </c>
      <c r="K87" s="13">
        <f>K88*K89</f>
        <v>95687</v>
      </c>
      <c r="L87" s="13">
        <f>L88*L89</f>
        <v>105472</v>
      </c>
      <c r="M87" s="13">
        <f>M88*M89</f>
        <v>114948</v>
      </c>
      <c r="N87" s="14">
        <f>SUM(B87:M87)</f>
        <v>748295</v>
      </c>
    </row>
    <row r="88" spans="1:14" ht="12.75">
      <c r="A88" s="5" t="str">
        <f>IF(InformacoesBasicas!B10=1,"Custo de Aquisição de ",IF(InformacoesBasicas!B10=2,"Custo de Prestação de Serviço de ",IF(InformacoesBasicas!B10=3,"Custo de Fabricação de ","Custo de")))&amp;InformacoesBasicas!C16</f>
        <v>Custo de Prestação de Serviço de BRONZE</v>
      </c>
      <c r="B88" s="18">
        <f>ROUND($B$68+$B$68*InformacoesBasicas!$D40,0)</f>
        <v>103</v>
      </c>
      <c r="C88" s="18">
        <f>ROUND($B$68+$B$68*InformacoesBasicas!$D40,0)</f>
        <v>103</v>
      </c>
      <c r="D88" s="18">
        <f>ROUND($B$68+$B$68*InformacoesBasicas!$D40,0)</f>
        <v>103</v>
      </c>
      <c r="E88" s="18">
        <f>ROUND($B$68+$B$68*InformacoesBasicas!$D40,0)</f>
        <v>103</v>
      </c>
      <c r="F88" s="18">
        <f>ROUND($B$68+$B$68*InformacoesBasicas!$D40,0)</f>
        <v>103</v>
      </c>
      <c r="G88" s="18">
        <f>ROUND($B$68+$B$68*InformacoesBasicas!$D40,0)</f>
        <v>103</v>
      </c>
      <c r="H88" s="18">
        <f>ROUND($B$68+$B$68*InformacoesBasicas!$D40,0)</f>
        <v>103</v>
      </c>
      <c r="I88" s="18">
        <f>ROUND($B$68+$B$68*InformacoesBasicas!$D40,0)</f>
        <v>103</v>
      </c>
      <c r="J88" s="18">
        <f>ROUND($B$68+$B$68*InformacoesBasicas!$D40,0)</f>
        <v>103</v>
      </c>
      <c r="K88" s="18">
        <f>ROUND($B$68+$B$68*InformacoesBasicas!$D40,0)</f>
        <v>103</v>
      </c>
      <c r="L88" s="18">
        <f>ROUND($B$68+$B$68*InformacoesBasicas!$D40,0)</f>
        <v>103</v>
      </c>
      <c r="M88" s="18">
        <f>ROUND($B$68+$B$68*InformacoesBasicas!$D40,0)</f>
        <v>103</v>
      </c>
      <c r="N88" s="18">
        <f>ROUND($B$68+$B$68*InformacoesBasicas!$D40,0)</f>
        <v>103</v>
      </c>
    </row>
    <row r="89" spans="1:14" ht="12.75">
      <c r="A89" s="5" t="s">
        <v>27</v>
      </c>
      <c r="B89" s="5">
        <f>'Entrada de $'!B88</f>
        <v>96</v>
      </c>
      <c r="C89" s="5">
        <f>'Entrada de $'!C88</f>
        <v>187</v>
      </c>
      <c r="D89" s="5">
        <f>'Entrada de $'!D88</f>
        <v>281</v>
      </c>
      <c r="E89" s="5">
        <f>'Entrada de $'!E88</f>
        <v>373</v>
      </c>
      <c r="F89" s="5">
        <f>'Entrada de $'!F88</f>
        <v>465</v>
      </c>
      <c r="G89" s="5">
        <f>'Entrada de $'!G88</f>
        <v>560</v>
      </c>
      <c r="H89" s="5">
        <f>'Entrada de $'!H88</f>
        <v>652</v>
      </c>
      <c r="I89" s="5">
        <f>'Entrada de $'!I88</f>
        <v>745</v>
      </c>
      <c r="J89" s="5">
        <f>'Entrada de $'!J88</f>
        <v>837</v>
      </c>
      <c r="K89" s="5">
        <f>'Entrada de $'!K88</f>
        <v>929</v>
      </c>
      <c r="L89" s="5">
        <f>'Entrada de $'!L88</f>
        <v>1024</v>
      </c>
      <c r="M89" s="5">
        <f>'Entrada de $'!M88</f>
        <v>1116</v>
      </c>
      <c r="N89" s="5">
        <f>SUM(B89:M89)</f>
        <v>7265</v>
      </c>
    </row>
    <row r="90" spans="1:14" ht="12.75"/>
    <row r="91" spans="1:14" ht="12.75">
      <c r="A91" s="12" t="str">
        <f>"Custo Total de "&amp;InformacoesBasicas!C17</f>
        <v>Custo Total de PRATA</v>
      </c>
      <c r="B91" s="13">
        <f>B92*B93</f>
        <v>44270</v>
      </c>
      <c r="C91" s="13">
        <f>C92*C93</f>
        <v>53390</v>
      </c>
      <c r="D91" s="13">
        <f>D92*D93</f>
        <v>88350</v>
      </c>
      <c r="E91" s="13">
        <f>E92*E93</f>
        <v>106400</v>
      </c>
      <c r="F91" s="13">
        <f>F92*F93</f>
        <v>123880</v>
      </c>
      <c r="G91" s="13">
        <f>G92*G93</f>
        <v>141550</v>
      </c>
      <c r="H91" s="13">
        <f>H92*H93</f>
        <v>159030</v>
      </c>
      <c r="I91" s="13">
        <f>I92*I93</f>
        <v>176510</v>
      </c>
      <c r="J91" s="13">
        <f>J92*J93</f>
        <v>194560</v>
      </c>
      <c r="K91" s="13">
        <f>K92*K93</f>
        <v>212040</v>
      </c>
      <c r="L91" s="13">
        <f>L92*L93</f>
        <v>229710</v>
      </c>
      <c r="M91" s="13">
        <f>M92*M93</f>
        <v>247190</v>
      </c>
      <c r="N91" s="14">
        <f>SUM(B91:M91)</f>
        <v>1776880</v>
      </c>
    </row>
    <row r="92" spans="1:14" ht="12.75">
      <c r="A92" s="5" t="str">
        <f>IF(InformacoesBasicas!B10=1,"Custo de Aquisição de ",IF(InformacoesBasicas!B10=2,"Custo de Prestação de Serviço de ",IF(InformacoesBasicas!B10=3,"Custo de Fabricação de ","Custo de")))&amp;InformacoesBasicas!C17</f>
        <v>Custo de Prestação de Serviço de PRATA</v>
      </c>
      <c r="B92" s="18">
        <f>ROUND($B$72+$B$72*InformacoesBasicas!$D40,0)</f>
        <v>190</v>
      </c>
      <c r="C92" s="18">
        <f>ROUND($B$72+$B$72*InformacoesBasicas!$D40,0)</f>
        <v>190</v>
      </c>
      <c r="D92" s="18">
        <f>ROUND($B$72+$B$72*InformacoesBasicas!$D40,0)</f>
        <v>190</v>
      </c>
      <c r="E92" s="18">
        <f>ROUND($B$72+$B$72*InformacoesBasicas!$D40,0)</f>
        <v>190</v>
      </c>
      <c r="F92" s="18">
        <f>ROUND($B$72+$B$72*InformacoesBasicas!$D40,0)</f>
        <v>190</v>
      </c>
      <c r="G92" s="18">
        <f>ROUND($B$72+$B$72*InformacoesBasicas!$D40,0)</f>
        <v>190</v>
      </c>
      <c r="H92" s="18">
        <f>ROUND($B$72+$B$72*InformacoesBasicas!$D40,0)</f>
        <v>190</v>
      </c>
      <c r="I92" s="18">
        <f>ROUND($B$72+$B$72*InformacoesBasicas!$D40,0)</f>
        <v>190</v>
      </c>
      <c r="J92" s="18">
        <f>ROUND($B$72+$B$72*InformacoesBasicas!$D40,0)</f>
        <v>190</v>
      </c>
      <c r="K92" s="18">
        <f>ROUND($B$72+$B$72*InformacoesBasicas!$D40,0)</f>
        <v>190</v>
      </c>
      <c r="L92" s="18">
        <f>ROUND($B$72+$B$72*InformacoesBasicas!$D40,0)</f>
        <v>190</v>
      </c>
      <c r="M92" s="18">
        <f>ROUND($B$72+$B$72*InformacoesBasicas!$D40,0)</f>
        <v>190</v>
      </c>
      <c r="N92" s="18">
        <f>ROUND($B$72+$B$72*InformacoesBasicas!$D40,0)</f>
        <v>190</v>
      </c>
    </row>
    <row r="93" spans="1:14" ht="12.75">
      <c r="A93" s="5" t="s">
        <v>27</v>
      </c>
      <c r="B93" s="5">
        <f>'Entrada de $'!B92</f>
        <v>233</v>
      </c>
      <c r="C93" s="5">
        <f>'Entrada de $'!C92</f>
        <v>281</v>
      </c>
      <c r="D93" s="5">
        <f>'Entrada de $'!D92</f>
        <v>465</v>
      </c>
      <c r="E93" s="5">
        <f>'Entrada de $'!E92</f>
        <v>560</v>
      </c>
      <c r="F93" s="5">
        <f>'Entrada de $'!F92</f>
        <v>652</v>
      </c>
      <c r="G93" s="5">
        <f>'Entrada de $'!G92</f>
        <v>745</v>
      </c>
      <c r="H93" s="5">
        <f>'Entrada de $'!H92</f>
        <v>837</v>
      </c>
      <c r="I93" s="5">
        <f>'Entrada de $'!I92</f>
        <v>929</v>
      </c>
      <c r="J93" s="5">
        <f>'Entrada de $'!J92</f>
        <v>1024</v>
      </c>
      <c r="K93" s="5">
        <f>'Entrada de $'!K92</f>
        <v>1116</v>
      </c>
      <c r="L93" s="5">
        <f>'Entrada de $'!L92</f>
        <v>1209</v>
      </c>
      <c r="M93" s="5">
        <f>'Entrada de $'!M92</f>
        <v>1301</v>
      </c>
      <c r="N93" s="5">
        <f>SUM(B93:M93)</f>
        <v>9352</v>
      </c>
    </row>
    <row r="94" spans="1:14" ht="12.75"/>
    <row r="95" spans="1:14" ht="12.75">
      <c r="A95" s="12" t="str">
        <f>"Custo Total de "&amp;InformacoesBasicas!C18</f>
        <v>Custo Total de OURO</v>
      </c>
      <c r="B95" s="13">
        <f>B96*B97</f>
        <v>20500</v>
      </c>
      <c r="C95" s="13">
        <f>C96*C97</f>
        <v>20500</v>
      </c>
      <c r="D95" s="13">
        <f>D96*D97</f>
        <v>20500</v>
      </c>
      <c r="E95" s="13">
        <f>E96*E97</f>
        <v>29520</v>
      </c>
      <c r="F95" s="13">
        <f>F96*F97</f>
        <v>29520</v>
      </c>
      <c r="G95" s="13">
        <f>G96*G97</f>
        <v>29520</v>
      </c>
      <c r="H95" s="13">
        <f>H96*H97</f>
        <v>39360</v>
      </c>
      <c r="I95" s="13">
        <f>I96*I97</f>
        <v>39360</v>
      </c>
      <c r="J95" s="13">
        <f>J96*J97</f>
        <v>39360</v>
      </c>
      <c r="K95" s="13">
        <f>K96*K97</f>
        <v>58220</v>
      </c>
      <c r="L95" s="13">
        <f>L96*L97</f>
        <v>58220</v>
      </c>
      <c r="M95" s="13">
        <f>M96*M97</f>
        <v>58220</v>
      </c>
      <c r="N95" s="14">
        <f>SUM(B95:M95)</f>
        <v>442800</v>
      </c>
    </row>
    <row r="96" spans="1:14" ht="12.75">
      <c r="A96" s="5" t="str">
        <f>IF(InformacoesBasicas!B10=1,"Custo de Aquisição de ",IF(InformacoesBasicas!B10=2,"Custo de Prestação de Serviço de ",IF(InformacoesBasicas!B10=3,"Custo de Fabricação de ","Custo de")))&amp;InformacoesBasicas!C18</f>
        <v>Custo de Prestação de Serviço de OURO</v>
      </c>
      <c r="B96" s="18">
        <f>ROUND($B$76+$B$76*InformacoesBasicas!$D40,0)</f>
        <v>410</v>
      </c>
      <c r="C96" s="18">
        <f>ROUND($B$76+$B$76*InformacoesBasicas!$D40,0)</f>
        <v>410</v>
      </c>
      <c r="D96" s="18">
        <f>ROUND($B$76+$B$76*InformacoesBasicas!$D40,0)</f>
        <v>410</v>
      </c>
      <c r="E96" s="18">
        <f>ROUND($B$76+$B$76*InformacoesBasicas!$D40,0)</f>
        <v>410</v>
      </c>
      <c r="F96" s="18">
        <f>ROUND($B$76+$B$76*InformacoesBasicas!$D40,0)</f>
        <v>410</v>
      </c>
      <c r="G96" s="18">
        <f>ROUND($B$76+$B$76*InformacoesBasicas!$D40,0)</f>
        <v>410</v>
      </c>
      <c r="H96" s="18">
        <f>ROUND($B$76+$B$76*InformacoesBasicas!$D40,0)</f>
        <v>410</v>
      </c>
      <c r="I96" s="18">
        <f>ROUND($B$76+$B$76*InformacoesBasicas!$D40,0)</f>
        <v>410</v>
      </c>
      <c r="J96" s="18">
        <f>ROUND($B$76+$B$76*InformacoesBasicas!$D40,0)</f>
        <v>410</v>
      </c>
      <c r="K96" s="18">
        <f>ROUND($B$76+$B$76*InformacoesBasicas!$D40,0)</f>
        <v>410</v>
      </c>
      <c r="L96" s="18">
        <f>ROUND($B$76+$B$76*InformacoesBasicas!$D40,0)</f>
        <v>410</v>
      </c>
      <c r="M96" s="18">
        <f>ROUND($B$76+$B$76*InformacoesBasicas!$D40,0)</f>
        <v>410</v>
      </c>
      <c r="N96" s="18">
        <f>ROUND($B$76+$B$76*InformacoesBasicas!$D40,0)</f>
        <v>410</v>
      </c>
    </row>
    <row r="97" spans="1:14" ht="12.75">
      <c r="B97" s="5">
        <f>'Entrada de $'!B96</f>
        <v>50</v>
      </c>
      <c r="C97" s="5">
        <f>'Entrada de $'!C96</f>
        <v>50</v>
      </c>
      <c r="D97" s="5">
        <f>'Entrada de $'!D96</f>
        <v>50</v>
      </c>
      <c r="E97" s="5">
        <f>'Entrada de $'!E96</f>
        <v>72</v>
      </c>
      <c r="F97" s="5">
        <f>'Entrada de $'!F96</f>
        <v>72</v>
      </c>
      <c r="G97" s="5">
        <f>'Entrada de $'!G96</f>
        <v>72</v>
      </c>
      <c r="H97" s="5">
        <f>'Entrada de $'!H96</f>
        <v>96</v>
      </c>
      <c r="I97" s="5">
        <f>'Entrada de $'!I96</f>
        <v>96</v>
      </c>
      <c r="J97" s="5">
        <f>'Entrada de $'!J96</f>
        <v>96</v>
      </c>
      <c r="K97" s="5">
        <f>'Entrada de $'!K96</f>
        <v>142</v>
      </c>
      <c r="L97" s="5">
        <f>'Entrada de $'!L96</f>
        <v>142</v>
      </c>
      <c r="M97" s="5">
        <f>'Entrada de $'!M96</f>
        <v>142</v>
      </c>
      <c r="N97" s="5">
        <f>SUM(B97:M97)</f>
        <v>1080</v>
      </c>
    </row>
    <row r="98" spans="1:14" ht="12.75"/>
    <row r="99" spans="1:14" ht="12.75">
      <c r="A99" s="12" t="str">
        <f>"Custo Total de "&amp;InformacoesBasicas!C19</f>
        <v>Custo Total de DIAMANTE</v>
      </c>
      <c r="B99" s="13">
        <f>B100*B101</f>
        <v>8190</v>
      </c>
      <c r="C99" s="13">
        <f>C100*C101</f>
        <v>8190</v>
      </c>
      <c r="D99" s="13">
        <f>D100*D101</f>
        <v>8190</v>
      </c>
      <c r="E99" s="13">
        <f>E100*E101</f>
        <v>8190</v>
      </c>
      <c r="F99" s="13">
        <f>F100*F101</f>
        <v>15210</v>
      </c>
      <c r="G99" s="13">
        <f>G100*G101</f>
        <v>15210</v>
      </c>
      <c r="H99" s="13">
        <f>H100*H101</f>
        <v>15210</v>
      </c>
      <c r="I99" s="13">
        <f>I100*I101</f>
        <v>15210</v>
      </c>
      <c r="J99" s="13">
        <f>J100*J101</f>
        <v>29250</v>
      </c>
      <c r="K99" s="13">
        <f>K100*K101</f>
        <v>29250</v>
      </c>
      <c r="L99" s="13">
        <f>L100*L101</f>
        <v>29250</v>
      </c>
      <c r="M99" s="13">
        <f>M100*M101</f>
        <v>29250</v>
      </c>
      <c r="N99" s="14">
        <f>SUM(B99:M99)</f>
        <v>210600</v>
      </c>
    </row>
    <row r="100" spans="1:14" ht="12.75">
      <c r="A100" s="5" t="str">
        <f>IF(InformacoesBasicas!B10=1,"Custo de Aquisição de ",IF(InformacoesBasicas!B10=2,"Custo de Prestação de Serviço de ",IF(InformacoesBasicas!B10=3,"Custo de Fabricação de ","Custo de")))&amp;InformacoesBasicas!C19</f>
        <v>Custo de Prestação de Serviço de DIAMANTE</v>
      </c>
      <c r="B100" s="18">
        <f>ROUND($B$80+$B$80*InformacoesBasicas!$D40,0)</f>
        <v>585</v>
      </c>
      <c r="C100" s="18">
        <f>ROUND($B$80+$B$80*InformacoesBasicas!$D40,0)</f>
        <v>585</v>
      </c>
      <c r="D100" s="18">
        <f>ROUND($B$80+$B$80*InformacoesBasicas!$D40,0)</f>
        <v>585</v>
      </c>
      <c r="E100" s="18">
        <f>ROUND($B$80+$B$80*InformacoesBasicas!$D40,0)</f>
        <v>585</v>
      </c>
      <c r="F100" s="18">
        <f>ROUND($B$80+$B$80*InformacoesBasicas!$D40,0)</f>
        <v>585</v>
      </c>
      <c r="G100" s="18">
        <f>ROUND($B$80+$B$80*InformacoesBasicas!$D40,0)</f>
        <v>585</v>
      </c>
      <c r="H100" s="18">
        <f>ROUND($B$80+$B$80*InformacoesBasicas!$D40,0)</f>
        <v>585</v>
      </c>
      <c r="I100" s="18">
        <f>ROUND($B$80+$B$80*InformacoesBasicas!$D40,0)</f>
        <v>585</v>
      </c>
      <c r="J100" s="18">
        <f>ROUND($B$80+$B$80*InformacoesBasicas!$D40,0)</f>
        <v>585</v>
      </c>
      <c r="K100" s="18">
        <f>ROUND($B$80+$B$80*InformacoesBasicas!$D40,0)</f>
        <v>585</v>
      </c>
      <c r="L100" s="18">
        <f>ROUND($B$80+$B$80*InformacoesBasicas!$D40,0)</f>
        <v>585</v>
      </c>
      <c r="M100" s="18">
        <f>ROUND($B$80+$B$80*InformacoesBasicas!$D40,0)</f>
        <v>585</v>
      </c>
      <c r="N100" s="18">
        <f>ROUND($B$80+$B$80*InformacoesBasicas!$D40,0)</f>
        <v>585</v>
      </c>
    </row>
    <row r="101" spans="1:14" ht="12.75">
      <c r="A101" s="5" t="s">
        <v>27</v>
      </c>
      <c r="B101" s="5">
        <f>'Entrada de $'!B100</f>
        <v>14</v>
      </c>
      <c r="C101" s="5">
        <f>'Entrada de $'!C100</f>
        <v>14</v>
      </c>
      <c r="D101" s="5">
        <f>'Entrada de $'!D100</f>
        <v>14</v>
      </c>
      <c r="E101" s="5">
        <f>'Entrada de $'!E100</f>
        <v>14</v>
      </c>
      <c r="F101" s="5">
        <f>'Entrada de $'!F100</f>
        <v>26</v>
      </c>
      <c r="G101" s="5">
        <f>'Entrada de $'!G100</f>
        <v>26</v>
      </c>
      <c r="H101" s="5">
        <f>'Entrada de $'!H100</f>
        <v>26</v>
      </c>
      <c r="I101" s="5">
        <f>'Entrada de $'!I100</f>
        <v>26</v>
      </c>
      <c r="J101" s="5">
        <f>'Entrada de $'!J100</f>
        <v>50</v>
      </c>
      <c r="K101" s="5">
        <f>'Entrada de $'!K100</f>
        <v>50</v>
      </c>
      <c r="L101" s="5">
        <f>'Entrada de $'!L100</f>
        <v>50</v>
      </c>
      <c r="M101" s="5">
        <f>'Entrada de $'!M100</f>
        <v>50</v>
      </c>
      <c r="N101" s="5">
        <f>SUM(B101:M101)</f>
        <v>360</v>
      </c>
    </row>
  </sheetData>
  <pageMargins left="0.78749999999999998" right="0.78749999999999998" top="0.98402777777777795" bottom="0.98402777777777795" header="0.51180555555555496" footer="0.51180555555555496"/>
  <pageSetup paperSize="9" firstPageNumber="0"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52"/>
  <sheetViews>
    <sheetView showGridLines="0" zoomScale="150" zoomScaleNormal="150" workbookViewId="0">
      <pane xSplit="1" ySplit="4" topLeftCell="D5" activePane="bottomRight" state="frozen"/>
      <selection pane="bottomRight" activeCell="D50" sqref="D50"/>
      <selection pane="bottomLeft" activeCell="A5" sqref="A5"/>
      <selection pane="topRight" activeCell="B1" sqref="B1"/>
    </sheetView>
  </sheetViews>
  <sheetFormatPr defaultColWidth="9.140625" defaultRowHeight="11.1"/>
  <cols>
    <col min="1" max="1" width="27.85546875" style="19" customWidth="1"/>
    <col min="2" max="2" width="12" style="18" customWidth="1"/>
    <col min="3" max="3" width="11.140625" style="18" customWidth="1"/>
    <col min="4" max="15" width="11" style="18" customWidth="1"/>
    <col min="16" max="16" width="15.42578125" style="17" customWidth="1"/>
    <col min="17" max="1024" width="9.140625" style="19"/>
  </cols>
  <sheetData>
    <row r="1" spans="1:17" ht="15.95">
      <c r="A1" s="7" t="s">
        <v>35</v>
      </c>
    </row>
    <row r="4" spans="1:17" s="22" customFormat="1" ht="12.75">
      <c r="A4" s="20" t="s">
        <v>24</v>
      </c>
      <c r="B4" s="20">
        <v>0</v>
      </c>
      <c r="C4" s="20"/>
      <c r="D4" s="20">
        <v>1</v>
      </c>
      <c r="E4" s="20">
        <v>2</v>
      </c>
      <c r="F4" s="20">
        <v>3</v>
      </c>
      <c r="G4" s="20">
        <v>4</v>
      </c>
      <c r="H4" s="20">
        <v>5</v>
      </c>
      <c r="I4" s="20">
        <v>6</v>
      </c>
      <c r="J4" s="20">
        <v>7</v>
      </c>
      <c r="K4" s="20">
        <v>8</v>
      </c>
      <c r="L4" s="20">
        <v>9</v>
      </c>
      <c r="M4" s="20">
        <v>10</v>
      </c>
      <c r="N4" s="20">
        <v>11</v>
      </c>
      <c r="O4" s="20">
        <v>12</v>
      </c>
      <c r="P4" s="21" t="s">
        <v>36</v>
      </c>
      <c r="Q4" s="21" t="s">
        <v>37</v>
      </c>
    </row>
    <row r="5" spans="1:17" ht="12.75">
      <c r="A5" s="23" t="s">
        <v>38</v>
      </c>
      <c r="B5" s="11">
        <f>B12</f>
        <v>64500</v>
      </c>
      <c r="C5" s="11"/>
      <c r="D5" s="11">
        <f>D19</f>
        <v>34000</v>
      </c>
      <c r="E5" s="11">
        <f>E19</f>
        <v>34000</v>
      </c>
      <c r="F5" s="11">
        <f>F19</f>
        <v>37000</v>
      </c>
      <c r="G5" s="11">
        <f>G19</f>
        <v>37000</v>
      </c>
      <c r="H5" s="11">
        <f>H19</f>
        <v>37000</v>
      </c>
      <c r="I5" s="11">
        <f>I19</f>
        <v>37000</v>
      </c>
      <c r="J5" s="11">
        <f>J19</f>
        <v>37000</v>
      </c>
      <c r="K5" s="11">
        <f>K19</f>
        <v>37000</v>
      </c>
      <c r="L5" s="11">
        <f>L19</f>
        <v>37000</v>
      </c>
      <c r="M5" s="11">
        <f>M19</f>
        <v>37000</v>
      </c>
      <c r="N5" s="11">
        <f>N19</f>
        <v>37000</v>
      </c>
      <c r="O5" s="11">
        <f>O19</f>
        <v>37000</v>
      </c>
      <c r="P5" s="24">
        <f>SUM(D5:O5)</f>
        <v>438000</v>
      </c>
      <c r="Q5" s="25">
        <v>1</v>
      </c>
    </row>
    <row r="6" spans="1:17" ht="12.75">
      <c r="A6" s="23" t="s">
        <v>38</v>
      </c>
      <c r="B6" s="11"/>
      <c r="C6" s="11"/>
      <c r="D6" s="11">
        <f>D27</f>
        <v>44000</v>
      </c>
      <c r="E6" s="11">
        <f>E27</f>
        <v>44000</v>
      </c>
      <c r="F6" s="11">
        <f>F27</f>
        <v>44000</v>
      </c>
      <c r="G6" s="11">
        <f>G27</f>
        <v>44000</v>
      </c>
      <c r="H6" s="11">
        <f>H27</f>
        <v>44000</v>
      </c>
      <c r="I6" s="11">
        <f>I27</f>
        <v>44000</v>
      </c>
      <c r="J6" s="11">
        <f>J27</f>
        <v>44000</v>
      </c>
      <c r="K6" s="11">
        <f>K27</f>
        <v>44000</v>
      </c>
      <c r="L6" s="11">
        <f>L27</f>
        <v>44000</v>
      </c>
      <c r="M6" s="11">
        <f>M27</f>
        <v>44000</v>
      </c>
      <c r="N6" s="11">
        <f>N27</f>
        <v>44000</v>
      </c>
      <c r="O6" s="11">
        <f>O27</f>
        <v>44000</v>
      </c>
      <c r="P6" s="24">
        <f>SUM(D6:O6)</f>
        <v>528000</v>
      </c>
      <c r="Q6" s="25" t="s">
        <v>39</v>
      </c>
    </row>
    <row r="7" spans="1:17" ht="12.75">
      <c r="A7" s="23" t="s">
        <v>38</v>
      </c>
      <c r="B7" s="11"/>
      <c r="C7" s="11"/>
      <c r="D7" s="11">
        <f>D34</f>
        <v>45500</v>
      </c>
      <c r="E7" s="11">
        <f>E34</f>
        <v>45500</v>
      </c>
      <c r="F7" s="11">
        <f>F34</f>
        <v>45500</v>
      </c>
      <c r="G7" s="11">
        <f>G34</f>
        <v>45500</v>
      </c>
      <c r="H7" s="11">
        <f>H34</f>
        <v>45500</v>
      </c>
      <c r="I7" s="11">
        <f>I34</f>
        <v>45500</v>
      </c>
      <c r="J7" s="11">
        <f>J34</f>
        <v>45500</v>
      </c>
      <c r="K7" s="11">
        <f>K34</f>
        <v>45500</v>
      </c>
      <c r="L7" s="11">
        <f>L34</f>
        <v>45500</v>
      </c>
      <c r="M7" s="11">
        <f>M34</f>
        <v>45500</v>
      </c>
      <c r="N7" s="11">
        <f>N34</f>
        <v>45500</v>
      </c>
      <c r="O7" s="11">
        <f>O34</f>
        <v>45500</v>
      </c>
      <c r="P7" s="24">
        <f>SUM(D7:O7)</f>
        <v>546000</v>
      </c>
      <c r="Q7" s="25" t="s">
        <v>40</v>
      </c>
    </row>
    <row r="8" spans="1:17" ht="12.75">
      <c r="A8" s="23" t="s">
        <v>38</v>
      </c>
      <c r="B8" s="11"/>
      <c r="C8" s="11"/>
      <c r="D8" s="11">
        <f>D41</f>
        <v>49500</v>
      </c>
      <c r="E8" s="11">
        <f>E41</f>
        <v>49500</v>
      </c>
      <c r="F8" s="11">
        <f>F41</f>
        <v>49500</v>
      </c>
      <c r="G8" s="11">
        <f>G41</f>
        <v>49500</v>
      </c>
      <c r="H8" s="11">
        <f>H41</f>
        <v>49500</v>
      </c>
      <c r="I8" s="11">
        <f>I41</f>
        <v>49500</v>
      </c>
      <c r="J8" s="11">
        <f>J41</f>
        <v>49500</v>
      </c>
      <c r="K8" s="11">
        <f>K41</f>
        <v>49500</v>
      </c>
      <c r="L8" s="11">
        <f>L41</f>
        <v>49500</v>
      </c>
      <c r="M8" s="11">
        <f>M41</f>
        <v>49500</v>
      </c>
      <c r="N8" s="11">
        <f>N41</f>
        <v>49500</v>
      </c>
      <c r="O8" s="11">
        <f>O41</f>
        <v>49500</v>
      </c>
      <c r="P8" s="24">
        <f>SUM(D8:O8)</f>
        <v>594000</v>
      </c>
      <c r="Q8" s="25" t="s">
        <v>41</v>
      </c>
    </row>
    <row r="9" spans="1:17" ht="12.75">
      <c r="A9" s="23" t="s">
        <v>38</v>
      </c>
      <c r="B9" s="11"/>
      <c r="C9" s="11"/>
      <c r="D9" s="11">
        <f>D48</f>
        <v>54500</v>
      </c>
      <c r="E9" s="11">
        <f>E48</f>
        <v>54500</v>
      </c>
      <c r="F9" s="11">
        <f>F48</f>
        <v>54500</v>
      </c>
      <c r="G9" s="11">
        <f>G48</f>
        <v>54500</v>
      </c>
      <c r="H9" s="11">
        <f>H48</f>
        <v>54500</v>
      </c>
      <c r="I9" s="11">
        <f>I48</f>
        <v>54500</v>
      </c>
      <c r="J9" s="11">
        <f>J48</f>
        <v>54500</v>
      </c>
      <c r="K9" s="11">
        <f>K48</f>
        <v>54500</v>
      </c>
      <c r="L9" s="11">
        <f>L48</f>
        <v>54500</v>
      </c>
      <c r="M9" s="11">
        <f>M48</f>
        <v>54500</v>
      </c>
      <c r="N9" s="11">
        <f>N48</f>
        <v>54500</v>
      </c>
      <c r="O9" s="11">
        <f>O48</f>
        <v>54500</v>
      </c>
      <c r="P9" s="24">
        <f>SUM(D9:O9)</f>
        <v>654000</v>
      </c>
      <c r="Q9" s="25" t="s">
        <v>42</v>
      </c>
    </row>
    <row r="10" spans="1:17" ht="12.75"/>
    <row r="11" spans="1:17">
      <c r="C11" s="20" t="s">
        <v>43</v>
      </c>
    </row>
    <row r="12" spans="1:17">
      <c r="A12" s="26" t="s">
        <v>44</v>
      </c>
      <c r="B12" s="13">
        <f>SUM(B13:B17)</f>
        <v>64500</v>
      </c>
    </row>
    <row r="13" spans="1:17" ht="12.75">
      <c r="A13" s="19" t="s">
        <v>45</v>
      </c>
      <c r="B13" s="16">
        <v>10000</v>
      </c>
    </row>
    <row r="14" spans="1:17">
      <c r="A14" s="19" t="s">
        <v>46</v>
      </c>
      <c r="B14" s="16">
        <v>50000</v>
      </c>
      <c r="C14" s="18">
        <v>10000</v>
      </c>
    </row>
    <row r="15" spans="1:17">
      <c r="A15" s="19" t="s">
        <v>47</v>
      </c>
      <c r="B15" s="16">
        <v>2500</v>
      </c>
      <c r="D15" s="19"/>
    </row>
    <row r="16" spans="1:17">
      <c r="A16" s="19" t="s">
        <v>48</v>
      </c>
      <c r="B16" s="16">
        <v>2000</v>
      </c>
      <c r="D16" s="19"/>
    </row>
    <row r="17" spans="1:17">
      <c r="B17" s="16"/>
      <c r="D17" s="19"/>
    </row>
    <row r="19" spans="1:17" ht="12.75">
      <c r="A19" s="26" t="s">
        <v>49</v>
      </c>
      <c r="D19" s="13">
        <f>SUM(D20:D23)</f>
        <v>34000</v>
      </c>
      <c r="E19" s="13">
        <f>SUM(E20:E23)</f>
        <v>34000</v>
      </c>
      <c r="F19" s="13">
        <f>SUM(F20:F23)</f>
        <v>37000</v>
      </c>
      <c r="G19" s="13">
        <f>SUM(G20:G23)</f>
        <v>37000</v>
      </c>
      <c r="H19" s="13">
        <f>SUM(H20:H23)</f>
        <v>37000</v>
      </c>
      <c r="I19" s="13">
        <f>SUM(I20:I23)</f>
        <v>37000</v>
      </c>
      <c r="J19" s="13">
        <f>SUM(J20:J23)</f>
        <v>37000</v>
      </c>
      <c r="K19" s="13">
        <f>SUM(K20:K23)</f>
        <v>37000</v>
      </c>
      <c r="L19" s="13">
        <f>SUM(L20:L23)</f>
        <v>37000</v>
      </c>
      <c r="M19" s="13">
        <f>SUM(M20:M23)</f>
        <v>37000</v>
      </c>
      <c r="N19" s="13">
        <f>SUM(N20:N23)</f>
        <v>37000</v>
      </c>
      <c r="O19" s="13">
        <f>SUM(O20:O23)</f>
        <v>37000</v>
      </c>
      <c r="P19" s="14">
        <f>SUM(D19:N19)</f>
        <v>401000</v>
      </c>
      <c r="Q19" s="25">
        <v>1</v>
      </c>
    </row>
    <row r="20" spans="1:17" ht="12.75">
      <c r="A20" s="19" t="s">
        <v>50</v>
      </c>
      <c r="D20" s="16">
        <v>20000</v>
      </c>
      <c r="E20" s="16">
        <v>20000</v>
      </c>
      <c r="F20" s="16">
        <v>20000</v>
      </c>
      <c r="G20" s="16">
        <v>20000</v>
      </c>
      <c r="H20" s="16">
        <v>20000</v>
      </c>
      <c r="I20" s="16">
        <v>20000</v>
      </c>
      <c r="J20" s="16">
        <v>20000</v>
      </c>
      <c r="K20" s="16">
        <v>20000</v>
      </c>
      <c r="L20" s="16">
        <v>20000</v>
      </c>
      <c r="M20" s="16">
        <v>20000</v>
      </c>
      <c r="N20" s="16">
        <v>20000</v>
      </c>
      <c r="O20" s="16">
        <v>20000</v>
      </c>
      <c r="P20" s="17">
        <f>SUM(D20:O20)</f>
        <v>240000</v>
      </c>
      <c r="Q20" s="25">
        <v>1</v>
      </c>
    </row>
    <row r="21" spans="1:17" ht="12.75">
      <c r="A21" s="19" t="s">
        <v>47</v>
      </c>
      <c r="D21" s="16">
        <v>5000</v>
      </c>
      <c r="E21" s="16">
        <v>5000</v>
      </c>
      <c r="F21" s="16">
        <v>8000</v>
      </c>
      <c r="G21" s="16">
        <v>8000</v>
      </c>
      <c r="H21" s="16">
        <v>8000</v>
      </c>
      <c r="I21" s="16">
        <v>8000</v>
      </c>
      <c r="J21" s="16">
        <v>8000</v>
      </c>
      <c r="K21" s="16">
        <v>8000</v>
      </c>
      <c r="L21" s="16">
        <v>8000</v>
      </c>
      <c r="M21" s="16">
        <v>8000</v>
      </c>
      <c r="N21" s="16">
        <v>8000</v>
      </c>
      <c r="O21" s="16">
        <v>8000</v>
      </c>
      <c r="P21" s="17">
        <f>SUM(D21:O21)</f>
        <v>90000</v>
      </c>
      <c r="Q21" s="25">
        <v>1</v>
      </c>
    </row>
    <row r="22" spans="1:17" ht="12.75">
      <c r="A22" s="19" t="s">
        <v>51</v>
      </c>
      <c r="D22" s="16">
        <v>5000</v>
      </c>
      <c r="E22" s="16">
        <v>5000</v>
      </c>
      <c r="F22" s="16">
        <v>5000</v>
      </c>
      <c r="G22" s="16">
        <v>5000</v>
      </c>
      <c r="H22" s="16">
        <v>5000</v>
      </c>
      <c r="I22" s="16">
        <v>5000</v>
      </c>
      <c r="J22" s="16">
        <v>5000</v>
      </c>
      <c r="K22" s="16">
        <v>5000</v>
      </c>
      <c r="L22" s="16">
        <v>5000</v>
      </c>
      <c r="M22" s="16">
        <v>5000</v>
      </c>
      <c r="N22" s="16">
        <v>5000</v>
      </c>
      <c r="O22" s="16">
        <v>5000</v>
      </c>
      <c r="P22" s="17">
        <f>SUM(D22:O22)</f>
        <v>60000</v>
      </c>
      <c r="Q22" s="25">
        <v>1</v>
      </c>
    </row>
    <row r="23" spans="1:17" ht="12.75">
      <c r="A23" s="19" t="s">
        <v>48</v>
      </c>
      <c r="D23" s="16">
        <v>4000</v>
      </c>
      <c r="E23" s="16">
        <v>4000</v>
      </c>
      <c r="F23" s="16">
        <v>4000</v>
      </c>
      <c r="G23" s="16">
        <v>4000</v>
      </c>
      <c r="H23" s="16">
        <v>4000</v>
      </c>
      <c r="I23" s="16">
        <v>4000</v>
      </c>
      <c r="J23" s="16">
        <v>4000</v>
      </c>
      <c r="K23" s="16">
        <v>4000</v>
      </c>
      <c r="L23" s="16">
        <v>4000</v>
      </c>
      <c r="M23" s="16">
        <v>4000</v>
      </c>
      <c r="N23" s="16">
        <v>4000</v>
      </c>
      <c r="O23" s="16">
        <v>4000</v>
      </c>
      <c r="P23" s="17">
        <f>SUM(D23:O23)</f>
        <v>48000</v>
      </c>
      <c r="Q23" s="25">
        <v>1</v>
      </c>
    </row>
    <row r="24" spans="1:17" ht="12.75"/>
    <row r="25" spans="1:17" ht="12.75"/>
    <row r="27" spans="1:17" ht="12.75">
      <c r="A27" s="26" t="s">
        <v>49</v>
      </c>
      <c r="D27" s="13">
        <f>SUM(D28:D31)</f>
        <v>44000</v>
      </c>
      <c r="E27" s="13">
        <f>SUM(E28:E31)</f>
        <v>44000</v>
      </c>
      <c r="F27" s="13">
        <f>SUM(F28:F31)</f>
        <v>44000</v>
      </c>
      <c r="G27" s="13">
        <f>SUM(G28:G31)</f>
        <v>44000</v>
      </c>
      <c r="H27" s="13">
        <f>SUM(H28:H31)</f>
        <v>44000</v>
      </c>
      <c r="I27" s="13">
        <f>SUM(I28:I31)</f>
        <v>44000</v>
      </c>
      <c r="J27" s="13">
        <f>SUM(J28:J31)</f>
        <v>44000</v>
      </c>
      <c r="K27" s="13">
        <f>SUM(K28:K31)</f>
        <v>44000</v>
      </c>
      <c r="L27" s="13">
        <f>SUM(L28:L31)</f>
        <v>44000</v>
      </c>
      <c r="M27" s="13">
        <f>SUM(M28:M31)</f>
        <v>44000</v>
      </c>
      <c r="N27" s="13">
        <f>SUM(N28:N31)</f>
        <v>44000</v>
      </c>
      <c r="O27" s="13">
        <f>SUM(O28:O31)</f>
        <v>44000</v>
      </c>
      <c r="P27" s="14">
        <f>SUM(D27:N27)</f>
        <v>484000</v>
      </c>
      <c r="Q27" s="25" t="s">
        <v>39</v>
      </c>
    </row>
    <row r="28" spans="1:17" ht="12.75">
      <c r="A28" s="19" t="s">
        <v>50</v>
      </c>
      <c r="D28" s="16">
        <v>25000</v>
      </c>
      <c r="E28" s="16">
        <v>25000</v>
      </c>
      <c r="F28" s="16">
        <v>25000</v>
      </c>
      <c r="G28" s="16">
        <v>25000</v>
      </c>
      <c r="H28" s="16">
        <v>25000</v>
      </c>
      <c r="I28" s="16">
        <v>25000</v>
      </c>
      <c r="J28" s="16">
        <v>25000</v>
      </c>
      <c r="K28" s="16">
        <v>25000</v>
      </c>
      <c r="L28" s="16">
        <v>25000</v>
      </c>
      <c r="M28" s="16">
        <v>25000</v>
      </c>
      <c r="N28" s="16">
        <v>25000</v>
      </c>
      <c r="O28" s="16">
        <v>25000</v>
      </c>
      <c r="P28" s="17">
        <f>SUM(D28:O28)</f>
        <v>300000</v>
      </c>
      <c r="Q28" s="25" t="s">
        <v>39</v>
      </c>
    </row>
    <row r="29" spans="1:17" ht="12.75">
      <c r="A29" s="19" t="s">
        <v>47</v>
      </c>
      <c r="D29" s="16">
        <v>8000</v>
      </c>
      <c r="E29" s="16">
        <v>8000</v>
      </c>
      <c r="F29" s="16">
        <v>8000</v>
      </c>
      <c r="G29" s="16">
        <v>8000</v>
      </c>
      <c r="H29" s="16">
        <v>8000</v>
      </c>
      <c r="I29" s="16">
        <v>8000</v>
      </c>
      <c r="J29" s="16">
        <v>8000</v>
      </c>
      <c r="K29" s="16">
        <v>8000</v>
      </c>
      <c r="L29" s="16">
        <v>8000</v>
      </c>
      <c r="M29" s="16">
        <v>8000</v>
      </c>
      <c r="N29" s="16">
        <v>8000</v>
      </c>
      <c r="O29" s="16">
        <v>8000</v>
      </c>
      <c r="P29" s="17">
        <f>SUM(D29:O29)</f>
        <v>96000</v>
      </c>
      <c r="Q29" s="25" t="s">
        <v>39</v>
      </c>
    </row>
    <row r="30" spans="1:17" ht="12.75">
      <c r="A30" s="19" t="s">
        <v>51</v>
      </c>
      <c r="D30" s="16">
        <v>6000</v>
      </c>
      <c r="E30" s="16">
        <v>6000</v>
      </c>
      <c r="F30" s="16">
        <v>6000</v>
      </c>
      <c r="G30" s="16">
        <v>6000</v>
      </c>
      <c r="H30" s="16">
        <v>6000</v>
      </c>
      <c r="I30" s="16">
        <v>6000</v>
      </c>
      <c r="J30" s="16">
        <v>6000</v>
      </c>
      <c r="K30" s="16">
        <v>6000</v>
      </c>
      <c r="L30" s="16">
        <v>6000</v>
      </c>
      <c r="M30" s="16">
        <v>6000</v>
      </c>
      <c r="N30" s="16">
        <v>6000</v>
      </c>
      <c r="O30" s="16">
        <v>6000</v>
      </c>
      <c r="P30" s="17">
        <f>SUM(D30:O30)</f>
        <v>72000</v>
      </c>
      <c r="Q30" s="25" t="s">
        <v>39</v>
      </c>
    </row>
    <row r="31" spans="1:17" ht="12.75">
      <c r="A31" s="19" t="s">
        <v>48</v>
      </c>
      <c r="D31" s="16">
        <v>5000</v>
      </c>
      <c r="E31" s="16">
        <v>5000</v>
      </c>
      <c r="F31" s="16">
        <v>5000</v>
      </c>
      <c r="G31" s="16">
        <v>5000</v>
      </c>
      <c r="H31" s="16">
        <v>5000</v>
      </c>
      <c r="I31" s="16">
        <v>5000</v>
      </c>
      <c r="J31" s="16">
        <v>5000</v>
      </c>
      <c r="K31" s="16">
        <v>5000</v>
      </c>
      <c r="L31" s="16">
        <v>5000</v>
      </c>
      <c r="M31" s="16">
        <v>5000</v>
      </c>
      <c r="N31" s="16">
        <v>5000</v>
      </c>
      <c r="O31" s="16">
        <v>5000</v>
      </c>
      <c r="P31" s="17">
        <f>SUM(D31:O31)</f>
        <v>60000</v>
      </c>
      <c r="Q31" s="25" t="s">
        <v>39</v>
      </c>
    </row>
    <row r="34" spans="1:17" ht="12.75">
      <c r="A34" s="26" t="s">
        <v>49</v>
      </c>
      <c r="D34" s="13">
        <f>SUM(D35:D38)</f>
        <v>45500</v>
      </c>
      <c r="E34" s="13">
        <f>SUM(E35:E38)</f>
        <v>45500</v>
      </c>
      <c r="F34" s="13">
        <f>SUM(F35:F38)</f>
        <v>45500</v>
      </c>
      <c r="G34" s="13">
        <f>SUM(G35:G38)</f>
        <v>45500</v>
      </c>
      <c r="H34" s="13">
        <f>SUM(H35:H38)</f>
        <v>45500</v>
      </c>
      <c r="I34" s="13">
        <f>SUM(I35:I38)</f>
        <v>45500</v>
      </c>
      <c r="J34" s="13">
        <f>SUM(J35:J38)</f>
        <v>45500</v>
      </c>
      <c r="K34" s="13">
        <f>SUM(K35:K38)</f>
        <v>45500</v>
      </c>
      <c r="L34" s="13">
        <f>SUM(L35:L38)</f>
        <v>45500</v>
      </c>
      <c r="M34" s="13">
        <f>SUM(M35:M38)</f>
        <v>45500</v>
      </c>
      <c r="N34" s="13">
        <f>SUM(N35:N38)</f>
        <v>45500</v>
      </c>
      <c r="O34" s="13">
        <f>SUM(O35:O38)</f>
        <v>45500</v>
      </c>
      <c r="P34" s="14">
        <f>SUM(D34:N34)</f>
        <v>500500</v>
      </c>
      <c r="Q34" s="25" t="s">
        <v>40</v>
      </c>
    </row>
    <row r="35" spans="1:17" ht="12.75">
      <c r="A35" s="19" t="s">
        <v>50</v>
      </c>
      <c r="D35" s="16">
        <v>25000</v>
      </c>
      <c r="E35" s="16">
        <v>25000</v>
      </c>
      <c r="F35" s="16">
        <v>25000</v>
      </c>
      <c r="G35" s="16">
        <v>25000</v>
      </c>
      <c r="H35" s="16">
        <v>25000</v>
      </c>
      <c r="I35" s="16">
        <v>25000</v>
      </c>
      <c r="J35" s="16">
        <v>25000</v>
      </c>
      <c r="K35" s="16">
        <v>25000</v>
      </c>
      <c r="L35" s="16">
        <v>25000</v>
      </c>
      <c r="M35" s="16">
        <v>25000</v>
      </c>
      <c r="N35" s="16">
        <v>25000</v>
      </c>
      <c r="O35" s="16">
        <v>25000</v>
      </c>
      <c r="P35" s="17">
        <f>SUM(D35:O35)</f>
        <v>300000</v>
      </c>
      <c r="Q35" s="25" t="s">
        <v>40</v>
      </c>
    </row>
    <row r="36" spans="1:17" ht="12.75">
      <c r="A36" s="19" t="s">
        <v>47</v>
      </c>
      <c r="D36" s="16">
        <v>8000</v>
      </c>
      <c r="E36" s="16">
        <v>8000</v>
      </c>
      <c r="F36" s="16">
        <v>8000</v>
      </c>
      <c r="G36" s="16">
        <v>8000</v>
      </c>
      <c r="H36" s="16">
        <v>8000</v>
      </c>
      <c r="I36" s="16">
        <v>8000</v>
      </c>
      <c r="J36" s="16">
        <v>8000</v>
      </c>
      <c r="K36" s="16">
        <v>8000</v>
      </c>
      <c r="L36" s="16">
        <v>8000</v>
      </c>
      <c r="M36" s="16">
        <v>8000</v>
      </c>
      <c r="N36" s="16">
        <v>8000</v>
      </c>
      <c r="O36" s="16">
        <v>8000</v>
      </c>
      <c r="P36" s="17">
        <f>SUM(D36:O36)</f>
        <v>96000</v>
      </c>
      <c r="Q36" s="25" t="s">
        <v>40</v>
      </c>
    </row>
    <row r="37" spans="1:17" ht="12.75">
      <c r="A37" s="19" t="s">
        <v>51</v>
      </c>
      <c r="D37" s="16">
        <v>7000</v>
      </c>
      <c r="E37" s="16">
        <v>7000</v>
      </c>
      <c r="F37" s="16">
        <v>7000</v>
      </c>
      <c r="G37" s="16">
        <v>7000</v>
      </c>
      <c r="H37" s="16">
        <v>7000</v>
      </c>
      <c r="I37" s="16">
        <v>7000</v>
      </c>
      <c r="J37" s="16">
        <v>7000</v>
      </c>
      <c r="K37" s="16">
        <v>7000</v>
      </c>
      <c r="L37" s="16">
        <v>7000</v>
      </c>
      <c r="M37" s="16">
        <v>7000</v>
      </c>
      <c r="N37" s="16">
        <v>7000</v>
      </c>
      <c r="O37" s="16">
        <v>7000</v>
      </c>
      <c r="P37" s="17">
        <f>SUM(D37:O37)</f>
        <v>84000</v>
      </c>
      <c r="Q37" s="25" t="s">
        <v>40</v>
      </c>
    </row>
    <row r="38" spans="1:17" ht="12.75">
      <c r="A38" s="19" t="s">
        <v>48</v>
      </c>
      <c r="D38" s="16">
        <v>5500</v>
      </c>
      <c r="E38" s="16">
        <v>5500</v>
      </c>
      <c r="F38" s="16">
        <v>5500</v>
      </c>
      <c r="G38" s="16">
        <v>5500</v>
      </c>
      <c r="H38" s="16">
        <v>5500</v>
      </c>
      <c r="I38" s="16">
        <v>5500</v>
      </c>
      <c r="J38" s="16">
        <v>5500</v>
      </c>
      <c r="K38" s="16">
        <v>5500</v>
      </c>
      <c r="L38" s="16">
        <v>5500</v>
      </c>
      <c r="M38" s="16">
        <v>5500</v>
      </c>
      <c r="N38" s="16">
        <v>5500</v>
      </c>
      <c r="O38" s="16">
        <v>5500</v>
      </c>
      <c r="P38" s="17">
        <f>SUM(D38:O38)</f>
        <v>66000</v>
      </c>
      <c r="Q38" s="25" t="s">
        <v>40</v>
      </c>
    </row>
    <row r="41" spans="1:17" ht="12.75">
      <c r="A41" s="26" t="s">
        <v>49</v>
      </c>
      <c r="D41" s="13">
        <f>SUM(D42:D45)</f>
        <v>49500</v>
      </c>
      <c r="E41" s="13">
        <f>SUM(E42:E45)</f>
        <v>49500</v>
      </c>
      <c r="F41" s="13">
        <f>SUM(F42:F45)</f>
        <v>49500</v>
      </c>
      <c r="G41" s="13">
        <f>SUM(G42:G45)</f>
        <v>49500</v>
      </c>
      <c r="H41" s="13">
        <f>SUM(H42:H45)</f>
        <v>49500</v>
      </c>
      <c r="I41" s="13">
        <f>SUM(I42:I45)</f>
        <v>49500</v>
      </c>
      <c r="J41" s="13">
        <f>SUM(J42:J45)</f>
        <v>49500</v>
      </c>
      <c r="K41" s="13">
        <f>SUM(K42:K45)</f>
        <v>49500</v>
      </c>
      <c r="L41" s="13">
        <f>SUM(L42:L45)</f>
        <v>49500</v>
      </c>
      <c r="M41" s="13">
        <f>SUM(M42:M45)</f>
        <v>49500</v>
      </c>
      <c r="N41" s="13">
        <f>SUM(N42:N45)</f>
        <v>49500</v>
      </c>
      <c r="O41" s="13">
        <f>SUM(O42:O45)</f>
        <v>49500</v>
      </c>
      <c r="P41" s="14">
        <f>SUM(D41:N41)</f>
        <v>544500</v>
      </c>
      <c r="Q41" s="25" t="s">
        <v>41</v>
      </c>
    </row>
    <row r="42" spans="1:17" ht="12.75">
      <c r="A42" s="19" t="s">
        <v>50</v>
      </c>
      <c r="D42" s="16">
        <v>30000</v>
      </c>
      <c r="E42" s="16">
        <v>30000</v>
      </c>
      <c r="F42" s="16">
        <v>30000</v>
      </c>
      <c r="G42" s="16">
        <v>30000</v>
      </c>
      <c r="H42" s="16">
        <v>30000</v>
      </c>
      <c r="I42" s="16">
        <v>30000</v>
      </c>
      <c r="J42" s="16">
        <v>30000</v>
      </c>
      <c r="K42" s="16">
        <v>30000</v>
      </c>
      <c r="L42" s="16">
        <v>30000</v>
      </c>
      <c r="M42" s="16">
        <v>30000</v>
      </c>
      <c r="N42" s="16">
        <v>30000</v>
      </c>
      <c r="O42" s="16">
        <v>30000</v>
      </c>
      <c r="P42" s="17">
        <f>SUM(D42:O42)</f>
        <v>360000</v>
      </c>
      <c r="Q42" s="25" t="s">
        <v>41</v>
      </c>
    </row>
    <row r="43" spans="1:17" ht="12.75">
      <c r="A43" s="19" t="s">
        <v>47</v>
      </c>
      <c r="D43" s="16">
        <v>6000</v>
      </c>
      <c r="E43" s="16">
        <v>6000</v>
      </c>
      <c r="F43" s="16">
        <v>6000</v>
      </c>
      <c r="G43" s="16">
        <v>6000</v>
      </c>
      <c r="H43" s="16">
        <v>6000</v>
      </c>
      <c r="I43" s="16">
        <v>6000</v>
      </c>
      <c r="J43" s="16">
        <v>6000</v>
      </c>
      <c r="K43" s="16">
        <v>6000</v>
      </c>
      <c r="L43" s="16">
        <v>6000</v>
      </c>
      <c r="M43" s="16">
        <v>6000</v>
      </c>
      <c r="N43" s="16">
        <v>6000</v>
      </c>
      <c r="O43" s="16">
        <v>6000</v>
      </c>
      <c r="P43" s="17">
        <f>SUM(D43:O43)</f>
        <v>72000</v>
      </c>
      <c r="Q43" s="25" t="s">
        <v>41</v>
      </c>
    </row>
    <row r="44" spans="1:17" ht="12.75">
      <c r="A44" s="19" t="s">
        <v>51</v>
      </c>
      <c r="D44" s="16">
        <v>8000</v>
      </c>
      <c r="E44" s="16">
        <v>8000</v>
      </c>
      <c r="F44" s="16">
        <v>8000</v>
      </c>
      <c r="G44" s="16">
        <v>8000</v>
      </c>
      <c r="H44" s="16">
        <v>8000</v>
      </c>
      <c r="I44" s="16">
        <v>8000</v>
      </c>
      <c r="J44" s="16">
        <v>8000</v>
      </c>
      <c r="K44" s="16">
        <v>8000</v>
      </c>
      <c r="L44" s="16">
        <v>8000</v>
      </c>
      <c r="M44" s="16">
        <v>8000</v>
      </c>
      <c r="N44" s="16">
        <v>8000</v>
      </c>
      <c r="O44" s="16">
        <v>8000</v>
      </c>
      <c r="P44" s="17">
        <f>SUM(D44:O44)</f>
        <v>96000</v>
      </c>
      <c r="Q44" s="25" t="s">
        <v>41</v>
      </c>
    </row>
    <row r="45" spans="1:17" ht="12.75">
      <c r="A45" s="19" t="s">
        <v>48</v>
      </c>
      <c r="D45" s="16">
        <v>5500</v>
      </c>
      <c r="E45" s="16">
        <v>5500</v>
      </c>
      <c r="F45" s="16">
        <v>5500</v>
      </c>
      <c r="G45" s="16">
        <v>5500</v>
      </c>
      <c r="H45" s="16">
        <v>5500</v>
      </c>
      <c r="I45" s="16">
        <v>5500</v>
      </c>
      <c r="J45" s="16">
        <v>5500</v>
      </c>
      <c r="K45" s="16">
        <v>5500</v>
      </c>
      <c r="L45" s="16">
        <v>5500</v>
      </c>
      <c r="M45" s="16">
        <v>5500</v>
      </c>
      <c r="N45" s="16">
        <v>5500</v>
      </c>
      <c r="O45" s="16">
        <v>5500</v>
      </c>
      <c r="P45" s="17">
        <f>SUM(D45:O45)</f>
        <v>66000</v>
      </c>
      <c r="Q45" s="25" t="s">
        <v>41</v>
      </c>
    </row>
    <row r="48" spans="1:17" ht="12.75">
      <c r="A48" s="26" t="s">
        <v>49</v>
      </c>
      <c r="D48" s="13">
        <f>SUM(D49:D52)</f>
        <v>54500</v>
      </c>
      <c r="E48" s="13">
        <f>SUM(E49:E52)</f>
        <v>54500</v>
      </c>
      <c r="F48" s="13">
        <f>SUM(F49:F52)</f>
        <v>54500</v>
      </c>
      <c r="G48" s="13">
        <f>SUM(G49:G52)</f>
        <v>54500</v>
      </c>
      <c r="H48" s="13">
        <f>SUM(H49:H52)</f>
        <v>54500</v>
      </c>
      <c r="I48" s="13">
        <f>SUM(I49:I52)</f>
        <v>54500</v>
      </c>
      <c r="J48" s="13">
        <f>SUM(J49:J52)</f>
        <v>54500</v>
      </c>
      <c r="K48" s="13">
        <f>SUM(K49:K52)</f>
        <v>54500</v>
      </c>
      <c r="L48" s="13">
        <f>SUM(L49:L52)</f>
        <v>54500</v>
      </c>
      <c r="M48" s="13">
        <f>SUM(M49:M52)</f>
        <v>54500</v>
      </c>
      <c r="N48" s="13">
        <f>SUM(N49:N52)</f>
        <v>54500</v>
      </c>
      <c r="O48" s="13">
        <f>SUM(O49:O52)</f>
        <v>54500</v>
      </c>
      <c r="P48" s="14">
        <f>SUM(D48:N48)</f>
        <v>599500</v>
      </c>
      <c r="Q48" s="25" t="s">
        <v>42</v>
      </c>
    </row>
    <row r="49" spans="1:17" ht="12.75">
      <c r="A49" s="19" t="s">
        <v>50</v>
      </c>
      <c r="D49" s="16">
        <v>35000</v>
      </c>
      <c r="E49" s="16">
        <v>35000</v>
      </c>
      <c r="F49" s="16">
        <v>35000</v>
      </c>
      <c r="G49" s="16">
        <v>35000</v>
      </c>
      <c r="H49" s="16">
        <v>35000</v>
      </c>
      <c r="I49" s="16">
        <v>35000</v>
      </c>
      <c r="J49" s="16">
        <v>35000</v>
      </c>
      <c r="K49" s="16">
        <v>35000</v>
      </c>
      <c r="L49" s="16">
        <v>35000</v>
      </c>
      <c r="M49" s="16">
        <v>35000</v>
      </c>
      <c r="N49" s="16">
        <v>35000</v>
      </c>
      <c r="O49" s="16">
        <v>35000</v>
      </c>
      <c r="P49" s="17">
        <f>SUM(D49:O49)</f>
        <v>420000</v>
      </c>
      <c r="Q49" s="25" t="s">
        <v>42</v>
      </c>
    </row>
    <row r="50" spans="1:17" ht="12.75">
      <c r="A50" s="19" t="s">
        <v>47</v>
      </c>
      <c r="D50" s="16">
        <v>6000</v>
      </c>
      <c r="E50" s="16">
        <v>6000</v>
      </c>
      <c r="F50" s="16">
        <v>6000</v>
      </c>
      <c r="G50" s="16">
        <v>6000</v>
      </c>
      <c r="H50" s="16">
        <v>6000</v>
      </c>
      <c r="I50" s="16">
        <v>6000</v>
      </c>
      <c r="J50" s="16">
        <v>6000</v>
      </c>
      <c r="K50" s="16">
        <v>6000</v>
      </c>
      <c r="L50" s="16">
        <v>6000</v>
      </c>
      <c r="M50" s="16">
        <v>6000</v>
      </c>
      <c r="N50" s="16">
        <v>6000</v>
      </c>
      <c r="O50" s="16">
        <v>6000</v>
      </c>
      <c r="P50" s="17">
        <f>SUM(D50:O50)</f>
        <v>72000</v>
      </c>
      <c r="Q50" s="25" t="s">
        <v>42</v>
      </c>
    </row>
    <row r="51" spans="1:17" ht="12.75">
      <c r="A51" s="19" t="s">
        <v>51</v>
      </c>
      <c r="D51" s="16">
        <v>8000</v>
      </c>
      <c r="E51" s="16">
        <v>8000</v>
      </c>
      <c r="F51" s="16">
        <v>8000</v>
      </c>
      <c r="G51" s="16">
        <v>8000</v>
      </c>
      <c r="H51" s="16">
        <v>8000</v>
      </c>
      <c r="I51" s="16">
        <v>8000</v>
      </c>
      <c r="J51" s="16">
        <v>8000</v>
      </c>
      <c r="K51" s="16">
        <v>8000</v>
      </c>
      <c r="L51" s="16">
        <v>8000</v>
      </c>
      <c r="M51" s="16">
        <v>8000</v>
      </c>
      <c r="N51" s="16">
        <v>8000</v>
      </c>
      <c r="O51" s="16">
        <v>8000</v>
      </c>
      <c r="P51" s="17">
        <f>SUM(D51:O51)</f>
        <v>96000</v>
      </c>
      <c r="Q51" s="25" t="s">
        <v>42</v>
      </c>
    </row>
    <row r="52" spans="1:17" ht="12.75">
      <c r="A52" s="19" t="s">
        <v>48</v>
      </c>
      <c r="D52" s="16">
        <v>5500</v>
      </c>
      <c r="E52" s="16">
        <v>5500</v>
      </c>
      <c r="F52" s="16">
        <v>5500</v>
      </c>
      <c r="G52" s="16">
        <v>5500</v>
      </c>
      <c r="H52" s="16">
        <v>5500</v>
      </c>
      <c r="I52" s="16">
        <v>5500</v>
      </c>
      <c r="J52" s="16">
        <v>5500</v>
      </c>
      <c r="K52" s="16">
        <v>5500</v>
      </c>
      <c r="L52" s="16">
        <v>5500</v>
      </c>
      <c r="M52" s="16">
        <v>5500</v>
      </c>
      <c r="N52" s="16">
        <v>5500</v>
      </c>
      <c r="O52" s="16">
        <v>5500</v>
      </c>
      <c r="P52" s="17">
        <f>SUM(D52:O52)</f>
        <v>66000</v>
      </c>
      <c r="Q52" s="25" t="s">
        <v>42</v>
      </c>
    </row>
  </sheetData>
  <pageMargins left="0.78749999999999998" right="0.78749999999999998" top="0.98402777777777795" bottom="0.9840277777777779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7"/>
  <sheetViews>
    <sheetView showGridLines="0" tabSelected="1" zoomScaleNormal="100" workbookViewId="0">
      <selection activeCell="F9" sqref="F9"/>
    </sheetView>
  </sheetViews>
  <sheetFormatPr defaultColWidth="9.140625" defaultRowHeight="12.95"/>
  <cols>
    <col min="1" max="1" width="30.42578125" style="27" customWidth="1"/>
    <col min="2" max="7" width="15.28515625" style="27" customWidth="1"/>
    <col min="8" max="1024" width="9.140625" style="27"/>
  </cols>
  <sheetData>
    <row r="1" spans="1:6" ht="15.95">
      <c r="A1" s="7" t="s">
        <v>52</v>
      </c>
    </row>
    <row r="3" spans="1:6">
      <c r="B3" s="28" t="s">
        <v>53</v>
      </c>
      <c r="C3" s="28" t="s">
        <v>54</v>
      </c>
      <c r="D3" s="28" t="s">
        <v>55</v>
      </c>
      <c r="E3" s="28" t="s">
        <v>56</v>
      </c>
      <c r="F3" s="28" t="s">
        <v>57</v>
      </c>
    </row>
    <row r="4" spans="1:6">
      <c r="A4" s="29" t="s">
        <v>58</v>
      </c>
      <c r="B4" s="30">
        <f>'Entrada de $'!N5</f>
        <v>688800</v>
      </c>
      <c r="C4" s="30">
        <f>'Entrada de $'!N25</f>
        <v>988020</v>
      </c>
      <c r="D4" s="30">
        <f>'Entrada de $'!N45</f>
        <v>1531134</v>
      </c>
      <c r="E4" s="30">
        <f>'Entrada de $'!N65</f>
        <v>2533026.0999999996</v>
      </c>
      <c r="F4" s="30">
        <f>'Entrada de $'!N85</f>
        <v>4750858.0899999989</v>
      </c>
    </row>
    <row r="5" spans="1:6">
      <c r="A5" s="27" t="s">
        <v>59</v>
      </c>
      <c r="B5" s="31">
        <f>IF(InformacoesBasicas!$B10=1,0.18,IF(InformacoesBasicas!$B10=2,0.05,IF(InformacoesBasicas!$B10=1,0.1,0.1)))*B4</f>
        <v>34440</v>
      </c>
      <c r="C5" s="31">
        <f>IF(InformacoesBasicas!$B10=1,0.18,IF(InformacoesBasicas!$B10=2,0.05,IF(InformacoesBasicas!$B10=1,0.1,0.1)))*C4</f>
        <v>49401</v>
      </c>
      <c r="D5" s="31">
        <f>IF(InformacoesBasicas!$B10=1,0.18,IF(InformacoesBasicas!$B10=2,0.05,IF(InformacoesBasicas!$B10=1,0.1,0.1)))*D4</f>
        <v>76556.7</v>
      </c>
      <c r="E5" s="31">
        <f>IF(InformacoesBasicas!$B10=1,0.18,IF(InformacoesBasicas!$B10=2,0.05,IF(InformacoesBasicas!$B10=1,0.1,0.1)))*E4</f>
        <v>126651.30499999999</v>
      </c>
      <c r="F5" s="31">
        <f>IF(InformacoesBasicas!$B10=1,0.18,IF(InformacoesBasicas!$B10=2,0.05,IF(InformacoesBasicas!$B10=1,0.1,0.1)))*F4</f>
        <v>237542.90449999995</v>
      </c>
    </row>
    <row r="6" spans="1:6">
      <c r="A6" s="29" t="s">
        <v>60</v>
      </c>
      <c r="B6" s="30">
        <f>B4-B5</f>
        <v>654360</v>
      </c>
      <c r="C6" s="30">
        <f>C4-C5</f>
        <v>938619</v>
      </c>
      <c r="D6" s="30">
        <f>D4-D5</f>
        <v>1454577.3</v>
      </c>
      <c r="E6" s="30">
        <f>E4-E5</f>
        <v>2406374.7949999995</v>
      </c>
      <c r="F6" s="30">
        <f>F4-F5</f>
        <v>4513315.1854999987</v>
      </c>
    </row>
    <row r="7" spans="1:6">
      <c r="A7" s="32" t="s">
        <v>61</v>
      </c>
      <c r="B7" s="33">
        <f>'Calculo de Custo'!N5</f>
        <v>460700</v>
      </c>
      <c r="C7" s="33">
        <f>'Calculo de Custo'!N25</f>
        <v>660847</v>
      </c>
      <c r="D7" s="33">
        <f>'Calculo de Custo'!N45</f>
        <v>1024018</v>
      </c>
      <c r="E7" s="33">
        <f>'Calculo de Custo'!N65</f>
        <v>1697913</v>
      </c>
      <c r="F7" s="33">
        <f>'Calculo de Custo'!N85</f>
        <v>3178575</v>
      </c>
    </row>
    <row r="8" spans="1:6">
      <c r="A8" s="27" t="s">
        <v>62</v>
      </c>
      <c r="B8" s="31">
        <f>'Saídas de $'!P19</f>
        <v>401000</v>
      </c>
      <c r="C8" s="31">
        <f>'Saídas de $'!P27</f>
        <v>484000</v>
      </c>
      <c r="D8" s="31">
        <f>'Saídas de $'!P34</f>
        <v>500500</v>
      </c>
      <c r="E8" s="31">
        <f>'Saídas de $'!P41</f>
        <v>544500</v>
      </c>
      <c r="F8" s="31">
        <f>'Saídas de $'!P48</f>
        <v>599500</v>
      </c>
    </row>
    <row r="9" spans="1:6">
      <c r="A9" s="27" t="s">
        <v>63</v>
      </c>
      <c r="B9" s="31">
        <f>B6-B8-B7</f>
        <v>-207340</v>
      </c>
      <c r="C9" s="31">
        <f>C6-C8-C7</f>
        <v>-206228</v>
      </c>
      <c r="D9" s="31">
        <f>D6-D8-D7</f>
        <v>-69940.699999999953</v>
      </c>
      <c r="E9" s="31">
        <f>E6-E8-E7</f>
        <v>163961.79499999946</v>
      </c>
      <c r="F9" s="31">
        <f>F6-F8-F7</f>
        <v>735240.18549999874</v>
      </c>
    </row>
    <row r="10" spans="1:6">
      <c r="A10" s="27" t="s">
        <v>64</v>
      </c>
      <c r="B10" s="31">
        <f>IF(B9&gt;0,B9*0.25,0)</f>
        <v>0</v>
      </c>
      <c r="C10" s="31">
        <f>IF(C9&gt;0,C9*0.25,0)</f>
        <v>0</v>
      </c>
      <c r="D10" s="31">
        <f>IF(D9&gt;0,D9*0.25,0)</f>
        <v>0</v>
      </c>
      <c r="E10" s="31">
        <f>IF(E9&gt;0,E9*0.25,0)</f>
        <v>40990.448749999865</v>
      </c>
      <c r="F10" s="31">
        <f>IF(F9&gt;0,F9*0.25,0)</f>
        <v>183810.04637499969</v>
      </c>
    </row>
    <row r="11" spans="1:6">
      <c r="A11" s="29" t="s">
        <v>65</v>
      </c>
      <c r="B11" s="30">
        <f>B9-B10</f>
        <v>-207340</v>
      </c>
      <c r="C11" s="30">
        <f>C9-C10</f>
        <v>-206228</v>
      </c>
      <c r="D11" s="30">
        <f>D9-D10</f>
        <v>-69940.699999999953</v>
      </c>
      <c r="E11" s="30">
        <f>E9-E10</f>
        <v>122971.34624999959</v>
      </c>
      <c r="F11" s="30">
        <f>F9-F10</f>
        <v>551430.13912499906</v>
      </c>
    </row>
    <row r="14" spans="1:6" ht="15.95">
      <c r="A14" s="7" t="s">
        <v>66</v>
      </c>
    </row>
    <row r="15" spans="1:6" ht="15.95">
      <c r="A15" s="7"/>
      <c r="B15" s="28" t="s">
        <v>53</v>
      </c>
      <c r="C15" s="28" t="s">
        <v>54</v>
      </c>
      <c r="D15" s="28" t="s">
        <v>55</v>
      </c>
      <c r="E15" s="28" t="s">
        <v>56</v>
      </c>
      <c r="F15" s="28" t="s">
        <v>57</v>
      </c>
    </row>
    <row r="16" spans="1:6">
      <c r="A16" s="29" t="s">
        <v>67</v>
      </c>
      <c r="B16" s="30">
        <f>B4</f>
        <v>688800</v>
      </c>
      <c r="C16" s="30">
        <f>C4</f>
        <v>988020</v>
      </c>
      <c r="D16" s="30">
        <f>D4</f>
        <v>1531134</v>
      </c>
      <c r="E16" s="30">
        <f>E4</f>
        <v>2533026.0999999996</v>
      </c>
      <c r="F16" s="30">
        <f>F4</f>
        <v>4750858.0899999989</v>
      </c>
    </row>
    <row r="17" spans="1:7">
      <c r="A17" s="27" t="s">
        <v>68</v>
      </c>
      <c r="B17" s="31">
        <f>B5+B8+B10+B7</f>
        <v>896140</v>
      </c>
      <c r="C17" s="31">
        <f>C5+C8+C10+C7</f>
        <v>1194248</v>
      </c>
      <c r="D17" s="31">
        <f>D5+D8+D10+D7</f>
        <v>1601074.7</v>
      </c>
      <c r="E17" s="31">
        <f>E5+E8+E10+E7</f>
        <v>2410054.7537499997</v>
      </c>
      <c r="F17" s="31">
        <f>F5+F8+F10+F7</f>
        <v>4199427.9508749992</v>
      </c>
    </row>
    <row r="18" spans="1:7">
      <c r="A18" s="27" t="s">
        <v>69</v>
      </c>
      <c r="B18" s="31">
        <f>SUM('Saídas de $'!C$14:$C$14)</f>
        <v>10000</v>
      </c>
      <c r="C18" s="31">
        <f>SUM('Saídas de $'!$C$14:D$14)</f>
        <v>10000</v>
      </c>
      <c r="D18" s="31">
        <f>SUM('Saídas de $'!$C$14:E$14)</f>
        <v>10000</v>
      </c>
      <c r="E18" s="31">
        <f>SUM('Saídas de $'!$C$14:F$14)</f>
        <v>10000</v>
      </c>
      <c r="F18" s="31">
        <f>SUM('Saídas de $'!$C$14:G$14)</f>
        <v>10000</v>
      </c>
    </row>
    <row r="19" spans="1:7">
      <c r="A19" s="29" t="s">
        <v>70</v>
      </c>
      <c r="B19" s="30">
        <f>B16-B17+B18</f>
        <v>-197340</v>
      </c>
      <c r="C19" s="30">
        <f>C16-C17+C18</f>
        <v>-196228</v>
      </c>
      <c r="D19" s="30">
        <f>D16-D17+D18</f>
        <v>-59940.699999999953</v>
      </c>
      <c r="E19" s="30">
        <f>E16-E17+E18</f>
        <v>132971.34624999994</v>
      </c>
      <c r="F19" s="30">
        <f>F16-F17+F18</f>
        <v>561430.13912499975</v>
      </c>
    </row>
    <row r="23" spans="1:7">
      <c r="A23" s="34" t="s">
        <v>71</v>
      </c>
      <c r="B23" s="29"/>
      <c r="C23" s="35">
        <f>IRR(B27:G27)</f>
        <v>6.4461737631755334E-2</v>
      </c>
      <c r="D23" s="29" t="s">
        <v>72</v>
      </c>
    </row>
    <row r="26" spans="1:7">
      <c r="A26" s="27" t="s">
        <v>73</v>
      </c>
      <c r="B26" s="27" t="s">
        <v>74</v>
      </c>
      <c r="C26" s="27" t="s">
        <v>75</v>
      </c>
      <c r="D26" s="27" t="s">
        <v>76</v>
      </c>
      <c r="E26" s="27" t="s">
        <v>77</v>
      </c>
      <c r="F26" s="27" t="s">
        <v>78</v>
      </c>
      <c r="G26" s="27" t="s">
        <v>79</v>
      </c>
    </row>
    <row r="27" spans="1:7">
      <c r="A27" s="27" t="s">
        <v>70</v>
      </c>
      <c r="B27" s="36">
        <f>-'Saídas de $'!B12</f>
        <v>-64500</v>
      </c>
      <c r="C27" s="36">
        <f>B11</f>
        <v>-207340</v>
      </c>
      <c r="D27" s="36">
        <f t="shared" ref="D27:G27" si="0">C11</f>
        <v>-206228</v>
      </c>
      <c r="E27" s="36">
        <f t="shared" si="0"/>
        <v>-69940.699999999953</v>
      </c>
      <c r="F27" s="36">
        <f t="shared" si="0"/>
        <v>122971.34624999959</v>
      </c>
      <c r="G27" s="36">
        <f t="shared" si="0"/>
        <v>551430.13912499906</v>
      </c>
    </row>
  </sheetData>
  <pageMargins left="0.78749999999999998" right="0.78749999999999998" top="0.98402777777777795" bottom="0.9840277777777779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Toshiba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Valuable Customer</dc:creator>
  <cp:keywords/>
  <dc:description/>
  <cp:lastModifiedBy/>
  <cp:revision>11</cp:revision>
  <dcterms:created xsi:type="dcterms:W3CDTF">2008-08-21T13:10:58Z</dcterms:created>
  <dcterms:modified xsi:type="dcterms:W3CDTF">2020-11-26T00:29:03Z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Toshiba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