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ublic\CODING\Bonus_optimization\Template\"/>
    </mc:Choice>
  </mc:AlternateContent>
  <bookViews>
    <workbookView xWindow="0" yWindow="0" windowWidth="19200" windowHeight="6810" firstSheet="1" activeTab="1"/>
  </bookViews>
  <sheets>
    <sheet name="简易计算" sheetId="1" state="hidden" r:id="rId1"/>
    <sheet name="计算模板" sheetId="3" r:id="rId2"/>
    <sheet name="masterdata_alloc_table" sheetId="2" r:id="rId3"/>
  </sheets>
  <definedNames>
    <definedName name="alloc_boundary_1">masterdata_alloc_table!$F$3:$F$12</definedName>
    <definedName name="fixed_bonus_amt">masterdata_alloc_table!$D$3:$D$12</definedName>
    <definedName name="fixed_bonus_bool">masterdata_alloc_table!$E$3:$E$12</definedName>
    <definedName name="fixed_sal_amt">masterdata_alloc_table!$B$3:$B$12</definedName>
    <definedName name="fixed_sal_bool">masterdata_alloc_table!$C$3:$C$12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W13" i="3" l="1"/>
  <c r="V13" i="3"/>
  <c r="U13" i="3"/>
  <c r="O13" i="3"/>
  <c r="L13" i="3"/>
  <c r="J13" i="3"/>
  <c r="K13" i="3" s="1"/>
  <c r="H13" i="3"/>
  <c r="M13" i="3" s="1"/>
  <c r="W12" i="3"/>
  <c r="V12" i="3"/>
  <c r="U12" i="3"/>
  <c r="P12" i="3"/>
  <c r="O12" i="3"/>
  <c r="L12" i="3"/>
  <c r="J12" i="3"/>
  <c r="K12" i="3" s="1"/>
  <c r="H12" i="3"/>
  <c r="M12" i="3" s="1"/>
  <c r="W11" i="3"/>
  <c r="V11" i="3"/>
  <c r="U11" i="3"/>
  <c r="O11" i="3"/>
  <c r="P11" i="3" s="1"/>
  <c r="Q11" i="3" s="1"/>
  <c r="L11" i="3"/>
  <c r="J11" i="3"/>
  <c r="K11" i="3" s="1"/>
  <c r="H11" i="3"/>
  <c r="W10" i="3"/>
  <c r="V10" i="3"/>
  <c r="U10" i="3"/>
  <c r="O10" i="3"/>
  <c r="P10" i="3" s="1"/>
  <c r="L10" i="3"/>
  <c r="J10" i="3"/>
  <c r="K10" i="3" s="1"/>
  <c r="H10" i="3"/>
  <c r="M10" i="3" s="1"/>
  <c r="W9" i="3"/>
  <c r="V9" i="3"/>
  <c r="U9" i="3"/>
  <c r="P9" i="3"/>
  <c r="Q9" i="3" s="1"/>
  <c r="O9" i="3"/>
  <c r="L9" i="3"/>
  <c r="J9" i="3"/>
  <c r="K9" i="3" s="1"/>
  <c r="H9" i="3"/>
  <c r="M9" i="3" s="1"/>
  <c r="W8" i="3"/>
  <c r="V8" i="3"/>
  <c r="U8" i="3"/>
  <c r="O8" i="3"/>
  <c r="P8" i="3" s="1"/>
  <c r="L8" i="3"/>
  <c r="J8" i="3"/>
  <c r="K8" i="3" s="1"/>
  <c r="H8" i="3"/>
  <c r="M8" i="3" s="1"/>
  <c r="W7" i="3"/>
  <c r="V7" i="3"/>
  <c r="U7" i="3"/>
  <c r="O7" i="3"/>
  <c r="P7" i="3" s="1"/>
  <c r="Q7" i="3" s="1"/>
  <c r="L7" i="3"/>
  <c r="J7" i="3"/>
  <c r="K7" i="3" s="1"/>
  <c r="H7" i="3"/>
  <c r="M7" i="3" s="1"/>
  <c r="W6" i="3"/>
  <c r="V6" i="3"/>
  <c r="U6" i="3"/>
  <c r="O6" i="3"/>
  <c r="P6" i="3" s="1"/>
  <c r="L6" i="3"/>
  <c r="J6" i="3"/>
  <c r="K6" i="3" s="1"/>
  <c r="H6" i="3"/>
  <c r="M6" i="3" s="1"/>
  <c r="W5" i="3"/>
  <c r="V5" i="3"/>
  <c r="U5" i="3"/>
  <c r="O5" i="3"/>
  <c r="P5" i="3" s="1"/>
  <c r="Q5" i="3" s="1"/>
  <c r="L5" i="3"/>
  <c r="J5" i="3"/>
  <c r="K5" i="3" s="1"/>
  <c r="H5" i="3"/>
  <c r="M5" i="3" s="1"/>
  <c r="W4" i="3"/>
  <c r="V4" i="3"/>
  <c r="U4" i="3"/>
  <c r="O4" i="3"/>
  <c r="P4" i="3" s="1"/>
  <c r="L4" i="3"/>
  <c r="J4" i="3"/>
  <c r="K4" i="3" s="1"/>
  <c r="H4" i="3"/>
  <c r="M4" i="3" s="1"/>
  <c r="A5" i="3"/>
  <c r="A6" i="3" s="1"/>
  <c r="A7" i="3" s="1"/>
  <c r="A8" i="3" s="1"/>
  <c r="A9" i="3" s="1"/>
  <c r="A10" i="3" s="1"/>
  <c r="A11" i="3" s="1"/>
  <c r="A12" i="3" s="1"/>
  <c r="A13" i="3" s="1"/>
  <c r="O3" i="3"/>
  <c r="P3" i="3" s="1"/>
  <c r="Q3" i="3" s="1"/>
  <c r="W3" i="3"/>
  <c r="V3" i="3"/>
  <c r="U3" i="3"/>
  <c r="L3" i="3"/>
  <c r="J3" i="3"/>
  <c r="K3" i="3" s="1"/>
  <c r="H3" i="3"/>
  <c r="M3" i="3" s="1"/>
  <c r="A4" i="2"/>
  <c r="A5" i="2"/>
  <c r="A6" i="2" s="1"/>
  <c r="A7" i="2" s="1"/>
  <c r="A8" i="2" s="1"/>
  <c r="A9" i="2" s="1"/>
  <c r="A10" i="2" s="1"/>
  <c r="A11" i="2" s="1"/>
  <c r="A12" i="2" s="1"/>
  <c r="M11" i="3" l="1"/>
  <c r="Q4" i="3"/>
  <c r="R4" i="3" s="1"/>
  <c r="T4" i="3" s="1"/>
  <c r="Q6" i="3"/>
  <c r="R6" i="3" s="1"/>
  <c r="T6" i="3" s="1"/>
  <c r="Q8" i="3"/>
  <c r="R8" i="3" s="1"/>
  <c r="T8" i="3" s="1"/>
  <c r="Q10" i="3"/>
  <c r="S10" i="3" s="1"/>
  <c r="Q12" i="3"/>
  <c r="S12" i="3" s="1"/>
  <c r="S5" i="3"/>
  <c r="R5" i="3"/>
  <c r="T5" i="3" s="1"/>
  <c r="S9" i="3"/>
  <c r="R9" i="3"/>
  <c r="T9" i="3" s="1"/>
  <c r="S11" i="3"/>
  <c r="R11" i="3"/>
  <c r="T11" i="3" s="1"/>
  <c r="S7" i="3"/>
  <c r="R7" i="3"/>
  <c r="T7" i="3" s="1"/>
  <c r="I4" i="3"/>
  <c r="N4" i="3" s="1"/>
  <c r="I6" i="3"/>
  <c r="N6" i="3" s="1"/>
  <c r="I8" i="3"/>
  <c r="N8" i="3" s="1"/>
  <c r="I10" i="3"/>
  <c r="N10" i="3" s="1"/>
  <c r="I12" i="3"/>
  <c r="N12" i="3" s="1"/>
  <c r="P13" i="3"/>
  <c r="Q13" i="3" s="1"/>
  <c r="I5" i="3"/>
  <c r="N5" i="3" s="1"/>
  <c r="I7" i="3"/>
  <c r="N7" i="3" s="1"/>
  <c r="I9" i="3"/>
  <c r="N9" i="3" s="1"/>
  <c r="I11" i="3"/>
  <c r="N11" i="3" s="1"/>
  <c r="I13" i="3"/>
  <c r="N13" i="3" s="1"/>
  <c r="S3" i="3"/>
  <c r="R3" i="3"/>
  <c r="T3" i="3" s="1"/>
  <c r="I3" i="3"/>
  <c r="N3" i="3" s="1"/>
  <c r="C5" i="1"/>
  <c r="C6" i="1" s="1"/>
  <c r="H18" i="1"/>
  <c r="C18" i="1"/>
  <c r="D19" i="1" s="1"/>
  <c r="S6" i="3" l="1"/>
  <c r="AB6" i="3" s="1"/>
  <c r="AE6" i="3" s="1"/>
  <c r="S4" i="3"/>
  <c r="X4" i="3" s="1"/>
  <c r="S8" i="3"/>
  <c r="AB8" i="3" s="1"/>
  <c r="AE8" i="3" s="1"/>
  <c r="R10" i="3"/>
  <c r="T10" i="3" s="1"/>
  <c r="Z10" i="3" s="1"/>
  <c r="AA10" i="3" s="1"/>
  <c r="R12" i="3"/>
  <c r="T12" i="3" s="1"/>
  <c r="Z12" i="3" s="1"/>
  <c r="AA12" i="3" s="1"/>
  <c r="S13" i="3"/>
  <c r="R13" i="3"/>
  <c r="T13" i="3" s="1"/>
  <c r="Z7" i="3"/>
  <c r="AA7" i="3" s="1"/>
  <c r="Z4" i="3"/>
  <c r="AA4" i="3" s="1"/>
  <c r="Z9" i="3"/>
  <c r="AA9" i="3" s="1"/>
  <c r="Z8" i="3"/>
  <c r="AA8" i="3" s="1"/>
  <c r="AB7" i="3"/>
  <c r="AE7" i="3" s="1"/>
  <c r="X7" i="3"/>
  <c r="AB4" i="3"/>
  <c r="AE4" i="3" s="1"/>
  <c r="AB9" i="3"/>
  <c r="AE9" i="3" s="1"/>
  <c r="X9" i="3"/>
  <c r="Z11" i="3"/>
  <c r="AA11" i="3" s="1"/>
  <c r="Z5" i="3"/>
  <c r="AA5" i="3" s="1"/>
  <c r="Z6" i="3"/>
  <c r="AA6" i="3" s="1"/>
  <c r="AB11" i="3"/>
  <c r="AE11" i="3" s="1"/>
  <c r="X11" i="3"/>
  <c r="Y11" i="3" s="1"/>
  <c r="AB5" i="3"/>
  <c r="AE5" i="3" s="1"/>
  <c r="X5" i="3"/>
  <c r="Z3" i="3"/>
  <c r="AA3" i="3" s="1"/>
  <c r="AB3" i="3"/>
  <c r="AE3" i="3" s="1"/>
  <c r="X3" i="3"/>
  <c r="C7" i="1"/>
  <c r="C9" i="1"/>
  <c r="C8" i="1"/>
  <c r="C19" i="1"/>
  <c r="C20" i="1" s="1"/>
  <c r="C21" i="1" s="1"/>
  <c r="G19" i="1"/>
  <c r="H19" i="1"/>
  <c r="X6" i="3" l="1"/>
  <c r="AC6" i="3" s="1"/>
  <c r="AF6" i="3" s="1"/>
  <c r="AC9" i="3"/>
  <c r="AF9" i="3" s="1"/>
  <c r="AC5" i="3"/>
  <c r="AF5" i="3" s="1"/>
  <c r="X8" i="3"/>
  <c r="AC8" i="3" s="1"/>
  <c r="AF8" i="3" s="1"/>
  <c r="X10" i="3"/>
  <c r="AC10" i="3" s="1"/>
  <c r="AF10" i="3" s="1"/>
  <c r="AB12" i="3"/>
  <c r="AE12" i="3" s="1"/>
  <c r="AC4" i="3"/>
  <c r="AF4" i="3" s="1"/>
  <c r="AC7" i="3"/>
  <c r="AF7" i="3" s="1"/>
  <c r="AB10" i="3"/>
  <c r="AE10" i="3" s="1"/>
  <c r="X12" i="3"/>
  <c r="AC12" i="3" s="1"/>
  <c r="AF12" i="3" s="1"/>
  <c r="Y5" i="3"/>
  <c r="AD5" i="3" s="1"/>
  <c r="AG5" i="3" s="1"/>
  <c r="AD11" i="3"/>
  <c r="AG11" i="3" s="1"/>
  <c r="Y7" i="3"/>
  <c r="AD7" i="3" s="1"/>
  <c r="AG7" i="3" s="1"/>
  <c r="Y4" i="3"/>
  <c r="AD4" i="3" s="1"/>
  <c r="AG4" i="3" s="1"/>
  <c r="Z13" i="3"/>
  <c r="AA13" i="3" s="1"/>
  <c r="AC11" i="3"/>
  <c r="AF11" i="3" s="1"/>
  <c r="Y9" i="3"/>
  <c r="AD9" i="3" s="1"/>
  <c r="AG9" i="3" s="1"/>
  <c r="AB13" i="3"/>
  <c r="AE13" i="3" s="1"/>
  <c r="X13" i="3"/>
  <c r="AC3" i="3"/>
  <c r="AF3" i="3" s="1"/>
  <c r="Y3" i="3"/>
  <c r="AD3" i="3" s="1"/>
  <c r="AG3" i="3" s="1"/>
  <c r="D12" i="1"/>
  <c r="C12" i="1" s="1"/>
  <c r="D13" i="1" s="1"/>
  <c r="G20" i="1"/>
  <c r="G21" i="1" s="1"/>
  <c r="Y6" i="3" l="1"/>
  <c r="AD6" i="3" s="1"/>
  <c r="AG6" i="3" s="1"/>
  <c r="Y8" i="3"/>
  <c r="AD8" i="3" s="1"/>
  <c r="AG8" i="3" s="1"/>
  <c r="AC13" i="3"/>
  <c r="AF13" i="3" s="1"/>
  <c r="Y10" i="3"/>
  <c r="AD10" i="3" s="1"/>
  <c r="AG10" i="3" s="1"/>
  <c r="Y12" i="3"/>
  <c r="AD12" i="3" s="1"/>
  <c r="AG12" i="3" s="1"/>
  <c r="Y13" i="3"/>
  <c r="AD13" i="3" s="1"/>
  <c r="AG13" i="3" s="1"/>
  <c r="C13" i="1"/>
  <c r="C14" i="1" s="1"/>
  <c r="C15" i="1" s="1"/>
</calcChain>
</file>

<file path=xl/comments1.xml><?xml version="1.0" encoding="utf-8"?>
<comments xmlns="http://schemas.openxmlformats.org/spreadsheetml/2006/main">
  <authors>
    <author>William Shen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基本工资加上所有发放给员工但需缴纳个税的项目。
例如：
1.不属于免税项目的补贴
2.不属于免税项目的福利费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所有基本工资外发给员工且允许税前扣除的项目。
例如：
1.不超过标准的托儿补助费、独生子女费、市内交通费、书报费和洗理费
2.退休职工工资、两院院士津贴等特殊津贴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所有从已包含在工资内、需扣缴且允许税前扣除的项目。
例如：
1.社会保险、公积金
2.不超过标准的补充公积金、企业年金等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个税起征点：中国籍3500元，外籍4800</t>
        </r>
      </text>
    </comment>
  </commentList>
</comments>
</file>

<file path=xl/sharedStrings.xml><?xml version="1.0" encoding="utf-8"?>
<sst xmlns="http://schemas.openxmlformats.org/spreadsheetml/2006/main" count="74" uniqueCount="46">
  <si>
    <t>应税工资</t>
  </si>
  <si>
    <t>应缴个税</t>
  </si>
  <si>
    <t>个税合计</t>
  </si>
  <si>
    <t>已扣社保和起征点</t>
  </si>
  <si>
    <t>pretax</t>
  </si>
  <si>
    <t>alloc_months</t>
  </si>
  <si>
    <t>税后工资</t>
  </si>
  <si>
    <t>年终奖</t>
  </si>
  <si>
    <t>月度工资</t>
  </si>
  <si>
    <t>Salary</t>
  </si>
  <si>
    <t>Bonus</t>
  </si>
  <si>
    <t>Base</t>
  </si>
  <si>
    <t>Fixed</t>
  </si>
  <si>
    <t>Allocated Months</t>
  </si>
  <si>
    <t>Type</t>
  </si>
  <si>
    <t>Fixed salary amt</t>
  </si>
  <si>
    <t>Fixed salary bool</t>
  </si>
  <si>
    <t>Fixed bonus amt</t>
  </si>
  <si>
    <t>Fixed bonus bool</t>
  </si>
  <si>
    <t>分摊月数</t>
  </si>
  <si>
    <t>社保公积金</t>
  </si>
  <si>
    <t>员工#</t>
  </si>
  <si>
    <t>总应税金额</t>
  </si>
  <si>
    <t>调整前</t>
  </si>
  <si>
    <t>#</t>
  </si>
  <si>
    <t>奖金个税</t>
  </si>
  <si>
    <t>调整过程</t>
  </si>
  <si>
    <t>月工资个税</t>
  </si>
  <si>
    <t>免税津贴</t>
  </si>
  <si>
    <t>个税起征点</t>
  </si>
  <si>
    <t>实发月工资</t>
  </si>
  <si>
    <t>总个税</t>
  </si>
  <si>
    <t>总发放</t>
  </si>
  <si>
    <t>实发奖金</t>
  </si>
  <si>
    <t>月工资</t>
  </si>
  <si>
    <t>奖金</t>
  </si>
  <si>
    <t>总税前</t>
  </si>
  <si>
    <t>调整后</t>
  </si>
  <si>
    <t>新应税奖金</t>
  </si>
  <si>
    <t>新应税月工资</t>
  </si>
  <si>
    <t>方案序号</t>
  </si>
  <si>
    <t>变化</t>
  </si>
  <si>
    <t>Reference</t>
  </si>
  <si>
    <t>[1]</t>
  </si>
  <si>
    <t>何华月, “十种方案解工资薪金税收优化难题”, 《中国会计报》, 2015年12月4日第11版.</t>
  </si>
  <si>
    <t>公司税前开支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</si>
</sst>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.00_ ;[Red]\-#,##0.00\ "/>
    <numFmt numFmtId="165" formatCode="_-* #,##0_-;\-* #,##0_-;_-* &quot;-&quot;??_-;_-@_-"/>
    <numFmt numFmtId="166" formatCode="#,##0_ ;[Red]\-#,##0\ "/>
  </numFmts>
  <fonts count="9" x14ac:knownFonts="1">
    <font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theme="0"/>
      </right>
      <top/>
      <bottom style="hair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  <xf numFmtId="166" fontId="0" fillId="0" borderId="0" xfId="0" applyNumberFormat="1"/>
    <xf numFmtId="0" fontId="2" fillId="4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4" fontId="0" fillId="2" borderId="3" xfId="0" applyNumberFormat="1" applyFill="1" applyBorder="1"/>
    <xf numFmtId="4" fontId="0" fillId="0" borderId="3" xfId="0" applyNumberFormat="1" applyBorder="1"/>
    <xf numFmtId="0" fontId="0" fillId="3" borderId="3" xfId="0" applyFill="1" applyBorder="1" applyAlignment="1">
      <alignment horizontal="center"/>
    </xf>
    <xf numFmtId="3" fontId="0" fillId="2" borderId="3" xfId="0" applyNumberFormat="1" applyFill="1" applyBorder="1"/>
    <xf numFmtId="0" fontId="5" fillId="7" borderId="4" xfId="0" applyFont="1" applyFill="1" applyBorder="1" applyAlignment="1">
      <alignment horizontal="centerContinuous"/>
    </xf>
    <xf numFmtId="0" fontId="5" fillId="8" borderId="4" xfId="0" applyFont="1" applyFill="1" applyBorder="1" applyAlignment="1">
      <alignment horizontal="centerContinuous"/>
    </xf>
    <xf numFmtId="0" fontId="5" fillId="6" borderId="4" xfId="0" applyFont="1" applyFill="1" applyBorder="1" applyAlignment="1">
      <alignment horizontal="centerContinuous"/>
    </xf>
    <xf numFmtId="0" fontId="5" fillId="5" borderId="0" xfId="0" applyFont="1" applyFill="1" applyAlignment="1">
      <alignment horizontal="centerContinuous"/>
    </xf>
    <xf numFmtId="3" fontId="0" fillId="9" borderId="3" xfId="0" applyNumberFormat="1" applyFill="1" applyBorder="1"/>
    <xf numFmtId="4" fontId="0" fillId="9" borderId="3" xfId="0" applyNumberFormat="1" applyFill="1" applyBorder="1"/>
    <xf numFmtId="43" fontId="0" fillId="0" borderId="3" xfId="1" applyFont="1" applyBorder="1"/>
    <xf numFmtId="1" fontId="0" fillId="0" borderId="3" xfId="1" applyNumberFormat="1" applyFont="1" applyBorder="1" applyAlignment="1">
      <alignment horizontal="center"/>
    </xf>
    <xf numFmtId="165" fontId="0" fillId="0" borderId="3" xfId="1" applyNumberFormat="1" applyFont="1" applyBorder="1"/>
    <xf numFmtId="43" fontId="0" fillId="0" borderId="3" xfId="1" applyFont="1" applyFill="1" applyBorder="1"/>
    <xf numFmtId="165" fontId="0" fillId="0" borderId="3" xfId="1" applyNumberFormat="1" applyFont="1" applyFill="1" applyBorder="1"/>
    <xf numFmtId="165" fontId="0" fillId="3" borderId="3" xfId="1" applyNumberFormat="1" applyFont="1" applyFill="1" applyBorder="1"/>
    <xf numFmtId="0" fontId="2" fillId="7" borderId="7" xfId="0" applyFont="1" applyFill="1" applyBorder="1" applyAlignment="1">
      <alignment horizontal="center"/>
    </xf>
    <xf numFmtId="0" fontId="0" fillId="0" borderId="0" xfId="0" applyFont="1"/>
    <xf numFmtId="0" fontId="8" fillId="0" borderId="0" xfId="2"/>
    <xf numFmtId="0" fontId="2" fillId="7" borderId="6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zgkjb.com.cn/epaper/uniflows/html/2015/12/04/11/defaul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21"/>
  <sheetViews>
    <sheetView zoomScaleNormal="100" workbookViewId="0"/>
  </sheetViews>
  <sheetFormatPr defaultRowHeight="11.65" x14ac:dyDescent="0.35"/>
  <cols>
    <col min="2" max="4" width="14.84375" customWidth="1"/>
    <col min="5" max="5" width="11.15234375" bestFit="1" customWidth="1"/>
    <col min="6" max="8" width="14.84375" customWidth="1"/>
  </cols>
  <sheetData>
    <row r="2" spans="2:4" x14ac:dyDescent="0.35">
      <c r="B2" t="s">
        <v>4</v>
      </c>
      <c r="C2" s="2">
        <v>36500</v>
      </c>
      <c r="D2" t="s">
        <v>3</v>
      </c>
    </row>
    <row r="3" spans="2:4" x14ac:dyDescent="0.35">
      <c r="B3" t="s">
        <v>5</v>
      </c>
      <c r="C3" s="4">
        <v>1</v>
      </c>
    </row>
    <row r="5" spans="2:4" x14ac:dyDescent="0.35">
      <c r="B5" t="s">
        <v>14</v>
      </c>
      <c r="C5" s="4">
        <f ca="1">IF(C2=0,1,MATCH(C2-0.001,OFFSET(masterdata_alloc_table!F3:F12,0,C3-1),1))</f>
        <v>4</v>
      </c>
    </row>
    <row r="6" spans="2:4" x14ac:dyDescent="0.35">
      <c r="B6" t="s">
        <v>15</v>
      </c>
      <c r="C6" s="2">
        <f ca="1">INDEX(masterdata_alloc_table!B3:B12,$C$5)</f>
        <v>4500</v>
      </c>
    </row>
    <row r="7" spans="2:4" x14ac:dyDescent="0.35">
      <c r="B7" t="s">
        <v>16</v>
      </c>
      <c r="C7" s="4">
        <f ca="1">INDEX(masterdata_alloc_table!C3:C12,$C$5)</f>
        <v>1</v>
      </c>
    </row>
    <row r="8" spans="2:4" x14ac:dyDescent="0.35">
      <c r="B8" t="s">
        <v>17</v>
      </c>
      <c r="C8" s="2">
        <f ca="1">INDEX(masterdata_alloc_table!D3:D12,$C$5)</f>
        <v>0</v>
      </c>
    </row>
    <row r="9" spans="2:4" x14ac:dyDescent="0.35">
      <c r="B9" t="s">
        <v>18</v>
      </c>
      <c r="C9" s="4">
        <f ca="1">INDEX(masterdata_alloc_table!E3:E12,$C$5)</f>
        <v>0</v>
      </c>
    </row>
    <row r="11" spans="2:4" x14ac:dyDescent="0.35">
      <c r="C11" t="s">
        <v>8</v>
      </c>
      <c r="D11" t="s">
        <v>7</v>
      </c>
    </row>
    <row r="12" spans="2:4" x14ac:dyDescent="0.35">
      <c r="B12" t="s">
        <v>0</v>
      </c>
      <c r="C12" s="1">
        <f ca="1">ROUND(($C$2-D12)/$C$3,2)</f>
        <v>4500</v>
      </c>
      <c r="D12" s="3">
        <f ca="1">($C$2-$C$6*$C$3)*$C$7+$C$8*$C$9</f>
        <v>32000</v>
      </c>
    </row>
    <row r="13" spans="2:4" x14ac:dyDescent="0.35">
      <c r="B13" t="s">
        <v>1</v>
      </c>
      <c r="C13" s="1">
        <f ca="1">ROUND(MAX(C12*{0.03,0.1,0.2,0.25,0.3,0.35,0.45}-{0,105,555,1005,2755,5505,13505},0),2)</f>
        <v>345</v>
      </c>
      <c r="D13" s="1">
        <f ca="1">ROUND(MAX((MAX(0,D12+MIN(0,C12))/12&gt;{0,3,9,18,70,110,160}*500)*MAX(0,D12+MIN(0,C12))*{3,10,20,25,30,35,45}%-{0,21,111,201,551,1101,2701}*5),2)</f>
        <v>3095</v>
      </c>
    </row>
    <row r="14" spans="2:4" x14ac:dyDescent="0.35">
      <c r="B14" t="s">
        <v>2</v>
      </c>
      <c r="C14" s="1">
        <f ca="1">C13*$C$3+D13</f>
        <v>3440</v>
      </c>
      <c r="D14" s="1"/>
    </row>
    <row r="15" spans="2:4" x14ac:dyDescent="0.35">
      <c r="B15" t="s">
        <v>6</v>
      </c>
      <c r="C15" s="2">
        <f ca="1">$C$2-C14</f>
        <v>33060</v>
      </c>
    </row>
    <row r="17" spans="2:8" x14ac:dyDescent="0.35">
      <c r="C17" t="s">
        <v>8</v>
      </c>
      <c r="D17" t="s">
        <v>7</v>
      </c>
      <c r="G17" t="s">
        <v>8</v>
      </c>
      <c r="H17" t="s">
        <v>7</v>
      </c>
    </row>
    <row r="18" spans="2:8" x14ac:dyDescent="0.35">
      <c r="B18" t="s">
        <v>0</v>
      </c>
      <c r="C18" s="1">
        <f>ROUND(($C$2-D18)/$C$3,2)</f>
        <v>16500</v>
      </c>
      <c r="D18" s="3">
        <v>20000</v>
      </c>
      <c r="F18" t="s">
        <v>0</v>
      </c>
      <c r="G18" s="3">
        <v>16500</v>
      </c>
      <c r="H18" s="1">
        <f>$C$2-G18*$C$3</f>
        <v>20000</v>
      </c>
    </row>
    <row r="19" spans="2:8" x14ac:dyDescent="0.35">
      <c r="B19" t="s">
        <v>1</v>
      </c>
      <c r="C19" s="1">
        <f>ROUND(MAX(C18*{0.03,0.1,0.2,0.25,0.3,0.35,0.45}-{0,105,555,1005,2755,5505,13505},0),2)</f>
        <v>3120</v>
      </c>
      <c r="D19" s="1">
        <f>ROUND(MAX((MAX(0,D18+MIN(0,C18))/12&gt;{0,3,9,18,70,110,160}*500)*MAX(0,D18+MIN(0,C18))*{3,10,20,25,30,35,45}%-{0,21,111,201,551,1101,2701}*5),2)</f>
        <v>1895</v>
      </c>
      <c r="F19" t="s">
        <v>1</v>
      </c>
      <c r="G19" s="1">
        <f>ROUND(MAX(G18*{0.03,0.1,0.2,0.25,0.3,0.35,0.45}-{0,105,555,1005,2755,5505,13505},0),2)</f>
        <v>3120</v>
      </c>
      <c r="H19" s="1">
        <f>ROUND(MAX((MAX(0,H18+MIN(0,G18))/12&gt;{0,3,9,18,70,110,160}*500)*MAX(0,H18+MIN(0,G18))*{3,10,20,25,30,35,45}%-{0,21,111,201,551,1101,2701}*5),2)</f>
        <v>1895</v>
      </c>
    </row>
    <row r="20" spans="2:8" x14ac:dyDescent="0.35">
      <c r="B20" t="s">
        <v>2</v>
      </c>
      <c r="C20" s="1">
        <f>C19*$C$3+D19</f>
        <v>5015</v>
      </c>
      <c r="D20" s="1"/>
      <c r="F20" t="s">
        <v>2</v>
      </c>
      <c r="G20" s="1">
        <f>G19*$C$3+H19</f>
        <v>5015</v>
      </c>
      <c r="H20" s="1"/>
    </row>
    <row r="21" spans="2:8" x14ac:dyDescent="0.35">
      <c r="B21" t="s">
        <v>6</v>
      </c>
      <c r="C21" s="2">
        <f>$C$2-C20</f>
        <v>31485</v>
      </c>
      <c r="F21" t="s">
        <v>6</v>
      </c>
      <c r="G21" s="2">
        <f>$C$2-G20</f>
        <v>31485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3"/>
  <sheetViews>
    <sheetView showGridLines="0" tabSelected="1" zoomScaleNormal="100" workbookViewId="0"/>
  </sheetViews>
  <sheetFormatPr defaultRowHeight="11.65" x14ac:dyDescent="0.35"/>
  <cols>
    <col min="2" max="2" width="8.69140625" customWidth="1"/>
    <col min="3" max="33" width="11.69140625" customWidth="1"/>
  </cols>
  <sheetData>
    <row r="1" spans="1:33" x14ac:dyDescent="0.35">
      <c r="C1" s="13" t="s">
        <v>23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 t="s">
        <v>26</v>
      </c>
      <c r="P1" s="14"/>
      <c r="Q1" s="14"/>
      <c r="R1" s="14"/>
      <c r="S1" s="15" t="s">
        <v>37</v>
      </c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6" t="s">
        <v>41</v>
      </c>
      <c r="AF1" s="16"/>
      <c r="AG1" s="16"/>
    </row>
    <row r="2" spans="1:33" x14ac:dyDescent="0.35">
      <c r="A2" s="7" t="s">
        <v>21</v>
      </c>
      <c r="B2" s="11" t="s">
        <v>19</v>
      </c>
      <c r="C2" s="11" t="s">
        <v>35</v>
      </c>
      <c r="D2" s="11" t="s">
        <v>34</v>
      </c>
      <c r="E2" s="11" t="s">
        <v>28</v>
      </c>
      <c r="F2" s="11" t="s">
        <v>20</v>
      </c>
      <c r="G2" s="11" t="s">
        <v>29</v>
      </c>
      <c r="H2" s="11" t="s">
        <v>25</v>
      </c>
      <c r="I2" s="11" t="s">
        <v>33</v>
      </c>
      <c r="J2" s="11" t="s">
        <v>27</v>
      </c>
      <c r="K2" s="11" t="s">
        <v>30</v>
      </c>
      <c r="L2" s="11" t="s">
        <v>36</v>
      </c>
      <c r="M2" s="11" t="s">
        <v>31</v>
      </c>
      <c r="N2" s="11" t="s">
        <v>32</v>
      </c>
      <c r="O2" s="11" t="s">
        <v>22</v>
      </c>
      <c r="P2" s="11" t="s">
        <v>40</v>
      </c>
      <c r="Q2" s="11" t="s">
        <v>38</v>
      </c>
      <c r="R2" s="11" t="s">
        <v>39</v>
      </c>
      <c r="S2" s="11" t="s">
        <v>35</v>
      </c>
      <c r="T2" s="11" t="s">
        <v>34</v>
      </c>
      <c r="U2" s="11" t="s">
        <v>28</v>
      </c>
      <c r="V2" s="11" t="s">
        <v>20</v>
      </c>
      <c r="W2" s="11" t="s">
        <v>29</v>
      </c>
      <c r="X2" s="11" t="s">
        <v>25</v>
      </c>
      <c r="Y2" s="11" t="s">
        <v>33</v>
      </c>
      <c r="Z2" s="11" t="s">
        <v>27</v>
      </c>
      <c r="AA2" s="11" t="s">
        <v>30</v>
      </c>
      <c r="AB2" s="11" t="s">
        <v>36</v>
      </c>
      <c r="AC2" s="11" t="s">
        <v>31</v>
      </c>
      <c r="AD2" s="11" t="s">
        <v>32</v>
      </c>
      <c r="AE2" s="11" t="s">
        <v>45</v>
      </c>
      <c r="AF2" s="11" t="s">
        <v>31</v>
      </c>
      <c r="AG2" s="11" t="s">
        <v>32</v>
      </c>
    </row>
    <row r="3" spans="1:33" x14ac:dyDescent="0.35">
      <c r="A3">
        <v>0</v>
      </c>
      <c r="B3" s="17">
        <v>1</v>
      </c>
      <c r="C3" s="18">
        <v>0</v>
      </c>
      <c r="D3" s="18">
        <v>0</v>
      </c>
      <c r="E3" s="18">
        <v>0</v>
      </c>
      <c r="F3" s="18">
        <v>0</v>
      </c>
      <c r="G3" s="18">
        <v>3500</v>
      </c>
      <c r="H3" s="18">
        <f>ROUND(MAX((MAX(0,C3+MIN(0,D3-F3-G3))/12&gt;{0,3,9,18,70,110,160}*500)*MAX(0,C3+MIN(0,D3-F3-G3))*{3,10,20,25,30,35,45}%-{0,21,111,201,551,1101,2701}*5),2)</f>
        <v>0</v>
      </c>
      <c r="I3" s="18">
        <f t="shared" ref="I3" si="0">C3-H3</f>
        <v>0</v>
      </c>
      <c r="J3" s="18">
        <f>ROUND(MAX((D3-F3-G3)*{0.03,0.1,0.2,0.25,0.3,0.35,0.45}-{0,105,555,1005,2755,5505,13505},0),2)</f>
        <v>0</v>
      </c>
      <c r="K3" s="18">
        <f t="shared" ref="K3" si="1">D3+E3-F3-J3</f>
        <v>0</v>
      </c>
      <c r="L3" s="18">
        <f t="shared" ref="L3" si="2">C3+(D3+E3)*B3</f>
        <v>0</v>
      </c>
      <c r="M3" s="18">
        <f t="shared" ref="M3" si="3">H3+J3*B3</f>
        <v>0</v>
      </c>
      <c r="N3" s="18">
        <f t="shared" ref="N3" si="4">I3+K3*B3</f>
        <v>0</v>
      </c>
      <c r="O3" s="18">
        <f t="shared" ref="O3" si="5">MAX(0,C3+(D3-F3-G3)*B3)</f>
        <v>0</v>
      </c>
      <c r="P3" s="18">
        <f t="shared" ref="P3:P13" ca="1" si="6">IF(O3=0,1,MATCH(O3-0.001,OFFSET(alloc_boundary_1,0,B3-1),1))</f>
        <v>1</v>
      </c>
      <c r="Q3" s="18">
        <f t="shared" ref="Q3:Q13" ca="1" si="7">(O3-INDEX(fixed_sal_amt,P3)*B3)*INDEX(fixed_sal_bool,P3)+INDEX(fixed_bonus_amt,P3)*INDEX(fixed_bonus_bool,P3)</f>
        <v>0</v>
      </c>
      <c r="R3" s="18">
        <f t="shared" ref="R3" ca="1" si="8">ROUND((O3-Q3)/B3,2)</f>
        <v>0</v>
      </c>
      <c r="S3" s="18">
        <f t="shared" ref="S3" ca="1" si="9">Q3</f>
        <v>0</v>
      </c>
      <c r="T3" s="18">
        <f t="shared" ref="T3" ca="1" si="10">R3+MIN(G3+F3,D3+ROUND(C3/B3,2))</f>
        <v>0</v>
      </c>
      <c r="U3" s="18">
        <f t="shared" ref="U3" si="11">E3</f>
        <v>0</v>
      </c>
      <c r="V3" s="18">
        <f t="shared" ref="V3" si="12">F3</f>
        <v>0</v>
      </c>
      <c r="W3" s="18">
        <f t="shared" ref="W3" si="13">G3</f>
        <v>3500</v>
      </c>
      <c r="X3" s="18">
        <f ca="1">ROUND(MAX((MAX(0,S3+MIN(0,T3-V3-W3))/12&gt;{0,3,9,18,70,110,160}*500)*MAX(0,S3+MIN(0,T3-V3-W3))*{3,10,20,25,30,35,45}%-{0,21,111,201,551,1101,2701}*5),2)</f>
        <v>0</v>
      </c>
      <c r="Y3" s="18">
        <f t="shared" ref="Y3" ca="1" si="14">S3-X3</f>
        <v>0</v>
      </c>
      <c r="Z3" s="18">
        <f ca="1">ROUND(MAX((T3-V3-W3)*{0.03,0.1,0.2,0.25,0.3,0.35,0.45}-{0,105,555,1005,2755,5505,13505},0),2)</f>
        <v>0</v>
      </c>
      <c r="AA3" s="18">
        <f t="shared" ref="AA3" ca="1" si="15">T3+U3-V3-Z3</f>
        <v>0</v>
      </c>
      <c r="AB3" s="18">
        <f t="shared" ref="AB3" ca="1" si="16">S3+(T3+U3)*B3</f>
        <v>0</v>
      </c>
      <c r="AC3" s="18">
        <f t="shared" ref="AC3" ca="1" si="17">X3+Z3*B3</f>
        <v>0</v>
      </c>
      <c r="AD3" s="18">
        <f t="shared" ref="AD3" ca="1" si="18">Y3+AA3*B3</f>
        <v>0</v>
      </c>
      <c r="AE3" s="18">
        <f t="shared" ref="AE3" ca="1" si="19">AB3-L3</f>
        <v>0</v>
      </c>
      <c r="AF3" s="18">
        <f t="shared" ref="AF3" ca="1" si="20">AC3-M3</f>
        <v>0</v>
      </c>
      <c r="AG3" s="18">
        <f t="shared" ref="AG3" ca="1" si="21">AD3-N3</f>
        <v>0</v>
      </c>
    </row>
    <row r="4" spans="1:33" x14ac:dyDescent="0.35">
      <c r="A4">
        <f t="shared" ref="A4:A13" si="22">A3+1</f>
        <v>1</v>
      </c>
      <c r="B4" s="12">
        <v>1</v>
      </c>
      <c r="C4" s="9">
        <v>20000</v>
      </c>
      <c r="D4" s="9">
        <v>20000</v>
      </c>
      <c r="E4" s="9">
        <v>0</v>
      </c>
      <c r="F4" s="9">
        <v>0</v>
      </c>
      <c r="G4" s="9">
        <v>3500</v>
      </c>
      <c r="H4" s="10">
        <f>ROUND(MAX((MAX(0,C4+MIN(0,D4-F4-G4))/12&gt;{0,3,9,18,70,110,160}*500)*MAX(0,C4+MIN(0,D4-F4-G4))*{3,10,20,25,30,35,45}%-{0,21,111,201,551,1101,2701}*5),2)</f>
        <v>1895</v>
      </c>
      <c r="I4" s="10">
        <f t="shared" ref="I4:I13" si="23">C4-H4</f>
        <v>18105</v>
      </c>
      <c r="J4" s="10">
        <f>ROUND(MAX((D4-F4-G4)*{0.03,0.1,0.2,0.25,0.3,0.35,0.45}-{0,105,555,1005,2755,5505,13505},0),2)</f>
        <v>3120</v>
      </c>
      <c r="K4" s="10">
        <f t="shared" ref="K4:K13" si="24">D4+E4-F4-J4</f>
        <v>16880</v>
      </c>
      <c r="L4" s="10">
        <f t="shared" ref="L4:L13" si="25">C4+(D4+E4)*B4</f>
        <v>40000</v>
      </c>
      <c r="M4" s="10">
        <f t="shared" ref="M4:M13" si="26">H4+J4*B4</f>
        <v>5015</v>
      </c>
      <c r="N4" s="10">
        <f t="shared" ref="N4:N13" si="27">I4+K4*B4</f>
        <v>34985</v>
      </c>
      <c r="O4" s="10">
        <f t="shared" ref="O4:O13" si="28">MAX(0,C4+(D4-F4-G4)*B4)</f>
        <v>36500</v>
      </c>
      <c r="P4" s="10">
        <f t="shared" ca="1" si="6"/>
        <v>4</v>
      </c>
      <c r="Q4" s="10">
        <f t="shared" ca="1" si="7"/>
        <v>32000</v>
      </c>
      <c r="R4" s="10">
        <f t="shared" ref="R4:R13" ca="1" si="29">ROUND((O4-Q4)/B4,2)</f>
        <v>4500</v>
      </c>
      <c r="S4" s="10">
        <f t="shared" ref="S4:S13" ca="1" si="30">Q4</f>
        <v>32000</v>
      </c>
      <c r="T4" s="10">
        <f t="shared" ref="T4:T13" ca="1" si="31">R4+MIN(G4+F4,D4+ROUND(C4/B4,2))</f>
        <v>8000</v>
      </c>
      <c r="U4" s="10">
        <f t="shared" ref="U4:U13" si="32">E4</f>
        <v>0</v>
      </c>
      <c r="V4" s="10">
        <f t="shared" ref="V4:V13" si="33">F4</f>
        <v>0</v>
      </c>
      <c r="W4" s="10">
        <f t="shared" ref="W4:W13" si="34">G4</f>
        <v>3500</v>
      </c>
      <c r="X4" s="10">
        <f ca="1">ROUND(MAX((MAX(0,S4+MIN(0,T4-V4-W4))/12&gt;{0,3,9,18,70,110,160}*500)*MAX(0,S4+MIN(0,T4-V4-W4))*{3,10,20,25,30,35,45}%-{0,21,111,201,551,1101,2701}*5),2)</f>
        <v>3095</v>
      </c>
      <c r="Y4" s="10">
        <f t="shared" ref="Y4:Y13" ca="1" si="35">S4-X4</f>
        <v>28905</v>
      </c>
      <c r="Z4" s="10">
        <f ca="1">ROUND(MAX((T4-V4-W4)*{0.03,0.1,0.2,0.25,0.3,0.35,0.45}-{0,105,555,1005,2755,5505,13505},0),2)</f>
        <v>345</v>
      </c>
      <c r="AA4" s="10">
        <f t="shared" ref="AA4:AA13" ca="1" si="36">T4+U4-V4-Z4</f>
        <v>7655</v>
      </c>
      <c r="AB4" s="10">
        <f t="shared" ref="AB4:AB13" ca="1" si="37">S4+(T4+U4)*B4</f>
        <v>40000</v>
      </c>
      <c r="AC4" s="10">
        <f t="shared" ref="AC4:AC13" ca="1" si="38">X4+Z4*B4</f>
        <v>3440</v>
      </c>
      <c r="AD4" s="10">
        <f t="shared" ref="AD4:AD13" ca="1" si="39">Y4+AA4*B4</f>
        <v>36560</v>
      </c>
      <c r="AE4" s="10">
        <f t="shared" ref="AE4:AE13" ca="1" si="40">AB4-L4</f>
        <v>0</v>
      </c>
      <c r="AF4" s="10">
        <f t="shared" ref="AF4:AF13" ca="1" si="41">AC4-M4</f>
        <v>-1575</v>
      </c>
      <c r="AG4" s="10">
        <f t="shared" ref="AG4:AG13" ca="1" si="42">AD4-N4</f>
        <v>1575</v>
      </c>
    </row>
    <row r="5" spans="1:33" x14ac:dyDescent="0.35">
      <c r="A5">
        <f t="shared" si="22"/>
        <v>2</v>
      </c>
      <c r="B5" s="12">
        <v>12</v>
      </c>
      <c r="C5" s="9">
        <v>20000</v>
      </c>
      <c r="D5" s="9">
        <v>20000</v>
      </c>
      <c r="E5" s="9">
        <v>0</v>
      </c>
      <c r="F5" s="9">
        <v>0</v>
      </c>
      <c r="G5" s="9">
        <v>4800</v>
      </c>
      <c r="H5" s="10">
        <f>ROUND(MAX((MAX(0,C5+MIN(0,D5-F5-G5))/12&gt;{0,3,9,18,70,110,160}*500)*MAX(0,C5+MIN(0,D5-F5-G5))*{3,10,20,25,30,35,45}%-{0,21,111,201,551,1101,2701}*5),2)</f>
        <v>1895</v>
      </c>
      <c r="I5" s="10">
        <f t="shared" si="23"/>
        <v>18105</v>
      </c>
      <c r="J5" s="10">
        <f>ROUND(MAX((D5-F5-G5)*{0.03,0.1,0.2,0.25,0.3,0.35,0.45}-{0,105,555,1005,2755,5505,13505},0),2)</f>
        <v>2795</v>
      </c>
      <c r="K5" s="10">
        <f t="shared" si="24"/>
        <v>17205</v>
      </c>
      <c r="L5" s="10">
        <f t="shared" si="25"/>
        <v>260000</v>
      </c>
      <c r="M5" s="10">
        <f t="shared" si="26"/>
        <v>35435</v>
      </c>
      <c r="N5" s="10">
        <f t="shared" si="27"/>
        <v>224565</v>
      </c>
      <c r="O5" s="10">
        <f t="shared" si="28"/>
        <v>202400</v>
      </c>
      <c r="P5" s="10">
        <f t="shared" ca="1" si="6"/>
        <v>5</v>
      </c>
      <c r="Q5" s="10">
        <f t="shared" ca="1" si="7"/>
        <v>54000</v>
      </c>
      <c r="R5" s="10">
        <f t="shared" ca="1" si="29"/>
        <v>12366.67</v>
      </c>
      <c r="S5" s="10">
        <f t="shared" ca="1" si="30"/>
        <v>54000</v>
      </c>
      <c r="T5" s="10">
        <f t="shared" ca="1" si="31"/>
        <v>17166.669999999998</v>
      </c>
      <c r="U5" s="10">
        <f t="shared" si="32"/>
        <v>0</v>
      </c>
      <c r="V5" s="10">
        <f t="shared" si="33"/>
        <v>0</v>
      </c>
      <c r="W5" s="10">
        <f t="shared" si="34"/>
        <v>4800</v>
      </c>
      <c r="X5" s="10">
        <f ca="1">ROUND(MAX((MAX(0,S5+MIN(0,T5-V5-W5))/12&gt;{0,3,9,18,70,110,160}*500)*MAX(0,S5+MIN(0,T5-V5-W5))*{3,10,20,25,30,35,45}%-{0,21,111,201,551,1101,2701}*5),2)</f>
        <v>5295</v>
      </c>
      <c r="Y5" s="10">
        <f t="shared" ca="1" si="35"/>
        <v>48705</v>
      </c>
      <c r="Z5" s="10">
        <f ca="1">ROUND(MAX((T5-V5-W5)*{0.03,0.1,0.2,0.25,0.3,0.35,0.45}-{0,105,555,1005,2755,5505,13505},0),2)</f>
        <v>2086.67</v>
      </c>
      <c r="AA5" s="10">
        <f t="shared" ca="1" si="36"/>
        <v>15079.999999999998</v>
      </c>
      <c r="AB5" s="10">
        <f t="shared" ca="1" si="37"/>
        <v>260000.03999999998</v>
      </c>
      <c r="AC5" s="10">
        <f t="shared" ca="1" si="38"/>
        <v>30335.040000000001</v>
      </c>
      <c r="AD5" s="10">
        <f t="shared" ca="1" si="39"/>
        <v>229664.99999999997</v>
      </c>
      <c r="AE5" s="10">
        <f t="shared" ca="1" si="40"/>
        <v>3.9999999979045242E-2</v>
      </c>
      <c r="AF5" s="10">
        <f t="shared" ca="1" si="41"/>
        <v>-5099.9599999999991</v>
      </c>
      <c r="AG5" s="10">
        <f t="shared" ca="1" si="42"/>
        <v>5099.9999999999709</v>
      </c>
    </row>
    <row r="6" spans="1:33" x14ac:dyDescent="0.35">
      <c r="A6">
        <f t="shared" si="22"/>
        <v>3</v>
      </c>
      <c r="B6" s="12">
        <v>1</v>
      </c>
      <c r="C6" s="9">
        <v>500000</v>
      </c>
      <c r="D6" s="9">
        <v>50000</v>
      </c>
      <c r="E6" s="9">
        <v>0</v>
      </c>
      <c r="F6" s="9">
        <v>3000</v>
      </c>
      <c r="G6" s="9">
        <v>4800</v>
      </c>
      <c r="H6" s="10">
        <f>ROUND(MAX((MAX(0,C6+MIN(0,D6-F6-G6))/12&gt;{0,3,9,18,70,110,160}*500)*MAX(0,C6+MIN(0,D6-F6-G6))*{3,10,20,25,30,35,45}%-{0,21,111,201,551,1101,2701}*5),2)</f>
        <v>147245</v>
      </c>
      <c r="I6" s="10">
        <f t="shared" si="23"/>
        <v>352755</v>
      </c>
      <c r="J6" s="10">
        <f>ROUND(MAX((D6-F6-G6)*{0.03,0.1,0.2,0.25,0.3,0.35,0.45}-{0,105,555,1005,2755,5505,13505},0),2)</f>
        <v>9905</v>
      </c>
      <c r="K6" s="10">
        <f t="shared" si="24"/>
        <v>37095</v>
      </c>
      <c r="L6" s="10">
        <f t="shared" si="25"/>
        <v>550000</v>
      </c>
      <c r="M6" s="10">
        <f t="shared" si="26"/>
        <v>157150</v>
      </c>
      <c r="N6" s="10">
        <f t="shared" si="27"/>
        <v>389850</v>
      </c>
      <c r="O6" s="10">
        <f t="shared" si="28"/>
        <v>542200</v>
      </c>
      <c r="P6" s="10">
        <f t="shared" ca="1" si="6"/>
        <v>8</v>
      </c>
      <c r="Q6" s="10">
        <f t="shared" ca="1" si="7"/>
        <v>420000</v>
      </c>
      <c r="R6" s="10">
        <f t="shared" ca="1" si="29"/>
        <v>122200</v>
      </c>
      <c r="S6" s="10">
        <f t="shared" ca="1" si="30"/>
        <v>420000</v>
      </c>
      <c r="T6" s="10">
        <f t="shared" ca="1" si="31"/>
        <v>130000</v>
      </c>
      <c r="U6" s="10">
        <f t="shared" si="32"/>
        <v>0</v>
      </c>
      <c r="V6" s="10">
        <f t="shared" si="33"/>
        <v>3000</v>
      </c>
      <c r="W6" s="10">
        <f t="shared" si="34"/>
        <v>4800</v>
      </c>
      <c r="X6" s="10">
        <f ca="1">ROUND(MAX((MAX(0,S6+MIN(0,T6-V6-W6))/12&gt;{0,3,9,18,70,110,160}*500)*MAX(0,S6+MIN(0,T6-V6-W6))*{3,10,20,25,30,35,45}%-{0,21,111,201,551,1101,2701}*5),2)</f>
        <v>103995</v>
      </c>
      <c r="Y6" s="10">
        <f t="shared" ca="1" si="35"/>
        <v>316005</v>
      </c>
      <c r="Z6" s="10">
        <f ca="1">ROUND(MAX((T6-V6-W6)*{0.03,0.1,0.2,0.25,0.3,0.35,0.45}-{0,105,555,1005,2755,5505,13505},0),2)</f>
        <v>41485</v>
      </c>
      <c r="AA6" s="10">
        <f t="shared" ca="1" si="36"/>
        <v>85515</v>
      </c>
      <c r="AB6" s="10">
        <f t="shared" ca="1" si="37"/>
        <v>550000</v>
      </c>
      <c r="AC6" s="10">
        <f t="shared" ca="1" si="38"/>
        <v>145480</v>
      </c>
      <c r="AD6" s="10">
        <f t="shared" ca="1" si="39"/>
        <v>401520</v>
      </c>
      <c r="AE6" s="10">
        <f t="shared" ca="1" si="40"/>
        <v>0</v>
      </c>
      <c r="AF6" s="10">
        <f t="shared" ca="1" si="41"/>
        <v>-11670</v>
      </c>
      <c r="AG6" s="10">
        <f t="shared" ca="1" si="42"/>
        <v>11670</v>
      </c>
    </row>
    <row r="7" spans="1:33" x14ac:dyDescent="0.35">
      <c r="A7">
        <f t="shared" si="22"/>
        <v>4</v>
      </c>
      <c r="B7" s="12">
        <v>1</v>
      </c>
      <c r="C7" s="9">
        <v>100000</v>
      </c>
      <c r="D7" s="9">
        <v>40000</v>
      </c>
      <c r="E7" s="9">
        <v>100</v>
      </c>
      <c r="F7" s="9">
        <v>3000</v>
      </c>
      <c r="G7" s="9">
        <v>3500</v>
      </c>
      <c r="H7" s="10">
        <f>ROUND(MAX((MAX(0,C7+MIN(0,D7-F7-G7))/12&gt;{0,3,9,18,70,110,160}*500)*MAX(0,C7+MIN(0,D7-F7-G7))*{3,10,20,25,30,35,45}%-{0,21,111,201,551,1101,2701}*5),2)</f>
        <v>19445</v>
      </c>
      <c r="I7" s="10">
        <f t="shared" si="23"/>
        <v>80555</v>
      </c>
      <c r="J7" s="10">
        <f>ROUND(MAX((D7-F7-G7)*{0.03,0.1,0.2,0.25,0.3,0.35,0.45}-{0,105,555,1005,2755,5505,13505},0),2)</f>
        <v>7370</v>
      </c>
      <c r="K7" s="10">
        <f t="shared" si="24"/>
        <v>29730</v>
      </c>
      <c r="L7" s="10">
        <f t="shared" si="25"/>
        <v>140100</v>
      </c>
      <c r="M7" s="10">
        <f t="shared" si="26"/>
        <v>26815</v>
      </c>
      <c r="N7" s="10">
        <f t="shared" si="27"/>
        <v>110285</v>
      </c>
      <c r="O7" s="10">
        <f t="shared" si="28"/>
        <v>133500</v>
      </c>
      <c r="P7" s="10">
        <f t="shared" ca="1" si="6"/>
        <v>6</v>
      </c>
      <c r="Q7" s="10">
        <f t="shared" ca="1" si="7"/>
        <v>108000</v>
      </c>
      <c r="R7" s="10">
        <f t="shared" ca="1" si="29"/>
        <v>25500</v>
      </c>
      <c r="S7" s="10">
        <f t="shared" ca="1" si="30"/>
        <v>108000</v>
      </c>
      <c r="T7" s="10">
        <f t="shared" ca="1" si="31"/>
        <v>32000</v>
      </c>
      <c r="U7" s="10">
        <f t="shared" si="32"/>
        <v>100</v>
      </c>
      <c r="V7" s="10">
        <f t="shared" si="33"/>
        <v>3000</v>
      </c>
      <c r="W7" s="10">
        <f t="shared" si="34"/>
        <v>3500</v>
      </c>
      <c r="X7" s="10">
        <f ca="1">ROUND(MAX((MAX(0,S7+MIN(0,T7-V7-W7))/12&gt;{0,3,9,18,70,110,160}*500)*MAX(0,S7+MIN(0,T7-V7-W7))*{3,10,20,25,30,35,45}%-{0,21,111,201,551,1101,2701}*5),2)</f>
        <v>21045</v>
      </c>
      <c r="Y7" s="10">
        <f t="shared" ca="1" si="35"/>
        <v>86955</v>
      </c>
      <c r="Z7" s="10">
        <f ca="1">ROUND(MAX((T7-V7-W7)*{0.03,0.1,0.2,0.25,0.3,0.35,0.45}-{0,105,555,1005,2755,5505,13505},0),2)</f>
        <v>5370</v>
      </c>
      <c r="AA7" s="10">
        <f t="shared" ca="1" si="36"/>
        <v>23730</v>
      </c>
      <c r="AB7" s="10">
        <f t="shared" ca="1" si="37"/>
        <v>140100</v>
      </c>
      <c r="AC7" s="10">
        <f t="shared" ca="1" si="38"/>
        <v>26415</v>
      </c>
      <c r="AD7" s="10">
        <f t="shared" ca="1" si="39"/>
        <v>110685</v>
      </c>
      <c r="AE7" s="10">
        <f t="shared" ca="1" si="40"/>
        <v>0</v>
      </c>
      <c r="AF7" s="10">
        <f t="shared" ca="1" si="41"/>
        <v>-400</v>
      </c>
      <c r="AG7" s="10">
        <f t="shared" ca="1" si="42"/>
        <v>400</v>
      </c>
    </row>
    <row r="8" spans="1:33" x14ac:dyDescent="0.35">
      <c r="A8">
        <f t="shared" si="22"/>
        <v>5</v>
      </c>
      <c r="B8" s="12">
        <v>1</v>
      </c>
      <c r="C8" s="9">
        <v>0</v>
      </c>
      <c r="D8" s="9">
        <v>0</v>
      </c>
      <c r="E8" s="9">
        <v>3000</v>
      </c>
      <c r="F8" s="9">
        <v>0</v>
      </c>
      <c r="G8" s="9">
        <v>3500</v>
      </c>
      <c r="H8" s="10">
        <f>ROUND(MAX((MAX(0,C8+MIN(0,D8-F8-G8))/12&gt;{0,3,9,18,70,110,160}*500)*MAX(0,C8+MIN(0,D8-F8-G8))*{3,10,20,25,30,35,45}%-{0,21,111,201,551,1101,2701}*5),2)</f>
        <v>0</v>
      </c>
      <c r="I8" s="10">
        <f t="shared" si="23"/>
        <v>0</v>
      </c>
      <c r="J8" s="10">
        <f>ROUND(MAX((D8-F8-G8)*{0.03,0.1,0.2,0.25,0.3,0.35,0.45}-{0,105,555,1005,2755,5505,13505},0),2)</f>
        <v>0</v>
      </c>
      <c r="K8" s="10">
        <f t="shared" si="24"/>
        <v>3000</v>
      </c>
      <c r="L8" s="10">
        <f t="shared" si="25"/>
        <v>3000</v>
      </c>
      <c r="M8" s="10">
        <f t="shared" si="26"/>
        <v>0</v>
      </c>
      <c r="N8" s="10">
        <f t="shared" si="27"/>
        <v>3000</v>
      </c>
      <c r="O8" s="10">
        <f t="shared" si="28"/>
        <v>0</v>
      </c>
      <c r="P8" s="10">
        <f t="shared" ca="1" si="6"/>
        <v>1</v>
      </c>
      <c r="Q8" s="10">
        <f t="shared" ca="1" si="7"/>
        <v>0</v>
      </c>
      <c r="R8" s="10">
        <f t="shared" ca="1" si="29"/>
        <v>0</v>
      </c>
      <c r="S8" s="10">
        <f t="shared" ca="1" si="30"/>
        <v>0</v>
      </c>
      <c r="T8" s="10">
        <f t="shared" ca="1" si="31"/>
        <v>0</v>
      </c>
      <c r="U8" s="10">
        <f t="shared" si="32"/>
        <v>3000</v>
      </c>
      <c r="V8" s="10">
        <f t="shared" si="33"/>
        <v>0</v>
      </c>
      <c r="W8" s="10">
        <f t="shared" si="34"/>
        <v>3500</v>
      </c>
      <c r="X8" s="10">
        <f ca="1">ROUND(MAX((MAX(0,S8+MIN(0,T8-V8-W8))/12&gt;{0,3,9,18,70,110,160}*500)*MAX(0,S8+MIN(0,T8-V8-W8))*{3,10,20,25,30,35,45}%-{0,21,111,201,551,1101,2701}*5),2)</f>
        <v>0</v>
      </c>
      <c r="Y8" s="10">
        <f t="shared" ca="1" si="35"/>
        <v>0</v>
      </c>
      <c r="Z8" s="10">
        <f ca="1">ROUND(MAX((T8-V8-W8)*{0.03,0.1,0.2,0.25,0.3,0.35,0.45}-{0,105,555,1005,2755,5505,13505},0),2)</f>
        <v>0</v>
      </c>
      <c r="AA8" s="10">
        <f t="shared" ca="1" si="36"/>
        <v>3000</v>
      </c>
      <c r="AB8" s="10">
        <f t="shared" ca="1" si="37"/>
        <v>3000</v>
      </c>
      <c r="AC8" s="10">
        <f t="shared" ca="1" si="38"/>
        <v>0</v>
      </c>
      <c r="AD8" s="10">
        <f t="shared" ca="1" si="39"/>
        <v>3000</v>
      </c>
      <c r="AE8" s="10">
        <f t="shared" ca="1" si="40"/>
        <v>0</v>
      </c>
      <c r="AF8" s="10">
        <f t="shared" ca="1" si="41"/>
        <v>0</v>
      </c>
      <c r="AG8" s="10">
        <f t="shared" ca="1" si="42"/>
        <v>0</v>
      </c>
    </row>
    <row r="9" spans="1:33" x14ac:dyDescent="0.35">
      <c r="A9">
        <f t="shared" si="22"/>
        <v>6</v>
      </c>
      <c r="B9" s="12">
        <v>1</v>
      </c>
      <c r="C9" s="9">
        <v>0</v>
      </c>
      <c r="D9" s="9">
        <v>1200</v>
      </c>
      <c r="E9" s="9">
        <v>0</v>
      </c>
      <c r="F9" s="9">
        <v>4000</v>
      </c>
      <c r="G9" s="9">
        <v>3500</v>
      </c>
      <c r="H9" s="10">
        <f>ROUND(MAX((MAX(0,C9+MIN(0,D9-F9-G9))/12&gt;{0,3,9,18,70,110,160}*500)*MAX(0,C9+MIN(0,D9-F9-G9))*{3,10,20,25,30,35,45}%-{0,21,111,201,551,1101,2701}*5),2)</f>
        <v>0</v>
      </c>
      <c r="I9" s="10">
        <f t="shared" si="23"/>
        <v>0</v>
      </c>
      <c r="J9" s="10">
        <f>ROUND(MAX((D9-F9-G9)*{0.03,0.1,0.2,0.25,0.3,0.35,0.45}-{0,105,555,1005,2755,5505,13505},0),2)</f>
        <v>0</v>
      </c>
      <c r="K9" s="10">
        <f t="shared" si="24"/>
        <v>-2800</v>
      </c>
      <c r="L9" s="10">
        <f t="shared" si="25"/>
        <v>1200</v>
      </c>
      <c r="M9" s="10">
        <f t="shared" si="26"/>
        <v>0</v>
      </c>
      <c r="N9" s="10">
        <f t="shared" si="27"/>
        <v>-2800</v>
      </c>
      <c r="O9" s="10">
        <f t="shared" si="28"/>
        <v>0</v>
      </c>
      <c r="P9" s="10">
        <f t="shared" ca="1" si="6"/>
        <v>1</v>
      </c>
      <c r="Q9" s="10">
        <f t="shared" ca="1" si="7"/>
        <v>0</v>
      </c>
      <c r="R9" s="10">
        <f t="shared" ca="1" si="29"/>
        <v>0</v>
      </c>
      <c r="S9" s="10">
        <f t="shared" ca="1" si="30"/>
        <v>0</v>
      </c>
      <c r="T9" s="10">
        <f t="shared" ca="1" si="31"/>
        <v>1200</v>
      </c>
      <c r="U9" s="10">
        <f t="shared" si="32"/>
        <v>0</v>
      </c>
      <c r="V9" s="10">
        <f t="shared" si="33"/>
        <v>4000</v>
      </c>
      <c r="W9" s="10">
        <f t="shared" si="34"/>
        <v>3500</v>
      </c>
      <c r="X9" s="10">
        <f ca="1">ROUND(MAX((MAX(0,S9+MIN(0,T9-V9-W9))/12&gt;{0,3,9,18,70,110,160}*500)*MAX(0,S9+MIN(0,T9-V9-W9))*{3,10,20,25,30,35,45}%-{0,21,111,201,551,1101,2701}*5),2)</f>
        <v>0</v>
      </c>
      <c r="Y9" s="10">
        <f t="shared" ca="1" si="35"/>
        <v>0</v>
      </c>
      <c r="Z9" s="10">
        <f ca="1">ROUND(MAX((T9-V9-W9)*{0.03,0.1,0.2,0.25,0.3,0.35,0.45}-{0,105,555,1005,2755,5505,13505},0),2)</f>
        <v>0</v>
      </c>
      <c r="AA9" s="10">
        <f t="shared" ca="1" si="36"/>
        <v>-2800</v>
      </c>
      <c r="AB9" s="10">
        <f t="shared" ca="1" si="37"/>
        <v>1200</v>
      </c>
      <c r="AC9" s="10">
        <f t="shared" ca="1" si="38"/>
        <v>0</v>
      </c>
      <c r="AD9" s="10">
        <f t="shared" ca="1" si="39"/>
        <v>-2800</v>
      </c>
      <c r="AE9" s="10">
        <f t="shared" ca="1" si="40"/>
        <v>0</v>
      </c>
      <c r="AF9" s="10">
        <f t="shared" ca="1" si="41"/>
        <v>0</v>
      </c>
      <c r="AG9" s="10">
        <f t="shared" ca="1" si="42"/>
        <v>0</v>
      </c>
    </row>
    <row r="10" spans="1:33" x14ac:dyDescent="0.35">
      <c r="A10">
        <f t="shared" si="22"/>
        <v>7</v>
      </c>
      <c r="B10" s="12">
        <v>1</v>
      </c>
      <c r="C10" s="9"/>
      <c r="D10" s="9"/>
      <c r="E10" s="9"/>
      <c r="F10" s="9"/>
      <c r="G10" s="9"/>
      <c r="H10" s="10">
        <f>ROUND(MAX((MAX(0,C10+MIN(0,D10-F10-G10))/12&gt;{0,3,9,18,70,110,160}*500)*MAX(0,C10+MIN(0,D10-F10-G10))*{3,10,20,25,30,35,45}%-{0,21,111,201,551,1101,2701}*5),2)</f>
        <v>0</v>
      </c>
      <c r="I10" s="10">
        <f t="shared" si="23"/>
        <v>0</v>
      </c>
      <c r="J10" s="10">
        <f>ROUND(MAX((D10-F10-G10)*{0.03,0.1,0.2,0.25,0.3,0.35,0.45}-{0,105,555,1005,2755,5505,13505},0),2)</f>
        <v>0</v>
      </c>
      <c r="K10" s="10">
        <f t="shared" si="24"/>
        <v>0</v>
      </c>
      <c r="L10" s="10">
        <f t="shared" si="25"/>
        <v>0</v>
      </c>
      <c r="M10" s="10">
        <f t="shared" si="26"/>
        <v>0</v>
      </c>
      <c r="N10" s="10">
        <f t="shared" si="27"/>
        <v>0</v>
      </c>
      <c r="O10" s="10">
        <f t="shared" si="28"/>
        <v>0</v>
      </c>
      <c r="P10" s="10">
        <f t="shared" ca="1" si="6"/>
        <v>1</v>
      </c>
      <c r="Q10" s="10">
        <f t="shared" ca="1" si="7"/>
        <v>0</v>
      </c>
      <c r="R10" s="10">
        <f t="shared" ca="1" si="29"/>
        <v>0</v>
      </c>
      <c r="S10" s="10">
        <f t="shared" ca="1" si="30"/>
        <v>0</v>
      </c>
      <c r="T10" s="10">
        <f t="shared" ca="1" si="31"/>
        <v>0</v>
      </c>
      <c r="U10" s="10">
        <f t="shared" si="32"/>
        <v>0</v>
      </c>
      <c r="V10" s="10">
        <f t="shared" si="33"/>
        <v>0</v>
      </c>
      <c r="W10" s="10">
        <f t="shared" si="34"/>
        <v>0</v>
      </c>
      <c r="X10" s="10">
        <f ca="1">ROUND(MAX((MAX(0,S10+MIN(0,T10-V10-W10))/12&gt;{0,3,9,18,70,110,160}*500)*MAX(0,S10+MIN(0,T10-V10-W10))*{3,10,20,25,30,35,45}%-{0,21,111,201,551,1101,2701}*5),2)</f>
        <v>0</v>
      </c>
      <c r="Y10" s="10">
        <f t="shared" ca="1" si="35"/>
        <v>0</v>
      </c>
      <c r="Z10" s="10">
        <f ca="1">ROUND(MAX((T10-V10-W10)*{0.03,0.1,0.2,0.25,0.3,0.35,0.45}-{0,105,555,1005,2755,5505,13505},0),2)</f>
        <v>0</v>
      </c>
      <c r="AA10" s="10">
        <f t="shared" ca="1" si="36"/>
        <v>0</v>
      </c>
      <c r="AB10" s="10">
        <f t="shared" ca="1" si="37"/>
        <v>0</v>
      </c>
      <c r="AC10" s="10">
        <f t="shared" ca="1" si="38"/>
        <v>0</v>
      </c>
      <c r="AD10" s="10">
        <f t="shared" ca="1" si="39"/>
        <v>0</v>
      </c>
      <c r="AE10" s="10">
        <f t="shared" ca="1" si="40"/>
        <v>0</v>
      </c>
      <c r="AF10" s="10">
        <f t="shared" ca="1" si="41"/>
        <v>0</v>
      </c>
      <c r="AG10" s="10">
        <f t="shared" ca="1" si="42"/>
        <v>0</v>
      </c>
    </row>
    <row r="11" spans="1:33" x14ac:dyDescent="0.35">
      <c r="A11">
        <f t="shared" si="22"/>
        <v>8</v>
      </c>
      <c r="B11" s="12">
        <v>1</v>
      </c>
      <c r="C11" s="9"/>
      <c r="D11" s="9"/>
      <c r="E11" s="9"/>
      <c r="F11" s="9"/>
      <c r="G11" s="9"/>
      <c r="H11" s="10">
        <f>ROUND(MAX((MAX(0,C11+MIN(0,D11-F11-G11))/12&gt;{0,3,9,18,70,110,160}*500)*MAX(0,C11+MIN(0,D11-F11-G11))*{3,10,20,25,30,35,45}%-{0,21,111,201,551,1101,2701}*5),2)</f>
        <v>0</v>
      </c>
      <c r="I11" s="10">
        <f t="shared" si="23"/>
        <v>0</v>
      </c>
      <c r="J11" s="10">
        <f>ROUND(MAX((D11-F11-G11)*{0.03,0.1,0.2,0.25,0.3,0.35,0.45}-{0,105,555,1005,2755,5505,13505},0),2)</f>
        <v>0</v>
      </c>
      <c r="K11" s="10">
        <f t="shared" si="24"/>
        <v>0</v>
      </c>
      <c r="L11" s="10">
        <f t="shared" si="25"/>
        <v>0</v>
      </c>
      <c r="M11" s="10">
        <f t="shared" si="26"/>
        <v>0</v>
      </c>
      <c r="N11" s="10">
        <f t="shared" si="27"/>
        <v>0</v>
      </c>
      <c r="O11" s="10">
        <f t="shared" si="28"/>
        <v>0</v>
      </c>
      <c r="P11" s="10">
        <f t="shared" ca="1" si="6"/>
        <v>1</v>
      </c>
      <c r="Q11" s="10">
        <f t="shared" ca="1" si="7"/>
        <v>0</v>
      </c>
      <c r="R11" s="10">
        <f t="shared" ca="1" si="29"/>
        <v>0</v>
      </c>
      <c r="S11" s="10">
        <f t="shared" ca="1" si="30"/>
        <v>0</v>
      </c>
      <c r="T11" s="10">
        <f t="shared" ca="1" si="31"/>
        <v>0</v>
      </c>
      <c r="U11" s="10">
        <f t="shared" si="32"/>
        <v>0</v>
      </c>
      <c r="V11" s="10">
        <f t="shared" si="33"/>
        <v>0</v>
      </c>
      <c r="W11" s="10">
        <f t="shared" si="34"/>
        <v>0</v>
      </c>
      <c r="X11" s="10">
        <f ca="1">ROUND(MAX((MAX(0,S11+MIN(0,T11-V11-W11))/12&gt;{0,3,9,18,70,110,160}*500)*MAX(0,S11+MIN(0,T11-V11-W11))*{3,10,20,25,30,35,45}%-{0,21,111,201,551,1101,2701}*5),2)</f>
        <v>0</v>
      </c>
      <c r="Y11" s="10">
        <f t="shared" ca="1" si="35"/>
        <v>0</v>
      </c>
      <c r="Z11" s="10">
        <f ca="1">ROUND(MAX((T11-V11-W11)*{0.03,0.1,0.2,0.25,0.3,0.35,0.45}-{0,105,555,1005,2755,5505,13505},0),2)</f>
        <v>0</v>
      </c>
      <c r="AA11" s="10">
        <f t="shared" ca="1" si="36"/>
        <v>0</v>
      </c>
      <c r="AB11" s="10">
        <f t="shared" ca="1" si="37"/>
        <v>0</v>
      </c>
      <c r="AC11" s="10">
        <f t="shared" ca="1" si="38"/>
        <v>0</v>
      </c>
      <c r="AD11" s="10">
        <f t="shared" ca="1" si="39"/>
        <v>0</v>
      </c>
      <c r="AE11" s="10">
        <f t="shared" ca="1" si="40"/>
        <v>0</v>
      </c>
      <c r="AF11" s="10">
        <f t="shared" ca="1" si="41"/>
        <v>0</v>
      </c>
      <c r="AG11" s="10">
        <f t="shared" ca="1" si="42"/>
        <v>0</v>
      </c>
    </row>
    <row r="12" spans="1:33" x14ac:dyDescent="0.35">
      <c r="A12">
        <f t="shared" si="22"/>
        <v>9</v>
      </c>
      <c r="B12" s="12">
        <v>1</v>
      </c>
      <c r="C12" s="9"/>
      <c r="D12" s="9"/>
      <c r="E12" s="9"/>
      <c r="F12" s="9"/>
      <c r="G12" s="9"/>
      <c r="H12" s="10">
        <f>ROUND(MAX((MAX(0,C12+MIN(0,D12-F12-G12))/12&gt;{0,3,9,18,70,110,160}*500)*MAX(0,C12+MIN(0,D12-F12-G12))*{3,10,20,25,30,35,45}%-{0,21,111,201,551,1101,2701}*5),2)</f>
        <v>0</v>
      </c>
      <c r="I12" s="10">
        <f t="shared" si="23"/>
        <v>0</v>
      </c>
      <c r="J12" s="10">
        <f>ROUND(MAX((D12-F12-G12)*{0.03,0.1,0.2,0.25,0.3,0.35,0.45}-{0,105,555,1005,2755,5505,13505},0),2)</f>
        <v>0</v>
      </c>
      <c r="K12" s="10">
        <f t="shared" si="24"/>
        <v>0</v>
      </c>
      <c r="L12" s="10">
        <f t="shared" si="25"/>
        <v>0</v>
      </c>
      <c r="M12" s="10">
        <f t="shared" si="26"/>
        <v>0</v>
      </c>
      <c r="N12" s="10">
        <f t="shared" si="27"/>
        <v>0</v>
      </c>
      <c r="O12" s="10">
        <f t="shared" si="28"/>
        <v>0</v>
      </c>
      <c r="P12" s="10">
        <f t="shared" ca="1" si="6"/>
        <v>1</v>
      </c>
      <c r="Q12" s="10">
        <f t="shared" ca="1" si="7"/>
        <v>0</v>
      </c>
      <c r="R12" s="10">
        <f t="shared" ca="1" si="29"/>
        <v>0</v>
      </c>
      <c r="S12" s="10">
        <f t="shared" ca="1" si="30"/>
        <v>0</v>
      </c>
      <c r="T12" s="10">
        <f t="shared" ca="1" si="31"/>
        <v>0</v>
      </c>
      <c r="U12" s="10">
        <f t="shared" si="32"/>
        <v>0</v>
      </c>
      <c r="V12" s="10">
        <f t="shared" si="33"/>
        <v>0</v>
      </c>
      <c r="W12" s="10">
        <f t="shared" si="34"/>
        <v>0</v>
      </c>
      <c r="X12" s="10">
        <f ca="1">ROUND(MAX((MAX(0,S12+MIN(0,T12-V12-W12))/12&gt;{0,3,9,18,70,110,160}*500)*MAX(0,S12+MIN(0,T12-V12-W12))*{3,10,20,25,30,35,45}%-{0,21,111,201,551,1101,2701}*5),2)</f>
        <v>0</v>
      </c>
      <c r="Y12" s="10">
        <f t="shared" ca="1" si="35"/>
        <v>0</v>
      </c>
      <c r="Z12" s="10">
        <f ca="1">ROUND(MAX((T12-V12-W12)*{0.03,0.1,0.2,0.25,0.3,0.35,0.45}-{0,105,555,1005,2755,5505,13505},0),2)</f>
        <v>0</v>
      </c>
      <c r="AA12" s="10">
        <f t="shared" ca="1" si="36"/>
        <v>0</v>
      </c>
      <c r="AB12" s="10">
        <f t="shared" ca="1" si="37"/>
        <v>0</v>
      </c>
      <c r="AC12" s="10">
        <f t="shared" ca="1" si="38"/>
        <v>0</v>
      </c>
      <c r="AD12" s="10">
        <f t="shared" ca="1" si="39"/>
        <v>0</v>
      </c>
      <c r="AE12" s="10">
        <f t="shared" ca="1" si="40"/>
        <v>0</v>
      </c>
      <c r="AF12" s="10">
        <f t="shared" ca="1" si="41"/>
        <v>0</v>
      </c>
      <c r="AG12" s="10">
        <f t="shared" ca="1" si="42"/>
        <v>0</v>
      </c>
    </row>
    <row r="13" spans="1:33" x14ac:dyDescent="0.35">
      <c r="A13">
        <f t="shared" si="22"/>
        <v>10</v>
      </c>
      <c r="B13" s="12">
        <v>1</v>
      </c>
      <c r="C13" s="9"/>
      <c r="D13" s="9"/>
      <c r="E13" s="9"/>
      <c r="F13" s="9"/>
      <c r="G13" s="9"/>
      <c r="H13" s="10">
        <f>ROUND(MAX((MAX(0,C13+MIN(0,D13-F13-G13))/12&gt;{0,3,9,18,70,110,160}*500)*MAX(0,C13+MIN(0,D13-F13-G13))*{3,10,20,25,30,35,45}%-{0,21,111,201,551,1101,2701}*5),2)</f>
        <v>0</v>
      </c>
      <c r="I13" s="10">
        <f t="shared" si="23"/>
        <v>0</v>
      </c>
      <c r="J13" s="10">
        <f>ROUND(MAX((D13-F13-G13)*{0.03,0.1,0.2,0.25,0.3,0.35,0.45}-{0,105,555,1005,2755,5505,13505},0),2)</f>
        <v>0</v>
      </c>
      <c r="K13" s="10">
        <f t="shared" si="24"/>
        <v>0</v>
      </c>
      <c r="L13" s="10">
        <f t="shared" si="25"/>
        <v>0</v>
      </c>
      <c r="M13" s="10">
        <f t="shared" si="26"/>
        <v>0</v>
      </c>
      <c r="N13" s="10">
        <f t="shared" si="27"/>
        <v>0</v>
      </c>
      <c r="O13" s="10">
        <f t="shared" si="28"/>
        <v>0</v>
      </c>
      <c r="P13" s="10">
        <f t="shared" ca="1" si="6"/>
        <v>1</v>
      </c>
      <c r="Q13" s="10">
        <f t="shared" ca="1" si="7"/>
        <v>0</v>
      </c>
      <c r="R13" s="10">
        <f t="shared" ca="1" si="29"/>
        <v>0</v>
      </c>
      <c r="S13" s="10">
        <f t="shared" ca="1" si="30"/>
        <v>0</v>
      </c>
      <c r="T13" s="10">
        <f t="shared" ca="1" si="31"/>
        <v>0</v>
      </c>
      <c r="U13" s="10">
        <f t="shared" si="32"/>
        <v>0</v>
      </c>
      <c r="V13" s="10">
        <f t="shared" si="33"/>
        <v>0</v>
      </c>
      <c r="W13" s="10">
        <f t="shared" si="34"/>
        <v>0</v>
      </c>
      <c r="X13" s="10">
        <f ca="1">ROUND(MAX((MAX(0,S13+MIN(0,T13-V13-W13))/12&gt;{0,3,9,18,70,110,160}*500)*MAX(0,S13+MIN(0,T13-V13-W13))*{3,10,20,25,30,35,45}%-{0,21,111,201,551,1101,2701}*5),2)</f>
        <v>0</v>
      </c>
      <c r="Y13" s="10">
        <f t="shared" ca="1" si="35"/>
        <v>0</v>
      </c>
      <c r="Z13" s="10">
        <f ca="1">ROUND(MAX((T13-V13-W13)*{0.03,0.1,0.2,0.25,0.3,0.35,0.45}-{0,105,555,1005,2755,5505,13505},0),2)</f>
        <v>0</v>
      </c>
      <c r="AA13" s="10">
        <f t="shared" ca="1" si="36"/>
        <v>0</v>
      </c>
      <c r="AB13" s="10">
        <f t="shared" ca="1" si="37"/>
        <v>0</v>
      </c>
      <c r="AC13" s="10">
        <f t="shared" ca="1" si="38"/>
        <v>0</v>
      </c>
      <c r="AD13" s="10">
        <f t="shared" ca="1" si="39"/>
        <v>0</v>
      </c>
      <c r="AE13" s="10">
        <f t="shared" ca="1" si="40"/>
        <v>0</v>
      </c>
      <c r="AF13" s="10">
        <f t="shared" ca="1" si="41"/>
        <v>0</v>
      </c>
      <c r="AG13" s="10">
        <f t="shared" ca="1" si="42"/>
        <v>0</v>
      </c>
    </row>
  </sheetData>
  <dataValidations count="2">
    <dataValidation type="list" allowBlank="1" showInputMessage="1" showErrorMessage="1" sqref="B3:B13">
      <formula1>"1,2,3,4,5,6,7,8,9,10,11,12"</formula1>
    </dataValidation>
    <dataValidation type="list" allowBlank="1" showInputMessage="1" showErrorMessage="1" sqref="G3:G13">
      <formula1>"3500,4800"</formula1>
    </dataValidation>
  </dataValidations>
  <pageMargins left="0.7" right="0.7" top="0.75" bottom="0.75" header="0.3" footer="0.3"/>
  <pageSetup paperSize="9" scale="72" orientation="landscape" horizontalDpi="1200" verticalDpi="1200" r:id="rId1"/>
  <colBreaks count="1" manualBreakCount="1">
    <brk id="18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showGridLines="0" zoomScaleNormal="100" workbookViewId="0">
      <selection sqref="A1:A2"/>
    </sheetView>
  </sheetViews>
  <sheetFormatPr defaultRowHeight="11.65" x14ac:dyDescent="0.35"/>
  <cols>
    <col min="1" max="1" width="2.84375" bestFit="1" customWidth="1"/>
    <col min="2" max="2" width="10.15234375" bestFit="1" customWidth="1"/>
    <col min="3" max="3" width="5.61328125" bestFit="1" customWidth="1"/>
    <col min="4" max="4" width="11.15234375" bestFit="1" customWidth="1"/>
    <col min="5" max="5" width="5.61328125" bestFit="1" customWidth="1"/>
    <col min="6" max="17" width="10.69140625" customWidth="1"/>
  </cols>
  <sheetData>
    <row r="1" spans="1:17" x14ac:dyDescent="0.35">
      <c r="A1" s="31" t="s">
        <v>24</v>
      </c>
      <c r="B1" s="28" t="s">
        <v>9</v>
      </c>
      <c r="C1" s="29"/>
      <c r="D1" s="29" t="s">
        <v>10</v>
      </c>
      <c r="E1" s="29"/>
      <c r="F1" s="30" t="s">
        <v>13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 x14ac:dyDescent="0.35">
      <c r="A2" s="32"/>
      <c r="B2" s="25" t="s">
        <v>11</v>
      </c>
      <c r="C2" s="6" t="s">
        <v>12</v>
      </c>
      <c r="D2" s="6" t="s">
        <v>11</v>
      </c>
      <c r="E2" s="6" t="s">
        <v>12</v>
      </c>
      <c r="F2" s="5">
        <v>1</v>
      </c>
      <c r="G2" s="5">
        <v>2</v>
      </c>
      <c r="H2" s="5">
        <v>3</v>
      </c>
      <c r="I2" s="5">
        <v>4</v>
      </c>
      <c r="J2" s="5">
        <v>5</v>
      </c>
      <c r="K2" s="5">
        <v>6</v>
      </c>
      <c r="L2" s="5">
        <v>7</v>
      </c>
      <c r="M2" s="5">
        <v>8</v>
      </c>
      <c r="N2" s="5">
        <v>9</v>
      </c>
      <c r="O2" s="5">
        <v>10</v>
      </c>
      <c r="P2" s="5">
        <v>11</v>
      </c>
      <c r="Q2" s="5">
        <v>12</v>
      </c>
    </row>
    <row r="3" spans="1:17" x14ac:dyDescent="0.35">
      <c r="A3" s="8">
        <v>1</v>
      </c>
      <c r="B3" s="19">
        <v>0</v>
      </c>
      <c r="C3" s="20">
        <v>0</v>
      </c>
      <c r="D3" s="19">
        <v>0</v>
      </c>
      <c r="E3" s="20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</row>
    <row r="4" spans="1:17" x14ac:dyDescent="0.35">
      <c r="A4" s="8">
        <f t="shared" ref="A4:A12" si="0">A3+1</f>
        <v>2</v>
      </c>
      <c r="B4" s="19">
        <v>1500</v>
      </c>
      <c r="C4" s="20">
        <v>1</v>
      </c>
      <c r="D4" s="19">
        <v>0</v>
      </c>
      <c r="E4" s="20">
        <v>0</v>
      </c>
      <c r="F4" s="21">
        <v>1500</v>
      </c>
      <c r="G4" s="21">
        <v>3000</v>
      </c>
      <c r="H4" s="21">
        <v>4500</v>
      </c>
      <c r="I4" s="21">
        <v>6000</v>
      </c>
      <c r="J4" s="21">
        <v>7500</v>
      </c>
      <c r="K4" s="21">
        <v>9000</v>
      </c>
      <c r="L4" s="21">
        <v>10500</v>
      </c>
      <c r="M4" s="21">
        <v>12000</v>
      </c>
      <c r="N4" s="21">
        <v>13500</v>
      </c>
      <c r="O4" s="21">
        <v>15000</v>
      </c>
      <c r="P4" s="21">
        <v>16500</v>
      </c>
      <c r="Q4" s="21">
        <v>18000</v>
      </c>
    </row>
    <row r="5" spans="1:17" x14ac:dyDescent="0.35">
      <c r="A5" s="8">
        <f t="shared" si="0"/>
        <v>3</v>
      </c>
      <c r="B5" s="19">
        <v>0</v>
      </c>
      <c r="C5" s="20">
        <v>0</v>
      </c>
      <c r="D5" s="19">
        <v>18000</v>
      </c>
      <c r="E5" s="20">
        <v>1</v>
      </c>
      <c r="F5" s="21">
        <v>19500</v>
      </c>
      <c r="G5" s="21">
        <v>21000</v>
      </c>
      <c r="H5" s="21">
        <v>22500</v>
      </c>
      <c r="I5" s="21">
        <v>24000</v>
      </c>
      <c r="J5" s="21">
        <v>25500</v>
      </c>
      <c r="K5" s="21">
        <v>27000</v>
      </c>
      <c r="L5" s="21">
        <v>28500</v>
      </c>
      <c r="M5" s="21">
        <v>30000</v>
      </c>
      <c r="N5" s="21">
        <v>31500</v>
      </c>
      <c r="O5" s="21">
        <v>33000</v>
      </c>
      <c r="P5" s="21">
        <v>34500</v>
      </c>
      <c r="Q5" s="21">
        <v>36000</v>
      </c>
    </row>
    <row r="6" spans="1:17" x14ac:dyDescent="0.35">
      <c r="A6" s="8">
        <f t="shared" si="0"/>
        <v>4</v>
      </c>
      <c r="B6" s="22">
        <v>4500</v>
      </c>
      <c r="C6" s="20">
        <v>1</v>
      </c>
      <c r="D6" s="19">
        <v>0</v>
      </c>
      <c r="E6" s="20">
        <v>0</v>
      </c>
      <c r="F6" s="21">
        <v>31700</v>
      </c>
      <c r="G6" s="21">
        <v>37700</v>
      </c>
      <c r="H6" s="23">
        <v>43050</v>
      </c>
      <c r="I6" s="23">
        <v>47550</v>
      </c>
      <c r="J6" s="21">
        <v>52050</v>
      </c>
      <c r="K6" s="21">
        <v>56550</v>
      </c>
      <c r="L6" s="21">
        <v>61050</v>
      </c>
      <c r="M6" s="21">
        <v>65550</v>
      </c>
      <c r="N6" s="21">
        <v>70050</v>
      </c>
      <c r="O6" s="23">
        <v>74550</v>
      </c>
      <c r="P6" s="21">
        <v>79050</v>
      </c>
      <c r="Q6" s="21">
        <v>83550</v>
      </c>
    </row>
    <row r="7" spans="1:17" x14ac:dyDescent="0.35">
      <c r="A7" s="8">
        <f t="shared" si="0"/>
        <v>5</v>
      </c>
      <c r="B7" s="19">
        <v>0</v>
      </c>
      <c r="C7" s="20">
        <v>0</v>
      </c>
      <c r="D7" s="19">
        <v>54000</v>
      </c>
      <c r="E7" s="20">
        <v>1</v>
      </c>
      <c r="F7" s="21">
        <v>58500</v>
      </c>
      <c r="G7" s="21">
        <v>63000</v>
      </c>
      <c r="H7" s="23">
        <v>67500</v>
      </c>
      <c r="I7" s="21">
        <v>72000</v>
      </c>
      <c r="J7" s="21">
        <v>76500</v>
      </c>
      <c r="K7" s="23">
        <v>81000</v>
      </c>
      <c r="L7" s="21">
        <v>85500</v>
      </c>
      <c r="M7" s="21">
        <v>90000</v>
      </c>
      <c r="N7" s="21">
        <v>94500</v>
      </c>
      <c r="O7" s="21">
        <v>99000</v>
      </c>
      <c r="P7" s="21">
        <v>103500</v>
      </c>
      <c r="Q7" s="21">
        <v>108000</v>
      </c>
    </row>
    <row r="8" spans="1:17" x14ac:dyDescent="0.35">
      <c r="A8" s="8">
        <f t="shared" si="0"/>
        <v>6</v>
      </c>
      <c r="B8" s="19">
        <v>0</v>
      </c>
      <c r="C8" s="20">
        <v>0</v>
      </c>
      <c r="D8" s="19">
        <v>108000</v>
      </c>
      <c r="E8" s="20">
        <v>1</v>
      </c>
      <c r="F8" s="23">
        <v>121500</v>
      </c>
      <c r="G8" s="21">
        <v>166500</v>
      </c>
      <c r="H8" s="23">
        <v>204000</v>
      </c>
      <c r="I8" s="21">
        <v>239000</v>
      </c>
      <c r="J8" s="21">
        <v>274000</v>
      </c>
      <c r="K8" s="21">
        <v>309000</v>
      </c>
      <c r="L8" s="21">
        <v>344000</v>
      </c>
      <c r="M8" s="21">
        <v>379000</v>
      </c>
      <c r="N8" s="21">
        <v>414000</v>
      </c>
      <c r="O8" s="21">
        <v>449000</v>
      </c>
      <c r="P8" s="21">
        <v>484000</v>
      </c>
      <c r="Q8" s="21">
        <v>519000</v>
      </c>
    </row>
    <row r="9" spans="1:17" x14ac:dyDescent="0.35">
      <c r="A9" s="8">
        <f t="shared" si="0"/>
        <v>7</v>
      </c>
      <c r="B9" s="19">
        <v>35000</v>
      </c>
      <c r="C9" s="20">
        <v>1</v>
      </c>
      <c r="D9" s="19">
        <v>0</v>
      </c>
      <c r="E9" s="20">
        <v>0</v>
      </c>
      <c r="F9" s="23">
        <v>195250</v>
      </c>
      <c r="G9" s="21">
        <v>247500</v>
      </c>
      <c r="H9" s="23">
        <v>292500</v>
      </c>
      <c r="I9" s="21">
        <v>337500</v>
      </c>
      <c r="J9" s="21">
        <v>382000</v>
      </c>
      <c r="K9" s="21">
        <v>417000</v>
      </c>
      <c r="L9" s="21">
        <v>452000</v>
      </c>
      <c r="M9" s="21">
        <v>487000</v>
      </c>
      <c r="N9" s="21">
        <v>522000</v>
      </c>
      <c r="O9" s="21">
        <v>557000</v>
      </c>
      <c r="P9" s="21">
        <v>592000</v>
      </c>
      <c r="Q9" s="21">
        <v>627000</v>
      </c>
    </row>
    <row r="10" spans="1:17" x14ac:dyDescent="0.35">
      <c r="A10" s="8">
        <f t="shared" si="0"/>
        <v>8</v>
      </c>
      <c r="B10" s="19">
        <v>0</v>
      </c>
      <c r="C10" s="20">
        <v>0</v>
      </c>
      <c r="D10" s="19">
        <v>420000</v>
      </c>
      <c r="E10" s="20">
        <v>1</v>
      </c>
      <c r="F10" s="21">
        <v>455000</v>
      </c>
      <c r="G10" s="21">
        <v>490000</v>
      </c>
      <c r="H10" s="23">
        <v>525000</v>
      </c>
      <c r="I10" s="21">
        <v>560000</v>
      </c>
      <c r="J10" s="21">
        <v>595000</v>
      </c>
      <c r="K10" s="21">
        <v>630000</v>
      </c>
      <c r="L10" s="21">
        <v>665000</v>
      </c>
      <c r="M10" s="21">
        <v>700000</v>
      </c>
      <c r="N10" s="21">
        <v>735000</v>
      </c>
      <c r="O10" s="21">
        <v>770000</v>
      </c>
      <c r="P10" s="21">
        <v>805000</v>
      </c>
      <c r="Q10" s="21">
        <v>840000</v>
      </c>
    </row>
    <row r="11" spans="1:17" x14ac:dyDescent="0.35">
      <c r="A11" s="8">
        <f t="shared" si="0"/>
        <v>9</v>
      </c>
      <c r="B11" s="19">
        <v>55000</v>
      </c>
      <c r="C11" s="20">
        <v>1</v>
      </c>
      <c r="D11" s="19">
        <v>0</v>
      </c>
      <c r="E11" s="20">
        <v>0</v>
      </c>
      <c r="F11" s="21">
        <v>620000</v>
      </c>
      <c r="G11" s="21">
        <v>691666.66700000002</v>
      </c>
      <c r="H11" s="23">
        <v>763333.33299999998</v>
      </c>
      <c r="I11" s="21">
        <v>835000</v>
      </c>
      <c r="J11" s="21">
        <v>906666.66700000002</v>
      </c>
      <c r="K11" s="21">
        <v>978333.33299999998</v>
      </c>
      <c r="L11" s="24">
        <v>1052500</v>
      </c>
      <c r="M11" s="24">
        <v>1132500</v>
      </c>
      <c r="N11" s="24">
        <v>1212500</v>
      </c>
      <c r="O11" s="24">
        <v>1292500</v>
      </c>
      <c r="P11" s="24">
        <v>1372500</v>
      </c>
      <c r="Q11" s="24">
        <v>1452500</v>
      </c>
    </row>
    <row r="12" spans="1:17" x14ac:dyDescent="0.35">
      <c r="A12" s="8">
        <f t="shared" si="0"/>
        <v>10</v>
      </c>
      <c r="B12" s="19">
        <v>0</v>
      </c>
      <c r="C12" s="20">
        <v>0</v>
      </c>
      <c r="D12" s="19">
        <v>660000</v>
      </c>
      <c r="E12" s="20">
        <v>1</v>
      </c>
      <c r="F12" s="21">
        <v>715000</v>
      </c>
      <c r="G12" s="21">
        <v>770000</v>
      </c>
      <c r="H12" s="21">
        <v>825000</v>
      </c>
      <c r="I12" s="21">
        <v>880000</v>
      </c>
      <c r="J12" s="21">
        <v>935000</v>
      </c>
      <c r="K12" s="21">
        <v>990000</v>
      </c>
      <c r="L12" s="21">
        <v>1052500</v>
      </c>
      <c r="M12" s="21">
        <v>1132500</v>
      </c>
      <c r="N12" s="21">
        <v>1212500</v>
      </c>
      <c r="O12" s="21">
        <v>1292500</v>
      </c>
      <c r="P12" s="21">
        <v>1372500</v>
      </c>
      <c r="Q12" s="21">
        <v>1452500</v>
      </c>
    </row>
    <row r="16" spans="1:17" x14ac:dyDescent="0.35">
      <c r="B16" s="26" t="s">
        <v>42</v>
      </c>
    </row>
    <row r="17" spans="1:2" x14ac:dyDescent="0.35">
      <c r="A17" t="s">
        <v>43</v>
      </c>
      <c r="B17" s="27" t="s">
        <v>44</v>
      </c>
    </row>
  </sheetData>
  <mergeCells count="4">
    <mergeCell ref="B1:C1"/>
    <mergeCell ref="D1:E1"/>
    <mergeCell ref="F1:Q1"/>
    <mergeCell ref="A1:A2"/>
  </mergeCells>
  <hyperlinks>
    <hyperlink ref="B17" r:id="rId1"/>
  </hyperlinks>
  <pageMargins left="0.7" right="0.7" top="0.75" bottom="0.75" header="0.3" footer="0.3"/>
  <pageSetup paperSize="9" scale="90" orientation="landscape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简易计算</vt:lpstr>
      <vt:lpstr>计算模板</vt:lpstr>
      <vt:lpstr>masterdata_alloc_table</vt:lpstr>
      <vt:lpstr>alloc_boundary_1</vt:lpstr>
      <vt:lpstr>fixed_bonus_amt</vt:lpstr>
      <vt:lpstr>fixed_bonus_bool</vt:lpstr>
      <vt:lpstr>fixed_sal_amt</vt:lpstr>
      <vt:lpstr>fixed_sal_bool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2017-01-25T15:15:20Z</cp:lastPrinted>
  <dcterms:created xsi:type="dcterms:W3CDTF">2017-01-18T02:14:23Z</dcterms:created>
  <dcterms:modified xsi:type="dcterms:W3CDTF">2017-01-25T16:20:32Z</dcterms:modified>
</cp:coreProperties>
</file>