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iocontrerasaguila/Downloads/"/>
    </mc:Choice>
  </mc:AlternateContent>
  <xr:revisionPtr revIDLastSave="0" documentId="13_ncr:1_{29936364-F3E5-3E46-94C8-455BD6D1568F}" xr6:coauthVersionLast="45" xr6:coauthVersionMax="47" xr10:uidLastSave="{00000000-0000-0000-0000-000000000000}"/>
  <bookViews>
    <workbookView xWindow="0" yWindow="460" windowWidth="23260" windowHeight="124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G84" i="1" l="1"/>
  <c r="E84" i="1"/>
  <c r="G83" i="1"/>
  <c r="E83" i="1"/>
  <c r="G82" i="1"/>
  <c r="E82" i="1"/>
  <c r="G81" i="1"/>
  <c r="E81" i="1"/>
  <c r="G80" i="1"/>
  <c r="E80" i="1"/>
  <c r="F79" i="1"/>
  <c r="G79" i="1" s="1"/>
  <c r="D79" i="1"/>
  <c r="E79" i="1" s="1"/>
  <c r="F78" i="1"/>
  <c r="G78" i="1" s="1"/>
  <c r="D78" i="1"/>
  <c r="E78" i="1" s="1"/>
  <c r="G71" i="1"/>
  <c r="E71" i="1"/>
  <c r="G70" i="1"/>
  <c r="E70" i="1"/>
  <c r="G69" i="1"/>
  <c r="E69" i="1"/>
  <c r="G68" i="1"/>
  <c r="E68" i="1"/>
  <c r="G67" i="1"/>
  <c r="E67" i="1"/>
  <c r="F66" i="1"/>
  <c r="G66" i="1" s="1"/>
  <c r="D66" i="1"/>
  <c r="E66" i="1" s="1"/>
  <c r="F65" i="1"/>
  <c r="G65" i="1" s="1"/>
  <c r="D65" i="1"/>
  <c r="E65" i="1" s="1"/>
  <c r="G58" i="1"/>
  <c r="E58" i="1"/>
  <c r="G57" i="1"/>
  <c r="E57" i="1"/>
  <c r="G56" i="1"/>
  <c r="E56" i="1"/>
  <c r="G55" i="1"/>
  <c r="E55" i="1"/>
  <c r="G54" i="1"/>
  <c r="E54" i="1"/>
  <c r="F53" i="1"/>
  <c r="G53" i="1" s="1"/>
  <c r="D53" i="1"/>
  <c r="E53" i="1" s="1"/>
  <c r="F52" i="1"/>
  <c r="G52" i="1" s="1"/>
  <c r="D52" i="1"/>
  <c r="E52" i="1" s="1"/>
  <c r="G45" i="1"/>
  <c r="E45" i="1"/>
  <c r="G44" i="1"/>
  <c r="E44" i="1"/>
  <c r="G43" i="1"/>
  <c r="E43" i="1"/>
  <c r="G42" i="1"/>
  <c r="E42" i="1"/>
  <c r="G41" i="1"/>
  <c r="E41" i="1"/>
  <c r="F40" i="1"/>
  <c r="G40" i="1" s="1"/>
  <c r="E40" i="1"/>
  <c r="D40" i="1"/>
  <c r="F39" i="1"/>
  <c r="G39" i="1" s="1"/>
  <c r="E39" i="1"/>
  <c r="D39" i="1"/>
  <c r="G32" i="1"/>
  <c r="E32" i="1"/>
  <c r="G31" i="1"/>
  <c r="E31" i="1"/>
  <c r="G30" i="1"/>
  <c r="E30" i="1"/>
  <c r="G29" i="1"/>
  <c r="E29" i="1"/>
  <c r="G28" i="1"/>
  <c r="E28" i="1"/>
  <c r="F27" i="1"/>
  <c r="G27" i="1" s="1"/>
  <c r="D27" i="1"/>
  <c r="E27" i="1" s="1"/>
  <c r="F26" i="1"/>
  <c r="G26" i="1" s="1"/>
  <c r="D26" i="1"/>
  <c r="E26" i="1" s="1"/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H78" i="1"/>
  <c r="I78" i="1" s="1"/>
  <c r="J71" i="1"/>
  <c r="K71" i="1" s="1"/>
  <c r="H71" i="1"/>
  <c r="I71" i="1" s="1"/>
  <c r="J70" i="1"/>
  <c r="K70" i="1" s="1"/>
  <c r="H70" i="1"/>
  <c r="I70" i="1" s="1"/>
  <c r="J69" i="1"/>
  <c r="K69" i="1" s="1"/>
  <c r="H69" i="1"/>
  <c r="I69" i="1" s="1"/>
  <c r="J68" i="1"/>
  <c r="K68" i="1" s="1"/>
  <c r="H68" i="1"/>
  <c r="I68" i="1" s="1"/>
  <c r="J67" i="1"/>
  <c r="K67" i="1" s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H52" i="1"/>
  <c r="I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J44" i="1"/>
  <c r="K44" i="1" s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<sst xmlns="http://schemas.openxmlformats.org/spreadsheetml/2006/main" count="194" uniqueCount="67">
  <si>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</si>
  <si>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</si>
  <si>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</si>
  <si>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</si>
  <si>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</si>
  <si>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</si>
  <si>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</si>
  <si>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</si>
  <si>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</si>
  <si>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</si>
  <si>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</si>
  <si>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</si>
  <si>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</si>
  <si>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</si>
  <si>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</si>
  <si>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</si>
  <si>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</si>
  <si>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</si>
  <si>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</si>
  <si>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</si>
  <si>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</si>
  <si>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</si>
  <si>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</si>
  <si>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</si>
  <si>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</si>
  <si>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</si>
  <si>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</si>
  <si>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</si>
  <si>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</si>
  <si>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</si>
  <si>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</si>
  <si>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</si>
  <si>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</si>
  <si>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</si>
  <si>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</si>
  <si>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</si>
  <si>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</si>
  <si>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</si>
  <si>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</si>
  <si>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</si>
  <si>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</si>
  <si>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</si>
  <si>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</si>
  <si>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</si>
  <si>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</si>
  <si>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</si>
  <si>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</si>
  <si>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</si>
  <si>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</si>
  <si>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</si>
  <si>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</si>
  <si>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</si>
  <si>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</si>
  <si>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</si>
  <si>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</si>
  <si>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</si>
  <si>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</si>
  <si>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</si>
  <si>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</si>
  <si>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</si>
  <si>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</si>
  <si>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</si>
  <si>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</si>
  <si>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</si>
  <si>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Victor Aponte</t>
  </si>
  <si>
    <t>Cristian Lara</t>
  </si>
  <si>
    <t>Lukas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</si>
</sst>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78" sqref="D78:G8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30">
        <v>0.7</v>
      </c>
      <c r="D2" s="33">
        <v>0.3</v>
      </c>
      <c r="E2" s="34">
        <v>1</v>
      </c>
    </row>
    <row r="3" spans="1:11" ht="16" x14ac:dyDescent="0.2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">
      <c r="A4" s="3">
        <v>1</v>
      </c>
      <c r="B4" s="17" t="s">
        <v>64</v>
      </c>
      <c r="C4" s="32">
        <f>C21</f>
        <v>6</v>
      </c>
      <c r="D4" s="38">
        <f>C60</f>
        <v>6</v>
      </c>
      <c r="E4" s="37">
        <f>C4*C$2+D4*D$2</f>
        <v>5.9999999999999991</v>
      </c>
    </row>
    <row r="5" spans="1:11" x14ac:dyDescent="0.2">
      <c r="A5" s="3">
        <v>2</v>
      </c>
      <c r="B5" s="17" t="s">
        <v>65</v>
      </c>
      <c r="C5" s="32">
        <f>C34</f>
        <v>6</v>
      </c>
      <c r="D5" s="38">
        <f>C73</f>
        <v>6</v>
      </c>
      <c r="E5" s="37">
        <f t="shared" ref="E5:E6" si="0">C5*C$2+D5*D$2</f>
        <v>5.9999999999999991</v>
      </c>
    </row>
    <row r="6" spans="1:11" x14ac:dyDescent="0.2">
      <c r="A6" s="3">
        <v>3</v>
      </c>
      <c r="B6" s="17" t="s">
        <v>66</v>
      </c>
      <c r="C6" s="32">
        <f>C47</f>
        <v>6</v>
      </c>
      <c r="D6" s="38">
        <f>C86</f>
        <v>6</v>
      </c>
      <c r="E6" s="37">
        <f t="shared" si="0"/>
        <v>5.9999999999999991</v>
      </c>
    </row>
    <row r="11" spans="1:11" ht="19" outlineLevel="1" x14ac:dyDescent="0.2">
      <c r="A11" s="39" t="s">
        <v>48</v>
      </c>
      <c r="B11" s="12" t="str">
        <f>B4</f>
        <v>Victor Aponte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4" si="1">IF($C13=CL,"X","")</f>
        <v>X</v>
      </c>
      <c r="E13" s="13">
        <f>IF(D13="X",100*0.15,"")</f>
        <v>15</v>
      </c>
      <c r="F13" s="13" t="str">
        <f t="shared" ref="F13:F14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63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">
        <v>63</v>
      </c>
      <c r="E16" s="13">
        <f>IF(D16="X",100*0.05,"")</f>
        <v>5</v>
      </c>
      <c r="F16" s="13"/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63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">
        <v>63</v>
      </c>
      <c r="E18" s="13">
        <f>IF(D18="X",100*0.2,"")</f>
        <v>20</v>
      </c>
      <c r="F18" s="13"/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63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0"/>
      <c r="B20" s="19" t="s">
        <v>4</v>
      </c>
      <c r="C20" s="23">
        <f>E20+G20+I20+K20</f>
        <v>86</v>
      </c>
      <c r="D20" s="14"/>
      <c r="E20" s="14">
        <f>SUM(E13:E19)</f>
        <v>65</v>
      </c>
      <c r="F20" s="14"/>
      <c r="G20" s="14">
        <f>SUM(G13:G19)</f>
        <v>21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2" t="s">
        <v>12</v>
      </c>
      <c r="C21" s="15">
        <f>VLOOKUP(C20,ESCALA_IEP!A2:B202,2,FALSE)</f>
        <v>6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48</v>
      </c>
      <c r="B24" s="12" t="str">
        <f>B5</f>
        <v>Cristian Lara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27" si="7">IF($C26=CL,"X","")</f>
        <v>X</v>
      </c>
      <c r="E26" s="13">
        <f>IF(D26="X",100*0.15,"")</f>
        <v>15</v>
      </c>
      <c r="F26" s="13" t="str">
        <f t="shared" ref="F26:F27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63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">
        <v>63</v>
      </c>
      <c r="E29" s="13">
        <f>IF(D29="X",100*0.05,"")</f>
        <v>5</v>
      </c>
      <c r="F29" s="13"/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63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">
        <v>63</v>
      </c>
      <c r="E31" s="13">
        <f>IF(D31="X",100*0.2,"")</f>
        <v>20</v>
      </c>
      <c r="F31" s="13"/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 t="s">
        <v>63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0"/>
      <c r="B33" s="19" t="s">
        <v>4</v>
      </c>
      <c r="C33" s="23">
        <f>E33+G33+I33+K33</f>
        <v>86</v>
      </c>
      <c r="D33" s="14"/>
      <c r="E33" s="14">
        <f>SUM(E26:E32)</f>
        <v>65</v>
      </c>
      <c r="F33" s="14"/>
      <c r="G33" s="14">
        <f>SUM(G26:G32)</f>
        <v>21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2" t="s">
        <v>12</v>
      </c>
      <c r="C34" s="15">
        <f>VLOOKUP(C33,ESCALA_IEP!A15:B215,2,FALSE)</f>
        <v>6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9" t="s">
        <v>48</v>
      </c>
      <c r="B37" s="12" t="str">
        <f>B6</f>
        <v>Lukas Rodriguez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0" si="12">IF($C39=CL,"X","")</f>
        <v>X</v>
      </c>
      <c r="E39" s="13">
        <f>IF(D39="X",100*0.15,"")</f>
        <v>15</v>
      </c>
      <c r="F39" s="13" t="str">
        <f t="shared" ref="F39:F40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/>
      <c r="E41" s="13" t="str">
        <f>IF(D41="X",100*0.2,"")</f>
        <v/>
      </c>
      <c r="F41" s="13" t="s">
        <v>63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">
        <v>63</v>
      </c>
      <c r="E42" s="13">
        <f>IF(D42="X",100*0.05,"")</f>
        <v>5</v>
      </c>
      <c r="F42" s="13"/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/>
      <c r="E43" s="13" t="str">
        <f>IF(D43="X",100*0.05,"")</f>
        <v/>
      </c>
      <c r="F43" s="13" t="s">
        <v>63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">
        <v>63</v>
      </c>
      <c r="E44" s="13">
        <f>IF(D44="X",100*0.2,"")</f>
        <v>20</v>
      </c>
      <c r="F44" s="13"/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/>
      <c r="E45" s="13" t="str">
        <f>IF(D45="X",100*0.1,"")</f>
        <v/>
      </c>
      <c r="F45" s="13" t="s">
        <v>63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0"/>
      <c r="B46" s="19" t="s">
        <v>4</v>
      </c>
      <c r="C46" s="23">
        <f>E46+G46+I46+K46</f>
        <v>86</v>
      </c>
      <c r="D46" s="14"/>
      <c r="E46" s="14">
        <f>SUM(E39:E45)</f>
        <v>65</v>
      </c>
      <c r="F46" s="14"/>
      <c r="G46" s="14">
        <f>SUM(G39:G45)</f>
        <v>21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2" t="s">
        <v>12</v>
      </c>
      <c r="C47" s="15">
        <f>VLOOKUP(C46,ESCALA_IEP!A28:B228,2,FALSE)</f>
        <v>6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60</v>
      </c>
      <c r="B50" s="12" t="str">
        <f>B4</f>
        <v>Victor Aponte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3" si="17">IF($C52=CL,"X","")</f>
        <v>X</v>
      </c>
      <c r="E52" s="13">
        <f>IF(D52="X",100*0.15,"")</f>
        <v>15</v>
      </c>
      <c r="F52" s="13" t="str">
        <f t="shared" ref="F52:F53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/>
      <c r="E54" s="13" t="str">
        <f>IF(D54="X",100*0.2,"")</f>
        <v/>
      </c>
      <c r="F54" s="13" t="s">
        <v>63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/>
      <c r="E56" s="13" t="str">
        <f>IF(D56="X",100*0.05,"")</f>
        <v/>
      </c>
      <c r="F56" s="13" t="s">
        <v>63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/>
      <c r="E58" s="13" t="str">
        <f>IF(D58="X",100*0.1,"")</f>
        <v/>
      </c>
      <c r="F58" s="13" t="s">
        <v>63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25">
      <c r="A59" s="40"/>
      <c r="B59" s="19" t="s">
        <v>4</v>
      </c>
      <c r="C59" s="23">
        <f>E59+G59+I59+K59</f>
        <v>86</v>
      </c>
      <c r="D59" s="14"/>
      <c r="E59" s="14">
        <f>SUM(E52:E58)</f>
        <v>65</v>
      </c>
      <c r="F59" s="14"/>
      <c r="G59" s="14">
        <f>SUM(G52:G58)</f>
        <v>21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2" t="s">
        <v>12</v>
      </c>
      <c r="C60" s="15">
        <f>VLOOKUP(C59,ESCALA_IEP!A41:B241,2,FALSE)</f>
        <v>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61</v>
      </c>
      <c r="B63" s="12" t="str">
        <f>B5</f>
        <v>Cristian Lara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6" si="22">IF($C65=CL,"X","")</f>
        <v>X</v>
      </c>
      <c r="E65" s="13">
        <f>IF(D65="X",100*0.15,"")</f>
        <v>15</v>
      </c>
      <c r="F65" s="13" t="str">
        <f t="shared" ref="F65:F66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/>
      <c r="E67" s="13" t="str">
        <f>IF(D67="X",100*0.2,"")</f>
        <v/>
      </c>
      <c r="F67" s="13" t="s">
        <v>63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">
        <v>63</v>
      </c>
      <c r="E68" s="13">
        <f>IF(D68="X",100*0.05,"")</f>
        <v>5</v>
      </c>
      <c r="F68" s="13"/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/>
      <c r="E69" s="13" t="str">
        <f>IF(D69="X",100*0.05,"")</f>
        <v/>
      </c>
      <c r="F69" s="13" t="s">
        <v>63</v>
      </c>
      <c r="G69" s="13">
        <f>IF(F69="X",60*0.05,"")</f>
        <v>3</v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">
        <v>63</v>
      </c>
      <c r="E70" s="13">
        <f>IF(D70="X",100*0.2,"")</f>
        <v>20</v>
      </c>
      <c r="F70" s="13"/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/>
      <c r="E71" s="13" t="str">
        <f>IF(D71="X",100*0.1,"")</f>
        <v/>
      </c>
      <c r="F71" s="13" t="s">
        <v>63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25">
      <c r="A72" s="40"/>
      <c r="B72" s="19" t="s">
        <v>4</v>
      </c>
      <c r="C72" s="23">
        <f>E72+G72+I72+K72</f>
        <v>86</v>
      </c>
      <c r="D72" s="14"/>
      <c r="E72" s="14">
        <f>SUM(E65:E71)</f>
        <v>65</v>
      </c>
      <c r="F72" s="14"/>
      <c r="G72" s="14">
        <f>SUM(G65:G71)</f>
        <v>21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2" t="s">
        <v>12</v>
      </c>
      <c r="C73" s="15">
        <f>VLOOKUP(C72,ESCALA_IEP!A54:B254,2,FALSE)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62</v>
      </c>
      <c r="B76" s="12" t="str">
        <f>B6</f>
        <v>Lukas Rodriguez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79" si="27">IF($C78=CL,"X","")</f>
        <v>X</v>
      </c>
      <c r="E78" s="13">
        <f>IF(D78="X",100*0.15,"")</f>
        <v>15</v>
      </c>
      <c r="F78" s="13" t="str">
        <f t="shared" ref="F78:F79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/>
      <c r="E80" s="13" t="str">
        <f>IF(D80="X",100*0.2,"")</f>
        <v/>
      </c>
      <c r="F80" s="13" t="s">
        <v>63</v>
      </c>
      <c r="G80" s="13">
        <f>IF(F80="X",60*0.2,"")</f>
        <v>12</v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">
        <v>63</v>
      </c>
      <c r="E81" s="13">
        <f>IF(D81="X",100*0.05,"")</f>
        <v>5</v>
      </c>
      <c r="F81" s="13"/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/>
      <c r="E82" s="13" t="str">
        <f>IF(D82="X",100*0.05,"")</f>
        <v/>
      </c>
      <c r="F82" s="13" t="s">
        <v>63</v>
      </c>
      <c r="G82" s="13">
        <f>IF(F82="X",60*0.05,"")</f>
        <v>3</v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">
        <v>63</v>
      </c>
      <c r="E83" s="13">
        <f>IF(D83="X",100*0.2,"")</f>
        <v>20</v>
      </c>
      <c r="F83" s="13"/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/>
      <c r="E84" s="13" t="str">
        <f>IF(D84="X",100*0.1,"")</f>
        <v/>
      </c>
      <c r="F84" s="13" t="s">
        <v>63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25">
      <c r="A85" s="40"/>
      <c r="B85" s="19" t="s">
        <v>4</v>
      </c>
      <c r="C85" s="23">
        <f>E85+G85+I85+K85</f>
        <v>86</v>
      </c>
      <c r="D85" s="14"/>
      <c r="E85" s="14">
        <f>SUM(E78:E84)</f>
        <v>65</v>
      </c>
      <c r="F85" s="14"/>
      <c r="G85" s="14">
        <f>SUM(G78:G84)</f>
        <v>21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2" t="s">
        <v>12</v>
      </c>
      <c r="C86" s="15">
        <f>VLOOKUP(C85,ESCALA_IEP!A67:B267,2,FALSE)</f>
        <v>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">
      <c r="A3" s="50"/>
      <c r="B3" s="55"/>
      <c r="C3" s="55"/>
      <c r="D3" s="28">
        <v>0.3</v>
      </c>
      <c r="E3" s="28">
        <v>0</v>
      </c>
      <c r="F3" s="50"/>
    </row>
    <row r="4" spans="1:6" ht="105" x14ac:dyDescent="0.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75" customHeight="1" x14ac:dyDescent="0.2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75" x14ac:dyDescent="0.2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0" x14ac:dyDescent="0.2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0" x14ac:dyDescent="0.2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Microsoft Office User</cp:lastModifiedBy>
  <dcterms:created xsi:type="dcterms:W3CDTF">2023-08-07T04:08:01Z</dcterms:created>
  <dcterms:modified xsi:type="dcterms:W3CDTF">2024-12-05T21:53:03Z</dcterms:modified>
</cp:coreProperties>
</file>