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8_{F5C57D83-A9D0-41EB-B7D2-59822B7BECC7}" xr6:coauthVersionLast="41" xr6:coauthVersionMax="41" xr10:uidLastSave="{00000000-0000-0000-0000-000000000000}"/>
  <bookViews>
    <workbookView xWindow="-110" yWindow="-110" windowWidth="19420" windowHeight="10420" xr2:uid="{00000000-000D-0000-FFFF-FFFF00000000}"/>
  </bookViews>
  <sheets>
    <sheet name="ProjSummary" sheetId="3" r:id="rId1"/>
    <sheet name="ProjPlan" sheetId="1" r:id="rId2"/>
    <sheet name="Resources" sheetId="2" r:id="rId3"/>
    <sheet name="Impediments" sheetId="4" r:id="rId4"/>
    <sheet name="Defects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" i="2" l="1"/>
  <c r="E4" i="2" l="1"/>
  <c r="E3" i="2"/>
  <c r="E2" i="2"/>
  <c r="U2" i="3" l="1"/>
  <c r="R2" i="3"/>
  <c r="Q2" i="3" l="1"/>
  <c r="O3" i="1" l="1"/>
  <c r="O2" i="1"/>
  <c r="N2" i="3" l="1"/>
  <c r="L2" i="3"/>
  <c r="K2" i="3"/>
  <c r="I2" i="3"/>
  <c r="D2" i="3"/>
  <c r="G2" i="3"/>
  <c r="P3" i="1"/>
  <c r="H3" i="1"/>
  <c r="I3" i="1" s="1"/>
  <c r="P2" i="1"/>
  <c r="R2" i="1" s="1"/>
  <c r="H2" i="1"/>
  <c r="H2" i="3" l="1"/>
  <c r="M2" i="3"/>
  <c r="O2" i="3" s="1"/>
  <c r="S3" i="1"/>
  <c r="R3" i="1"/>
  <c r="I2" i="1"/>
  <c r="S2" i="1" s="1"/>
  <c r="P2" i="3" l="1"/>
</calcChain>
</file>

<file path=xl/sharedStrings.xml><?xml version="1.0" encoding="utf-8"?>
<sst xmlns="http://schemas.openxmlformats.org/spreadsheetml/2006/main" count="109" uniqueCount="68">
  <si>
    <t>ExpectedEnd</t>
  </si>
  <si>
    <t>ActualStart</t>
  </si>
  <si>
    <t>ActualEnd</t>
  </si>
  <si>
    <t>BurntHours</t>
  </si>
  <si>
    <t>EngagementID</t>
  </si>
  <si>
    <t>PlannedHours</t>
  </si>
  <si>
    <t>PlannedStart</t>
  </si>
  <si>
    <t>PlannedEnd</t>
  </si>
  <si>
    <t>%Completed</t>
  </si>
  <si>
    <t>BurntHours (sum of hrs booked)</t>
  </si>
  <si>
    <t>Owner (ShortID)</t>
  </si>
  <si>
    <t>Impediment Desc</t>
  </si>
  <si>
    <t>ImpedimentID</t>
  </si>
  <si>
    <t>OpenedDate</t>
  </si>
  <si>
    <t>Planned Value at this point</t>
  </si>
  <si>
    <t>Earned Value so far</t>
  </si>
  <si>
    <t>Planned%Completion</t>
  </si>
  <si>
    <t>Estimated Effort required to complete</t>
  </si>
  <si>
    <t>PM</t>
  </si>
  <si>
    <t>kvasavaiah</t>
  </si>
  <si>
    <t>Happyness4All</t>
  </si>
  <si>
    <t>MyProjTask1</t>
  </si>
  <si>
    <t>TaskOne</t>
  </si>
  <si>
    <t>MyProjTask2</t>
  </si>
  <si>
    <t>TaskTwo</t>
  </si>
  <si>
    <t>Estimated Overrun Effort required to complete</t>
  </si>
  <si>
    <t>Status</t>
  </si>
  <si>
    <t>DefectID</t>
  </si>
  <si>
    <t>Defect Desc</t>
  </si>
  <si>
    <t>RaisedBy</t>
  </si>
  <si>
    <t>Severity (High/Medium/Low)</t>
  </si>
  <si>
    <t>PL</t>
  </si>
  <si>
    <t>Open Defects Count</t>
  </si>
  <si>
    <t>Open Impediments Count</t>
  </si>
  <si>
    <t>Remarks</t>
  </si>
  <si>
    <t>Earned Value so far (as per effort hrs)</t>
  </si>
  <si>
    <t>SPI = Earned / Planned</t>
  </si>
  <si>
    <t>CPI =  Earned / Actual
(as per effort hrs)</t>
  </si>
  <si>
    <t>Proj Desc (Input)</t>
  </si>
  <si>
    <t>TaskID (Input; No underscores pl.)</t>
  </si>
  <si>
    <t>Task Desc (Input)</t>
  </si>
  <si>
    <t>Owner (Input; ShortID)</t>
  </si>
  <si>
    <t>Lead (Input; ShortID)</t>
  </si>
  <si>
    <t>PlannedHours (Input)</t>
  </si>
  <si>
    <t>PlannedStart (Input)</t>
  </si>
  <si>
    <t>PlannedEnd (Input)</t>
  </si>
  <si>
    <t>RoleID (Input)</t>
  </si>
  <si>
    <t>Hourly Rate (Input)</t>
  </si>
  <si>
    <t>CPI =  Earned / Actual</t>
  </si>
  <si>
    <t>Effort Hrs spent</t>
  </si>
  <si>
    <t>USD</t>
  </si>
  <si>
    <t>Note: Currency is:</t>
  </si>
  <si>
    <t>Labor Cost so far</t>
  </si>
  <si>
    <t>Currency used (Input)</t>
  </si>
  <si>
    <t>Total Labour Budget (Input)</t>
  </si>
  <si>
    <t>Actual Labour Cost</t>
  </si>
  <si>
    <r>
      <t xml:space="preserve">ResourceID (Input; </t>
    </r>
    <r>
      <rPr>
        <sz val="11"/>
        <color rgb="FFFF0000"/>
        <rFont val="Calibri"/>
        <family val="2"/>
        <scheme val="minor"/>
      </rPr>
      <t>ALL CAPS</t>
    </r>
    <r>
      <rPr>
        <sz val="11"/>
        <color theme="1"/>
        <rFont val="Calibri"/>
        <family val="2"/>
        <scheme val="minor"/>
      </rPr>
      <t>)</t>
    </r>
  </si>
  <si>
    <t>KVASAVAIAH</t>
  </si>
  <si>
    <t>VIBEESH</t>
  </si>
  <si>
    <t>PRABHU</t>
  </si>
  <si>
    <t>Arhitect</t>
  </si>
  <si>
    <t>ProjA</t>
  </si>
  <si>
    <t/>
  </si>
  <si>
    <t>ImpdmtMyProjTask1_kvasavaiah20190818121254</t>
  </si>
  <si>
    <t>Access Not given</t>
  </si>
  <si>
    <t>DfctMyProjTask1_kvasavaiah20190818114942</t>
  </si>
  <si>
    <t>Screen is very slow</t>
  </si>
  <si>
    <t>UnknownRole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</si>
</sst>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d\-mmm\-yy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7">
    <xf numFmtId="0" fontId="0" fillId="0" borderId="0" xfId="0"/>
    <xf numFmtId="0" fontId="0" fillId="0" borderId="1" xfId="0" applyBorder="1" applyAlignment="1">
      <alignment textRotation="45" wrapText="1"/>
    </xf>
    <xf numFmtId="0" fontId="0" fillId="2" borderId="1" xfId="0" applyFill="1" applyBorder="1" applyAlignment="1">
      <alignment textRotation="45" wrapText="1"/>
    </xf>
    <xf numFmtId="15" fontId="0" fillId="0" borderId="0" xfId="0" applyNumberFormat="1"/>
    <xf numFmtId="0" fontId="0" fillId="0" borderId="0" xfId="0" applyAlignment="1">
      <alignment horizontal="center"/>
    </xf>
    <xf numFmtId="15" fontId="0" fillId="0" borderId="0" xfId="0" applyNumberFormat="1" applyAlignment="1">
      <alignment horizontal="center"/>
    </xf>
    <xf numFmtId="9" fontId="0" fillId="0" borderId="0" xfId="1" applyFont="1" applyAlignment="1">
      <alignment horizontal="center"/>
    </xf>
    <xf numFmtId="164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  <xf numFmtId="9" fontId="0" fillId="0" borderId="0" xfId="1" applyNumberFormat="1" applyFont="1" applyAlignment="1">
      <alignment horizontal="center"/>
    </xf>
    <xf numFmtId="0" fontId="0" fillId="0" borderId="0" xfId="0" applyAlignment="1">
      <alignment horizontal="center" vertical="center"/>
    </xf>
    <xf numFmtId="15" fontId="0" fillId="0" borderId="0" xfId="0" applyNumberFormat="1" applyAlignment="1">
      <alignment horizontal="center" vertical="center"/>
    </xf>
    <xf numFmtId="9" fontId="0" fillId="0" borderId="0" xfId="1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0" fillId="2" borderId="1" xfId="0" applyFill="1" applyBorder="1" applyAlignment="1">
      <alignment horizontal="center" vertical="center" textRotation="45" wrapText="1"/>
    </xf>
    <xf numFmtId="0" fontId="0" fillId="0" borderId="1" xfId="0" applyBorder="1" applyAlignment="1">
      <alignment horizontal="center" vertical="center" textRotation="45" wrapText="1"/>
    </xf>
    <xf numFmtId="0" fontId="2" fillId="0" borderId="0" xfId="0" applyFont="1"/>
    <xf numFmtId="9" fontId="0" fillId="2" borderId="1" xfId="1" applyFont="1" applyFill="1" applyBorder="1" applyAlignment="1">
      <alignment horizontal="center" vertical="center" textRotation="45" wrapText="1"/>
    </xf>
    <xf numFmtId="9" fontId="0" fillId="2" borderId="1" xfId="1" applyNumberFormat="1" applyFont="1" applyFill="1" applyBorder="1" applyAlignment="1">
      <alignment horizontal="center" vertical="center" textRotation="45" wrapText="1"/>
    </xf>
    <xf numFmtId="0" fontId="0" fillId="3" borderId="1" xfId="0" applyFill="1" applyBorder="1" applyAlignment="1">
      <alignment horizontal="center" vertical="center" textRotation="45" wrapText="1"/>
    </xf>
    <xf numFmtId="9" fontId="0" fillId="2" borderId="1" xfId="1" applyFont="1" applyFill="1" applyBorder="1" applyAlignment="1">
      <alignment textRotation="45" wrapText="1"/>
    </xf>
    <xf numFmtId="0" fontId="0" fillId="3" borderId="0" xfId="0" applyFill="1" applyAlignment="1">
      <alignment textRotation="45"/>
    </xf>
    <xf numFmtId="0" fontId="0" fillId="2" borderId="0" xfId="0" applyFill="1" applyAlignment="1">
      <alignment textRotation="45"/>
    </xf>
    <xf numFmtId="0" fontId="0" fillId="4" borderId="0" xfId="0" applyFill="1" applyAlignment="1">
      <alignment wrapText="1"/>
    </xf>
    <xf numFmtId="0" fontId="0" fillId="4" borderId="0" xfId="0" applyFill="1" applyAlignment="1"/>
    <xf numFmtId="165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1227F-ED75-45D7-9502-27AEA6156D99}">
  <dimension ref="A1:U2"/>
  <sheetViews>
    <sheetView tabSelected="1" zoomScale="90" zoomScaleNormal="90" workbookViewId="0">
      <pane xSplit="9" ySplit="1" topLeftCell="J2" activePane="bottomRight" state="frozen"/>
      <selection pane="topRight" activeCell="L1" sqref="L1"/>
      <selection pane="bottomLeft" activeCell="A2" sqref="A2"/>
      <selection pane="bottomRight" activeCell="T3" sqref="T3"/>
    </sheetView>
  </sheetViews>
  <sheetFormatPr defaultRowHeight="14.5" x14ac:dyDescent="0.35"/>
  <cols>
    <col min="1" max="1" width="12.36328125" style="10" bestFit="1" customWidth="1" collapsed="1"/>
    <col min="2" max="2" width="13.08984375" style="10" bestFit="1" customWidth="1" collapsed="1"/>
    <col min="3" max="3" width="9.90625" style="10" bestFit="1" customWidth="1" collapsed="1"/>
    <col min="4" max="4" width="4.54296875" style="10" bestFit="1" customWidth="1" collapsed="1"/>
    <col min="5" max="5" width="7.81640625" style="10" bestFit="1" customWidth="1" collapsed="1"/>
    <col min="6" max="6" width="9.7265625" style="10" bestFit="1" customWidth="1" collapsed="1"/>
    <col min="7" max="7" width="5.26953125" style="10" bestFit="1" customWidth="1" collapsed="1"/>
    <col min="8" max="8" width="5.36328125" style="10" bestFit="1" customWidth="1" collapsed="1"/>
    <col min="9" max="9" width="7.81640625" style="10" bestFit="1" customWidth="1" collapsed="1"/>
    <col min="10" max="10" width="4.54296875" style="11" bestFit="1" customWidth="1" collapsed="1"/>
    <col min="11" max="11" width="4.54296875" style="10" bestFit="1" customWidth="1" collapsed="1"/>
    <col min="12" max="13" width="8.26953125" style="10" bestFit="1" customWidth="1" collapsed="1"/>
    <col min="14" max="14" width="9.1796875" style="10" bestFit="1" customWidth="1" collapsed="1"/>
    <col min="15" max="15" width="8.26953125" style="10" bestFit="1" customWidth="1" collapsed="1"/>
    <col min="16" max="18" width="4.54296875" style="10" bestFit="1" customWidth="1" collapsed="1"/>
    <col min="19" max="20" width="4.54296875" style="10" customWidth="1" collapsed="1"/>
    <col min="21" max="21" width="4.54296875" style="10" bestFit="1" customWidth="1" collapsed="1"/>
    <col min="22" max="16384" width="8.7265625" style="10" collapsed="1"/>
  </cols>
  <sheetData>
    <row r="1" spans="1:21" ht="154.5" customHeight="1" x14ac:dyDescent="0.35">
      <c r="A1" s="15" t="s">
        <v>4</v>
      </c>
      <c r="B1" s="20" t="s">
        <v>38</v>
      </c>
      <c r="C1" s="15" t="s">
        <v>18</v>
      </c>
      <c r="D1" s="15" t="s">
        <v>5</v>
      </c>
      <c r="E1" s="15" t="s">
        <v>6</v>
      </c>
      <c r="F1" s="15" t="s">
        <v>7</v>
      </c>
      <c r="G1" s="15" t="s">
        <v>16</v>
      </c>
      <c r="H1" s="15" t="s">
        <v>14</v>
      </c>
      <c r="I1" s="15" t="s">
        <v>1</v>
      </c>
      <c r="J1" s="15" t="s">
        <v>2</v>
      </c>
      <c r="K1" s="15" t="s">
        <v>3</v>
      </c>
      <c r="L1" s="18" t="s">
        <v>17</v>
      </c>
      <c r="M1" s="18" t="s">
        <v>35</v>
      </c>
      <c r="N1" s="15" t="s">
        <v>0</v>
      </c>
      <c r="O1" s="19" t="s">
        <v>37</v>
      </c>
      <c r="P1" s="19" t="s">
        <v>36</v>
      </c>
      <c r="Q1" s="15" t="s">
        <v>33</v>
      </c>
      <c r="R1" s="15" t="s">
        <v>32</v>
      </c>
      <c r="S1" s="20" t="s">
        <v>53</v>
      </c>
      <c r="T1" s="20" t="s">
        <v>54</v>
      </c>
      <c r="U1" s="15" t="s">
        <v>55</v>
      </c>
    </row>
    <row r="2" spans="1:21" x14ac:dyDescent="0.35">
      <c r="A2" s="10" t="s">
        <v>61</v>
      </c>
      <c r="B2" s="10" t="s">
        <v>20</v>
      </c>
      <c r="C2" s="10" t="s">
        <v>19</v>
      </c>
      <c r="D2" s="10">
        <f>SUM(ProjPlan!E:E)</f>
        <v>320</v>
      </c>
      <c r="E2" s="11">
        <v>43466</v>
      </c>
      <c r="F2" s="11">
        <v>43616</v>
      </c>
      <c r="G2" s="12">
        <f ca="1">NETWORKDAYS(E2,TODAY())/NETWORKDAYS(E2,F2)</f>
        <v>1.5137614678899083</v>
      </c>
      <c r="H2" s="13">
        <f ca="1">G2*D2</f>
        <v>484.40366972477068</v>
      </c>
      <c r="I2" s="11">
        <f>MIN(ProjPlan!K:K)</f>
        <v>43695.522835648146</v>
      </c>
      <c r="J2" s="10"/>
      <c r="K2" s="10">
        <f>SUM(ProjPlan!M:M)</f>
        <v>3</v>
      </c>
      <c r="L2" s="10">
        <f>SUM(ProjPlan!O:O)</f>
        <v>320</v>
      </c>
      <c r="M2" s="13">
        <f>K2/(K2+L2)*D2</f>
        <v>2.9721362229102164</v>
      </c>
      <c r="N2" s="11">
        <f>MAX(ProjPlan!G:G,ProjPlan!Q:Q)</f>
        <v>43769</v>
      </c>
      <c r="O2" s="14">
        <f>M2/K2</f>
        <v>0.99071207430340547</v>
      </c>
      <c r="P2" s="14">
        <f ca="1">M2/H2</f>
        <v>6.1356600056290444E-3</v>
      </c>
      <c r="Q2" s="10">
        <f>COUNTIF(ProjPlan!T:T,"&gt;0")</f>
        <v>1</v>
      </c>
      <c r="R2" s="10">
        <f>COUNTIF(ProjPlan!U:U,"&gt;0")</f>
        <v>1</v>
      </c>
      <c r="S2" s="10" t="s">
        <v>50</v>
      </c>
      <c r="T2" s="10">
        <v>1500</v>
      </c>
      <c r="U2" s="10">
        <f>SUM(Resources!E:E)</f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"/>
  <sheetViews>
    <sheetView zoomScale="90" zoomScaleNormal="9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" sqref="A2"/>
    </sheetView>
  </sheetViews>
  <sheetFormatPr defaultColWidth="6.26953125" defaultRowHeight="14.5" x14ac:dyDescent="0.35"/>
  <cols>
    <col min="1" max="1" width="11.453125" style="4" bestFit="1" customWidth="1" collapsed="1"/>
    <col min="2" max="2" width="8.08984375" style="4" bestFit="1" customWidth="1" collapsed="1"/>
    <col min="3" max="3" width="9.36328125" style="4" bestFit="1" customWidth="1" collapsed="1"/>
    <col min="4" max="4" width="12.08984375" style="4" bestFit="1" customWidth="1" collapsed="1"/>
    <col min="5" max="5" width="4.54296875" style="4" bestFit="1" customWidth="1" collapsed="1"/>
    <col min="6" max="6" width="9.08984375" style="4" bestFit="1" customWidth="1" collapsed="1"/>
    <col min="7" max="7" width="9.7265625" style="4" bestFit="1" customWidth="1" collapsed="1"/>
    <col min="8" max="8" width="5.26953125" style="4" bestFit="1" customWidth="1" collapsed="1"/>
    <col min="9" max="9" width="8.26953125" style="4" bestFit="1" customWidth="1" collapsed="1"/>
    <col min="10" max="10" width="9.54296875" style="4" bestFit="1" customWidth="1" collapsed="1"/>
    <col min="11" max="11" width="7.81640625" style="4" bestFit="1" customWidth="1" collapsed="1"/>
    <col min="12" max="13" width="4.54296875" style="4" bestFit="1" customWidth="1" collapsed="1"/>
    <col min="14" max="14" width="12" style="4" bestFit="1" customWidth="1" collapsed="1"/>
    <col min="15" max="15" width="8.26953125" style="4" bestFit="1" customWidth="1" collapsed="1"/>
    <col min="16" max="16" width="4.54296875" style="4" bestFit="1" customWidth="1" collapsed="1"/>
    <col min="17" max="17" width="9.1796875" style="4" bestFit="1" customWidth="1" collapsed="1"/>
    <col min="18" max="18" width="8.26953125" style="9" bestFit="1" customWidth="1" collapsed="1"/>
    <col min="19" max="19" width="12" style="9" bestFit="1" customWidth="1" collapsed="1"/>
    <col min="20" max="20" width="8.26953125" style="4" bestFit="1" customWidth="1" collapsed="1"/>
    <col min="21" max="22" width="4.54296875" style="4" bestFit="1" customWidth="1" collapsed="1"/>
    <col min="23" max="16384" width="6.26953125" style="4" collapsed="1"/>
  </cols>
  <sheetData>
    <row r="1" spans="1:22" s="16" customFormat="1" ht="84" x14ac:dyDescent="0.35">
      <c r="A1" s="20" t="s">
        <v>39</v>
      </c>
      <c r="B1" s="20" t="s">
        <v>40</v>
      </c>
      <c r="C1" s="20" t="s">
        <v>41</v>
      </c>
      <c r="D1" s="20" t="s">
        <v>42</v>
      </c>
      <c r="E1" s="20" t="s">
        <v>43</v>
      </c>
      <c r="F1" s="20" t="s">
        <v>44</v>
      </c>
      <c r="G1" s="20" t="s">
        <v>45</v>
      </c>
      <c r="H1" s="15" t="s">
        <v>16</v>
      </c>
      <c r="I1" s="15" t="s">
        <v>14</v>
      </c>
      <c r="J1" s="15" t="s">
        <v>26</v>
      </c>
      <c r="K1" s="15" t="s">
        <v>1</v>
      </c>
      <c r="L1" s="15" t="s">
        <v>2</v>
      </c>
      <c r="M1" s="15" t="s">
        <v>3</v>
      </c>
      <c r="N1" s="18" t="s">
        <v>25</v>
      </c>
      <c r="O1" s="18" t="s">
        <v>17</v>
      </c>
      <c r="P1" s="18" t="s">
        <v>15</v>
      </c>
      <c r="Q1" s="15" t="s">
        <v>0</v>
      </c>
      <c r="R1" s="19" t="s">
        <v>48</v>
      </c>
      <c r="S1" s="19" t="s">
        <v>36</v>
      </c>
      <c r="T1" s="15" t="s">
        <v>33</v>
      </c>
      <c r="U1" s="15" t="s">
        <v>32</v>
      </c>
      <c r="V1" s="15" t="s">
        <v>34</v>
      </c>
    </row>
    <row r="2" spans="1:22" x14ac:dyDescent="0.35">
      <c r="A2" s="4" t="s">
        <v>21</v>
      </c>
      <c r="B2" s="4" t="s">
        <v>22</v>
      </c>
      <c r="C2" s="17" t="s">
        <v>57</v>
      </c>
      <c r="D2" s="17" t="s">
        <v>59</v>
      </c>
      <c r="E2" s="4">
        <v>160</v>
      </c>
      <c r="F2" s="5">
        <v>43678</v>
      </c>
      <c r="G2" s="5">
        <v>43708</v>
      </c>
      <c r="H2" s="6">
        <f ca="1">NETWORKDAYS(F2,TODAY())/NETWORKDAYS(F2,G2)</f>
        <v>0.59090909090909094</v>
      </c>
      <c r="I2" s="7">
        <f ca="1">H2*E2</f>
        <v>94.545454545454547</v>
      </c>
      <c r="J2" s="7" t="s">
        <v>62</v>
      </c>
      <c r="K2" s="26">
        <v>43695.522835648146</v>
      </c>
      <c r="L2"/>
      <c r="M2" s="4">
        <v>3</v>
      </c>
      <c r="N2" s="4">
        <v>0</v>
      </c>
      <c r="O2" s="4">
        <f>E2+N2</f>
        <v>160</v>
      </c>
      <c r="P2" s="7">
        <f>M2/(M2+O2)*E2</f>
        <v>2.94478527607362</v>
      </c>
      <c r="Q2" s="26">
        <v>1.0423726851851851</v>
      </c>
      <c r="R2" s="8">
        <f>P2/M2</f>
        <v>0.98159509202453998</v>
      </c>
      <c r="S2" s="8">
        <f ca="1">P2/I2</f>
        <v>3.1146767343086364E-2</v>
      </c>
      <c r="T2">
        <v>1</v>
      </c>
      <c r="U2">
        <v>1</v>
      </c>
      <c r="V2" t="s">
        <v>62</v>
      </c>
    </row>
    <row r="3" spans="1:22" x14ac:dyDescent="0.35">
      <c r="A3" s="4" t="s">
        <v>23</v>
      </c>
      <c r="B3" s="4" t="s">
        <v>24</v>
      </c>
      <c r="C3" t="s">
        <v>58</v>
      </c>
      <c r="D3" s="17" t="s">
        <v>59</v>
      </c>
      <c r="E3" s="4">
        <v>160</v>
      </c>
      <c r="F3" s="5">
        <v>43718</v>
      </c>
      <c r="G3" s="5">
        <v>43769</v>
      </c>
      <c r="H3" s="6">
        <f ca="1">NETWORKDAYS(F3,TODAY())/NETWORKDAYS(F3,G3)</f>
        <v>-0.44736842105263158</v>
      </c>
      <c r="I3" s="7">
        <f ca="1">H3*E3</f>
        <v>-71.578947368421055</v>
      </c>
      <c r="J3" s="7" t="s">
        <v>62</v>
      </c>
      <c r="K3" s="5"/>
      <c r="L3"/>
      <c r="M3" s="4">
        <v>0</v>
      </c>
      <c r="N3" s="4">
        <v>0</v>
      </c>
      <c r="O3" s="4">
        <f>E3+N3</f>
        <v>160</v>
      </c>
      <c r="P3" s="7">
        <f>M3/(M3+O3)*E3</f>
        <v>0</v>
      </c>
      <c r="Q3" s="26">
        <v>1.0423726851851851</v>
      </c>
      <c r="R3" s="8" t="e">
        <f>P3/M3</f>
        <v>#DIV/0!</v>
      </c>
      <c r="S3" s="8">
        <f ca="1">P3/I3</f>
        <v>0</v>
      </c>
      <c r="T3"/>
      <c r="U3"/>
      <c r="V3" t="s">
        <v>62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909CC-C70A-4426-90A2-B2B8435B75B5}">
  <dimension ref="A1:I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4" sqref="A4"/>
    </sheetView>
  </sheetViews>
  <sheetFormatPr defaultColWidth="12.1796875" defaultRowHeight="14.5" x14ac:dyDescent="0.35"/>
  <cols>
    <col min="1" max="1" width="13.81640625" bestFit="1" customWidth="1" collapsed="1"/>
    <col min="2" max="2" width="10.90625" bestFit="1" customWidth="1" collapsed="1"/>
    <col min="3" max="3" width="16.81640625" bestFit="1" customWidth="1" collapsed="1"/>
    <col min="4" max="4" width="14.81640625" bestFit="1" customWidth="1" collapsed="1"/>
    <col min="5" max="5" width="15.453125" bestFit="1" customWidth="1" collapsed="1"/>
  </cols>
  <sheetData>
    <row r="1" spans="1:9" ht="106.5" x14ac:dyDescent="0.35">
      <c r="A1" s="22" t="s">
        <v>56</v>
      </c>
      <c r="B1" s="22" t="s">
        <v>46</v>
      </c>
      <c r="C1" s="22" t="s">
        <v>47</v>
      </c>
      <c r="D1" s="23" t="s">
        <v>49</v>
      </c>
      <c r="E1" s="23" t="s">
        <v>52</v>
      </c>
      <c r="H1" s="24" t="s">
        <v>51</v>
      </c>
      <c r="I1" s="25" t="str">
        <f>ProjSummary!S2</f>
        <v>USD</v>
      </c>
    </row>
    <row r="2" spans="1:9" x14ac:dyDescent="0.35">
      <c r="A2" t="s">
        <v>58</v>
      </c>
      <c r="B2" t="s">
        <v>18</v>
      </c>
      <c r="C2">
        <v>1</v>
      </c>
      <c r="E2">
        <f>C2*D2</f>
        <v>0</v>
      </c>
    </row>
    <row r="3" spans="1:9" x14ac:dyDescent="0.35">
      <c r="A3" s="17" t="s">
        <v>57</v>
      </c>
      <c r="B3" t="s">
        <v>31</v>
      </c>
      <c r="C3">
        <v>1</v>
      </c>
      <c r="E3">
        <f t="shared" ref="E3:E4" si="0">C3*D3</f>
        <v>0</v>
      </c>
    </row>
    <row r="4" spans="1:9" x14ac:dyDescent="0.35">
      <c r="A4" s="17" t="s">
        <v>59</v>
      </c>
      <c r="B4" t="s">
        <v>60</v>
      </c>
      <c r="C4">
        <v>1</v>
      </c>
      <c r="E4">
        <f t="shared" si="0"/>
        <v>0</v>
      </c>
    </row>
    <row r="5" spans="1:9" x14ac:dyDescent="0.35">
      <c r="A5" t="s">
        <v>19</v>
      </c>
      <c r="B5" t="s">
        <v>67</v>
      </c>
      <c r="C5">
        <v>0</v>
      </c>
      <c r="D5">
        <v>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E39B9-8E63-40A9-812D-995C7F87501E}">
  <dimension ref="A1:K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RowHeight="14.5" x14ac:dyDescent="0.35"/>
  <cols>
    <col min="1" max="2" width="4.54296875" bestFit="1" customWidth="1" collapsed="1"/>
    <col min="3" max="3" width="4.54296875" customWidth="1" collapsed="1"/>
    <col min="4" max="4" width="4.54296875" bestFit="1" customWidth="1" collapsed="1"/>
    <col min="5" max="5" width="8.08984375" bestFit="1" customWidth="1" collapsed="1"/>
    <col min="6" max="9" width="4.54296875" bestFit="1" customWidth="1" collapsed="1"/>
    <col min="10" max="10" width="8.26953125" bestFit="1" customWidth="1" collapsed="1"/>
    <col min="11" max="11" width="4.54296875" bestFit="1" customWidth="1" collapsed="1"/>
  </cols>
  <sheetData>
    <row r="1" spans="1:11" s="1" customFormat="1" ht="112" x14ac:dyDescent="0.35">
      <c r="A1" s="2" t="s">
        <v>12</v>
      </c>
      <c r="B1" s="2" t="s">
        <v>11</v>
      </c>
      <c r="C1" s="2" t="s">
        <v>30</v>
      </c>
      <c r="D1" s="2" t="s">
        <v>10</v>
      </c>
      <c r="E1" s="2" t="s">
        <v>13</v>
      </c>
      <c r="F1" s="2" t="s">
        <v>26</v>
      </c>
      <c r="G1" s="2" t="s">
        <v>0</v>
      </c>
      <c r="H1" s="2" t="s">
        <v>2</v>
      </c>
      <c r="I1" s="21" t="s">
        <v>8</v>
      </c>
      <c r="J1" s="2" t="s">
        <v>9</v>
      </c>
      <c r="K1" s="2" t="s">
        <v>34</v>
      </c>
    </row>
    <row r="2" spans="1:11" x14ac:dyDescent="0.35">
      <c r="A2" s="4" t="s">
        <v>63</v>
      </c>
      <c r="B2" t="s">
        <v>64</v>
      </c>
      <c r="C2" t="s">
        <v>62</v>
      </c>
      <c r="D2" t="s">
        <v>19</v>
      </c>
      <c r="E2" s="3"/>
      <c r="F2" t="s">
        <v>62</v>
      </c>
      <c r="I2">
        <v>0</v>
      </c>
      <c r="J2">
        <v>0</v>
      </c>
      <c r="K2" t="s">
        <v>62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DA9EF-04D6-4CDF-A446-BB30B853FEE6}">
  <dimension ref="A1:L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RowHeight="14.5" x14ac:dyDescent="0.35"/>
  <cols>
    <col min="1" max="2" width="4.54296875" bestFit="1" customWidth="1" collapsed="1"/>
    <col min="3" max="3" width="4.54296875" customWidth="1" collapsed="1"/>
    <col min="4" max="4" width="4.26953125" customWidth="1" collapsed="1"/>
    <col min="5" max="5" width="4.54296875" bestFit="1" customWidth="1" collapsed="1"/>
    <col min="6" max="6" width="8.08984375" bestFit="1" customWidth="1" collapsed="1"/>
    <col min="7" max="10" width="4.54296875" bestFit="1" customWidth="1" collapsed="1"/>
    <col min="11" max="11" width="8.26953125" bestFit="1" customWidth="1" collapsed="1"/>
    <col min="12" max="12" width="4.54296875" bestFit="1" customWidth="1" collapsed="1"/>
  </cols>
  <sheetData>
    <row r="1" spans="1:12" s="1" customFormat="1" ht="112" x14ac:dyDescent="0.35">
      <c r="A1" s="2" t="s">
        <v>27</v>
      </c>
      <c r="B1" s="2" t="s">
        <v>28</v>
      </c>
      <c r="C1" s="2" t="s">
        <v>30</v>
      </c>
      <c r="D1" s="2" t="s">
        <v>29</v>
      </c>
      <c r="E1" s="2" t="s">
        <v>10</v>
      </c>
      <c r="F1" s="2" t="s">
        <v>13</v>
      </c>
      <c r="G1" s="2" t="s">
        <v>26</v>
      </c>
      <c r="H1" s="2" t="s">
        <v>0</v>
      </c>
      <c r="I1" s="2" t="s">
        <v>2</v>
      </c>
      <c r="J1" s="21" t="s">
        <v>8</v>
      </c>
      <c r="K1" s="2" t="s">
        <v>9</v>
      </c>
      <c r="L1" s="2" t="s">
        <v>34</v>
      </c>
    </row>
    <row r="2" spans="1:12" x14ac:dyDescent="0.35">
      <c r="A2" s="4" t="s">
        <v>65</v>
      </c>
      <c r="B2" t="s">
        <v>66</v>
      </c>
      <c r="C2" t="s">
        <v>62</v>
      </c>
      <c r="D2" t="s">
        <v>62</v>
      </c>
      <c r="E2" t="s">
        <v>19</v>
      </c>
      <c r="F2" s="3"/>
      <c r="G2" t="s">
        <v>62</v>
      </c>
      <c r="J2">
        <v>0</v>
      </c>
      <c r="K2">
        <v>0</v>
      </c>
      <c r="L2" t="s">
        <v>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ProjSummary</vt:lpstr>
      <vt:lpstr>ProjPlan</vt:lpstr>
      <vt:lpstr>Resources</vt:lpstr>
      <vt:lpstr>Impediments</vt:lpstr>
      <vt:lpstr>Defects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2019-08-19T10:31:26Z</dcterms:modified>
</cp:coreProperties>
</file>