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SRBiotek/"/>
    </mc:Choice>
  </mc:AlternateContent>
  <xr:revisionPtr revIDLastSave="0" documentId="8_{92C3E6AB-BA8A-184B-ABA8-5B45B35219E9}" xr6:coauthVersionLast="47" xr6:coauthVersionMax="47" xr10:uidLastSave="{00000000-0000-0000-0000-000000000000}"/>
  <bookViews>
    <workbookView xWindow="2540" yWindow="2680" windowWidth="26440" windowHeight="15420" xr2:uid="{49C64122-AF8B-EA4C-9010-74DE62A05CDC}"/>
  </bookViews>
  <sheets>
    <sheet name="트래킹시트" sheetId="1" r:id="rId1"/>
  </sheets>
  <externalReferences>
    <externalReference r:id="rId2"/>
  </externalReferences>
  <definedNames>
    <definedName name="_xlnm._FilterDatabase" localSheetId="0" hidden="1">트래킹시트!$A$1:$U$4213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O2" i="1"/>
  <c r="E2" i="1" s="1"/>
  <c r="I3" i="1"/>
  <c r="E3" i="1" s="1"/>
  <c r="K3" i="1"/>
  <c r="O3" i="1"/>
  <c r="I4" i="1"/>
  <c r="E4" i="1" s="1"/>
  <c r="K4" i="1"/>
  <c r="O4" i="1"/>
  <c r="I5" i="1"/>
  <c r="K5" i="1"/>
  <c r="O5" i="1"/>
  <c r="E5" i="1" s="1"/>
  <c r="I6" i="1"/>
  <c r="K6" i="1"/>
  <c r="O6" i="1"/>
  <c r="E6" i="1" s="1"/>
  <c r="I7" i="1"/>
  <c r="K7" i="1"/>
  <c r="O7" i="1"/>
  <c r="E7" i="1" s="1"/>
  <c r="E8" i="1"/>
  <c r="I8" i="1"/>
  <c r="K8" i="1"/>
  <c r="O8" i="1"/>
  <c r="I9" i="1"/>
  <c r="E9" i="1" s="1"/>
  <c r="K9" i="1"/>
  <c r="O9" i="1"/>
  <c r="I10" i="1"/>
  <c r="K10" i="1"/>
  <c r="O10" i="1"/>
  <c r="E10" i="1" s="1"/>
  <c r="I11" i="1"/>
  <c r="K11" i="1"/>
  <c r="O11" i="1"/>
  <c r="E11" i="1" s="1"/>
  <c r="I12" i="1"/>
  <c r="K12" i="1"/>
  <c r="O12" i="1"/>
  <c r="E12" i="1" s="1"/>
  <c r="E13" i="1"/>
  <c r="I13" i="1"/>
  <c r="K13" i="1"/>
  <c r="O13" i="1"/>
  <c r="I14" i="1"/>
  <c r="E14" i="1" s="1"/>
  <c r="K14" i="1"/>
  <c r="O14" i="1"/>
  <c r="I15" i="1"/>
  <c r="K15" i="1"/>
  <c r="O15" i="1"/>
  <c r="E15" i="1" s="1"/>
  <c r="I16" i="1"/>
  <c r="K16" i="1"/>
  <c r="O16" i="1"/>
  <c r="E16" i="1" s="1"/>
  <c r="I17" i="1"/>
  <c r="K17" i="1"/>
  <c r="O17" i="1"/>
  <c r="E17" i="1" s="1"/>
  <c r="E18" i="1"/>
  <c r="I18" i="1"/>
  <c r="K18" i="1"/>
  <c r="O18" i="1"/>
  <c r="E19" i="1"/>
  <c r="I19" i="1"/>
  <c r="K19" i="1"/>
  <c r="O19" i="1"/>
  <c r="I20" i="1"/>
  <c r="K20" i="1"/>
  <c r="O20" i="1"/>
  <c r="E20" i="1" s="1"/>
  <c r="B21" i="1"/>
  <c r="I21" i="1"/>
  <c r="K21" i="1"/>
  <c r="O21" i="1"/>
  <c r="E21" i="1" s="1"/>
  <c r="B22" i="1"/>
  <c r="I22" i="1"/>
  <c r="K22" i="1"/>
  <c r="O22" i="1"/>
  <c r="E22" i="1" s="1"/>
  <c r="B23" i="1"/>
  <c r="I23" i="1"/>
  <c r="K23" i="1"/>
  <c r="O23" i="1"/>
  <c r="E23" i="1" s="1"/>
  <c r="B24" i="1"/>
  <c r="I24" i="1"/>
  <c r="K24" i="1"/>
  <c r="O24" i="1"/>
  <c r="E24" i="1" s="1"/>
  <c r="B25" i="1"/>
  <c r="I25" i="1"/>
  <c r="K25" i="1"/>
  <c r="O25" i="1"/>
  <c r="E25" i="1" s="1"/>
  <c r="B26" i="1"/>
  <c r="I26" i="1"/>
  <c r="K26" i="1"/>
  <c r="O26" i="1"/>
  <c r="E26" i="1" s="1"/>
  <c r="B27" i="1"/>
  <c r="I27" i="1"/>
  <c r="K27" i="1"/>
  <c r="O27" i="1"/>
  <c r="E27" i="1" s="1"/>
  <c r="B28" i="1"/>
  <c r="I28" i="1"/>
  <c r="K28" i="1"/>
  <c r="O28" i="1"/>
  <c r="E28" i="1" s="1"/>
  <c r="B29" i="1"/>
  <c r="I29" i="1"/>
  <c r="K29" i="1"/>
  <c r="O29" i="1"/>
  <c r="E29" i="1" s="1"/>
  <c r="B30" i="1"/>
  <c r="I30" i="1"/>
  <c r="K30" i="1"/>
  <c r="O30" i="1"/>
  <c r="E30" i="1" s="1"/>
  <c r="B31" i="1"/>
  <c r="I31" i="1"/>
  <c r="K31" i="1"/>
  <c r="O31" i="1"/>
  <c r="E31" i="1" s="1"/>
  <c r="B32" i="1"/>
  <c r="I32" i="1"/>
  <c r="K32" i="1"/>
  <c r="O32" i="1"/>
  <c r="E32" i="1" s="1"/>
  <c r="B33" i="1"/>
  <c r="I33" i="1"/>
  <c r="K33" i="1"/>
  <c r="O33" i="1"/>
  <c r="E33" i="1" s="1"/>
  <c r="B34" i="1"/>
  <c r="I34" i="1"/>
  <c r="K34" i="1"/>
  <c r="O34" i="1"/>
  <c r="E34" i="1" s="1"/>
  <c r="B35" i="1"/>
  <c r="I35" i="1"/>
  <c r="K35" i="1"/>
  <c r="O35" i="1"/>
  <c r="E35" i="1" s="1"/>
  <c r="B36" i="1"/>
  <c r="I36" i="1"/>
  <c r="K36" i="1"/>
  <c r="O36" i="1"/>
  <c r="E36" i="1" s="1"/>
  <c r="B37" i="1"/>
  <c r="I37" i="1"/>
  <c r="K37" i="1"/>
  <c r="O37" i="1"/>
  <c r="E37" i="1" s="1"/>
  <c r="B38" i="1"/>
  <c r="I38" i="1"/>
  <c r="K38" i="1"/>
  <c r="O38" i="1"/>
  <c r="E38" i="1" s="1"/>
  <c r="B39" i="1"/>
  <c r="I39" i="1"/>
  <c r="K39" i="1"/>
  <c r="O39" i="1"/>
  <c r="E39" i="1" s="1"/>
  <c r="B40" i="1"/>
  <c r="I40" i="1"/>
  <c r="K40" i="1"/>
  <c r="O40" i="1"/>
  <c r="E40" i="1" s="1"/>
  <c r="B41" i="1"/>
  <c r="I41" i="1"/>
  <c r="K41" i="1"/>
  <c r="O41" i="1"/>
  <c r="E41" i="1" s="1"/>
  <c r="B42" i="1"/>
  <c r="I42" i="1"/>
  <c r="K42" i="1"/>
  <c r="O42" i="1"/>
  <c r="E42" i="1" s="1"/>
  <c r="B43" i="1"/>
  <c r="I43" i="1"/>
  <c r="K43" i="1"/>
  <c r="O43" i="1"/>
  <c r="E43" i="1" s="1"/>
  <c r="B44" i="1"/>
  <c r="I44" i="1"/>
  <c r="K44" i="1"/>
  <c r="O44" i="1"/>
  <c r="E44" i="1" s="1"/>
  <c r="B45" i="1"/>
  <c r="I45" i="1"/>
  <c r="K45" i="1"/>
  <c r="O45" i="1"/>
  <c r="E45" i="1" s="1"/>
  <c r="B46" i="1"/>
  <c r="I46" i="1"/>
  <c r="K46" i="1"/>
  <c r="O46" i="1"/>
  <c r="E46" i="1" s="1"/>
  <c r="B47" i="1"/>
  <c r="I47" i="1"/>
  <c r="K47" i="1"/>
  <c r="O47" i="1"/>
  <c r="E47" i="1" s="1"/>
  <c r="B48" i="1"/>
  <c r="I48" i="1"/>
  <c r="O48" i="1"/>
  <c r="E48" i="1" s="1"/>
  <c r="B49" i="1"/>
  <c r="I49" i="1"/>
  <c r="K49" i="1"/>
  <c r="O49" i="1"/>
  <c r="E49" i="1" s="1"/>
  <c r="B50" i="1"/>
  <c r="I50" i="1"/>
  <c r="K50" i="1"/>
  <c r="O50" i="1"/>
  <c r="E50" i="1" s="1"/>
  <c r="B51" i="1"/>
  <c r="I51" i="1"/>
  <c r="K51" i="1"/>
  <c r="O51" i="1"/>
  <c r="E51" i="1" s="1"/>
  <c r="B52" i="1"/>
  <c r="I52" i="1"/>
  <c r="K52" i="1"/>
  <c r="O52" i="1"/>
  <c r="E52" i="1" s="1"/>
  <c r="B53" i="1"/>
  <c r="I53" i="1"/>
  <c r="K53" i="1"/>
  <c r="O53" i="1"/>
  <c r="E53" i="1" s="1"/>
  <c r="I54" i="1"/>
  <c r="K54" i="1"/>
  <c r="O54" i="1"/>
  <c r="E54" i="1" s="1"/>
  <c r="E55" i="1"/>
  <c r="I55" i="1"/>
  <c r="K55" i="1"/>
  <c r="O55" i="1"/>
  <c r="I56" i="1"/>
  <c r="E56" i="1" s="1"/>
  <c r="K56" i="1"/>
  <c r="O56" i="1"/>
  <c r="I57" i="1"/>
  <c r="K57" i="1"/>
  <c r="O57" i="1"/>
  <c r="E57" i="1" s="1"/>
  <c r="I58" i="1"/>
  <c r="K58" i="1"/>
  <c r="O58" i="1"/>
  <c r="E58" i="1" s="1"/>
  <c r="I59" i="1"/>
  <c r="K59" i="1"/>
  <c r="O59" i="1"/>
  <c r="E59" i="1" s="1"/>
  <c r="E60" i="1"/>
  <c r="I60" i="1"/>
  <c r="K60" i="1"/>
  <c r="O60" i="1"/>
  <c r="I61" i="1"/>
  <c r="E61" i="1" s="1"/>
  <c r="K61" i="1"/>
  <c r="O61" i="1"/>
  <c r="I62" i="1"/>
  <c r="K62" i="1"/>
  <c r="O62" i="1"/>
  <c r="E62" i="1" s="1"/>
  <c r="I63" i="1"/>
  <c r="K63" i="1"/>
  <c r="O63" i="1"/>
  <c r="E63" i="1" s="1"/>
  <c r="I64" i="1"/>
  <c r="K64" i="1"/>
  <c r="O64" i="1"/>
  <c r="E64" i="1" s="1"/>
  <c r="E65" i="1"/>
  <c r="I65" i="1"/>
  <c r="K65" i="1"/>
  <c r="O65" i="1"/>
  <c r="E66" i="1"/>
  <c r="I66" i="1"/>
  <c r="K66" i="1"/>
  <c r="O66" i="1"/>
  <c r="I67" i="1"/>
  <c r="K67" i="1"/>
  <c r="O67" i="1"/>
  <c r="E67" i="1" s="1"/>
  <c r="I68" i="1"/>
  <c r="K68" i="1"/>
  <c r="O68" i="1"/>
  <c r="E68" i="1" s="1"/>
  <c r="I69" i="1"/>
  <c r="K69" i="1"/>
  <c r="O69" i="1"/>
  <c r="E69" i="1" s="1"/>
  <c r="E70" i="1"/>
  <c r="I70" i="1"/>
  <c r="K70" i="1"/>
  <c r="O70" i="1"/>
  <c r="E71" i="1"/>
  <c r="I71" i="1"/>
  <c r="K71" i="1"/>
  <c r="O71" i="1"/>
  <c r="I72" i="1"/>
  <c r="K72" i="1"/>
  <c r="O72" i="1"/>
  <c r="E72" i="1" s="1"/>
  <c r="I73" i="1"/>
  <c r="K73" i="1"/>
  <c r="O73" i="1"/>
  <c r="E73" i="1" s="1"/>
  <c r="I74" i="1"/>
  <c r="K74" i="1"/>
  <c r="O74" i="1"/>
  <c r="E74" i="1" s="1"/>
  <c r="E75" i="1"/>
  <c r="I75" i="1"/>
  <c r="K75" i="1"/>
  <c r="O75" i="1"/>
  <c r="E76" i="1"/>
  <c r="I76" i="1"/>
  <c r="K76" i="1"/>
  <c r="O76" i="1"/>
  <c r="I77" i="1"/>
  <c r="K77" i="1"/>
  <c r="O77" i="1"/>
  <c r="E77" i="1" s="1"/>
  <c r="I78" i="1"/>
  <c r="K78" i="1"/>
  <c r="O78" i="1"/>
  <c r="E78" i="1" s="1"/>
  <c r="I79" i="1"/>
  <c r="K79" i="1"/>
  <c r="O79" i="1"/>
  <c r="E79" i="1" s="1"/>
  <c r="E80" i="1"/>
  <c r="I80" i="1"/>
  <c r="K80" i="1"/>
  <c r="O80" i="1"/>
  <c r="E81" i="1"/>
  <c r="I81" i="1"/>
  <c r="O81" i="1"/>
  <c r="I82" i="1"/>
  <c r="K82" i="1"/>
  <c r="O82" i="1"/>
  <c r="E82" i="1" s="1"/>
  <c r="I83" i="1"/>
  <c r="K83" i="1"/>
  <c r="O83" i="1"/>
  <c r="E83" i="1" s="1"/>
  <c r="E84" i="1"/>
  <c r="I84" i="1"/>
  <c r="K84" i="1"/>
  <c r="O84" i="1"/>
  <c r="I85" i="1"/>
  <c r="E85" i="1" s="1"/>
  <c r="K85" i="1"/>
  <c r="O85" i="1"/>
  <c r="I86" i="1"/>
  <c r="E86" i="1" s="1"/>
  <c r="K86" i="1"/>
  <c r="O86" i="1"/>
  <c r="I87" i="1"/>
  <c r="K87" i="1"/>
  <c r="O87" i="1"/>
  <c r="E87" i="1" s="1"/>
  <c r="I88" i="1"/>
  <c r="K88" i="1"/>
  <c r="O88" i="1"/>
  <c r="E88" i="1" s="1"/>
  <c r="E89" i="1"/>
  <c r="I89" i="1"/>
  <c r="K89" i="1"/>
  <c r="O89" i="1"/>
  <c r="I90" i="1"/>
  <c r="E90" i="1" s="1"/>
  <c r="K90" i="1"/>
  <c r="O90" i="1"/>
  <c r="I91" i="1"/>
  <c r="E91" i="1" s="1"/>
  <c r="K91" i="1"/>
  <c r="O91" i="1"/>
  <c r="I92" i="1"/>
  <c r="K92" i="1"/>
  <c r="O92" i="1"/>
  <c r="E92" i="1" s="1"/>
  <c r="I93" i="1"/>
  <c r="K93" i="1"/>
  <c r="O93" i="1"/>
  <c r="E93" i="1" s="1"/>
  <c r="E94" i="1"/>
  <c r="I94" i="1"/>
  <c r="K94" i="1"/>
  <c r="O94" i="1"/>
  <c r="I95" i="1"/>
  <c r="E95" i="1" s="1"/>
  <c r="K95" i="1"/>
  <c r="O95" i="1"/>
  <c r="I96" i="1"/>
  <c r="E96" i="1" s="1"/>
  <c r="K96" i="1"/>
  <c r="O96" i="1"/>
  <c r="I97" i="1"/>
  <c r="K97" i="1"/>
  <c r="O97" i="1"/>
  <c r="E97" i="1" s="1"/>
  <c r="I98" i="1"/>
  <c r="K98" i="1"/>
  <c r="O98" i="1"/>
  <c r="E98" i="1" s="1"/>
  <c r="E99" i="1"/>
  <c r="I99" i="1"/>
  <c r="K99" i="1"/>
  <c r="O99" i="1"/>
  <c r="I100" i="1"/>
  <c r="E100" i="1" s="1"/>
  <c r="K100" i="1"/>
  <c r="O100" i="1"/>
  <c r="I101" i="1"/>
  <c r="E101" i="1" s="1"/>
  <c r="K101" i="1"/>
  <c r="O101" i="1"/>
  <c r="I102" i="1"/>
  <c r="K102" i="1"/>
  <c r="O102" i="1"/>
  <c r="E102" i="1" s="1"/>
  <c r="I103" i="1"/>
  <c r="K103" i="1"/>
  <c r="O103" i="1"/>
  <c r="E103" i="1" s="1"/>
  <c r="E104" i="1"/>
  <c r="I104" i="1"/>
  <c r="K104" i="1"/>
  <c r="O104" i="1"/>
  <c r="I105" i="1"/>
  <c r="E105" i="1" s="1"/>
  <c r="K105" i="1"/>
  <c r="O105" i="1"/>
  <c r="I106" i="1"/>
  <c r="E106" i="1" s="1"/>
  <c r="K106" i="1"/>
  <c r="O106" i="1"/>
  <c r="I107" i="1"/>
  <c r="K107" i="1"/>
  <c r="O107" i="1"/>
  <c r="E107" i="1" s="1"/>
  <c r="I108" i="1"/>
  <c r="K108" i="1"/>
  <c r="O108" i="1"/>
  <c r="E108" i="1" s="1"/>
  <c r="E109" i="1"/>
  <c r="I109" i="1"/>
  <c r="K109" i="1"/>
  <c r="O109" i="1"/>
  <c r="I110" i="1"/>
  <c r="E110" i="1" s="1"/>
  <c r="K110" i="1"/>
  <c r="O110" i="1"/>
  <c r="I111" i="1"/>
  <c r="E111" i="1" s="1"/>
  <c r="K111" i="1"/>
  <c r="O111" i="1"/>
  <c r="E112" i="1"/>
  <c r="I112" i="1"/>
  <c r="K112" i="1"/>
  <c r="E113" i="1"/>
  <c r="I113" i="1"/>
  <c r="K113" i="1"/>
  <c r="O113" i="1"/>
  <c r="I114" i="1"/>
  <c r="E114" i="1" s="1"/>
  <c r="K114" i="1"/>
  <c r="O114" i="1"/>
  <c r="E115" i="1"/>
  <c r="I115" i="1"/>
  <c r="K115" i="1"/>
  <c r="O115" i="1"/>
  <c r="I116" i="1"/>
  <c r="K116" i="1"/>
  <c r="O116" i="1"/>
  <c r="E116" i="1" s="1"/>
  <c r="I117" i="1"/>
  <c r="K117" i="1"/>
  <c r="O117" i="1"/>
  <c r="E117" i="1" s="1"/>
  <c r="E118" i="1"/>
  <c r="I118" i="1"/>
  <c r="K118" i="1"/>
  <c r="O118" i="1"/>
  <c r="I119" i="1"/>
  <c r="E119" i="1" s="1"/>
  <c r="K119" i="1"/>
  <c r="O119" i="1"/>
  <c r="E120" i="1"/>
  <c r="I120" i="1"/>
  <c r="K120" i="1"/>
  <c r="O120" i="1"/>
  <c r="I121" i="1"/>
  <c r="K121" i="1"/>
  <c r="O121" i="1"/>
  <c r="E121" i="1" s="1"/>
  <c r="I122" i="1"/>
  <c r="K122" i="1"/>
  <c r="O122" i="1"/>
  <c r="E122" i="1" s="1"/>
  <c r="E123" i="1"/>
  <c r="I123" i="1"/>
  <c r="K123" i="1"/>
  <c r="O123" i="1"/>
  <c r="I124" i="1"/>
  <c r="E124" i="1" s="1"/>
  <c r="K124" i="1"/>
  <c r="O124" i="1"/>
  <c r="E125" i="1"/>
  <c r="I125" i="1"/>
  <c r="K125" i="1"/>
  <c r="O125" i="1"/>
  <c r="I126" i="1"/>
  <c r="K126" i="1"/>
  <c r="O126" i="1"/>
  <c r="E126" i="1" s="1"/>
  <c r="I127" i="1"/>
  <c r="K127" i="1"/>
  <c r="O127" i="1"/>
  <c r="E127" i="1" s="1"/>
  <c r="E128" i="1"/>
  <c r="I128" i="1"/>
  <c r="K128" i="1"/>
  <c r="O128" i="1"/>
  <c r="I129" i="1"/>
  <c r="E129" i="1" s="1"/>
  <c r="K129" i="1"/>
  <c r="O129" i="1"/>
  <c r="E130" i="1"/>
  <c r="I130" i="1"/>
  <c r="K130" i="1"/>
  <c r="O130" i="1"/>
  <c r="I131" i="1"/>
  <c r="K131" i="1"/>
  <c r="O131" i="1"/>
  <c r="E131" i="1" s="1"/>
  <c r="I132" i="1"/>
  <c r="K132" i="1"/>
  <c r="O132" i="1"/>
  <c r="E132" i="1" s="1"/>
  <c r="E133" i="1"/>
  <c r="I133" i="1"/>
  <c r="K133" i="1"/>
  <c r="O133" i="1"/>
  <c r="I134" i="1"/>
  <c r="E134" i="1" s="1"/>
  <c r="K134" i="1"/>
  <c r="O134" i="1"/>
  <c r="E135" i="1"/>
  <c r="I135" i="1"/>
  <c r="K135" i="1"/>
  <c r="O135" i="1"/>
  <c r="I136" i="1"/>
  <c r="K136" i="1"/>
  <c r="O136" i="1"/>
  <c r="E136" i="1" s="1"/>
  <c r="I137" i="1"/>
  <c r="K137" i="1"/>
  <c r="O137" i="1"/>
  <c r="E137" i="1" s="1"/>
  <c r="E138" i="1"/>
  <c r="I138" i="1"/>
  <c r="K138" i="1"/>
  <c r="O138" i="1"/>
  <c r="E139" i="1"/>
  <c r="I139" i="1"/>
  <c r="K139" i="1"/>
  <c r="O139" i="1"/>
  <c r="E140" i="1"/>
  <c r="I140" i="1"/>
  <c r="K140" i="1"/>
  <c r="O140" i="1"/>
  <c r="I141" i="1"/>
  <c r="K141" i="1"/>
  <c r="O141" i="1"/>
  <c r="E141" i="1" s="1"/>
  <c r="B142" i="1"/>
  <c r="I142" i="1"/>
  <c r="K142" i="1"/>
  <c r="O142" i="1"/>
  <c r="E142" i="1" s="1"/>
  <c r="I143" i="1"/>
  <c r="K143" i="1"/>
  <c r="O143" i="1"/>
  <c r="E143" i="1" s="1"/>
  <c r="E144" i="1"/>
  <c r="I144" i="1"/>
  <c r="K144" i="1"/>
  <c r="O144" i="1"/>
  <c r="I145" i="1"/>
  <c r="K145" i="1"/>
  <c r="O145" i="1"/>
  <c r="E145" i="1" s="1"/>
  <c r="I146" i="1"/>
  <c r="E146" i="1" s="1"/>
  <c r="K146" i="1"/>
  <c r="O146" i="1"/>
  <c r="I147" i="1"/>
  <c r="K147" i="1"/>
  <c r="O147" i="1"/>
  <c r="E147" i="1" s="1"/>
  <c r="I148" i="1"/>
  <c r="K148" i="1"/>
  <c r="O148" i="1"/>
  <c r="E148" i="1" s="1"/>
  <c r="E149" i="1"/>
  <c r="I149" i="1"/>
  <c r="K149" i="1"/>
  <c r="O149" i="1"/>
  <c r="I150" i="1"/>
  <c r="K150" i="1"/>
  <c r="O150" i="1"/>
  <c r="E150" i="1" s="1"/>
  <c r="I151" i="1"/>
  <c r="O151" i="1"/>
  <c r="E152" i="1"/>
  <c r="I152" i="1"/>
  <c r="K152" i="1"/>
  <c r="O152" i="1"/>
  <c r="I153" i="1"/>
  <c r="K153" i="1"/>
  <c r="O153" i="1"/>
  <c r="E153" i="1" s="1"/>
  <c r="I154" i="1"/>
  <c r="E154" i="1" s="1"/>
  <c r="K154" i="1"/>
  <c r="O154" i="1"/>
  <c r="I155" i="1"/>
  <c r="K155" i="1"/>
  <c r="O155" i="1"/>
  <c r="E155" i="1" s="1"/>
  <c r="I156" i="1"/>
  <c r="K156" i="1"/>
  <c r="O156" i="1"/>
  <c r="E156" i="1" s="1"/>
  <c r="E157" i="1"/>
  <c r="I157" i="1"/>
  <c r="K157" i="1"/>
  <c r="O157" i="1"/>
  <c r="I158" i="1"/>
  <c r="K158" i="1"/>
  <c r="O158" i="1"/>
  <c r="E158" i="1" s="1"/>
  <c r="I159" i="1"/>
  <c r="E159" i="1" s="1"/>
  <c r="K159" i="1"/>
  <c r="O159" i="1"/>
  <c r="I160" i="1"/>
  <c r="K160" i="1"/>
  <c r="O160" i="1"/>
  <c r="E160" i="1" s="1"/>
  <c r="I161" i="1"/>
  <c r="K161" i="1"/>
  <c r="O161" i="1"/>
  <c r="E161" i="1" s="1"/>
  <c r="E162" i="1"/>
  <c r="I162" i="1"/>
  <c r="K162" i="1"/>
  <c r="O162" i="1"/>
  <c r="I163" i="1"/>
  <c r="K163" i="1"/>
  <c r="O163" i="1"/>
  <c r="I164" i="1"/>
  <c r="E164" i="1" s="1"/>
  <c r="K164" i="1"/>
  <c r="O164" i="1"/>
  <c r="I165" i="1"/>
  <c r="K165" i="1"/>
  <c r="O165" i="1"/>
  <c r="E165" i="1" s="1"/>
  <c r="I166" i="1"/>
  <c r="K166" i="1"/>
  <c r="O166" i="1"/>
  <c r="E166" i="1" s="1"/>
  <c r="E167" i="1"/>
  <c r="I167" i="1"/>
  <c r="K167" i="1"/>
  <c r="O167" i="1"/>
  <c r="I168" i="1"/>
  <c r="K168" i="1"/>
  <c r="O168" i="1"/>
  <c r="E168" i="1" s="1"/>
  <c r="I169" i="1"/>
  <c r="E169" i="1" s="1"/>
  <c r="K169" i="1"/>
  <c r="O169" i="1"/>
  <c r="I170" i="1"/>
  <c r="K170" i="1"/>
  <c r="O170" i="1"/>
  <c r="E170" i="1" s="1"/>
  <c r="I171" i="1"/>
  <c r="K171" i="1"/>
  <c r="O171" i="1"/>
  <c r="E171" i="1" s="1"/>
  <c r="E172" i="1"/>
  <c r="I172" i="1"/>
  <c r="K172" i="1"/>
  <c r="O172" i="1"/>
  <c r="I173" i="1"/>
  <c r="K173" i="1"/>
  <c r="O173" i="1"/>
  <c r="E173" i="1" s="1"/>
  <c r="I174" i="1"/>
  <c r="E174" i="1" s="1"/>
  <c r="K174" i="1"/>
  <c r="O174" i="1"/>
  <c r="I175" i="1"/>
  <c r="K175" i="1"/>
  <c r="O175" i="1"/>
  <c r="E175" i="1" s="1"/>
  <c r="I176" i="1"/>
  <c r="K176" i="1"/>
  <c r="O176" i="1"/>
  <c r="E176" i="1" s="1"/>
  <c r="E177" i="1"/>
  <c r="I177" i="1"/>
  <c r="K177" i="1"/>
  <c r="O177" i="1"/>
  <c r="I178" i="1"/>
  <c r="E178" i="1" s="1"/>
  <c r="K178" i="1"/>
  <c r="O178" i="1"/>
  <c r="I179" i="1"/>
  <c r="E179" i="1" s="1"/>
  <c r="K179" i="1"/>
  <c r="O179" i="1"/>
  <c r="I180" i="1"/>
  <c r="K180" i="1"/>
  <c r="O180" i="1"/>
  <c r="E180" i="1" s="1"/>
  <c r="I181" i="1"/>
  <c r="K181" i="1"/>
  <c r="O181" i="1"/>
  <c r="E181" i="1" s="1"/>
  <c r="E182" i="1"/>
  <c r="I182" i="1"/>
  <c r="K182" i="1"/>
  <c r="O182" i="1"/>
  <c r="I183" i="1"/>
  <c r="E183" i="1" s="1"/>
  <c r="K183" i="1"/>
  <c r="O183" i="1"/>
  <c r="I184" i="1"/>
  <c r="E184" i="1" s="1"/>
  <c r="K184" i="1"/>
  <c r="O184" i="1"/>
  <c r="I185" i="1"/>
  <c r="K185" i="1"/>
  <c r="O185" i="1"/>
  <c r="E185" i="1" s="1"/>
  <c r="I186" i="1"/>
  <c r="K186" i="1"/>
  <c r="O186" i="1"/>
  <c r="E186" i="1" s="1"/>
  <c r="E187" i="1"/>
  <c r="I187" i="1"/>
  <c r="K187" i="1"/>
  <c r="O187" i="1"/>
  <c r="I188" i="1"/>
  <c r="E188" i="1" s="1"/>
  <c r="K188" i="1"/>
  <c r="O188" i="1"/>
  <c r="I189" i="1"/>
  <c r="E189" i="1" s="1"/>
  <c r="K189" i="1"/>
  <c r="O189" i="1"/>
  <c r="I190" i="1"/>
  <c r="K190" i="1"/>
  <c r="O190" i="1"/>
  <c r="E190" i="1" s="1"/>
  <c r="I191" i="1"/>
  <c r="K191" i="1"/>
  <c r="O191" i="1"/>
  <c r="E191" i="1" s="1"/>
  <c r="E192" i="1"/>
  <c r="I192" i="1"/>
  <c r="K192" i="1"/>
  <c r="O192" i="1"/>
  <c r="I193" i="1"/>
  <c r="E193" i="1" s="1"/>
  <c r="K193" i="1"/>
  <c r="O193" i="1"/>
  <c r="I194" i="1"/>
  <c r="E194" i="1" s="1"/>
  <c r="K194" i="1"/>
  <c r="O194" i="1"/>
  <c r="I195" i="1"/>
  <c r="K195" i="1"/>
  <c r="O195" i="1"/>
  <c r="E195" i="1" s="1"/>
  <c r="I196" i="1"/>
  <c r="K196" i="1"/>
  <c r="O196" i="1"/>
  <c r="E196" i="1" s="1"/>
  <c r="E197" i="1"/>
  <c r="I197" i="1"/>
  <c r="K197" i="1"/>
  <c r="O197" i="1"/>
  <c r="I198" i="1"/>
  <c r="E198" i="1" s="1"/>
  <c r="K198" i="1"/>
  <c r="O198" i="1"/>
  <c r="E199" i="1"/>
  <c r="I199" i="1"/>
  <c r="K199" i="1"/>
  <c r="O199" i="1"/>
  <c r="I200" i="1"/>
  <c r="K200" i="1"/>
  <c r="O200" i="1"/>
  <c r="E200" i="1" s="1"/>
  <c r="I201" i="1"/>
  <c r="K201" i="1"/>
  <c r="O201" i="1"/>
  <c r="E201" i="1" s="1"/>
  <c r="E202" i="1"/>
  <c r="I202" i="1"/>
  <c r="K202" i="1"/>
  <c r="O202" i="1"/>
  <c r="I203" i="1"/>
  <c r="E203" i="1" s="1"/>
  <c r="K203" i="1"/>
  <c r="O203" i="1"/>
  <c r="I204" i="1"/>
  <c r="E204" i="1" s="1"/>
  <c r="K204" i="1"/>
  <c r="O204" i="1"/>
  <c r="I205" i="1"/>
  <c r="K205" i="1"/>
  <c r="O205" i="1"/>
  <c r="E205" i="1" s="1"/>
  <c r="I206" i="1"/>
  <c r="K206" i="1"/>
  <c r="O206" i="1"/>
  <c r="E206" i="1" s="1"/>
  <c r="E207" i="1"/>
  <c r="I207" i="1"/>
  <c r="K207" i="1"/>
  <c r="O207" i="1"/>
  <c r="I208" i="1"/>
  <c r="E208" i="1" s="1"/>
  <c r="K208" i="1"/>
  <c r="O208" i="1"/>
  <c r="E209" i="1"/>
  <c r="I209" i="1"/>
  <c r="K209" i="1"/>
  <c r="O209" i="1"/>
  <c r="I210" i="1"/>
  <c r="K210" i="1"/>
  <c r="O210" i="1"/>
  <c r="E210" i="1" s="1"/>
  <c r="I211" i="1"/>
  <c r="K211" i="1"/>
  <c r="O211" i="1"/>
  <c r="E211" i="1" s="1"/>
  <c r="E212" i="1"/>
  <c r="I212" i="1"/>
  <c r="K212" i="1"/>
  <c r="O212" i="1"/>
  <c r="I213" i="1"/>
  <c r="E213" i="1" s="1"/>
  <c r="K213" i="1"/>
  <c r="O213" i="1"/>
  <c r="I214" i="1"/>
  <c r="E214" i="1" s="1"/>
  <c r="K214" i="1"/>
  <c r="O214" i="1"/>
  <c r="I215" i="1"/>
  <c r="K215" i="1"/>
  <c r="O215" i="1"/>
  <c r="E215" i="1" s="1"/>
  <c r="I216" i="1"/>
  <c r="K216" i="1"/>
  <c r="O216" i="1"/>
  <c r="E216" i="1" s="1"/>
  <c r="E217" i="1"/>
  <c r="I217" i="1"/>
  <c r="K217" i="1"/>
  <c r="O217" i="1"/>
  <c r="I218" i="1"/>
  <c r="E218" i="1" s="1"/>
  <c r="K218" i="1"/>
  <c r="O218" i="1"/>
  <c r="E219" i="1"/>
  <c r="I219" i="1"/>
  <c r="K219" i="1"/>
  <c r="O219" i="1"/>
  <c r="I220" i="1"/>
  <c r="K220" i="1"/>
  <c r="O220" i="1"/>
  <c r="E220" i="1" s="1"/>
  <c r="I221" i="1"/>
  <c r="K221" i="1"/>
  <c r="O221" i="1"/>
  <c r="E221" i="1" s="1"/>
  <c r="E222" i="1"/>
  <c r="I222" i="1"/>
  <c r="K222" i="1"/>
  <c r="O222" i="1"/>
  <c r="E223" i="1"/>
  <c r="I223" i="1"/>
  <c r="K223" i="1"/>
  <c r="O223" i="1"/>
  <c r="E224" i="1"/>
  <c r="I224" i="1"/>
  <c r="K224" i="1"/>
  <c r="O224" i="1"/>
  <c r="I225" i="1"/>
  <c r="K225" i="1"/>
  <c r="O225" i="1"/>
  <c r="E225" i="1" s="1"/>
  <c r="I226" i="1"/>
  <c r="K226" i="1"/>
  <c r="O226" i="1"/>
  <c r="E226" i="1" s="1"/>
  <c r="E227" i="1"/>
  <c r="I227" i="1"/>
  <c r="K227" i="1"/>
  <c r="O227" i="1"/>
  <c r="E228" i="1"/>
  <c r="I228" i="1"/>
  <c r="K228" i="1"/>
  <c r="O228" i="1"/>
  <c r="E229" i="1"/>
  <c r="I229" i="1"/>
  <c r="K229" i="1"/>
  <c r="O229" i="1"/>
  <c r="I230" i="1"/>
  <c r="K230" i="1"/>
  <c r="O230" i="1"/>
  <c r="E230" i="1" s="1"/>
  <c r="I231" i="1"/>
  <c r="K231" i="1"/>
  <c r="O231" i="1"/>
  <c r="E231" i="1" s="1"/>
  <c r="E232" i="1"/>
  <c r="I232" i="1"/>
  <c r="K232" i="1"/>
  <c r="O232" i="1"/>
  <c r="E233" i="1"/>
  <c r="I233" i="1"/>
  <c r="K233" i="1"/>
  <c r="O233" i="1"/>
  <c r="E234" i="1"/>
  <c r="I234" i="1"/>
  <c r="K234" i="1"/>
  <c r="O234" i="1"/>
  <c r="I235" i="1"/>
  <c r="K235" i="1"/>
  <c r="O235" i="1"/>
  <c r="E235" i="1" s="1"/>
  <c r="I236" i="1"/>
  <c r="K236" i="1"/>
  <c r="O236" i="1"/>
  <c r="E236" i="1" s="1"/>
  <c r="E237" i="1"/>
  <c r="I237" i="1"/>
  <c r="K237" i="1"/>
  <c r="O237" i="1"/>
  <c r="E238" i="1"/>
  <c r="I238" i="1"/>
  <c r="K238" i="1"/>
  <c r="O238" i="1"/>
  <c r="E239" i="1"/>
  <c r="I239" i="1"/>
  <c r="K239" i="1"/>
  <c r="O239" i="1"/>
  <c r="I240" i="1"/>
  <c r="K240" i="1"/>
  <c r="O240" i="1"/>
  <c r="E240" i="1" s="1"/>
  <c r="I241" i="1"/>
  <c r="K241" i="1"/>
  <c r="O241" i="1"/>
  <c r="E241" i="1" s="1"/>
  <c r="E242" i="1"/>
  <c r="I242" i="1"/>
  <c r="K242" i="1"/>
  <c r="O242" i="1"/>
  <c r="E243" i="1"/>
  <c r="I243" i="1"/>
  <c r="K243" i="1"/>
  <c r="O243" i="1"/>
  <c r="I244" i="1"/>
  <c r="E244" i="1" s="1"/>
  <c r="K244" i="1"/>
  <c r="O244" i="1"/>
  <c r="I245" i="1"/>
  <c r="K245" i="1"/>
  <c r="O245" i="1"/>
  <c r="E245" i="1" s="1"/>
  <c r="I246" i="1"/>
  <c r="K246" i="1"/>
  <c r="O246" i="1"/>
  <c r="E246" i="1" s="1"/>
  <c r="E247" i="1"/>
  <c r="I247" i="1"/>
  <c r="K247" i="1"/>
  <c r="O247" i="1"/>
  <c r="E248" i="1"/>
  <c r="I248" i="1"/>
  <c r="K248" i="1"/>
  <c r="O248" i="1"/>
  <c r="E249" i="1"/>
  <c r="I249" i="1"/>
  <c r="K249" i="1"/>
  <c r="O249" i="1"/>
  <c r="I250" i="1"/>
  <c r="K250" i="1"/>
  <c r="O250" i="1"/>
  <c r="E250" i="1" s="1"/>
  <c r="I251" i="1"/>
  <c r="K251" i="1"/>
  <c r="O251" i="1"/>
  <c r="E251" i="1" s="1"/>
  <c r="E252" i="1"/>
  <c r="I252" i="1"/>
  <c r="K252" i="1"/>
  <c r="O252" i="1"/>
  <c r="E253" i="1"/>
  <c r="I253" i="1"/>
  <c r="K253" i="1"/>
  <c r="O253" i="1"/>
  <c r="E254" i="1"/>
  <c r="I254" i="1"/>
  <c r="K254" i="1"/>
  <c r="O254" i="1"/>
  <c r="I255" i="1"/>
  <c r="K255" i="1"/>
  <c r="O255" i="1"/>
  <c r="E255" i="1" s="1"/>
  <c r="I256" i="1"/>
  <c r="K256" i="1"/>
  <c r="O256" i="1"/>
  <c r="E256" i="1" s="1"/>
  <c r="E257" i="1"/>
  <c r="I257" i="1"/>
  <c r="K257" i="1"/>
  <c r="O257" i="1"/>
  <c r="I258" i="1"/>
  <c r="E258" i="1" s="1"/>
  <c r="K258" i="1"/>
  <c r="O258" i="1"/>
  <c r="E259" i="1"/>
  <c r="I259" i="1"/>
  <c r="K259" i="1"/>
  <c r="I260" i="1"/>
  <c r="K260" i="1"/>
  <c r="O260" i="1"/>
  <c r="E260" i="1" s="1"/>
  <c r="E261" i="1"/>
  <c r="I261" i="1"/>
  <c r="K261" i="1"/>
  <c r="O261" i="1"/>
  <c r="E262" i="1"/>
  <c r="I262" i="1"/>
  <c r="K262" i="1"/>
  <c r="O262" i="1"/>
  <c r="E263" i="1"/>
  <c r="I263" i="1"/>
  <c r="K263" i="1"/>
  <c r="O263" i="1"/>
  <c r="I264" i="1"/>
  <c r="K264" i="1"/>
  <c r="O264" i="1"/>
  <c r="E264" i="1" s="1"/>
  <c r="I265" i="1"/>
  <c r="K265" i="1"/>
  <c r="O265" i="1"/>
  <c r="E265" i="1" s="1"/>
  <c r="I266" i="1"/>
  <c r="K266" i="1"/>
  <c r="O266" i="1"/>
  <c r="E266" i="1" s="1"/>
  <c r="E267" i="1"/>
  <c r="I267" i="1"/>
  <c r="K267" i="1"/>
  <c r="O267" i="1"/>
  <c r="E268" i="1"/>
  <c r="I268" i="1"/>
  <c r="K268" i="1"/>
  <c r="O268" i="1"/>
  <c r="I269" i="1"/>
  <c r="K269" i="1"/>
  <c r="O269" i="1"/>
  <c r="E269" i="1" s="1"/>
  <c r="I270" i="1"/>
  <c r="K270" i="1"/>
  <c r="O270" i="1"/>
  <c r="E270" i="1" s="1"/>
  <c r="E271" i="1"/>
  <c r="I271" i="1"/>
  <c r="K271" i="1"/>
  <c r="O271" i="1"/>
  <c r="E272" i="1"/>
  <c r="I272" i="1"/>
  <c r="K272" i="1"/>
  <c r="O272" i="1"/>
  <c r="E273" i="1"/>
  <c r="I273" i="1"/>
  <c r="K273" i="1"/>
  <c r="O273" i="1"/>
  <c r="I274" i="1"/>
  <c r="K274" i="1"/>
  <c r="O274" i="1"/>
  <c r="E274" i="1" s="1"/>
  <c r="I275" i="1"/>
  <c r="K275" i="1"/>
  <c r="O275" i="1"/>
  <c r="E275" i="1" s="1"/>
  <c r="E276" i="1"/>
  <c r="I276" i="1"/>
  <c r="K276" i="1"/>
  <c r="O276" i="1"/>
  <c r="E277" i="1"/>
  <c r="I277" i="1"/>
  <c r="K277" i="1"/>
  <c r="O277" i="1"/>
  <c r="E278" i="1"/>
  <c r="I278" i="1"/>
  <c r="K278" i="1"/>
  <c r="O278" i="1"/>
  <c r="I279" i="1"/>
  <c r="K279" i="1"/>
  <c r="O279" i="1"/>
  <c r="E279" i="1" s="1"/>
  <c r="I280" i="1"/>
  <c r="K280" i="1"/>
  <c r="O280" i="1"/>
  <c r="E280" i="1" s="1"/>
  <c r="E281" i="1"/>
  <c r="I281" i="1"/>
  <c r="K281" i="1"/>
  <c r="O281" i="1"/>
  <c r="E282" i="1"/>
  <c r="I282" i="1"/>
  <c r="K282" i="1"/>
  <c r="O282" i="1"/>
  <c r="I283" i="1"/>
  <c r="E283" i="1" s="1"/>
  <c r="K283" i="1"/>
  <c r="O283" i="1"/>
  <c r="I284" i="1"/>
  <c r="K284" i="1"/>
  <c r="O284" i="1"/>
  <c r="I285" i="1"/>
  <c r="K285" i="1"/>
  <c r="O285" i="1"/>
  <c r="E285" i="1" s="1"/>
  <c r="E286" i="1"/>
  <c r="I286" i="1"/>
  <c r="K286" i="1"/>
  <c r="O286" i="1"/>
  <c r="E287" i="1"/>
  <c r="I287" i="1"/>
  <c r="K287" i="1"/>
  <c r="O287" i="1"/>
  <c r="E288" i="1"/>
  <c r="I288" i="1"/>
  <c r="K288" i="1"/>
  <c r="O288" i="1"/>
  <c r="I289" i="1"/>
  <c r="K289" i="1"/>
  <c r="O289" i="1"/>
  <c r="E289" i="1" s="1"/>
  <c r="I290" i="1"/>
  <c r="K290" i="1"/>
  <c r="O290" i="1"/>
  <c r="E290" i="1" s="1"/>
  <c r="E291" i="1"/>
  <c r="I291" i="1"/>
  <c r="K291" i="1"/>
  <c r="O291" i="1"/>
  <c r="E292" i="1"/>
  <c r="I292" i="1"/>
  <c r="K292" i="1"/>
  <c r="O292" i="1"/>
  <c r="E293" i="1"/>
  <c r="I293" i="1"/>
  <c r="K293" i="1"/>
  <c r="O293" i="1"/>
  <c r="I294" i="1"/>
  <c r="K294" i="1"/>
  <c r="O294" i="1"/>
  <c r="E294" i="1" s="1"/>
  <c r="I295" i="1"/>
  <c r="K295" i="1"/>
  <c r="O295" i="1"/>
  <c r="E295" i="1" s="1"/>
  <c r="E296" i="1"/>
  <c r="I296" i="1"/>
  <c r="K296" i="1"/>
  <c r="O296" i="1"/>
  <c r="E297" i="1"/>
  <c r="I297" i="1"/>
  <c r="K297" i="1"/>
  <c r="O297" i="1"/>
  <c r="E298" i="1"/>
  <c r="I298" i="1"/>
  <c r="K298" i="1"/>
  <c r="O298" i="1"/>
  <c r="I299" i="1"/>
  <c r="K299" i="1"/>
  <c r="O299" i="1"/>
  <c r="I300" i="1"/>
  <c r="K300" i="1"/>
  <c r="O300" i="1"/>
  <c r="E300" i="1" s="1"/>
  <c r="E301" i="1"/>
  <c r="I301" i="1"/>
  <c r="K301" i="1"/>
  <c r="O301" i="1"/>
  <c r="E302" i="1"/>
  <c r="I302" i="1"/>
  <c r="K302" i="1"/>
  <c r="O302" i="1"/>
  <c r="E303" i="1"/>
  <c r="I303" i="1"/>
  <c r="K303" i="1"/>
  <c r="O303" i="1"/>
  <c r="I304" i="1"/>
  <c r="K304" i="1"/>
  <c r="O304" i="1"/>
  <c r="E304" i="1" s="1"/>
  <c r="I305" i="1"/>
  <c r="K305" i="1"/>
  <c r="O305" i="1"/>
  <c r="E305" i="1" s="1"/>
  <c r="E306" i="1"/>
  <c r="I306" i="1"/>
  <c r="K306" i="1"/>
  <c r="O306" i="1"/>
  <c r="E307" i="1"/>
  <c r="I307" i="1"/>
  <c r="K307" i="1"/>
  <c r="O307" i="1"/>
  <c r="E308" i="1"/>
  <c r="I308" i="1"/>
  <c r="K308" i="1"/>
  <c r="O308" i="1"/>
  <c r="I309" i="1"/>
  <c r="K309" i="1"/>
  <c r="O309" i="1"/>
  <c r="I310" i="1"/>
  <c r="K310" i="1"/>
  <c r="O310" i="1"/>
  <c r="E310" i="1" s="1"/>
  <c r="E311" i="1"/>
  <c r="I311" i="1"/>
  <c r="K311" i="1"/>
  <c r="O311" i="1"/>
  <c r="E312" i="1"/>
  <c r="I312" i="1"/>
  <c r="K312" i="1"/>
  <c r="O312" i="1"/>
  <c r="E313" i="1"/>
  <c r="I313" i="1"/>
  <c r="K313" i="1"/>
  <c r="O313" i="1"/>
  <c r="I314" i="1"/>
  <c r="K314" i="1"/>
  <c r="O314" i="1"/>
  <c r="E314" i="1" s="1"/>
  <c r="I315" i="1"/>
  <c r="K315" i="1"/>
  <c r="O315" i="1"/>
  <c r="E315" i="1" s="1"/>
  <c r="E316" i="1"/>
  <c r="I316" i="1"/>
  <c r="K316" i="1"/>
  <c r="O316" i="1"/>
  <c r="E317" i="1"/>
  <c r="I317" i="1"/>
  <c r="K317" i="1"/>
  <c r="O317" i="1"/>
  <c r="E318" i="1"/>
  <c r="I318" i="1"/>
  <c r="K318" i="1"/>
  <c r="O318" i="1"/>
  <c r="I319" i="1"/>
  <c r="K319" i="1"/>
  <c r="O319" i="1"/>
  <c r="I320" i="1"/>
  <c r="K320" i="1"/>
  <c r="O320" i="1"/>
  <c r="E320" i="1" s="1"/>
  <c r="E321" i="1"/>
  <c r="I321" i="1"/>
  <c r="K321" i="1"/>
  <c r="O321" i="1"/>
  <c r="E322" i="1"/>
  <c r="I322" i="1"/>
  <c r="K322" i="1"/>
  <c r="O322" i="1"/>
  <c r="E323" i="1"/>
  <c r="I323" i="1"/>
  <c r="K323" i="1"/>
  <c r="O323" i="1"/>
  <c r="I324" i="1"/>
  <c r="K324" i="1"/>
  <c r="O324" i="1"/>
  <c r="E324" i="1" s="1"/>
  <c r="I325" i="1"/>
  <c r="K325" i="1"/>
  <c r="O325" i="1"/>
  <c r="E325" i="1" s="1"/>
  <c r="E326" i="1"/>
  <c r="I326" i="1"/>
  <c r="K326" i="1"/>
  <c r="O326" i="1"/>
  <c r="E327" i="1"/>
  <c r="I327" i="1"/>
  <c r="K327" i="1"/>
  <c r="O327" i="1"/>
  <c r="E328" i="1"/>
  <c r="I328" i="1"/>
  <c r="K328" i="1"/>
  <c r="O328" i="1"/>
  <c r="I329" i="1"/>
  <c r="K329" i="1"/>
  <c r="O329" i="1"/>
  <c r="E329" i="1" s="1"/>
  <c r="I330" i="1"/>
  <c r="K330" i="1"/>
  <c r="O330" i="1"/>
  <c r="E330" i="1" s="1"/>
  <c r="E331" i="1"/>
  <c r="I331" i="1"/>
  <c r="K331" i="1"/>
  <c r="O331" i="1"/>
  <c r="E332" i="1"/>
  <c r="I332" i="1"/>
  <c r="K332" i="1"/>
  <c r="O332" i="1"/>
  <c r="E333" i="1"/>
  <c r="I333" i="1"/>
  <c r="K333" i="1"/>
  <c r="O333" i="1"/>
  <c r="I334" i="1"/>
  <c r="K334" i="1"/>
  <c r="O334" i="1"/>
  <c r="E335" i="1"/>
  <c r="I335" i="1"/>
  <c r="K335" i="1"/>
  <c r="E336" i="1"/>
  <c r="I336" i="1"/>
  <c r="K336" i="1"/>
  <c r="O336" i="1"/>
  <c r="E337" i="1"/>
  <c r="I337" i="1"/>
  <c r="K337" i="1"/>
  <c r="O337" i="1"/>
  <c r="I338" i="1"/>
  <c r="K338" i="1"/>
  <c r="O338" i="1"/>
  <c r="E338" i="1" s="1"/>
  <c r="I339" i="1"/>
  <c r="K339" i="1"/>
  <c r="O339" i="1"/>
  <c r="E339" i="1" s="1"/>
  <c r="E340" i="1"/>
  <c r="I340" i="1"/>
  <c r="K340" i="1"/>
  <c r="O340" i="1"/>
  <c r="E341" i="1"/>
  <c r="I341" i="1"/>
  <c r="K341" i="1"/>
  <c r="O341" i="1"/>
  <c r="E342" i="1"/>
  <c r="I342" i="1"/>
  <c r="K342" i="1"/>
  <c r="O342" i="1"/>
  <c r="I343" i="1"/>
  <c r="K343" i="1"/>
  <c r="O343" i="1"/>
  <c r="E343" i="1" s="1"/>
  <c r="I344" i="1"/>
  <c r="K344" i="1"/>
  <c r="O344" i="1"/>
  <c r="E344" i="1" s="1"/>
  <c r="E345" i="1"/>
  <c r="I345" i="1"/>
  <c r="K345" i="1"/>
  <c r="O345" i="1"/>
  <c r="E346" i="1"/>
  <c r="I346" i="1"/>
  <c r="K346" i="1"/>
  <c r="O346" i="1"/>
  <c r="E347" i="1"/>
  <c r="I347" i="1"/>
  <c r="K347" i="1"/>
  <c r="O347" i="1"/>
  <c r="I348" i="1"/>
  <c r="K348" i="1"/>
  <c r="O348" i="1"/>
  <c r="I349" i="1"/>
  <c r="K349" i="1"/>
  <c r="O349" i="1"/>
  <c r="E349" i="1" s="1"/>
  <c r="E350" i="1"/>
  <c r="I350" i="1"/>
  <c r="K350" i="1"/>
  <c r="O350" i="1"/>
  <c r="E351" i="1"/>
  <c r="I351" i="1"/>
  <c r="K351" i="1"/>
  <c r="O351" i="1"/>
  <c r="E352" i="1"/>
  <c r="I352" i="1"/>
  <c r="K352" i="1"/>
  <c r="O352" i="1"/>
  <c r="I353" i="1"/>
  <c r="K353" i="1"/>
  <c r="O353" i="1"/>
  <c r="E353" i="1" s="1"/>
  <c r="I354" i="1"/>
  <c r="K354" i="1"/>
  <c r="O354" i="1"/>
  <c r="E354" i="1" s="1"/>
  <c r="E355" i="1"/>
  <c r="I355" i="1"/>
  <c r="K355" i="1"/>
  <c r="O355" i="1"/>
  <c r="E356" i="1"/>
  <c r="I356" i="1"/>
  <c r="K356" i="1"/>
  <c r="O356" i="1"/>
  <c r="E357" i="1"/>
  <c r="I357" i="1"/>
  <c r="K357" i="1"/>
  <c r="O357" i="1"/>
  <c r="I358" i="1"/>
  <c r="K358" i="1"/>
  <c r="O358" i="1"/>
  <c r="I359" i="1"/>
  <c r="K359" i="1"/>
  <c r="O359" i="1"/>
  <c r="E359" i="1" s="1"/>
  <c r="E360" i="1"/>
  <c r="I360" i="1"/>
  <c r="K360" i="1"/>
  <c r="O360" i="1"/>
  <c r="E361" i="1"/>
  <c r="I361" i="1"/>
  <c r="K361" i="1"/>
  <c r="O361" i="1"/>
  <c r="E362" i="1"/>
  <c r="I362" i="1"/>
  <c r="K362" i="1"/>
  <c r="O362" i="1"/>
  <c r="I363" i="1"/>
  <c r="K363" i="1"/>
  <c r="O363" i="1"/>
  <c r="E363" i="1" s="1"/>
  <c r="I364" i="1"/>
  <c r="K364" i="1"/>
  <c r="O364" i="1"/>
  <c r="E364" i="1" s="1"/>
  <c r="E365" i="1"/>
  <c r="I365" i="1"/>
  <c r="K365" i="1"/>
  <c r="O365" i="1"/>
  <c r="E366" i="1"/>
  <c r="I366" i="1"/>
  <c r="K366" i="1"/>
  <c r="O366" i="1"/>
  <c r="E367" i="1"/>
  <c r="I367" i="1"/>
  <c r="K367" i="1"/>
  <c r="O367" i="1"/>
  <c r="I368" i="1"/>
  <c r="K368" i="1"/>
  <c r="O368" i="1"/>
  <c r="E368" i="1" s="1"/>
  <c r="I369" i="1"/>
  <c r="K369" i="1"/>
  <c r="O369" i="1"/>
  <c r="E369" i="1" s="1"/>
  <c r="E370" i="1"/>
  <c r="I370" i="1"/>
  <c r="K370" i="1"/>
  <c r="O370" i="1"/>
  <c r="E371" i="1"/>
  <c r="I371" i="1"/>
  <c r="K371" i="1"/>
  <c r="O371" i="1"/>
  <c r="E372" i="1"/>
  <c r="I372" i="1"/>
  <c r="K372" i="1"/>
  <c r="O372" i="1"/>
  <c r="I373" i="1"/>
  <c r="K373" i="1"/>
  <c r="O373" i="1"/>
  <c r="I374" i="1"/>
  <c r="K374" i="1"/>
  <c r="O374" i="1"/>
  <c r="E374" i="1" s="1"/>
  <c r="E375" i="1"/>
  <c r="I375" i="1"/>
  <c r="K375" i="1"/>
  <c r="O375" i="1"/>
  <c r="E376" i="1"/>
  <c r="I376" i="1"/>
  <c r="K376" i="1"/>
  <c r="O376" i="1"/>
  <c r="E377" i="1"/>
  <c r="I377" i="1"/>
  <c r="K377" i="1"/>
  <c r="O377" i="1"/>
  <c r="I378" i="1"/>
  <c r="K378" i="1"/>
  <c r="O378" i="1"/>
  <c r="E378" i="1" s="1"/>
  <c r="I379" i="1"/>
  <c r="K379" i="1"/>
  <c r="O379" i="1"/>
  <c r="E379" i="1" s="1"/>
  <c r="E380" i="1"/>
  <c r="I380" i="1"/>
  <c r="K380" i="1"/>
  <c r="O380" i="1"/>
  <c r="E381" i="1"/>
  <c r="I381" i="1"/>
  <c r="K381" i="1"/>
  <c r="O381" i="1"/>
  <c r="E382" i="1"/>
  <c r="I382" i="1"/>
  <c r="K382" i="1"/>
  <c r="O382" i="1"/>
  <c r="I383" i="1"/>
  <c r="K383" i="1"/>
  <c r="O383" i="1"/>
  <c r="I384" i="1"/>
  <c r="K384" i="1"/>
  <c r="O384" i="1"/>
  <c r="E384" i="1" s="1"/>
  <c r="E385" i="1"/>
  <c r="I385" i="1"/>
  <c r="K385" i="1"/>
  <c r="O385" i="1"/>
  <c r="E386" i="1"/>
  <c r="I386" i="1"/>
  <c r="K386" i="1"/>
  <c r="O386" i="1"/>
  <c r="E387" i="1"/>
  <c r="I387" i="1"/>
  <c r="K387" i="1"/>
  <c r="O387" i="1"/>
  <c r="I388" i="1"/>
  <c r="K388" i="1"/>
  <c r="O388" i="1"/>
  <c r="E388" i="1" s="1"/>
  <c r="I389" i="1"/>
  <c r="K389" i="1"/>
  <c r="O389" i="1"/>
  <c r="E389" i="1" s="1"/>
  <c r="E390" i="1"/>
  <c r="I390" i="1"/>
  <c r="K390" i="1"/>
  <c r="O390" i="1"/>
  <c r="E391" i="1"/>
  <c r="I391" i="1"/>
  <c r="K391" i="1"/>
  <c r="O391" i="1"/>
  <c r="E392" i="1"/>
  <c r="I392" i="1"/>
  <c r="K392" i="1"/>
  <c r="O392" i="1"/>
  <c r="I393" i="1"/>
  <c r="K393" i="1"/>
  <c r="O393" i="1"/>
  <c r="E393" i="1" s="1"/>
  <c r="I394" i="1"/>
  <c r="K394" i="1"/>
  <c r="O394" i="1"/>
  <c r="E394" i="1" s="1"/>
  <c r="E395" i="1"/>
  <c r="I395" i="1"/>
  <c r="K395" i="1"/>
  <c r="O395" i="1"/>
  <c r="E396" i="1"/>
  <c r="I396" i="1"/>
  <c r="K396" i="1"/>
  <c r="O396" i="1"/>
  <c r="E397" i="1"/>
  <c r="I397" i="1"/>
  <c r="K397" i="1"/>
  <c r="O397" i="1"/>
  <c r="I398" i="1"/>
  <c r="K398" i="1"/>
  <c r="O398" i="1"/>
  <c r="E398" i="1" s="1"/>
  <c r="I399" i="1"/>
  <c r="K399" i="1"/>
  <c r="O399" i="1"/>
  <c r="E399" i="1" s="1"/>
  <c r="E400" i="1"/>
  <c r="I400" i="1"/>
  <c r="K400" i="1"/>
  <c r="O400" i="1"/>
  <c r="E401" i="1"/>
  <c r="I401" i="1"/>
  <c r="K401" i="1"/>
  <c r="O401" i="1"/>
  <c r="E402" i="1"/>
  <c r="I402" i="1"/>
  <c r="K402" i="1"/>
  <c r="O402" i="1"/>
  <c r="I403" i="1"/>
  <c r="K403" i="1"/>
  <c r="O403" i="1"/>
  <c r="E403" i="1" s="1"/>
  <c r="I404" i="1"/>
  <c r="K404" i="1"/>
  <c r="O404" i="1"/>
  <c r="E404" i="1" s="1"/>
  <c r="E405" i="1"/>
  <c r="I405" i="1"/>
  <c r="K405" i="1"/>
  <c r="O405" i="1"/>
  <c r="E406" i="1"/>
  <c r="I406" i="1"/>
  <c r="K406" i="1"/>
  <c r="O406" i="1"/>
  <c r="E407" i="1"/>
  <c r="I407" i="1"/>
  <c r="K407" i="1"/>
  <c r="O407" i="1"/>
  <c r="I408" i="1"/>
  <c r="K408" i="1"/>
  <c r="O408" i="1"/>
  <c r="I409" i="1"/>
  <c r="K409" i="1"/>
  <c r="O409" i="1"/>
  <c r="E409" i="1" s="1"/>
  <c r="E410" i="1"/>
  <c r="I410" i="1"/>
  <c r="K410" i="1"/>
  <c r="O410" i="1"/>
  <c r="E411" i="1"/>
  <c r="I411" i="1"/>
  <c r="K411" i="1"/>
  <c r="O411" i="1"/>
  <c r="E412" i="1"/>
  <c r="I412" i="1"/>
  <c r="K412" i="1"/>
  <c r="O412" i="1"/>
  <c r="I413" i="1"/>
  <c r="K413" i="1"/>
  <c r="O413" i="1"/>
  <c r="E413" i="1" s="1"/>
  <c r="B414" i="1"/>
  <c r="I414" i="1"/>
  <c r="K414" i="1"/>
  <c r="O414" i="1"/>
  <c r="B415" i="1"/>
  <c r="I415" i="1"/>
  <c r="K415" i="1"/>
  <c r="O415" i="1"/>
  <c r="E415" i="1" s="1"/>
  <c r="B416" i="1"/>
  <c r="I416" i="1"/>
  <c r="K416" i="1"/>
  <c r="O416" i="1"/>
  <c r="B417" i="1"/>
  <c r="I417" i="1"/>
  <c r="K417" i="1"/>
  <c r="O417" i="1"/>
  <c r="B418" i="1"/>
  <c r="I418" i="1"/>
  <c r="K418" i="1"/>
  <c r="O418" i="1"/>
  <c r="E418" i="1" s="1"/>
  <c r="B419" i="1"/>
  <c r="I419" i="1"/>
  <c r="K419" i="1"/>
  <c r="O419" i="1"/>
  <c r="B420" i="1"/>
  <c r="I420" i="1"/>
  <c r="K420" i="1"/>
  <c r="O420" i="1"/>
  <c r="E420" i="1" s="1"/>
  <c r="B421" i="1"/>
  <c r="I421" i="1"/>
  <c r="K421" i="1"/>
  <c r="O421" i="1"/>
  <c r="B422" i="1"/>
  <c r="I422" i="1"/>
  <c r="K422" i="1"/>
  <c r="O422" i="1"/>
  <c r="B423" i="1"/>
  <c r="I423" i="1"/>
  <c r="K423" i="1"/>
  <c r="O423" i="1"/>
  <c r="E423" i="1" s="1"/>
  <c r="B424" i="1"/>
  <c r="I424" i="1"/>
  <c r="K424" i="1"/>
  <c r="O424" i="1"/>
  <c r="B425" i="1"/>
  <c r="I425" i="1"/>
  <c r="K425" i="1"/>
  <c r="O425" i="1"/>
  <c r="E425" i="1" s="1"/>
  <c r="B426" i="1"/>
  <c r="I426" i="1"/>
  <c r="K426" i="1"/>
  <c r="O426" i="1"/>
  <c r="I427" i="1"/>
  <c r="K427" i="1"/>
  <c r="O427" i="1"/>
  <c r="E427" i="1" s="1"/>
  <c r="E428" i="1"/>
  <c r="I428" i="1"/>
  <c r="K428" i="1"/>
  <c r="O428" i="1"/>
  <c r="B429" i="1"/>
  <c r="I429" i="1"/>
  <c r="K429" i="1"/>
  <c r="O429" i="1"/>
  <c r="E429" i="1" s="1"/>
  <c r="B430" i="1"/>
  <c r="E430" i="1"/>
  <c r="I430" i="1"/>
  <c r="K430" i="1"/>
  <c r="O430" i="1"/>
  <c r="B431" i="1"/>
  <c r="I431" i="1"/>
  <c r="K431" i="1"/>
  <c r="O431" i="1"/>
  <c r="E431" i="1" s="1"/>
  <c r="B432" i="1"/>
  <c r="E432" i="1"/>
  <c r="I432" i="1"/>
  <c r="K432" i="1"/>
  <c r="O432" i="1"/>
  <c r="B433" i="1"/>
  <c r="I433" i="1"/>
  <c r="K433" i="1"/>
  <c r="O433" i="1"/>
  <c r="E433" i="1" s="1"/>
  <c r="B434" i="1"/>
  <c r="E434" i="1"/>
  <c r="I434" i="1"/>
  <c r="K434" i="1"/>
  <c r="O434" i="1"/>
  <c r="B435" i="1"/>
  <c r="I435" i="1"/>
  <c r="K435" i="1"/>
  <c r="O435" i="1"/>
  <c r="E435" i="1" s="1"/>
  <c r="B436" i="1"/>
  <c r="E436" i="1"/>
  <c r="I436" i="1"/>
  <c r="K436" i="1"/>
  <c r="O436" i="1"/>
  <c r="B437" i="1"/>
  <c r="I437" i="1"/>
  <c r="K437" i="1"/>
  <c r="O437" i="1"/>
  <c r="E437" i="1" s="1"/>
  <c r="E438" i="1"/>
  <c r="I438" i="1"/>
  <c r="K438" i="1"/>
  <c r="O438" i="1"/>
  <c r="B439" i="1"/>
  <c r="E439" i="1"/>
  <c r="I439" i="1"/>
  <c r="K439" i="1"/>
  <c r="O439" i="1"/>
  <c r="B440" i="1"/>
  <c r="I440" i="1"/>
  <c r="E440" i="1" s="1"/>
  <c r="K440" i="1"/>
  <c r="O440" i="1"/>
  <c r="B441" i="1"/>
  <c r="E441" i="1"/>
  <c r="I441" i="1"/>
  <c r="K441" i="1"/>
  <c r="O441" i="1"/>
  <c r="E442" i="1"/>
  <c r="I442" i="1"/>
  <c r="K442" i="1"/>
  <c r="O442" i="1"/>
  <c r="B443" i="1"/>
  <c r="I443" i="1"/>
  <c r="K443" i="1"/>
  <c r="O443" i="1"/>
  <c r="E443" i="1" s="1"/>
  <c r="B444" i="1"/>
  <c r="E444" i="1"/>
  <c r="I444" i="1"/>
  <c r="K444" i="1"/>
  <c r="O444" i="1"/>
  <c r="B445" i="1"/>
  <c r="I445" i="1"/>
  <c r="K445" i="1"/>
  <c r="O445" i="1"/>
  <c r="E445" i="1" s="1"/>
  <c r="B446" i="1"/>
  <c r="E446" i="1"/>
  <c r="I446" i="1"/>
  <c r="K446" i="1"/>
  <c r="O446" i="1"/>
  <c r="B447" i="1"/>
  <c r="I447" i="1"/>
  <c r="K447" i="1"/>
  <c r="O447" i="1"/>
  <c r="E447" i="1" s="1"/>
  <c r="B448" i="1"/>
  <c r="E448" i="1"/>
  <c r="I448" i="1"/>
  <c r="K448" i="1"/>
  <c r="O448" i="1"/>
  <c r="B449" i="1"/>
  <c r="I449" i="1"/>
  <c r="K449" i="1"/>
  <c r="O449" i="1"/>
  <c r="B450" i="1"/>
  <c r="E450" i="1"/>
  <c r="I450" i="1"/>
  <c r="K450" i="1"/>
  <c r="O450" i="1"/>
  <c r="B451" i="1"/>
  <c r="I451" i="1"/>
  <c r="K451" i="1"/>
  <c r="O451" i="1"/>
  <c r="B452" i="1"/>
  <c r="E452" i="1"/>
  <c r="I452" i="1"/>
  <c r="K452" i="1"/>
  <c r="O452" i="1"/>
  <c r="B453" i="1"/>
  <c r="I453" i="1"/>
  <c r="K453" i="1"/>
  <c r="O453" i="1"/>
  <c r="E453" i="1" s="1"/>
  <c r="I454" i="1"/>
  <c r="K454" i="1"/>
  <c r="O454" i="1"/>
  <c r="E454" i="1" s="1"/>
  <c r="I455" i="1"/>
  <c r="K455" i="1"/>
  <c r="O455" i="1"/>
  <c r="E455" i="1" s="1"/>
  <c r="I456" i="1"/>
  <c r="K456" i="1"/>
  <c r="O456" i="1"/>
  <c r="E456" i="1" s="1"/>
  <c r="E457" i="1"/>
  <c r="I457" i="1"/>
  <c r="K457" i="1"/>
  <c r="O457" i="1"/>
  <c r="I458" i="1"/>
  <c r="K458" i="1"/>
  <c r="O458" i="1"/>
  <c r="E459" i="1"/>
  <c r="I459" i="1"/>
  <c r="K459" i="1"/>
  <c r="O459" i="1"/>
  <c r="E460" i="1"/>
  <c r="I460" i="1"/>
  <c r="K460" i="1"/>
  <c r="O460" i="1"/>
  <c r="E461" i="1"/>
  <c r="I461" i="1"/>
  <c r="K461" i="1"/>
  <c r="O461" i="1"/>
  <c r="E462" i="1"/>
  <c r="I462" i="1"/>
  <c r="K462" i="1"/>
  <c r="O462" i="1"/>
  <c r="B463" i="1"/>
  <c r="I463" i="1"/>
  <c r="K463" i="1"/>
  <c r="O463" i="1"/>
  <c r="E463" i="1" s="1"/>
  <c r="I464" i="1"/>
  <c r="K464" i="1"/>
  <c r="O464" i="1"/>
  <c r="E464" i="1" s="1"/>
  <c r="I465" i="1"/>
  <c r="K465" i="1"/>
  <c r="O465" i="1"/>
  <c r="E465" i="1" s="1"/>
  <c r="I466" i="1"/>
  <c r="K466" i="1"/>
  <c r="O466" i="1"/>
  <c r="E466" i="1" s="1"/>
  <c r="I467" i="1"/>
  <c r="K467" i="1"/>
  <c r="O467" i="1"/>
  <c r="E467" i="1" s="1"/>
  <c r="I468" i="1"/>
  <c r="K468" i="1"/>
  <c r="O468" i="1"/>
  <c r="I469" i="1"/>
  <c r="K469" i="1"/>
  <c r="O469" i="1"/>
  <c r="E469" i="1" s="1"/>
  <c r="I470" i="1"/>
  <c r="K470" i="1"/>
  <c r="O470" i="1"/>
  <c r="I471" i="1"/>
  <c r="K471" i="1"/>
  <c r="O471" i="1"/>
  <c r="E471" i="1" s="1"/>
  <c r="I472" i="1"/>
  <c r="K472" i="1"/>
  <c r="O472" i="1"/>
  <c r="E472" i="1" s="1"/>
  <c r="I473" i="1"/>
  <c r="K473" i="1"/>
  <c r="O473" i="1"/>
  <c r="E473" i="1" s="1"/>
  <c r="I474" i="1"/>
  <c r="K474" i="1"/>
  <c r="O474" i="1"/>
  <c r="E474" i="1" s="1"/>
  <c r="I475" i="1"/>
  <c r="K475" i="1"/>
  <c r="O475" i="1"/>
  <c r="E475" i="1" s="1"/>
  <c r="I476" i="1"/>
  <c r="K476" i="1"/>
  <c r="O476" i="1"/>
  <c r="E476" i="1" s="1"/>
  <c r="I477" i="1"/>
  <c r="K477" i="1"/>
  <c r="O477" i="1"/>
  <c r="E477" i="1" s="1"/>
  <c r="I478" i="1"/>
  <c r="K478" i="1"/>
  <c r="O478" i="1"/>
  <c r="I479" i="1"/>
  <c r="K479" i="1"/>
  <c r="O479" i="1"/>
  <c r="E479" i="1" s="1"/>
  <c r="I480" i="1"/>
  <c r="K480" i="1"/>
  <c r="O480" i="1"/>
  <c r="E480" i="1" s="1"/>
  <c r="I481" i="1"/>
  <c r="K481" i="1"/>
  <c r="O481" i="1"/>
  <c r="E481" i="1" s="1"/>
  <c r="I482" i="1"/>
  <c r="K482" i="1"/>
  <c r="O482" i="1"/>
  <c r="E482" i="1" s="1"/>
  <c r="E483" i="1"/>
  <c r="I483" i="1"/>
  <c r="K483" i="1"/>
  <c r="E484" i="1"/>
  <c r="I484" i="1"/>
  <c r="K484" i="1"/>
  <c r="O484" i="1"/>
  <c r="E485" i="1"/>
  <c r="I485" i="1"/>
  <c r="K485" i="1"/>
  <c r="O485" i="1"/>
  <c r="E486" i="1"/>
  <c r="I486" i="1"/>
  <c r="K486" i="1"/>
  <c r="O486" i="1"/>
  <c r="E487" i="1"/>
  <c r="I487" i="1"/>
  <c r="K487" i="1"/>
  <c r="O487" i="1"/>
  <c r="E488" i="1"/>
  <c r="I488" i="1"/>
  <c r="K488" i="1"/>
  <c r="O488" i="1"/>
  <c r="E489" i="1"/>
  <c r="I489" i="1"/>
  <c r="K489" i="1"/>
  <c r="O489" i="1"/>
  <c r="E490" i="1"/>
  <c r="I490" i="1"/>
  <c r="K490" i="1"/>
  <c r="O490" i="1"/>
  <c r="E491" i="1"/>
  <c r="I491" i="1"/>
  <c r="K491" i="1"/>
  <c r="O491" i="1"/>
  <c r="E492" i="1"/>
  <c r="I492" i="1"/>
  <c r="K492" i="1"/>
  <c r="O492" i="1"/>
  <c r="E493" i="1"/>
  <c r="I493" i="1"/>
  <c r="K493" i="1"/>
  <c r="O494" i="1"/>
  <c r="E494" i="1" s="1"/>
  <c r="I495" i="1"/>
  <c r="K495" i="1"/>
  <c r="O495" i="1"/>
  <c r="E495" i="1" s="1"/>
  <c r="I496" i="1"/>
  <c r="K496" i="1"/>
  <c r="O496" i="1"/>
  <c r="I497" i="1"/>
  <c r="K497" i="1"/>
  <c r="O497" i="1"/>
  <c r="I498" i="1"/>
  <c r="K498" i="1"/>
  <c r="O498" i="1"/>
  <c r="I499" i="1"/>
  <c r="K499" i="1"/>
  <c r="O499" i="1"/>
  <c r="E500" i="1"/>
  <c r="I500" i="1"/>
  <c r="K500" i="1"/>
  <c r="O500" i="1"/>
  <c r="I501" i="1"/>
  <c r="K501" i="1"/>
  <c r="O501" i="1"/>
  <c r="E501" i="1" s="1"/>
  <c r="I502" i="1"/>
  <c r="E502" i="1" s="1"/>
  <c r="K502" i="1"/>
  <c r="O502" i="1"/>
  <c r="E503" i="1"/>
  <c r="I503" i="1"/>
  <c r="K503" i="1"/>
  <c r="O503" i="1"/>
  <c r="I504" i="1"/>
  <c r="K504" i="1"/>
  <c r="O504" i="1"/>
  <c r="E504" i="1" s="1"/>
  <c r="E505" i="1"/>
  <c r="I505" i="1"/>
  <c r="K505" i="1"/>
  <c r="O505" i="1"/>
  <c r="I506" i="1"/>
  <c r="K506" i="1"/>
  <c r="O506" i="1"/>
  <c r="E506" i="1" s="1"/>
  <c r="I507" i="1"/>
  <c r="E507" i="1" s="1"/>
  <c r="K507" i="1"/>
  <c r="O507" i="1"/>
  <c r="E508" i="1"/>
  <c r="I508" i="1"/>
  <c r="K508" i="1"/>
  <c r="O508" i="1"/>
  <c r="I509" i="1"/>
  <c r="K509" i="1"/>
  <c r="O509" i="1"/>
  <c r="E509" i="1" s="1"/>
  <c r="E510" i="1"/>
  <c r="I510" i="1"/>
  <c r="K510" i="1"/>
  <c r="O510" i="1"/>
  <c r="I511" i="1"/>
  <c r="K511" i="1"/>
  <c r="O511" i="1"/>
  <c r="E511" i="1" s="1"/>
  <c r="I512" i="1"/>
  <c r="E512" i="1" s="1"/>
  <c r="K512" i="1"/>
  <c r="O512" i="1"/>
  <c r="E513" i="1"/>
  <c r="I513" i="1"/>
  <c r="K513" i="1"/>
  <c r="O513" i="1"/>
  <c r="I514" i="1"/>
  <c r="K514" i="1"/>
  <c r="O514" i="1"/>
  <c r="E515" i="1"/>
  <c r="I515" i="1"/>
  <c r="K515" i="1"/>
  <c r="O515" i="1"/>
  <c r="I516" i="1"/>
  <c r="K516" i="1"/>
  <c r="O516" i="1"/>
  <c r="E516" i="1" s="1"/>
  <c r="I517" i="1"/>
  <c r="E517" i="1" s="1"/>
  <c r="K517" i="1"/>
  <c r="O517" i="1"/>
  <c r="E518" i="1"/>
  <c r="I518" i="1"/>
  <c r="K518" i="1"/>
  <c r="O518" i="1"/>
  <c r="I519" i="1"/>
  <c r="K519" i="1"/>
  <c r="O519" i="1"/>
  <c r="E520" i="1"/>
  <c r="I520" i="1"/>
  <c r="K520" i="1"/>
  <c r="O520" i="1"/>
  <c r="I521" i="1"/>
  <c r="K521" i="1"/>
  <c r="O521" i="1"/>
  <c r="E521" i="1" s="1"/>
  <c r="I522" i="1"/>
  <c r="E522" i="1" s="1"/>
  <c r="K522" i="1"/>
  <c r="O522" i="1"/>
  <c r="I523" i="1"/>
  <c r="K523" i="1"/>
  <c r="O523" i="1"/>
  <c r="E523" i="1" s="1"/>
  <c r="I524" i="1"/>
  <c r="K524" i="1"/>
  <c r="O524" i="1"/>
  <c r="E524" i="1" s="1"/>
  <c r="B525" i="1"/>
  <c r="I525" i="1"/>
  <c r="K525" i="1"/>
  <c r="O525" i="1"/>
  <c r="B526" i="1"/>
  <c r="E526" i="1"/>
  <c r="I526" i="1"/>
  <c r="K526" i="1"/>
  <c r="O526" i="1"/>
  <c r="B527" i="1"/>
  <c r="I527" i="1"/>
  <c r="K527" i="1"/>
  <c r="O527" i="1"/>
  <c r="E527" i="1" s="1"/>
  <c r="B528" i="1"/>
  <c r="I528" i="1"/>
  <c r="K528" i="1"/>
  <c r="O528" i="1"/>
  <c r="B529" i="1"/>
  <c r="I529" i="1"/>
  <c r="K529" i="1"/>
  <c r="O529" i="1"/>
  <c r="E529" i="1" s="1"/>
  <c r="B530" i="1"/>
  <c r="I530" i="1"/>
  <c r="K530" i="1"/>
  <c r="O530" i="1"/>
  <c r="E530" i="1" s="1"/>
  <c r="B531" i="1"/>
  <c r="I531" i="1"/>
  <c r="K531" i="1"/>
  <c r="O531" i="1"/>
  <c r="B532" i="1"/>
  <c r="E532" i="1"/>
  <c r="I532" i="1"/>
  <c r="K532" i="1"/>
  <c r="O532" i="1"/>
  <c r="B533" i="1"/>
  <c r="I533" i="1"/>
  <c r="K533" i="1"/>
  <c r="O533" i="1"/>
  <c r="E533" i="1" s="1"/>
  <c r="B534" i="1"/>
  <c r="I534" i="1"/>
  <c r="K534" i="1"/>
  <c r="O534" i="1"/>
  <c r="E534" i="1" s="1"/>
  <c r="B535" i="1"/>
  <c r="I535" i="1"/>
  <c r="K535" i="1"/>
  <c r="O535" i="1"/>
  <c r="B536" i="1"/>
  <c r="E536" i="1"/>
  <c r="I536" i="1"/>
  <c r="K536" i="1"/>
  <c r="O536" i="1"/>
  <c r="B537" i="1"/>
  <c r="I537" i="1"/>
  <c r="K537" i="1"/>
  <c r="O537" i="1"/>
  <c r="B538" i="1"/>
  <c r="I538" i="1"/>
  <c r="K538" i="1"/>
  <c r="O538" i="1"/>
  <c r="B539" i="1"/>
  <c r="I539" i="1"/>
  <c r="K539" i="1"/>
  <c r="O539" i="1"/>
  <c r="B540" i="1"/>
  <c r="E540" i="1"/>
  <c r="I540" i="1"/>
  <c r="K540" i="1"/>
  <c r="O540" i="1"/>
  <c r="B541" i="1"/>
  <c r="I541" i="1"/>
  <c r="K541" i="1"/>
  <c r="O541" i="1"/>
  <c r="E541" i="1" s="1"/>
  <c r="B542" i="1"/>
  <c r="I542" i="1"/>
  <c r="K542" i="1"/>
  <c r="O542" i="1"/>
  <c r="B543" i="1"/>
  <c r="I543" i="1"/>
  <c r="K543" i="1"/>
  <c r="O543" i="1"/>
  <c r="B544" i="1"/>
  <c r="E544" i="1"/>
  <c r="I544" i="1"/>
  <c r="K544" i="1"/>
  <c r="O544" i="1"/>
  <c r="B545" i="1"/>
  <c r="I545" i="1"/>
  <c r="K545" i="1"/>
  <c r="O545" i="1"/>
  <c r="B546" i="1"/>
  <c r="I546" i="1"/>
  <c r="K546" i="1"/>
  <c r="O546" i="1"/>
  <c r="B547" i="1"/>
  <c r="I547" i="1"/>
  <c r="K547" i="1"/>
  <c r="O547" i="1"/>
  <c r="B548" i="1"/>
  <c r="E548" i="1"/>
  <c r="I548" i="1"/>
  <c r="K548" i="1"/>
  <c r="O548" i="1"/>
  <c r="B549" i="1"/>
  <c r="I549" i="1"/>
  <c r="K549" i="1"/>
  <c r="O549" i="1"/>
  <c r="B550" i="1"/>
  <c r="I550" i="1"/>
  <c r="K550" i="1"/>
  <c r="O550" i="1"/>
  <c r="E550" i="1" s="1"/>
  <c r="B551" i="1"/>
  <c r="I551" i="1"/>
  <c r="K551" i="1"/>
  <c r="O551" i="1"/>
  <c r="E551" i="1" s="1"/>
  <c r="B552" i="1"/>
  <c r="I552" i="1"/>
  <c r="K552" i="1"/>
  <c r="O552" i="1"/>
  <c r="E552" i="1" s="1"/>
  <c r="B553" i="1"/>
  <c r="I553" i="1"/>
  <c r="K553" i="1"/>
  <c r="O553" i="1"/>
  <c r="E553" i="1" s="1"/>
  <c r="B554" i="1"/>
  <c r="E554" i="1"/>
  <c r="I554" i="1"/>
  <c r="K554" i="1"/>
  <c r="O554" i="1"/>
  <c r="B555" i="1"/>
  <c r="I555" i="1"/>
  <c r="K555" i="1"/>
  <c r="O555" i="1"/>
  <c r="B556" i="1"/>
  <c r="I556" i="1"/>
  <c r="E556" i="1" s="1"/>
  <c r="K556" i="1"/>
  <c r="O556" i="1"/>
  <c r="B557" i="1"/>
  <c r="I557" i="1"/>
  <c r="K557" i="1"/>
  <c r="O557" i="1"/>
  <c r="B558" i="1"/>
  <c r="E558" i="1"/>
  <c r="I558" i="1"/>
  <c r="K558" i="1"/>
  <c r="O558" i="1"/>
  <c r="B559" i="1"/>
  <c r="I559" i="1"/>
  <c r="K559" i="1"/>
  <c r="O559" i="1"/>
  <c r="E559" i="1" s="1"/>
  <c r="B560" i="1"/>
  <c r="I560" i="1"/>
  <c r="K560" i="1"/>
  <c r="O560" i="1"/>
  <c r="E560" i="1" s="1"/>
  <c r="B561" i="1"/>
  <c r="I561" i="1"/>
  <c r="K561" i="1"/>
  <c r="O561" i="1"/>
  <c r="E561" i="1" s="1"/>
  <c r="B562" i="1"/>
  <c r="E562" i="1"/>
  <c r="I562" i="1"/>
  <c r="K562" i="1"/>
  <c r="O562" i="1"/>
  <c r="B563" i="1"/>
  <c r="I563" i="1"/>
  <c r="K563" i="1"/>
  <c r="O563" i="1"/>
  <c r="E563" i="1" s="1"/>
  <c r="B564" i="1"/>
  <c r="I564" i="1"/>
  <c r="K564" i="1"/>
  <c r="O564" i="1"/>
  <c r="B565" i="1"/>
  <c r="I565" i="1"/>
  <c r="K565" i="1"/>
  <c r="O565" i="1"/>
  <c r="B566" i="1"/>
  <c r="E566" i="1"/>
  <c r="I566" i="1"/>
  <c r="K566" i="1"/>
  <c r="O566" i="1"/>
  <c r="B567" i="1"/>
  <c r="I567" i="1"/>
  <c r="K567" i="1"/>
  <c r="O567" i="1"/>
  <c r="B568" i="1"/>
  <c r="I568" i="1"/>
  <c r="K568" i="1"/>
  <c r="O568" i="1"/>
  <c r="B569" i="1"/>
  <c r="I569" i="1"/>
  <c r="K569" i="1"/>
  <c r="O569" i="1"/>
  <c r="B570" i="1"/>
  <c r="I570" i="1"/>
  <c r="K570" i="1"/>
  <c r="O570" i="1"/>
  <c r="B571" i="1"/>
  <c r="I571" i="1"/>
  <c r="K571" i="1"/>
  <c r="O571" i="1"/>
  <c r="E571" i="1" s="1"/>
  <c r="B572" i="1"/>
  <c r="E572" i="1"/>
  <c r="I572" i="1"/>
  <c r="K572" i="1"/>
  <c r="O572" i="1"/>
  <c r="B573" i="1"/>
  <c r="I573" i="1"/>
  <c r="K573" i="1"/>
  <c r="O573" i="1"/>
  <c r="B574" i="1"/>
  <c r="I574" i="1"/>
  <c r="K574" i="1"/>
  <c r="O574" i="1"/>
  <c r="E574" i="1" s="1"/>
  <c r="B575" i="1"/>
  <c r="I575" i="1"/>
  <c r="K575" i="1"/>
  <c r="O575" i="1"/>
  <c r="E575" i="1" s="1"/>
  <c r="B576" i="1"/>
  <c r="E576" i="1"/>
  <c r="I576" i="1"/>
  <c r="K576" i="1"/>
  <c r="O576" i="1"/>
  <c r="B577" i="1"/>
  <c r="I577" i="1"/>
  <c r="K577" i="1"/>
  <c r="O577" i="1"/>
  <c r="B578" i="1"/>
  <c r="E578" i="1"/>
  <c r="I578" i="1"/>
  <c r="K578" i="1"/>
  <c r="O578" i="1"/>
  <c r="B579" i="1"/>
  <c r="I579" i="1"/>
  <c r="K579" i="1"/>
  <c r="O579" i="1"/>
  <c r="B580" i="1"/>
  <c r="E580" i="1"/>
  <c r="I580" i="1"/>
  <c r="K580" i="1"/>
  <c r="O580" i="1"/>
  <c r="B581" i="1"/>
  <c r="I581" i="1"/>
  <c r="K581" i="1"/>
  <c r="O581" i="1"/>
  <c r="E581" i="1" s="1"/>
  <c r="B582" i="1"/>
  <c r="E582" i="1"/>
  <c r="I582" i="1"/>
  <c r="K582" i="1"/>
  <c r="O582" i="1"/>
  <c r="B583" i="1"/>
  <c r="I583" i="1"/>
  <c r="K583" i="1"/>
  <c r="O583" i="1"/>
  <c r="E583" i="1" s="1"/>
  <c r="B584" i="1"/>
  <c r="E584" i="1"/>
  <c r="I584" i="1"/>
  <c r="K584" i="1"/>
  <c r="O584" i="1"/>
  <c r="B585" i="1"/>
  <c r="I585" i="1"/>
  <c r="K585" i="1"/>
  <c r="O585" i="1"/>
  <c r="B586" i="1"/>
  <c r="E586" i="1"/>
  <c r="I586" i="1"/>
  <c r="K586" i="1"/>
  <c r="O586" i="1"/>
  <c r="B587" i="1"/>
  <c r="I587" i="1"/>
  <c r="K587" i="1"/>
  <c r="O587" i="1"/>
  <c r="B588" i="1"/>
  <c r="E588" i="1"/>
  <c r="I588" i="1"/>
  <c r="K588" i="1"/>
  <c r="O588" i="1"/>
  <c r="B589" i="1"/>
  <c r="I589" i="1"/>
  <c r="K589" i="1"/>
  <c r="O589" i="1"/>
  <c r="E589" i="1" s="1"/>
  <c r="B590" i="1"/>
  <c r="E590" i="1"/>
  <c r="I590" i="1"/>
  <c r="K590" i="1"/>
  <c r="O590" i="1"/>
  <c r="B591" i="1"/>
  <c r="I591" i="1"/>
  <c r="K591" i="1"/>
  <c r="O591" i="1"/>
  <c r="B592" i="1"/>
  <c r="E592" i="1"/>
  <c r="I592" i="1"/>
  <c r="K592" i="1"/>
  <c r="O592" i="1"/>
  <c r="B593" i="1"/>
  <c r="I593" i="1"/>
  <c r="K593" i="1"/>
  <c r="O593" i="1"/>
  <c r="B594" i="1"/>
  <c r="E594" i="1"/>
  <c r="I594" i="1"/>
  <c r="K594" i="1"/>
  <c r="O594" i="1"/>
  <c r="B595" i="1"/>
  <c r="I595" i="1"/>
  <c r="K595" i="1"/>
  <c r="O595" i="1"/>
  <c r="E595" i="1" s="1"/>
  <c r="B596" i="1"/>
  <c r="E596" i="1"/>
  <c r="I596" i="1"/>
  <c r="K596" i="1"/>
  <c r="O596" i="1"/>
  <c r="B597" i="1"/>
  <c r="I597" i="1"/>
  <c r="K597" i="1"/>
  <c r="O597" i="1"/>
  <c r="B598" i="1"/>
  <c r="E598" i="1"/>
  <c r="I598" i="1"/>
  <c r="K598" i="1"/>
  <c r="O598" i="1"/>
  <c r="B599" i="1"/>
  <c r="I599" i="1"/>
  <c r="K599" i="1"/>
  <c r="O599" i="1"/>
  <c r="B600" i="1"/>
  <c r="E600" i="1"/>
  <c r="I600" i="1"/>
  <c r="K600" i="1"/>
  <c r="O600" i="1"/>
  <c r="B601" i="1"/>
  <c r="I601" i="1"/>
  <c r="K601" i="1"/>
  <c r="O601" i="1"/>
  <c r="E601" i="1" s="1"/>
  <c r="B602" i="1"/>
  <c r="E602" i="1"/>
  <c r="I602" i="1"/>
  <c r="K602" i="1"/>
  <c r="O602" i="1"/>
  <c r="B603" i="1"/>
  <c r="I603" i="1"/>
  <c r="K603" i="1"/>
  <c r="O603" i="1"/>
  <c r="B604" i="1"/>
  <c r="E604" i="1"/>
  <c r="I604" i="1"/>
  <c r="K604" i="1"/>
  <c r="O604" i="1"/>
  <c r="B605" i="1"/>
  <c r="I605" i="1"/>
  <c r="K605" i="1"/>
  <c r="O605" i="1"/>
  <c r="B606" i="1"/>
  <c r="E606" i="1"/>
  <c r="I606" i="1"/>
  <c r="K606" i="1"/>
  <c r="O606" i="1"/>
  <c r="B607" i="1"/>
  <c r="I607" i="1"/>
  <c r="K607" i="1"/>
  <c r="O607" i="1"/>
  <c r="E607" i="1" s="1"/>
  <c r="B608" i="1"/>
  <c r="E608" i="1"/>
  <c r="I608" i="1"/>
  <c r="K608" i="1"/>
  <c r="O608" i="1"/>
  <c r="B609" i="1"/>
  <c r="I609" i="1"/>
  <c r="K609" i="1"/>
  <c r="O609" i="1"/>
  <c r="E609" i="1" s="1"/>
  <c r="B610" i="1"/>
  <c r="E610" i="1"/>
  <c r="I610" i="1"/>
  <c r="K610" i="1"/>
  <c r="O610" i="1"/>
  <c r="B611" i="1"/>
  <c r="I611" i="1"/>
  <c r="K611" i="1"/>
  <c r="O611" i="1"/>
  <c r="B612" i="1"/>
  <c r="E612" i="1"/>
  <c r="I612" i="1"/>
  <c r="K612" i="1"/>
  <c r="O612" i="1"/>
  <c r="B613" i="1"/>
  <c r="I613" i="1"/>
  <c r="K613" i="1"/>
  <c r="O613" i="1"/>
  <c r="B614" i="1"/>
  <c r="E614" i="1"/>
  <c r="I614" i="1"/>
  <c r="K614" i="1"/>
  <c r="O614" i="1"/>
  <c r="B615" i="1"/>
  <c r="I615" i="1"/>
  <c r="K615" i="1"/>
  <c r="O615" i="1"/>
  <c r="E615" i="1" s="1"/>
  <c r="B616" i="1"/>
  <c r="E616" i="1"/>
  <c r="I616" i="1"/>
  <c r="K616" i="1"/>
  <c r="O616" i="1"/>
  <c r="B617" i="1"/>
  <c r="I617" i="1"/>
  <c r="K617" i="1"/>
  <c r="O617" i="1"/>
  <c r="B618" i="1"/>
  <c r="E618" i="1"/>
  <c r="I618" i="1"/>
  <c r="K618" i="1"/>
  <c r="O618" i="1"/>
  <c r="B619" i="1"/>
  <c r="I619" i="1"/>
  <c r="K619" i="1"/>
  <c r="O619" i="1"/>
  <c r="B620" i="1"/>
  <c r="E620" i="1"/>
  <c r="I620" i="1"/>
  <c r="K620" i="1"/>
  <c r="O620" i="1"/>
  <c r="B621" i="1"/>
  <c r="I621" i="1"/>
  <c r="K621" i="1"/>
  <c r="O621" i="1"/>
  <c r="E621" i="1" s="1"/>
  <c r="B622" i="1"/>
  <c r="I622" i="1"/>
  <c r="E622" i="1" s="1"/>
  <c r="K622" i="1"/>
  <c r="O622" i="1"/>
  <c r="B623" i="1"/>
  <c r="I623" i="1"/>
  <c r="K623" i="1"/>
  <c r="O623" i="1"/>
  <c r="B624" i="1"/>
  <c r="E624" i="1"/>
  <c r="I624" i="1"/>
  <c r="K624" i="1"/>
  <c r="O624" i="1"/>
  <c r="B625" i="1"/>
  <c r="I625" i="1"/>
  <c r="K625" i="1"/>
  <c r="O625" i="1"/>
  <c r="B626" i="1"/>
  <c r="E626" i="1"/>
  <c r="I626" i="1"/>
  <c r="K626" i="1"/>
  <c r="O626" i="1"/>
  <c r="B627" i="1"/>
  <c r="I627" i="1"/>
  <c r="K627" i="1"/>
  <c r="O627" i="1"/>
  <c r="E627" i="1" s="1"/>
  <c r="B628" i="1"/>
  <c r="I628" i="1"/>
  <c r="E628" i="1" s="1"/>
  <c r="K628" i="1"/>
  <c r="O628" i="1"/>
  <c r="B629" i="1"/>
  <c r="I629" i="1"/>
  <c r="K629" i="1"/>
  <c r="O629" i="1"/>
  <c r="E629" i="1" s="1"/>
  <c r="B630" i="1"/>
  <c r="I630" i="1"/>
  <c r="E630" i="1" s="1"/>
  <c r="K630" i="1"/>
  <c r="O630" i="1"/>
  <c r="B631" i="1"/>
  <c r="I631" i="1"/>
  <c r="K631" i="1"/>
  <c r="O631" i="1"/>
  <c r="B632" i="1"/>
  <c r="E632" i="1"/>
  <c r="I632" i="1"/>
  <c r="K632" i="1"/>
  <c r="O632" i="1"/>
  <c r="B633" i="1"/>
  <c r="I633" i="1"/>
  <c r="K633" i="1"/>
  <c r="O633" i="1"/>
  <c r="B634" i="1"/>
  <c r="E634" i="1"/>
  <c r="I634" i="1"/>
  <c r="K634" i="1"/>
  <c r="O634" i="1"/>
  <c r="B635" i="1"/>
  <c r="I635" i="1"/>
  <c r="K635" i="1"/>
  <c r="O635" i="1"/>
  <c r="E635" i="1" s="1"/>
  <c r="B636" i="1"/>
  <c r="I636" i="1"/>
  <c r="E636" i="1" s="1"/>
  <c r="K636" i="1"/>
  <c r="O636" i="1"/>
  <c r="B637" i="1"/>
  <c r="I637" i="1"/>
  <c r="K637" i="1"/>
  <c r="O637" i="1"/>
  <c r="B638" i="1"/>
  <c r="I638" i="1"/>
  <c r="E638" i="1" s="1"/>
  <c r="K638" i="1"/>
  <c r="O638" i="1"/>
  <c r="B639" i="1"/>
  <c r="I639" i="1"/>
  <c r="K639" i="1"/>
  <c r="O639" i="1"/>
  <c r="B640" i="1"/>
  <c r="E640" i="1"/>
  <c r="I640" i="1"/>
  <c r="K640" i="1"/>
  <c r="O640" i="1"/>
  <c r="B641" i="1"/>
  <c r="I641" i="1"/>
  <c r="K641" i="1"/>
  <c r="O641" i="1"/>
  <c r="E641" i="1" s="1"/>
  <c r="B642" i="1"/>
  <c r="I642" i="1"/>
  <c r="E642" i="1" s="1"/>
  <c r="K642" i="1"/>
  <c r="O642" i="1"/>
  <c r="B643" i="1"/>
  <c r="I643" i="1"/>
  <c r="K643" i="1"/>
  <c r="O643" i="1"/>
  <c r="B644" i="1"/>
  <c r="E644" i="1"/>
  <c r="I644" i="1"/>
  <c r="K644" i="1"/>
  <c r="O644" i="1"/>
  <c r="B645" i="1"/>
  <c r="I645" i="1"/>
  <c r="K645" i="1"/>
  <c r="O645" i="1"/>
  <c r="B646" i="1"/>
  <c r="E646" i="1"/>
  <c r="I646" i="1"/>
  <c r="K646" i="1"/>
  <c r="O646" i="1"/>
  <c r="B647" i="1"/>
  <c r="I647" i="1"/>
  <c r="K647" i="1"/>
  <c r="O647" i="1"/>
  <c r="E647" i="1" s="1"/>
  <c r="B648" i="1"/>
  <c r="I648" i="1"/>
  <c r="E648" i="1" s="1"/>
  <c r="K648" i="1"/>
  <c r="O648" i="1"/>
  <c r="B649" i="1"/>
  <c r="I649" i="1"/>
  <c r="K649" i="1"/>
  <c r="O649" i="1"/>
  <c r="E649" i="1" s="1"/>
  <c r="B650" i="1"/>
  <c r="I650" i="1"/>
  <c r="E650" i="1" s="1"/>
  <c r="K650" i="1"/>
  <c r="O650" i="1"/>
  <c r="B651" i="1"/>
  <c r="I651" i="1"/>
  <c r="K651" i="1"/>
  <c r="O651" i="1"/>
  <c r="B652" i="1"/>
  <c r="E652" i="1"/>
  <c r="I652" i="1"/>
  <c r="K652" i="1"/>
  <c r="O652" i="1"/>
  <c r="B653" i="1"/>
  <c r="I653" i="1"/>
  <c r="K653" i="1"/>
  <c r="O653" i="1"/>
  <c r="B654" i="1"/>
  <c r="E654" i="1"/>
  <c r="I654" i="1"/>
  <c r="K654" i="1"/>
  <c r="O654" i="1"/>
  <c r="B655" i="1"/>
  <c r="I655" i="1"/>
  <c r="K655" i="1"/>
  <c r="O655" i="1"/>
  <c r="E655" i="1" s="1"/>
  <c r="B656" i="1"/>
  <c r="I656" i="1"/>
  <c r="E656" i="1" s="1"/>
  <c r="K656" i="1"/>
  <c r="O656" i="1"/>
  <c r="B657" i="1"/>
  <c r="I657" i="1"/>
  <c r="K657" i="1"/>
  <c r="O657" i="1"/>
  <c r="B658" i="1"/>
  <c r="I658" i="1"/>
  <c r="E658" i="1" s="1"/>
  <c r="K658" i="1"/>
  <c r="O658" i="1"/>
  <c r="B659" i="1"/>
  <c r="I659" i="1"/>
  <c r="K659" i="1"/>
  <c r="O659" i="1"/>
  <c r="B660" i="1"/>
  <c r="E660" i="1"/>
  <c r="I660" i="1"/>
  <c r="K660" i="1"/>
  <c r="O660" i="1"/>
  <c r="B661" i="1"/>
  <c r="I661" i="1"/>
  <c r="K661" i="1"/>
  <c r="O661" i="1"/>
  <c r="E661" i="1" s="1"/>
  <c r="B662" i="1"/>
  <c r="I662" i="1"/>
  <c r="E662" i="1" s="1"/>
  <c r="K662" i="1"/>
  <c r="O662" i="1"/>
  <c r="B663" i="1"/>
  <c r="I663" i="1"/>
  <c r="K663" i="1"/>
  <c r="O663" i="1"/>
  <c r="B664" i="1"/>
  <c r="I664" i="1"/>
  <c r="E664" i="1" s="1"/>
  <c r="K664" i="1"/>
  <c r="O664" i="1"/>
  <c r="B665" i="1"/>
  <c r="I665" i="1"/>
  <c r="K665" i="1"/>
  <c r="O665" i="1"/>
  <c r="B666" i="1"/>
  <c r="E666" i="1"/>
  <c r="I666" i="1"/>
  <c r="K666" i="1"/>
  <c r="O666" i="1"/>
  <c r="B667" i="1"/>
  <c r="I667" i="1"/>
  <c r="K667" i="1"/>
  <c r="O667" i="1"/>
  <c r="E667" i="1" s="1"/>
  <c r="B668" i="1"/>
  <c r="I668" i="1"/>
  <c r="E668" i="1" s="1"/>
  <c r="K668" i="1"/>
  <c r="O668" i="1"/>
  <c r="B669" i="1"/>
  <c r="I669" i="1"/>
  <c r="K669" i="1"/>
  <c r="O669" i="1"/>
  <c r="E669" i="1" s="1"/>
  <c r="B670" i="1"/>
  <c r="I670" i="1"/>
  <c r="E670" i="1" s="1"/>
  <c r="K670" i="1"/>
  <c r="O670" i="1"/>
  <c r="B671" i="1"/>
  <c r="I671" i="1"/>
  <c r="K671" i="1"/>
  <c r="O671" i="1"/>
  <c r="B672" i="1"/>
  <c r="E672" i="1"/>
  <c r="I672" i="1"/>
  <c r="K672" i="1"/>
  <c r="O672" i="1"/>
  <c r="B673" i="1"/>
  <c r="I673" i="1"/>
  <c r="K673" i="1"/>
  <c r="O673" i="1"/>
  <c r="B674" i="1"/>
  <c r="E674" i="1"/>
  <c r="I674" i="1"/>
  <c r="K674" i="1"/>
  <c r="O674" i="1"/>
  <c r="B675" i="1"/>
  <c r="I675" i="1"/>
  <c r="K675" i="1"/>
  <c r="O675" i="1"/>
  <c r="E675" i="1" s="1"/>
  <c r="B676" i="1"/>
  <c r="I676" i="1"/>
  <c r="E676" i="1" s="1"/>
  <c r="K676" i="1"/>
  <c r="O676" i="1"/>
  <c r="B677" i="1"/>
  <c r="I677" i="1"/>
  <c r="K677" i="1"/>
  <c r="O677" i="1"/>
  <c r="B678" i="1"/>
  <c r="I678" i="1"/>
  <c r="E678" i="1" s="1"/>
  <c r="K678" i="1"/>
  <c r="O678" i="1"/>
  <c r="B679" i="1"/>
  <c r="I679" i="1"/>
  <c r="K679" i="1"/>
  <c r="O679" i="1"/>
  <c r="B680" i="1"/>
  <c r="E680" i="1"/>
  <c r="I680" i="1"/>
  <c r="K680" i="1"/>
  <c r="O680" i="1"/>
  <c r="B681" i="1"/>
  <c r="I681" i="1"/>
  <c r="K681" i="1"/>
  <c r="O681" i="1"/>
  <c r="E681" i="1" s="1"/>
  <c r="B682" i="1"/>
  <c r="I682" i="1"/>
  <c r="E682" i="1" s="1"/>
  <c r="K682" i="1"/>
  <c r="O682" i="1"/>
  <c r="B683" i="1"/>
  <c r="I683" i="1"/>
  <c r="K683" i="1"/>
  <c r="O683" i="1"/>
  <c r="B684" i="1"/>
  <c r="I684" i="1"/>
  <c r="E684" i="1" s="1"/>
  <c r="K684" i="1"/>
  <c r="O684" i="1"/>
  <c r="B685" i="1"/>
  <c r="I685" i="1"/>
  <c r="K685" i="1"/>
  <c r="O685" i="1"/>
  <c r="B686" i="1"/>
  <c r="E686" i="1"/>
  <c r="I686" i="1"/>
  <c r="K686" i="1"/>
  <c r="O686" i="1"/>
  <c r="B687" i="1"/>
  <c r="I687" i="1"/>
  <c r="K687" i="1"/>
  <c r="O687" i="1"/>
  <c r="E687" i="1" s="1"/>
  <c r="B688" i="1"/>
  <c r="I688" i="1"/>
  <c r="E688" i="1" s="1"/>
  <c r="K688" i="1"/>
  <c r="O688" i="1"/>
  <c r="B689" i="1"/>
  <c r="I689" i="1"/>
  <c r="K689" i="1"/>
  <c r="O689" i="1"/>
  <c r="E689" i="1" s="1"/>
  <c r="B690" i="1"/>
  <c r="E690" i="1"/>
  <c r="I690" i="1"/>
  <c r="K690" i="1"/>
  <c r="O690" i="1"/>
  <c r="B691" i="1"/>
  <c r="I691" i="1"/>
  <c r="K691" i="1"/>
  <c r="O691" i="1"/>
  <c r="B692" i="1"/>
  <c r="E692" i="1"/>
  <c r="I692" i="1"/>
  <c r="K692" i="1"/>
  <c r="O692" i="1"/>
  <c r="B693" i="1"/>
  <c r="I693" i="1"/>
  <c r="K693" i="1"/>
  <c r="O693" i="1"/>
  <c r="B694" i="1"/>
  <c r="E694" i="1"/>
  <c r="I694" i="1"/>
  <c r="K694" i="1"/>
  <c r="O694" i="1"/>
  <c r="B695" i="1"/>
  <c r="I695" i="1"/>
  <c r="K695" i="1"/>
  <c r="O695" i="1"/>
  <c r="E695" i="1" s="1"/>
  <c r="B696" i="1"/>
  <c r="I696" i="1"/>
  <c r="E696" i="1" s="1"/>
  <c r="K696" i="1"/>
  <c r="O696" i="1"/>
  <c r="B697" i="1"/>
  <c r="I697" i="1"/>
  <c r="K697" i="1"/>
  <c r="O697" i="1"/>
  <c r="B698" i="1"/>
  <c r="I698" i="1"/>
  <c r="E698" i="1" s="1"/>
  <c r="K698" i="1"/>
  <c r="O698" i="1"/>
  <c r="B699" i="1"/>
  <c r="I699" i="1"/>
  <c r="K699" i="1"/>
  <c r="O699" i="1"/>
  <c r="E699" i="1" s="1"/>
  <c r="B700" i="1"/>
  <c r="E700" i="1"/>
  <c r="I700" i="1"/>
  <c r="K700" i="1"/>
  <c r="O700" i="1"/>
  <c r="B701" i="1"/>
  <c r="I701" i="1"/>
  <c r="K701" i="1"/>
  <c r="O701" i="1"/>
  <c r="E701" i="1" s="1"/>
  <c r="B702" i="1"/>
  <c r="I702" i="1"/>
  <c r="E702" i="1" s="1"/>
  <c r="K702" i="1"/>
  <c r="O702" i="1"/>
  <c r="B703" i="1"/>
  <c r="I703" i="1"/>
  <c r="K703" i="1"/>
  <c r="O703" i="1"/>
  <c r="B704" i="1"/>
  <c r="I704" i="1"/>
  <c r="E704" i="1" s="1"/>
  <c r="K704" i="1"/>
  <c r="O704" i="1"/>
  <c r="B705" i="1"/>
  <c r="I705" i="1"/>
  <c r="K705" i="1"/>
  <c r="O705" i="1"/>
  <c r="B706" i="1"/>
  <c r="E706" i="1"/>
  <c r="I706" i="1"/>
  <c r="K706" i="1"/>
  <c r="O706" i="1"/>
  <c r="B707" i="1"/>
  <c r="I707" i="1"/>
  <c r="K707" i="1"/>
  <c r="O707" i="1"/>
  <c r="E707" i="1" s="1"/>
  <c r="B708" i="1"/>
  <c r="I708" i="1"/>
  <c r="E708" i="1" s="1"/>
  <c r="K708" i="1"/>
  <c r="O708" i="1"/>
  <c r="B709" i="1"/>
  <c r="I709" i="1"/>
  <c r="K709" i="1"/>
  <c r="O709" i="1"/>
  <c r="E709" i="1" s="1"/>
  <c r="B710" i="1"/>
  <c r="E710" i="1"/>
  <c r="I710" i="1"/>
  <c r="K710" i="1"/>
  <c r="O710" i="1"/>
  <c r="B711" i="1"/>
  <c r="I711" i="1"/>
  <c r="K711" i="1"/>
  <c r="O711" i="1"/>
  <c r="B712" i="1"/>
  <c r="E712" i="1"/>
  <c r="I712" i="1"/>
  <c r="K712" i="1"/>
  <c r="O712" i="1"/>
  <c r="E713" i="1"/>
  <c r="I713" i="1"/>
  <c r="K713" i="1"/>
  <c r="O713" i="1"/>
  <c r="B714" i="1"/>
  <c r="I714" i="1"/>
  <c r="K714" i="1"/>
  <c r="O714" i="1"/>
  <c r="B715" i="1"/>
  <c r="E715" i="1"/>
  <c r="I715" i="1"/>
  <c r="K715" i="1"/>
  <c r="O715" i="1"/>
  <c r="B716" i="1"/>
  <c r="I716" i="1"/>
  <c r="K716" i="1"/>
  <c r="O716" i="1"/>
  <c r="E716" i="1" s="1"/>
  <c r="B717" i="1"/>
  <c r="E717" i="1"/>
  <c r="I717" i="1"/>
  <c r="K717" i="1"/>
  <c r="O717" i="1"/>
  <c r="B718" i="1"/>
  <c r="I718" i="1"/>
  <c r="K718" i="1"/>
  <c r="O718" i="1"/>
  <c r="E718" i="1" s="1"/>
  <c r="B719" i="1"/>
  <c r="E719" i="1"/>
  <c r="I719" i="1"/>
  <c r="K719" i="1"/>
  <c r="O719" i="1"/>
  <c r="B720" i="1"/>
  <c r="I720" i="1"/>
  <c r="K720" i="1"/>
  <c r="O720" i="1"/>
  <c r="B721" i="1"/>
  <c r="E721" i="1"/>
  <c r="I721" i="1"/>
  <c r="K721" i="1"/>
  <c r="O721" i="1"/>
  <c r="B722" i="1"/>
  <c r="I722" i="1"/>
  <c r="K722" i="1"/>
  <c r="O722" i="1"/>
  <c r="B723" i="1"/>
  <c r="E723" i="1"/>
  <c r="I723" i="1"/>
  <c r="K723" i="1"/>
  <c r="O723" i="1"/>
  <c r="B724" i="1"/>
  <c r="I724" i="1"/>
  <c r="K724" i="1"/>
  <c r="O724" i="1"/>
  <c r="E724" i="1" s="1"/>
  <c r="B725" i="1"/>
  <c r="E725" i="1"/>
  <c r="I725" i="1"/>
  <c r="K725" i="1"/>
  <c r="O725" i="1"/>
  <c r="B726" i="1"/>
  <c r="I726" i="1"/>
  <c r="K726" i="1"/>
  <c r="O726" i="1"/>
  <c r="B727" i="1"/>
  <c r="E727" i="1"/>
  <c r="I727" i="1"/>
  <c r="K727" i="1"/>
  <c r="O727" i="1"/>
  <c r="B728" i="1"/>
  <c r="I728" i="1"/>
  <c r="K728" i="1"/>
  <c r="O728" i="1"/>
  <c r="E728" i="1" s="1"/>
  <c r="B729" i="1"/>
  <c r="E729" i="1"/>
  <c r="I729" i="1"/>
  <c r="K729" i="1"/>
  <c r="O729" i="1"/>
  <c r="B730" i="1"/>
  <c r="I730" i="1"/>
  <c r="K730" i="1"/>
  <c r="O730" i="1"/>
  <c r="E730" i="1" s="1"/>
  <c r="B731" i="1"/>
  <c r="E731" i="1"/>
  <c r="I731" i="1"/>
  <c r="K731" i="1"/>
  <c r="O731" i="1"/>
  <c r="B732" i="1"/>
  <c r="I732" i="1"/>
  <c r="K732" i="1"/>
  <c r="O732" i="1"/>
  <c r="B733" i="1"/>
  <c r="E733" i="1"/>
  <c r="I733" i="1"/>
  <c r="K733" i="1"/>
  <c r="O733" i="1"/>
  <c r="B734" i="1"/>
  <c r="I734" i="1"/>
  <c r="K734" i="1"/>
  <c r="O734" i="1"/>
  <c r="B735" i="1"/>
  <c r="E735" i="1"/>
  <c r="I735" i="1"/>
  <c r="K735" i="1"/>
  <c r="O735" i="1"/>
  <c r="B736" i="1"/>
  <c r="I736" i="1"/>
  <c r="K736" i="1"/>
  <c r="O736" i="1"/>
  <c r="E736" i="1" s="1"/>
  <c r="B737" i="1"/>
  <c r="E737" i="1"/>
  <c r="I737" i="1"/>
  <c r="K737" i="1"/>
  <c r="O737" i="1"/>
  <c r="B738" i="1"/>
  <c r="I738" i="1"/>
  <c r="K738" i="1"/>
  <c r="O738" i="1"/>
  <c r="E738" i="1" s="1"/>
  <c r="B739" i="1"/>
  <c r="E739" i="1"/>
  <c r="I739" i="1"/>
  <c r="K739" i="1"/>
  <c r="O739" i="1"/>
  <c r="B740" i="1"/>
  <c r="I740" i="1"/>
  <c r="K740" i="1"/>
  <c r="O740" i="1"/>
  <c r="B741" i="1"/>
  <c r="E741" i="1"/>
  <c r="I741" i="1"/>
  <c r="K741" i="1"/>
  <c r="O741" i="1"/>
  <c r="B742" i="1"/>
  <c r="I742" i="1"/>
  <c r="K742" i="1"/>
  <c r="O742" i="1"/>
  <c r="B743" i="1"/>
  <c r="E743" i="1"/>
  <c r="I743" i="1"/>
  <c r="K743" i="1"/>
  <c r="O743" i="1"/>
  <c r="B744" i="1"/>
  <c r="I744" i="1"/>
  <c r="K744" i="1"/>
  <c r="O744" i="1"/>
  <c r="E744" i="1" s="1"/>
  <c r="B745" i="1"/>
  <c r="E745" i="1"/>
  <c r="I745" i="1"/>
  <c r="K745" i="1"/>
  <c r="O745" i="1"/>
  <c r="B746" i="1"/>
  <c r="I746" i="1"/>
  <c r="K746" i="1"/>
  <c r="O746" i="1"/>
  <c r="B747" i="1"/>
  <c r="E747" i="1"/>
  <c r="I747" i="1"/>
  <c r="K747" i="1"/>
  <c r="O747" i="1"/>
  <c r="B748" i="1"/>
  <c r="I748" i="1"/>
  <c r="K748" i="1"/>
  <c r="O748" i="1"/>
  <c r="E748" i="1" s="1"/>
  <c r="B749" i="1"/>
  <c r="E749" i="1"/>
  <c r="I749" i="1"/>
  <c r="K749" i="1"/>
  <c r="O749" i="1"/>
  <c r="B750" i="1"/>
  <c r="I750" i="1"/>
  <c r="K750" i="1"/>
  <c r="O750" i="1"/>
  <c r="E750" i="1" s="1"/>
  <c r="B751" i="1"/>
  <c r="E751" i="1"/>
  <c r="I751" i="1"/>
  <c r="K751" i="1"/>
  <c r="O751" i="1"/>
  <c r="B752" i="1"/>
  <c r="I752" i="1"/>
  <c r="K752" i="1"/>
  <c r="O752" i="1"/>
  <c r="B753" i="1"/>
  <c r="E753" i="1"/>
  <c r="I753" i="1"/>
  <c r="K753" i="1"/>
  <c r="O753" i="1"/>
  <c r="B754" i="1"/>
  <c r="I754" i="1"/>
  <c r="K754" i="1"/>
  <c r="O754" i="1"/>
  <c r="B755" i="1"/>
  <c r="E755" i="1"/>
  <c r="I755" i="1"/>
  <c r="K755" i="1"/>
  <c r="O755" i="1"/>
  <c r="B756" i="1"/>
  <c r="I756" i="1"/>
  <c r="K756" i="1"/>
  <c r="O756" i="1"/>
  <c r="E756" i="1" s="1"/>
  <c r="B757" i="1"/>
  <c r="E757" i="1"/>
  <c r="I757" i="1"/>
  <c r="K757" i="1"/>
  <c r="O757" i="1"/>
  <c r="B758" i="1"/>
  <c r="I758" i="1"/>
  <c r="K758" i="1"/>
  <c r="O758" i="1"/>
  <c r="E758" i="1" s="1"/>
  <c r="B759" i="1"/>
  <c r="E759" i="1"/>
  <c r="I759" i="1"/>
  <c r="K759" i="1"/>
  <c r="O759" i="1"/>
  <c r="B760" i="1"/>
  <c r="I760" i="1"/>
  <c r="K760" i="1"/>
  <c r="O760" i="1"/>
  <c r="B761" i="1"/>
  <c r="E761" i="1"/>
  <c r="I761" i="1"/>
  <c r="K761" i="1"/>
  <c r="O761" i="1"/>
  <c r="B762" i="1"/>
  <c r="I762" i="1"/>
  <c r="K762" i="1"/>
  <c r="O762" i="1"/>
  <c r="B763" i="1"/>
  <c r="E763" i="1"/>
  <c r="I763" i="1"/>
  <c r="K763" i="1"/>
  <c r="O763" i="1"/>
  <c r="B764" i="1"/>
  <c r="I764" i="1"/>
  <c r="K764" i="1"/>
  <c r="O764" i="1"/>
  <c r="E764" i="1" s="1"/>
  <c r="B765" i="1"/>
  <c r="E765" i="1"/>
  <c r="I765" i="1"/>
  <c r="K765" i="1"/>
  <c r="O765" i="1"/>
  <c r="B766" i="1"/>
  <c r="I766" i="1"/>
  <c r="K766" i="1"/>
  <c r="O766" i="1"/>
  <c r="B767" i="1"/>
  <c r="E767" i="1"/>
  <c r="I767" i="1"/>
  <c r="K767" i="1"/>
  <c r="O767" i="1"/>
  <c r="B768" i="1"/>
  <c r="I768" i="1"/>
  <c r="K768" i="1"/>
  <c r="O768" i="1"/>
  <c r="E768" i="1" s="1"/>
  <c r="B769" i="1"/>
  <c r="E769" i="1"/>
  <c r="I769" i="1"/>
  <c r="K769" i="1"/>
  <c r="O769" i="1"/>
  <c r="B770" i="1"/>
  <c r="I770" i="1"/>
  <c r="K770" i="1"/>
  <c r="O770" i="1"/>
  <c r="E770" i="1" s="1"/>
  <c r="B771" i="1"/>
  <c r="E771" i="1"/>
  <c r="I771" i="1"/>
  <c r="K771" i="1"/>
  <c r="O771" i="1"/>
  <c r="B772" i="1"/>
  <c r="I772" i="1"/>
  <c r="K772" i="1"/>
  <c r="O772" i="1"/>
  <c r="B773" i="1"/>
  <c r="E773" i="1"/>
  <c r="I773" i="1"/>
  <c r="K773" i="1"/>
  <c r="O773" i="1"/>
  <c r="B774" i="1"/>
  <c r="I774" i="1"/>
  <c r="K774" i="1"/>
  <c r="O774" i="1"/>
  <c r="B775" i="1"/>
  <c r="E775" i="1"/>
  <c r="I775" i="1"/>
  <c r="K775" i="1"/>
  <c r="O775" i="1"/>
  <c r="B776" i="1"/>
  <c r="I776" i="1"/>
  <c r="K776" i="1"/>
  <c r="O776" i="1"/>
  <c r="E776" i="1" s="1"/>
  <c r="B777" i="1"/>
  <c r="E777" i="1"/>
  <c r="I777" i="1"/>
  <c r="K777" i="1"/>
  <c r="O777" i="1"/>
  <c r="B778" i="1"/>
  <c r="I778" i="1"/>
  <c r="K778" i="1"/>
  <c r="O778" i="1"/>
  <c r="E778" i="1" s="1"/>
  <c r="B779" i="1"/>
  <c r="E779" i="1"/>
  <c r="I779" i="1"/>
  <c r="K779" i="1"/>
  <c r="O779" i="1"/>
  <c r="B780" i="1"/>
  <c r="I780" i="1"/>
  <c r="K780" i="1"/>
  <c r="O780" i="1"/>
  <c r="B781" i="1"/>
  <c r="E781" i="1"/>
  <c r="I781" i="1"/>
  <c r="K781" i="1"/>
  <c r="O781" i="1"/>
  <c r="B782" i="1"/>
  <c r="I782" i="1"/>
  <c r="K782" i="1"/>
  <c r="O782" i="1"/>
  <c r="B783" i="1"/>
  <c r="E783" i="1"/>
  <c r="I783" i="1"/>
  <c r="K783" i="1"/>
  <c r="O783" i="1"/>
  <c r="B784" i="1"/>
  <c r="I784" i="1"/>
  <c r="K784" i="1"/>
  <c r="O784" i="1"/>
  <c r="E784" i="1" s="1"/>
  <c r="B785" i="1"/>
  <c r="E785" i="1"/>
  <c r="I785" i="1"/>
  <c r="K785" i="1"/>
  <c r="O785" i="1"/>
  <c r="B786" i="1"/>
  <c r="I786" i="1"/>
  <c r="K786" i="1"/>
  <c r="O786" i="1"/>
  <c r="B787" i="1"/>
  <c r="E787" i="1"/>
  <c r="I787" i="1"/>
  <c r="K787" i="1"/>
  <c r="O787" i="1"/>
  <c r="B788" i="1"/>
  <c r="I788" i="1"/>
  <c r="K788" i="1"/>
  <c r="O788" i="1"/>
  <c r="E788" i="1" s="1"/>
  <c r="B789" i="1"/>
  <c r="E789" i="1"/>
  <c r="I789" i="1"/>
  <c r="K789" i="1"/>
  <c r="O789" i="1"/>
  <c r="B790" i="1"/>
  <c r="I790" i="1"/>
  <c r="K790" i="1"/>
  <c r="O790" i="1"/>
  <c r="E790" i="1" s="1"/>
  <c r="B791" i="1"/>
  <c r="E791" i="1"/>
  <c r="I791" i="1"/>
  <c r="K791" i="1"/>
  <c r="O791" i="1"/>
  <c r="B792" i="1"/>
  <c r="I792" i="1"/>
  <c r="O792" i="1"/>
  <c r="E792" i="1" s="1"/>
  <c r="B793" i="1"/>
  <c r="I793" i="1"/>
  <c r="K793" i="1"/>
  <c r="O793" i="1"/>
  <c r="E793" i="1" s="1"/>
  <c r="B794" i="1"/>
  <c r="I794" i="1"/>
  <c r="K794" i="1"/>
  <c r="O794" i="1"/>
  <c r="E794" i="1" s="1"/>
  <c r="B795" i="1"/>
  <c r="I795" i="1"/>
  <c r="K795" i="1"/>
  <c r="O795" i="1"/>
  <c r="E795" i="1" s="1"/>
  <c r="B796" i="1"/>
  <c r="E796" i="1"/>
  <c r="I796" i="1"/>
  <c r="K796" i="1"/>
  <c r="O796" i="1"/>
  <c r="B797" i="1"/>
  <c r="I797" i="1"/>
  <c r="K797" i="1"/>
  <c r="O797" i="1"/>
  <c r="B798" i="1"/>
  <c r="I798" i="1"/>
  <c r="K798" i="1"/>
  <c r="O798" i="1"/>
  <c r="E798" i="1" s="1"/>
  <c r="B799" i="1"/>
  <c r="I799" i="1"/>
  <c r="K799" i="1"/>
  <c r="O799" i="1"/>
  <c r="B800" i="1"/>
  <c r="E800" i="1"/>
  <c r="I800" i="1"/>
  <c r="K800" i="1"/>
  <c r="O800" i="1"/>
  <c r="B801" i="1"/>
  <c r="I801" i="1"/>
  <c r="K801" i="1"/>
  <c r="O801" i="1"/>
  <c r="E801" i="1" s="1"/>
  <c r="B802" i="1"/>
  <c r="I802" i="1"/>
  <c r="K802" i="1"/>
  <c r="O802" i="1"/>
  <c r="E802" i="1" s="1"/>
  <c r="B803" i="1"/>
  <c r="I803" i="1"/>
  <c r="K803" i="1"/>
  <c r="O803" i="1"/>
  <c r="B804" i="1"/>
  <c r="E804" i="1"/>
  <c r="I804" i="1"/>
  <c r="K804" i="1"/>
  <c r="O804" i="1"/>
  <c r="B805" i="1"/>
  <c r="I805" i="1"/>
  <c r="K805" i="1"/>
  <c r="O805" i="1"/>
  <c r="B806" i="1"/>
  <c r="I806" i="1"/>
  <c r="E806" i="1" s="1"/>
  <c r="K806" i="1"/>
  <c r="O806" i="1"/>
  <c r="B807" i="1"/>
  <c r="I807" i="1"/>
  <c r="K807" i="1"/>
  <c r="O807" i="1"/>
  <c r="E807" i="1" s="1"/>
  <c r="B808" i="1"/>
  <c r="I808" i="1"/>
  <c r="E808" i="1" s="1"/>
  <c r="K808" i="1"/>
  <c r="O808" i="1"/>
  <c r="B809" i="1"/>
  <c r="I809" i="1"/>
  <c r="K809" i="1"/>
  <c r="O809" i="1"/>
  <c r="E809" i="1" s="1"/>
  <c r="B810" i="1"/>
  <c r="I810" i="1"/>
  <c r="K810" i="1"/>
  <c r="O810" i="1"/>
  <c r="B811" i="1"/>
  <c r="I811" i="1"/>
  <c r="K811" i="1"/>
  <c r="O811" i="1"/>
  <c r="B812" i="1"/>
  <c r="E812" i="1"/>
  <c r="I812" i="1"/>
  <c r="K812" i="1"/>
  <c r="O812" i="1"/>
  <c r="B813" i="1"/>
  <c r="I813" i="1"/>
  <c r="K813" i="1"/>
  <c r="O813" i="1"/>
  <c r="E813" i="1" s="1"/>
  <c r="B814" i="1"/>
  <c r="I814" i="1"/>
  <c r="K814" i="1"/>
  <c r="O814" i="1"/>
  <c r="E814" i="1" s="1"/>
  <c r="B815" i="1"/>
  <c r="I815" i="1"/>
  <c r="K815" i="1"/>
  <c r="O815" i="1"/>
  <c r="E815" i="1" s="1"/>
  <c r="B816" i="1"/>
  <c r="E816" i="1"/>
  <c r="I816" i="1"/>
  <c r="K816" i="1"/>
  <c r="O816" i="1"/>
  <c r="B817" i="1"/>
  <c r="I817" i="1"/>
  <c r="K817" i="1"/>
  <c r="O817" i="1"/>
  <c r="B818" i="1"/>
  <c r="I818" i="1"/>
  <c r="K818" i="1"/>
  <c r="O818" i="1"/>
  <c r="B819" i="1"/>
  <c r="I819" i="1"/>
  <c r="K819" i="1"/>
  <c r="O819" i="1"/>
  <c r="E819" i="1" s="1"/>
  <c r="B820" i="1"/>
  <c r="E820" i="1"/>
  <c r="I820" i="1"/>
  <c r="K820" i="1"/>
  <c r="O820" i="1"/>
  <c r="B821" i="1"/>
  <c r="I821" i="1"/>
  <c r="K821" i="1"/>
  <c r="O821" i="1"/>
  <c r="E821" i="1" s="1"/>
  <c r="B822" i="1"/>
  <c r="I822" i="1"/>
  <c r="K822" i="1"/>
  <c r="O822" i="1"/>
  <c r="E822" i="1" s="1"/>
  <c r="B823" i="1"/>
  <c r="I823" i="1"/>
  <c r="K823" i="1"/>
  <c r="O823" i="1"/>
  <c r="E823" i="1" s="1"/>
  <c r="B824" i="1"/>
  <c r="E824" i="1"/>
  <c r="I824" i="1"/>
  <c r="K824" i="1"/>
  <c r="O824" i="1"/>
  <c r="B825" i="1"/>
  <c r="I825" i="1"/>
  <c r="K825" i="1"/>
  <c r="O825" i="1"/>
  <c r="B826" i="1"/>
  <c r="I826" i="1"/>
  <c r="E826" i="1" s="1"/>
  <c r="K826" i="1"/>
  <c r="O826" i="1"/>
  <c r="B827" i="1"/>
  <c r="I827" i="1"/>
  <c r="K827" i="1"/>
  <c r="O827" i="1"/>
  <c r="B828" i="1"/>
  <c r="E828" i="1"/>
  <c r="I828" i="1"/>
  <c r="K828" i="1"/>
  <c r="O828" i="1"/>
  <c r="B829" i="1"/>
  <c r="I829" i="1"/>
  <c r="K829" i="1"/>
  <c r="O829" i="1"/>
  <c r="E829" i="1" s="1"/>
  <c r="B830" i="1"/>
  <c r="I830" i="1"/>
  <c r="K830" i="1"/>
  <c r="O830" i="1"/>
  <c r="E830" i="1" s="1"/>
  <c r="B831" i="1"/>
  <c r="I831" i="1"/>
  <c r="K831" i="1"/>
  <c r="O831" i="1"/>
  <c r="B832" i="1"/>
  <c r="I832" i="1"/>
  <c r="K832" i="1"/>
  <c r="O832" i="1"/>
  <c r="E832" i="1" s="1"/>
  <c r="B833" i="1"/>
  <c r="I833" i="1"/>
  <c r="K833" i="1"/>
  <c r="O833" i="1"/>
  <c r="E833" i="1" s="1"/>
  <c r="B834" i="1"/>
  <c r="I834" i="1"/>
  <c r="K834" i="1"/>
  <c r="O834" i="1"/>
  <c r="B835" i="1"/>
  <c r="I835" i="1"/>
  <c r="K835" i="1"/>
  <c r="O835" i="1"/>
  <c r="E835" i="1" s="1"/>
  <c r="B836" i="1"/>
  <c r="E836" i="1"/>
  <c r="I836" i="1"/>
  <c r="K836" i="1"/>
  <c r="O836" i="1"/>
  <c r="B837" i="1"/>
  <c r="I837" i="1"/>
  <c r="K837" i="1"/>
  <c r="O837" i="1"/>
  <c r="B838" i="1"/>
  <c r="I838" i="1"/>
  <c r="K838" i="1"/>
  <c r="O838" i="1"/>
  <c r="B839" i="1"/>
  <c r="I839" i="1"/>
  <c r="K839" i="1"/>
  <c r="O839" i="1"/>
  <c r="B840" i="1"/>
  <c r="E840" i="1"/>
  <c r="I840" i="1"/>
  <c r="K840" i="1"/>
  <c r="O840" i="1"/>
  <c r="B841" i="1"/>
  <c r="I841" i="1"/>
  <c r="K841" i="1"/>
  <c r="O841" i="1"/>
  <c r="E841" i="1" s="1"/>
  <c r="B842" i="1"/>
  <c r="I842" i="1"/>
  <c r="K842" i="1"/>
  <c r="O842" i="1"/>
  <c r="E842" i="1" s="1"/>
  <c r="B843" i="1"/>
  <c r="I843" i="1"/>
  <c r="K843" i="1"/>
  <c r="O843" i="1"/>
  <c r="E843" i="1" s="1"/>
  <c r="B844" i="1"/>
  <c r="E844" i="1"/>
  <c r="I844" i="1"/>
  <c r="K844" i="1"/>
  <c r="O844" i="1"/>
  <c r="B845" i="1"/>
  <c r="I845" i="1"/>
  <c r="K845" i="1"/>
  <c r="O845" i="1"/>
  <c r="B846" i="1"/>
  <c r="I846" i="1"/>
  <c r="K846" i="1"/>
  <c r="O846" i="1"/>
  <c r="E846" i="1" s="1"/>
  <c r="B847" i="1"/>
  <c r="I847" i="1"/>
  <c r="K847" i="1"/>
  <c r="O847" i="1"/>
  <c r="B848" i="1"/>
  <c r="E848" i="1"/>
  <c r="I848" i="1"/>
  <c r="K848" i="1"/>
  <c r="O848" i="1"/>
  <c r="B849" i="1"/>
  <c r="I849" i="1"/>
  <c r="K849" i="1"/>
  <c r="O849" i="1"/>
  <c r="E849" i="1" s="1"/>
  <c r="B850" i="1"/>
  <c r="I850" i="1"/>
  <c r="K850" i="1"/>
  <c r="O850" i="1"/>
  <c r="B851" i="1"/>
  <c r="I851" i="1"/>
  <c r="K851" i="1"/>
  <c r="O851" i="1"/>
  <c r="E851" i="1" s="1"/>
  <c r="B852" i="1"/>
  <c r="I852" i="1"/>
  <c r="K852" i="1"/>
  <c r="O852" i="1"/>
  <c r="E852" i="1" s="1"/>
  <c r="B853" i="1"/>
  <c r="I853" i="1"/>
  <c r="K853" i="1"/>
  <c r="O853" i="1"/>
  <c r="E853" i="1" s="1"/>
  <c r="B854" i="1"/>
  <c r="I854" i="1"/>
  <c r="K854" i="1"/>
  <c r="O854" i="1"/>
  <c r="B855" i="1"/>
  <c r="I855" i="1"/>
  <c r="K855" i="1"/>
  <c r="O855" i="1"/>
  <c r="B856" i="1"/>
  <c r="E856" i="1"/>
  <c r="I856" i="1"/>
  <c r="K856" i="1"/>
  <c r="O856" i="1"/>
  <c r="B857" i="1"/>
  <c r="I857" i="1"/>
  <c r="K857" i="1"/>
  <c r="O857" i="1"/>
  <c r="B858" i="1"/>
  <c r="I858" i="1"/>
  <c r="K858" i="1"/>
  <c r="O858" i="1"/>
  <c r="E858" i="1" s="1"/>
  <c r="B859" i="1"/>
  <c r="I859" i="1"/>
  <c r="K859" i="1"/>
  <c r="O859" i="1"/>
  <c r="B860" i="1"/>
  <c r="I860" i="1"/>
  <c r="K860" i="1"/>
  <c r="O860" i="1"/>
  <c r="E860" i="1" s="1"/>
  <c r="B861" i="1"/>
  <c r="I861" i="1"/>
  <c r="K861" i="1"/>
  <c r="O861" i="1"/>
  <c r="E861" i="1" s="1"/>
  <c r="B862" i="1"/>
  <c r="I862" i="1"/>
  <c r="K862" i="1"/>
  <c r="O862" i="1"/>
  <c r="B863" i="1"/>
  <c r="I863" i="1"/>
  <c r="K863" i="1"/>
  <c r="O863" i="1"/>
  <c r="E863" i="1" s="1"/>
  <c r="B864" i="1"/>
  <c r="I864" i="1"/>
  <c r="K864" i="1"/>
  <c r="O864" i="1"/>
  <c r="E864" i="1" s="1"/>
  <c r="B865" i="1"/>
  <c r="I865" i="1"/>
  <c r="K865" i="1"/>
  <c r="O865" i="1"/>
  <c r="B866" i="1"/>
  <c r="I866" i="1"/>
  <c r="K866" i="1"/>
  <c r="O866" i="1"/>
  <c r="E866" i="1" s="1"/>
  <c r="B867" i="1"/>
  <c r="I867" i="1"/>
  <c r="K867" i="1"/>
  <c r="O867" i="1"/>
  <c r="E867" i="1" s="1"/>
  <c r="B868" i="1"/>
  <c r="I868" i="1"/>
  <c r="E868" i="1" s="1"/>
  <c r="K868" i="1"/>
  <c r="O868" i="1"/>
  <c r="B869" i="1"/>
  <c r="I869" i="1"/>
  <c r="K869" i="1"/>
  <c r="O869" i="1"/>
  <c r="B870" i="1"/>
  <c r="I870" i="1"/>
  <c r="K870" i="1"/>
  <c r="O870" i="1"/>
  <c r="E870" i="1" s="1"/>
  <c r="B871" i="1"/>
  <c r="I871" i="1"/>
  <c r="K871" i="1"/>
  <c r="O871" i="1"/>
  <c r="B872" i="1"/>
  <c r="I872" i="1"/>
  <c r="K872" i="1"/>
  <c r="O872" i="1"/>
  <c r="E872" i="1" s="1"/>
  <c r="B873" i="1"/>
  <c r="I873" i="1"/>
  <c r="K873" i="1"/>
  <c r="O873" i="1"/>
  <c r="E873" i="1" s="1"/>
  <c r="B874" i="1"/>
  <c r="E874" i="1"/>
  <c r="I874" i="1"/>
  <c r="K874" i="1"/>
  <c r="O874" i="1"/>
  <c r="B875" i="1"/>
  <c r="I875" i="1"/>
  <c r="K875" i="1"/>
  <c r="O875" i="1"/>
  <c r="B876" i="1"/>
  <c r="I876" i="1"/>
  <c r="E876" i="1" s="1"/>
  <c r="K876" i="1"/>
  <c r="O876" i="1"/>
  <c r="B877" i="1"/>
  <c r="I877" i="1"/>
  <c r="K877" i="1"/>
  <c r="O877" i="1"/>
  <c r="B878" i="1"/>
  <c r="E878" i="1"/>
  <c r="I878" i="1"/>
  <c r="K878" i="1"/>
  <c r="O878" i="1"/>
  <c r="B879" i="1"/>
  <c r="I879" i="1"/>
  <c r="K879" i="1"/>
  <c r="O879" i="1"/>
  <c r="E879" i="1" s="1"/>
  <c r="B880" i="1"/>
  <c r="I880" i="1"/>
  <c r="E880" i="1" s="1"/>
  <c r="K880" i="1"/>
  <c r="O880" i="1"/>
  <c r="B881" i="1"/>
  <c r="I881" i="1"/>
  <c r="K881" i="1"/>
  <c r="O881" i="1"/>
  <c r="E881" i="1" s="1"/>
  <c r="B882" i="1"/>
  <c r="I882" i="1"/>
  <c r="K882" i="1"/>
  <c r="O882" i="1"/>
  <c r="E882" i="1" s="1"/>
  <c r="B883" i="1"/>
  <c r="I883" i="1"/>
  <c r="K883" i="1"/>
  <c r="O883" i="1"/>
  <c r="E883" i="1" s="1"/>
  <c r="B884" i="1"/>
  <c r="E884" i="1"/>
  <c r="I884" i="1"/>
  <c r="K884" i="1"/>
  <c r="O884" i="1"/>
  <c r="B885" i="1"/>
  <c r="I885" i="1"/>
  <c r="K885" i="1"/>
  <c r="O885" i="1"/>
  <c r="B886" i="1"/>
  <c r="I886" i="1"/>
  <c r="E886" i="1" s="1"/>
  <c r="K886" i="1"/>
  <c r="O886" i="1"/>
  <c r="B887" i="1"/>
  <c r="I887" i="1"/>
  <c r="K887" i="1"/>
  <c r="O887" i="1"/>
  <c r="B888" i="1"/>
  <c r="E888" i="1"/>
  <c r="I888" i="1"/>
  <c r="K888" i="1"/>
  <c r="O888" i="1"/>
  <c r="B889" i="1"/>
  <c r="I889" i="1"/>
  <c r="K889" i="1"/>
  <c r="O889" i="1"/>
  <c r="B890" i="1"/>
  <c r="I890" i="1"/>
  <c r="K890" i="1"/>
  <c r="O890" i="1"/>
  <c r="E890" i="1" s="1"/>
  <c r="B891" i="1"/>
  <c r="I891" i="1"/>
  <c r="K891" i="1"/>
  <c r="O891" i="1"/>
  <c r="B892" i="1"/>
  <c r="I892" i="1"/>
  <c r="K892" i="1"/>
  <c r="O892" i="1"/>
  <c r="E892" i="1" s="1"/>
  <c r="B893" i="1"/>
  <c r="I893" i="1"/>
  <c r="K893" i="1"/>
  <c r="O893" i="1"/>
  <c r="E893" i="1" s="1"/>
  <c r="B894" i="1"/>
  <c r="E894" i="1"/>
  <c r="I894" i="1"/>
  <c r="K894" i="1"/>
  <c r="O894" i="1"/>
  <c r="B895" i="1"/>
  <c r="I895" i="1"/>
  <c r="K895" i="1"/>
  <c r="O895" i="1"/>
  <c r="E895" i="1" s="1"/>
  <c r="B896" i="1"/>
  <c r="I896" i="1"/>
  <c r="E896" i="1" s="1"/>
  <c r="K896" i="1"/>
  <c r="O896" i="1"/>
  <c r="B897" i="1"/>
  <c r="I897" i="1"/>
  <c r="K897" i="1"/>
  <c r="O897" i="1"/>
  <c r="B898" i="1"/>
  <c r="I898" i="1"/>
  <c r="K898" i="1"/>
  <c r="O898" i="1"/>
  <c r="E898" i="1" s="1"/>
  <c r="B899" i="1"/>
  <c r="I899" i="1"/>
  <c r="K899" i="1"/>
  <c r="O899" i="1"/>
  <c r="E899" i="1" s="1"/>
  <c r="B900" i="1"/>
  <c r="I900" i="1"/>
  <c r="K900" i="1"/>
  <c r="O900" i="1"/>
  <c r="E900" i="1" s="1"/>
  <c r="B901" i="1"/>
  <c r="I901" i="1"/>
  <c r="K901" i="1"/>
  <c r="O901" i="1"/>
  <c r="E901" i="1" s="1"/>
  <c r="B902" i="1"/>
  <c r="I902" i="1"/>
  <c r="K902" i="1"/>
  <c r="O902" i="1"/>
  <c r="B903" i="1"/>
  <c r="I903" i="1"/>
  <c r="K903" i="1"/>
  <c r="O903" i="1"/>
  <c r="B904" i="1"/>
  <c r="I904" i="1"/>
  <c r="K904" i="1"/>
  <c r="O904" i="1"/>
  <c r="E904" i="1" s="1"/>
  <c r="B905" i="1"/>
  <c r="I905" i="1"/>
  <c r="K905" i="1"/>
  <c r="O905" i="1"/>
  <c r="B906" i="1"/>
  <c r="I906" i="1"/>
  <c r="K906" i="1"/>
  <c r="O906" i="1"/>
  <c r="E906" i="1" s="1"/>
  <c r="B907" i="1"/>
  <c r="I907" i="1"/>
  <c r="K907" i="1"/>
  <c r="O907" i="1"/>
  <c r="E907" i="1" s="1"/>
  <c r="B908" i="1"/>
  <c r="E908" i="1"/>
  <c r="I908" i="1"/>
  <c r="K908" i="1"/>
  <c r="O908" i="1"/>
  <c r="B909" i="1"/>
  <c r="I909" i="1"/>
  <c r="K909" i="1"/>
  <c r="O909" i="1"/>
  <c r="B910" i="1"/>
  <c r="I910" i="1"/>
  <c r="K910" i="1"/>
  <c r="O910" i="1"/>
  <c r="B911" i="1"/>
  <c r="I911" i="1"/>
  <c r="K911" i="1"/>
  <c r="O911" i="1"/>
  <c r="E911" i="1" s="1"/>
  <c r="B912" i="1"/>
  <c r="E912" i="1"/>
  <c r="I912" i="1"/>
  <c r="K912" i="1"/>
  <c r="O912" i="1"/>
  <c r="B913" i="1"/>
  <c r="I913" i="1"/>
  <c r="K913" i="1"/>
  <c r="O913" i="1"/>
  <c r="E913" i="1" s="1"/>
  <c r="B914" i="1"/>
  <c r="I914" i="1"/>
  <c r="K914" i="1"/>
  <c r="O914" i="1"/>
  <c r="E914" i="1" s="1"/>
  <c r="B915" i="1"/>
  <c r="I915" i="1"/>
  <c r="K915" i="1"/>
  <c r="O915" i="1"/>
  <c r="E915" i="1" s="1"/>
  <c r="B916" i="1"/>
  <c r="E916" i="1"/>
  <c r="I916" i="1"/>
  <c r="K916" i="1"/>
  <c r="O916" i="1"/>
  <c r="B917" i="1"/>
  <c r="I917" i="1"/>
  <c r="K917" i="1"/>
  <c r="O917" i="1"/>
  <c r="B918" i="1"/>
  <c r="I918" i="1"/>
  <c r="E918" i="1" s="1"/>
  <c r="K918" i="1"/>
  <c r="O918" i="1"/>
  <c r="B919" i="1"/>
  <c r="I919" i="1"/>
  <c r="K919" i="1"/>
  <c r="O919" i="1"/>
  <c r="B920" i="1"/>
  <c r="I920" i="1"/>
  <c r="E920" i="1" s="1"/>
  <c r="K920" i="1"/>
  <c r="O920" i="1"/>
  <c r="B921" i="1"/>
  <c r="I921" i="1"/>
  <c r="K921" i="1"/>
  <c r="O921" i="1"/>
  <c r="E921" i="1" s="1"/>
  <c r="B922" i="1"/>
  <c r="I922" i="1"/>
  <c r="K922" i="1"/>
  <c r="O922" i="1"/>
  <c r="E922" i="1" s="1"/>
  <c r="B923" i="1"/>
  <c r="I923" i="1"/>
  <c r="K923" i="1"/>
  <c r="O923" i="1"/>
  <c r="E923" i="1" s="1"/>
  <c r="B924" i="1"/>
  <c r="I924" i="1"/>
  <c r="K924" i="1"/>
  <c r="O924" i="1"/>
  <c r="E924" i="1" s="1"/>
  <c r="B925" i="1"/>
  <c r="I925" i="1"/>
  <c r="K925" i="1"/>
  <c r="O925" i="1"/>
  <c r="B926" i="1"/>
  <c r="I926" i="1"/>
  <c r="K926" i="1"/>
  <c r="O926" i="1"/>
  <c r="E926" i="1" s="1"/>
  <c r="B927" i="1"/>
  <c r="I927" i="1"/>
  <c r="K927" i="1"/>
  <c r="O927" i="1"/>
  <c r="B928" i="1"/>
  <c r="E928" i="1"/>
  <c r="I928" i="1"/>
  <c r="K928" i="1"/>
  <c r="O928" i="1"/>
  <c r="B929" i="1"/>
  <c r="I929" i="1"/>
  <c r="K929" i="1"/>
  <c r="O929" i="1"/>
  <c r="E929" i="1" s="1"/>
  <c r="B930" i="1"/>
  <c r="I930" i="1"/>
  <c r="K930" i="1"/>
  <c r="O930" i="1"/>
  <c r="B931" i="1"/>
  <c r="I931" i="1"/>
  <c r="K931" i="1"/>
  <c r="O931" i="1"/>
  <c r="E931" i="1" s="1"/>
  <c r="B932" i="1"/>
  <c r="E932" i="1"/>
  <c r="I932" i="1"/>
  <c r="K932" i="1"/>
  <c r="O932" i="1"/>
  <c r="B933" i="1"/>
  <c r="I933" i="1"/>
  <c r="K933" i="1"/>
  <c r="O933" i="1"/>
  <c r="E933" i="1" s="1"/>
  <c r="B934" i="1"/>
  <c r="I934" i="1"/>
  <c r="E934" i="1" s="1"/>
  <c r="K934" i="1"/>
  <c r="O934" i="1"/>
  <c r="B935" i="1"/>
  <c r="I935" i="1"/>
  <c r="K935" i="1"/>
  <c r="O935" i="1"/>
  <c r="B936" i="1"/>
  <c r="I936" i="1"/>
  <c r="E936" i="1" s="1"/>
  <c r="K936" i="1"/>
  <c r="O936" i="1"/>
  <c r="B937" i="1"/>
  <c r="I937" i="1"/>
  <c r="K937" i="1"/>
  <c r="O937" i="1"/>
  <c r="B938" i="1"/>
  <c r="I938" i="1"/>
  <c r="K938" i="1"/>
  <c r="O938" i="1"/>
  <c r="E938" i="1" s="1"/>
  <c r="B939" i="1"/>
  <c r="I939" i="1"/>
  <c r="K939" i="1"/>
  <c r="O939" i="1"/>
  <c r="B940" i="1"/>
  <c r="I940" i="1"/>
  <c r="K940" i="1"/>
  <c r="O940" i="1"/>
  <c r="E940" i="1" s="1"/>
  <c r="B941" i="1"/>
  <c r="I941" i="1"/>
  <c r="K941" i="1"/>
  <c r="O941" i="1"/>
  <c r="E941" i="1" s="1"/>
  <c r="B942" i="1"/>
  <c r="I942" i="1"/>
  <c r="K942" i="1"/>
  <c r="O942" i="1"/>
  <c r="E942" i="1" s="1"/>
  <c r="B943" i="1"/>
  <c r="E943" i="1"/>
  <c r="I943" i="1"/>
  <c r="K943" i="1"/>
  <c r="O943" i="1"/>
  <c r="B944" i="1"/>
  <c r="I944" i="1"/>
  <c r="K944" i="1"/>
  <c r="O944" i="1"/>
  <c r="E944" i="1" s="1"/>
  <c r="B945" i="1"/>
  <c r="E945" i="1"/>
  <c r="I945" i="1"/>
  <c r="K945" i="1"/>
  <c r="O945" i="1"/>
  <c r="B946" i="1"/>
  <c r="I946" i="1"/>
  <c r="K946" i="1"/>
  <c r="O946" i="1"/>
  <c r="E946" i="1" s="1"/>
  <c r="E947" i="1"/>
  <c r="I947" i="1"/>
  <c r="K947" i="1"/>
  <c r="O947" i="1"/>
  <c r="B948" i="1"/>
  <c r="I948" i="1"/>
  <c r="K948" i="1"/>
  <c r="O948" i="1"/>
  <c r="E948" i="1" s="1"/>
  <c r="B949" i="1"/>
  <c r="I949" i="1"/>
  <c r="E949" i="1" s="1"/>
  <c r="K949" i="1"/>
  <c r="O949" i="1"/>
  <c r="B950" i="1"/>
  <c r="I950" i="1"/>
  <c r="K950" i="1"/>
  <c r="O950" i="1"/>
  <c r="E950" i="1" s="1"/>
  <c r="B951" i="1"/>
  <c r="I951" i="1"/>
  <c r="E951" i="1" s="1"/>
  <c r="K951" i="1"/>
  <c r="O951" i="1"/>
  <c r="B952" i="1"/>
  <c r="I952" i="1"/>
  <c r="K952" i="1"/>
  <c r="O952" i="1"/>
  <c r="E952" i="1" s="1"/>
  <c r="B953" i="1"/>
  <c r="I953" i="1"/>
  <c r="E953" i="1" s="1"/>
  <c r="K953" i="1"/>
  <c r="O953" i="1"/>
  <c r="B954" i="1"/>
  <c r="I954" i="1"/>
  <c r="K954" i="1"/>
  <c r="O954" i="1"/>
  <c r="E954" i="1" s="1"/>
  <c r="B955" i="1"/>
  <c r="I955" i="1"/>
  <c r="E955" i="1" s="1"/>
  <c r="K955" i="1"/>
  <c r="O955" i="1"/>
  <c r="B956" i="1"/>
  <c r="I956" i="1"/>
  <c r="K956" i="1"/>
  <c r="O956" i="1"/>
  <c r="E956" i="1" s="1"/>
  <c r="B957" i="1"/>
  <c r="I957" i="1"/>
  <c r="E957" i="1" s="1"/>
  <c r="K957" i="1"/>
  <c r="O957" i="1"/>
  <c r="B958" i="1"/>
  <c r="I958" i="1"/>
  <c r="K958" i="1"/>
  <c r="O958" i="1"/>
  <c r="E958" i="1" s="1"/>
  <c r="B959" i="1"/>
  <c r="I959" i="1"/>
  <c r="E959" i="1" s="1"/>
  <c r="K959" i="1"/>
  <c r="O959" i="1"/>
  <c r="B960" i="1"/>
  <c r="I960" i="1"/>
  <c r="K960" i="1"/>
  <c r="O960" i="1"/>
  <c r="E960" i="1" s="1"/>
  <c r="B961" i="1"/>
  <c r="E961" i="1"/>
  <c r="I961" i="1"/>
  <c r="K961" i="1"/>
  <c r="O961" i="1"/>
  <c r="B962" i="1"/>
  <c r="I962" i="1"/>
  <c r="K962" i="1"/>
  <c r="O962" i="1"/>
  <c r="E962" i="1" s="1"/>
  <c r="B963" i="1"/>
  <c r="E963" i="1"/>
  <c r="I963" i="1"/>
  <c r="K963" i="1"/>
  <c r="O963" i="1"/>
  <c r="B964" i="1"/>
  <c r="I964" i="1"/>
  <c r="K964" i="1"/>
  <c r="O964" i="1"/>
  <c r="E964" i="1" s="1"/>
  <c r="B965" i="1"/>
  <c r="I965" i="1"/>
  <c r="E965" i="1" s="1"/>
  <c r="K965" i="1"/>
  <c r="O965" i="1"/>
  <c r="B966" i="1"/>
  <c r="I966" i="1"/>
  <c r="K966" i="1"/>
  <c r="O966" i="1"/>
  <c r="E966" i="1" s="1"/>
  <c r="B967" i="1"/>
  <c r="I967" i="1"/>
  <c r="E967" i="1" s="1"/>
  <c r="K967" i="1"/>
  <c r="O967" i="1"/>
  <c r="B968" i="1"/>
  <c r="I968" i="1"/>
  <c r="K968" i="1"/>
  <c r="O968" i="1"/>
  <c r="E968" i="1" s="1"/>
  <c r="B969" i="1"/>
  <c r="E969" i="1"/>
  <c r="I969" i="1"/>
  <c r="K969" i="1"/>
  <c r="O969" i="1"/>
  <c r="B970" i="1"/>
  <c r="I970" i="1"/>
  <c r="K970" i="1"/>
  <c r="O970" i="1"/>
  <c r="E970" i="1" s="1"/>
  <c r="B971" i="1"/>
  <c r="I971" i="1"/>
  <c r="E971" i="1" s="1"/>
  <c r="K971" i="1"/>
  <c r="O971" i="1"/>
  <c r="B972" i="1"/>
  <c r="I972" i="1"/>
  <c r="K972" i="1"/>
  <c r="O972" i="1"/>
  <c r="E972" i="1" s="1"/>
  <c r="B973" i="1"/>
  <c r="E973" i="1"/>
  <c r="I973" i="1"/>
  <c r="K973" i="1"/>
  <c r="O973" i="1"/>
  <c r="B974" i="1"/>
  <c r="I974" i="1"/>
  <c r="K974" i="1"/>
  <c r="O974" i="1"/>
  <c r="E974" i="1" s="1"/>
  <c r="B975" i="1"/>
  <c r="E975" i="1"/>
  <c r="I975" i="1"/>
  <c r="K975" i="1"/>
  <c r="O975" i="1"/>
  <c r="B976" i="1"/>
  <c r="I976" i="1"/>
  <c r="K976" i="1"/>
  <c r="O976" i="1"/>
  <c r="E976" i="1" s="1"/>
  <c r="B977" i="1"/>
  <c r="I977" i="1"/>
  <c r="E977" i="1" s="1"/>
  <c r="K977" i="1"/>
  <c r="O977" i="1"/>
  <c r="B978" i="1"/>
  <c r="I978" i="1"/>
  <c r="K978" i="1"/>
  <c r="O978" i="1"/>
  <c r="E978" i="1" s="1"/>
  <c r="B979" i="1"/>
  <c r="I979" i="1"/>
  <c r="E979" i="1" s="1"/>
  <c r="K979" i="1"/>
  <c r="O979" i="1"/>
  <c r="B980" i="1"/>
  <c r="I980" i="1"/>
  <c r="K980" i="1"/>
  <c r="O980" i="1"/>
  <c r="E980" i="1" s="1"/>
  <c r="B981" i="1"/>
  <c r="E981" i="1"/>
  <c r="I981" i="1"/>
  <c r="K981" i="1"/>
  <c r="O981" i="1"/>
  <c r="B982" i="1"/>
  <c r="I982" i="1"/>
  <c r="K982" i="1"/>
  <c r="O982" i="1"/>
  <c r="E982" i="1" s="1"/>
  <c r="B983" i="1"/>
  <c r="E983" i="1"/>
  <c r="I983" i="1"/>
  <c r="K983" i="1"/>
  <c r="O983" i="1"/>
  <c r="B984" i="1"/>
  <c r="I984" i="1"/>
  <c r="K984" i="1"/>
  <c r="O984" i="1"/>
  <c r="E984" i="1" s="1"/>
  <c r="B985" i="1"/>
  <c r="I985" i="1"/>
  <c r="E985" i="1" s="1"/>
  <c r="K985" i="1"/>
  <c r="O985" i="1"/>
  <c r="B986" i="1"/>
  <c r="I986" i="1"/>
  <c r="K986" i="1"/>
  <c r="O986" i="1"/>
  <c r="E986" i="1" s="1"/>
  <c r="B987" i="1"/>
  <c r="I987" i="1"/>
  <c r="E987" i="1" s="1"/>
  <c r="K987" i="1"/>
  <c r="O987" i="1"/>
  <c r="B988" i="1"/>
  <c r="I988" i="1"/>
  <c r="K988" i="1"/>
  <c r="O988" i="1"/>
  <c r="E988" i="1" s="1"/>
  <c r="B989" i="1"/>
  <c r="E989" i="1"/>
  <c r="I989" i="1"/>
  <c r="K989" i="1"/>
  <c r="O989" i="1"/>
  <c r="E990" i="1"/>
  <c r="I990" i="1"/>
  <c r="K990" i="1"/>
  <c r="O990" i="1"/>
  <c r="I991" i="1"/>
  <c r="K991" i="1"/>
  <c r="O991" i="1"/>
  <c r="E991" i="1" s="1"/>
  <c r="I992" i="1"/>
  <c r="K992" i="1"/>
  <c r="O992" i="1"/>
  <c r="E992" i="1" s="1"/>
  <c r="I993" i="1"/>
  <c r="K993" i="1"/>
  <c r="O993" i="1"/>
  <c r="E993" i="1" s="1"/>
  <c r="I994" i="1"/>
  <c r="E994" i="1" s="1"/>
  <c r="K994" i="1"/>
  <c r="O994" i="1"/>
  <c r="I995" i="1"/>
  <c r="E995" i="1" s="1"/>
  <c r="K995" i="1"/>
  <c r="O995" i="1"/>
  <c r="I996" i="1"/>
  <c r="K996" i="1"/>
  <c r="O996" i="1"/>
  <c r="E996" i="1" s="1"/>
  <c r="I997" i="1"/>
  <c r="K997" i="1"/>
  <c r="O997" i="1"/>
  <c r="E997" i="1" s="1"/>
  <c r="E998" i="1"/>
  <c r="I998" i="1"/>
  <c r="K998" i="1"/>
  <c r="O998" i="1"/>
  <c r="I999" i="1"/>
  <c r="K999" i="1"/>
  <c r="O999" i="1"/>
  <c r="E999" i="1" s="1"/>
  <c r="I1000" i="1"/>
  <c r="K1000" i="1"/>
  <c r="O1000" i="1"/>
  <c r="E1000" i="1" s="1"/>
  <c r="I1001" i="1"/>
  <c r="K1001" i="1"/>
  <c r="O1001" i="1"/>
  <c r="E1001" i="1" s="1"/>
  <c r="I1002" i="1"/>
  <c r="K1002" i="1"/>
  <c r="O1002" i="1"/>
  <c r="I1003" i="1"/>
  <c r="E1003" i="1" s="1"/>
  <c r="K1003" i="1"/>
  <c r="O1003" i="1"/>
  <c r="I1004" i="1"/>
  <c r="K1004" i="1"/>
  <c r="O1004" i="1"/>
  <c r="E1004" i="1" s="1"/>
  <c r="I1005" i="1"/>
  <c r="K1005" i="1"/>
  <c r="O1005" i="1"/>
  <c r="E1005" i="1" s="1"/>
  <c r="I1006" i="1"/>
  <c r="K1006" i="1"/>
  <c r="O1006" i="1"/>
  <c r="E1006" i="1" s="1"/>
  <c r="I1007" i="1"/>
  <c r="K1007" i="1"/>
  <c r="O1007" i="1"/>
  <c r="E1007" i="1" s="1"/>
  <c r="I1008" i="1"/>
  <c r="K1008" i="1"/>
  <c r="O1008" i="1"/>
  <c r="E1008" i="1" s="1"/>
  <c r="I1009" i="1"/>
  <c r="K1009" i="1"/>
  <c r="O1009" i="1"/>
  <c r="E1009" i="1" s="1"/>
  <c r="E1010" i="1"/>
  <c r="I1010" i="1"/>
  <c r="K1010" i="1"/>
  <c r="O1010" i="1"/>
  <c r="E1011" i="1"/>
  <c r="I1011" i="1"/>
  <c r="K1011" i="1"/>
  <c r="O1011" i="1"/>
  <c r="I1012" i="1"/>
  <c r="K1012" i="1"/>
  <c r="O1012" i="1"/>
  <c r="E1012" i="1" s="1"/>
  <c r="E1013" i="1"/>
  <c r="I1013" i="1"/>
  <c r="K1013" i="1"/>
  <c r="O1013" i="1"/>
  <c r="I1014" i="1"/>
  <c r="K1014" i="1"/>
  <c r="O1014" i="1"/>
  <c r="E1014" i="1" s="1"/>
  <c r="I1015" i="1"/>
  <c r="E1015" i="1" s="1"/>
  <c r="K1015" i="1"/>
  <c r="O1015" i="1"/>
  <c r="I1016" i="1"/>
  <c r="E1016" i="1" s="1"/>
  <c r="K1016" i="1"/>
  <c r="O1016" i="1"/>
  <c r="I1017" i="1"/>
  <c r="K1017" i="1"/>
  <c r="O1017" i="1"/>
  <c r="E1017" i="1" s="1"/>
  <c r="I1018" i="1"/>
  <c r="K1018" i="1"/>
  <c r="O1018" i="1"/>
  <c r="E1018" i="1" s="1"/>
  <c r="E1019" i="1"/>
  <c r="I1019" i="1"/>
  <c r="K1019" i="1"/>
  <c r="O1019" i="1"/>
  <c r="I1020" i="1"/>
  <c r="K1020" i="1"/>
  <c r="O1020" i="1"/>
  <c r="E1020" i="1" s="1"/>
  <c r="I1021" i="1"/>
  <c r="K1021" i="1"/>
  <c r="O1021" i="1"/>
  <c r="E1021" i="1" s="1"/>
  <c r="I1022" i="1"/>
  <c r="K1022" i="1"/>
  <c r="O1022" i="1"/>
  <c r="E1022" i="1" s="1"/>
  <c r="E1023" i="1"/>
  <c r="I1023" i="1"/>
  <c r="K1023" i="1"/>
  <c r="O1023" i="1"/>
  <c r="I1024" i="1"/>
  <c r="E1024" i="1" s="1"/>
  <c r="K1024" i="1"/>
  <c r="O1024" i="1"/>
  <c r="I1025" i="1"/>
  <c r="K1025" i="1"/>
  <c r="O1025" i="1"/>
  <c r="E1025" i="1" s="1"/>
  <c r="I1026" i="1"/>
  <c r="K1026" i="1"/>
  <c r="O1026" i="1"/>
  <c r="E1026" i="1" s="1"/>
  <c r="I1027" i="1"/>
  <c r="K1027" i="1"/>
  <c r="O1027" i="1"/>
  <c r="I1028" i="1"/>
  <c r="K1028" i="1"/>
  <c r="O1028" i="1"/>
  <c r="E1028" i="1" s="1"/>
  <c r="I1029" i="1"/>
  <c r="K1029" i="1"/>
  <c r="O1029" i="1"/>
  <c r="E1029" i="1" s="1"/>
  <c r="I1030" i="1"/>
  <c r="K1030" i="1"/>
  <c r="O1030" i="1"/>
  <c r="E1030" i="1" s="1"/>
  <c r="E1031" i="1"/>
  <c r="I1031" i="1"/>
  <c r="K1031" i="1"/>
  <c r="O1031" i="1"/>
  <c r="I1032" i="1"/>
  <c r="K1032" i="1"/>
  <c r="O1032" i="1"/>
  <c r="I1033" i="1"/>
  <c r="K1033" i="1"/>
  <c r="O1033" i="1"/>
  <c r="E1033" i="1" s="1"/>
  <c r="E1034" i="1"/>
  <c r="I1034" i="1"/>
  <c r="K1034" i="1"/>
  <c r="O1034" i="1"/>
  <c r="I1035" i="1"/>
  <c r="K1035" i="1"/>
  <c r="O1035" i="1"/>
  <c r="E1035" i="1" s="1"/>
  <c r="I1036" i="1"/>
  <c r="E1036" i="1" s="1"/>
  <c r="K1036" i="1"/>
  <c r="O1036" i="1"/>
  <c r="I1037" i="1"/>
  <c r="K1037" i="1"/>
  <c r="O1037" i="1"/>
  <c r="E1038" i="1"/>
  <c r="I1038" i="1"/>
  <c r="K1038" i="1"/>
  <c r="O1038" i="1"/>
  <c r="I1039" i="1"/>
  <c r="K1039" i="1"/>
  <c r="O1039" i="1"/>
  <c r="E1039" i="1" s="1"/>
  <c r="E1040" i="1"/>
  <c r="I1040" i="1"/>
  <c r="K1040" i="1"/>
  <c r="O1040" i="1"/>
  <c r="I1041" i="1"/>
  <c r="K1041" i="1"/>
  <c r="O1041" i="1"/>
  <c r="E1041" i="1" s="1"/>
  <c r="I1042" i="1"/>
  <c r="K1042" i="1"/>
  <c r="O1042" i="1"/>
  <c r="E1042" i="1" s="1"/>
  <c r="I1043" i="1"/>
  <c r="K1043" i="1"/>
  <c r="O1043" i="1"/>
  <c r="E1043" i="1" s="1"/>
  <c r="E1044" i="1"/>
  <c r="I1044" i="1"/>
  <c r="K1044" i="1"/>
  <c r="O1044" i="1"/>
  <c r="I1045" i="1"/>
  <c r="E1045" i="1" s="1"/>
  <c r="K1045" i="1"/>
  <c r="O1045" i="1"/>
  <c r="I1046" i="1"/>
  <c r="K1046" i="1"/>
  <c r="O1046" i="1"/>
  <c r="E1046" i="1" s="1"/>
  <c r="I1047" i="1"/>
  <c r="K1047" i="1"/>
  <c r="O1047" i="1"/>
  <c r="E1048" i="1"/>
  <c r="I1048" i="1"/>
  <c r="K1048" i="1"/>
  <c r="O1048" i="1"/>
  <c r="I1049" i="1"/>
  <c r="K1049" i="1"/>
  <c r="O1049" i="1"/>
  <c r="E1049" i="1" s="1"/>
  <c r="I1050" i="1"/>
  <c r="K1050" i="1"/>
  <c r="O1050" i="1"/>
  <c r="E1051" i="1"/>
  <c r="I1051" i="1"/>
  <c r="K1051" i="1"/>
  <c r="O1051" i="1"/>
  <c r="I1052" i="1"/>
  <c r="K1052" i="1"/>
  <c r="O1052" i="1"/>
  <c r="E1053" i="1"/>
  <c r="I1053" i="1"/>
  <c r="K1053" i="1"/>
  <c r="O1053" i="1"/>
  <c r="I1054" i="1"/>
  <c r="K1054" i="1"/>
  <c r="O1054" i="1"/>
  <c r="E1054" i="1" s="1"/>
  <c r="I1055" i="1"/>
  <c r="K1055" i="1"/>
  <c r="O1055" i="1"/>
  <c r="E1055" i="1" s="1"/>
  <c r="I1056" i="1"/>
  <c r="K1056" i="1"/>
  <c r="O1056" i="1"/>
  <c r="E1056" i="1" s="1"/>
  <c r="I1057" i="1"/>
  <c r="K1057" i="1"/>
  <c r="O1057" i="1"/>
  <c r="E1057" i="1" s="1"/>
  <c r="I1058" i="1"/>
  <c r="K1058" i="1"/>
  <c r="O1058" i="1"/>
  <c r="E1059" i="1"/>
  <c r="I1059" i="1"/>
  <c r="K1059" i="1"/>
  <c r="O1059" i="1"/>
  <c r="E1060" i="1"/>
  <c r="I1060" i="1"/>
  <c r="K1060" i="1"/>
  <c r="O1060" i="1"/>
  <c r="E1061" i="1"/>
  <c r="I1061" i="1"/>
  <c r="K1061" i="1"/>
  <c r="O1061" i="1"/>
  <c r="I1062" i="1"/>
  <c r="K1062" i="1"/>
  <c r="O1062" i="1"/>
  <c r="E1062" i="1" s="1"/>
  <c r="I1063" i="1"/>
  <c r="K1063" i="1"/>
  <c r="O1063" i="1"/>
  <c r="E1063" i="1" s="1"/>
  <c r="I1064" i="1"/>
  <c r="K1064" i="1"/>
  <c r="O1064" i="1"/>
  <c r="E1064" i="1" s="1"/>
  <c r="I1065" i="1"/>
  <c r="E1065" i="1" s="1"/>
  <c r="K1065" i="1"/>
  <c r="O1065" i="1"/>
  <c r="I1066" i="1"/>
  <c r="K1066" i="1"/>
  <c r="O1066" i="1"/>
  <c r="E1066" i="1" s="1"/>
  <c r="I1067" i="1"/>
  <c r="K1067" i="1"/>
  <c r="O1067" i="1"/>
  <c r="E1067" i="1" s="1"/>
  <c r="I1068" i="1"/>
  <c r="K1068" i="1"/>
  <c r="O1068" i="1"/>
  <c r="E1068" i="1" s="1"/>
  <c r="E1069" i="1"/>
  <c r="I1069" i="1"/>
  <c r="K1069" i="1"/>
  <c r="O1069" i="1"/>
  <c r="I1070" i="1"/>
  <c r="K1070" i="1"/>
  <c r="O1070" i="1"/>
  <c r="E1070" i="1" s="1"/>
  <c r="I1071" i="1"/>
  <c r="K1071" i="1"/>
  <c r="O1071" i="1"/>
  <c r="E1072" i="1"/>
  <c r="I1072" i="1"/>
  <c r="K1072" i="1"/>
  <c r="O1072" i="1"/>
  <c r="E1073" i="1"/>
  <c r="I1073" i="1"/>
  <c r="K1073" i="1"/>
  <c r="O1073" i="1"/>
  <c r="E1074" i="1"/>
  <c r="I1074" i="1"/>
  <c r="K1074" i="1"/>
  <c r="O1074" i="1"/>
  <c r="I1075" i="1"/>
  <c r="K1075" i="1"/>
  <c r="O1075" i="1"/>
  <c r="E1075" i="1" s="1"/>
  <c r="I1076" i="1"/>
  <c r="K1076" i="1"/>
  <c r="O1076" i="1"/>
  <c r="E1076" i="1" s="1"/>
  <c r="E1077" i="1"/>
  <c r="I1077" i="1"/>
  <c r="K1077" i="1"/>
  <c r="O1077" i="1"/>
  <c r="I1078" i="1"/>
  <c r="K1078" i="1"/>
  <c r="O1078" i="1"/>
  <c r="E1078" i="1" s="1"/>
  <c r="E1079" i="1"/>
  <c r="I1079" i="1"/>
  <c r="K1079" i="1"/>
  <c r="O1079" i="1"/>
  <c r="I1080" i="1"/>
  <c r="K1080" i="1"/>
  <c r="O1080" i="1"/>
  <c r="I1081" i="1"/>
  <c r="K1081" i="1"/>
  <c r="O1081" i="1"/>
  <c r="E1081" i="1" s="1"/>
  <c r="I1082" i="1"/>
  <c r="K1082" i="1"/>
  <c r="O1082" i="1"/>
  <c r="E1082" i="1" s="1"/>
  <c r="I1083" i="1"/>
  <c r="K1083" i="1"/>
  <c r="O1083" i="1"/>
  <c r="I1084" i="1"/>
  <c r="E1084" i="1" s="1"/>
  <c r="K1084" i="1"/>
  <c r="O1084" i="1"/>
  <c r="I1085" i="1"/>
  <c r="K1085" i="1"/>
  <c r="O1085" i="1"/>
  <c r="E1085" i="1" s="1"/>
  <c r="E1086" i="1"/>
  <c r="I1086" i="1"/>
  <c r="K1086" i="1"/>
  <c r="O1086" i="1"/>
  <c r="I1087" i="1"/>
  <c r="K1087" i="1"/>
  <c r="O1087" i="1"/>
  <c r="I1088" i="1"/>
  <c r="E1088" i="1" s="1"/>
  <c r="K1088" i="1"/>
  <c r="O1088" i="1"/>
  <c r="I1089" i="1"/>
  <c r="K1089" i="1"/>
  <c r="O1089" i="1"/>
  <c r="E1089" i="1" s="1"/>
  <c r="I1090" i="1"/>
  <c r="K1090" i="1"/>
  <c r="O1090" i="1"/>
  <c r="E1090" i="1" s="1"/>
  <c r="E1091" i="1"/>
  <c r="I1091" i="1"/>
  <c r="K1091" i="1"/>
  <c r="O1091" i="1"/>
  <c r="I1092" i="1"/>
  <c r="K1092" i="1"/>
  <c r="O1092" i="1"/>
  <c r="E1092" i="1" s="1"/>
  <c r="E1093" i="1"/>
  <c r="I1093" i="1"/>
  <c r="K1093" i="1"/>
  <c r="O1093" i="1"/>
  <c r="I1094" i="1"/>
  <c r="E1094" i="1" s="1"/>
  <c r="K1094" i="1"/>
  <c r="O1094" i="1"/>
  <c r="I1095" i="1"/>
  <c r="K1095" i="1"/>
  <c r="O1095" i="1"/>
  <c r="E1095" i="1" s="1"/>
  <c r="I1096" i="1"/>
  <c r="K1096" i="1"/>
  <c r="O1096" i="1"/>
  <c r="E1096" i="1" s="1"/>
  <c r="I1097" i="1"/>
  <c r="K1097" i="1"/>
  <c r="O1097" i="1"/>
  <c r="E1098" i="1"/>
  <c r="I1098" i="1"/>
  <c r="K1098" i="1"/>
  <c r="O1098" i="1"/>
  <c r="I1099" i="1"/>
  <c r="E1099" i="1" s="1"/>
  <c r="K1099" i="1"/>
  <c r="O1099" i="1"/>
  <c r="I1100" i="1"/>
  <c r="K1100" i="1"/>
  <c r="O1100" i="1"/>
  <c r="E1100" i="1" s="1"/>
  <c r="E1101" i="1"/>
  <c r="I1101" i="1"/>
  <c r="K1101" i="1"/>
  <c r="O1101" i="1"/>
  <c r="I1102" i="1"/>
  <c r="K1102" i="1"/>
  <c r="O1102" i="1"/>
  <c r="E1103" i="1"/>
  <c r="I1103" i="1"/>
  <c r="K1103" i="1"/>
  <c r="O1103" i="1"/>
  <c r="I1104" i="1"/>
  <c r="K1104" i="1"/>
  <c r="O1104" i="1"/>
  <c r="E1104" i="1" s="1"/>
  <c r="I1105" i="1"/>
  <c r="K1105" i="1"/>
  <c r="O1105" i="1"/>
  <c r="E1105" i="1" s="1"/>
  <c r="I1106" i="1"/>
  <c r="K1106" i="1"/>
  <c r="O1106" i="1"/>
  <c r="E1106" i="1" s="1"/>
  <c r="I1107" i="1"/>
  <c r="K1107" i="1"/>
  <c r="O1107" i="1"/>
  <c r="E1107" i="1" s="1"/>
  <c r="I1108" i="1"/>
  <c r="E1108" i="1" s="1"/>
  <c r="K1108" i="1"/>
  <c r="O1108" i="1"/>
  <c r="I1109" i="1"/>
  <c r="E1109" i="1" s="1"/>
  <c r="K1109" i="1"/>
  <c r="O1109" i="1"/>
  <c r="I1110" i="1"/>
  <c r="K1110" i="1"/>
  <c r="O1110" i="1"/>
  <c r="E1110" i="1" s="1"/>
  <c r="E1111" i="1"/>
  <c r="I1111" i="1"/>
  <c r="K1111" i="1"/>
  <c r="O1111" i="1"/>
  <c r="I1112" i="1"/>
  <c r="K1112" i="1"/>
  <c r="O1112" i="1"/>
  <c r="I1113" i="1"/>
  <c r="E1113" i="1" s="1"/>
  <c r="K1113" i="1"/>
  <c r="O1113" i="1"/>
  <c r="I1114" i="1"/>
  <c r="K1114" i="1"/>
  <c r="O1114" i="1"/>
  <c r="E1114" i="1" s="1"/>
  <c r="I1115" i="1"/>
  <c r="K1115" i="1"/>
  <c r="O1115" i="1"/>
  <c r="E1115" i="1" s="1"/>
  <c r="E1116" i="1"/>
  <c r="I1116" i="1"/>
  <c r="K1116" i="1"/>
  <c r="O1116" i="1"/>
  <c r="I1117" i="1"/>
  <c r="K1117" i="1"/>
  <c r="O1117" i="1"/>
  <c r="E1117" i="1" s="1"/>
  <c r="E1118" i="1"/>
  <c r="I1118" i="1"/>
  <c r="K1118" i="1"/>
  <c r="O1118" i="1"/>
  <c r="E1119" i="1"/>
  <c r="I1119" i="1"/>
  <c r="K1119" i="1"/>
  <c r="O1119" i="1"/>
  <c r="I1120" i="1"/>
  <c r="K1120" i="1"/>
  <c r="O1120" i="1"/>
  <c r="E1120" i="1" s="1"/>
  <c r="I1121" i="1"/>
  <c r="K1121" i="1"/>
  <c r="O1121" i="1"/>
  <c r="E1121" i="1" s="1"/>
  <c r="I1122" i="1"/>
  <c r="K1122" i="1"/>
  <c r="O1122" i="1"/>
  <c r="I1123" i="1"/>
  <c r="E1123" i="1" s="1"/>
  <c r="K1123" i="1"/>
  <c r="O1123" i="1"/>
  <c r="I1124" i="1"/>
  <c r="E1124" i="1" s="1"/>
  <c r="K1124" i="1"/>
  <c r="O1124" i="1"/>
  <c r="I1125" i="1"/>
  <c r="K1125" i="1"/>
  <c r="O1125" i="1"/>
  <c r="E1125" i="1" s="1"/>
  <c r="E1126" i="1"/>
  <c r="I1126" i="1"/>
  <c r="K1126" i="1"/>
  <c r="O1126" i="1"/>
  <c r="I1127" i="1"/>
  <c r="K1127" i="1"/>
  <c r="O1127" i="1"/>
  <c r="E1128" i="1"/>
  <c r="I1128" i="1"/>
  <c r="K1128" i="1"/>
  <c r="O1128" i="1"/>
  <c r="I1129" i="1"/>
  <c r="K1129" i="1"/>
  <c r="O1129" i="1"/>
  <c r="E1129" i="1" s="1"/>
  <c r="I1130" i="1"/>
  <c r="K1130" i="1"/>
  <c r="O1130" i="1"/>
  <c r="E1130" i="1" s="1"/>
  <c r="I1131" i="1"/>
  <c r="K1131" i="1"/>
  <c r="O1131" i="1"/>
  <c r="E1131" i="1" s="1"/>
  <c r="I1132" i="1"/>
  <c r="K1132" i="1"/>
  <c r="O1132" i="1"/>
  <c r="E1132" i="1" s="1"/>
  <c r="I1133" i="1"/>
  <c r="E1133" i="1" s="1"/>
  <c r="K1133" i="1"/>
  <c r="O1133" i="1"/>
  <c r="I1134" i="1"/>
  <c r="E1134" i="1" s="1"/>
  <c r="K1134" i="1"/>
  <c r="O1134" i="1"/>
  <c r="I1135" i="1"/>
  <c r="K1135" i="1"/>
  <c r="O1135" i="1"/>
  <c r="E1135" i="1" s="1"/>
  <c r="E1136" i="1"/>
  <c r="I1136" i="1"/>
  <c r="K1136" i="1"/>
  <c r="O1136" i="1"/>
  <c r="I1137" i="1"/>
  <c r="K1137" i="1"/>
  <c r="O1137" i="1"/>
  <c r="I1138" i="1"/>
  <c r="E1138" i="1" s="1"/>
  <c r="K1138" i="1"/>
  <c r="O1138" i="1"/>
  <c r="I1139" i="1"/>
  <c r="K1139" i="1"/>
  <c r="O1139" i="1"/>
  <c r="E1139" i="1" s="1"/>
  <c r="I1140" i="1"/>
  <c r="K1140" i="1"/>
  <c r="O1140" i="1"/>
  <c r="E1140" i="1" s="1"/>
  <c r="E1141" i="1"/>
  <c r="I1141" i="1"/>
  <c r="K1141" i="1"/>
  <c r="O1141" i="1"/>
  <c r="I1142" i="1"/>
  <c r="K1142" i="1"/>
  <c r="O1142" i="1"/>
  <c r="E1142" i="1" s="1"/>
  <c r="E1143" i="1"/>
  <c r="I1143" i="1"/>
  <c r="K1143" i="1"/>
  <c r="O1143" i="1"/>
  <c r="E1144" i="1"/>
  <c r="I1144" i="1"/>
  <c r="K1144" i="1"/>
  <c r="O1144" i="1"/>
  <c r="I1145" i="1"/>
  <c r="K1145" i="1"/>
  <c r="O1145" i="1"/>
  <c r="E1145" i="1" s="1"/>
  <c r="I1146" i="1"/>
  <c r="K1146" i="1"/>
  <c r="O1146" i="1"/>
  <c r="E1146" i="1" s="1"/>
  <c r="I1147" i="1"/>
  <c r="K1147" i="1"/>
  <c r="O1147" i="1"/>
  <c r="I1148" i="1"/>
  <c r="E1148" i="1" s="1"/>
  <c r="K1148" i="1"/>
  <c r="O1148" i="1"/>
  <c r="B1149" i="1"/>
  <c r="E1149" i="1"/>
  <c r="I1149" i="1"/>
  <c r="K1149" i="1"/>
  <c r="O1149" i="1"/>
  <c r="I1150" i="1"/>
  <c r="K1150" i="1"/>
  <c r="O1150" i="1"/>
  <c r="E1150" i="1" s="1"/>
  <c r="I1151" i="1"/>
  <c r="K1151" i="1"/>
  <c r="O1151" i="1"/>
  <c r="E1151" i="1" s="1"/>
  <c r="E1152" i="1"/>
  <c r="I1152" i="1"/>
  <c r="K1152" i="1"/>
  <c r="O1152" i="1"/>
  <c r="E1153" i="1"/>
  <c r="I1153" i="1"/>
  <c r="K1153" i="1"/>
  <c r="O1153" i="1"/>
  <c r="E1154" i="1"/>
  <c r="I1154" i="1"/>
  <c r="K1154" i="1"/>
  <c r="O1154" i="1"/>
  <c r="I1155" i="1"/>
  <c r="K1155" i="1"/>
  <c r="O1155" i="1"/>
  <c r="E1155" i="1" s="1"/>
  <c r="I1156" i="1"/>
  <c r="K1156" i="1"/>
  <c r="O1156" i="1"/>
  <c r="E1156" i="1" s="1"/>
  <c r="E1157" i="1"/>
  <c r="I1157" i="1"/>
  <c r="K1157" i="1"/>
  <c r="O1157" i="1"/>
  <c r="I1158" i="1"/>
  <c r="K1158" i="1"/>
  <c r="O1158" i="1"/>
  <c r="E1158" i="1" s="1"/>
  <c r="E1159" i="1"/>
  <c r="I1159" i="1"/>
  <c r="K1159" i="1"/>
  <c r="O1159" i="1"/>
  <c r="E1160" i="1"/>
  <c r="I1160" i="1"/>
  <c r="K1160" i="1"/>
  <c r="O1160" i="1"/>
  <c r="I1161" i="1"/>
  <c r="K1161" i="1"/>
  <c r="O1161" i="1"/>
  <c r="E1162" i="1"/>
  <c r="I1162" i="1"/>
  <c r="K1162" i="1"/>
  <c r="O1162" i="1"/>
  <c r="I1163" i="1"/>
  <c r="K1163" i="1"/>
  <c r="O1163" i="1"/>
  <c r="E1164" i="1"/>
  <c r="I1164" i="1"/>
  <c r="K1164" i="1"/>
  <c r="O1164" i="1"/>
  <c r="I1165" i="1"/>
  <c r="K1165" i="1"/>
  <c r="O1165" i="1"/>
  <c r="I1166" i="1"/>
  <c r="K1166" i="1"/>
  <c r="O1166" i="1"/>
  <c r="E1166" i="1" s="1"/>
  <c r="I1167" i="1"/>
  <c r="K1167" i="1"/>
  <c r="O1167" i="1"/>
  <c r="E1167" i="1" s="1"/>
  <c r="E1168" i="1"/>
  <c r="I1168" i="1"/>
  <c r="K1168" i="1"/>
  <c r="O1168" i="1"/>
  <c r="I1169" i="1"/>
  <c r="K1169" i="1"/>
  <c r="O1169" i="1"/>
  <c r="E1169" i="1" s="1"/>
  <c r="I1170" i="1"/>
  <c r="K1170" i="1"/>
  <c r="O1170" i="1"/>
  <c r="E1170" i="1" s="1"/>
  <c r="E1171" i="1"/>
  <c r="I1171" i="1"/>
  <c r="K1171" i="1"/>
  <c r="O1171" i="1"/>
  <c r="I1172" i="1"/>
  <c r="K1172" i="1"/>
  <c r="O1172" i="1"/>
  <c r="E1172" i="1" s="1"/>
  <c r="I1173" i="1"/>
  <c r="E1173" i="1" s="1"/>
  <c r="K1173" i="1"/>
  <c r="O1173" i="1"/>
  <c r="E1174" i="1"/>
  <c r="I1174" i="1"/>
  <c r="K1174" i="1"/>
  <c r="O1174" i="1"/>
  <c r="I1175" i="1"/>
  <c r="K1175" i="1"/>
  <c r="O1175" i="1"/>
  <c r="I1176" i="1"/>
  <c r="K1176" i="1"/>
  <c r="O1176" i="1"/>
  <c r="E1176" i="1" s="1"/>
  <c r="I1177" i="1"/>
  <c r="K1177" i="1"/>
  <c r="O1177" i="1"/>
  <c r="E1178" i="1"/>
  <c r="I1178" i="1"/>
  <c r="K1178" i="1"/>
  <c r="O1178" i="1"/>
  <c r="E1179" i="1"/>
  <c r="I1179" i="1"/>
  <c r="K1179" i="1"/>
  <c r="O1179" i="1"/>
  <c r="I1180" i="1"/>
  <c r="K1180" i="1"/>
  <c r="O1180" i="1"/>
  <c r="E1180" i="1" s="1"/>
  <c r="I1181" i="1"/>
  <c r="K1181" i="1"/>
  <c r="O1181" i="1"/>
  <c r="E1181" i="1" s="1"/>
  <c r="I1182" i="1"/>
  <c r="K1182" i="1"/>
  <c r="O1182" i="1"/>
  <c r="E1182" i="1" s="1"/>
  <c r="I1183" i="1"/>
  <c r="E1183" i="1" s="1"/>
  <c r="K1183" i="1"/>
  <c r="O1183" i="1"/>
  <c r="I1184" i="1"/>
  <c r="K1184" i="1"/>
  <c r="O1184" i="1"/>
  <c r="E1184" i="1" s="1"/>
  <c r="I1185" i="1"/>
  <c r="K1185" i="1"/>
  <c r="O1185" i="1"/>
  <c r="E1186" i="1"/>
  <c r="I1186" i="1"/>
  <c r="K1186" i="1"/>
  <c r="O1186" i="1"/>
  <c r="I1187" i="1"/>
  <c r="K1187" i="1"/>
  <c r="O1187" i="1"/>
  <c r="E1188" i="1"/>
  <c r="I1188" i="1"/>
  <c r="K1188" i="1"/>
  <c r="O1188" i="1"/>
  <c r="E1189" i="1"/>
  <c r="I1189" i="1"/>
  <c r="K1189" i="1"/>
  <c r="O1189" i="1"/>
  <c r="I1190" i="1"/>
  <c r="K1190" i="1"/>
  <c r="O1190" i="1"/>
  <c r="I1191" i="1"/>
  <c r="K1191" i="1"/>
  <c r="O1191" i="1"/>
  <c r="E1191" i="1" s="1"/>
  <c r="I1192" i="1"/>
  <c r="K1192" i="1"/>
  <c r="O1192" i="1"/>
  <c r="E1192" i="1" s="1"/>
  <c r="E1193" i="1"/>
  <c r="I1193" i="1"/>
  <c r="K1193" i="1"/>
  <c r="O1193" i="1"/>
  <c r="I1194" i="1"/>
  <c r="K1194" i="1"/>
  <c r="O1194" i="1"/>
  <c r="E1194" i="1" s="1"/>
  <c r="I1195" i="1"/>
  <c r="K1195" i="1"/>
  <c r="O1195" i="1"/>
  <c r="E1195" i="1" s="1"/>
  <c r="E1196" i="1"/>
  <c r="I1196" i="1"/>
  <c r="K1196" i="1"/>
  <c r="O1196" i="1"/>
  <c r="I1197" i="1"/>
  <c r="K1197" i="1"/>
  <c r="O1197" i="1"/>
  <c r="E1198" i="1"/>
  <c r="I1198" i="1"/>
  <c r="K1198" i="1"/>
  <c r="O1198" i="1"/>
  <c r="E1199" i="1"/>
  <c r="I1199" i="1"/>
  <c r="K1199" i="1"/>
  <c r="O1199" i="1"/>
  <c r="I1200" i="1"/>
  <c r="K1200" i="1"/>
  <c r="O1200" i="1"/>
  <c r="E1201" i="1"/>
  <c r="I1201" i="1"/>
  <c r="K1201" i="1"/>
  <c r="O1201" i="1"/>
  <c r="I1202" i="1"/>
  <c r="K1202" i="1"/>
  <c r="O1202" i="1"/>
  <c r="E1202" i="1" s="1"/>
  <c r="E1203" i="1"/>
  <c r="I1203" i="1"/>
  <c r="K1203" i="1"/>
  <c r="O1203" i="1"/>
  <c r="E1204" i="1"/>
  <c r="I1204" i="1"/>
  <c r="K1204" i="1"/>
  <c r="O1204" i="1"/>
  <c r="I1205" i="1"/>
  <c r="K1205" i="1"/>
  <c r="O1205" i="1"/>
  <c r="E1205" i="1" s="1"/>
  <c r="I1206" i="1"/>
  <c r="K1206" i="1"/>
  <c r="O1206" i="1"/>
  <c r="E1206" i="1" s="1"/>
  <c r="I1207" i="1"/>
  <c r="K1207" i="1"/>
  <c r="O1207" i="1"/>
  <c r="E1207" i="1" s="1"/>
  <c r="I1208" i="1"/>
  <c r="E1208" i="1" s="1"/>
  <c r="K1208" i="1"/>
  <c r="O1208" i="1"/>
  <c r="I1209" i="1"/>
  <c r="K1209" i="1"/>
  <c r="O1209" i="1"/>
  <c r="E1209" i="1" s="1"/>
  <c r="I1210" i="1"/>
  <c r="K1210" i="1"/>
  <c r="O1210" i="1"/>
  <c r="E1211" i="1"/>
  <c r="I1211" i="1"/>
  <c r="K1211" i="1"/>
  <c r="O1211" i="1"/>
  <c r="I1212" i="1"/>
  <c r="K1212" i="1"/>
  <c r="O1212" i="1"/>
  <c r="E1213" i="1"/>
  <c r="I1213" i="1"/>
  <c r="K1213" i="1"/>
  <c r="O1213" i="1"/>
  <c r="E1214" i="1"/>
  <c r="I1214" i="1"/>
  <c r="K1214" i="1"/>
  <c r="O1214" i="1"/>
  <c r="I1215" i="1"/>
  <c r="K1215" i="1"/>
  <c r="O1215" i="1"/>
  <c r="I1216" i="1"/>
  <c r="K1216" i="1"/>
  <c r="O1216" i="1"/>
  <c r="E1216" i="1" s="1"/>
  <c r="I1217" i="1"/>
  <c r="K1217" i="1"/>
  <c r="O1217" i="1"/>
  <c r="E1217" i="1" s="1"/>
  <c r="E1218" i="1"/>
  <c r="I1218" i="1"/>
  <c r="K1218" i="1"/>
  <c r="O1218" i="1"/>
  <c r="I1219" i="1"/>
  <c r="K1219" i="1"/>
  <c r="O1219" i="1"/>
  <c r="E1219" i="1" s="1"/>
  <c r="B1220" i="1"/>
  <c r="E1220" i="1"/>
  <c r="I1220" i="1"/>
  <c r="K1220" i="1"/>
  <c r="E1221" i="1"/>
  <c r="I1221" i="1"/>
  <c r="K1221" i="1"/>
  <c r="O1221" i="1"/>
  <c r="I1222" i="1"/>
  <c r="K1222" i="1"/>
  <c r="O1222" i="1"/>
  <c r="I1223" i="1"/>
  <c r="E1223" i="1" s="1"/>
  <c r="K1223" i="1"/>
  <c r="O1223" i="1"/>
  <c r="I1224" i="1"/>
  <c r="K1224" i="1"/>
  <c r="O1224" i="1"/>
  <c r="E1224" i="1" s="1"/>
  <c r="I1225" i="1"/>
  <c r="K1225" i="1"/>
  <c r="O1225" i="1"/>
  <c r="E1225" i="1" s="1"/>
  <c r="E1226" i="1"/>
  <c r="I1226" i="1"/>
  <c r="K1226" i="1"/>
  <c r="O1226" i="1"/>
  <c r="E1227" i="1"/>
  <c r="I1227" i="1"/>
  <c r="K1227" i="1"/>
  <c r="I1228" i="1"/>
  <c r="K1228" i="1"/>
  <c r="O1228" i="1"/>
  <c r="E1228" i="1" s="1"/>
  <c r="I1229" i="1"/>
  <c r="K1229" i="1"/>
  <c r="O1229" i="1"/>
  <c r="E1230" i="1"/>
  <c r="I1230" i="1"/>
  <c r="K1230" i="1"/>
  <c r="O1230" i="1"/>
  <c r="I1231" i="1"/>
  <c r="K1231" i="1"/>
  <c r="O1231" i="1"/>
  <c r="E1231" i="1" s="1"/>
  <c r="E1232" i="1"/>
  <c r="I1232" i="1"/>
  <c r="K1232" i="1"/>
  <c r="O1232" i="1"/>
  <c r="I1233" i="1"/>
  <c r="K1233" i="1"/>
  <c r="O1233" i="1"/>
  <c r="E1233" i="1" s="1"/>
  <c r="I1234" i="1"/>
  <c r="K1234" i="1"/>
  <c r="O1234" i="1"/>
  <c r="I1235" i="1"/>
  <c r="K1235" i="1"/>
  <c r="O1235" i="1"/>
  <c r="E1235" i="1" s="1"/>
  <c r="I1236" i="1"/>
  <c r="K1236" i="1"/>
  <c r="O1236" i="1"/>
  <c r="E1236" i="1" s="1"/>
  <c r="E1237" i="1"/>
  <c r="I1237" i="1"/>
  <c r="K1237" i="1"/>
  <c r="O1237" i="1"/>
  <c r="I1238" i="1"/>
  <c r="E1238" i="1" s="1"/>
  <c r="K1238" i="1"/>
  <c r="O1238" i="1"/>
  <c r="I1239" i="1"/>
  <c r="K1239" i="1"/>
  <c r="O1239" i="1"/>
  <c r="E1240" i="1"/>
  <c r="I1240" i="1"/>
  <c r="K1240" i="1"/>
  <c r="O1240" i="1"/>
  <c r="I1241" i="1"/>
  <c r="K1241" i="1"/>
  <c r="O1241" i="1"/>
  <c r="E1241" i="1" s="1"/>
  <c r="E1242" i="1"/>
  <c r="I1242" i="1"/>
  <c r="K1242" i="1"/>
  <c r="O1242" i="1"/>
  <c r="E1243" i="1"/>
  <c r="I1243" i="1"/>
  <c r="K1243" i="1"/>
  <c r="O1243" i="1"/>
  <c r="I1244" i="1"/>
  <c r="K1244" i="1"/>
  <c r="O1244" i="1"/>
  <c r="E1244" i="1" s="1"/>
  <c r="I1245" i="1"/>
  <c r="K1245" i="1"/>
  <c r="O1245" i="1"/>
  <c r="E1245" i="1" s="1"/>
  <c r="E1246" i="1"/>
  <c r="I1246" i="1"/>
  <c r="K1246" i="1"/>
  <c r="O1246" i="1"/>
  <c r="E1247" i="1"/>
  <c r="I1247" i="1"/>
  <c r="K1247" i="1"/>
  <c r="O1247" i="1"/>
  <c r="I1248" i="1"/>
  <c r="K1248" i="1"/>
  <c r="O1248" i="1"/>
  <c r="E1248" i="1" s="1"/>
  <c r="I1249" i="1"/>
  <c r="K1249" i="1"/>
  <c r="O1249" i="1"/>
  <c r="I1250" i="1"/>
  <c r="K1250" i="1"/>
  <c r="O1250" i="1"/>
  <c r="I1251" i="1"/>
  <c r="E1251" i="1" s="1"/>
  <c r="K1251" i="1"/>
  <c r="O1251" i="1"/>
  <c r="I1252" i="1"/>
  <c r="K1252" i="1"/>
  <c r="O1252" i="1"/>
  <c r="E1252" i="1" s="1"/>
  <c r="I1253" i="1"/>
  <c r="K1253" i="1"/>
  <c r="O1253" i="1"/>
  <c r="E1254" i="1"/>
  <c r="I1254" i="1"/>
  <c r="K1254" i="1"/>
  <c r="O1254" i="1"/>
  <c r="I1255" i="1"/>
  <c r="K1255" i="1"/>
  <c r="O1255" i="1"/>
  <c r="E1255" i="1" s="1"/>
  <c r="E1256" i="1"/>
  <c r="I1256" i="1"/>
  <c r="K1256" i="1"/>
  <c r="O1256" i="1"/>
  <c r="I1257" i="1"/>
  <c r="E1257" i="1" s="1"/>
  <c r="K1257" i="1"/>
  <c r="O1257" i="1"/>
  <c r="I1258" i="1"/>
  <c r="K1258" i="1"/>
  <c r="O1258" i="1"/>
  <c r="I1259" i="1"/>
  <c r="K1259" i="1"/>
  <c r="O1259" i="1"/>
  <c r="E1259" i="1" s="1"/>
  <c r="I1260" i="1"/>
  <c r="K1260" i="1"/>
  <c r="O1260" i="1"/>
  <c r="E1260" i="1" s="1"/>
  <c r="E1261" i="1"/>
  <c r="I1261" i="1"/>
  <c r="K1261" i="1"/>
  <c r="O1261" i="1"/>
  <c r="I1262" i="1"/>
  <c r="K1262" i="1"/>
  <c r="O1262" i="1"/>
  <c r="E1262" i="1" s="1"/>
  <c r="I1263" i="1"/>
  <c r="K1263" i="1"/>
  <c r="O1263" i="1"/>
  <c r="E1263" i="1" s="1"/>
  <c r="E1264" i="1"/>
  <c r="I1264" i="1"/>
  <c r="K1264" i="1"/>
  <c r="O1264" i="1"/>
  <c r="I1265" i="1"/>
  <c r="K1265" i="1"/>
  <c r="O1265" i="1"/>
  <c r="E1265" i="1" s="1"/>
  <c r="I1266" i="1"/>
  <c r="E1266" i="1" s="1"/>
  <c r="K1266" i="1"/>
  <c r="O1266" i="1"/>
  <c r="I1267" i="1"/>
  <c r="K1267" i="1"/>
  <c r="O1267" i="1"/>
  <c r="E1267" i="1" s="1"/>
  <c r="I1268" i="1"/>
  <c r="K1268" i="1"/>
  <c r="O1268" i="1"/>
  <c r="I1269" i="1"/>
  <c r="K1269" i="1"/>
  <c r="O1269" i="1"/>
  <c r="E1269" i="1" s="1"/>
  <c r="I1270" i="1"/>
  <c r="K1270" i="1"/>
  <c r="O1270" i="1"/>
  <c r="E1270" i="1" s="1"/>
  <c r="I1271" i="1"/>
  <c r="E1271" i="1" s="1"/>
  <c r="K1271" i="1"/>
  <c r="O1271" i="1"/>
  <c r="E1272" i="1"/>
  <c r="I1272" i="1"/>
  <c r="K1272" i="1"/>
  <c r="O1272" i="1"/>
  <c r="I1273" i="1"/>
  <c r="K1273" i="1"/>
  <c r="O1273" i="1"/>
  <c r="E1273" i="1" s="1"/>
  <c r="I1274" i="1"/>
  <c r="K1274" i="1"/>
  <c r="O1274" i="1"/>
  <c r="E1274" i="1" s="1"/>
  <c r="I1275" i="1"/>
  <c r="K1275" i="1"/>
  <c r="O1275" i="1"/>
  <c r="E1275" i="1" s="1"/>
  <c r="E1276" i="1"/>
  <c r="I1276" i="1"/>
  <c r="K1276" i="1"/>
  <c r="O1276" i="1"/>
  <c r="I1277" i="1"/>
  <c r="K1277" i="1"/>
  <c r="O1277" i="1"/>
  <c r="E1277" i="1" s="1"/>
  <c r="I1278" i="1"/>
  <c r="K1278" i="1"/>
  <c r="O1278" i="1"/>
  <c r="E1279" i="1"/>
  <c r="I1279" i="1"/>
  <c r="K1279" i="1"/>
  <c r="O1279" i="1"/>
  <c r="I1280" i="1"/>
  <c r="K1280" i="1"/>
  <c r="O1280" i="1"/>
  <c r="E1280" i="1" s="1"/>
  <c r="E1281" i="1"/>
  <c r="I1281" i="1"/>
  <c r="K1281" i="1"/>
  <c r="O1281" i="1"/>
  <c r="E1282" i="1"/>
  <c r="I1282" i="1"/>
  <c r="K1282" i="1"/>
  <c r="O1282" i="1"/>
  <c r="I1283" i="1"/>
  <c r="K1283" i="1"/>
  <c r="O1283" i="1"/>
  <c r="I1284" i="1"/>
  <c r="K1284" i="1"/>
  <c r="O1284" i="1"/>
  <c r="E1284" i="1" s="1"/>
  <c r="I1285" i="1"/>
  <c r="K1285" i="1"/>
  <c r="O1285" i="1"/>
  <c r="E1286" i="1"/>
  <c r="I1286" i="1"/>
  <c r="K1286" i="1"/>
  <c r="O1286" i="1"/>
  <c r="I1287" i="1"/>
  <c r="K1287" i="1"/>
  <c r="O1287" i="1"/>
  <c r="E1287" i="1" s="1"/>
  <c r="I1288" i="1"/>
  <c r="K1288" i="1"/>
  <c r="O1288" i="1"/>
  <c r="E1288" i="1" s="1"/>
  <c r="E1289" i="1"/>
  <c r="I1289" i="1"/>
  <c r="K1289" i="1"/>
  <c r="O1289" i="1"/>
  <c r="I1290" i="1"/>
  <c r="K1290" i="1"/>
  <c r="O1290" i="1"/>
  <c r="E1290" i="1" s="1"/>
  <c r="I1291" i="1"/>
  <c r="E1291" i="1" s="1"/>
  <c r="K1291" i="1"/>
  <c r="O1291" i="1"/>
  <c r="B1292" i="1"/>
  <c r="E1292" i="1"/>
  <c r="I1292" i="1"/>
  <c r="K1292" i="1"/>
  <c r="O1292" i="1"/>
  <c r="E1293" i="1"/>
  <c r="I1293" i="1"/>
  <c r="K1293" i="1"/>
  <c r="O1293" i="1"/>
  <c r="I1294" i="1"/>
  <c r="K1294" i="1"/>
  <c r="O1294" i="1"/>
  <c r="I1295" i="1"/>
  <c r="K1295" i="1"/>
  <c r="O1295" i="1"/>
  <c r="E1295" i="1" s="1"/>
  <c r="E1296" i="1"/>
  <c r="I1296" i="1"/>
  <c r="K1296" i="1"/>
  <c r="O1296" i="1"/>
  <c r="E1297" i="1"/>
  <c r="I1297" i="1"/>
  <c r="K1297" i="1"/>
  <c r="O1297" i="1"/>
  <c r="I1298" i="1"/>
  <c r="K1298" i="1"/>
  <c r="O1298" i="1"/>
  <c r="E1298" i="1" s="1"/>
  <c r="E1299" i="1"/>
  <c r="I1299" i="1"/>
  <c r="K1299" i="1"/>
  <c r="E1300" i="1"/>
  <c r="I1300" i="1"/>
  <c r="K1300" i="1"/>
  <c r="O1300" i="1"/>
  <c r="E1301" i="1"/>
  <c r="I1301" i="1"/>
  <c r="K1301" i="1"/>
  <c r="O1301" i="1"/>
  <c r="I1302" i="1"/>
  <c r="K1302" i="1"/>
  <c r="O1302" i="1"/>
  <c r="E1302" i="1" s="1"/>
  <c r="I1303" i="1"/>
  <c r="K1303" i="1"/>
  <c r="O1303" i="1"/>
  <c r="E1303" i="1" s="1"/>
  <c r="E1304" i="1"/>
  <c r="I1304" i="1"/>
  <c r="K1304" i="1"/>
  <c r="O1304" i="1"/>
  <c r="E1305" i="1"/>
  <c r="I1305" i="1"/>
  <c r="K1305" i="1"/>
  <c r="O1305" i="1"/>
  <c r="I1306" i="1"/>
  <c r="K1306" i="1"/>
  <c r="O1306" i="1"/>
  <c r="E1306" i="1" s="1"/>
  <c r="I1307" i="1"/>
  <c r="K1307" i="1"/>
  <c r="O1307" i="1"/>
  <c r="E1307" i="1" s="1"/>
  <c r="E1308" i="1"/>
  <c r="I1308" i="1"/>
  <c r="K1308" i="1"/>
  <c r="O1308" i="1"/>
  <c r="I1309" i="1"/>
  <c r="E1309" i="1" s="1"/>
  <c r="K1309" i="1"/>
  <c r="O1309" i="1"/>
  <c r="E1310" i="1"/>
  <c r="I1310" i="1"/>
  <c r="K1310" i="1"/>
  <c r="O1310" i="1"/>
  <c r="I1311" i="1"/>
  <c r="K1311" i="1"/>
  <c r="O1311" i="1"/>
  <c r="E1311" i="1" s="1"/>
  <c r="I1312" i="1"/>
  <c r="K1312" i="1"/>
  <c r="O1312" i="1"/>
  <c r="E1313" i="1"/>
  <c r="I1313" i="1"/>
  <c r="K1313" i="1"/>
  <c r="O1313" i="1"/>
  <c r="I1314" i="1"/>
  <c r="K1314" i="1"/>
  <c r="O1314" i="1"/>
  <c r="E1315" i="1"/>
  <c r="I1315" i="1"/>
  <c r="K1315" i="1"/>
  <c r="O1315" i="1"/>
  <c r="I1316" i="1"/>
  <c r="K1316" i="1"/>
  <c r="O1316" i="1"/>
  <c r="E1316" i="1" s="1"/>
  <c r="I1317" i="1"/>
  <c r="K1317" i="1"/>
  <c r="O1317" i="1"/>
  <c r="I1318" i="1"/>
  <c r="K1318" i="1"/>
  <c r="O1318" i="1"/>
  <c r="E1318" i="1" s="1"/>
  <c r="E1319" i="1"/>
  <c r="I1319" i="1"/>
  <c r="K1319" i="1"/>
  <c r="O1319" i="1"/>
  <c r="E1320" i="1"/>
  <c r="I1320" i="1"/>
  <c r="K1320" i="1"/>
  <c r="O1320" i="1"/>
  <c r="E1321" i="1"/>
  <c r="I1321" i="1"/>
  <c r="K1321" i="1"/>
  <c r="O1321" i="1"/>
  <c r="I1322" i="1"/>
  <c r="K1322" i="1"/>
  <c r="O1322" i="1"/>
  <c r="I1323" i="1"/>
  <c r="K1323" i="1"/>
  <c r="O1323" i="1"/>
  <c r="E1323" i="1" s="1"/>
  <c r="I1324" i="1"/>
  <c r="K1324" i="1"/>
  <c r="O1324" i="1"/>
  <c r="E1324" i="1" s="1"/>
  <c r="E1325" i="1"/>
  <c r="I1325" i="1"/>
  <c r="K1325" i="1"/>
  <c r="O1325" i="1"/>
  <c r="E1326" i="1"/>
  <c r="I1326" i="1"/>
  <c r="K1326" i="1"/>
  <c r="O1326" i="1"/>
  <c r="I1327" i="1"/>
  <c r="K1327" i="1"/>
  <c r="O1327" i="1"/>
  <c r="E1327" i="1" s="1"/>
  <c r="E1328" i="1"/>
  <c r="I1328" i="1"/>
  <c r="K1328" i="1"/>
  <c r="O1328" i="1"/>
  <c r="E1329" i="1"/>
  <c r="I1329" i="1"/>
  <c r="K1329" i="1"/>
  <c r="O1329" i="1"/>
  <c r="E1330" i="1"/>
  <c r="I1330" i="1"/>
  <c r="K1330" i="1"/>
  <c r="O1330" i="1"/>
  <c r="I1331" i="1"/>
  <c r="K1331" i="1"/>
  <c r="O1331" i="1"/>
  <c r="I1332" i="1"/>
  <c r="K1332" i="1"/>
  <c r="O1332" i="1"/>
  <c r="E1333" i="1"/>
  <c r="I1333" i="1"/>
  <c r="K1333" i="1"/>
  <c r="O1333" i="1"/>
  <c r="E1334" i="1"/>
  <c r="I1334" i="1"/>
  <c r="O1334" i="1"/>
  <c r="E1335" i="1"/>
  <c r="I1335" i="1"/>
  <c r="K1335" i="1"/>
  <c r="O1335" i="1"/>
  <c r="I1336" i="1"/>
  <c r="K1336" i="1"/>
  <c r="O1336" i="1"/>
  <c r="E1337" i="1"/>
  <c r="I1337" i="1"/>
  <c r="K1337" i="1"/>
  <c r="O1337" i="1"/>
  <c r="I1338" i="1"/>
  <c r="K1338" i="1"/>
  <c r="O1338" i="1"/>
  <c r="E1338" i="1" s="1"/>
  <c r="E1339" i="1"/>
  <c r="I1339" i="1"/>
  <c r="K1339" i="1"/>
  <c r="O1339" i="1"/>
  <c r="E1340" i="1"/>
  <c r="I1340" i="1"/>
  <c r="K1340" i="1"/>
  <c r="O1340" i="1"/>
  <c r="I1341" i="1"/>
  <c r="K1341" i="1"/>
  <c r="O1341" i="1"/>
  <c r="E1341" i="1" s="1"/>
  <c r="I1342" i="1"/>
  <c r="K1342" i="1"/>
  <c r="O1342" i="1"/>
  <c r="E1342" i="1" s="1"/>
  <c r="I1343" i="1"/>
  <c r="K1343" i="1"/>
  <c r="O1343" i="1"/>
  <c r="E1344" i="1"/>
  <c r="I1344" i="1"/>
  <c r="K1344" i="1"/>
  <c r="O1344" i="1"/>
  <c r="I1345" i="1"/>
  <c r="K1345" i="1"/>
  <c r="O1345" i="1"/>
  <c r="E1345" i="1" s="1"/>
  <c r="I1346" i="1"/>
  <c r="K1346" i="1"/>
  <c r="O1346" i="1"/>
  <c r="E1346" i="1" s="1"/>
  <c r="E1347" i="1"/>
  <c r="I1347" i="1"/>
  <c r="K1347" i="1"/>
  <c r="O1347" i="1"/>
  <c r="I1348" i="1"/>
  <c r="K1348" i="1"/>
  <c r="O1348" i="1"/>
  <c r="E1349" i="1"/>
  <c r="I1349" i="1"/>
  <c r="K1349" i="1"/>
  <c r="O1349" i="1"/>
  <c r="I1350" i="1"/>
  <c r="K1350" i="1"/>
  <c r="O1350" i="1"/>
  <c r="E1350" i="1" s="1"/>
  <c r="I1351" i="1"/>
  <c r="K1351" i="1"/>
  <c r="O1351" i="1"/>
  <c r="E1351" i="1" s="1"/>
  <c r="I1352" i="1"/>
  <c r="K1352" i="1"/>
  <c r="O1352" i="1"/>
  <c r="E1352" i="1" s="1"/>
  <c r="I1353" i="1"/>
  <c r="K1353" i="1"/>
  <c r="O1353" i="1"/>
  <c r="E1353" i="1" s="1"/>
  <c r="E1354" i="1"/>
  <c r="I1354" i="1"/>
  <c r="K1354" i="1"/>
  <c r="O1354" i="1"/>
  <c r="E1355" i="1"/>
  <c r="I1355" i="1"/>
  <c r="K1355" i="1"/>
  <c r="O1355" i="1"/>
  <c r="I1356" i="1"/>
  <c r="K1356" i="1"/>
  <c r="O1356" i="1"/>
  <c r="E1356" i="1" s="1"/>
  <c r="I1357" i="1"/>
  <c r="K1357" i="1"/>
  <c r="O1357" i="1"/>
  <c r="E1357" i="1" s="1"/>
  <c r="E1358" i="1"/>
  <c r="I1358" i="1"/>
  <c r="K1358" i="1"/>
  <c r="O1358" i="1"/>
  <c r="E1359" i="1"/>
  <c r="I1359" i="1"/>
  <c r="K1359" i="1"/>
  <c r="O1359" i="1"/>
  <c r="E1360" i="1"/>
  <c r="I1360" i="1"/>
  <c r="K1360" i="1"/>
  <c r="O1360" i="1"/>
  <c r="I1361" i="1"/>
  <c r="K1361" i="1"/>
  <c r="O1361" i="1"/>
  <c r="E1361" i="1" s="1"/>
  <c r="E1362" i="1"/>
  <c r="I1362" i="1"/>
  <c r="K1362" i="1"/>
  <c r="O1362" i="1"/>
  <c r="E1363" i="1"/>
  <c r="I1363" i="1"/>
  <c r="K1363" i="1"/>
  <c r="O1363" i="1"/>
  <c r="I1364" i="1"/>
  <c r="E1364" i="1" s="1"/>
  <c r="K1364" i="1"/>
  <c r="O1364" i="1"/>
  <c r="I1365" i="1"/>
  <c r="K1365" i="1"/>
  <c r="O1365" i="1"/>
  <c r="I1366" i="1"/>
  <c r="K1366" i="1"/>
  <c r="O1366" i="1"/>
  <c r="E1366" i="1" s="1"/>
  <c r="E1367" i="1"/>
  <c r="I1367" i="1"/>
  <c r="K1367" i="1"/>
  <c r="O1367" i="1"/>
  <c r="E1368" i="1"/>
  <c r="I1368" i="1"/>
  <c r="K1368" i="1"/>
  <c r="O1368" i="1"/>
  <c r="E1369" i="1"/>
  <c r="I1369" i="1"/>
  <c r="K1369" i="1"/>
  <c r="O1369" i="1"/>
  <c r="B1370" i="1"/>
  <c r="E1370" i="1"/>
  <c r="I1370" i="1"/>
  <c r="K1370" i="1"/>
  <c r="I1371" i="1"/>
  <c r="K1371" i="1"/>
  <c r="O1371" i="1"/>
  <c r="I1372" i="1"/>
  <c r="K1372" i="1"/>
  <c r="O1372" i="1"/>
  <c r="E1372" i="1" s="1"/>
  <c r="I1373" i="1"/>
  <c r="K1373" i="1"/>
  <c r="O1373" i="1"/>
  <c r="E1373" i="1" s="1"/>
  <c r="I1374" i="1"/>
  <c r="E1374" i="1" s="1"/>
  <c r="K1374" i="1"/>
  <c r="O1374" i="1"/>
  <c r="I1375" i="1"/>
  <c r="K1375" i="1"/>
  <c r="O1375" i="1"/>
  <c r="E1375" i="1" s="1"/>
  <c r="I1376" i="1"/>
  <c r="K1376" i="1"/>
  <c r="O1376" i="1"/>
  <c r="I1377" i="1"/>
  <c r="K1377" i="1"/>
  <c r="O1377" i="1"/>
  <c r="E1377" i="1" s="1"/>
  <c r="I1378" i="1"/>
  <c r="K1378" i="1"/>
  <c r="O1378" i="1"/>
  <c r="E1378" i="1" s="1"/>
  <c r="E1379" i="1"/>
  <c r="I1379" i="1"/>
  <c r="K1379" i="1"/>
  <c r="O1379" i="1"/>
  <c r="E1380" i="1"/>
  <c r="I1380" i="1"/>
  <c r="K1380" i="1"/>
  <c r="O1380" i="1"/>
  <c r="I1381" i="1"/>
  <c r="K1381" i="1"/>
  <c r="O1381" i="1"/>
  <c r="E1381" i="1" s="1"/>
  <c r="I1382" i="1"/>
  <c r="K1382" i="1"/>
  <c r="O1382" i="1"/>
  <c r="E1382" i="1" s="1"/>
  <c r="E1383" i="1"/>
  <c r="I1383" i="1"/>
  <c r="K1383" i="1"/>
  <c r="O1383" i="1"/>
  <c r="I1384" i="1"/>
  <c r="E1384" i="1" s="1"/>
  <c r="K1384" i="1"/>
  <c r="O1384" i="1"/>
  <c r="I1385" i="1"/>
  <c r="E1385" i="1" s="1"/>
  <c r="K1385" i="1"/>
  <c r="O1385" i="1"/>
  <c r="I1386" i="1"/>
  <c r="K1386" i="1"/>
  <c r="O1386" i="1"/>
  <c r="E1386" i="1" s="1"/>
  <c r="E1387" i="1"/>
  <c r="I1387" i="1"/>
  <c r="K1387" i="1"/>
  <c r="O1387" i="1"/>
  <c r="I1388" i="1"/>
  <c r="E1388" i="1" s="1"/>
  <c r="K1388" i="1"/>
  <c r="O1388" i="1"/>
  <c r="I1389" i="1"/>
  <c r="E1389" i="1" s="1"/>
  <c r="K1389" i="1"/>
  <c r="O1389" i="1"/>
  <c r="I1390" i="1"/>
  <c r="K1390" i="1"/>
  <c r="O1390" i="1"/>
  <c r="I1391" i="1"/>
  <c r="K1391" i="1"/>
  <c r="O1391" i="1"/>
  <c r="E1392" i="1"/>
  <c r="I1392" i="1"/>
  <c r="O1392" i="1"/>
  <c r="I1393" i="1"/>
  <c r="E1393" i="1" s="1"/>
  <c r="K1393" i="1"/>
  <c r="O1393" i="1"/>
  <c r="E1394" i="1"/>
  <c r="I1394" i="1"/>
  <c r="K1394" i="1"/>
  <c r="O1394" i="1"/>
  <c r="E1395" i="1"/>
  <c r="I1395" i="1"/>
  <c r="K1395" i="1"/>
  <c r="O1395" i="1"/>
  <c r="E1396" i="1"/>
  <c r="I1396" i="1"/>
  <c r="K1396" i="1"/>
  <c r="O1396" i="1"/>
  <c r="E1397" i="1"/>
  <c r="I1397" i="1"/>
  <c r="K1397" i="1"/>
  <c r="O1397" i="1"/>
  <c r="E1398" i="1"/>
  <c r="I1398" i="1"/>
  <c r="K1398" i="1"/>
  <c r="O1398" i="1"/>
  <c r="E1399" i="1"/>
  <c r="I1399" i="1"/>
  <c r="K1399" i="1"/>
  <c r="O1399" i="1"/>
  <c r="E1400" i="1"/>
  <c r="I1400" i="1"/>
  <c r="K1400" i="1"/>
  <c r="O1400" i="1"/>
  <c r="E1401" i="1"/>
  <c r="I1401" i="1"/>
  <c r="K1401" i="1"/>
  <c r="O1401" i="1"/>
  <c r="E1402" i="1"/>
  <c r="I1402" i="1"/>
  <c r="K1402" i="1"/>
  <c r="O1402" i="1"/>
  <c r="I1403" i="1"/>
  <c r="E1403" i="1" s="1"/>
  <c r="K1403" i="1"/>
  <c r="O1403" i="1"/>
  <c r="E1404" i="1"/>
  <c r="I1404" i="1"/>
  <c r="K1404" i="1"/>
  <c r="O1404" i="1"/>
  <c r="I1405" i="1"/>
  <c r="K1405" i="1"/>
  <c r="O1405" i="1"/>
  <c r="E1405" i="1" s="1"/>
  <c r="E1406" i="1"/>
  <c r="I1406" i="1"/>
  <c r="K1406" i="1"/>
  <c r="O1406" i="1"/>
  <c r="E1407" i="1"/>
  <c r="I1407" i="1"/>
  <c r="K1407" i="1"/>
  <c r="O1407" i="1"/>
  <c r="I1408" i="1"/>
  <c r="E1408" i="1" s="1"/>
  <c r="K1408" i="1"/>
  <c r="O1408" i="1"/>
  <c r="E1409" i="1"/>
  <c r="I1409" i="1"/>
  <c r="K1409" i="1"/>
  <c r="O1409" i="1"/>
  <c r="E1410" i="1"/>
  <c r="I1410" i="1"/>
  <c r="K1410" i="1"/>
  <c r="I1411" i="1"/>
  <c r="E1411" i="1" s="1"/>
  <c r="K1411" i="1"/>
  <c r="O1411" i="1"/>
  <c r="I1412" i="1"/>
  <c r="K1412" i="1"/>
  <c r="O1412" i="1"/>
  <c r="E1412" i="1" s="1"/>
  <c r="I1413" i="1"/>
  <c r="K1413" i="1"/>
  <c r="O1413" i="1"/>
  <c r="E1413" i="1" s="1"/>
  <c r="I1414" i="1"/>
  <c r="K1414" i="1"/>
  <c r="O1414" i="1"/>
  <c r="E1414" i="1" s="1"/>
  <c r="E1415" i="1"/>
  <c r="I1415" i="1"/>
  <c r="K1415" i="1"/>
  <c r="O1415" i="1"/>
  <c r="I1416" i="1"/>
  <c r="K1416" i="1"/>
  <c r="O1416" i="1"/>
  <c r="E1416" i="1" s="1"/>
  <c r="E1417" i="1"/>
  <c r="I1417" i="1"/>
  <c r="K1417" i="1"/>
  <c r="O1417" i="1"/>
  <c r="E1418" i="1"/>
  <c r="I1418" i="1"/>
  <c r="K1418" i="1"/>
  <c r="O1418" i="1"/>
  <c r="I1419" i="1"/>
  <c r="K1419" i="1"/>
  <c r="O1419" i="1"/>
  <c r="E1419" i="1" s="1"/>
  <c r="I1420" i="1"/>
  <c r="K1420" i="1"/>
  <c r="O1420" i="1"/>
  <c r="B1421" i="1"/>
  <c r="I1421" i="1"/>
  <c r="K1421" i="1"/>
  <c r="O1421" i="1"/>
  <c r="E1421" i="1" s="1"/>
  <c r="I1422" i="1"/>
  <c r="K1422" i="1"/>
  <c r="O1422" i="1"/>
  <c r="E1422" i="1" s="1"/>
  <c r="E1423" i="1"/>
  <c r="I1423" i="1"/>
  <c r="K1423" i="1"/>
  <c r="O1423" i="1"/>
  <c r="I1424" i="1"/>
  <c r="E1424" i="1" s="1"/>
  <c r="K1424" i="1"/>
  <c r="O1424" i="1"/>
  <c r="E1425" i="1"/>
  <c r="I1425" i="1"/>
  <c r="K1425" i="1"/>
  <c r="O1425" i="1"/>
  <c r="I1426" i="1"/>
  <c r="K1426" i="1"/>
  <c r="O1426" i="1"/>
  <c r="E1426" i="1" s="1"/>
  <c r="I1427" i="1"/>
  <c r="K1427" i="1"/>
  <c r="O1427" i="1"/>
  <c r="E1427" i="1" s="1"/>
  <c r="E1428" i="1"/>
  <c r="I1428" i="1"/>
  <c r="K1428" i="1"/>
  <c r="O1428" i="1"/>
  <c r="E1429" i="1"/>
  <c r="I1429" i="1"/>
  <c r="K1429" i="1"/>
  <c r="O1429" i="1"/>
  <c r="I1430" i="1"/>
  <c r="E1430" i="1" s="1"/>
  <c r="K1430" i="1"/>
  <c r="O1430" i="1"/>
  <c r="I1431" i="1"/>
  <c r="K1431" i="1"/>
  <c r="O1431" i="1"/>
  <c r="E1431" i="1" s="1"/>
  <c r="E1432" i="1"/>
  <c r="I1432" i="1"/>
  <c r="K1432" i="1"/>
  <c r="O1432" i="1"/>
  <c r="E1433" i="1"/>
  <c r="I1433" i="1"/>
  <c r="K1433" i="1"/>
  <c r="O1433" i="1"/>
  <c r="I1434" i="1"/>
  <c r="K1434" i="1"/>
  <c r="O1434" i="1"/>
  <c r="E1434" i="1" s="1"/>
  <c r="I1435" i="1"/>
  <c r="E1435" i="1" s="1"/>
  <c r="K1435" i="1"/>
  <c r="O1435" i="1"/>
  <c r="I1436" i="1"/>
  <c r="K1436" i="1"/>
  <c r="O1436" i="1"/>
  <c r="E1436" i="1" s="1"/>
  <c r="E1437" i="1"/>
  <c r="I1437" i="1"/>
  <c r="K1437" i="1"/>
  <c r="O1437" i="1"/>
  <c r="E1438" i="1"/>
  <c r="I1438" i="1"/>
  <c r="K1438" i="1"/>
  <c r="O1438" i="1"/>
  <c r="E1439" i="1"/>
  <c r="I1439" i="1"/>
  <c r="K1439" i="1"/>
  <c r="O1439" i="1"/>
  <c r="E1440" i="1"/>
  <c r="I1440" i="1"/>
  <c r="K1440" i="1"/>
  <c r="O1440" i="1"/>
  <c r="I1441" i="1"/>
  <c r="K1441" i="1"/>
  <c r="O1441" i="1"/>
  <c r="E1441" i="1" s="1"/>
  <c r="I1442" i="1"/>
  <c r="K1442" i="1"/>
  <c r="O1442" i="1"/>
  <c r="E1443" i="1"/>
  <c r="I1443" i="1"/>
  <c r="K1443" i="1"/>
  <c r="O1443" i="1"/>
  <c r="I1444" i="1"/>
  <c r="K1444" i="1"/>
  <c r="O1444" i="1"/>
  <c r="E1444" i="1" s="1"/>
  <c r="E1445" i="1"/>
  <c r="I1445" i="1"/>
  <c r="K1445" i="1"/>
  <c r="O1445" i="1"/>
  <c r="I1446" i="1"/>
  <c r="K1446" i="1"/>
  <c r="O1446" i="1"/>
  <c r="E1446" i="1" s="1"/>
  <c r="E1447" i="1"/>
  <c r="I1447" i="1"/>
  <c r="K1447" i="1"/>
  <c r="O1447" i="1"/>
  <c r="E1448" i="1"/>
  <c r="I1448" i="1"/>
  <c r="K1448" i="1"/>
  <c r="O1448" i="1"/>
  <c r="I1449" i="1"/>
  <c r="O1449" i="1"/>
  <c r="E1449" i="1" s="1"/>
  <c r="I1450" i="1"/>
  <c r="K1450" i="1"/>
  <c r="O1450" i="1"/>
  <c r="E1450" i="1" s="1"/>
  <c r="I1451" i="1"/>
  <c r="K1451" i="1"/>
  <c r="O1451" i="1"/>
  <c r="E1451" i="1" s="1"/>
  <c r="E1452" i="1"/>
  <c r="I1452" i="1"/>
  <c r="K1452" i="1"/>
  <c r="O1452" i="1"/>
  <c r="E1453" i="1"/>
  <c r="I1453" i="1"/>
  <c r="K1453" i="1"/>
  <c r="O1453" i="1"/>
  <c r="I1454" i="1"/>
  <c r="K1454" i="1"/>
  <c r="O1454" i="1"/>
  <c r="E1454" i="1" s="1"/>
  <c r="I1455" i="1"/>
  <c r="K1455" i="1"/>
  <c r="O1455" i="1"/>
  <c r="E1455" i="1" s="1"/>
  <c r="E1456" i="1"/>
  <c r="I1456" i="1"/>
  <c r="K1456" i="1"/>
  <c r="O1456" i="1"/>
  <c r="I1457" i="1"/>
  <c r="E1457" i="1" s="1"/>
  <c r="K1457" i="1"/>
  <c r="O1457" i="1"/>
  <c r="E1458" i="1"/>
  <c r="I1458" i="1"/>
  <c r="K1458" i="1"/>
  <c r="O1458" i="1"/>
  <c r="I1459" i="1"/>
  <c r="K1459" i="1"/>
  <c r="O1459" i="1"/>
  <c r="E1459" i="1" s="1"/>
  <c r="E1460" i="1"/>
  <c r="I1460" i="1"/>
  <c r="K1460" i="1"/>
  <c r="O1460" i="1"/>
  <c r="E1461" i="1"/>
  <c r="I1461" i="1"/>
  <c r="K1461" i="1"/>
  <c r="O1461" i="1"/>
  <c r="I1462" i="1"/>
  <c r="E1462" i="1" s="1"/>
  <c r="K1462" i="1"/>
  <c r="O1462" i="1"/>
  <c r="E1463" i="1"/>
  <c r="I1463" i="1"/>
  <c r="K1463" i="1"/>
  <c r="O1463" i="1"/>
  <c r="I1464" i="1"/>
  <c r="K1464" i="1"/>
  <c r="O1464" i="1"/>
  <c r="E1464" i="1" s="1"/>
  <c r="I1465" i="1"/>
  <c r="E1465" i="1" s="1"/>
  <c r="K1465" i="1"/>
  <c r="O1465" i="1"/>
  <c r="I1466" i="1"/>
  <c r="E1466" i="1" s="1"/>
  <c r="K1466" i="1"/>
  <c r="O1466" i="1"/>
  <c r="B1467" i="1"/>
  <c r="I1467" i="1"/>
  <c r="E1467" i="1" s="1"/>
  <c r="K1467" i="1"/>
  <c r="O1467" i="1"/>
  <c r="B1468" i="1"/>
  <c r="I1468" i="1"/>
  <c r="E1468" i="1" s="1"/>
  <c r="K1468" i="1"/>
  <c r="O1468" i="1"/>
  <c r="B1469" i="1"/>
  <c r="I1469" i="1"/>
  <c r="E1469" i="1" s="1"/>
  <c r="K1469" i="1"/>
  <c r="O1469" i="1"/>
  <c r="B1470" i="1"/>
  <c r="I1470" i="1"/>
  <c r="E1470" i="1" s="1"/>
  <c r="K1470" i="1"/>
  <c r="O1470" i="1"/>
  <c r="B1471" i="1"/>
  <c r="I1471" i="1"/>
  <c r="E1471" i="1" s="1"/>
  <c r="K1471" i="1"/>
  <c r="O1471" i="1"/>
  <c r="B1472" i="1"/>
  <c r="I1472" i="1"/>
  <c r="E1472" i="1" s="1"/>
  <c r="K1472" i="1"/>
  <c r="O1472" i="1"/>
  <c r="B1473" i="1"/>
  <c r="I1473" i="1"/>
  <c r="E1473" i="1" s="1"/>
  <c r="K1473" i="1"/>
  <c r="O1473" i="1"/>
  <c r="B1474" i="1"/>
  <c r="I1474" i="1"/>
  <c r="E1474" i="1" s="1"/>
  <c r="K1474" i="1"/>
  <c r="O1474" i="1"/>
  <c r="B1475" i="1"/>
  <c r="I1475" i="1"/>
  <c r="E1475" i="1" s="1"/>
  <c r="K1475" i="1"/>
  <c r="O1475" i="1"/>
  <c r="B1476" i="1"/>
  <c r="E1476" i="1"/>
  <c r="I1476" i="1"/>
  <c r="K1476" i="1"/>
  <c r="O1476" i="1"/>
  <c r="B1477" i="1"/>
  <c r="I1477" i="1"/>
  <c r="E1477" i="1" s="1"/>
  <c r="K1477" i="1"/>
  <c r="O1477" i="1"/>
  <c r="B1478" i="1"/>
  <c r="I1478" i="1"/>
  <c r="E1478" i="1" s="1"/>
  <c r="K1478" i="1"/>
  <c r="O1478" i="1"/>
  <c r="B1479" i="1"/>
  <c r="I1479" i="1"/>
  <c r="E1479" i="1" s="1"/>
  <c r="K1479" i="1"/>
  <c r="O1479" i="1"/>
  <c r="B1480" i="1"/>
  <c r="E1480" i="1"/>
  <c r="I1480" i="1"/>
  <c r="K1480" i="1"/>
  <c r="O1480" i="1"/>
  <c r="B1481" i="1"/>
  <c r="I1481" i="1"/>
  <c r="E1481" i="1" s="1"/>
  <c r="K1481" i="1"/>
  <c r="O1481" i="1"/>
  <c r="B1482" i="1"/>
  <c r="I1482" i="1"/>
  <c r="E1482" i="1" s="1"/>
  <c r="K1482" i="1"/>
  <c r="O1482" i="1"/>
  <c r="B1483" i="1"/>
  <c r="I1483" i="1"/>
  <c r="E1483" i="1" s="1"/>
  <c r="K1483" i="1"/>
  <c r="O1483" i="1"/>
  <c r="B1484" i="1"/>
  <c r="I1484" i="1"/>
  <c r="E1484" i="1" s="1"/>
  <c r="K1484" i="1"/>
  <c r="O1484" i="1"/>
  <c r="B1485" i="1"/>
  <c r="I1485" i="1"/>
  <c r="E1485" i="1" s="1"/>
  <c r="K1485" i="1"/>
  <c r="O1485" i="1"/>
  <c r="B1486" i="1"/>
  <c r="E1486" i="1"/>
  <c r="I1486" i="1"/>
  <c r="K1486" i="1"/>
  <c r="O1486" i="1"/>
  <c r="B1487" i="1"/>
  <c r="I1487" i="1"/>
  <c r="E1487" i="1" s="1"/>
  <c r="K1487" i="1"/>
  <c r="O1487" i="1"/>
  <c r="B1488" i="1"/>
  <c r="E1488" i="1"/>
  <c r="I1488" i="1"/>
  <c r="K1488" i="1"/>
  <c r="O1488" i="1"/>
  <c r="B1489" i="1"/>
  <c r="I1489" i="1"/>
  <c r="E1489" i="1" s="1"/>
  <c r="K1489" i="1"/>
  <c r="O1489" i="1"/>
  <c r="B1490" i="1"/>
  <c r="I1490" i="1"/>
  <c r="E1490" i="1" s="1"/>
  <c r="K1490" i="1"/>
  <c r="O1490" i="1"/>
  <c r="B1491" i="1"/>
  <c r="I1491" i="1"/>
  <c r="E1491" i="1" s="1"/>
  <c r="K1491" i="1"/>
  <c r="O1491" i="1"/>
  <c r="B1492" i="1"/>
  <c r="E1492" i="1"/>
  <c r="I1492" i="1"/>
  <c r="K1492" i="1"/>
  <c r="O1492" i="1"/>
  <c r="B1493" i="1"/>
  <c r="I1493" i="1"/>
  <c r="E1493" i="1" s="1"/>
  <c r="K1493" i="1"/>
  <c r="O1493" i="1"/>
  <c r="B1494" i="1"/>
  <c r="I1494" i="1"/>
  <c r="E1494" i="1" s="1"/>
  <c r="K1494" i="1"/>
  <c r="O1494" i="1"/>
  <c r="B1495" i="1"/>
  <c r="I1495" i="1"/>
  <c r="E1495" i="1" s="1"/>
  <c r="K1495" i="1"/>
  <c r="O1495" i="1"/>
  <c r="B1496" i="1"/>
  <c r="E1496" i="1"/>
  <c r="I1496" i="1"/>
  <c r="K1496" i="1"/>
  <c r="O1496" i="1"/>
  <c r="B1497" i="1"/>
  <c r="E1497" i="1"/>
  <c r="I1497" i="1"/>
  <c r="K1497" i="1"/>
  <c r="O1497" i="1"/>
  <c r="B1498" i="1"/>
  <c r="E1498" i="1"/>
  <c r="I1498" i="1"/>
  <c r="K1498" i="1"/>
  <c r="O1498" i="1"/>
  <c r="B1499" i="1"/>
  <c r="E1499" i="1"/>
  <c r="I1499" i="1"/>
  <c r="K1499" i="1"/>
  <c r="O1499" i="1"/>
  <c r="B1500" i="1"/>
  <c r="E1500" i="1"/>
  <c r="I1500" i="1"/>
  <c r="K1500" i="1"/>
  <c r="O1500" i="1"/>
  <c r="B1501" i="1"/>
  <c r="E1501" i="1"/>
  <c r="I1501" i="1"/>
  <c r="K1501" i="1"/>
  <c r="O1501" i="1"/>
  <c r="B1502" i="1"/>
  <c r="E1502" i="1"/>
  <c r="I1502" i="1"/>
  <c r="K1502" i="1"/>
  <c r="O1502" i="1"/>
  <c r="B1503" i="1"/>
  <c r="E1503" i="1"/>
  <c r="I1503" i="1"/>
  <c r="K1503" i="1"/>
  <c r="O1503" i="1"/>
  <c r="B1504" i="1"/>
  <c r="E1504" i="1"/>
  <c r="I1504" i="1"/>
  <c r="K1504" i="1"/>
  <c r="O1504" i="1"/>
  <c r="B1505" i="1"/>
  <c r="E1505" i="1"/>
  <c r="I1505" i="1"/>
  <c r="K1505" i="1"/>
  <c r="O1505" i="1"/>
  <c r="B1506" i="1"/>
  <c r="E1506" i="1"/>
  <c r="I1506" i="1"/>
  <c r="K1506" i="1"/>
  <c r="O1506" i="1"/>
  <c r="B1507" i="1"/>
  <c r="E1507" i="1"/>
  <c r="I1507" i="1"/>
  <c r="K1507" i="1"/>
  <c r="O1507" i="1"/>
  <c r="B1508" i="1"/>
  <c r="E1508" i="1"/>
  <c r="I1508" i="1"/>
  <c r="K1508" i="1"/>
  <c r="O1508" i="1"/>
  <c r="B1509" i="1"/>
  <c r="E1509" i="1"/>
  <c r="I1509" i="1"/>
  <c r="K1509" i="1"/>
  <c r="O1509" i="1"/>
  <c r="B1510" i="1"/>
  <c r="E1510" i="1"/>
  <c r="I1510" i="1"/>
  <c r="K1510" i="1"/>
  <c r="O1510" i="1"/>
  <c r="B1511" i="1"/>
  <c r="E1511" i="1"/>
  <c r="I1511" i="1"/>
  <c r="K1511" i="1"/>
  <c r="O1511" i="1"/>
  <c r="B1512" i="1"/>
  <c r="E1512" i="1"/>
  <c r="I1512" i="1"/>
  <c r="K1512" i="1"/>
  <c r="O1512" i="1"/>
  <c r="B1513" i="1"/>
  <c r="E1513" i="1"/>
  <c r="I1513" i="1"/>
  <c r="K1513" i="1"/>
  <c r="O1513" i="1"/>
  <c r="B1514" i="1"/>
  <c r="E1514" i="1"/>
  <c r="I1514" i="1"/>
  <c r="K1514" i="1"/>
  <c r="O1514" i="1"/>
  <c r="B1515" i="1"/>
  <c r="E1515" i="1"/>
  <c r="I1515" i="1"/>
  <c r="K1515" i="1"/>
  <c r="O1515" i="1"/>
  <c r="B1516" i="1"/>
  <c r="E1516" i="1"/>
  <c r="I1516" i="1"/>
  <c r="K1516" i="1"/>
  <c r="O1516" i="1"/>
  <c r="B1517" i="1"/>
  <c r="E1517" i="1"/>
  <c r="I1517" i="1"/>
  <c r="K1517" i="1"/>
  <c r="O1517" i="1"/>
  <c r="B1518" i="1"/>
  <c r="E1518" i="1"/>
  <c r="I1518" i="1"/>
  <c r="K1518" i="1"/>
  <c r="O1518" i="1"/>
  <c r="B1519" i="1"/>
  <c r="E1519" i="1"/>
  <c r="I1519" i="1"/>
  <c r="K1519" i="1"/>
  <c r="O1519" i="1"/>
  <c r="B1520" i="1"/>
  <c r="E1520" i="1"/>
  <c r="I1520" i="1"/>
  <c r="K1520" i="1"/>
  <c r="O1520" i="1"/>
  <c r="B1521" i="1"/>
  <c r="E1521" i="1"/>
  <c r="I1521" i="1"/>
  <c r="K1521" i="1"/>
  <c r="O1521" i="1"/>
  <c r="B1522" i="1"/>
  <c r="E1522" i="1"/>
  <c r="I1522" i="1"/>
  <c r="K1522" i="1"/>
  <c r="O1522" i="1"/>
  <c r="B1523" i="1"/>
  <c r="E1523" i="1"/>
  <c r="I1523" i="1"/>
  <c r="K1523" i="1"/>
  <c r="O1523" i="1"/>
  <c r="B1524" i="1"/>
  <c r="E1524" i="1"/>
  <c r="I1524" i="1"/>
  <c r="K1524" i="1"/>
  <c r="O1524" i="1"/>
  <c r="B1525" i="1"/>
  <c r="E1525" i="1"/>
  <c r="I1525" i="1"/>
  <c r="K1525" i="1"/>
  <c r="O1525" i="1"/>
  <c r="B1526" i="1"/>
  <c r="E1526" i="1"/>
  <c r="I1526" i="1"/>
  <c r="K1526" i="1"/>
  <c r="O1526" i="1"/>
  <c r="B1527" i="1"/>
  <c r="E1527" i="1"/>
  <c r="I1527" i="1"/>
  <c r="K1527" i="1"/>
  <c r="O1527" i="1"/>
  <c r="B1528" i="1"/>
  <c r="E1528" i="1"/>
  <c r="I1528" i="1"/>
  <c r="K1528" i="1"/>
  <c r="O1528" i="1"/>
  <c r="B1529" i="1"/>
  <c r="E1529" i="1"/>
  <c r="I1529" i="1"/>
  <c r="K1529" i="1"/>
  <c r="O1529" i="1"/>
  <c r="B1530" i="1"/>
  <c r="E1530" i="1"/>
  <c r="I1530" i="1"/>
  <c r="K1530" i="1"/>
  <c r="O1530" i="1"/>
  <c r="B1531" i="1"/>
  <c r="E1531" i="1"/>
  <c r="I1531" i="1"/>
  <c r="K1531" i="1"/>
  <c r="O1531" i="1"/>
  <c r="B1532" i="1"/>
  <c r="E1532" i="1"/>
  <c r="I1532" i="1"/>
  <c r="K1532" i="1"/>
  <c r="O1532" i="1"/>
  <c r="B1533" i="1"/>
  <c r="E1533" i="1"/>
  <c r="I1533" i="1"/>
  <c r="K1533" i="1"/>
  <c r="O1533" i="1"/>
  <c r="B1534" i="1"/>
  <c r="E1534" i="1"/>
  <c r="I1534" i="1"/>
  <c r="K1534" i="1"/>
  <c r="O1534" i="1"/>
  <c r="B1535" i="1"/>
  <c r="E1535" i="1"/>
  <c r="I1535" i="1"/>
  <c r="K1535" i="1"/>
  <c r="O1535" i="1"/>
  <c r="B1536" i="1"/>
  <c r="E1536" i="1"/>
  <c r="I1536" i="1"/>
  <c r="K1536" i="1"/>
  <c r="O1536" i="1"/>
  <c r="B1537" i="1"/>
  <c r="E1537" i="1"/>
  <c r="I1537" i="1"/>
  <c r="K1537" i="1"/>
  <c r="O1537" i="1"/>
  <c r="B1538" i="1"/>
  <c r="E1538" i="1"/>
  <c r="I1538" i="1"/>
  <c r="K1538" i="1"/>
  <c r="O1538" i="1"/>
  <c r="B1539" i="1"/>
  <c r="E1539" i="1"/>
  <c r="I1539" i="1"/>
  <c r="K1539" i="1"/>
  <c r="O1539" i="1"/>
  <c r="B1540" i="1"/>
  <c r="E1540" i="1"/>
  <c r="I1540" i="1"/>
  <c r="K1540" i="1"/>
  <c r="O1540" i="1"/>
  <c r="B1541" i="1"/>
  <c r="E1541" i="1"/>
  <c r="I1541" i="1"/>
  <c r="K1541" i="1"/>
  <c r="O1541" i="1"/>
  <c r="B1542" i="1"/>
  <c r="E1542" i="1"/>
  <c r="I1542" i="1"/>
  <c r="K1542" i="1"/>
  <c r="O1542" i="1"/>
  <c r="B1543" i="1"/>
  <c r="E1543" i="1"/>
  <c r="I1543" i="1"/>
  <c r="K1543" i="1"/>
  <c r="O1543" i="1"/>
  <c r="B1544" i="1"/>
  <c r="E1544" i="1"/>
  <c r="I1544" i="1"/>
  <c r="K1544" i="1"/>
  <c r="O1544" i="1"/>
  <c r="B1545" i="1"/>
  <c r="E1545" i="1"/>
  <c r="I1545" i="1"/>
  <c r="K1545" i="1"/>
  <c r="O1545" i="1"/>
  <c r="B1546" i="1"/>
  <c r="E1546" i="1"/>
  <c r="I1546" i="1"/>
  <c r="K1546" i="1"/>
  <c r="O1546" i="1"/>
  <c r="B1547" i="1"/>
  <c r="E1547" i="1"/>
  <c r="I1547" i="1"/>
  <c r="K1547" i="1"/>
  <c r="O1547" i="1"/>
  <c r="B1548" i="1"/>
  <c r="E1548" i="1"/>
  <c r="I1548" i="1"/>
  <c r="K1548" i="1"/>
  <c r="O1548" i="1"/>
  <c r="B1549" i="1"/>
  <c r="E1549" i="1"/>
  <c r="I1549" i="1"/>
  <c r="K1549" i="1"/>
  <c r="O1549" i="1"/>
  <c r="B1550" i="1"/>
  <c r="E1550" i="1"/>
  <c r="I1550" i="1"/>
  <c r="K1550" i="1"/>
  <c r="O1550" i="1"/>
  <c r="B1551" i="1"/>
  <c r="E1551" i="1"/>
  <c r="I1551" i="1"/>
  <c r="K1551" i="1"/>
  <c r="O1551" i="1"/>
  <c r="B1552" i="1"/>
  <c r="E1552" i="1"/>
  <c r="I1552" i="1"/>
  <c r="K1552" i="1"/>
  <c r="O1552" i="1"/>
  <c r="B1553" i="1"/>
  <c r="E1553" i="1"/>
  <c r="I1553" i="1"/>
  <c r="K1553" i="1"/>
  <c r="O1553" i="1"/>
  <c r="B1554" i="1"/>
  <c r="E1554" i="1"/>
  <c r="I1554" i="1"/>
  <c r="K1554" i="1"/>
  <c r="O1554" i="1"/>
  <c r="B1555" i="1"/>
  <c r="E1555" i="1"/>
  <c r="I1555" i="1"/>
  <c r="K1555" i="1"/>
  <c r="O1555" i="1"/>
  <c r="E1556" i="1"/>
  <c r="I1556" i="1"/>
  <c r="K1556" i="1"/>
  <c r="O1556" i="1"/>
  <c r="B1557" i="1"/>
  <c r="I1557" i="1"/>
  <c r="K1557" i="1"/>
  <c r="O1557" i="1"/>
  <c r="E1557" i="1" s="1"/>
  <c r="B1558" i="1"/>
  <c r="I1558" i="1"/>
  <c r="E1558" i="1" s="1"/>
  <c r="K1558" i="1"/>
  <c r="O1558" i="1"/>
  <c r="B1559" i="1"/>
  <c r="I1559" i="1"/>
  <c r="K1559" i="1"/>
  <c r="O1559" i="1"/>
  <c r="E1559" i="1" s="1"/>
  <c r="B1560" i="1"/>
  <c r="E1560" i="1"/>
  <c r="I1560" i="1"/>
  <c r="K1560" i="1"/>
  <c r="O1560" i="1"/>
  <c r="B1561" i="1"/>
  <c r="I1561" i="1"/>
  <c r="K1561" i="1"/>
  <c r="O1561" i="1"/>
  <c r="B1562" i="1"/>
  <c r="E1562" i="1"/>
  <c r="I1562" i="1"/>
  <c r="K1562" i="1"/>
  <c r="O1562" i="1"/>
  <c r="B1563" i="1"/>
  <c r="I1563" i="1"/>
  <c r="K1563" i="1"/>
  <c r="O1563" i="1"/>
  <c r="B1564" i="1"/>
  <c r="I1564" i="1"/>
  <c r="E1564" i="1" s="1"/>
  <c r="K1564" i="1"/>
  <c r="O1564" i="1"/>
  <c r="B1565" i="1"/>
  <c r="I1565" i="1"/>
  <c r="K1565" i="1"/>
  <c r="O1565" i="1"/>
  <c r="B1566" i="1"/>
  <c r="I1566" i="1"/>
  <c r="E1566" i="1" s="1"/>
  <c r="K1566" i="1"/>
  <c r="O1566" i="1"/>
  <c r="B1567" i="1"/>
  <c r="I1567" i="1"/>
  <c r="K1567" i="1"/>
  <c r="O1567" i="1"/>
  <c r="B1568" i="1"/>
  <c r="E1568" i="1"/>
  <c r="I1568" i="1"/>
  <c r="K1568" i="1"/>
  <c r="O1568" i="1"/>
  <c r="B1569" i="1"/>
  <c r="I1569" i="1"/>
  <c r="K1569" i="1"/>
  <c r="O1569" i="1"/>
  <c r="E1569" i="1" s="1"/>
  <c r="B1570" i="1"/>
  <c r="E1570" i="1"/>
  <c r="I1570" i="1"/>
  <c r="K1570" i="1"/>
  <c r="O1570" i="1"/>
  <c r="B1571" i="1"/>
  <c r="I1571" i="1"/>
  <c r="K1571" i="1"/>
  <c r="O1571" i="1"/>
  <c r="B1572" i="1"/>
  <c r="E1572" i="1"/>
  <c r="I1572" i="1"/>
  <c r="K1572" i="1"/>
  <c r="O1572" i="1"/>
  <c r="B1573" i="1"/>
  <c r="I1573" i="1"/>
  <c r="K1573" i="1"/>
  <c r="O1573" i="1"/>
  <c r="B1574" i="1"/>
  <c r="E1574" i="1"/>
  <c r="I1574" i="1"/>
  <c r="K1574" i="1"/>
  <c r="O1574" i="1"/>
  <c r="B1575" i="1"/>
  <c r="I1575" i="1"/>
  <c r="K1575" i="1"/>
  <c r="O1575" i="1"/>
  <c r="E1575" i="1" s="1"/>
  <c r="B1576" i="1"/>
  <c r="I1576" i="1"/>
  <c r="E1576" i="1" s="1"/>
  <c r="K1576" i="1"/>
  <c r="O1576" i="1"/>
  <c r="B1577" i="1"/>
  <c r="I1577" i="1"/>
  <c r="K1577" i="1"/>
  <c r="O1577" i="1"/>
  <c r="E1577" i="1" s="1"/>
  <c r="B1578" i="1"/>
  <c r="I1578" i="1"/>
  <c r="E1578" i="1" s="1"/>
  <c r="K1578" i="1"/>
  <c r="O1578" i="1"/>
  <c r="B1579" i="1"/>
  <c r="I1579" i="1"/>
  <c r="K1579" i="1"/>
  <c r="O1579" i="1"/>
  <c r="E1579" i="1" s="1"/>
  <c r="B1580" i="1"/>
  <c r="E1580" i="1"/>
  <c r="I1580" i="1"/>
  <c r="K1580" i="1"/>
  <c r="O1580" i="1"/>
  <c r="B1581" i="1"/>
  <c r="I1581" i="1"/>
  <c r="K1581" i="1"/>
  <c r="O1581" i="1"/>
  <c r="B1582" i="1"/>
  <c r="I1582" i="1"/>
  <c r="E1582" i="1" s="1"/>
  <c r="K1582" i="1"/>
  <c r="O1582" i="1"/>
  <c r="B1583" i="1"/>
  <c r="I1583" i="1"/>
  <c r="K1583" i="1"/>
  <c r="O1583" i="1"/>
  <c r="B1584" i="1"/>
  <c r="I1584" i="1"/>
  <c r="E1584" i="1" s="1"/>
  <c r="K1584" i="1"/>
  <c r="O1584" i="1"/>
  <c r="B1585" i="1"/>
  <c r="I1585" i="1"/>
  <c r="K1585" i="1"/>
  <c r="O1585" i="1"/>
  <c r="B1586" i="1"/>
  <c r="I1586" i="1"/>
  <c r="E1586" i="1" s="1"/>
  <c r="K1586" i="1"/>
  <c r="O1586" i="1"/>
  <c r="B1587" i="1"/>
  <c r="I1587" i="1"/>
  <c r="K1587" i="1"/>
  <c r="O1587" i="1"/>
  <c r="B1588" i="1"/>
  <c r="E1588" i="1"/>
  <c r="I1588" i="1"/>
  <c r="K1588" i="1"/>
  <c r="O1588" i="1"/>
  <c r="B1589" i="1"/>
  <c r="I1589" i="1"/>
  <c r="K1589" i="1"/>
  <c r="O1589" i="1"/>
  <c r="E1589" i="1" s="1"/>
  <c r="B1590" i="1"/>
  <c r="E1590" i="1"/>
  <c r="I1590" i="1"/>
  <c r="K1590" i="1"/>
  <c r="O1590" i="1"/>
  <c r="B1591" i="1"/>
  <c r="I1591" i="1"/>
  <c r="K1591" i="1"/>
  <c r="O1591" i="1"/>
  <c r="E1591" i="1" s="1"/>
  <c r="B1592" i="1"/>
  <c r="E1592" i="1"/>
  <c r="I1592" i="1"/>
  <c r="K1592" i="1"/>
  <c r="O1592" i="1"/>
  <c r="B1593" i="1"/>
  <c r="I1593" i="1"/>
  <c r="K1593" i="1"/>
  <c r="O1593" i="1"/>
  <c r="B1594" i="1"/>
  <c r="E1594" i="1"/>
  <c r="I1594" i="1"/>
  <c r="K1594" i="1"/>
  <c r="O1594" i="1"/>
  <c r="B1595" i="1"/>
  <c r="I1595" i="1"/>
  <c r="K1595" i="1"/>
  <c r="O1595" i="1"/>
  <c r="B1596" i="1"/>
  <c r="E1596" i="1"/>
  <c r="I1596" i="1"/>
  <c r="K1596" i="1"/>
  <c r="O1596" i="1"/>
  <c r="B1597" i="1"/>
  <c r="I1597" i="1"/>
  <c r="K1597" i="1"/>
  <c r="O1597" i="1"/>
  <c r="E1597" i="1" s="1"/>
  <c r="B1598" i="1"/>
  <c r="I1598" i="1"/>
  <c r="E1598" i="1" s="1"/>
  <c r="K1598" i="1"/>
  <c r="O1598" i="1"/>
  <c r="B1599" i="1"/>
  <c r="I1599" i="1"/>
  <c r="K1599" i="1"/>
  <c r="O1599" i="1"/>
  <c r="E1599" i="1" s="1"/>
  <c r="B1600" i="1"/>
  <c r="E1600" i="1"/>
  <c r="I1600" i="1"/>
  <c r="K1600" i="1"/>
  <c r="O1600" i="1"/>
  <c r="B1601" i="1"/>
  <c r="I1601" i="1"/>
  <c r="K1601" i="1"/>
  <c r="O1601" i="1"/>
  <c r="B1602" i="1"/>
  <c r="E1602" i="1"/>
  <c r="I1602" i="1"/>
  <c r="K1602" i="1"/>
  <c r="O1602" i="1"/>
  <c r="B1603" i="1"/>
  <c r="I1603" i="1"/>
  <c r="K1603" i="1"/>
  <c r="O1603" i="1"/>
  <c r="B1604" i="1"/>
  <c r="E1604" i="1"/>
  <c r="I1604" i="1"/>
  <c r="K1604" i="1"/>
  <c r="O1604" i="1"/>
  <c r="B1605" i="1"/>
  <c r="I1605" i="1"/>
  <c r="K1605" i="1"/>
  <c r="O1605" i="1"/>
  <c r="B1606" i="1"/>
  <c r="I1606" i="1"/>
  <c r="E1606" i="1" s="1"/>
  <c r="K1606" i="1"/>
  <c r="O1606" i="1"/>
  <c r="B1607" i="1"/>
  <c r="I1607" i="1"/>
  <c r="K1607" i="1"/>
  <c r="O1607" i="1"/>
  <c r="E1607" i="1" s="1"/>
  <c r="B1608" i="1"/>
  <c r="E1608" i="1"/>
  <c r="I1608" i="1"/>
  <c r="K1608" i="1"/>
  <c r="O1608" i="1"/>
  <c r="B1609" i="1"/>
  <c r="I1609" i="1"/>
  <c r="K1609" i="1"/>
  <c r="O1609" i="1"/>
  <c r="E1609" i="1" s="1"/>
  <c r="B1610" i="1"/>
  <c r="E1610" i="1"/>
  <c r="I1610" i="1"/>
  <c r="K1610" i="1"/>
  <c r="O1610" i="1"/>
  <c r="B1611" i="1"/>
  <c r="I1611" i="1"/>
  <c r="K1611" i="1"/>
  <c r="O1611" i="1"/>
  <c r="B1612" i="1"/>
  <c r="E1612" i="1"/>
  <c r="I1612" i="1"/>
  <c r="K1612" i="1"/>
  <c r="O1612" i="1"/>
  <c r="B1613" i="1"/>
  <c r="I1613" i="1"/>
  <c r="K1613" i="1"/>
  <c r="O1613" i="1"/>
  <c r="B1614" i="1"/>
  <c r="I1614" i="1"/>
  <c r="E1614" i="1" s="1"/>
  <c r="K1614" i="1"/>
  <c r="O1614" i="1"/>
  <c r="B1615" i="1"/>
  <c r="I1615" i="1"/>
  <c r="K1615" i="1"/>
  <c r="O1615" i="1"/>
  <c r="E1615" i="1" s="1"/>
  <c r="B1616" i="1"/>
  <c r="I1616" i="1"/>
  <c r="E1616" i="1" s="1"/>
  <c r="K1616" i="1"/>
  <c r="O1616" i="1"/>
  <c r="B1617" i="1"/>
  <c r="I1617" i="1"/>
  <c r="K1617" i="1"/>
  <c r="O1617" i="1"/>
  <c r="E1617" i="1" s="1"/>
  <c r="B1618" i="1"/>
  <c r="I1618" i="1"/>
  <c r="E1618" i="1" s="1"/>
  <c r="K1618" i="1"/>
  <c r="O1618" i="1"/>
  <c r="B1619" i="1"/>
  <c r="I1619" i="1"/>
  <c r="K1619" i="1"/>
  <c r="O1619" i="1"/>
  <c r="E1619" i="1" s="1"/>
  <c r="B1620" i="1"/>
  <c r="E1620" i="1"/>
  <c r="I1620" i="1"/>
  <c r="K1620" i="1"/>
  <c r="O1620" i="1"/>
  <c r="B1621" i="1"/>
  <c r="I1621" i="1"/>
  <c r="K1621" i="1"/>
  <c r="O1621" i="1"/>
  <c r="B1622" i="1"/>
  <c r="I1622" i="1"/>
  <c r="E1622" i="1" s="1"/>
  <c r="K1622" i="1"/>
  <c r="O1622" i="1"/>
  <c r="B1623" i="1"/>
  <c r="I1623" i="1"/>
  <c r="K1623" i="1"/>
  <c r="O1623" i="1"/>
  <c r="B1624" i="1"/>
  <c r="E1624" i="1"/>
  <c r="I1624" i="1"/>
  <c r="K1624" i="1"/>
  <c r="O1624" i="1"/>
  <c r="B1625" i="1"/>
  <c r="I1625" i="1"/>
  <c r="K1625" i="1"/>
  <c r="O1625" i="1"/>
  <c r="B1626" i="1"/>
  <c r="I1626" i="1"/>
  <c r="E1626" i="1" s="1"/>
  <c r="K1626" i="1"/>
  <c r="O1626" i="1"/>
  <c r="B1627" i="1"/>
  <c r="I1627" i="1"/>
  <c r="K1627" i="1"/>
  <c r="O1627" i="1"/>
  <c r="E1627" i="1" s="1"/>
  <c r="B1628" i="1"/>
  <c r="E1628" i="1"/>
  <c r="I1628" i="1"/>
  <c r="K1628" i="1"/>
  <c r="O1628" i="1"/>
  <c r="B1629" i="1"/>
  <c r="I1629" i="1"/>
  <c r="K1629" i="1"/>
  <c r="O1629" i="1"/>
  <c r="E1629" i="1" s="1"/>
  <c r="B1630" i="1"/>
  <c r="E1630" i="1"/>
  <c r="I1630" i="1"/>
  <c r="K1630" i="1"/>
  <c r="O1630" i="1"/>
  <c r="B1631" i="1"/>
  <c r="I1631" i="1"/>
  <c r="K1631" i="1"/>
  <c r="O1631" i="1"/>
  <c r="E1631" i="1" s="1"/>
  <c r="B1632" i="1"/>
  <c r="E1632" i="1"/>
  <c r="I1632" i="1"/>
  <c r="K1632" i="1"/>
  <c r="O1632" i="1"/>
  <c r="B1633" i="1"/>
  <c r="I1633" i="1"/>
  <c r="K1633" i="1"/>
  <c r="O1633" i="1"/>
  <c r="B1634" i="1"/>
  <c r="I1634" i="1"/>
  <c r="E1634" i="1" s="1"/>
  <c r="K1634" i="1"/>
  <c r="O1634" i="1"/>
  <c r="B1635" i="1"/>
  <c r="I1635" i="1"/>
  <c r="K1635" i="1"/>
  <c r="O1635" i="1"/>
  <c r="B1636" i="1"/>
  <c r="E1636" i="1"/>
  <c r="I1636" i="1"/>
  <c r="K1636" i="1"/>
  <c r="O1636" i="1"/>
  <c r="B1637" i="1"/>
  <c r="I1637" i="1"/>
  <c r="K1637" i="1"/>
  <c r="O1637" i="1"/>
  <c r="E1637" i="1" s="1"/>
  <c r="B1638" i="1"/>
  <c r="I1638" i="1"/>
  <c r="K1638" i="1"/>
  <c r="O1638" i="1"/>
  <c r="B1639" i="1"/>
  <c r="I1639" i="1"/>
  <c r="K1639" i="1"/>
  <c r="O1639" i="1"/>
  <c r="E1639" i="1" s="1"/>
  <c r="B1640" i="1"/>
  <c r="E1640" i="1"/>
  <c r="I1640" i="1"/>
  <c r="K1640" i="1"/>
  <c r="O1640" i="1"/>
  <c r="B1641" i="1"/>
  <c r="I1641" i="1"/>
  <c r="K1641" i="1"/>
  <c r="O1641" i="1"/>
  <c r="B1642" i="1"/>
  <c r="I1642" i="1"/>
  <c r="K1642" i="1"/>
  <c r="O1642" i="1"/>
  <c r="E1642" i="1" s="1"/>
  <c r="B1643" i="1"/>
  <c r="I1643" i="1"/>
  <c r="K1643" i="1"/>
  <c r="O1643" i="1"/>
  <c r="B1644" i="1"/>
  <c r="E1644" i="1"/>
  <c r="I1644" i="1"/>
  <c r="K1644" i="1"/>
  <c r="O1644" i="1"/>
  <c r="B1645" i="1"/>
  <c r="I1645" i="1"/>
  <c r="K1645" i="1"/>
  <c r="O1645" i="1"/>
  <c r="B1646" i="1"/>
  <c r="I1646" i="1"/>
  <c r="K1646" i="1"/>
  <c r="O1646" i="1"/>
  <c r="B1647" i="1"/>
  <c r="I1647" i="1"/>
  <c r="K1647" i="1"/>
  <c r="O1647" i="1"/>
  <c r="E1647" i="1" s="1"/>
  <c r="B1648" i="1"/>
  <c r="I1648" i="1"/>
  <c r="K1648" i="1"/>
  <c r="O1648" i="1"/>
  <c r="E1648" i="1" s="1"/>
  <c r="B1649" i="1"/>
  <c r="I1649" i="1"/>
  <c r="K1649" i="1"/>
  <c r="O1649" i="1"/>
  <c r="E1649" i="1" s="1"/>
  <c r="B1650" i="1"/>
  <c r="I1650" i="1"/>
  <c r="K1650" i="1"/>
  <c r="O1650" i="1"/>
  <c r="E1650" i="1" s="1"/>
  <c r="B1651" i="1"/>
  <c r="I1651" i="1"/>
  <c r="K1651" i="1"/>
  <c r="O1651" i="1"/>
  <c r="B1652" i="1"/>
  <c r="E1652" i="1"/>
  <c r="I1652" i="1"/>
  <c r="K1652" i="1"/>
  <c r="O1652" i="1"/>
  <c r="B1653" i="1"/>
  <c r="I1653" i="1"/>
  <c r="K1653" i="1"/>
  <c r="O1653" i="1"/>
  <c r="B1654" i="1"/>
  <c r="E1654" i="1"/>
  <c r="I1654" i="1"/>
  <c r="K1654" i="1"/>
  <c r="O1654" i="1"/>
  <c r="B1655" i="1"/>
  <c r="I1655" i="1"/>
  <c r="K1655" i="1"/>
  <c r="O1655" i="1"/>
  <c r="E1655" i="1" s="1"/>
  <c r="B1656" i="1"/>
  <c r="I1656" i="1"/>
  <c r="E1656" i="1" s="1"/>
  <c r="K1656" i="1"/>
  <c r="O1656" i="1"/>
  <c r="B1657" i="1"/>
  <c r="I1657" i="1"/>
  <c r="K1657" i="1"/>
  <c r="O1657" i="1"/>
  <c r="E1657" i="1" s="1"/>
  <c r="B1658" i="1"/>
  <c r="I1658" i="1"/>
  <c r="K1658" i="1"/>
  <c r="O1658" i="1"/>
  <c r="E1658" i="1" s="1"/>
  <c r="B1659" i="1"/>
  <c r="I1659" i="1"/>
  <c r="K1659" i="1"/>
  <c r="O1659" i="1"/>
  <c r="E1659" i="1" s="1"/>
  <c r="B1660" i="1"/>
  <c r="E1660" i="1"/>
  <c r="I1660" i="1"/>
  <c r="K1660" i="1"/>
  <c r="O1660" i="1"/>
  <c r="B1661" i="1"/>
  <c r="I1661" i="1"/>
  <c r="K1661" i="1"/>
  <c r="O1661" i="1"/>
  <c r="B1662" i="1"/>
  <c r="I1662" i="1"/>
  <c r="K1662" i="1"/>
  <c r="O1662" i="1"/>
  <c r="E1662" i="1" s="1"/>
  <c r="B1663" i="1"/>
  <c r="I1663" i="1"/>
  <c r="K1663" i="1"/>
  <c r="O1663" i="1"/>
  <c r="B1664" i="1"/>
  <c r="I1664" i="1"/>
  <c r="E1664" i="1" s="1"/>
  <c r="K1664" i="1"/>
  <c r="O1664" i="1"/>
  <c r="B1665" i="1"/>
  <c r="I1665" i="1"/>
  <c r="K1665" i="1"/>
  <c r="O1665" i="1"/>
  <c r="B1666" i="1"/>
  <c r="I1666" i="1"/>
  <c r="K1666" i="1"/>
  <c r="O1666" i="1"/>
  <c r="E1666" i="1" s="1"/>
  <c r="B1667" i="1"/>
  <c r="I1667" i="1"/>
  <c r="K1667" i="1"/>
  <c r="O1667" i="1"/>
  <c r="B1668" i="1"/>
  <c r="I1668" i="1"/>
  <c r="K1668" i="1"/>
  <c r="O1668" i="1"/>
  <c r="E1668" i="1" s="1"/>
  <c r="B1669" i="1"/>
  <c r="I1669" i="1"/>
  <c r="K1669" i="1"/>
  <c r="O1669" i="1"/>
  <c r="E1669" i="1" s="1"/>
  <c r="B1670" i="1"/>
  <c r="I1670" i="1"/>
  <c r="K1670" i="1"/>
  <c r="O1670" i="1"/>
  <c r="E1670" i="1" s="1"/>
  <c r="B1671" i="1"/>
  <c r="I1671" i="1"/>
  <c r="K1671" i="1"/>
  <c r="O1671" i="1"/>
  <c r="E1671" i="1" s="1"/>
  <c r="B1672" i="1"/>
  <c r="E1672" i="1"/>
  <c r="I1672" i="1"/>
  <c r="K1672" i="1"/>
  <c r="O1672" i="1"/>
  <c r="B1673" i="1"/>
  <c r="I1673" i="1"/>
  <c r="K1673" i="1"/>
  <c r="O1673" i="1"/>
  <c r="B1674" i="1"/>
  <c r="E1674" i="1"/>
  <c r="I1674" i="1"/>
  <c r="K1674" i="1"/>
  <c r="O1674" i="1"/>
  <c r="B1675" i="1"/>
  <c r="I1675" i="1"/>
  <c r="K1675" i="1"/>
  <c r="O1675" i="1"/>
  <c r="B1676" i="1"/>
  <c r="I1676" i="1"/>
  <c r="E1676" i="1" s="1"/>
  <c r="K1676" i="1"/>
  <c r="O1676" i="1"/>
  <c r="B1677" i="1"/>
  <c r="I1677" i="1"/>
  <c r="K1677" i="1"/>
  <c r="O1677" i="1"/>
  <c r="E1677" i="1" s="1"/>
  <c r="B1678" i="1"/>
  <c r="I1678" i="1"/>
  <c r="K1678" i="1"/>
  <c r="O1678" i="1"/>
  <c r="E1678" i="1" s="1"/>
  <c r="B1679" i="1"/>
  <c r="I1679" i="1"/>
  <c r="K1679" i="1"/>
  <c r="O1679" i="1"/>
  <c r="E1679" i="1" s="1"/>
  <c r="B1680" i="1"/>
  <c r="I1680" i="1"/>
  <c r="K1680" i="1"/>
  <c r="O1680" i="1"/>
  <c r="E1680" i="1" s="1"/>
  <c r="B1681" i="1"/>
  <c r="I1681" i="1"/>
  <c r="K1681" i="1"/>
  <c r="O1681" i="1"/>
  <c r="B1682" i="1"/>
  <c r="E1682" i="1"/>
  <c r="I1682" i="1"/>
  <c r="K1682" i="1"/>
  <c r="O1682" i="1"/>
  <c r="B1683" i="1"/>
  <c r="I1683" i="1"/>
  <c r="K1683" i="1"/>
  <c r="O1683" i="1"/>
  <c r="B1684" i="1"/>
  <c r="I1684" i="1"/>
  <c r="E1684" i="1" s="1"/>
  <c r="K1684" i="1"/>
  <c r="O1684" i="1"/>
  <c r="B1685" i="1"/>
  <c r="I1685" i="1"/>
  <c r="K1685" i="1"/>
  <c r="O1685" i="1"/>
  <c r="B1686" i="1"/>
  <c r="I1686" i="1"/>
  <c r="K1686" i="1"/>
  <c r="O1686" i="1"/>
  <c r="B1687" i="1"/>
  <c r="I1687" i="1"/>
  <c r="K1687" i="1"/>
  <c r="O1687" i="1"/>
  <c r="E1687" i="1" s="1"/>
  <c r="B1688" i="1"/>
  <c r="I1688" i="1"/>
  <c r="K1688" i="1"/>
  <c r="O1688" i="1"/>
  <c r="E1688" i="1" s="1"/>
  <c r="B1689" i="1"/>
  <c r="I1689" i="1"/>
  <c r="K1689" i="1"/>
  <c r="O1689" i="1"/>
  <c r="E1689" i="1" s="1"/>
  <c r="B1690" i="1"/>
  <c r="E1690" i="1"/>
  <c r="I1690" i="1"/>
  <c r="K1690" i="1"/>
  <c r="O1690" i="1"/>
  <c r="B1691" i="1"/>
  <c r="I1691" i="1"/>
  <c r="K1691" i="1"/>
  <c r="O1691" i="1"/>
  <c r="E1691" i="1" s="1"/>
  <c r="B1692" i="1"/>
  <c r="I1692" i="1"/>
  <c r="E1692" i="1" s="1"/>
  <c r="K1692" i="1"/>
  <c r="O1692" i="1"/>
  <c r="B1693" i="1"/>
  <c r="I1693" i="1"/>
  <c r="K1693" i="1"/>
  <c r="O1693" i="1"/>
  <c r="B1694" i="1"/>
  <c r="I1694" i="1"/>
  <c r="E1694" i="1" s="1"/>
  <c r="K1694" i="1"/>
  <c r="O1694" i="1"/>
  <c r="B1695" i="1"/>
  <c r="I1695" i="1"/>
  <c r="K1695" i="1"/>
  <c r="O1695" i="1"/>
  <c r="B1696" i="1"/>
  <c r="I1696" i="1"/>
  <c r="K1696" i="1"/>
  <c r="O1696" i="1"/>
  <c r="E1696" i="1" s="1"/>
  <c r="B1697" i="1"/>
  <c r="I1697" i="1"/>
  <c r="K1697" i="1"/>
  <c r="O1697" i="1"/>
  <c r="E1697" i="1" s="1"/>
  <c r="B1698" i="1"/>
  <c r="I1698" i="1"/>
  <c r="K1698" i="1"/>
  <c r="O1698" i="1"/>
  <c r="B1699" i="1"/>
  <c r="I1699" i="1"/>
  <c r="K1699" i="1"/>
  <c r="O1699" i="1"/>
  <c r="E1699" i="1" s="1"/>
  <c r="B1700" i="1"/>
  <c r="E1700" i="1"/>
  <c r="I1700" i="1"/>
  <c r="K1700" i="1"/>
  <c r="O1700" i="1"/>
  <c r="B1701" i="1"/>
  <c r="I1701" i="1"/>
  <c r="K1701" i="1"/>
  <c r="O1701" i="1"/>
  <c r="B1702" i="1"/>
  <c r="I1702" i="1"/>
  <c r="K1702" i="1"/>
  <c r="O1702" i="1"/>
  <c r="E1702" i="1" s="1"/>
  <c r="B1703" i="1"/>
  <c r="I1703" i="1"/>
  <c r="K1703" i="1"/>
  <c r="O1703" i="1"/>
  <c r="B1704" i="1"/>
  <c r="E1704" i="1"/>
  <c r="I1704" i="1"/>
  <c r="K1704" i="1"/>
  <c r="O1704" i="1"/>
  <c r="B1705" i="1"/>
  <c r="I1705" i="1"/>
  <c r="K1705" i="1"/>
  <c r="O1705" i="1"/>
  <c r="E1705" i="1" s="1"/>
  <c r="B1706" i="1"/>
  <c r="I1706" i="1"/>
  <c r="K1706" i="1"/>
  <c r="O1706" i="1"/>
  <c r="B1707" i="1"/>
  <c r="I1707" i="1"/>
  <c r="K1707" i="1"/>
  <c r="O1707" i="1"/>
  <c r="E1707" i="1" s="1"/>
  <c r="B1708" i="1"/>
  <c r="I1708" i="1"/>
  <c r="K1708" i="1"/>
  <c r="O1708" i="1"/>
  <c r="E1708" i="1" s="1"/>
  <c r="B1709" i="1"/>
  <c r="I1709" i="1"/>
  <c r="K1709" i="1"/>
  <c r="O1709" i="1"/>
  <c r="E1709" i="1" s="1"/>
  <c r="B1710" i="1"/>
  <c r="I1710" i="1"/>
  <c r="K1710" i="1"/>
  <c r="O1710" i="1"/>
  <c r="E1710" i="1" s="1"/>
  <c r="B1711" i="1"/>
  <c r="I1711" i="1"/>
  <c r="K1711" i="1"/>
  <c r="O1711" i="1"/>
  <c r="E1711" i="1" s="1"/>
  <c r="B1712" i="1"/>
  <c r="E1712" i="1"/>
  <c r="I1712" i="1"/>
  <c r="K1712" i="1"/>
  <c r="O1712" i="1"/>
  <c r="B1713" i="1"/>
  <c r="I1713" i="1"/>
  <c r="K1713" i="1"/>
  <c r="O1713" i="1"/>
  <c r="E1713" i="1" s="1"/>
  <c r="B1714" i="1"/>
  <c r="I1714" i="1"/>
  <c r="E1714" i="1" s="1"/>
  <c r="K1714" i="1"/>
  <c r="O1714" i="1"/>
  <c r="B1715" i="1"/>
  <c r="I1715" i="1"/>
  <c r="K1715" i="1"/>
  <c r="O1715" i="1"/>
  <c r="B1716" i="1"/>
  <c r="E1716" i="1"/>
  <c r="I1716" i="1"/>
  <c r="K1716" i="1"/>
  <c r="O1716" i="1"/>
  <c r="B1717" i="1"/>
  <c r="I1717" i="1"/>
  <c r="K1717" i="1"/>
  <c r="O1717" i="1"/>
  <c r="E1717" i="1" s="1"/>
  <c r="B1718" i="1"/>
  <c r="I1718" i="1"/>
  <c r="K1718" i="1"/>
  <c r="O1718" i="1"/>
  <c r="B1719" i="1"/>
  <c r="I1719" i="1"/>
  <c r="K1719" i="1"/>
  <c r="O1719" i="1"/>
  <c r="E1719" i="1" s="1"/>
  <c r="B1720" i="1"/>
  <c r="I1720" i="1"/>
  <c r="K1720" i="1"/>
  <c r="O1720" i="1"/>
  <c r="E1720" i="1" s="1"/>
  <c r="B1721" i="1"/>
  <c r="I1721" i="1"/>
  <c r="K1721" i="1"/>
  <c r="O1721" i="1"/>
  <c r="B1722" i="1"/>
  <c r="I1722" i="1"/>
  <c r="E1722" i="1" s="1"/>
  <c r="K1722" i="1"/>
  <c r="O1722" i="1"/>
  <c r="B1723" i="1"/>
  <c r="I1723" i="1"/>
  <c r="K1723" i="1"/>
  <c r="O1723" i="1"/>
  <c r="E1723" i="1" s="1"/>
  <c r="B1724" i="1"/>
  <c r="I1724" i="1"/>
  <c r="E1724" i="1" s="1"/>
  <c r="K1724" i="1"/>
  <c r="O1724" i="1"/>
  <c r="B1725" i="1"/>
  <c r="I1725" i="1"/>
  <c r="K1725" i="1"/>
  <c r="O1725" i="1"/>
  <c r="B1726" i="1"/>
  <c r="I1726" i="1"/>
  <c r="K1726" i="1"/>
  <c r="O1726" i="1"/>
  <c r="E1726" i="1" s="1"/>
  <c r="B1727" i="1"/>
  <c r="I1727" i="1"/>
  <c r="K1727" i="1"/>
  <c r="O1727" i="1"/>
  <c r="E1727" i="1" s="1"/>
  <c r="B1728" i="1"/>
  <c r="E1728" i="1"/>
  <c r="I1728" i="1"/>
  <c r="K1728" i="1"/>
  <c r="O1728" i="1"/>
  <c r="B1729" i="1"/>
  <c r="I1729" i="1"/>
  <c r="K1729" i="1"/>
  <c r="O1729" i="1"/>
  <c r="E1729" i="1" s="1"/>
  <c r="B1730" i="1"/>
  <c r="I1730" i="1"/>
  <c r="K1730" i="1"/>
  <c r="O1730" i="1"/>
  <c r="E1730" i="1" s="1"/>
  <c r="B1731" i="1"/>
  <c r="I1731" i="1"/>
  <c r="K1731" i="1"/>
  <c r="O1731" i="1"/>
  <c r="B1732" i="1"/>
  <c r="E1732" i="1"/>
  <c r="I1732" i="1"/>
  <c r="K1732" i="1"/>
  <c r="O1732" i="1"/>
  <c r="B1733" i="1"/>
  <c r="I1733" i="1"/>
  <c r="K1733" i="1"/>
  <c r="O1733" i="1"/>
  <c r="B1734" i="1"/>
  <c r="I1734" i="1"/>
  <c r="K1734" i="1"/>
  <c r="O1734" i="1"/>
  <c r="E1734" i="1" s="1"/>
  <c r="B1735" i="1"/>
  <c r="I1735" i="1"/>
  <c r="K1735" i="1"/>
  <c r="O1735" i="1"/>
  <c r="E1735" i="1" s="1"/>
  <c r="B1736" i="1"/>
  <c r="E1736" i="1"/>
  <c r="I1736" i="1"/>
  <c r="K1736" i="1"/>
  <c r="O1736" i="1"/>
  <c r="B1737" i="1"/>
  <c r="I1737" i="1"/>
  <c r="K1737" i="1"/>
  <c r="O1737" i="1"/>
  <c r="E1737" i="1" s="1"/>
  <c r="B1738" i="1"/>
  <c r="I1738" i="1"/>
  <c r="K1738" i="1"/>
  <c r="O1738" i="1"/>
  <c r="B1739" i="1"/>
  <c r="I1739" i="1"/>
  <c r="K1739" i="1"/>
  <c r="O1739" i="1"/>
  <c r="E1739" i="1" s="1"/>
  <c r="B1740" i="1"/>
  <c r="I1740" i="1"/>
  <c r="K1740" i="1"/>
  <c r="O1740" i="1"/>
  <c r="E1740" i="1" s="1"/>
  <c r="B1741" i="1"/>
  <c r="I1741" i="1"/>
  <c r="K1741" i="1"/>
  <c r="O1741" i="1"/>
  <c r="B1742" i="1"/>
  <c r="I1742" i="1"/>
  <c r="K1742" i="1"/>
  <c r="O1742" i="1"/>
  <c r="E1742" i="1" s="1"/>
  <c r="B1743" i="1"/>
  <c r="I1743" i="1"/>
  <c r="K1743" i="1"/>
  <c r="O1743" i="1"/>
  <c r="B1744" i="1"/>
  <c r="E1744" i="1"/>
  <c r="I1744" i="1"/>
  <c r="K1744" i="1"/>
  <c r="O1744" i="1"/>
  <c r="B1745" i="1"/>
  <c r="I1745" i="1"/>
  <c r="K1745" i="1"/>
  <c r="O1745" i="1"/>
  <c r="E1745" i="1" s="1"/>
  <c r="B1746" i="1"/>
  <c r="I1746" i="1"/>
  <c r="K1746" i="1"/>
  <c r="O1746" i="1"/>
  <c r="B1747" i="1"/>
  <c r="I1747" i="1"/>
  <c r="K1747" i="1"/>
  <c r="O1747" i="1"/>
  <c r="B1748" i="1"/>
  <c r="E1748" i="1"/>
  <c r="I1748" i="1"/>
  <c r="K1748" i="1"/>
  <c r="O1748" i="1"/>
  <c r="B1749" i="1"/>
  <c r="I1749" i="1"/>
  <c r="K1749" i="1"/>
  <c r="O1749" i="1"/>
  <c r="E1749" i="1" s="1"/>
  <c r="B1750" i="1"/>
  <c r="I1750" i="1"/>
  <c r="K1750" i="1"/>
  <c r="O1750" i="1"/>
  <c r="B1751" i="1"/>
  <c r="I1751" i="1"/>
  <c r="K1751" i="1"/>
  <c r="O1751" i="1"/>
  <c r="E1751" i="1" s="1"/>
  <c r="B1752" i="1"/>
  <c r="E1752" i="1"/>
  <c r="I1752" i="1"/>
  <c r="K1752" i="1"/>
  <c r="O1752" i="1"/>
  <c r="B1753" i="1"/>
  <c r="I1753" i="1"/>
  <c r="K1753" i="1"/>
  <c r="O1753" i="1"/>
  <c r="B1754" i="1"/>
  <c r="I1754" i="1"/>
  <c r="K1754" i="1"/>
  <c r="O1754" i="1"/>
  <c r="E1754" i="1" s="1"/>
  <c r="B1755" i="1"/>
  <c r="I1755" i="1"/>
  <c r="K1755" i="1"/>
  <c r="O1755" i="1"/>
  <c r="B1756" i="1"/>
  <c r="I1756" i="1"/>
  <c r="E1756" i="1" s="1"/>
  <c r="K1756" i="1"/>
  <c r="O1756" i="1"/>
  <c r="B1757" i="1"/>
  <c r="I1757" i="1"/>
  <c r="K1757" i="1"/>
  <c r="O1757" i="1"/>
  <c r="E1757" i="1" s="1"/>
  <c r="B1758" i="1"/>
  <c r="I1758" i="1"/>
  <c r="K1758" i="1"/>
  <c r="O1758" i="1"/>
  <c r="E1758" i="1" s="1"/>
  <c r="B1759" i="1"/>
  <c r="I1759" i="1"/>
  <c r="K1759" i="1"/>
  <c r="O1759" i="1"/>
  <c r="B1760" i="1"/>
  <c r="I1760" i="1"/>
  <c r="K1760" i="1"/>
  <c r="O1760" i="1"/>
  <c r="E1760" i="1" s="1"/>
  <c r="B1761" i="1"/>
  <c r="I1761" i="1"/>
  <c r="K1761" i="1"/>
  <c r="O1761" i="1"/>
  <c r="B1762" i="1"/>
  <c r="E1762" i="1"/>
  <c r="I1762" i="1"/>
  <c r="K1762" i="1"/>
  <c r="O1762" i="1"/>
  <c r="B1763" i="1"/>
  <c r="I1763" i="1"/>
  <c r="K1763" i="1"/>
  <c r="O1763" i="1"/>
  <c r="B1764" i="1"/>
  <c r="I1764" i="1"/>
  <c r="E1764" i="1" s="1"/>
  <c r="K1764" i="1"/>
  <c r="O1764" i="1"/>
  <c r="B1765" i="1"/>
  <c r="I1765" i="1"/>
  <c r="K1765" i="1"/>
  <c r="O1765" i="1"/>
  <c r="B1766" i="1"/>
  <c r="I1766" i="1"/>
  <c r="K1766" i="1"/>
  <c r="O1766" i="1"/>
  <c r="B1767" i="1"/>
  <c r="I1767" i="1"/>
  <c r="K1767" i="1"/>
  <c r="O1767" i="1"/>
  <c r="E1767" i="1" s="1"/>
  <c r="B1768" i="1"/>
  <c r="E1768" i="1"/>
  <c r="I1768" i="1"/>
  <c r="K1768" i="1"/>
  <c r="O1768" i="1"/>
  <c r="B1769" i="1"/>
  <c r="I1769" i="1"/>
  <c r="K1769" i="1"/>
  <c r="O1769" i="1"/>
  <c r="E1769" i="1" s="1"/>
  <c r="B1770" i="1"/>
  <c r="I1770" i="1"/>
  <c r="K1770" i="1"/>
  <c r="O1770" i="1"/>
  <c r="E1770" i="1" s="1"/>
  <c r="B1771" i="1"/>
  <c r="I1771" i="1"/>
  <c r="K1771" i="1"/>
  <c r="O1771" i="1"/>
  <c r="B1772" i="1"/>
  <c r="I1772" i="1"/>
  <c r="E1772" i="1" s="1"/>
  <c r="K1772" i="1"/>
  <c r="O1772" i="1"/>
  <c r="B1773" i="1"/>
  <c r="I1773" i="1"/>
  <c r="K1773" i="1"/>
  <c r="O1773" i="1"/>
  <c r="B1774" i="1"/>
  <c r="I1774" i="1"/>
  <c r="K1774" i="1"/>
  <c r="O1774" i="1"/>
  <c r="E1774" i="1" s="1"/>
  <c r="B1775" i="1"/>
  <c r="I1775" i="1"/>
  <c r="K1775" i="1"/>
  <c r="O1775" i="1"/>
  <c r="B1776" i="1"/>
  <c r="I1776" i="1"/>
  <c r="K1776" i="1"/>
  <c r="O1776" i="1"/>
  <c r="E1776" i="1" s="1"/>
  <c r="B1777" i="1"/>
  <c r="I1777" i="1"/>
  <c r="K1777" i="1"/>
  <c r="O1777" i="1"/>
  <c r="E1777" i="1" s="1"/>
  <c r="B1778" i="1"/>
  <c r="I1778" i="1"/>
  <c r="K1778" i="1"/>
  <c r="O1778" i="1"/>
  <c r="E1778" i="1" s="1"/>
  <c r="B1779" i="1"/>
  <c r="I1779" i="1"/>
  <c r="K1779" i="1"/>
  <c r="O1779" i="1"/>
  <c r="B1780" i="1"/>
  <c r="I1780" i="1"/>
  <c r="K1780" i="1"/>
  <c r="O1780" i="1"/>
  <c r="E1780" i="1" s="1"/>
  <c r="B1781" i="1"/>
  <c r="I1781" i="1"/>
  <c r="K1781" i="1"/>
  <c r="O1781" i="1"/>
  <c r="B1782" i="1"/>
  <c r="E1782" i="1"/>
  <c r="I1782" i="1"/>
  <c r="K1782" i="1"/>
  <c r="O1782" i="1"/>
  <c r="B1783" i="1"/>
  <c r="I1783" i="1"/>
  <c r="K1783" i="1"/>
  <c r="O1783" i="1"/>
  <c r="E1783" i="1" s="1"/>
  <c r="B1784" i="1"/>
  <c r="I1784" i="1"/>
  <c r="E1784" i="1" s="1"/>
  <c r="K1784" i="1"/>
  <c r="O1784" i="1"/>
  <c r="B1785" i="1"/>
  <c r="I1785" i="1"/>
  <c r="K1785" i="1"/>
  <c r="O1785" i="1"/>
  <c r="E1785" i="1" s="1"/>
  <c r="B1786" i="1"/>
  <c r="I1786" i="1"/>
  <c r="K1786" i="1"/>
  <c r="O1786" i="1"/>
  <c r="E1786" i="1" s="1"/>
  <c r="B1787" i="1"/>
  <c r="I1787" i="1"/>
  <c r="K1787" i="1"/>
  <c r="O1787" i="1"/>
  <c r="B1788" i="1"/>
  <c r="E1788" i="1"/>
  <c r="I1788" i="1"/>
  <c r="K1788" i="1"/>
  <c r="O1788" i="1"/>
  <c r="B1789" i="1"/>
  <c r="I1789" i="1"/>
  <c r="K1789" i="1"/>
  <c r="O1789" i="1"/>
  <c r="E1789" i="1" s="1"/>
  <c r="B1790" i="1"/>
  <c r="I1790" i="1"/>
  <c r="K1790" i="1"/>
  <c r="O1790" i="1"/>
  <c r="E1790" i="1" s="1"/>
  <c r="B1791" i="1"/>
  <c r="I1791" i="1"/>
  <c r="K1791" i="1"/>
  <c r="O1791" i="1"/>
  <c r="B1792" i="1"/>
  <c r="I1792" i="1"/>
  <c r="E1792" i="1" s="1"/>
  <c r="K1792" i="1"/>
  <c r="O1792" i="1"/>
  <c r="B1793" i="1"/>
  <c r="I1793" i="1"/>
  <c r="K1793" i="1"/>
  <c r="O1793" i="1"/>
  <c r="B1794" i="1"/>
  <c r="I1794" i="1"/>
  <c r="K1794" i="1"/>
  <c r="O1794" i="1"/>
  <c r="E1794" i="1" s="1"/>
  <c r="B1795" i="1"/>
  <c r="I1795" i="1"/>
  <c r="K1795" i="1"/>
  <c r="O1795" i="1"/>
  <c r="E1795" i="1" s="1"/>
  <c r="B1796" i="1"/>
  <c r="E1796" i="1"/>
  <c r="I1796" i="1"/>
  <c r="K1796" i="1"/>
  <c r="O1796" i="1"/>
  <c r="B1797" i="1"/>
  <c r="I1797" i="1"/>
  <c r="K1797" i="1"/>
  <c r="O1797" i="1"/>
  <c r="E1797" i="1" s="1"/>
  <c r="B1798" i="1"/>
  <c r="I1798" i="1"/>
  <c r="K1798" i="1"/>
  <c r="O1798" i="1"/>
  <c r="E1798" i="1" s="1"/>
  <c r="B1799" i="1"/>
  <c r="I1799" i="1"/>
  <c r="K1799" i="1"/>
  <c r="O1799" i="1"/>
  <c r="E1799" i="1" s="1"/>
  <c r="B1800" i="1"/>
  <c r="I1800" i="1"/>
  <c r="K1800" i="1"/>
  <c r="O1800" i="1"/>
  <c r="E1800" i="1" s="1"/>
  <c r="B1801" i="1"/>
  <c r="I1801" i="1"/>
  <c r="K1801" i="1"/>
  <c r="O1801" i="1"/>
  <c r="B1802" i="1"/>
  <c r="E1802" i="1"/>
  <c r="I1802" i="1"/>
  <c r="K1802" i="1"/>
  <c r="O1802" i="1"/>
  <c r="B1803" i="1"/>
  <c r="I1803" i="1"/>
  <c r="K1803" i="1"/>
  <c r="O1803" i="1"/>
  <c r="B1804" i="1"/>
  <c r="E1804" i="1"/>
  <c r="I1804" i="1"/>
  <c r="K1804" i="1"/>
  <c r="O1804" i="1"/>
  <c r="B1805" i="1"/>
  <c r="I1805" i="1"/>
  <c r="K1805" i="1"/>
  <c r="O1805" i="1"/>
  <c r="B1806" i="1"/>
  <c r="I1806" i="1"/>
  <c r="K1806" i="1"/>
  <c r="O1806" i="1"/>
  <c r="B1807" i="1"/>
  <c r="I1807" i="1"/>
  <c r="K1807" i="1"/>
  <c r="O1807" i="1"/>
  <c r="B1808" i="1"/>
  <c r="I1808" i="1"/>
  <c r="K1808" i="1"/>
  <c r="O1808" i="1"/>
  <c r="E1808" i="1" s="1"/>
  <c r="B1809" i="1"/>
  <c r="I1809" i="1"/>
  <c r="K1809" i="1"/>
  <c r="O1809" i="1"/>
  <c r="E1809" i="1" s="1"/>
  <c r="B1810" i="1"/>
  <c r="I1810" i="1"/>
  <c r="K1810" i="1"/>
  <c r="O1810" i="1"/>
  <c r="E1810" i="1" s="1"/>
  <c r="B1811" i="1"/>
  <c r="I1811" i="1"/>
  <c r="K1811" i="1"/>
  <c r="O1811" i="1"/>
  <c r="E1811" i="1" s="1"/>
  <c r="B1812" i="1"/>
  <c r="E1812" i="1"/>
  <c r="I1812" i="1"/>
  <c r="K1812" i="1"/>
  <c r="O1812" i="1"/>
  <c r="B1813" i="1"/>
  <c r="E1813" i="1"/>
  <c r="I1813" i="1"/>
  <c r="K1813" i="1"/>
  <c r="O1813" i="1"/>
  <c r="B1814" i="1"/>
  <c r="E1814" i="1"/>
  <c r="I1814" i="1"/>
  <c r="K1814" i="1"/>
  <c r="O1814" i="1"/>
  <c r="B1815" i="1"/>
  <c r="E1815" i="1"/>
  <c r="I1815" i="1"/>
  <c r="K1815" i="1"/>
  <c r="O1815" i="1"/>
  <c r="B1816" i="1"/>
  <c r="E1816" i="1"/>
  <c r="I1816" i="1"/>
  <c r="K1816" i="1"/>
  <c r="O1816" i="1"/>
  <c r="B1817" i="1"/>
  <c r="E1817" i="1"/>
  <c r="I1817" i="1"/>
  <c r="K1817" i="1"/>
  <c r="O1817" i="1"/>
  <c r="B1818" i="1"/>
  <c r="E1818" i="1"/>
  <c r="I1818" i="1"/>
  <c r="K1818" i="1"/>
  <c r="O1818" i="1"/>
  <c r="B1819" i="1"/>
  <c r="E1819" i="1"/>
  <c r="I1819" i="1"/>
  <c r="K1819" i="1"/>
  <c r="O1819" i="1"/>
  <c r="B1820" i="1"/>
  <c r="E1820" i="1"/>
  <c r="I1820" i="1"/>
  <c r="K1820" i="1"/>
  <c r="O1820" i="1"/>
  <c r="B1821" i="1"/>
  <c r="E1821" i="1"/>
  <c r="I1821" i="1"/>
  <c r="K1821" i="1"/>
  <c r="O1821" i="1"/>
  <c r="B1822" i="1"/>
  <c r="E1822" i="1"/>
  <c r="I1822" i="1"/>
  <c r="K1822" i="1"/>
  <c r="O1822" i="1"/>
  <c r="B1823" i="1"/>
  <c r="E1823" i="1"/>
  <c r="I1823" i="1"/>
  <c r="K1823" i="1"/>
  <c r="O1823" i="1"/>
  <c r="B1824" i="1"/>
  <c r="E1824" i="1"/>
  <c r="I1824" i="1"/>
  <c r="K1824" i="1"/>
  <c r="O1824" i="1"/>
  <c r="B1825" i="1"/>
  <c r="E1825" i="1"/>
  <c r="I1825" i="1"/>
  <c r="K1825" i="1"/>
  <c r="O1825" i="1"/>
  <c r="B1826" i="1"/>
  <c r="E1826" i="1"/>
  <c r="I1826" i="1"/>
  <c r="K1826" i="1"/>
  <c r="O1826" i="1"/>
  <c r="B1827" i="1"/>
  <c r="E1827" i="1"/>
  <c r="I1827" i="1"/>
  <c r="K1827" i="1"/>
  <c r="O1827" i="1"/>
  <c r="B1828" i="1"/>
  <c r="E1828" i="1"/>
  <c r="I1828" i="1"/>
  <c r="K1828" i="1"/>
  <c r="O1828" i="1"/>
  <c r="B1829" i="1"/>
  <c r="E1829" i="1"/>
  <c r="I1829" i="1"/>
  <c r="K1829" i="1"/>
  <c r="O1829" i="1"/>
  <c r="I1830" i="1"/>
  <c r="K1830" i="1"/>
  <c r="O1830" i="1"/>
  <c r="I1831" i="1"/>
  <c r="K1831" i="1"/>
  <c r="O1831" i="1"/>
  <c r="E1831" i="1" s="1"/>
  <c r="I1832" i="1"/>
  <c r="K1832" i="1"/>
  <c r="O1832" i="1"/>
  <c r="E1832" i="1" s="1"/>
  <c r="I1833" i="1"/>
  <c r="K1833" i="1"/>
  <c r="O1833" i="1"/>
  <c r="E1833" i="1" s="1"/>
  <c r="I1834" i="1"/>
  <c r="K1834" i="1"/>
  <c r="O1834" i="1"/>
  <c r="E1834" i="1" s="1"/>
  <c r="I1835" i="1"/>
  <c r="K1835" i="1"/>
  <c r="O1835" i="1"/>
  <c r="I1836" i="1"/>
  <c r="K1836" i="1"/>
  <c r="O1836" i="1"/>
  <c r="I1837" i="1"/>
  <c r="K1837" i="1"/>
  <c r="O1837" i="1"/>
  <c r="I1838" i="1"/>
  <c r="K1838" i="1"/>
  <c r="O1838" i="1"/>
  <c r="E1838" i="1" s="1"/>
  <c r="I1839" i="1"/>
  <c r="K1839" i="1"/>
  <c r="O1839" i="1"/>
  <c r="E1839" i="1" s="1"/>
  <c r="E1840" i="1"/>
  <c r="I1840" i="1"/>
  <c r="K1840" i="1"/>
  <c r="O1840" i="1"/>
  <c r="I1841" i="1"/>
  <c r="K1841" i="1"/>
  <c r="O1841" i="1"/>
  <c r="E1841" i="1" s="1"/>
  <c r="I1842" i="1"/>
  <c r="K1842" i="1"/>
  <c r="O1842" i="1"/>
  <c r="E1842" i="1" s="1"/>
  <c r="E1843" i="1"/>
  <c r="I1843" i="1"/>
  <c r="K1843" i="1"/>
  <c r="O1843" i="1"/>
  <c r="I1844" i="1"/>
  <c r="K1844" i="1"/>
  <c r="O1844" i="1"/>
  <c r="E1844" i="1" s="1"/>
  <c r="I1845" i="1"/>
  <c r="K1845" i="1"/>
  <c r="O1845" i="1"/>
  <c r="E1845" i="1" s="1"/>
  <c r="I1846" i="1"/>
  <c r="K1846" i="1"/>
  <c r="O1846" i="1"/>
  <c r="I1847" i="1"/>
  <c r="K1847" i="1"/>
  <c r="O1847" i="1"/>
  <c r="I1848" i="1"/>
  <c r="K1848" i="1"/>
  <c r="O1848" i="1"/>
  <c r="E1848" i="1" s="1"/>
  <c r="I1849" i="1"/>
  <c r="K1849" i="1"/>
  <c r="O1849" i="1"/>
  <c r="E1849" i="1" s="1"/>
  <c r="I1850" i="1"/>
  <c r="K1850" i="1"/>
  <c r="O1850" i="1"/>
  <c r="E1850" i="1" s="1"/>
  <c r="K1851" i="1"/>
  <c r="O1851" i="1"/>
  <c r="I1852" i="1"/>
  <c r="K1852" i="1"/>
  <c r="O1852" i="1"/>
  <c r="E1852" i="1" s="1"/>
  <c r="I1853" i="1"/>
  <c r="K1853" i="1"/>
  <c r="O1853" i="1"/>
  <c r="E1853" i="1" s="1"/>
  <c r="I1854" i="1"/>
  <c r="K1854" i="1"/>
  <c r="O1854" i="1"/>
  <c r="I1855" i="1"/>
  <c r="K1855" i="1"/>
  <c r="O1855" i="1"/>
  <c r="E1855" i="1" s="1"/>
  <c r="I1856" i="1"/>
  <c r="K1856" i="1"/>
  <c r="O1856" i="1"/>
  <c r="E1856" i="1" s="1"/>
  <c r="I1857" i="1"/>
  <c r="K1857" i="1"/>
  <c r="O1857" i="1"/>
  <c r="E1857" i="1" s="1"/>
  <c r="I1858" i="1"/>
  <c r="K1858" i="1"/>
  <c r="O1858" i="1"/>
  <c r="E1858" i="1" s="1"/>
  <c r="I1859" i="1"/>
  <c r="K1859" i="1"/>
  <c r="O1859" i="1"/>
  <c r="E1859" i="1" s="1"/>
  <c r="I1860" i="1"/>
  <c r="K1860" i="1"/>
  <c r="O1860" i="1"/>
  <c r="E1860" i="1" s="1"/>
  <c r="I1861" i="1"/>
  <c r="K1861" i="1"/>
  <c r="O1861" i="1"/>
  <c r="I1862" i="1"/>
  <c r="K1862" i="1"/>
  <c r="O1862" i="1"/>
  <c r="E1862" i="1" s="1"/>
  <c r="I1863" i="1"/>
  <c r="K1863" i="1"/>
  <c r="O1863" i="1"/>
  <c r="I1864" i="1"/>
  <c r="K1864" i="1"/>
  <c r="O1864" i="1"/>
  <c r="I1865" i="1"/>
  <c r="K1865" i="1"/>
  <c r="O1865" i="1"/>
  <c r="I1866" i="1"/>
  <c r="K1866" i="1"/>
  <c r="O1866" i="1"/>
  <c r="I1867" i="1"/>
  <c r="K1867" i="1"/>
  <c r="O1867" i="1"/>
  <c r="E1867" i="1" s="1"/>
  <c r="E1868" i="1"/>
  <c r="I1868" i="1"/>
  <c r="K1868" i="1"/>
  <c r="O1868" i="1"/>
  <c r="I1869" i="1"/>
  <c r="K1869" i="1"/>
  <c r="O1869" i="1"/>
  <c r="E1869" i="1" s="1"/>
  <c r="I1870" i="1"/>
  <c r="K1870" i="1"/>
  <c r="O1870" i="1"/>
  <c r="E1870" i="1" s="1"/>
  <c r="E1871" i="1"/>
  <c r="I1871" i="1"/>
  <c r="K1871" i="1"/>
  <c r="O1871" i="1"/>
  <c r="I1872" i="1"/>
  <c r="K1872" i="1"/>
  <c r="O1872" i="1"/>
  <c r="I1873" i="1"/>
  <c r="K1873" i="1"/>
  <c r="O1873" i="1"/>
  <c r="E1873" i="1" s="1"/>
  <c r="I1874" i="1"/>
  <c r="K1874" i="1"/>
  <c r="O1874" i="1"/>
  <c r="I1875" i="1"/>
  <c r="K1875" i="1"/>
  <c r="O1875" i="1"/>
  <c r="I1876" i="1"/>
  <c r="K1876" i="1"/>
  <c r="O1876" i="1"/>
  <c r="E1876" i="1" s="1"/>
  <c r="I1877" i="1"/>
  <c r="K1877" i="1"/>
  <c r="O1877" i="1"/>
  <c r="I1878" i="1"/>
  <c r="K1878" i="1"/>
  <c r="O1878" i="1"/>
  <c r="E1878" i="1" s="1"/>
  <c r="I1879" i="1"/>
  <c r="K1879" i="1"/>
  <c r="O1879" i="1"/>
  <c r="I1880" i="1"/>
  <c r="K1880" i="1"/>
  <c r="O1880" i="1"/>
  <c r="E1880" i="1" s="1"/>
  <c r="I1881" i="1"/>
  <c r="K1881" i="1"/>
  <c r="O1881" i="1"/>
  <c r="E1881" i="1" s="1"/>
  <c r="E1882" i="1"/>
  <c r="I1882" i="1"/>
  <c r="K1882" i="1"/>
  <c r="O1882" i="1"/>
  <c r="I1883" i="1"/>
  <c r="K1883" i="1"/>
  <c r="O1883" i="1"/>
  <c r="E1883" i="1" s="1"/>
  <c r="I1884" i="1"/>
  <c r="K1884" i="1"/>
  <c r="O1884" i="1"/>
  <c r="E1884" i="1" s="1"/>
  <c r="I1885" i="1"/>
  <c r="K1885" i="1"/>
  <c r="O1885" i="1"/>
  <c r="E1885" i="1" s="1"/>
  <c r="I1886" i="1"/>
  <c r="K1886" i="1"/>
  <c r="O1886" i="1"/>
  <c r="E1886" i="1" s="1"/>
  <c r="I1887" i="1"/>
  <c r="K1887" i="1"/>
  <c r="O1887" i="1"/>
  <c r="E1887" i="1" s="1"/>
  <c r="I1888" i="1"/>
  <c r="K1888" i="1"/>
  <c r="O1888" i="1"/>
  <c r="E1888" i="1" s="1"/>
  <c r="I1889" i="1"/>
  <c r="K1889" i="1"/>
  <c r="O1889" i="1"/>
  <c r="I1890" i="1"/>
  <c r="K1890" i="1"/>
  <c r="O1890" i="1"/>
  <c r="I1891" i="1"/>
  <c r="K1891" i="1"/>
  <c r="O1891" i="1"/>
  <c r="I1892" i="1"/>
  <c r="K1892" i="1"/>
  <c r="O1892" i="1"/>
  <c r="E1892" i="1" s="1"/>
  <c r="I1893" i="1"/>
  <c r="K1893" i="1"/>
  <c r="O1893" i="1"/>
  <c r="E1893" i="1" s="1"/>
  <c r="I1894" i="1"/>
  <c r="K1894" i="1"/>
  <c r="O1894" i="1"/>
  <c r="E1894" i="1" s="1"/>
  <c r="I1895" i="1"/>
  <c r="K1895" i="1"/>
  <c r="O1895" i="1"/>
  <c r="E1895" i="1" s="1"/>
  <c r="I1896" i="1"/>
  <c r="K1896" i="1"/>
  <c r="O1896" i="1"/>
  <c r="E1896" i="1" s="1"/>
  <c r="I1897" i="1"/>
  <c r="K1897" i="1"/>
  <c r="O1897" i="1"/>
  <c r="I1898" i="1"/>
  <c r="K1898" i="1"/>
  <c r="O1898" i="1"/>
  <c r="E1898" i="1" s="1"/>
  <c r="I1899" i="1"/>
  <c r="K1899" i="1"/>
  <c r="O1899" i="1"/>
  <c r="I1900" i="1"/>
  <c r="K1900" i="1"/>
  <c r="O1900" i="1"/>
  <c r="I1901" i="1"/>
  <c r="K1901" i="1"/>
  <c r="O1901" i="1"/>
  <c r="E1901" i="1" s="1"/>
  <c r="I1902" i="1"/>
  <c r="K1902" i="1"/>
  <c r="O1902" i="1"/>
  <c r="E1902" i="1" s="1"/>
  <c r="I1903" i="1"/>
  <c r="K1903" i="1"/>
  <c r="O1903" i="1"/>
  <c r="E1903" i="1" s="1"/>
  <c r="I1904" i="1"/>
  <c r="O1904" i="1"/>
  <c r="E1904" i="1" s="1"/>
  <c r="E1905" i="1"/>
  <c r="I1905" i="1"/>
  <c r="O1905" i="1"/>
  <c r="E1906" i="1"/>
  <c r="I1906" i="1"/>
  <c r="O1906" i="1"/>
  <c r="I1907" i="1"/>
  <c r="O1907" i="1"/>
  <c r="E1907" i="1" s="1"/>
  <c r="E1908" i="1"/>
  <c r="I1908" i="1"/>
  <c r="O1908" i="1"/>
  <c r="I1909" i="1"/>
  <c r="O1909" i="1"/>
  <c r="E1909" i="1" s="1"/>
  <c r="E1910" i="1"/>
  <c r="I1910" i="1"/>
  <c r="O1910" i="1"/>
  <c r="E1911" i="1"/>
  <c r="I1911" i="1"/>
  <c r="O1911" i="1"/>
  <c r="I1912" i="1"/>
  <c r="O1912" i="1"/>
  <c r="E1912" i="1" s="1"/>
  <c r="I1913" i="1"/>
  <c r="O1913" i="1"/>
  <c r="I1914" i="1"/>
  <c r="O1914" i="1"/>
  <c r="E1914" i="1" s="1"/>
  <c r="E1915" i="1"/>
  <c r="I1915" i="1"/>
  <c r="O1915" i="1"/>
  <c r="I1916" i="1"/>
  <c r="O1916" i="1"/>
  <c r="E1916" i="1" s="1"/>
  <c r="E1917" i="1"/>
  <c r="I1917" i="1"/>
  <c r="O1917" i="1"/>
  <c r="E1918" i="1"/>
  <c r="I1918" i="1"/>
  <c r="O1918" i="1"/>
  <c r="I1919" i="1"/>
  <c r="O1919" i="1"/>
  <c r="E1919" i="1" s="1"/>
  <c r="I1920" i="1"/>
  <c r="O1920" i="1"/>
  <c r="E1920" i="1" s="1"/>
  <c r="I1921" i="1"/>
  <c r="O1921" i="1"/>
  <c r="E1921" i="1" s="1"/>
  <c r="E1922" i="1"/>
  <c r="I1922" i="1"/>
  <c r="O1922" i="1"/>
  <c r="E1923" i="1"/>
  <c r="I1923" i="1"/>
  <c r="O1923" i="1"/>
  <c r="E1924" i="1"/>
  <c r="I1924" i="1"/>
  <c r="O1924" i="1"/>
  <c r="E1925" i="1"/>
  <c r="I1925" i="1"/>
  <c r="O1925" i="1"/>
  <c r="B1926" i="1"/>
  <c r="I1926" i="1"/>
  <c r="K1926" i="1"/>
  <c r="O1926" i="1"/>
  <c r="B1927" i="1"/>
  <c r="E1927" i="1"/>
  <c r="I1927" i="1"/>
  <c r="K1927" i="1"/>
  <c r="O1927" i="1"/>
  <c r="B1928" i="1"/>
  <c r="I1928" i="1"/>
  <c r="K1928" i="1"/>
  <c r="O1928" i="1"/>
  <c r="E1928" i="1" s="1"/>
  <c r="B1929" i="1"/>
  <c r="E1929" i="1"/>
  <c r="I1929" i="1"/>
  <c r="K1929" i="1"/>
  <c r="O1929" i="1"/>
  <c r="B1930" i="1"/>
  <c r="I1930" i="1"/>
  <c r="K1930" i="1"/>
  <c r="O1930" i="1"/>
  <c r="B1931" i="1"/>
  <c r="E1931" i="1"/>
  <c r="I1931" i="1"/>
  <c r="K1931" i="1"/>
  <c r="O1931" i="1"/>
  <c r="B1932" i="1"/>
  <c r="I1932" i="1"/>
  <c r="K1932" i="1"/>
  <c r="O1932" i="1"/>
  <c r="E1932" i="1" s="1"/>
  <c r="B1933" i="1"/>
  <c r="E1933" i="1"/>
  <c r="I1933" i="1"/>
  <c r="K1933" i="1"/>
  <c r="O1933" i="1"/>
  <c r="B1934" i="1"/>
  <c r="I1934" i="1"/>
  <c r="K1934" i="1"/>
  <c r="O1934" i="1"/>
  <c r="E1934" i="1" s="1"/>
  <c r="B1935" i="1"/>
  <c r="E1935" i="1"/>
  <c r="I1935" i="1"/>
  <c r="K1935" i="1"/>
  <c r="O1935" i="1"/>
  <c r="B1936" i="1"/>
  <c r="I1936" i="1"/>
  <c r="K1936" i="1"/>
  <c r="O1936" i="1"/>
  <c r="B1937" i="1"/>
  <c r="E1937" i="1"/>
  <c r="I1937" i="1"/>
  <c r="K1937" i="1"/>
  <c r="O1937" i="1"/>
  <c r="B1938" i="1"/>
  <c r="I1938" i="1"/>
  <c r="K1938" i="1"/>
  <c r="O1938" i="1"/>
  <c r="B1939" i="1"/>
  <c r="E1939" i="1"/>
  <c r="I1939" i="1"/>
  <c r="K1939" i="1"/>
  <c r="O1939" i="1"/>
  <c r="B1940" i="1"/>
  <c r="I1940" i="1"/>
  <c r="K1940" i="1"/>
  <c r="O1940" i="1"/>
  <c r="E1940" i="1" s="1"/>
  <c r="B1941" i="1"/>
  <c r="E1941" i="1"/>
  <c r="I1941" i="1"/>
  <c r="K1941" i="1"/>
  <c r="O1941" i="1"/>
  <c r="B1942" i="1"/>
  <c r="I1942" i="1"/>
  <c r="K1942" i="1"/>
  <c r="O1942" i="1"/>
  <c r="B1943" i="1"/>
  <c r="E1943" i="1"/>
  <c r="I1943" i="1"/>
  <c r="K1943" i="1"/>
  <c r="O1943" i="1"/>
  <c r="B1944" i="1"/>
  <c r="I1944" i="1"/>
  <c r="K1944" i="1"/>
  <c r="O1944" i="1"/>
  <c r="E1944" i="1" s="1"/>
  <c r="B1945" i="1"/>
  <c r="E1945" i="1"/>
  <c r="I1945" i="1"/>
  <c r="K1945" i="1"/>
  <c r="O1945" i="1"/>
  <c r="B1946" i="1"/>
  <c r="I1946" i="1"/>
  <c r="K1946" i="1"/>
  <c r="O1946" i="1"/>
  <c r="B1947" i="1"/>
  <c r="E1947" i="1"/>
  <c r="I1947" i="1"/>
  <c r="K1947" i="1"/>
  <c r="O1947" i="1"/>
  <c r="B1948" i="1"/>
  <c r="I1948" i="1"/>
  <c r="K1948" i="1"/>
  <c r="O1948" i="1"/>
  <c r="E1948" i="1" s="1"/>
  <c r="B1949" i="1"/>
  <c r="E1949" i="1"/>
  <c r="I1949" i="1"/>
  <c r="K1949" i="1"/>
  <c r="O1949" i="1"/>
  <c r="B1950" i="1"/>
  <c r="I1950" i="1"/>
  <c r="K1950" i="1"/>
  <c r="O1950" i="1"/>
  <c r="B1951" i="1"/>
  <c r="E1951" i="1"/>
  <c r="I1951" i="1"/>
  <c r="K1951" i="1"/>
  <c r="O1951" i="1"/>
  <c r="B1952" i="1"/>
  <c r="I1952" i="1"/>
  <c r="K1952" i="1"/>
  <c r="O1952" i="1"/>
  <c r="E1952" i="1" s="1"/>
  <c r="B1953" i="1"/>
  <c r="E1953" i="1"/>
  <c r="I1953" i="1"/>
  <c r="K1953" i="1"/>
  <c r="O1953" i="1"/>
  <c r="B1954" i="1"/>
  <c r="I1954" i="1"/>
  <c r="K1954" i="1"/>
  <c r="O1954" i="1"/>
  <c r="E1954" i="1" s="1"/>
  <c r="B1955" i="1"/>
  <c r="E1955" i="1"/>
  <c r="I1955" i="1"/>
  <c r="K1955" i="1"/>
  <c r="O1955" i="1"/>
  <c r="B1956" i="1"/>
  <c r="I1956" i="1"/>
  <c r="K1956" i="1"/>
  <c r="O1956" i="1"/>
  <c r="E1956" i="1" s="1"/>
  <c r="B1957" i="1"/>
  <c r="E1957" i="1"/>
  <c r="I1957" i="1"/>
  <c r="K1957" i="1"/>
  <c r="O1957" i="1"/>
  <c r="B1958" i="1"/>
  <c r="I1958" i="1"/>
  <c r="K1958" i="1"/>
  <c r="O1958" i="1"/>
  <c r="B1959" i="1"/>
  <c r="E1959" i="1"/>
  <c r="I1959" i="1"/>
  <c r="K1959" i="1"/>
  <c r="O1959" i="1"/>
  <c r="B1960" i="1"/>
  <c r="I1960" i="1"/>
  <c r="K1960" i="1"/>
  <c r="O1960" i="1"/>
  <c r="E1960" i="1" s="1"/>
  <c r="B1961" i="1"/>
  <c r="E1961" i="1"/>
  <c r="I1961" i="1"/>
  <c r="K1961" i="1"/>
  <c r="O1961" i="1"/>
  <c r="B1962" i="1"/>
  <c r="I1962" i="1"/>
  <c r="K1962" i="1"/>
  <c r="O1962" i="1"/>
  <c r="B1963" i="1"/>
  <c r="E1963" i="1"/>
  <c r="I1963" i="1"/>
  <c r="K1963" i="1"/>
  <c r="O1963" i="1"/>
  <c r="B1964" i="1"/>
  <c r="I1964" i="1"/>
  <c r="K1964" i="1"/>
  <c r="O1964" i="1"/>
  <c r="B1965" i="1"/>
  <c r="E1965" i="1"/>
  <c r="I1965" i="1"/>
  <c r="K1965" i="1"/>
  <c r="O1965" i="1"/>
  <c r="B1966" i="1"/>
  <c r="I1966" i="1"/>
  <c r="K1966" i="1"/>
  <c r="O1966" i="1"/>
  <c r="E1966" i="1" s="1"/>
  <c r="B1967" i="1"/>
  <c r="E1967" i="1"/>
  <c r="I1967" i="1"/>
  <c r="K1967" i="1"/>
  <c r="O1967" i="1"/>
  <c r="B1968" i="1"/>
  <c r="I1968" i="1"/>
  <c r="K1968" i="1"/>
  <c r="O1968" i="1"/>
  <c r="E1968" i="1" s="1"/>
  <c r="B1969" i="1"/>
  <c r="E1969" i="1"/>
  <c r="I1969" i="1"/>
  <c r="K1969" i="1"/>
  <c r="O1969" i="1"/>
  <c r="B1970" i="1"/>
  <c r="I1970" i="1"/>
  <c r="K1970" i="1"/>
  <c r="O1970" i="1"/>
  <c r="B1971" i="1"/>
  <c r="E1971" i="1"/>
  <c r="I1971" i="1"/>
  <c r="K1971" i="1"/>
  <c r="O1971" i="1"/>
  <c r="B1972" i="1"/>
  <c r="I1972" i="1"/>
  <c r="K1972" i="1"/>
  <c r="O1972" i="1"/>
  <c r="E1972" i="1" s="1"/>
  <c r="B1973" i="1"/>
  <c r="E1973" i="1"/>
  <c r="I1973" i="1"/>
  <c r="K1973" i="1"/>
  <c r="O1973" i="1"/>
  <c r="B1974" i="1"/>
  <c r="I1974" i="1"/>
  <c r="K1974" i="1"/>
  <c r="O1974" i="1"/>
  <c r="E1974" i="1" s="1"/>
  <c r="B1975" i="1"/>
  <c r="E1975" i="1"/>
  <c r="I1975" i="1"/>
  <c r="K1975" i="1"/>
  <c r="O1975" i="1"/>
  <c r="B1976" i="1"/>
  <c r="I1976" i="1"/>
  <c r="K1976" i="1"/>
  <c r="O1976" i="1"/>
  <c r="B1977" i="1"/>
  <c r="E1977" i="1"/>
  <c r="I1977" i="1"/>
  <c r="K1977" i="1"/>
  <c r="O1977" i="1"/>
  <c r="B1978" i="1"/>
  <c r="I1978" i="1"/>
  <c r="K1978" i="1"/>
  <c r="O1978" i="1"/>
  <c r="B1979" i="1"/>
  <c r="E1979" i="1"/>
  <c r="I1979" i="1"/>
  <c r="K1979" i="1"/>
  <c r="O1979" i="1"/>
  <c r="B1980" i="1"/>
  <c r="I1980" i="1"/>
  <c r="K1980" i="1"/>
  <c r="O1980" i="1"/>
  <c r="E1980" i="1" s="1"/>
  <c r="B1981" i="1"/>
  <c r="I1981" i="1"/>
  <c r="O1981" i="1"/>
  <c r="E1981" i="1" s="1"/>
  <c r="B1982" i="1"/>
  <c r="E1982" i="1"/>
  <c r="I1982" i="1"/>
  <c r="K1982" i="1"/>
  <c r="O1982" i="1"/>
  <c r="B1983" i="1"/>
  <c r="I1983" i="1"/>
  <c r="K1983" i="1"/>
  <c r="O1983" i="1"/>
  <c r="E1983" i="1" s="1"/>
  <c r="B1984" i="1"/>
  <c r="E1984" i="1"/>
  <c r="I1984" i="1"/>
  <c r="K1984" i="1"/>
  <c r="O1984" i="1"/>
  <c r="B1985" i="1"/>
  <c r="I1985" i="1"/>
  <c r="K1985" i="1"/>
  <c r="O1985" i="1"/>
  <c r="E1985" i="1" s="1"/>
  <c r="B1986" i="1"/>
  <c r="E1986" i="1"/>
  <c r="I1986" i="1"/>
  <c r="K1986" i="1"/>
  <c r="O1986" i="1"/>
  <c r="B1987" i="1"/>
  <c r="I1987" i="1"/>
  <c r="K1987" i="1"/>
  <c r="O1987" i="1"/>
  <c r="E1987" i="1" s="1"/>
  <c r="B1988" i="1"/>
  <c r="I1988" i="1"/>
  <c r="K1988" i="1"/>
  <c r="O1988" i="1"/>
  <c r="E1988" i="1" s="1"/>
  <c r="B1989" i="1"/>
  <c r="I1989" i="1"/>
  <c r="K1989" i="1"/>
  <c r="O1989" i="1"/>
  <c r="E1989" i="1" s="1"/>
  <c r="B1990" i="1"/>
  <c r="I1990" i="1"/>
  <c r="K1990" i="1"/>
  <c r="O1990" i="1"/>
  <c r="E1990" i="1" s="1"/>
  <c r="B1991" i="1"/>
  <c r="I1991" i="1"/>
  <c r="K1991" i="1"/>
  <c r="O1991" i="1"/>
  <c r="E1991" i="1" s="1"/>
  <c r="B1992" i="1"/>
  <c r="I1992" i="1"/>
  <c r="K1992" i="1"/>
  <c r="O1992" i="1"/>
  <c r="E1992" i="1" s="1"/>
  <c r="B1993" i="1"/>
  <c r="I1993" i="1"/>
  <c r="K1993" i="1"/>
  <c r="O1993" i="1"/>
  <c r="E1993" i="1" s="1"/>
  <c r="B1994" i="1"/>
  <c r="E1994" i="1"/>
  <c r="I1994" i="1"/>
  <c r="K1994" i="1"/>
  <c r="O1994" i="1"/>
  <c r="B1995" i="1"/>
  <c r="I1995" i="1"/>
  <c r="K1995" i="1"/>
  <c r="O1995" i="1"/>
  <c r="E1995" i="1" s="1"/>
  <c r="B1996" i="1"/>
  <c r="I1996" i="1"/>
  <c r="K1996" i="1"/>
  <c r="O1996" i="1"/>
  <c r="E1996" i="1" s="1"/>
  <c r="A1997" i="1"/>
  <c r="K1997" i="1" s="1"/>
  <c r="O1997" i="1"/>
  <c r="A1998" i="1"/>
  <c r="I1998" i="1" s="1"/>
  <c r="E1998" i="1" s="1"/>
  <c r="O1998" i="1"/>
  <c r="A1999" i="1"/>
  <c r="I1999" i="1" s="1"/>
  <c r="O1999" i="1"/>
  <c r="A2000" i="1"/>
  <c r="I2000" i="1" s="1"/>
  <c r="O2000" i="1"/>
  <c r="A2001" i="1"/>
  <c r="K2001" i="1" s="1"/>
  <c r="O2001" i="1"/>
  <c r="A2002" i="1"/>
  <c r="K2002" i="1" s="1"/>
  <c r="I2002" i="1"/>
  <c r="E2002" i="1" s="1"/>
  <c r="O2002" i="1"/>
  <c r="A2003" i="1"/>
  <c r="I2003" i="1" s="1"/>
  <c r="O2003" i="1"/>
  <c r="A2004" i="1"/>
  <c r="I2004" i="1" s="1"/>
  <c r="E2004" i="1" s="1"/>
  <c r="O2004" i="1"/>
  <c r="A2005" i="1"/>
  <c r="I2005" i="1" s="1"/>
  <c r="K2005" i="1"/>
  <c r="O2005" i="1"/>
  <c r="A2006" i="1"/>
  <c r="I2006" i="1" s="1"/>
  <c r="E2006" i="1" s="1"/>
  <c r="O2006" i="1"/>
  <c r="A2007" i="1"/>
  <c r="I2007" i="1" s="1"/>
  <c r="O2007" i="1"/>
  <c r="A2008" i="1"/>
  <c r="I2008" i="1" s="1"/>
  <c r="O2008" i="1"/>
  <c r="A2009" i="1"/>
  <c r="K2009" i="1" s="1"/>
  <c r="O2009" i="1"/>
  <c r="A2010" i="1"/>
  <c r="I2010" i="1" s="1"/>
  <c r="O2010" i="1"/>
  <c r="A2011" i="1"/>
  <c r="I2011" i="1" s="1"/>
  <c r="O2011" i="1"/>
  <c r="A2012" i="1"/>
  <c r="I2012" i="1" s="1"/>
  <c r="O2012" i="1"/>
  <c r="A2013" i="1"/>
  <c r="O2013" i="1"/>
  <c r="A2014" i="1"/>
  <c r="I2014" i="1" s="1"/>
  <c r="E2014" i="1" s="1"/>
  <c r="O2014" i="1"/>
  <c r="A2015" i="1"/>
  <c r="K2015" i="1" s="1"/>
  <c r="O2015" i="1"/>
  <c r="A2016" i="1"/>
  <c r="I2016" i="1" s="1"/>
  <c r="O2016" i="1"/>
  <c r="A2017" i="1"/>
  <c r="K2017" i="1" s="1"/>
  <c r="O2017" i="1"/>
  <c r="A2018" i="1"/>
  <c r="I2018" i="1" s="1"/>
  <c r="E2018" i="1" s="1"/>
  <c r="O2018" i="1"/>
  <c r="A2019" i="1"/>
  <c r="I2019" i="1" s="1"/>
  <c r="O2019" i="1"/>
  <c r="A2020" i="1"/>
  <c r="I2020" i="1" s="1"/>
  <c r="O2020" i="1"/>
  <c r="A2021" i="1"/>
  <c r="K2021" i="1" s="1"/>
  <c r="O2021" i="1"/>
  <c r="A2022" i="1"/>
  <c r="K2022" i="1" s="1"/>
  <c r="O2022" i="1"/>
  <c r="A2023" i="1"/>
  <c r="I2023" i="1" s="1"/>
  <c r="O2023" i="1"/>
  <c r="A2024" i="1"/>
  <c r="K2024" i="1" s="1"/>
  <c r="O2024" i="1"/>
  <c r="A2025" i="1"/>
  <c r="I2025" i="1" s="1"/>
  <c r="O2025" i="1"/>
  <c r="A2026" i="1"/>
  <c r="I2026" i="1" s="1"/>
  <c r="E2026" i="1" s="1"/>
  <c r="O2026" i="1"/>
  <c r="A2027" i="1"/>
  <c r="I2027" i="1" s="1"/>
  <c r="O2027" i="1"/>
  <c r="A2028" i="1"/>
  <c r="I2028" i="1" s="1"/>
  <c r="O2028" i="1"/>
  <c r="A2029" i="1"/>
  <c r="K2029" i="1" s="1"/>
  <c r="O2029" i="1"/>
  <c r="A2030" i="1"/>
  <c r="K2030" i="1" s="1"/>
  <c r="O2030" i="1"/>
  <c r="A2031" i="1"/>
  <c r="I2031" i="1" s="1"/>
  <c r="O2031" i="1"/>
  <c r="A2032" i="1"/>
  <c r="I2032" i="1" s="1"/>
  <c r="K2032" i="1"/>
  <c r="O2032" i="1"/>
  <c r="A2033" i="1"/>
  <c r="O2033" i="1"/>
  <c r="A2034" i="1"/>
  <c r="I2034" i="1" s="1"/>
  <c r="E2034" i="1" s="1"/>
  <c r="O2034" i="1"/>
  <c r="A2035" i="1"/>
  <c r="K2035" i="1" s="1"/>
  <c r="O2035" i="1"/>
  <c r="A2036" i="1"/>
  <c r="K2036" i="1" s="1"/>
  <c r="O2036" i="1"/>
  <c r="A2037" i="1"/>
  <c r="K2037" i="1" s="1"/>
  <c r="I2037" i="1"/>
  <c r="O2037" i="1"/>
  <c r="A2038" i="1"/>
  <c r="K2038" i="1" s="1"/>
  <c r="O2038" i="1"/>
  <c r="A2039" i="1"/>
  <c r="I2039" i="1" s="1"/>
  <c r="O2039" i="1"/>
  <c r="A2040" i="1"/>
  <c r="K2040" i="1" s="1"/>
  <c r="O2040" i="1"/>
  <c r="A2041" i="1"/>
  <c r="K2041" i="1" s="1"/>
  <c r="O2041" i="1"/>
  <c r="A2042" i="1"/>
  <c r="I2042" i="1" s="1"/>
  <c r="E2042" i="1" s="1"/>
  <c r="O2042" i="1"/>
  <c r="A2043" i="1"/>
  <c r="I2043" i="1" s="1"/>
  <c r="O2043" i="1"/>
  <c r="A2044" i="1"/>
  <c r="K2044" i="1" s="1"/>
  <c r="O2044" i="1"/>
  <c r="A2045" i="1"/>
  <c r="I2045" i="1" s="1"/>
  <c r="O2045" i="1"/>
  <c r="A2046" i="1"/>
  <c r="I2046" i="1" s="1"/>
  <c r="E2046" i="1" s="1"/>
  <c r="O2046" i="1"/>
  <c r="A2047" i="1"/>
  <c r="I2047" i="1" s="1"/>
  <c r="O2047" i="1"/>
  <c r="A2048" i="1"/>
  <c r="K2048" i="1" s="1"/>
  <c r="O2048" i="1"/>
  <c r="A2049" i="1"/>
  <c r="K2049" i="1" s="1"/>
  <c r="O2049" i="1"/>
  <c r="A2050" i="1"/>
  <c r="I2050" i="1" s="1"/>
  <c r="E2050" i="1" s="1"/>
  <c r="O2050" i="1"/>
  <c r="E2051" i="1"/>
  <c r="I2051" i="1"/>
  <c r="K2051" i="1"/>
  <c r="O2051" i="1"/>
  <c r="B2052" i="1"/>
  <c r="I2052" i="1"/>
  <c r="K2052" i="1"/>
  <c r="O2052" i="1"/>
  <c r="B2053" i="1"/>
  <c r="I2053" i="1"/>
  <c r="K2053" i="1"/>
  <c r="O2053" i="1"/>
  <c r="E2053" i="1" s="1"/>
  <c r="B2054" i="1"/>
  <c r="I2054" i="1"/>
  <c r="K2054" i="1"/>
  <c r="O2054" i="1"/>
  <c r="E2054" i="1" s="1"/>
  <c r="B2055" i="1"/>
  <c r="I2055" i="1"/>
  <c r="E2055" i="1" s="1"/>
  <c r="K2055" i="1"/>
  <c r="O2055" i="1"/>
  <c r="E2056" i="1"/>
  <c r="I2056" i="1"/>
  <c r="K2056" i="1"/>
  <c r="O2056" i="1"/>
  <c r="E2057" i="1"/>
  <c r="I2057" i="1"/>
  <c r="K2057" i="1"/>
  <c r="O2057" i="1"/>
  <c r="I2058" i="1"/>
  <c r="O2058" i="1"/>
  <c r="E2058" i="1" s="1"/>
  <c r="I2059" i="1"/>
  <c r="K2059" i="1"/>
  <c r="O2059" i="1"/>
  <c r="E2059" i="1" s="1"/>
  <c r="E2060" i="1"/>
  <c r="I2060" i="1"/>
  <c r="O2060" i="1"/>
  <c r="E2061" i="1"/>
  <c r="I2061" i="1"/>
  <c r="K2061" i="1"/>
  <c r="O2061" i="1"/>
  <c r="I2062" i="1"/>
  <c r="K2062" i="1"/>
  <c r="O2062" i="1"/>
  <c r="E2062" i="1" s="1"/>
  <c r="I2063" i="1"/>
  <c r="K2063" i="1"/>
  <c r="O2063" i="1"/>
  <c r="E2063" i="1" s="1"/>
  <c r="I2064" i="1"/>
  <c r="K2064" i="1"/>
  <c r="O2064" i="1"/>
  <c r="E2064" i="1" s="1"/>
  <c r="I2065" i="1"/>
  <c r="K2065" i="1"/>
  <c r="O2065" i="1"/>
  <c r="E2065" i="1" s="1"/>
  <c r="I2066" i="1"/>
  <c r="E2066" i="1" s="1"/>
  <c r="K2066" i="1"/>
  <c r="O2066" i="1"/>
  <c r="I2067" i="1"/>
  <c r="K2067" i="1"/>
  <c r="O2067" i="1"/>
  <c r="I2068" i="1"/>
  <c r="K2068" i="1"/>
  <c r="O2068" i="1"/>
  <c r="E2068" i="1" s="1"/>
  <c r="I2069" i="1"/>
  <c r="K2069" i="1"/>
  <c r="O2069" i="1"/>
  <c r="E2069" i="1" s="1"/>
  <c r="I2070" i="1"/>
  <c r="K2070" i="1"/>
  <c r="O2070" i="1"/>
  <c r="E2070" i="1" s="1"/>
  <c r="I2071" i="1"/>
  <c r="E2071" i="1" s="1"/>
  <c r="K2071" i="1"/>
  <c r="O2071" i="1"/>
  <c r="I2072" i="1"/>
  <c r="K2072" i="1"/>
  <c r="O2072" i="1"/>
  <c r="I2073" i="1"/>
  <c r="K2073" i="1"/>
  <c r="O2073" i="1"/>
  <c r="E2073" i="1" s="1"/>
  <c r="I2074" i="1"/>
  <c r="K2074" i="1"/>
  <c r="O2074" i="1"/>
  <c r="E2074" i="1" s="1"/>
  <c r="I2075" i="1"/>
  <c r="K2075" i="1"/>
  <c r="O2075" i="1"/>
  <c r="E2075" i="1" s="1"/>
  <c r="I2076" i="1"/>
  <c r="E2076" i="1" s="1"/>
  <c r="K2076" i="1"/>
  <c r="O2076" i="1"/>
  <c r="I2077" i="1"/>
  <c r="K2077" i="1"/>
  <c r="O2077" i="1"/>
  <c r="E2077" i="1" s="1"/>
  <c r="I2078" i="1"/>
  <c r="K2078" i="1"/>
  <c r="O2078" i="1"/>
  <c r="E2078" i="1" s="1"/>
  <c r="I2079" i="1"/>
  <c r="K2079" i="1"/>
  <c r="O2079" i="1"/>
  <c r="E2079" i="1" s="1"/>
  <c r="I2080" i="1"/>
  <c r="K2080" i="1"/>
  <c r="O2080" i="1"/>
  <c r="E2080" i="1" s="1"/>
  <c r="E2081" i="1"/>
  <c r="I2081" i="1"/>
  <c r="K2081" i="1"/>
  <c r="O2081" i="1"/>
  <c r="I2082" i="1"/>
  <c r="K2082" i="1"/>
  <c r="O2082" i="1"/>
  <c r="E2082" i="1" s="1"/>
  <c r="I2083" i="1"/>
  <c r="K2083" i="1"/>
  <c r="O2083" i="1"/>
  <c r="E2083" i="1" s="1"/>
  <c r="I2084" i="1"/>
  <c r="K2084" i="1"/>
  <c r="O2084" i="1"/>
  <c r="E2084" i="1" s="1"/>
  <c r="I2085" i="1"/>
  <c r="K2085" i="1"/>
  <c r="O2085" i="1"/>
  <c r="E2086" i="1"/>
  <c r="I2086" i="1"/>
  <c r="O2086" i="1"/>
  <c r="I2087" i="1"/>
  <c r="K2087" i="1"/>
  <c r="O2087" i="1"/>
  <c r="E2087" i="1" s="1"/>
  <c r="E2088" i="1"/>
  <c r="I2088" i="1"/>
  <c r="O2088" i="1"/>
  <c r="I2089" i="1"/>
  <c r="E2089" i="1" s="1"/>
  <c r="K2089" i="1"/>
  <c r="O2089" i="1"/>
  <c r="E2090" i="1"/>
  <c r="I2090" i="1"/>
  <c r="K2090" i="1"/>
  <c r="O2090" i="1"/>
  <c r="E2091" i="1"/>
  <c r="I2091" i="1"/>
  <c r="O2091" i="1"/>
  <c r="E2092" i="1"/>
  <c r="I2092" i="1"/>
  <c r="K2092" i="1"/>
  <c r="O2092" i="1"/>
  <c r="I2093" i="1"/>
  <c r="K2093" i="1"/>
  <c r="O2093" i="1"/>
  <c r="I2094" i="1"/>
  <c r="K2094" i="1"/>
  <c r="O2094" i="1"/>
  <c r="I2095" i="1"/>
  <c r="K2095" i="1"/>
  <c r="O2095" i="1"/>
  <c r="E2096" i="1"/>
  <c r="I2096" i="1"/>
  <c r="K2096" i="1"/>
  <c r="O2096" i="1"/>
  <c r="E2097" i="1"/>
  <c r="I2097" i="1"/>
  <c r="K2097" i="1"/>
  <c r="O2097" i="1"/>
  <c r="E2098" i="1"/>
  <c r="I2098" i="1"/>
  <c r="K2098" i="1"/>
  <c r="O2098" i="1"/>
  <c r="E2099" i="1"/>
  <c r="I2099" i="1"/>
  <c r="K2099" i="1"/>
  <c r="O2099" i="1"/>
  <c r="I2100" i="1"/>
  <c r="K2100" i="1"/>
  <c r="O2100" i="1"/>
  <c r="E2100" i="1" s="1"/>
  <c r="I2101" i="1"/>
  <c r="K2101" i="1"/>
  <c r="O2101" i="1"/>
  <c r="E2101" i="1" s="1"/>
  <c r="I2102" i="1"/>
  <c r="K2102" i="1"/>
  <c r="O2102" i="1"/>
  <c r="E2102" i="1" s="1"/>
  <c r="I2103" i="1"/>
  <c r="K2103" i="1"/>
  <c r="O2103" i="1"/>
  <c r="E2103" i="1" s="1"/>
  <c r="I2104" i="1"/>
  <c r="K2104" i="1"/>
  <c r="O2104" i="1"/>
  <c r="I2105" i="1"/>
  <c r="K2105" i="1"/>
  <c r="O2105" i="1"/>
  <c r="E2106" i="1"/>
  <c r="I2106" i="1"/>
  <c r="K2106" i="1"/>
  <c r="O2106" i="1"/>
  <c r="I2107" i="1"/>
  <c r="K2107" i="1"/>
  <c r="O2107" i="1"/>
  <c r="E2107" i="1" s="1"/>
  <c r="E2108" i="1"/>
  <c r="I2108" i="1"/>
  <c r="K2108" i="1"/>
  <c r="O2108" i="1"/>
  <c r="E2109" i="1"/>
  <c r="I2109" i="1"/>
  <c r="K2109" i="1"/>
  <c r="O2109" i="1"/>
  <c r="I2110" i="1"/>
  <c r="K2110" i="1"/>
  <c r="O2110" i="1"/>
  <c r="E2110" i="1" s="1"/>
  <c r="I2111" i="1"/>
  <c r="K2111" i="1"/>
  <c r="O2111" i="1"/>
  <c r="I2112" i="1"/>
  <c r="K2112" i="1"/>
  <c r="O2112" i="1"/>
  <c r="E2112" i="1" s="1"/>
  <c r="I2113" i="1"/>
  <c r="K2113" i="1"/>
  <c r="O2113" i="1"/>
  <c r="E2113" i="1" s="1"/>
  <c r="I2114" i="1"/>
  <c r="K2114" i="1"/>
  <c r="O2114" i="1"/>
  <c r="I2115" i="1"/>
  <c r="K2115" i="1"/>
  <c r="O2115" i="1"/>
  <c r="E2115" i="1" s="1"/>
  <c r="E2116" i="1"/>
  <c r="I2116" i="1"/>
  <c r="K2116" i="1"/>
  <c r="O2116" i="1"/>
  <c r="E2117" i="1"/>
  <c r="I2117" i="1"/>
  <c r="K2117" i="1"/>
  <c r="O2117" i="1"/>
  <c r="I2118" i="1"/>
  <c r="E2118" i="1" s="1"/>
  <c r="K2118" i="1"/>
  <c r="O2118" i="1"/>
  <c r="E2119" i="1"/>
  <c r="I2119" i="1"/>
  <c r="K2119" i="1"/>
  <c r="O2119" i="1"/>
  <c r="I2120" i="1"/>
  <c r="K2120" i="1"/>
  <c r="O2120" i="1"/>
  <c r="E2120" i="1" s="1"/>
  <c r="I2121" i="1"/>
  <c r="K2121" i="1"/>
  <c r="O2121" i="1"/>
  <c r="E2121" i="1" s="1"/>
  <c r="I2122" i="1"/>
  <c r="K2122" i="1"/>
  <c r="O2122" i="1"/>
  <c r="E2122" i="1" s="1"/>
  <c r="I2123" i="1"/>
  <c r="K2123" i="1"/>
  <c r="O2123" i="1"/>
  <c r="E2123" i="1" s="1"/>
  <c r="I2124" i="1"/>
  <c r="K2124" i="1"/>
  <c r="O2124" i="1"/>
  <c r="I2125" i="1"/>
  <c r="K2125" i="1"/>
  <c r="O2125" i="1"/>
  <c r="E2126" i="1"/>
  <c r="I2126" i="1"/>
  <c r="K2126" i="1"/>
  <c r="O2126" i="1"/>
  <c r="E2127" i="1"/>
  <c r="I2127" i="1"/>
  <c r="K2127" i="1"/>
  <c r="O2127" i="1"/>
  <c r="E2128" i="1"/>
  <c r="I2128" i="1"/>
  <c r="K2128" i="1"/>
  <c r="O2128" i="1"/>
  <c r="E2129" i="1"/>
  <c r="I2129" i="1"/>
  <c r="K2129" i="1"/>
  <c r="O2129" i="1"/>
  <c r="I2130" i="1"/>
  <c r="K2130" i="1"/>
  <c r="O2130" i="1"/>
  <c r="E2130" i="1" s="1"/>
  <c r="I2131" i="1"/>
  <c r="K2131" i="1"/>
  <c r="O2131" i="1"/>
  <c r="I2132" i="1"/>
  <c r="K2132" i="1"/>
  <c r="O2132" i="1"/>
  <c r="E2132" i="1" s="1"/>
  <c r="I2133" i="1"/>
  <c r="K2133" i="1"/>
  <c r="O2133" i="1"/>
  <c r="E2133" i="1" s="1"/>
  <c r="I2134" i="1"/>
  <c r="E2134" i="1" s="1"/>
  <c r="K2134" i="1"/>
  <c r="O2134" i="1"/>
  <c r="I2135" i="1"/>
  <c r="K2135" i="1"/>
  <c r="O2135" i="1"/>
  <c r="E2135" i="1" s="1"/>
  <c r="I2136" i="1"/>
  <c r="K2136" i="1"/>
  <c r="O2136" i="1"/>
  <c r="E2136" i="1" s="1"/>
  <c r="E2137" i="1"/>
  <c r="I2137" i="1"/>
  <c r="K2137" i="1"/>
  <c r="O2137" i="1"/>
  <c r="E2138" i="1"/>
  <c r="I2138" i="1"/>
  <c r="K2138" i="1"/>
  <c r="O2138" i="1"/>
  <c r="E2139" i="1"/>
  <c r="I2139" i="1"/>
  <c r="K2139" i="1"/>
  <c r="O2139" i="1"/>
  <c r="I2140" i="1"/>
  <c r="K2140" i="1"/>
  <c r="O2140" i="1"/>
  <c r="E2140" i="1" s="1"/>
  <c r="I2141" i="1"/>
  <c r="K2141" i="1"/>
  <c r="O2141" i="1"/>
  <c r="E2142" i="1"/>
  <c r="I2142" i="1"/>
  <c r="K2142" i="1"/>
  <c r="O2142" i="1"/>
  <c r="I2143" i="1"/>
  <c r="K2143" i="1"/>
  <c r="O2143" i="1"/>
  <c r="E2143" i="1" s="1"/>
  <c r="I2144" i="1"/>
  <c r="K2144" i="1"/>
  <c r="O2144" i="1"/>
  <c r="I2145" i="1"/>
  <c r="K2145" i="1"/>
  <c r="O2145" i="1"/>
  <c r="E2146" i="1"/>
  <c r="I2146" i="1"/>
  <c r="K2146" i="1"/>
  <c r="O2146" i="1"/>
  <c r="E2147" i="1"/>
  <c r="I2147" i="1"/>
  <c r="K2147" i="1"/>
  <c r="O2147" i="1"/>
  <c r="E2148" i="1"/>
  <c r="I2148" i="1"/>
  <c r="K2148" i="1"/>
  <c r="O2148" i="1"/>
  <c r="E2149" i="1"/>
  <c r="I2149" i="1"/>
  <c r="K2149" i="1"/>
  <c r="O2149" i="1"/>
  <c r="I2150" i="1"/>
  <c r="K2150" i="1"/>
  <c r="O2150" i="1"/>
  <c r="E2150" i="1" s="1"/>
  <c r="I2151" i="1"/>
  <c r="K2151" i="1"/>
  <c r="O2151" i="1"/>
  <c r="I2152" i="1"/>
  <c r="K2152" i="1"/>
  <c r="O2152" i="1"/>
  <c r="E2152" i="1" s="1"/>
  <c r="I2153" i="1"/>
  <c r="K2153" i="1"/>
  <c r="O2153" i="1"/>
  <c r="E2153" i="1" s="1"/>
  <c r="I2154" i="1"/>
  <c r="K2154" i="1"/>
  <c r="O2154" i="1"/>
  <c r="I2155" i="1"/>
  <c r="K2155" i="1"/>
  <c r="O2155" i="1"/>
  <c r="E2156" i="1"/>
  <c r="I2156" i="1"/>
  <c r="K2156" i="1"/>
  <c r="O2156" i="1"/>
  <c r="E2157" i="1"/>
  <c r="I2157" i="1"/>
  <c r="K2157" i="1"/>
  <c r="O2157" i="1"/>
  <c r="E2158" i="1"/>
  <c r="I2158" i="1"/>
  <c r="K2158" i="1"/>
  <c r="O2158" i="1"/>
  <c r="E2159" i="1"/>
  <c r="I2159" i="1"/>
  <c r="K2159" i="1"/>
  <c r="O2159" i="1"/>
  <c r="I2160" i="1"/>
  <c r="K2160" i="1"/>
  <c r="O2160" i="1"/>
  <c r="I2161" i="1"/>
  <c r="K2161" i="1"/>
  <c r="O2161" i="1"/>
  <c r="I2162" i="1"/>
  <c r="K2162" i="1"/>
  <c r="O2162" i="1"/>
  <c r="E2162" i="1" s="1"/>
  <c r="I2163" i="1"/>
  <c r="E2163" i="1" s="1"/>
  <c r="K2163" i="1"/>
  <c r="O2163" i="1"/>
  <c r="I2164" i="1"/>
  <c r="K2164" i="1"/>
  <c r="O2164" i="1"/>
  <c r="I2165" i="1"/>
  <c r="K2165" i="1"/>
  <c r="O2165" i="1"/>
  <c r="E2165" i="1" s="1"/>
  <c r="E2166" i="1"/>
  <c r="I2166" i="1"/>
  <c r="K2166" i="1"/>
  <c r="O2166" i="1"/>
  <c r="E2167" i="1"/>
  <c r="I2167" i="1"/>
  <c r="K2167" i="1"/>
  <c r="O2167" i="1"/>
  <c r="E2168" i="1"/>
  <c r="I2168" i="1"/>
  <c r="K2168" i="1"/>
  <c r="O2168" i="1"/>
  <c r="E2169" i="1"/>
  <c r="I2169" i="1"/>
  <c r="K2169" i="1"/>
  <c r="O2169" i="1"/>
  <c r="I2170" i="1"/>
  <c r="K2170" i="1"/>
  <c r="O2170" i="1"/>
  <c r="E2170" i="1" s="1"/>
  <c r="E2171" i="1"/>
  <c r="I2171" i="1"/>
  <c r="K2171" i="1"/>
  <c r="O2171" i="1"/>
  <c r="I2172" i="1"/>
  <c r="K2172" i="1"/>
  <c r="O2172" i="1"/>
  <c r="I2173" i="1"/>
  <c r="K2173" i="1"/>
  <c r="O2173" i="1"/>
  <c r="E2173" i="1" s="1"/>
  <c r="I2174" i="1"/>
  <c r="K2174" i="1"/>
  <c r="O2174" i="1"/>
  <c r="I2175" i="1"/>
  <c r="K2175" i="1"/>
  <c r="O2175" i="1"/>
  <c r="E2175" i="1" s="1"/>
  <c r="I2176" i="1"/>
  <c r="K2176" i="1"/>
  <c r="O2176" i="1"/>
  <c r="E2176" i="1" s="1"/>
  <c r="E2177" i="1"/>
  <c r="I2177" i="1"/>
  <c r="K2177" i="1"/>
  <c r="O2177" i="1"/>
  <c r="I2178" i="1"/>
  <c r="E2178" i="1" s="1"/>
  <c r="K2178" i="1"/>
  <c r="O2178" i="1"/>
  <c r="I2179" i="1"/>
  <c r="E2179" i="1" s="1"/>
  <c r="K2179" i="1"/>
  <c r="O2179" i="1"/>
  <c r="I2180" i="1"/>
  <c r="K2180" i="1"/>
  <c r="O2180" i="1"/>
  <c r="E2181" i="1"/>
  <c r="I2181" i="1"/>
  <c r="K2181" i="1"/>
  <c r="O2181" i="1"/>
  <c r="E2182" i="1"/>
  <c r="I2182" i="1"/>
  <c r="K2182" i="1"/>
  <c r="O2182" i="1"/>
  <c r="I2183" i="1"/>
  <c r="K2183" i="1"/>
  <c r="O2183" i="1"/>
  <c r="E2183" i="1" s="1"/>
  <c r="I2184" i="1"/>
  <c r="K2184" i="1"/>
  <c r="O2184" i="1"/>
  <c r="E2184" i="1" s="1"/>
  <c r="I2185" i="1"/>
  <c r="K2185" i="1"/>
  <c r="O2185" i="1"/>
  <c r="E2185" i="1" s="1"/>
  <c r="I2186" i="1"/>
  <c r="K2186" i="1"/>
  <c r="O2186" i="1"/>
  <c r="E2186" i="1" s="1"/>
  <c r="I2187" i="1"/>
  <c r="E2187" i="1" s="1"/>
  <c r="K2187" i="1"/>
  <c r="O2187" i="1"/>
  <c r="I2188" i="1"/>
  <c r="E2188" i="1" s="1"/>
  <c r="K2188" i="1"/>
  <c r="O2188" i="1"/>
  <c r="E2189" i="1"/>
  <c r="I2189" i="1"/>
  <c r="K2189" i="1"/>
  <c r="O2189" i="1"/>
  <c r="I2190" i="1"/>
  <c r="K2190" i="1"/>
  <c r="O2190" i="1"/>
  <c r="I2191" i="1"/>
  <c r="K2191" i="1"/>
  <c r="O2191" i="1"/>
  <c r="E2191" i="1" s="1"/>
  <c r="I2192" i="1"/>
  <c r="K2192" i="1"/>
  <c r="O2192" i="1"/>
  <c r="E2192" i="1" s="1"/>
  <c r="I2193" i="1"/>
  <c r="K2193" i="1"/>
  <c r="O2193" i="1"/>
  <c r="I2194" i="1"/>
  <c r="K2194" i="1"/>
  <c r="O2194" i="1"/>
  <c r="E2194" i="1" s="1"/>
  <c r="I2195" i="1"/>
  <c r="K2195" i="1"/>
  <c r="O2195" i="1"/>
  <c r="E2196" i="1"/>
  <c r="I2196" i="1"/>
  <c r="K2196" i="1"/>
  <c r="O2196" i="1"/>
  <c r="I2197" i="1"/>
  <c r="E2197" i="1" s="1"/>
  <c r="K2197" i="1"/>
  <c r="O2197" i="1"/>
  <c r="I2198" i="1"/>
  <c r="K2198" i="1"/>
  <c r="O2198" i="1"/>
  <c r="E2198" i="1" s="1"/>
  <c r="I2199" i="1"/>
  <c r="K2199" i="1"/>
  <c r="O2199" i="1"/>
  <c r="E2199" i="1" s="1"/>
  <c r="E2200" i="1"/>
  <c r="I2200" i="1"/>
  <c r="K2200" i="1"/>
  <c r="O2200" i="1"/>
  <c r="E2201" i="1"/>
  <c r="I2201" i="1"/>
  <c r="K2201" i="1"/>
  <c r="O2201" i="1"/>
  <c r="I2202" i="1"/>
  <c r="E2202" i="1" s="1"/>
  <c r="K2202" i="1"/>
  <c r="O2202" i="1"/>
  <c r="I2203" i="1"/>
  <c r="K2203" i="1"/>
  <c r="O2203" i="1"/>
  <c r="E2203" i="1" s="1"/>
  <c r="I2204" i="1"/>
  <c r="K2204" i="1"/>
  <c r="O2204" i="1"/>
  <c r="E2204" i="1" s="1"/>
  <c r="E2205" i="1"/>
  <c r="I2205" i="1"/>
  <c r="K2205" i="1"/>
  <c r="O2205" i="1"/>
  <c r="E2206" i="1"/>
  <c r="I2206" i="1"/>
  <c r="K2206" i="1"/>
  <c r="O2206" i="1"/>
  <c r="I2207" i="1"/>
  <c r="E2207" i="1" s="1"/>
  <c r="K2207" i="1"/>
  <c r="O2207" i="1"/>
  <c r="I2208" i="1"/>
  <c r="K2208" i="1"/>
  <c r="O2208" i="1"/>
  <c r="E2208" i="1" s="1"/>
  <c r="I2209" i="1"/>
  <c r="K2209" i="1"/>
  <c r="O2209" i="1"/>
  <c r="E2209" i="1" s="1"/>
  <c r="E2210" i="1"/>
  <c r="I2210" i="1"/>
  <c r="K2210" i="1"/>
  <c r="O2210" i="1"/>
  <c r="E2211" i="1"/>
  <c r="I2211" i="1"/>
  <c r="K2211" i="1"/>
  <c r="O2211" i="1"/>
  <c r="I2212" i="1"/>
  <c r="E2212" i="1" s="1"/>
  <c r="K2212" i="1"/>
  <c r="O2212" i="1"/>
  <c r="I2213" i="1"/>
  <c r="K2213" i="1"/>
  <c r="O2213" i="1"/>
  <c r="E2213" i="1" s="1"/>
  <c r="I2214" i="1"/>
  <c r="K2214" i="1"/>
  <c r="O2214" i="1"/>
  <c r="E2214" i="1" s="1"/>
  <c r="E2215" i="1"/>
  <c r="I2215" i="1"/>
  <c r="K2215" i="1"/>
  <c r="O2215" i="1"/>
  <c r="E2216" i="1"/>
  <c r="I2216" i="1"/>
  <c r="K2216" i="1"/>
  <c r="O2216" i="1"/>
  <c r="I2217" i="1"/>
  <c r="E2217" i="1" s="1"/>
  <c r="K2217" i="1"/>
  <c r="O2217" i="1"/>
  <c r="I2218" i="1"/>
  <c r="K2218" i="1"/>
  <c r="O2218" i="1"/>
  <c r="E2218" i="1" s="1"/>
  <c r="I2219" i="1"/>
  <c r="K2219" i="1"/>
  <c r="O2219" i="1"/>
  <c r="E2219" i="1" s="1"/>
  <c r="E2220" i="1"/>
  <c r="I2220" i="1"/>
  <c r="K2220" i="1"/>
  <c r="O2220" i="1"/>
  <c r="E2221" i="1"/>
  <c r="I2221" i="1"/>
  <c r="K2221" i="1"/>
  <c r="O2221" i="1"/>
  <c r="I2222" i="1"/>
  <c r="E2222" i="1" s="1"/>
  <c r="K2222" i="1"/>
  <c r="O2222" i="1"/>
  <c r="I2223" i="1"/>
  <c r="K2223" i="1"/>
  <c r="O2223" i="1"/>
  <c r="E2223" i="1" s="1"/>
  <c r="I2224" i="1"/>
  <c r="K2224" i="1"/>
  <c r="O2224" i="1"/>
  <c r="E2224" i="1" s="1"/>
  <c r="E2225" i="1"/>
  <c r="I2225" i="1"/>
  <c r="K2225" i="1"/>
  <c r="O2225" i="1"/>
  <c r="E2226" i="1"/>
  <c r="I2226" i="1"/>
  <c r="K2226" i="1"/>
  <c r="O2226" i="1"/>
  <c r="I2227" i="1"/>
  <c r="E2227" i="1" s="1"/>
  <c r="K2227" i="1"/>
  <c r="O2227" i="1"/>
  <c r="I2228" i="1"/>
  <c r="K2228" i="1"/>
  <c r="O2228" i="1"/>
  <c r="E2228" i="1" s="1"/>
  <c r="I2229" i="1"/>
  <c r="K2229" i="1"/>
  <c r="O2229" i="1"/>
  <c r="E2229" i="1" s="1"/>
  <c r="E2230" i="1"/>
  <c r="I2230" i="1"/>
  <c r="K2230" i="1"/>
  <c r="O2230" i="1"/>
  <c r="E2231" i="1"/>
  <c r="I2231" i="1"/>
  <c r="K2231" i="1"/>
  <c r="O2231" i="1"/>
  <c r="I2232" i="1"/>
  <c r="E2232" i="1" s="1"/>
  <c r="K2232" i="1"/>
  <c r="O2232" i="1"/>
  <c r="I2233" i="1"/>
  <c r="K2233" i="1"/>
  <c r="O2233" i="1"/>
  <c r="E2233" i="1" s="1"/>
  <c r="I2234" i="1"/>
  <c r="K2234" i="1"/>
  <c r="O2234" i="1"/>
  <c r="E2234" i="1" s="1"/>
  <c r="E2235" i="1"/>
  <c r="I2235" i="1"/>
  <c r="K2235" i="1"/>
  <c r="O2235" i="1"/>
  <c r="E2236" i="1"/>
  <c r="I2236" i="1"/>
  <c r="K2236" i="1"/>
  <c r="O2236" i="1"/>
  <c r="E2237" i="1"/>
  <c r="I2237" i="1"/>
  <c r="K2237" i="1"/>
  <c r="O2237" i="1"/>
  <c r="I2238" i="1"/>
  <c r="K2238" i="1"/>
  <c r="O2238" i="1"/>
  <c r="E2238" i="1" s="1"/>
  <c r="I2239" i="1"/>
  <c r="K2239" i="1"/>
  <c r="O2239" i="1"/>
  <c r="E2239" i="1" s="1"/>
  <c r="E2240" i="1"/>
  <c r="I2240" i="1"/>
  <c r="K2240" i="1"/>
  <c r="O2240" i="1"/>
  <c r="E2241" i="1"/>
  <c r="I2241" i="1"/>
  <c r="K2241" i="1"/>
  <c r="O2241" i="1"/>
  <c r="E2242" i="1"/>
  <c r="I2242" i="1"/>
  <c r="K2242" i="1"/>
  <c r="O2242" i="1"/>
  <c r="I2243" i="1"/>
  <c r="K2243" i="1"/>
  <c r="O2243" i="1"/>
  <c r="E2243" i="1" s="1"/>
  <c r="I2244" i="1"/>
  <c r="K2244" i="1"/>
  <c r="O2244" i="1"/>
  <c r="E2244" i="1" s="1"/>
  <c r="E2245" i="1"/>
  <c r="I2245" i="1"/>
  <c r="K2245" i="1"/>
  <c r="O2245" i="1"/>
  <c r="E2246" i="1"/>
  <c r="I2246" i="1"/>
  <c r="K2246" i="1"/>
  <c r="O2246" i="1"/>
  <c r="E2247" i="1"/>
  <c r="I2247" i="1"/>
  <c r="K2247" i="1"/>
  <c r="O2247" i="1"/>
  <c r="I2248" i="1"/>
  <c r="K2248" i="1"/>
  <c r="O2248" i="1"/>
  <c r="E2248" i="1" s="1"/>
  <c r="I2249" i="1"/>
  <c r="K2249" i="1"/>
  <c r="O2249" i="1"/>
  <c r="E2249" i="1" s="1"/>
  <c r="E2250" i="1"/>
  <c r="I2250" i="1"/>
  <c r="K2250" i="1"/>
  <c r="O2250" i="1"/>
  <c r="E2251" i="1"/>
  <c r="I2251" i="1"/>
  <c r="K2251" i="1"/>
  <c r="O2251" i="1"/>
  <c r="E2252" i="1"/>
  <c r="I2252" i="1"/>
  <c r="K2252" i="1"/>
  <c r="O2252" i="1"/>
  <c r="I2253" i="1"/>
  <c r="K2253" i="1"/>
  <c r="O2253" i="1"/>
  <c r="E2253" i="1" s="1"/>
  <c r="I2254" i="1"/>
  <c r="K2254" i="1"/>
  <c r="O2254" i="1"/>
  <c r="E2254" i="1" s="1"/>
  <c r="E2255" i="1"/>
  <c r="I2255" i="1"/>
  <c r="K2255" i="1"/>
  <c r="O2255" i="1"/>
  <c r="E2256" i="1"/>
  <c r="I2256" i="1"/>
  <c r="K2256" i="1"/>
  <c r="O2256" i="1"/>
  <c r="E2257" i="1"/>
  <c r="I2257" i="1"/>
  <c r="K2257" i="1"/>
  <c r="O2257" i="1"/>
  <c r="I2258" i="1"/>
  <c r="K2258" i="1"/>
  <c r="O2258" i="1"/>
  <c r="E2258" i="1" s="1"/>
  <c r="I2259" i="1"/>
  <c r="K2259" i="1"/>
  <c r="O2259" i="1"/>
  <c r="E2259" i="1" s="1"/>
  <c r="E2260" i="1"/>
  <c r="I2260" i="1"/>
  <c r="K2260" i="1"/>
  <c r="O2260" i="1"/>
  <c r="E2261" i="1"/>
  <c r="I2261" i="1"/>
  <c r="K2261" i="1"/>
  <c r="O2261" i="1"/>
  <c r="E2262" i="1"/>
  <c r="I2262" i="1"/>
  <c r="K2262" i="1"/>
  <c r="O2262" i="1"/>
  <c r="I2263" i="1"/>
  <c r="K2263" i="1"/>
  <c r="O2263" i="1"/>
  <c r="E2263" i="1" s="1"/>
  <c r="I2264" i="1"/>
  <c r="K2264" i="1"/>
  <c r="O2264" i="1"/>
  <c r="E2264" i="1" s="1"/>
  <c r="E2265" i="1"/>
  <c r="I2265" i="1"/>
  <c r="K2265" i="1"/>
  <c r="O2265" i="1"/>
  <c r="E2266" i="1"/>
  <c r="I2266" i="1"/>
  <c r="K2266" i="1"/>
  <c r="O2266" i="1"/>
  <c r="E2267" i="1"/>
  <c r="I2267" i="1"/>
  <c r="K2267" i="1"/>
  <c r="O2267" i="1"/>
  <c r="I2268" i="1"/>
  <c r="K2268" i="1"/>
  <c r="O2268" i="1"/>
  <c r="E2268" i="1" s="1"/>
  <c r="I2269" i="1"/>
  <c r="K2269" i="1"/>
  <c r="O2269" i="1"/>
  <c r="E2269" i="1" s="1"/>
  <c r="E2270" i="1"/>
  <c r="I2270" i="1"/>
  <c r="K2270" i="1"/>
  <c r="O2270" i="1"/>
  <c r="E2271" i="1"/>
  <c r="I2271" i="1"/>
  <c r="K2271" i="1"/>
  <c r="O2271" i="1"/>
  <c r="E2272" i="1"/>
  <c r="I2272" i="1"/>
  <c r="K2272" i="1"/>
  <c r="O2272" i="1"/>
  <c r="I2273" i="1"/>
  <c r="K2273" i="1"/>
  <c r="O2273" i="1"/>
  <c r="E2273" i="1" s="1"/>
  <c r="I2274" i="1"/>
  <c r="K2274" i="1"/>
  <c r="O2274" i="1"/>
  <c r="E2274" i="1" s="1"/>
  <c r="E2275" i="1"/>
  <c r="I2275" i="1"/>
  <c r="K2275" i="1"/>
  <c r="O2275" i="1"/>
  <c r="E2276" i="1"/>
  <c r="I2276" i="1"/>
  <c r="K2276" i="1"/>
  <c r="O2276" i="1"/>
  <c r="E2277" i="1"/>
  <c r="I2277" i="1"/>
  <c r="K2277" i="1"/>
  <c r="O2277" i="1"/>
  <c r="I2278" i="1"/>
  <c r="K2278" i="1"/>
  <c r="O2278" i="1"/>
  <c r="E2278" i="1" s="1"/>
  <c r="I2279" i="1"/>
  <c r="K2279" i="1"/>
  <c r="O2279" i="1"/>
  <c r="E2279" i="1" s="1"/>
  <c r="E2280" i="1"/>
  <c r="I2280" i="1"/>
  <c r="K2280" i="1"/>
  <c r="O2280" i="1"/>
  <c r="E2281" i="1"/>
  <c r="I2281" i="1"/>
  <c r="K2281" i="1"/>
  <c r="O2281" i="1"/>
  <c r="E2282" i="1"/>
  <c r="I2282" i="1"/>
  <c r="K2282" i="1"/>
  <c r="O2282" i="1"/>
  <c r="I2283" i="1"/>
  <c r="K2283" i="1"/>
  <c r="O2283" i="1"/>
  <c r="E2283" i="1" s="1"/>
  <c r="I2284" i="1"/>
  <c r="K2284" i="1"/>
  <c r="O2284" i="1"/>
  <c r="E2284" i="1" s="1"/>
  <c r="E2285" i="1"/>
  <c r="I2285" i="1"/>
  <c r="K2285" i="1"/>
  <c r="O2285" i="1"/>
  <c r="E2286" i="1"/>
  <c r="I2286" i="1"/>
  <c r="K2286" i="1"/>
  <c r="O2286" i="1"/>
  <c r="E2287" i="1"/>
  <c r="I2287" i="1"/>
  <c r="K2287" i="1"/>
  <c r="O2287" i="1"/>
  <c r="I2288" i="1"/>
  <c r="K2288" i="1"/>
  <c r="O2288" i="1"/>
  <c r="E2288" i="1" s="1"/>
  <c r="I2289" i="1"/>
  <c r="K2289" i="1"/>
  <c r="O2289" i="1"/>
  <c r="E2289" i="1" s="1"/>
  <c r="E2290" i="1"/>
  <c r="I2290" i="1"/>
  <c r="K2290" i="1"/>
  <c r="O2290" i="1"/>
  <c r="E2291" i="1"/>
  <c r="I2291" i="1"/>
  <c r="K2291" i="1"/>
  <c r="O2291" i="1"/>
  <c r="E2292" i="1"/>
  <c r="I2292" i="1"/>
  <c r="K2292" i="1"/>
  <c r="O2292" i="1"/>
  <c r="I2293" i="1"/>
  <c r="K2293" i="1"/>
  <c r="O2293" i="1"/>
  <c r="E2293" i="1" s="1"/>
  <c r="I2294" i="1"/>
  <c r="K2294" i="1"/>
  <c r="O2294" i="1"/>
  <c r="E2294" i="1" s="1"/>
  <c r="E2295" i="1"/>
  <c r="I2295" i="1"/>
  <c r="K2295" i="1"/>
  <c r="O2295" i="1"/>
  <c r="E2296" i="1"/>
  <c r="I2296" i="1"/>
  <c r="K2296" i="1"/>
  <c r="O2296" i="1"/>
  <c r="E2297" i="1"/>
  <c r="I2297" i="1"/>
  <c r="K2297" i="1"/>
  <c r="O2297" i="1"/>
  <c r="I2298" i="1"/>
  <c r="K2298" i="1"/>
  <c r="O2298" i="1"/>
  <c r="E2298" i="1" s="1"/>
  <c r="I2299" i="1"/>
  <c r="K2299" i="1"/>
  <c r="O2299" i="1"/>
  <c r="E2299" i="1" s="1"/>
  <c r="E2300" i="1"/>
  <c r="I2300" i="1"/>
  <c r="K2300" i="1"/>
  <c r="O2300" i="1"/>
  <c r="E2301" i="1"/>
  <c r="I2301" i="1"/>
  <c r="K2301" i="1"/>
  <c r="O2301" i="1"/>
  <c r="E2302" i="1"/>
  <c r="I2302" i="1"/>
  <c r="K2302" i="1"/>
  <c r="O2302" i="1"/>
  <c r="I2303" i="1"/>
  <c r="K2303" i="1"/>
  <c r="O2303" i="1"/>
  <c r="E2303" i="1" s="1"/>
  <c r="I2304" i="1"/>
  <c r="K2304" i="1"/>
  <c r="O2304" i="1"/>
  <c r="E2304" i="1" s="1"/>
  <c r="E2305" i="1"/>
  <c r="I2305" i="1"/>
  <c r="K2305" i="1"/>
  <c r="O2305" i="1"/>
  <c r="E2306" i="1"/>
  <c r="I2306" i="1"/>
  <c r="K2306" i="1"/>
  <c r="O2306" i="1"/>
  <c r="E2307" i="1"/>
  <c r="I2307" i="1"/>
  <c r="K2307" i="1"/>
  <c r="O2307" i="1"/>
  <c r="I2308" i="1"/>
  <c r="K2308" i="1"/>
  <c r="O2308" i="1"/>
  <c r="E2308" i="1" s="1"/>
  <c r="I2309" i="1"/>
  <c r="K2309" i="1"/>
  <c r="O2309" i="1"/>
  <c r="E2309" i="1" s="1"/>
  <c r="E2310" i="1"/>
  <c r="I2310" i="1"/>
  <c r="K2310" i="1"/>
  <c r="O2310" i="1"/>
  <c r="E2311" i="1"/>
  <c r="I2311" i="1"/>
  <c r="K2311" i="1"/>
  <c r="O2311" i="1"/>
  <c r="E2312" i="1"/>
  <c r="I2312" i="1"/>
  <c r="K2312" i="1"/>
  <c r="O2312" i="1"/>
  <c r="I2313" i="1"/>
  <c r="K2313" i="1"/>
  <c r="O2313" i="1"/>
  <c r="E2313" i="1" s="1"/>
  <c r="I2314" i="1"/>
  <c r="K2314" i="1"/>
  <c r="O2314" i="1"/>
  <c r="E2314" i="1" s="1"/>
  <c r="E2315" i="1"/>
  <c r="I2315" i="1"/>
  <c r="K2315" i="1"/>
  <c r="O2315" i="1"/>
  <c r="E2316" i="1"/>
  <c r="I2316" i="1"/>
  <c r="K2316" i="1"/>
  <c r="O2316" i="1"/>
  <c r="E2317" i="1"/>
  <c r="I2317" i="1"/>
  <c r="K2317" i="1"/>
  <c r="O2317" i="1"/>
  <c r="I2318" i="1"/>
  <c r="K2318" i="1"/>
  <c r="O2318" i="1"/>
  <c r="E2318" i="1" s="1"/>
  <c r="I2319" i="1"/>
  <c r="K2319" i="1"/>
  <c r="O2319" i="1"/>
  <c r="E2319" i="1" s="1"/>
  <c r="E2320" i="1"/>
  <c r="I2320" i="1"/>
  <c r="K2320" i="1"/>
  <c r="O2320" i="1"/>
  <c r="E2321" i="1"/>
  <c r="I2321" i="1"/>
  <c r="K2321" i="1"/>
  <c r="O2321" i="1"/>
  <c r="E2322" i="1"/>
  <c r="I2322" i="1"/>
  <c r="K2322" i="1"/>
  <c r="O2322" i="1"/>
  <c r="I2323" i="1"/>
  <c r="K2323" i="1"/>
  <c r="O2323" i="1"/>
  <c r="E2323" i="1" s="1"/>
  <c r="I2324" i="1"/>
  <c r="K2324" i="1"/>
  <c r="O2324" i="1"/>
  <c r="E2324" i="1" s="1"/>
  <c r="E2325" i="1"/>
  <c r="I2325" i="1"/>
  <c r="K2325" i="1"/>
  <c r="O2325" i="1"/>
  <c r="E2326" i="1"/>
  <c r="I2326" i="1"/>
  <c r="K2326" i="1"/>
  <c r="O2326" i="1"/>
  <c r="E2327" i="1"/>
  <c r="I2327" i="1"/>
  <c r="K2327" i="1"/>
  <c r="O2327" i="1"/>
  <c r="I2328" i="1"/>
  <c r="K2328" i="1"/>
  <c r="O2328" i="1"/>
  <c r="E2328" i="1" s="1"/>
  <c r="I2329" i="1"/>
  <c r="K2329" i="1"/>
  <c r="O2329" i="1"/>
  <c r="E2329" i="1" s="1"/>
  <c r="E2330" i="1"/>
  <c r="I2330" i="1"/>
  <c r="K2330" i="1"/>
  <c r="O2330" i="1"/>
  <c r="E2331" i="1"/>
  <c r="I2331" i="1"/>
  <c r="K2331" i="1"/>
  <c r="O2331" i="1"/>
  <c r="E2332" i="1"/>
  <c r="I2332" i="1"/>
  <c r="K2332" i="1"/>
  <c r="O2332" i="1"/>
  <c r="I2333" i="1"/>
  <c r="K2333" i="1"/>
  <c r="O2333" i="1"/>
  <c r="E2333" i="1" s="1"/>
  <c r="I2334" i="1"/>
  <c r="K2334" i="1"/>
  <c r="O2334" i="1"/>
  <c r="E2334" i="1" s="1"/>
  <c r="E2335" i="1"/>
  <c r="I2335" i="1"/>
  <c r="K2335" i="1"/>
  <c r="O2335" i="1"/>
  <c r="E2336" i="1"/>
  <c r="I2336" i="1"/>
  <c r="K2336" i="1"/>
  <c r="O2336" i="1"/>
  <c r="E2337" i="1"/>
  <c r="I2337" i="1"/>
  <c r="K2337" i="1"/>
  <c r="O2337" i="1"/>
  <c r="I2338" i="1"/>
  <c r="K2338" i="1"/>
  <c r="O2338" i="1"/>
  <c r="E2338" i="1" s="1"/>
  <c r="I2339" i="1"/>
  <c r="K2339" i="1"/>
  <c r="O2339" i="1"/>
  <c r="E2339" i="1" s="1"/>
  <c r="E2340" i="1"/>
  <c r="I2340" i="1"/>
  <c r="K2340" i="1"/>
  <c r="O2340" i="1"/>
  <c r="E2341" i="1"/>
  <c r="I2341" i="1"/>
  <c r="K2341" i="1"/>
  <c r="O2341" i="1"/>
  <c r="E2342" i="1"/>
  <c r="I2342" i="1"/>
  <c r="K2342" i="1"/>
  <c r="O2342" i="1"/>
  <c r="I2343" i="1"/>
  <c r="K2343" i="1"/>
  <c r="O2343" i="1"/>
  <c r="E2343" i="1" s="1"/>
  <c r="I2344" i="1"/>
  <c r="K2344" i="1"/>
  <c r="O2344" i="1"/>
  <c r="E2344" i="1" s="1"/>
  <c r="E2345" i="1"/>
  <c r="I2345" i="1"/>
  <c r="K2345" i="1"/>
  <c r="O2345" i="1"/>
  <c r="E2346" i="1"/>
  <c r="I2346" i="1"/>
  <c r="K2346" i="1"/>
  <c r="O2346" i="1"/>
  <c r="E2347" i="1"/>
  <c r="I2347" i="1"/>
  <c r="K2347" i="1"/>
  <c r="O2347" i="1"/>
  <c r="I2348" i="1"/>
  <c r="K2348" i="1"/>
  <c r="O2348" i="1"/>
  <c r="E2348" i="1" s="1"/>
  <c r="I2349" i="1"/>
  <c r="K2349" i="1"/>
  <c r="O2349" i="1"/>
  <c r="E2349" i="1" s="1"/>
  <c r="E2350" i="1"/>
  <c r="I2350" i="1"/>
  <c r="K2350" i="1"/>
  <c r="O2350" i="1"/>
  <c r="E2351" i="1"/>
  <c r="I2351" i="1"/>
  <c r="K2351" i="1"/>
  <c r="O2351" i="1"/>
  <c r="E2352" i="1"/>
  <c r="I2352" i="1"/>
  <c r="K2352" i="1"/>
  <c r="O2352" i="1"/>
  <c r="I2353" i="1"/>
  <c r="K2353" i="1"/>
  <c r="O2353" i="1"/>
  <c r="E2353" i="1" s="1"/>
  <c r="I2354" i="1"/>
  <c r="K2354" i="1"/>
  <c r="O2354" i="1"/>
  <c r="E2354" i="1" s="1"/>
  <c r="E2355" i="1"/>
  <c r="I2355" i="1"/>
  <c r="K2355" i="1"/>
  <c r="O2355" i="1"/>
  <c r="E2356" i="1"/>
  <c r="I2356" i="1"/>
  <c r="K2356" i="1"/>
  <c r="O2356" i="1"/>
  <c r="E2357" i="1"/>
  <c r="I2357" i="1"/>
  <c r="K2357" i="1"/>
  <c r="O2357" i="1"/>
  <c r="I2358" i="1"/>
  <c r="K2358" i="1"/>
  <c r="O2358" i="1"/>
  <c r="E2358" i="1" s="1"/>
  <c r="I2359" i="1"/>
  <c r="K2359" i="1"/>
  <c r="O2359" i="1"/>
  <c r="E2359" i="1" s="1"/>
  <c r="E2360" i="1"/>
  <c r="I2360" i="1"/>
  <c r="K2360" i="1"/>
  <c r="O2360" i="1"/>
  <c r="E2361" i="1"/>
  <c r="I2361" i="1"/>
  <c r="K2361" i="1"/>
  <c r="O2361" i="1"/>
  <c r="E2362" i="1"/>
  <c r="I2362" i="1"/>
  <c r="K2362" i="1"/>
  <c r="O2362" i="1"/>
  <c r="I2363" i="1"/>
  <c r="K2363" i="1"/>
  <c r="O2363" i="1"/>
  <c r="E2363" i="1" s="1"/>
  <c r="I2364" i="1"/>
  <c r="K2364" i="1"/>
  <c r="O2364" i="1"/>
  <c r="E2364" i="1" s="1"/>
  <c r="E2365" i="1"/>
  <c r="I2365" i="1"/>
  <c r="K2365" i="1"/>
  <c r="O2365" i="1"/>
  <c r="E2366" i="1"/>
  <c r="I2366" i="1"/>
  <c r="K2366" i="1"/>
  <c r="O2366" i="1"/>
  <c r="E2367" i="1"/>
  <c r="I2367" i="1"/>
  <c r="K2367" i="1"/>
  <c r="O2367" i="1"/>
  <c r="I2368" i="1"/>
  <c r="K2368" i="1"/>
  <c r="O2368" i="1"/>
  <c r="E2368" i="1" s="1"/>
  <c r="I2369" i="1"/>
  <c r="K2369" i="1"/>
  <c r="O2369" i="1"/>
  <c r="E2369" i="1" s="1"/>
  <c r="E2370" i="1"/>
  <c r="I2370" i="1"/>
  <c r="K2370" i="1"/>
  <c r="O2370" i="1"/>
  <c r="E2371" i="1"/>
  <c r="I2371" i="1"/>
  <c r="K2371" i="1"/>
  <c r="O2371" i="1"/>
  <c r="E2372" i="1"/>
  <c r="I2372" i="1"/>
  <c r="K2372" i="1"/>
  <c r="O2372" i="1"/>
  <c r="I2373" i="1"/>
  <c r="K2373" i="1"/>
  <c r="O2373" i="1"/>
  <c r="E2373" i="1" s="1"/>
  <c r="I2374" i="1"/>
  <c r="K2374" i="1"/>
  <c r="O2374" i="1"/>
  <c r="E2374" i="1" s="1"/>
  <c r="E2375" i="1"/>
  <c r="I2375" i="1"/>
  <c r="K2375" i="1"/>
  <c r="O2375" i="1"/>
  <c r="E2376" i="1"/>
  <c r="I2376" i="1"/>
  <c r="K2376" i="1"/>
  <c r="O2376" i="1"/>
  <c r="E2377" i="1"/>
  <c r="I2377" i="1"/>
  <c r="K2377" i="1"/>
  <c r="O2377" i="1"/>
  <c r="I2378" i="1"/>
  <c r="K2378" i="1"/>
  <c r="O2378" i="1"/>
  <c r="E2378" i="1" s="1"/>
  <c r="I2379" i="1"/>
  <c r="K2379" i="1"/>
  <c r="O2379" i="1"/>
  <c r="E2379" i="1" s="1"/>
  <c r="E2380" i="1"/>
  <c r="I2380" i="1"/>
  <c r="K2380" i="1"/>
  <c r="O2380" i="1"/>
  <c r="E2381" i="1"/>
  <c r="I2381" i="1"/>
  <c r="K2381" i="1"/>
  <c r="O2381" i="1"/>
  <c r="E2382" i="1"/>
  <c r="I2382" i="1"/>
  <c r="K2382" i="1"/>
  <c r="O2382" i="1"/>
  <c r="I2383" i="1"/>
  <c r="K2383" i="1"/>
  <c r="O2383" i="1"/>
  <c r="E2383" i="1" s="1"/>
  <c r="I2384" i="1"/>
  <c r="K2384" i="1"/>
  <c r="O2384" i="1"/>
  <c r="E2384" i="1" s="1"/>
  <c r="E2385" i="1"/>
  <c r="I2385" i="1"/>
  <c r="K2385" i="1"/>
  <c r="O2385" i="1"/>
  <c r="E2386" i="1"/>
  <c r="I2386" i="1"/>
  <c r="K2386" i="1"/>
  <c r="O2386" i="1"/>
  <c r="E2387" i="1"/>
  <c r="I2387" i="1"/>
  <c r="K2387" i="1"/>
  <c r="O2387" i="1"/>
  <c r="I2388" i="1"/>
  <c r="K2388" i="1"/>
  <c r="O2388" i="1"/>
  <c r="E2388" i="1" s="1"/>
  <c r="I2389" i="1"/>
  <c r="K2389" i="1"/>
  <c r="O2389" i="1"/>
  <c r="E2389" i="1" s="1"/>
  <c r="E2390" i="1"/>
  <c r="I2390" i="1"/>
  <c r="K2390" i="1"/>
  <c r="O2390" i="1"/>
  <c r="E2391" i="1"/>
  <c r="I2391" i="1"/>
  <c r="K2391" i="1"/>
  <c r="O2391" i="1"/>
  <c r="E2392" i="1"/>
  <c r="I2392" i="1"/>
  <c r="K2392" i="1"/>
  <c r="O2392" i="1"/>
  <c r="I2393" i="1"/>
  <c r="K2393" i="1"/>
  <c r="O2393" i="1"/>
  <c r="E2393" i="1" s="1"/>
  <c r="I2394" i="1"/>
  <c r="K2394" i="1"/>
  <c r="O2394" i="1"/>
  <c r="E2394" i="1" s="1"/>
  <c r="E2395" i="1"/>
  <c r="I2395" i="1"/>
  <c r="K2395" i="1"/>
  <c r="O2395" i="1"/>
  <c r="E2396" i="1"/>
  <c r="I2396" i="1"/>
  <c r="K2396" i="1"/>
  <c r="O2396" i="1"/>
  <c r="E2397" i="1"/>
  <c r="I2397" i="1"/>
  <c r="K2397" i="1"/>
  <c r="O2397" i="1"/>
  <c r="I2398" i="1"/>
  <c r="K2398" i="1"/>
  <c r="O2398" i="1"/>
  <c r="E2398" i="1" s="1"/>
  <c r="I2399" i="1"/>
  <c r="K2399" i="1"/>
  <c r="O2399" i="1"/>
  <c r="E2399" i="1" s="1"/>
  <c r="E2400" i="1"/>
  <c r="I2400" i="1"/>
  <c r="K2400" i="1"/>
  <c r="O2400" i="1"/>
  <c r="E2401" i="1"/>
  <c r="I2401" i="1"/>
  <c r="K2401" i="1"/>
  <c r="O2401" i="1"/>
  <c r="E2402" i="1"/>
  <c r="I2402" i="1"/>
  <c r="K2402" i="1"/>
  <c r="O2402" i="1"/>
  <c r="I2403" i="1"/>
  <c r="K2403" i="1"/>
  <c r="O2403" i="1"/>
  <c r="E2403" i="1" s="1"/>
  <c r="I2404" i="1"/>
  <c r="K2404" i="1"/>
  <c r="O2404" i="1"/>
  <c r="E2404" i="1" s="1"/>
  <c r="E2405" i="1"/>
  <c r="I2405" i="1"/>
  <c r="K2405" i="1"/>
  <c r="O2405" i="1"/>
  <c r="E2406" i="1"/>
  <c r="I2406" i="1"/>
  <c r="K2406" i="1"/>
  <c r="O2406" i="1"/>
  <c r="E2407" i="1"/>
  <c r="I2407" i="1"/>
  <c r="K2407" i="1"/>
  <c r="O2407" i="1"/>
  <c r="I2408" i="1"/>
  <c r="K2408" i="1"/>
  <c r="O2408" i="1"/>
  <c r="E2408" i="1" s="1"/>
  <c r="I2409" i="1"/>
  <c r="K2409" i="1"/>
  <c r="O2409" i="1"/>
  <c r="E2409" i="1" s="1"/>
  <c r="E2410" i="1"/>
  <c r="I2410" i="1"/>
  <c r="K2410" i="1"/>
  <c r="O2410" i="1"/>
  <c r="E2411" i="1"/>
  <c r="I2411" i="1"/>
  <c r="K2411" i="1"/>
  <c r="O2411" i="1"/>
  <c r="E2412" i="1"/>
  <c r="I2412" i="1"/>
  <c r="K2412" i="1"/>
  <c r="O2412" i="1"/>
  <c r="I2413" i="1"/>
  <c r="K2413" i="1"/>
  <c r="O2413" i="1"/>
  <c r="E2413" i="1" s="1"/>
  <c r="I2414" i="1"/>
  <c r="K2414" i="1"/>
  <c r="O2414" i="1"/>
  <c r="E2414" i="1" s="1"/>
  <c r="E2415" i="1"/>
  <c r="I2415" i="1"/>
  <c r="K2415" i="1"/>
  <c r="O2415" i="1"/>
  <c r="E2416" i="1"/>
  <c r="I2416" i="1"/>
  <c r="K2416" i="1"/>
  <c r="O2416" i="1"/>
  <c r="E2417" i="1"/>
  <c r="I2417" i="1"/>
  <c r="K2417" i="1"/>
  <c r="O2417" i="1"/>
  <c r="I2418" i="1"/>
  <c r="K2418" i="1"/>
  <c r="O2418" i="1"/>
  <c r="E2418" i="1" s="1"/>
  <c r="I2419" i="1"/>
  <c r="K2419" i="1"/>
  <c r="O2419" i="1"/>
  <c r="E2419" i="1" s="1"/>
  <c r="E2420" i="1"/>
  <c r="I2420" i="1"/>
  <c r="K2420" i="1"/>
  <c r="O2420" i="1"/>
  <c r="E2421" i="1"/>
  <c r="I2421" i="1"/>
  <c r="K2421" i="1"/>
  <c r="O2421" i="1"/>
  <c r="E2422" i="1"/>
  <c r="I2422" i="1"/>
  <c r="K2422" i="1"/>
  <c r="O2422" i="1"/>
  <c r="I2423" i="1"/>
  <c r="K2423" i="1"/>
  <c r="O2423" i="1"/>
  <c r="E2423" i="1" s="1"/>
  <c r="I2424" i="1"/>
  <c r="K2424" i="1"/>
  <c r="O2424" i="1"/>
  <c r="E2424" i="1" s="1"/>
  <c r="E2425" i="1"/>
  <c r="I2425" i="1"/>
  <c r="K2425" i="1"/>
  <c r="O2425" i="1"/>
  <c r="E2426" i="1"/>
  <c r="I2426" i="1"/>
  <c r="K2426" i="1"/>
  <c r="O2426" i="1"/>
  <c r="E2427" i="1"/>
  <c r="I2427" i="1"/>
  <c r="K2427" i="1"/>
  <c r="O2427" i="1"/>
  <c r="I2428" i="1"/>
  <c r="K2428" i="1"/>
  <c r="O2428" i="1"/>
  <c r="E2428" i="1" s="1"/>
  <c r="I2429" i="1"/>
  <c r="K2429" i="1"/>
  <c r="O2429" i="1"/>
  <c r="E2429" i="1" s="1"/>
  <c r="E2430" i="1"/>
  <c r="I2430" i="1"/>
  <c r="K2430" i="1"/>
  <c r="O2430" i="1"/>
  <c r="E2431" i="1"/>
  <c r="I2431" i="1"/>
  <c r="K2431" i="1"/>
  <c r="O2431" i="1"/>
  <c r="E2432" i="1"/>
  <c r="I2432" i="1"/>
  <c r="K2432" i="1"/>
  <c r="O2432" i="1"/>
  <c r="I2433" i="1"/>
  <c r="K2433" i="1"/>
  <c r="O2433" i="1"/>
  <c r="E2433" i="1" s="1"/>
  <c r="I2434" i="1"/>
  <c r="K2434" i="1"/>
  <c r="O2434" i="1"/>
  <c r="E2434" i="1" s="1"/>
  <c r="E2435" i="1"/>
  <c r="I2435" i="1"/>
  <c r="K2435" i="1"/>
  <c r="O2435" i="1"/>
  <c r="E2436" i="1"/>
  <c r="I2436" i="1"/>
  <c r="K2436" i="1"/>
  <c r="O2436" i="1"/>
  <c r="E2437" i="1"/>
  <c r="I2437" i="1"/>
  <c r="K2437" i="1"/>
  <c r="O2437" i="1"/>
  <c r="I2438" i="1"/>
  <c r="K2438" i="1"/>
  <c r="O2438" i="1"/>
  <c r="E2438" i="1" s="1"/>
  <c r="I2439" i="1"/>
  <c r="K2439" i="1"/>
  <c r="O2439" i="1"/>
  <c r="E2439" i="1" s="1"/>
  <c r="E2440" i="1"/>
  <c r="I2440" i="1"/>
  <c r="K2440" i="1"/>
  <c r="O2440" i="1"/>
  <c r="E2441" i="1"/>
  <c r="I2441" i="1"/>
  <c r="K2441" i="1"/>
  <c r="O2441" i="1"/>
  <c r="E2442" i="1"/>
  <c r="I2442" i="1"/>
  <c r="K2442" i="1"/>
  <c r="O2442" i="1"/>
  <c r="I2443" i="1"/>
  <c r="K2443" i="1"/>
  <c r="O2443" i="1"/>
  <c r="E2443" i="1" s="1"/>
  <c r="I2444" i="1"/>
  <c r="K2444" i="1"/>
  <c r="O2444" i="1"/>
  <c r="E2444" i="1" s="1"/>
  <c r="E2445" i="1"/>
  <c r="I2445" i="1"/>
  <c r="K2445" i="1"/>
  <c r="O2445" i="1"/>
  <c r="E2446" i="1"/>
  <c r="I2446" i="1"/>
  <c r="K2446" i="1"/>
  <c r="O2446" i="1"/>
  <c r="E2447" i="1"/>
  <c r="I2447" i="1"/>
  <c r="K2447" i="1"/>
  <c r="O2447" i="1"/>
  <c r="I2448" i="1"/>
  <c r="K2448" i="1"/>
  <c r="O2448" i="1"/>
  <c r="E2448" i="1" s="1"/>
  <c r="I2449" i="1"/>
  <c r="K2449" i="1"/>
  <c r="O2449" i="1"/>
  <c r="E2449" i="1" s="1"/>
  <c r="E2450" i="1"/>
  <c r="I2450" i="1"/>
  <c r="K2450" i="1"/>
  <c r="O2450" i="1"/>
  <c r="E2451" i="1"/>
  <c r="I2451" i="1"/>
  <c r="K2451" i="1"/>
  <c r="O2451" i="1"/>
  <c r="E2452" i="1"/>
  <c r="I2452" i="1"/>
  <c r="K2452" i="1"/>
  <c r="O2452" i="1"/>
  <c r="I2453" i="1"/>
  <c r="K2453" i="1"/>
  <c r="O2453" i="1"/>
  <c r="I2454" i="1"/>
  <c r="K2454" i="1"/>
  <c r="O2454" i="1"/>
  <c r="E2454" i="1" s="1"/>
  <c r="E2455" i="1"/>
  <c r="I2455" i="1"/>
  <c r="K2455" i="1"/>
  <c r="O2455" i="1"/>
  <c r="E2456" i="1"/>
  <c r="I2456" i="1"/>
  <c r="K2456" i="1"/>
  <c r="O2456" i="1"/>
  <c r="E2457" i="1"/>
  <c r="I2457" i="1"/>
  <c r="K2457" i="1"/>
  <c r="O2457" i="1"/>
  <c r="I2458" i="1"/>
  <c r="K2458" i="1"/>
  <c r="O2458" i="1"/>
  <c r="E2458" i="1" s="1"/>
  <c r="I2459" i="1"/>
  <c r="K2459" i="1"/>
  <c r="O2459" i="1"/>
  <c r="E2459" i="1" s="1"/>
  <c r="E2460" i="1"/>
  <c r="I2460" i="1"/>
  <c r="K2460" i="1"/>
  <c r="O2460" i="1"/>
  <c r="E2461" i="1"/>
  <c r="I2461" i="1"/>
  <c r="K2461" i="1"/>
  <c r="O2461" i="1"/>
  <c r="E2462" i="1"/>
  <c r="I2462" i="1"/>
  <c r="K2462" i="1"/>
  <c r="O2462" i="1"/>
  <c r="I2463" i="1"/>
  <c r="K2463" i="1"/>
  <c r="O2463" i="1"/>
  <c r="E2463" i="1" s="1"/>
  <c r="I2464" i="1"/>
  <c r="K2464" i="1"/>
  <c r="O2464" i="1"/>
  <c r="E2464" i="1" s="1"/>
  <c r="E2465" i="1"/>
  <c r="I2465" i="1"/>
  <c r="K2465" i="1"/>
  <c r="O2465" i="1"/>
  <c r="E2466" i="1"/>
  <c r="I2466" i="1"/>
  <c r="K2466" i="1"/>
  <c r="O2466" i="1"/>
  <c r="E2467" i="1"/>
  <c r="I2467" i="1"/>
  <c r="K2467" i="1"/>
  <c r="O2467" i="1"/>
  <c r="I2468" i="1"/>
  <c r="K2468" i="1"/>
  <c r="O2468" i="1"/>
  <c r="E2468" i="1" s="1"/>
  <c r="I2469" i="1"/>
  <c r="K2469" i="1"/>
  <c r="O2469" i="1"/>
  <c r="E2469" i="1" s="1"/>
  <c r="E2470" i="1"/>
  <c r="I2470" i="1"/>
  <c r="K2470" i="1"/>
  <c r="O2470" i="1"/>
  <c r="E2471" i="1"/>
  <c r="I2471" i="1"/>
  <c r="K2471" i="1"/>
  <c r="O2471" i="1"/>
  <c r="E2472" i="1"/>
  <c r="I2472" i="1"/>
  <c r="K2472" i="1"/>
  <c r="O2472" i="1"/>
  <c r="I2473" i="1"/>
  <c r="K2473" i="1"/>
  <c r="O2473" i="1"/>
  <c r="E2473" i="1" s="1"/>
  <c r="I2474" i="1"/>
  <c r="K2474" i="1"/>
  <c r="O2474" i="1"/>
  <c r="E2474" i="1" s="1"/>
  <c r="E2475" i="1"/>
  <c r="I2475" i="1"/>
  <c r="K2475" i="1"/>
  <c r="O2475" i="1"/>
  <c r="E2476" i="1"/>
  <c r="I2476" i="1"/>
  <c r="K2476" i="1"/>
  <c r="O2476" i="1"/>
  <c r="E2477" i="1"/>
  <c r="I2477" i="1"/>
  <c r="K2477" i="1"/>
  <c r="O2477" i="1"/>
  <c r="I2478" i="1"/>
  <c r="K2478" i="1"/>
  <c r="O2478" i="1"/>
  <c r="I2479" i="1"/>
  <c r="K2479" i="1"/>
  <c r="O2479" i="1"/>
  <c r="E2479" i="1" s="1"/>
  <c r="E2480" i="1"/>
  <c r="I2480" i="1"/>
  <c r="K2480" i="1"/>
  <c r="O2480" i="1"/>
  <c r="E2481" i="1"/>
  <c r="I2481" i="1"/>
  <c r="K2481" i="1"/>
  <c r="O2481" i="1"/>
  <c r="E2482" i="1"/>
  <c r="I2482" i="1"/>
  <c r="K2482" i="1"/>
  <c r="O2482" i="1"/>
  <c r="I2483" i="1"/>
  <c r="K2483" i="1"/>
  <c r="O2483" i="1"/>
  <c r="E2483" i="1" s="1"/>
  <c r="I2484" i="1"/>
  <c r="K2484" i="1"/>
  <c r="O2484" i="1"/>
  <c r="E2484" i="1" s="1"/>
  <c r="E2485" i="1"/>
  <c r="I2485" i="1"/>
  <c r="K2485" i="1"/>
  <c r="O2485" i="1"/>
  <c r="E2486" i="1"/>
  <c r="I2486" i="1"/>
  <c r="K2486" i="1"/>
  <c r="O2486" i="1"/>
  <c r="E2487" i="1"/>
  <c r="I2487" i="1"/>
  <c r="K2487" i="1"/>
  <c r="O2487" i="1"/>
  <c r="I2488" i="1"/>
  <c r="K2488" i="1"/>
  <c r="O2488" i="1"/>
  <c r="E2488" i="1" s="1"/>
  <c r="I2489" i="1"/>
  <c r="K2489" i="1"/>
  <c r="O2489" i="1"/>
  <c r="E2489" i="1" s="1"/>
  <c r="E2490" i="1"/>
  <c r="I2490" i="1"/>
  <c r="K2490" i="1"/>
  <c r="O2490" i="1"/>
  <c r="E2491" i="1"/>
  <c r="I2491" i="1"/>
  <c r="K2491" i="1"/>
  <c r="O2491" i="1"/>
  <c r="E2492" i="1"/>
  <c r="I2492" i="1"/>
  <c r="K2492" i="1"/>
  <c r="O2492" i="1"/>
  <c r="I2493" i="1"/>
  <c r="K2493" i="1"/>
  <c r="O2493" i="1"/>
  <c r="E2493" i="1" s="1"/>
  <c r="I2494" i="1"/>
  <c r="K2494" i="1"/>
  <c r="O2494" i="1"/>
  <c r="E2494" i="1" s="1"/>
  <c r="E2495" i="1"/>
  <c r="I2495" i="1"/>
  <c r="K2495" i="1"/>
  <c r="O2495" i="1"/>
  <c r="E2496" i="1"/>
  <c r="I2496" i="1"/>
  <c r="K2496" i="1"/>
  <c r="O2496" i="1"/>
  <c r="E2497" i="1"/>
  <c r="I2497" i="1"/>
  <c r="K2497" i="1"/>
  <c r="O2497" i="1"/>
  <c r="I2498" i="1"/>
  <c r="K2498" i="1"/>
  <c r="O2498" i="1"/>
  <c r="E2498" i="1" s="1"/>
  <c r="I2499" i="1"/>
  <c r="K2499" i="1"/>
  <c r="O2499" i="1"/>
  <c r="E2499" i="1" s="1"/>
  <c r="E2500" i="1"/>
  <c r="I2500" i="1"/>
  <c r="K2500" i="1"/>
  <c r="O2500" i="1"/>
  <c r="I2501" i="1"/>
  <c r="E2501" i="1" s="1"/>
  <c r="K2501" i="1"/>
  <c r="O2501" i="1"/>
  <c r="E2502" i="1"/>
  <c r="I2502" i="1"/>
  <c r="K2502" i="1"/>
  <c r="O2502" i="1"/>
  <c r="I2503" i="1"/>
  <c r="K2503" i="1"/>
  <c r="O2503" i="1"/>
  <c r="I2504" i="1"/>
  <c r="K2504" i="1"/>
  <c r="O2504" i="1"/>
  <c r="E2504" i="1" s="1"/>
  <c r="E2505" i="1"/>
  <c r="I2505" i="1"/>
  <c r="K2505" i="1"/>
  <c r="O2505" i="1"/>
  <c r="E2506" i="1"/>
  <c r="I2506" i="1"/>
  <c r="K2506" i="1"/>
  <c r="O2506" i="1"/>
  <c r="E2507" i="1"/>
  <c r="I2507" i="1"/>
  <c r="K2507" i="1"/>
  <c r="O2507" i="1"/>
  <c r="I2508" i="1"/>
  <c r="K2508" i="1"/>
  <c r="O2508" i="1"/>
  <c r="E2508" i="1" s="1"/>
  <c r="I2509" i="1"/>
  <c r="K2509" i="1"/>
  <c r="O2509" i="1"/>
  <c r="E2509" i="1" s="1"/>
  <c r="E2510" i="1"/>
  <c r="I2510" i="1"/>
  <c r="K2510" i="1"/>
  <c r="O2510" i="1"/>
  <c r="E2511" i="1"/>
  <c r="I2511" i="1"/>
  <c r="K2511" i="1"/>
  <c r="O2511" i="1"/>
  <c r="I2512" i="1"/>
  <c r="E2512" i="1" s="1"/>
  <c r="K2512" i="1"/>
  <c r="O2512" i="1"/>
  <c r="I2513" i="1"/>
  <c r="K2513" i="1"/>
  <c r="O2513" i="1"/>
  <c r="I2514" i="1"/>
  <c r="K2514" i="1"/>
  <c r="O2514" i="1"/>
  <c r="E2514" i="1" s="1"/>
  <c r="E2515" i="1"/>
  <c r="I2515" i="1"/>
  <c r="K2515" i="1"/>
  <c r="O2515" i="1"/>
  <c r="E2516" i="1"/>
  <c r="I2516" i="1"/>
  <c r="K2516" i="1"/>
  <c r="O2516" i="1"/>
  <c r="E2517" i="1"/>
  <c r="I2517" i="1"/>
  <c r="K2517" i="1"/>
  <c r="O2517" i="1"/>
  <c r="I2518" i="1"/>
  <c r="K2518" i="1"/>
  <c r="O2518" i="1"/>
  <c r="E2518" i="1" s="1"/>
  <c r="I2519" i="1"/>
  <c r="K2519" i="1"/>
  <c r="O2519" i="1"/>
  <c r="E2519" i="1" s="1"/>
  <c r="E2520" i="1"/>
  <c r="I2520" i="1"/>
  <c r="K2520" i="1"/>
  <c r="O2520" i="1"/>
  <c r="E2521" i="1"/>
  <c r="I2521" i="1"/>
  <c r="K2521" i="1"/>
  <c r="O2521" i="1"/>
  <c r="E2522" i="1"/>
  <c r="I2522" i="1"/>
  <c r="K2522" i="1"/>
  <c r="O2522" i="1"/>
  <c r="I2523" i="1"/>
  <c r="K2523" i="1"/>
  <c r="O2523" i="1"/>
  <c r="E2523" i="1" s="1"/>
  <c r="I2524" i="1"/>
  <c r="K2524" i="1"/>
  <c r="O2524" i="1"/>
  <c r="E2524" i="1" s="1"/>
  <c r="E2525" i="1"/>
  <c r="I2525" i="1"/>
  <c r="K2525" i="1"/>
  <c r="O2525" i="1"/>
  <c r="E2526" i="1"/>
  <c r="I2526" i="1"/>
  <c r="K2526" i="1"/>
  <c r="O2526" i="1"/>
  <c r="E2527" i="1"/>
  <c r="I2527" i="1"/>
  <c r="K2527" i="1"/>
  <c r="O2527" i="1"/>
  <c r="I2528" i="1"/>
  <c r="K2528" i="1"/>
  <c r="O2528" i="1"/>
  <c r="I2529" i="1"/>
  <c r="K2529" i="1"/>
  <c r="O2529" i="1"/>
  <c r="E2529" i="1" s="1"/>
  <c r="E2530" i="1"/>
  <c r="I2530" i="1"/>
  <c r="O2530" i="1"/>
  <c r="I2531" i="1"/>
  <c r="E2531" i="1" s="1"/>
  <c r="K2531" i="1"/>
  <c r="O2531" i="1"/>
  <c r="I2532" i="1"/>
  <c r="K2532" i="1"/>
  <c r="O2532" i="1"/>
  <c r="I2533" i="1"/>
  <c r="K2533" i="1"/>
  <c r="O2533" i="1"/>
  <c r="E2533" i="1" s="1"/>
  <c r="I2534" i="1"/>
  <c r="K2534" i="1"/>
  <c r="O2534" i="1"/>
  <c r="E2534" i="1" s="1"/>
  <c r="I2535" i="1"/>
  <c r="E2535" i="1" s="1"/>
  <c r="K2535" i="1"/>
  <c r="O2535" i="1"/>
  <c r="I2536" i="1"/>
  <c r="E2536" i="1" s="1"/>
  <c r="K2536" i="1"/>
  <c r="O2536" i="1"/>
  <c r="I2537" i="1"/>
  <c r="K2537" i="1"/>
  <c r="O2537" i="1"/>
  <c r="E2537" i="1" s="1"/>
  <c r="I2538" i="1"/>
  <c r="K2538" i="1"/>
  <c r="O2538" i="1"/>
  <c r="E2538" i="1" s="1"/>
  <c r="I2539" i="1"/>
  <c r="K2539" i="1"/>
  <c r="O2539" i="1"/>
  <c r="E2539" i="1" s="1"/>
  <c r="I2540" i="1"/>
  <c r="E2540" i="1" s="1"/>
  <c r="K2540" i="1"/>
  <c r="O2540" i="1"/>
  <c r="I2541" i="1"/>
  <c r="E2541" i="1" s="1"/>
  <c r="K2541" i="1"/>
  <c r="O2541" i="1"/>
  <c r="I2542" i="1"/>
  <c r="K2542" i="1"/>
  <c r="O2542" i="1"/>
  <c r="E2542" i="1" s="1"/>
  <c r="I2543" i="1"/>
  <c r="K2543" i="1"/>
  <c r="O2543" i="1"/>
  <c r="E2543" i="1" s="1"/>
  <c r="I2544" i="1"/>
  <c r="K2544" i="1"/>
  <c r="O2544" i="1"/>
  <c r="E2544" i="1" s="1"/>
  <c r="I2545" i="1"/>
  <c r="E2545" i="1" s="1"/>
  <c r="K2545" i="1"/>
  <c r="O2545" i="1"/>
  <c r="I2546" i="1"/>
  <c r="E2546" i="1" s="1"/>
  <c r="K2546" i="1"/>
  <c r="O2546" i="1"/>
  <c r="I2547" i="1"/>
  <c r="K2547" i="1"/>
  <c r="O2547" i="1"/>
  <c r="E2547" i="1" s="1"/>
  <c r="I2548" i="1"/>
  <c r="K2548" i="1"/>
  <c r="O2548" i="1"/>
  <c r="E2548" i="1" s="1"/>
  <c r="I2549" i="1"/>
  <c r="K2549" i="1"/>
  <c r="O2549" i="1"/>
  <c r="E2549" i="1" s="1"/>
  <c r="I2550" i="1"/>
  <c r="E2550" i="1" s="1"/>
  <c r="K2550" i="1"/>
  <c r="O2550" i="1"/>
  <c r="I2551" i="1"/>
  <c r="E2551" i="1" s="1"/>
  <c r="K2551" i="1"/>
  <c r="O2551" i="1"/>
  <c r="I2552" i="1"/>
  <c r="K2552" i="1"/>
  <c r="O2552" i="1"/>
  <c r="I2553" i="1"/>
  <c r="K2553" i="1"/>
  <c r="O2553" i="1"/>
  <c r="E2553" i="1" s="1"/>
  <c r="E2554" i="1"/>
  <c r="I2554" i="1"/>
  <c r="O2554" i="1"/>
  <c r="E2555" i="1"/>
  <c r="I2555" i="1"/>
  <c r="K2555" i="1"/>
  <c r="O2555" i="1"/>
  <c r="I2556" i="1"/>
  <c r="K2556" i="1"/>
  <c r="O2556" i="1"/>
  <c r="E2556" i="1" s="1"/>
  <c r="I2557" i="1"/>
  <c r="K2557" i="1"/>
  <c r="O2557" i="1"/>
  <c r="E2557" i="1" s="1"/>
  <c r="E2558" i="1"/>
  <c r="I2558" i="1"/>
  <c r="K2558" i="1"/>
  <c r="O2558" i="1"/>
  <c r="E2559" i="1"/>
  <c r="I2559" i="1"/>
  <c r="K2559" i="1"/>
  <c r="O2559" i="1"/>
  <c r="E2560" i="1"/>
  <c r="I2560" i="1"/>
  <c r="K2560" i="1"/>
  <c r="O2560" i="1"/>
  <c r="I2561" i="1"/>
  <c r="K2561" i="1"/>
  <c r="O2561" i="1"/>
  <c r="E2561" i="1" s="1"/>
  <c r="I2562" i="1"/>
  <c r="K2562" i="1"/>
  <c r="O2562" i="1"/>
  <c r="E2562" i="1" s="1"/>
  <c r="E2563" i="1"/>
  <c r="I2563" i="1"/>
  <c r="K2563" i="1"/>
  <c r="O2563" i="1"/>
  <c r="E2564" i="1"/>
  <c r="I2564" i="1"/>
  <c r="K2564" i="1"/>
  <c r="O2564" i="1"/>
  <c r="E2565" i="1"/>
  <c r="I2565" i="1"/>
  <c r="K2565" i="1"/>
  <c r="O2565" i="1"/>
  <c r="I2566" i="1"/>
  <c r="K2566" i="1"/>
  <c r="O2566" i="1"/>
  <c r="E2566" i="1" s="1"/>
  <c r="I2567" i="1"/>
  <c r="K2567" i="1"/>
  <c r="O2567" i="1"/>
  <c r="E2567" i="1" s="1"/>
  <c r="E2568" i="1"/>
  <c r="I2568" i="1"/>
  <c r="K2568" i="1"/>
  <c r="O2568" i="1"/>
  <c r="E2569" i="1"/>
  <c r="I2569" i="1"/>
  <c r="K2569" i="1"/>
  <c r="O2569" i="1"/>
  <c r="E2570" i="1"/>
  <c r="I2570" i="1"/>
  <c r="K2570" i="1"/>
  <c r="O2570" i="1"/>
  <c r="I2571" i="1"/>
  <c r="K2571" i="1"/>
  <c r="O2571" i="1"/>
  <c r="E2571" i="1" s="1"/>
  <c r="I2572" i="1"/>
  <c r="K2572" i="1"/>
  <c r="O2572" i="1"/>
  <c r="E2572" i="1" s="1"/>
  <c r="E2573" i="1"/>
  <c r="I2573" i="1"/>
  <c r="K2573" i="1"/>
  <c r="O2573" i="1"/>
  <c r="E2574" i="1"/>
  <c r="I2574" i="1"/>
  <c r="K2574" i="1"/>
  <c r="O2574" i="1"/>
  <c r="E2575" i="1"/>
  <c r="I2575" i="1"/>
  <c r="K2575" i="1"/>
  <c r="O2575" i="1"/>
  <c r="I2576" i="1"/>
  <c r="K2576" i="1"/>
  <c r="O2576" i="1"/>
  <c r="I2577" i="1"/>
  <c r="K2577" i="1"/>
  <c r="O2577" i="1"/>
  <c r="E2577" i="1" s="1"/>
  <c r="E2578" i="1"/>
  <c r="I2578" i="1"/>
  <c r="K2578" i="1"/>
  <c r="O2578" i="1"/>
  <c r="E2579" i="1"/>
  <c r="I2579" i="1"/>
  <c r="K2579" i="1"/>
  <c r="O2579" i="1"/>
  <c r="E2580" i="1"/>
  <c r="I2580" i="1"/>
  <c r="K2580" i="1"/>
  <c r="O2580" i="1"/>
  <c r="I2581" i="1"/>
  <c r="K2581" i="1"/>
  <c r="O2581" i="1"/>
  <c r="E2581" i="1" s="1"/>
  <c r="I2582" i="1"/>
  <c r="K2582" i="1"/>
  <c r="O2582" i="1"/>
  <c r="E2582" i="1" s="1"/>
  <c r="E2583" i="1"/>
  <c r="I2583" i="1"/>
  <c r="K2583" i="1"/>
  <c r="O2583" i="1"/>
  <c r="E2584" i="1"/>
  <c r="I2584" i="1"/>
  <c r="K2584" i="1"/>
  <c r="O2584" i="1"/>
  <c r="E2585" i="1"/>
  <c r="I2585" i="1"/>
  <c r="K2585" i="1"/>
  <c r="O2585" i="1"/>
  <c r="I2586" i="1"/>
  <c r="K2586" i="1"/>
  <c r="O2586" i="1"/>
  <c r="E2586" i="1" s="1"/>
  <c r="I2587" i="1"/>
  <c r="K2587" i="1"/>
  <c r="O2587" i="1"/>
  <c r="E2587" i="1" s="1"/>
  <c r="E2588" i="1"/>
  <c r="I2588" i="1"/>
  <c r="K2588" i="1"/>
  <c r="O2588" i="1"/>
  <c r="E2589" i="1"/>
  <c r="I2589" i="1"/>
  <c r="K2589" i="1"/>
  <c r="O2589" i="1"/>
  <c r="E2590" i="1"/>
  <c r="I2590" i="1"/>
  <c r="K2590" i="1"/>
  <c r="O2590" i="1"/>
  <c r="I2591" i="1"/>
  <c r="K2591" i="1"/>
  <c r="O2591" i="1"/>
  <c r="I2592" i="1"/>
  <c r="K2592" i="1"/>
  <c r="O2592" i="1"/>
  <c r="E2592" i="1" s="1"/>
  <c r="E2593" i="1"/>
  <c r="I2593" i="1"/>
  <c r="K2593" i="1"/>
  <c r="O2593" i="1"/>
  <c r="E2594" i="1"/>
  <c r="I2594" i="1"/>
  <c r="K2594" i="1"/>
  <c r="O2594" i="1"/>
  <c r="E2595" i="1"/>
  <c r="I2595" i="1"/>
  <c r="K2595" i="1"/>
  <c r="O2595" i="1"/>
  <c r="I2596" i="1"/>
  <c r="O2596" i="1"/>
  <c r="E2596" i="1" s="1"/>
  <c r="E2597" i="1"/>
  <c r="I2597" i="1"/>
  <c r="K2597" i="1"/>
  <c r="O2597" i="1"/>
  <c r="E2598" i="1"/>
  <c r="I2598" i="1"/>
  <c r="K2598" i="1"/>
  <c r="O2598" i="1"/>
  <c r="I2599" i="1"/>
  <c r="O2599" i="1"/>
  <c r="E2599" i="1" s="1"/>
  <c r="I2600" i="1"/>
  <c r="K2600" i="1"/>
  <c r="O2600" i="1"/>
  <c r="E2600" i="1" s="1"/>
  <c r="E2601" i="1"/>
  <c r="I2601" i="1"/>
  <c r="O2601" i="1"/>
  <c r="E2602" i="1"/>
  <c r="I2602" i="1"/>
  <c r="K2602" i="1"/>
  <c r="O2602" i="1"/>
  <c r="I2603" i="1"/>
  <c r="K2603" i="1"/>
  <c r="O2603" i="1"/>
  <c r="E2603" i="1" s="1"/>
  <c r="I2604" i="1"/>
  <c r="K2604" i="1"/>
  <c r="O2604" i="1"/>
  <c r="E2604" i="1" s="1"/>
  <c r="I2605" i="1"/>
  <c r="K2605" i="1"/>
  <c r="O2605" i="1"/>
  <c r="E2605" i="1" s="1"/>
  <c r="I2606" i="1"/>
  <c r="E2606" i="1" s="1"/>
  <c r="K2606" i="1"/>
  <c r="O2606" i="1"/>
  <c r="E2607" i="1"/>
  <c r="I2607" i="1"/>
  <c r="O2607" i="1"/>
  <c r="I2608" i="1"/>
  <c r="K2608" i="1"/>
  <c r="O2608" i="1"/>
  <c r="E2608" i="1" s="1"/>
  <c r="I2609" i="1"/>
  <c r="K2609" i="1"/>
  <c r="O2609" i="1"/>
  <c r="E2609" i="1" s="1"/>
  <c r="E2610" i="1"/>
  <c r="I2610" i="1"/>
  <c r="O2610" i="1"/>
  <c r="I2611" i="1"/>
  <c r="O2611" i="1"/>
  <c r="E2611" i="1" s="1"/>
  <c r="E2612" i="1"/>
  <c r="I2612" i="1"/>
  <c r="O2612" i="1"/>
  <c r="I2613" i="1"/>
  <c r="O2613" i="1"/>
  <c r="E2613" i="1" s="1"/>
  <c r="I2614" i="1"/>
  <c r="O2614" i="1"/>
  <c r="E2614" i="1" s="1"/>
  <c r="E2615" i="1"/>
  <c r="I2615" i="1"/>
  <c r="O2615" i="1"/>
  <c r="I2616" i="1"/>
  <c r="O2616" i="1"/>
  <c r="E2616" i="1" s="1"/>
  <c r="E2617" i="1"/>
  <c r="I2617" i="1"/>
  <c r="O2617" i="1"/>
  <c r="E2618" i="1"/>
  <c r="I2618" i="1"/>
  <c r="O2618" i="1"/>
  <c r="I2619" i="1"/>
  <c r="O2619" i="1"/>
  <c r="E2619" i="1" s="1"/>
  <c r="E2620" i="1"/>
  <c r="I2620" i="1"/>
  <c r="O2620" i="1"/>
  <c r="I2621" i="1"/>
  <c r="O2621" i="1"/>
  <c r="E2622" i="1"/>
  <c r="I2622" i="1"/>
  <c r="O2622" i="1"/>
  <c r="I2623" i="1"/>
  <c r="E2623" i="1" s="1"/>
  <c r="O2623" i="1"/>
  <c r="I2624" i="1"/>
  <c r="O2624" i="1"/>
  <c r="E2624" i="1" s="1"/>
  <c r="E2625" i="1"/>
  <c r="I2625" i="1"/>
  <c r="O2625" i="1"/>
  <c r="I2626" i="1"/>
  <c r="O2626" i="1"/>
  <c r="E2626" i="1" s="1"/>
  <c r="E2627" i="1"/>
  <c r="I2627" i="1"/>
  <c r="O2627" i="1"/>
  <c r="I2628" i="1"/>
  <c r="O2628" i="1"/>
  <c r="E2628" i="1" s="1"/>
  <c r="I2629" i="1"/>
  <c r="O2629" i="1"/>
  <c r="E2629" i="1" s="1"/>
  <c r="I2630" i="1"/>
  <c r="E2630" i="1" s="1"/>
  <c r="O2630" i="1"/>
  <c r="I2631" i="1"/>
  <c r="O2631" i="1"/>
  <c r="E2632" i="1"/>
  <c r="I2632" i="1"/>
  <c r="O2632" i="1"/>
  <c r="I2633" i="1"/>
  <c r="E2633" i="1" s="1"/>
  <c r="O2633" i="1"/>
  <c r="I2634" i="1"/>
  <c r="O2634" i="1"/>
  <c r="E2634" i="1" s="1"/>
  <c r="E2635" i="1"/>
  <c r="I2635" i="1"/>
  <c r="O2635" i="1"/>
  <c r="I2636" i="1"/>
  <c r="O2636" i="1"/>
  <c r="E2636" i="1" s="1"/>
  <c r="E2637" i="1"/>
  <c r="I2637" i="1"/>
  <c r="O2637" i="1"/>
  <c r="I2638" i="1"/>
  <c r="O2638" i="1"/>
  <c r="E2638" i="1" s="1"/>
  <c r="I2639" i="1"/>
  <c r="O2639" i="1"/>
  <c r="E2639" i="1" s="1"/>
  <c r="I2640" i="1"/>
  <c r="E2640" i="1" s="1"/>
  <c r="O2640" i="1"/>
  <c r="I2641" i="1"/>
  <c r="O2641" i="1"/>
  <c r="E2642" i="1"/>
  <c r="I2642" i="1"/>
  <c r="O2642" i="1"/>
  <c r="I2643" i="1"/>
  <c r="E2643" i="1" s="1"/>
  <c r="O2643" i="1"/>
  <c r="I2644" i="1"/>
  <c r="O2644" i="1"/>
  <c r="E2644" i="1" s="1"/>
  <c r="E2645" i="1"/>
  <c r="I2645" i="1"/>
  <c r="O2645" i="1"/>
  <c r="I2646" i="1"/>
  <c r="O2646" i="1"/>
  <c r="E2646" i="1" s="1"/>
  <c r="E2647" i="1"/>
  <c r="I2647" i="1"/>
  <c r="O2647" i="1"/>
  <c r="I2648" i="1"/>
  <c r="O2648" i="1"/>
  <c r="E2648" i="1" s="1"/>
  <c r="I2649" i="1"/>
  <c r="O2649" i="1"/>
  <c r="E2649" i="1" s="1"/>
  <c r="E2650" i="1"/>
  <c r="I2650" i="1"/>
  <c r="O2650" i="1"/>
  <c r="I2651" i="1"/>
  <c r="O2651" i="1"/>
  <c r="E2651" i="1" s="1"/>
  <c r="E2652" i="1"/>
  <c r="I2652" i="1"/>
  <c r="O2652" i="1"/>
  <c r="I2653" i="1"/>
  <c r="O2653" i="1"/>
  <c r="E2653" i="1" s="1"/>
  <c r="I2654" i="1"/>
  <c r="O2654" i="1"/>
  <c r="E2654" i="1" s="1"/>
  <c r="E2655" i="1"/>
  <c r="I2655" i="1"/>
  <c r="O2655" i="1"/>
  <c r="I2656" i="1"/>
  <c r="O2656" i="1"/>
  <c r="E2656" i="1" s="1"/>
  <c r="E2657" i="1"/>
  <c r="I2657" i="1"/>
  <c r="O2657" i="1"/>
  <c r="I2658" i="1"/>
  <c r="O2658" i="1"/>
  <c r="E2658" i="1" s="1"/>
  <c r="I2659" i="1"/>
  <c r="O2659" i="1"/>
  <c r="E2659" i="1" s="1"/>
  <c r="I2660" i="1"/>
  <c r="E2660" i="1" s="1"/>
  <c r="O2660" i="1"/>
  <c r="I2661" i="1"/>
  <c r="O2661" i="1"/>
  <c r="E2662" i="1"/>
  <c r="I2662" i="1"/>
  <c r="O2662" i="1"/>
  <c r="I2663" i="1"/>
  <c r="O2663" i="1"/>
  <c r="E2663" i="1" s="1"/>
  <c r="I2664" i="1"/>
  <c r="O2664" i="1"/>
  <c r="E2664" i="1" s="1"/>
  <c r="E2665" i="1"/>
  <c r="I2665" i="1"/>
  <c r="O2665" i="1"/>
  <c r="I2666" i="1"/>
  <c r="O2666" i="1"/>
  <c r="E2666" i="1" s="1"/>
  <c r="E2667" i="1"/>
  <c r="I2667" i="1"/>
  <c r="O2667" i="1"/>
  <c r="E2668" i="1"/>
  <c r="I2668" i="1"/>
  <c r="O2668" i="1"/>
  <c r="I2669" i="1"/>
  <c r="O2669" i="1"/>
  <c r="E2669" i="1" s="1"/>
  <c r="I2670" i="1"/>
  <c r="E2670" i="1" s="1"/>
  <c r="O2670" i="1"/>
  <c r="I2671" i="1"/>
  <c r="O2671" i="1"/>
  <c r="E2672" i="1"/>
  <c r="I2672" i="1"/>
  <c r="O2672" i="1"/>
  <c r="I2673" i="1"/>
  <c r="E2673" i="1" s="1"/>
  <c r="O2673" i="1"/>
  <c r="I2674" i="1"/>
  <c r="O2674" i="1"/>
  <c r="E2674" i="1" s="1"/>
  <c r="E2675" i="1"/>
  <c r="I2675" i="1"/>
  <c r="O2675" i="1"/>
  <c r="I2676" i="1"/>
  <c r="O2676" i="1"/>
  <c r="E2676" i="1" s="1"/>
  <c r="E2677" i="1"/>
  <c r="I2677" i="1"/>
  <c r="O2677" i="1"/>
  <c r="I2678" i="1"/>
  <c r="O2678" i="1"/>
  <c r="E2678" i="1" s="1"/>
  <c r="I2679" i="1"/>
  <c r="O2679" i="1"/>
  <c r="E2679" i="1" s="1"/>
  <c r="I2680" i="1"/>
  <c r="E2680" i="1" s="1"/>
  <c r="O2680" i="1"/>
  <c r="I2681" i="1"/>
  <c r="O2681" i="1"/>
  <c r="E2682" i="1"/>
  <c r="I2682" i="1"/>
  <c r="O2682" i="1"/>
  <c r="I2683" i="1"/>
  <c r="E2683" i="1" s="1"/>
  <c r="O2683" i="1"/>
  <c r="I2684" i="1"/>
  <c r="O2684" i="1"/>
  <c r="E2684" i="1" s="1"/>
  <c r="E2685" i="1"/>
  <c r="I2685" i="1"/>
  <c r="O2685" i="1"/>
  <c r="I2686" i="1"/>
  <c r="O2686" i="1"/>
  <c r="E2686" i="1" s="1"/>
  <c r="E2687" i="1"/>
  <c r="I2687" i="1"/>
  <c r="O2687" i="1"/>
  <c r="I2688" i="1"/>
  <c r="O2688" i="1"/>
  <c r="E2688" i="1" s="1"/>
  <c r="I2689" i="1"/>
  <c r="O2689" i="1"/>
  <c r="B2690" i="1"/>
  <c r="E2690" i="1"/>
  <c r="I2690" i="1"/>
  <c r="O2690" i="1"/>
  <c r="B2691" i="1"/>
  <c r="I2691" i="1"/>
  <c r="O2691" i="1"/>
  <c r="E2691" i="1" s="1"/>
  <c r="B2692" i="1"/>
  <c r="I2692" i="1"/>
  <c r="O2692" i="1"/>
  <c r="B2693" i="1"/>
  <c r="I2693" i="1"/>
  <c r="O2693" i="1"/>
  <c r="E2693" i="1" s="1"/>
  <c r="B2694" i="1"/>
  <c r="E2694" i="1"/>
  <c r="I2694" i="1"/>
  <c r="O2694" i="1"/>
  <c r="B2695" i="1"/>
  <c r="E2695" i="1"/>
  <c r="I2695" i="1"/>
  <c r="O2695" i="1"/>
  <c r="B2696" i="1"/>
  <c r="E2696" i="1"/>
  <c r="O2696" i="1"/>
  <c r="E2697" i="1"/>
  <c r="I2697" i="1"/>
  <c r="O2697" i="1"/>
  <c r="E2698" i="1"/>
  <c r="I2698" i="1"/>
  <c r="O2698" i="1"/>
  <c r="I2699" i="1"/>
  <c r="O2699" i="1"/>
  <c r="E2699" i="1" s="1"/>
  <c r="E2700" i="1"/>
  <c r="I2700" i="1"/>
  <c r="O2700" i="1"/>
  <c r="I2701" i="1"/>
  <c r="O2701" i="1"/>
  <c r="E2701" i="1" s="1"/>
  <c r="E2702" i="1"/>
  <c r="I2702" i="1"/>
  <c r="O2702" i="1"/>
  <c r="I2703" i="1"/>
  <c r="O2703" i="1"/>
  <c r="E2703" i="1" s="1"/>
  <c r="I2704" i="1"/>
  <c r="O2704" i="1"/>
  <c r="E2704" i="1" s="1"/>
  <c r="I2705" i="1"/>
  <c r="E2705" i="1" s="1"/>
  <c r="O2705" i="1"/>
  <c r="I2706" i="1"/>
  <c r="O2706" i="1"/>
  <c r="E2707" i="1"/>
  <c r="I2707" i="1"/>
  <c r="O2707" i="1"/>
  <c r="I2708" i="1"/>
  <c r="O2708" i="1"/>
  <c r="E2708" i="1" s="1"/>
  <c r="I2709" i="1"/>
  <c r="O2709" i="1"/>
  <c r="E2709" i="1" s="1"/>
  <c r="E2710" i="1"/>
  <c r="I2710" i="1"/>
  <c r="O2710" i="1"/>
  <c r="I2711" i="1"/>
  <c r="O2711" i="1"/>
  <c r="E2711" i="1" s="1"/>
  <c r="E2712" i="1"/>
  <c r="I2712" i="1"/>
  <c r="O2712" i="1"/>
  <c r="E2713" i="1"/>
  <c r="I2713" i="1"/>
  <c r="O2713" i="1"/>
  <c r="I2714" i="1"/>
  <c r="O2714" i="1"/>
  <c r="E2714" i="1" s="1"/>
  <c r="I2715" i="1"/>
  <c r="E2715" i="1" s="1"/>
  <c r="O2715" i="1"/>
  <c r="I2716" i="1"/>
  <c r="O2716" i="1"/>
  <c r="E2717" i="1"/>
  <c r="I2717" i="1"/>
  <c r="O2717" i="1"/>
  <c r="I2718" i="1"/>
  <c r="O2718" i="1"/>
  <c r="E2718" i="1" s="1"/>
  <c r="I2719" i="1"/>
  <c r="O2719" i="1"/>
  <c r="E2719" i="1" s="1"/>
  <c r="E2720" i="1"/>
  <c r="I2720" i="1"/>
  <c r="O2720" i="1"/>
  <c r="I2721" i="1"/>
  <c r="O2721" i="1"/>
  <c r="E2721" i="1" s="1"/>
  <c r="E2722" i="1"/>
  <c r="I2722" i="1"/>
  <c r="O2722" i="1"/>
  <c r="E2723" i="1"/>
  <c r="I2723" i="1"/>
  <c r="O2723" i="1"/>
  <c r="I2724" i="1"/>
  <c r="O2724" i="1"/>
  <c r="E2724" i="1" s="1"/>
  <c r="I2725" i="1"/>
  <c r="E2725" i="1" s="1"/>
  <c r="O2725" i="1"/>
  <c r="I2726" i="1"/>
  <c r="O2726" i="1"/>
  <c r="E2727" i="1"/>
  <c r="I2727" i="1"/>
  <c r="O2727" i="1"/>
  <c r="I2728" i="1"/>
  <c r="E2728" i="1" s="1"/>
  <c r="O2728" i="1"/>
  <c r="I2729" i="1"/>
  <c r="O2729" i="1"/>
  <c r="E2729" i="1" s="1"/>
  <c r="E2730" i="1"/>
  <c r="I2730" i="1"/>
  <c r="O2730" i="1"/>
  <c r="I2731" i="1"/>
  <c r="O2731" i="1"/>
  <c r="E2731" i="1" s="1"/>
  <c r="E2732" i="1"/>
  <c r="I2732" i="1"/>
  <c r="O2732" i="1"/>
  <c r="I2733" i="1"/>
  <c r="O2733" i="1"/>
  <c r="E2733" i="1" s="1"/>
  <c r="I2734" i="1"/>
  <c r="O2734" i="1"/>
  <c r="E2734" i="1" s="1"/>
  <c r="I2735" i="1"/>
  <c r="E2735" i="1" s="1"/>
  <c r="O2735" i="1"/>
  <c r="I2736" i="1"/>
  <c r="O2736" i="1"/>
  <c r="E2737" i="1"/>
  <c r="I2737" i="1"/>
  <c r="O2737" i="1"/>
  <c r="I2738" i="1"/>
  <c r="E2738" i="1" s="1"/>
  <c r="O2738" i="1"/>
  <c r="I2739" i="1"/>
  <c r="O2739" i="1"/>
  <c r="E2739" i="1" s="1"/>
  <c r="E2740" i="1"/>
  <c r="I2740" i="1"/>
  <c r="O2740" i="1"/>
  <c r="I2741" i="1"/>
  <c r="O2741" i="1"/>
  <c r="E2741" i="1" s="1"/>
  <c r="E2742" i="1"/>
  <c r="I2742" i="1"/>
  <c r="O2742" i="1"/>
  <c r="I2743" i="1"/>
  <c r="O2743" i="1"/>
  <c r="E2743" i="1" s="1"/>
  <c r="I2744" i="1"/>
  <c r="O2744" i="1"/>
  <c r="E2744" i="1" s="1"/>
  <c r="I2745" i="1"/>
  <c r="E2745" i="1" s="1"/>
  <c r="O2745" i="1"/>
  <c r="I2746" i="1"/>
  <c r="O2746" i="1"/>
  <c r="E2747" i="1"/>
  <c r="I2747" i="1"/>
  <c r="O2747" i="1"/>
  <c r="I2748" i="1"/>
  <c r="E2748" i="1" s="1"/>
  <c r="O2748" i="1"/>
  <c r="I2749" i="1"/>
  <c r="O2749" i="1"/>
  <c r="E2749" i="1" s="1"/>
  <c r="E2750" i="1"/>
  <c r="I2750" i="1"/>
  <c r="O2750" i="1"/>
  <c r="I2751" i="1"/>
  <c r="O2751" i="1"/>
  <c r="E2751" i="1" s="1"/>
  <c r="E2752" i="1"/>
  <c r="I2752" i="1"/>
  <c r="O2752" i="1"/>
  <c r="I2753" i="1"/>
  <c r="O2753" i="1"/>
  <c r="E2753" i="1" s="1"/>
  <c r="I2754" i="1"/>
  <c r="O2754" i="1"/>
  <c r="E2754" i="1" s="1"/>
  <c r="I2755" i="1"/>
  <c r="E2755" i="1" s="1"/>
  <c r="O2755" i="1"/>
  <c r="I2756" i="1"/>
  <c r="O2756" i="1"/>
  <c r="E2757" i="1"/>
  <c r="I2757" i="1"/>
  <c r="O2757" i="1"/>
  <c r="I2758" i="1"/>
  <c r="O2758" i="1"/>
  <c r="E2758" i="1" s="1"/>
  <c r="I2759" i="1"/>
  <c r="O2759" i="1"/>
  <c r="E2759" i="1" s="1"/>
  <c r="E2760" i="1"/>
  <c r="I2760" i="1"/>
  <c r="O2760" i="1"/>
  <c r="I2761" i="1"/>
  <c r="O2761" i="1"/>
  <c r="E2761" i="1" s="1"/>
  <c r="E2762" i="1"/>
  <c r="I2762" i="1"/>
  <c r="O2762" i="1"/>
  <c r="E2763" i="1"/>
  <c r="I2763" i="1"/>
  <c r="O2763" i="1"/>
  <c r="I2764" i="1"/>
  <c r="O2764" i="1"/>
  <c r="E2764" i="1" s="1"/>
  <c r="I2765" i="1"/>
  <c r="E2765" i="1" s="1"/>
  <c r="O2765" i="1"/>
  <c r="I2766" i="1"/>
  <c r="O2766" i="1"/>
  <c r="E2767" i="1"/>
  <c r="I2767" i="1"/>
  <c r="O2767" i="1"/>
  <c r="I2768" i="1"/>
  <c r="O2768" i="1"/>
  <c r="E2768" i="1" s="1"/>
  <c r="I2769" i="1"/>
  <c r="O2769" i="1"/>
  <c r="E2769" i="1" s="1"/>
  <c r="E2770" i="1"/>
  <c r="I2770" i="1"/>
  <c r="O2770" i="1"/>
  <c r="I2771" i="1"/>
  <c r="O2771" i="1"/>
  <c r="E2771" i="1" s="1"/>
  <c r="E2772" i="1"/>
  <c r="I2772" i="1"/>
  <c r="O2772" i="1"/>
  <c r="I2773" i="1"/>
  <c r="O2773" i="1"/>
  <c r="E2773" i="1" s="1"/>
  <c r="I2774" i="1"/>
  <c r="O2774" i="1"/>
  <c r="E2774" i="1" s="1"/>
  <c r="I2775" i="1"/>
  <c r="E2775" i="1" s="1"/>
  <c r="O2775" i="1"/>
  <c r="I2776" i="1"/>
  <c r="O2776" i="1"/>
  <c r="E2777" i="1"/>
  <c r="I2777" i="1"/>
  <c r="O2777" i="1"/>
  <c r="I2778" i="1"/>
  <c r="O2778" i="1"/>
  <c r="I2779" i="1"/>
  <c r="O2779" i="1"/>
  <c r="E2779" i="1" s="1"/>
  <c r="E2780" i="1"/>
  <c r="I2780" i="1"/>
  <c r="O2780" i="1"/>
  <c r="I2781" i="1"/>
  <c r="O2781" i="1"/>
  <c r="E2781" i="1" s="1"/>
  <c r="E2782" i="1"/>
  <c r="I2782" i="1"/>
  <c r="O2782" i="1"/>
  <c r="I2783" i="1"/>
  <c r="O2783" i="1"/>
  <c r="E2783" i="1" s="1"/>
  <c r="I2784" i="1"/>
  <c r="O2784" i="1"/>
  <c r="E2784" i="1" s="1"/>
  <c r="I2785" i="1"/>
  <c r="E2785" i="1" s="1"/>
  <c r="O2785" i="1"/>
  <c r="I2786" i="1"/>
  <c r="O2786" i="1"/>
  <c r="E2787" i="1"/>
  <c r="I2787" i="1"/>
  <c r="O2787" i="1"/>
  <c r="I2788" i="1"/>
  <c r="E2788" i="1" s="1"/>
  <c r="O2788" i="1"/>
  <c r="I2789" i="1"/>
  <c r="O2789" i="1"/>
  <c r="E2789" i="1" s="1"/>
  <c r="E2790" i="1"/>
  <c r="I2790" i="1"/>
  <c r="O2790" i="1"/>
  <c r="I2791" i="1"/>
  <c r="O2791" i="1"/>
  <c r="E2791" i="1" s="1"/>
  <c r="E2792" i="1"/>
  <c r="I2792" i="1"/>
  <c r="O2792" i="1"/>
  <c r="I2793" i="1"/>
  <c r="O2793" i="1"/>
  <c r="E2793" i="1" s="1"/>
  <c r="I2794" i="1"/>
  <c r="O2794" i="1"/>
  <c r="E2794" i="1" s="1"/>
  <c r="I2795" i="1"/>
  <c r="E2795" i="1" s="1"/>
  <c r="O2795" i="1"/>
  <c r="I2796" i="1"/>
  <c r="O2796" i="1"/>
  <c r="E2796" i="1" s="1"/>
  <c r="E2797" i="1"/>
  <c r="I2797" i="1"/>
  <c r="O2797" i="1"/>
  <c r="O2798" i="1"/>
  <c r="E2798" i="1" s="1"/>
  <c r="E2799" i="1"/>
  <c r="I2799" i="1"/>
  <c r="O2799" i="1"/>
  <c r="I2800" i="1"/>
  <c r="O2800" i="1"/>
  <c r="E2800" i="1" s="1"/>
  <c r="I2801" i="1"/>
  <c r="O2801" i="1"/>
  <c r="E2801" i="1" s="1"/>
  <c r="I2802" i="1"/>
  <c r="E2802" i="1" s="1"/>
  <c r="O2802" i="1"/>
  <c r="I2803" i="1"/>
  <c r="O2803" i="1"/>
  <c r="E2804" i="1"/>
  <c r="I2804" i="1"/>
  <c r="O2804" i="1"/>
  <c r="I2805" i="1"/>
  <c r="E2805" i="1" s="1"/>
  <c r="O2805" i="1"/>
  <c r="I2806" i="1"/>
  <c r="O2806" i="1"/>
  <c r="E2806" i="1" s="1"/>
  <c r="E2807" i="1"/>
  <c r="I2807" i="1"/>
  <c r="O2807" i="1"/>
  <c r="I2808" i="1"/>
  <c r="O2808" i="1"/>
  <c r="E2808" i="1" s="1"/>
  <c r="E2809" i="1"/>
  <c r="I2809" i="1"/>
  <c r="O2809" i="1"/>
  <c r="E2810" i="1"/>
  <c r="I2810" i="1"/>
  <c r="O2810" i="1"/>
  <c r="I2811" i="1"/>
  <c r="O2811" i="1"/>
  <c r="E2811" i="1" s="1"/>
  <c r="I2812" i="1"/>
  <c r="E2812" i="1" s="1"/>
  <c r="O2812" i="1"/>
  <c r="I2813" i="1"/>
  <c r="O2813" i="1"/>
  <c r="E2814" i="1"/>
  <c r="I2814" i="1"/>
  <c r="O2814" i="1"/>
  <c r="I2815" i="1"/>
  <c r="E2815" i="1" s="1"/>
  <c r="O2815" i="1"/>
  <c r="I2816" i="1"/>
  <c r="O2816" i="1"/>
  <c r="E2816" i="1" s="1"/>
  <c r="E2817" i="1"/>
  <c r="I2817" i="1"/>
  <c r="O2817" i="1"/>
  <c r="I2818" i="1"/>
  <c r="O2818" i="1"/>
  <c r="E2818" i="1" s="1"/>
  <c r="E2819" i="1"/>
  <c r="I2819" i="1"/>
  <c r="O2819" i="1"/>
  <c r="I2820" i="1"/>
  <c r="O2820" i="1"/>
  <c r="E2820" i="1" s="1"/>
  <c r="I2821" i="1"/>
  <c r="O2821" i="1"/>
  <c r="E2821" i="1" s="1"/>
  <c r="I2822" i="1"/>
  <c r="E2822" i="1" s="1"/>
  <c r="O2822" i="1"/>
  <c r="I2823" i="1"/>
  <c r="O2823" i="1"/>
  <c r="E2824" i="1"/>
  <c r="I2824" i="1"/>
  <c r="O2824" i="1"/>
  <c r="I2825" i="1"/>
  <c r="E2825" i="1" s="1"/>
  <c r="O2825" i="1"/>
  <c r="I2826" i="1"/>
  <c r="O2826" i="1"/>
  <c r="E2826" i="1" s="1"/>
  <c r="E2827" i="1"/>
  <c r="I2827" i="1"/>
  <c r="O2827" i="1"/>
  <c r="I2828" i="1"/>
  <c r="O2828" i="1"/>
  <c r="E2828" i="1" s="1"/>
  <c r="E2829" i="1"/>
  <c r="I2829" i="1"/>
  <c r="O2829" i="1"/>
  <c r="E2830" i="1"/>
  <c r="I2830" i="1"/>
  <c r="O2830" i="1"/>
  <c r="I2831" i="1"/>
  <c r="O2831" i="1"/>
  <c r="E2831" i="1" s="1"/>
  <c r="I2832" i="1"/>
  <c r="E2832" i="1" s="1"/>
  <c r="O2832" i="1"/>
  <c r="I2833" i="1"/>
  <c r="O2833" i="1"/>
  <c r="E2834" i="1"/>
  <c r="I2834" i="1"/>
  <c r="O2834" i="1"/>
  <c r="I2835" i="1"/>
  <c r="O2835" i="1"/>
  <c r="I2836" i="1"/>
  <c r="O2836" i="1"/>
  <c r="E2836" i="1" s="1"/>
  <c r="E2837" i="1"/>
  <c r="I2837" i="1"/>
  <c r="O2837" i="1"/>
  <c r="I2838" i="1"/>
  <c r="O2838" i="1"/>
  <c r="E2838" i="1" s="1"/>
  <c r="E2839" i="1"/>
  <c r="I2839" i="1"/>
  <c r="O2839" i="1"/>
  <c r="I2840" i="1"/>
  <c r="O2840" i="1"/>
  <c r="E2840" i="1" s="1"/>
  <c r="I2841" i="1"/>
  <c r="O2841" i="1"/>
  <c r="E2841" i="1" s="1"/>
  <c r="E2842" i="1"/>
  <c r="I2842" i="1"/>
  <c r="O2842" i="1"/>
  <c r="I2843" i="1"/>
  <c r="O2843" i="1"/>
  <c r="E2844" i="1"/>
  <c r="I2844" i="1"/>
  <c r="O2844" i="1"/>
  <c r="I2845" i="1"/>
  <c r="O2845" i="1"/>
  <c r="E2845" i="1" s="1"/>
  <c r="I2846" i="1"/>
  <c r="O2846" i="1"/>
  <c r="E2846" i="1" s="1"/>
  <c r="E2847" i="1"/>
  <c r="I2847" i="1"/>
  <c r="O2847" i="1"/>
  <c r="I2848" i="1"/>
  <c r="O2848" i="1"/>
  <c r="E2849" i="1"/>
  <c r="I2849" i="1"/>
  <c r="O2849" i="1"/>
  <c r="I2850" i="1"/>
  <c r="O2850" i="1"/>
  <c r="E2850" i="1" s="1"/>
  <c r="I2851" i="1"/>
  <c r="O2851" i="1"/>
  <c r="E2851" i="1" s="1"/>
  <c r="E2852" i="1"/>
  <c r="I2852" i="1"/>
  <c r="O2852" i="1"/>
  <c r="I2853" i="1"/>
  <c r="O2853" i="1"/>
  <c r="E2854" i="1"/>
  <c r="I2854" i="1"/>
  <c r="O2854" i="1"/>
  <c r="I2855" i="1"/>
  <c r="O2855" i="1"/>
  <c r="I2856" i="1"/>
  <c r="O2856" i="1"/>
  <c r="E2856" i="1" s="1"/>
  <c r="E2857" i="1"/>
  <c r="I2857" i="1"/>
  <c r="O2857" i="1"/>
  <c r="I2858" i="1"/>
  <c r="O2858" i="1"/>
  <c r="E2858" i="1" s="1"/>
  <c r="E2859" i="1"/>
  <c r="I2859" i="1"/>
  <c r="O2859" i="1"/>
  <c r="I2860" i="1"/>
  <c r="O2860" i="1"/>
  <c r="E2860" i="1" s="1"/>
  <c r="I2861" i="1"/>
  <c r="O2861" i="1"/>
  <c r="E2861" i="1" s="1"/>
  <c r="I2862" i="1"/>
  <c r="E2862" i="1" s="1"/>
  <c r="O2862" i="1"/>
  <c r="I2863" i="1"/>
  <c r="O2863" i="1"/>
  <c r="E2863" i="1" s="1"/>
  <c r="E2864" i="1"/>
  <c r="I2864" i="1"/>
  <c r="O2864" i="1"/>
  <c r="E2865" i="1"/>
  <c r="I2865" i="1"/>
  <c r="O2865" i="1"/>
  <c r="I2866" i="1"/>
  <c r="O2866" i="1"/>
  <c r="E2866" i="1" s="1"/>
  <c r="E2867" i="1"/>
  <c r="I2867" i="1"/>
  <c r="O2867" i="1"/>
  <c r="I2868" i="1"/>
  <c r="O2868" i="1"/>
  <c r="E2868" i="1" s="1"/>
  <c r="E2869" i="1"/>
  <c r="I2869" i="1"/>
  <c r="O2869" i="1"/>
  <c r="I2870" i="1"/>
  <c r="O2870" i="1"/>
  <c r="E2870" i="1" s="1"/>
  <c r="I2871" i="1"/>
  <c r="O2871" i="1"/>
  <c r="E2871" i="1" s="1"/>
  <c r="I2872" i="1"/>
  <c r="E2872" i="1" s="1"/>
  <c r="O2872" i="1"/>
  <c r="I2873" i="1"/>
  <c r="O2873" i="1"/>
  <c r="E2874" i="1"/>
  <c r="I2874" i="1"/>
  <c r="O2874" i="1"/>
  <c r="E2875" i="1"/>
  <c r="I2875" i="1"/>
  <c r="O2875" i="1"/>
  <c r="I2876" i="1"/>
  <c r="O2876" i="1"/>
  <c r="E2876" i="1" s="1"/>
  <c r="E2877" i="1"/>
  <c r="I2877" i="1"/>
  <c r="O2877" i="1"/>
  <c r="I2878" i="1"/>
  <c r="O2878" i="1"/>
  <c r="E2878" i="1" s="1"/>
  <c r="E2879" i="1"/>
  <c r="I2879" i="1"/>
  <c r="O2879" i="1"/>
  <c r="I2880" i="1"/>
  <c r="O2880" i="1"/>
  <c r="E2880" i="1" s="1"/>
  <c r="I2881" i="1"/>
  <c r="O2881" i="1"/>
  <c r="E2881" i="1" s="1"/>
  <c r="I2882" i="1"/>
  <c r="E2882" i="1" s="1"/>
  <c r="O2882" i="1"/>
  <c r="I2883" i="1"/>
  <c r="O2883" i="1"/>
  <c r="E2883" i="1" s="1"/>
  <c r="E2884" i="1"/>
  <c r="I2884" i="1"/>
  <c r="O2884" i="1"/>
  <c r="I2885" i="1"/>
  <c r="O2885" i="1"/>
  <c r="I2886" i="1"/>
  <c r="O2886" i="1"/>
  <c r="E2886" i="1" s="1"/>
  <c r="E2887" i="1"/>
  <c r="I2887" i="1"/>
  <c r="O2887" i="1"/>
  <c r="B2888" i="1"/>
  <c r="I2888" i="1"/>
  <c r="O2888" i="1"/>
  <c r="E2888" i="1" s="1"/>
  <c r="B2889" i="1"/>
  <c r="I2889" i="1"/>
  <c r="O2889" i="1"/>
  <c r="E2889" i="1" s="1"/>
  <c r="B2890" i="1"/>
  <c r="I2890" i="1"/>
  <c r="O2890" i="1"/>
  <c r="E2890" i="1" s="1"/>
  <c r="B2891" i="1"/>
  <c r="E2891" i="1"/>
  <c r="I2891" i="1"/>
  <c r="O2891" i="1"/>
  <c r="B2892" i="1"/>
  <c r="E2892" i="1"/>
  <c r="I2892" i="1"/>
  <c r="O2892" i="1"/>
  <c r="B2893" i="1"/>
  <c r="E2893" i="1"/>
  <c r="I2893" i="1"/>
  <c r="O2893" i="1"/>
  <c r="B2894" i="1"/>
  <c r="I2894" i="1"/>
  <c r="O2894" i="1"/>
  <c r="E2895" i="1"/>
  <c r="I2895" i="1"/>
  <c r="O2895" i="1"/>
  <c r="I2896" i="1"/>
  <c r="O2896" i="1"/>
  <c r="E2896" i="1" s="1"/>
  <c r="I2897" i="1"/>
  <c r="O2897" i="1"/>
  <c r="E2897" i="1" s="1"/>
  <c r="E2898" i="1"/>
  <c r="I2898" i="1"/>
  <c r="O2898" i="1"/>
  <c r="I2899" i="1"/>
  <c r="O2899" i="1"/>
  <c r="E2899" i="1" s="1"/>
  <c r="E2900" i="1"/>
  <c r="I2900" i="1"/>
  <c r="O2900" i="1"/>
  <c r="E2901" i="1"/>
  <c r="I2901" i="1"/>
  <c r="O2901" i="1"/>
  <c r="I2902" i="1"/>
  <c r="O2902" i="1"/>
  <c r="E2902" i="1" s="1"/>
  <c r="I2903" i="1"/>
  <c r="E2903" i="1" s="1"/>
  <c r="O2903" i="1"/>
  <c r="I2904" i="1"/>
  <c r="O2904" i="1"/>
  <c r="E2905" i="1"/>
  <c r="I2905" i="1"/>
  <c r="O2905" i="1"/>
  <c r="I2906" i="1"/>
  <c r="O2906" i="1"/>
  <c r="I2907" i="1"/>
  <c r="O2907" i="1"/>
  <c r="E2907" i="1" s="1"/>
  <c r="E2908" i="1"/>
  <c r="I2908" i="1"/>
  <c r="O2908" i="1"/>
  <c r="I2909" i="1"/>
  <c r="O2909" i="1"/>
  <c r="E2909" i="1" s="1"/>
  <c r="E2910" i="1"/>
  <c r="I2910" i="1"/>
  <c r="O2910" i="1"/>
  <c r="I2911" i="1"/>
  <c r="O2911" i="1"/>
  <c r="E2911" i="1" s="1"/>
  <c r="I2912" i="1"/>
  <c r="O2912" i="1"/>
  <c r="E2912" i="1" s="1"/>
  <c r="I2913" i="1"/>
  <c r="E2913" i="1" s="1"/>
  <c r="O2913" i="1"/>
  <c r="I2914" i="1"/>
  <c r="O2914" i="1"/>
  <c r="E2914" i="1" s="1"/>
  <c r="E2915" i="1"/>
  <c r="I2915" i="1"/>
  <c r="O2915" i="1"/>
  <c r="I2916" i="1"/>
  <c r="E2916" i="1" s="1"/>
  <c r="O2916" i="1"/>
  <c r="I2917" i="1"/>
  <c r="O2917" i="1"/>
  <c r="E2917" i="1" s="1"/>
  <c r="E2918" i="1"/>
  <c r="I2918" i="1"/>
  <c r="O2918" i="1"/>
  <c r="I2919" i="1"/>
  <c r="O2919" i="1"/>
  <c r="E2919" i="1" s="1"/>
  <c r="I2920" i="1"/>
  <c r="E2920" i="1" s="1"/>
  <c r="O2920" i="1"/>
  <c r="I2921" i="1"/>
  <c r="O2921" i="1"/>
  <c r="E2921" i="1" s="1"/>
  <c r="I2922" i="1"/>
  <c r="O2922" i="1"/>
  <c r="E2922" i="1" s="1"/>
  <c r="I2923" i="1"/>
  <c r="O2923" i="1"/>
  <c r="E2923" i="1" s="1"/>
  <c r="I2924" i="1"/>
  <c r="O2924" i="1"/>
  <c r="E2924" i="1" s="1"/>
  <c r="E2925" i="1"/>
  <c r="I2925" i="1"/>
  <c r="O2925" i="1"/>
  <c r="I2926" i="1"/>
  <c r="O2926" i="1"/>
  <c r="E2926" i="1" s="1"/>
  <c r="E2927" i="1"/>
  <c r="I2927" i="1"/>
  <c r="O2927" i="1"/>
  <c r="I2928" i="1"/>
  <c r="E2928" i="1" s="1"/>
  <c r="O2928" i="1"/>
  <c r="I2929" i="1"/>
  <c r="O2929" i="1"/>
  <c r="I2930" i="1"/>
  <c r="O2930" i="1"/>
  <c r="E2930" i="1" s="1"/>
  <c r="I2931" i="1"/>
  <c r="O2931" i="1"/>
  <c r="E2931" i="1" s="1"/>
  <c r="I2932" i="1"/>
  <c r="O2932" i="1"/>
  <c r="E2932" i="1" s="1"/>
  <c r="I2933" i="1"/>
  <c r="E2933" i="1" s="1"/>
  <c r="O2933" i="1"/>
  <c r="I2934" i="1"/>
  <c r="O2934" i="1"/>
  <c r="E2934" i="1" s="1"/>
  <c r="E2935" i="1"/>
  <c r="I2935" i="1"/>
  <c r="O2935" i="1"/>
  <c r="I2936" i="1"/>
  <c r="O2936" i="1"/>
  <c r="E2936" i="1" s="1"/>
  <c r="I2937" i="1"/>
  <c r="O2937" i="1"/>
  <c r="E2937" i="1" s="1"/>
  <c r="E2938" i="1"/>
  <c r="I2938" i="1"/>
  <c r="O2938" i="1"/>
  <c r="I2939" i="1"/>
  <c r="O2939" i="1"/>
  <c r="E2940" i="1"/>
  <c r="I2940" i="1"/>
  <c r="O2940" i="1"/>
  <c r="I2941" i="1"/>
  <c r="O2941" i="1"/>
  <c r="E2941" i="1" s="1"/>
  <c r="I2942" i="1"/>
  <c r="O2942" i="1"/>
  <c r="E2942" i="1" s="1"/>
  <c r="E2943" i="1"/>
  <c r="I2943" i="1"/>
  <c r="O2943" i="1"/>
  <c r="E2944" i="1"/>
  <c r="I2944" i="1"/>
  <c r="O2944" i="1"/>
  <c r="E2945" i="1"/>
  <c r="I2945" i="1"/>
  <c r="O2945" i="1"/>
  <c r="I2946" i="1"/>
  <c r="O2946" i="1"/>
  <c r="E2946" i="1" s="1"/>
  <c r="E2947" i="1"/>
  <c r="I2947" i="1"/>
  <c r="O2947" i="1"/>
  <c r="I2948" i="1"/>
  <c r="E2948" i="1" s="1"/>
  <c r="O2948" i="1"/>
  <c r="I2949" i="1"/>
  <c r="O2949" i="1"/>
  <c r="E2949" i="1" s="1"/>
  <c r="E2950" i="1"/>
  <c r="I2950" i="1"/>
  <c r="O2950" i="1"/>
  <c r="E2951" i="1"/>
  <c r="I2951" i="1"/>
  <c r="O2951" i="1"/>
  <c r="I2952" i="1"/>
  <c r="O2952" i="1"/>
  <c r="E2952" i="1" s="1"/>
  <c r="I2953" i="1"/>
  <c r="O2953" i="1"/>
  <c r="E2954" i="1"/>
  <c r="I2954" i="1"/>
  <c r="O2954" i="1"/>
  <c r="E2955" i="1"/>
  <c r="I2955" i="1"/>
  <c r="O2955" i="1"/>
  <c r="I2956" i="1"/>
  <c r="O2956" i="1"/>
  <c r="E2956" i="1" s="1"/>
  <c r="I2957" i="1"/>
  <c r="O2957" i="1"/>
  <c r="E2957" i="1" s="1"/>
  <c r="E2958" i="1"/>
  <c r="I2958" i="1"/>
  <c r="O2958" i="1"/>
  <c r="I2959" i="1"/>
  <c r="O2959" i="1"/>
  <c r="E2959" i="1" s="1"/>
  <c r="I2960" i="1"/>
  <c r="O2960" i="1"/>
  <c r="E2960" i="1" s="1"/>
  <c r="I2961" i="1"/>
  <c r="O2961" i="1"/>
  <c r="E2961" i="1" s="1"/>
  <c r="I2962" i="1"/>
  <c r="O2962" i="1"/>
  <c r="E2962" i="1" s="1"/>
  <c r="E2963" i="1"/>
  <c r="I2963" i="1"/>
  <c r="O2963" i="1"/>
  <c r="I2964" i="1"/>
  <c r="E2964" i="1" s="1"/>
  <c r="O2964" i="1"/>
  <c r="E2965" i="1"/>
  <c r="I2965" i="1"/>
  <c r="O2965" i="1"/>
  <c r="E2966" i="1"/>
  <c r="I2966" i="1"/>
  <c r="O2966" i="1"/>
  <c r="I2967" i="1"/>
  <c r="O2967" i="1"/>
  <c r="E2967" i="1" s="1"/>
  <c r="E2968" i="1"/>
  <c r="I2968" i="1"/>
  <c r="O2968" i="1"/>
  <c r="I2969" i="1"/>
  <c r="O2969" i="1"/>
  <c r="E2969" i="1" s="1"/>
  <c r="I2970" i="1"/>
  <c r="E2970" i="1" s="1"/>
  <c r="O2970" i="1"/>
  <c r="I2971" i="1"/>
  <c r="O2971" i="1"/>
  <c r="E2971" i="1" s="1"/>
  <c r="I2972" i="1"/>
  <c r="O2972" i="1"/>
  <c r="E2972" i="1" s="1"/>
  <c r="I2973" i="1"/>
  <c r="O2973" i="1"/>
  <c r="E2973" i="1" s="1"/>
  <c r="E2974" i="1"/>
  <c r="I2974" i="1"/>
  <c r="O2974" i="1"/>
  <c r="E2975" i="1"/>
  <c r="I2975" i="1"/>
  <c r="O2975" i="1"/>
  <c r="I2976" i="1"/>
  <c r="O2976" i="1"/>
  <c r="E2976" i="1" s="1"/>
  <c r="E2977" i="1"/>
  <c r="I2977" i="1"/>
  <c r="O2977" i="1"/>
  <c r="I2978" i="1"/>
  <c r="E2978" i="1" s="1"/>
  <c r="O2978" i="1"/>
  <c r="I2979" i="1"/>
  <c r="O2979" i="1"/>
  <c r="I2980" i="1"/>
  <c r="O2980" i="1"/>
  <c r="E2981" i="1"/>
  <c r="I2981" i="1"/>
  <c r="O2981" i="1"/>
  <c r="I2982" i="1"/>
  <c r="O2982" i="1"/>
  <c r="E2982" i="1" s="1"/>
  <c r="E2983" i="1"/>
  <c r="I2983" i="1"/>
  <c r="O2983" i="1"/>
  <c r="E2984" i="1"/>
  <c r="I2984" i="1"/>
  <c r="O2984" i="1"/>
  <c r="E2985" i="1"/>
  <c r="I2985" i="1"/>
  <c r="O2985" i="1"/>
  <c r="I2986" i="1"/>
  <c r="O2986" i="1"/>
  <c r="E2986" i="1" s="1"/>
  <c r="I2987" i="1"/>
  <c r="O2987" i="1"/>
  <c r="E2987" i="1" s="1"/>
  <c r="E2988" i="1"/>
  <c r="I2988" i="1"/>
  <c r="O2988" i="1"/>
  <c r="I2989" i="1"/>
  <c r="O2989" i="1"/>
  <c r="E2989" i="1" s="1"/>
  <c r="E2990" i="1"/>
  <c r="I2990" i="1"/>
  <c r="O2990" i="1"/>
  <c r="I2991" i="1"/>
  <c r="O2991" i="1"/>
  <c r="E2991" i="1" s="1"/>
  <c r="I2992" i="1"/>
  <c r="O2992" i="1"/>
  <c r="E2992" i="1" s="1"/>
  <c r="E2993" i="1"/>
  <c r="I2993" i="1"/>
  <c r="O2993" i="1"/>
  <c r="E2994" i="1"/>
  <c r="I2994" i="1"/>
  <c r="O2994" i="1"/>
  <c r="E2995" i="1"/>
  <c r="I2995" i="1"/>
  <c r="O2995" i="1"/>
  <c r="I2996" i="1"/>
  <c r="E2996" i="1" s="1"/>
  <c r="O2996" i="1"/>
  <c r="I2997" i="1"/>
  <c r="E2997" i="1" s="1"/>
  <c r="O2997" i="1"/>
  <c r="I2998" i="1"/>
  <c r="E2998" i="1" s="1"/>
  <c r="O2998" i="1"/>
  <c r="I2999" i="1"/>
  <c r="O2999" i="1"/>
  <c r="E2999" i="1" s="1"/>
  <c r="E3000" i="1"/>
  <c r="I3000" i="1"/>
  <c r="O3000" i="1"/>
  <c r="E3001" i="1"/>
  <c r="I3001" i="1"/>
  <c r="O3001" i="1"/>
  <c r="I3002" i="1"/>
  <c r="O3002" i="1"/>
  <c r="E3002" i="1" s="1"/>
  <c r="I3003" i="1"/>
  <c r="O3003" i="1"/>
  <c r="E3004" i="1"/>
  <c r="I3004" i="1"/>
  <c r="O3004" i="1"/>
  <c r="E3005" i="1"/>
  <c r="I3005" i="1"/>
  <c r="O3005" i="1"/>
  <c r="E3006" i="1"/>
  <c r="I3006" i="1"/>
  <c r="O3006" i="1"/>
  <c r="I3007" i="1"/>
  <c r="E3007" i="1" s="1"/>
  <c r="O3007" i="1"/>
  <c r="E3008" i="1"/>
  <c r="I3008" i="1"/>
  <c r="O3008" i="1"/>
  <c r="I3009" i="1"/>
  <c r="O3009" i="1"/>
  <c r="E3009" i="1" s="1"/>
  <c r="I3010" i="1"/>
  <c r="O3010" i="1"/>
  <c r="I3011" i="1"/>
  <c r="E3011" i="1" s="1"/>
  <c r="O3011" i="1"/>
  <c r="I3012" i="1"/>
  <c r="O3012" i="1"/>
  <c r="E3012" i="1" s="1"/>
  <c r="E3013" i="1"/>
  <c r="I3013" i="1"/>
  <c r="O3013" i="1"/>
  <c r="E3014" i="1"/>
  <c r="I3014" i="1"/>
  <c r="O3014" i="1"/>
  <c r="E3015" i="1"/>
  <c r="I3015" i="1"/>
  <c r="O3015" i="1"/>
  <c r="E3016" i="1"/>
  <c r="I3016" i="1"/>
  <c r="O3016" i="1"/>
  <c r="I3017" i="1"/>
  <c r="O3017" i="1"/>
  <c r="E3017" i="1" s="1"/>
  <c r="E3018" i="1"/>
  <c r="I3018" i="1"/>
  <c r="O3018" i="1"/>
  <c r="I3019" i="1"/>
  <c r="O3019" i="1"/>
  <c r="E3019" i="1" s="1"/>
  <c r="E3020" i="1"/>
  <c r="I3020" i="1"/>
  <c r="O3020" i="1"/>
  <c r="I3021" i="1"/>
  <c r="E3021" i="1" s="1"/>
  <c r="O3021" i="1"/>
  <c r="I3022" i="1"/>
  <c r="O3022" i="1"/>
  <c r="E3022" i="1" s="1"/>
  <c r="I3023" i="1"/>
  <c r="O3023" i="1"/>
  <c r="E3023" i="1" s="1"/>
  <c r="E3024" i="1"/>
  <c r="I3024" i="1"/>
  <c r="O3024" i="1"/>
  <c r="E3025" i="1"/>
  <c r="I3025" i="1"/>
  <c r="O3025" i="1"/>
  <c r="E3026" i="1"/>
  <c r="I3026" i="1"/>
  <c r="O3026" i="1"/>
  <c r="I3027" i="1"/>
  <c r="E3027" i="1" s="1"/>
  <c r="O3027" i="1"/>
  <c r="I3028" i="1"/>
  <c r="E3028" i="1" s="1"/>
  <c r="O3028" i="1"/>
  <c r="I3029" i="1"/>
  <c r="O3029" i="1"/>
  <c r="I3030" i="1"/>
  <c r="O3030" i="1"/>
  <c r="E3031" i="1"/>
  <c r="I3031" i="1"/>
  <c r="O3031" i="1"/>
  <c r="I3032" i="1"/>
  <c r="O3032" i="1"/>
  <c r="E3032" i="1" s="1"/>
  <c r="E3033" i="1"/>
  <c r="I3033" i="1"/>
  <c r="O3033" i="1"/>
  <c r="I3034" i="1"/>
  <c r="O3034" i="1"/>
  <c r="E3034" i="1" s="1"/>
  <c r="E3035" i="1"/>
  <c r="I3035" i="1"/>
  <c r="O3035" i="1"/>
  <c r="I3036" i="1"/>
  <c r="E3036" i="1" s="1"/>
  <c r="O3036" i="1"/>
  <c r="I3037" i="1"/>
  <c r="O3037" i="1"/>
  <c r="E3037" i="1" s="1"/>
  <c r="E3038" i="1"/>
  <c r="I3038" i="1"/>
  <c r="O3038" i="1"/>
  <c r="I3039" i="1"/>
  <c r="O3039" i="1"/>
  <c r="E3040" i="1"/>
  <c r="I3040" i="1"/>
  <c r="O3040" i="1"/>
  <c r="I3041" i="1"/>
  <c r="E3041" i="1" s="1"/>
  <c r="O3041" i="1"/>
  <c r="I3042" i="1"/>
  <c r="O3042" i="1"/>
  <c r="E3042" i="1" s="1"/>
  <c r="I3043" i="1"/>
  <c r="O3043" i="1"/>
  <c r="E3043" i="1" s="1"/>
  <c r="E3044" i="1"/>
  <c r="I3044" i="1"/>
  <c r="O3044" i="1"/>
  <c r="E3045" i="1"/>
  <c r="I3045" i="1"/>
  <c r="O3045" i="1"/>
  <c r="E3046" i="1"/>
  <c r="I3046" i="1"/>
  <c r="O3046" i="1"/>
  <c r="E3047" i="1"/>
  <c r="I3047" i="1"/>
  <c r="O3047" i="1"/>
  <c r="I3048" i="1"/>
  <c r="E3048" i="1" s="1"/>
  <c r="O3048" i="1"/>
  <c r="I3049" i="1"/>
  <c r="O3049" i="1"/>
  <c r="E3049" i="1" s="1"/>
  <c r="I3050" i="1"/>
  <c r="O3050" i="1"/>
  <c r="E3050" i="1" s="1"/>
  <c r="E3051" i="1"/>
  <c r="I3051" i="1"/>
  <c r="O3051" i="1"/>
  <c r="I3052" i="1"/>
  <c r="O3052" i="1"/>
  <c r="E3052" i="1" s="1"/>
  <c r="I3053" i="1"/>
  <c r="O3053" i="1"/>
  <c r="E3053" i="1" s="1"/>
  <c r="I3054" i="1"/>
  <c r="O3054" i="1"/>
  <c r="E3054" i="1" s="1"/>
  <c r="E3055" i="1"/>
  <c r="I3055" i="1"/>
  <c r="O3055" i="1"/>
  <c r="E3056" i="1"/>
  <c r="I3056" i="1"/>
  <c r="O3056" i="1"/>
  <c r="E3057" i="1"/>
  <c r="I3057" i="1"/>
  <c r="O3057" i="1"/>
  <c r="E3058" i="1"/>
  <c r="I3058" i="1"/>
  <c r="O3058" i="1"/>
  <c r="I3059" i="1"/>
  <c r="O3059" i="1"/>
  <c r="E3059" i="1" s="1"/>
  <c r="I3060" i="1"/>
  <c r="O3060" i="1"/>
  <c r="E3060" i="1" s="1"/>
  <c r="E3061" i="1"/>
  <c r="I3061" i="1"/>
  <c r="O3061" i="1"/>
  <c r="I3062" i="1"/>
  <c r="O3062" i="1"/>
  <c r="E3062" i="1" s="1"/>
  <c r="E3063" i="1"/>
  <c r="I3063" i="1"/>
  <c r="O3063" i="1"/>
  <c r="I3064" i="1"/>
  <c r="O3064" i="1"/>
  <c r="E3064" i="1" s="1"/>
  <c r="E3065" i="1"/>
  <c r="I3065" i="1"/>
  <c r="O3065" i="1"/>
  <c r="E3066" i="1"/>
  <c r="I3066" i="1"/>
  <c r="O3066" i="1"/>
  <c r="I3067" i="1"/>
  <c r="O3067" i="1"/>
  <c r="E3068" i="1"/>
  <c r="I3068" i="1"/>
  <c r="O3068" i="1"/>
  <c r="I3069" i="1"/>
  <c r="O3069" i="1"/>
  <c r="E3069" i="1" s="1"/>
  <c r="E3070" i="1"/>
  <c r="I3070" i="1"/>
  <c r="O3070" i="1"/>
  <c r="E3071" i="1"/>
  <c r="I3071" i="1"/>
  <c r="O3071" i="1"/>
  <c r="E3072" i="1"/>
  <c r="I3072" i="1"/>
  <c r="O3072" i="1"/>
  <c r="E3073" i="1"/>
  <c r="I3073" i="1"/>
  <c r="O3073" i="1"/>
  <c r="I3074" i="1"/>
  <c r="O3074" i="1"/>
  <c r="E3074" i="1" s="1"/>
  <c r="I3075" i="1"/>
  <c r="E3075" i="1" s="1"/>
  <c r="O3075" i="1"/>
  <c r="I3076" i="1"/>
  <c r="O3076" i="1"/>
  <c r="E3077" i="1"/>
  <c r="I3077" i="1"/>
  <c r="O3077" i="1"/>
  <c r="I3078" i="1"/>
  <c r="E3078" i="1" s="1"/>
  <c r="O3078" i="1"/>
  <c r="I3079" i="1"/>
  <c r="O3079" i="1"/>
  <c r="I3080" i="1"/>
  <c r="O3080" i="1"/>
  <c r="E3080" i="1" s="1"/>
  <c r="I3081" i="1"/>
  <c r="O3081" i="1"/>
  <c r="E3082" i="1"/>
  <c r="I3082" i="1"/>
  <c r="O3082" i="1"/>
  <c r="I3083" i="1"/>
  <c r="O3083" i="1"/>
  <c r="E3083" i="1" s="1"/>
  <c r="I3084" i="1"/>
  <c r="O3084" i="1"/>
  <c r="E3084" i="1" s="1"/>
  <c r="E3085" i="1"/>
  <c r="I3085" i="1"/>
  <c r="O3085" i="1"/>
  <c r="E3086" i="1"/>
  <c r="I3086" i="1"/>
  <c r="O3086" i="1"/>
  <c r="E3087" i="1"/>
  <c r="I3087" i="1"/>
  <c r="O3087" i="1"/>
  <c r="I3088" i="1"/>
  <c r="E3088" i="1" s="1"/>
  <c r="O3088" i="1"/>
  <c r="I3089" i="1"/>
  <c r="O3089" i="1"/>
  <c r="E3089" i="1" s="1"/>
  <c r="I3090" i="1"/>
  <c r="O3090" i="1"/>
  <c r="E3090" i="1" s="1"/>
  <c r="E3091" i="1"/>
  <c r="I3091" i="1"/>
  <c r="O3091" i="1"/>
  <c r="E3092" i="1"/>
  <c r="I3092" i="1"/>
  <c r="O3092" i="1"/>
  <c r="E3093" i="1"/>
  <c r="I3093" i="1"/>
  <c r="O3093" i="1"/>
  <c r="I3094" i="1"/>
  <c r="E3094" i="1" s="1"/>
  <c r="O3094" i="1"/>
  <c r="I3095" i="1"/>
  <c r="E3095" i="1" s="1"/>
  <c r="O3095" i="1"/>
  <c r="E3096" i="1"/>
  <c r="I3096" i="1"/>
  <c r="O3096" i="1"/>
  <c r="I3097" i="1"/>
  <c r="O3097" i="1"/>
  <c r="E3097" i="1" s="1"/>
  <c r="I3098" i="1"/>
  <c r="O3098" i="1"/>
  <c r="I3099" i="1"/>
  <c r="O3099" i="1"/>
  <c r="E3099" i="1" s="1"/>
  <c r="I3100" i="1"/>
  <c r="O3100" i="1"/>
  <c r="E3100" i="1" s="1"/>
  <c r="I3101" i="1"/>
  <c r="E3101" i="1" s="1"/>
  <c r="O3101" i="1"/>
  <c r="I3102" i="1"/>
  <c r="O3102" i="1"/>
  <c r="E3102" i="1" s="1"/>
  <c r="E3103" i="1"/>
  <c r="I3103" i="1"/>
  <c r="O3103" i="1"/>
  <c r="E3104" i="1"/>
  <c r="I3104" i="1"/>
  <c r="O3104" i="1"/>
  <c r="I3105" i="1"/>
  <c r="E3105" i="1" s="1"/>
  <c r="O3105" i="1"/>
  <c r="I3106" i="1"/>
  <c r="O3106" i="1"/>
  <c r="E3106" i="1" s="1"/>
  <c r="I3107" i="1"/>
  <c r="O3107" i="1"/>
  <c r="E3108" i="1"/>
  <c r="I3108" i="1"/>
  <c r="O3108" i="1"/>
  <c r="I3109" i="1"/>
  <c r="O3109" i="1"/>
  <c r="I3110" i="1"/>
  <c r="E3110" i="1" s="1"/>
  <c r="O3110" i="1"/>
  <c r="I3111" i="1"/>
  <c r="O3111" i="1"/>
  <c r="E3111" i="1" s="1"/>
  <c r="I3112" i="1"/>
  <c r="O3112" i="1"/>
  <c r="E3112" i="1" s="1"/>
  <c r="E3113" i="1"/>
  <c r="I3113" i="1"/>
  <c r="O3113" i="1"/>
  <c r="I3114" i="1"/>
  <c r="O3114" i="1"/>
  <c r="E3114" i="1" s="1"/>
  <c r="E3115" i="1"/>
  <c r="I3115" i="1"/>
  <c r="O3115" i="1"/>
  <c r="I3116" i="1"/>
  <c r="O3116" i="1"/>
  <c r="E3116" i="1" s="1"/>
  <c r="I3117" i="1"/>
  <c r="O3117" i="1"/>
  <c r="E3117" i="1" s="1"/>
  <c r="E3118" i="1"/>
  <c r="I3118" i="1"/>
  <c r="O3118" i="1"/>
  <c r="I3119" i="1"/>
  <c r="O3119" i="1"/>
  <c r="E3119" i="1" s="1"/>
  <c r="E3120" i="1"/>
  <c r="I3120" i="1"/>
  <c r="O3120" i="1"/>
  <c r="I3121" i="1"/>
  <c r="O3121" i="1"/>
  <c r="E3121" i="1" s="1"/>
  <c r="E3122" i="1"/>
  <c r="I3122" i="1"/>
  <c r="O3122" i="1"/>
  <c r="E3123" i="1"/>
  <c r="I3123" i="1"/>
  <c r="O3123" i="1"/>
  <c r="E3124" i="1"/>
  <c r="I3124" i="1"/>
  <c r="O3124" i="1"/>
  <c r="I3125" i="1"/>
  <c r="E3125" i="1" s="1"/>
  <c r="O3125" i="1"/>
  <c r="I3126" i="1"/>
  <c r="O3126" i="1"/>
  <c r="E3126" i="1" s="1"/>
  <c r="I3127" i="1"/>
  <c r="E3127" i="1" s="1"/>
  <c r="O3127" i="1"/>
  <c r="I3128" i="1"/>
  <c r="O3128" i="1"/>
  <c r="E3128" i="1" s="1"/>
  <c r="I3129" i="1"/>
  <c r="O3129" i="1"/>
  <c r="E3129" i="1" s="1"/>
  <c r="E3130" i="1"/>
  <c r="I3130" i="1"/>
  <c r="O3130" i="1"/>
  <c r="E3131" i="1"/>
  <c r="I3131" i="1"/>
  <c r="O3131" i="1"/>
  <c r="E3132" i="1"/>
  <c r="I3132" i="1"/>
  <c r="O3132" i="1"/>
  <c r="I3133" i="1"/>
  <c r="O3133" i="1"/>
  <c r="E3133" i="1" s="1"/>
  <c r="I3134" i="1"/>
  <c r="E3134" i="1" s="1"/>
  <c r="O3134" i="1"/>
  <c r="I3135" i="1"/>
  <c r="E3135" i="1" s="1"/>
  <c r="O3135" i="1"/>
  <c r="I3136" i="1"/>
  <c r="O3136" i="1"/>
  <c r="E3137" i="1"/>
  <c r="I3137" i="1"/>
  <c r="O3137" i="1"/>
  <c r="I3138" i="1"/>
  <c r="O3138" i="1"/>
  <c r="I3139" i="1"/>
  <c r="O3139" i="1"/>
  <c r="E3140" i="1"/>
  <c r="I3140" i="1"/>
  <c r="O3140" i="1"/>
  <c r="E3141" i="1"/>
  <c r="I3141" i="1"/>
  <c r="O3141" i="1"/>
  <c r="E3142" i="1"/>
  <c r="I3142" i="1"/>
  <c r="O3142" i="1"/>
  <c r="I3143" i="1"/>
  <c r="O3143" i="1"/>
  <c r="E3143" i="1" s="1"/>
  <c r="I3144" i="1"/>
  <c r="O3144" i="1"/>
  <c r="E3144" i="1" s="1"/>
  <c r="I3145" i="1"/>
  <c r="E3145" i="1" s="1"/>
  <c r="O3145" i="1"/>
  <c r="E3146" i="1"/>
  <c r="I3146" i="1"/>
  <c r="O3146" i="1"/>
  <c r="I3147" i="1"/>
  <c r="E3147" i="1" s="1"/>
  <c r="O3147" i="1"/>
  <c r="I3148" i="1"/>
  <c r="O3148" i="1"/>
  <c r="E3148" i="1" s="1"/>
  <c r="I3149" i="1"/>
  <c r="O3149" i="1"/>
  <c r="E3149" i="1" s="1"/>
  <c r="I3150" i="1"/>
  <c r="O3150" i="1"/>
  <c r="I3151" i="1"/>
  <c r="E3151" i="1" s="1"/>
  <c r="O3151" i="1"/>
  <c r="I3152" i="1"/>
  <c r="O3152" i="1"/>
  <c r="E3152" i="1" s="1"/>
  <c r="I3153" i="1"/>
  <c r="O3153" i="1"/>
  <c r="E3153" i="1" s="1"/>
  <c r="I3154" i="1"/>
  <c r="O3154" i="1"/>
  <c r="E3154" i="1" s="1"/>
  <c r="E3155" i="1"/>
  <c r="I3155" i="1"/>
  <c r="O3155" i="1"/>
  <c r="E3156" i="1"/>
  <c r="I3156" i="1"/>
  <c r="O3156" i="1"/>
  <c r="E3157" i="1"/>
  <c r="I3157" i="1"/>
  <c r="O3157" i="1"/>
  <c r="E3158" i="1"/>
  <c r="I3158" i="1"/>
  <c r="O3158" i="1"/>
  <c r="I3159" i="1"/>
  <c r="O3159" i="1"/>
  <c r="E3159" i="1" s="1"/>
  <c r="I3160" i="1"/>
  <c r="O3160" i="1"/>
  <c r="E3160" i="1" s="1"/>
  <c r="I3161" i="1"/>
  <c r="O3161" i="1"/>
  <c r="E3161" i="1" s="1"/>
  <c r="E3162" i="1"/>
  <c r="I3162" i="1"/>
  <c r="O3162" i="1"/>
  <c r="E3163" i="1"/>
  <c r="I3163" i="1"/>
  <c r="O3163" i="1"/>
  <c r="E3164" i="1"/>
  <c r="I3164" i="1"/>
  <c r="O3164" i="1"/>
  <c r="E3165" i="1"/>
  <c r="I3165" i="1"/>
  <c r="O3165" i="1"/>
  <c r="I3166" i="1"/>
  <c r="O3166" i="1"/>
  <c r="E3166" i="1" s="1"/>
  <c r="I3167" i="1"/>
  <c r="O3167" i="1"/>
  <c r="E3167" i="1" s="1"/>
  <c r="I3168" i="1"/>
  <c r="O3168" i="1"/>
  <c r="E3168" i="1" s="1"/>
  <c r="I3169" i="1"/>
  <c r="O3169" i="1"/>
  <c r="E3169" i="1" s="1"/>
  <c r="I3170" i="1"/>
  <c r="E3170" i="1" s="1"/>
  <c r="O3170" i="1"/>
  <c r="I3171" i="1"/>
  <c r="E3171" i="1" s="1"/>
  <c r="O3171" i="1"/>
  <c r="E3172" i="1"/>
  <c r="I3172" i="1"/>
  <c r="O3172" i="1"/>
  <c r="I3173" i="1"/>
  <c r="O3173" i="1"/>
  <c r="E3173" i="1" s="1"/>
  <c r="I3174" i="1"/>
  <c r="O3174" i="1"/>
  <c r="E3174" i="1" s="1"/>
  <c r="B3175" i="1"/>
  <c r="E3175" i="1"/>
  <c r="I3175" i="1"/>
  <c r="O3175" i="1"/>
  <c r="B3176" i="1"/>
  <c r="E3176" i="1"/>
  <c r="I3176" i="1"/>
  <c r="O3176" i="1"/>
  <c r="B3177" i="1"/>
  <c r="I3177" i="1"/>
  <c r="E3177" i="1" s="1"/>
  <c r="O3177" i="1"/>
  <c r="B3178" i="1"/>
  <c r="I3178" i="1"/>
  <c r="O3178" i="1"/>
  <c r="B3179" i="1"/>
  <c r="I3179" i="1"/>
  <c r="O3179" i="1"/>
  <c r="E3179" i="1" s="1"/>
  <c r="B3180" i="1"/>
  <c r="E3180" i="1"/>
  <c r="I3180" i="1"/>
  <c r="O3180" i="1"/>
  <c r="B3181" i="1"/>
  <c r="E3181" i="1"/>
  <c r="I3181" i="1"/>
  <c r="O3181" i="1"/>
  <c r="B3182" i="1"/>
  <c r="E3182" i="1"/>
  <c r="I3182" i="1"/>
  <c r="O3182" i="1"/>
  <c r="B3183" i="1"/>
  <c r="I3183" i="1"/>
  <c r="O3183" i="1"/>
  <c r="B3184" i="1"/>
  <c r="I3184" i="1"/>
  <c r="O3184" i="1"/>
  <c r="B3185" i="1"/>
  <c r="E3185" i="1"/>
  <c r="I3185" i="1"/>
  <c r="O3185" i="1"/>
  <c r="B3186" i="1"/>
  <c r="E3186" i="1"/>
  <c r="I3186" i="1"/>
  <c r="O3186" i="1"/>
  <c r="B3187" i="1"/>
  <c r="I3187" i="1"/>
  <c r="O3187" i="1"/>
  <c r="E3187" i="1" s="1"/>
  <c r="B3188" i="1"/>
  <c r="I3188" i="1"/>
  <c r="O3188" i="1"/>
  <c r="E3188" i="1" s="1"/>
  <c r="B3189" i="1"/>
  <c r="I3189" i="1"/>
  <c r="O3189" i="1"/>
  <c r="E3189" i="1" s="1"/>
  <c r="B3190" i="1"/>
  <c r="E3190" i="1"/>
  <c r="I3190" i="1"/>
  <c r="O3190" i="1"/>
  <c r="B3191" i="1"/>
  <c r="I3191" i="1"/>
  <c r="E3191" i="1" s="1"/>
  <c r="O3191" i="1"/>
  <c r="B3192" i="1"/>
  <c r="E3192" i="1"/>
  <c r="I3192" i="1"/>
  <c r="O3192" i="1"/>
  <c r="B3193" i="1"/>
  <c r="I3193" i="1"/>
  <c r="O3193" i="1"/>
  <c r="B3194" i="1"/>
  <c r="I3194" i="1"/>
  <c r="O3194" i="1"/>
  <c r="B3195" i="1"/>
  <c r="E3195" i="1"/>
  <c r="I3195" i="1"/>
  <c r="O3195" i="1"/>
  <c r="B3196" i="1"/>
  <c r="E3196" i="1"/>
  <c r="I3196" i="1"/>
  <c r="O3196" i="1"/>
  <c r="B3197" i="1"/>
  <c r="I3197" i="1"/>
  <c r="O3197" i="1"/>
  <c r="E3197" i="1" s="1"/>
  <c r="B3198" i="1"/>
  <c r="I3198" i="1"/>
  <c r="O3198" i="1"/>
  <c r="B3199" i="1"/>
  <c r="I3199" i="1"/>
  <c r="O3199" i="1"/>
  <c r="B3200" i="1"/>
  <c r="E3200" i="1"/>
  <c r="I3200" i="1"/>
  <c r="O3200" i="1"/>
  <c r="B3201" i="1"/>
  <c r="E3201" i="1"/>
  <c r="I3201" i="1"/>
  <c r="O3201" i="1"/>
  <c r="B3202" i="1"/>
  <c r="I3202" i="1"/>
  <c r="E3202" i="1" s="1"/>
  <c r="O3202" i="1"/>
  <c r="B3203" i="1"/>
  <c r="I3203" i="1"/>
  <c r="O3203" i="1"/>
  <c r="B3204" i="1"/>
  <c r="I3204" i="1"/>
  <c r="O3204" i="1"/>
  <c r="E3204" i="1" s="1"/>
  <c r="B3205" i="1"/>
  <c r="E3205" i="1"/>
  <c r="I3205" i="1"/>
  <c r="O3205" i="1"/>
  <c r="B3206" i="1"/>
  <c r="E3206" i="1"/>
  <c r="I3206" i="1"/>
  <c r="O3206" i="1"/>
  <c r="B3207" i="1"/>
  <c r="E3207" i="1"/>
  <c r="I3207" i="1"/>
  <c r="O3207" i="1"/>
  <c r="B3208" i="1"/>
  <c r="I3208" i="1"/>
  <c r="O3208" i="1"/>
  <c r="B3209" i="1"/>
  <c r="I3209" i="1"/>
  <c r="O3209" i="1"/>
  <c r="B3210" i="1"/>
  <c r="E3210" i="1"/>
  <c r="I3210" i="1"/>
  <c r="O3210" i="1"/>
  <c r="B3211" i="1"/>
  <c r="E3211" i="1"/>
  <c r="I3211" i="1"/>
  <c r="O3211" i="1"/>
  <c r="B3212" i="1"/>
  <c r="I3212" i="1"/>
  <c r="O3212" i="1"/>
  <c r="E3212" i="1" s="1"/>
  <c r="B3213" i="1"/>
  <c r="I3213" i="1"/>
  <c r="O3213" i="1"/>
  <c r="E3213" i="1" s="1"/>
  <c r="B3214" i="1"/>
  <c r="I3214" i="1"/>
  <c r="O3214" i="1"/>
  <c r="E3214" i="1" s="1"/>
  <c r="B3215" i="1"/>
  <c r="E3215" i="1"/>
  <c r="I3215" i="1"/>
  <c r="O3215" i="1"/>
  <c r="B3216" i="1"/>
  <c r="I3216" i="1"/>
  <c r="E3216" i="1" s="1"/>
  <c r="O3216" i="1"/>
  <c r="B3217" i="1"/>
  <c r="E3217" i="1"/>
  <c r="I3217" i="1"/>
  <c r="O3217" i="1"/>
  <c r="B3218" i="1"/>
  <c r="I3218" i="1"/>
  <c r="O3218" i="1"/>
  <c r="B3219" i="1"/>
  <c r="I3219" i="1"/>
  <c r="O3219" i="1"/>
  <c r="B3220" i="1"/>
  <c r="E3220" i="1"/>
  <c r="I3220" i="1"/>
  <c r="O3220" i="1"/>
  <c r="B3221" i="1"/>
  <c r="E3221" i="1"/>
  <c r="I3221" i="1"/>
  <c r="O3221" i="1"/>
  <c r="B3222" i="1"/>
  <c r="I3222" i="1"/>
  <c r="O3222" i="1"/>
  <c r="E3222" i="1" s="1"/>
  <c r="B3223" i="1"/>
  <c r="I3223" i="1"/>
  <c r="O3223" i="1"/>
  <c r="B3224" i="1"/>
  <c r="I3224" i="1"/>
  <c r="O3224" i="1"/>
  <c r="E3224" i="1" s="1"/>
  <c r="B3225" i="1"/>
  <c r="E3225" i="1"/>
  <c r="I3225" i="1"/>
  <c r="O3225" i="1"/>
  <c r="B3226" i="1"/>
  <c r="E3226" i="1"/>
  <c r="I3226" i="1"/>
  <c r="O3226" i="1"/>
  <c r="B3227" i="1"/>
  <c r="I3227" i="1"/>
  <c r="E3227" i="1" s="1"/>
  <c r="O3227" i="1"/>
  <c r="B3228" i="1"/>
  <c r="I3228" i="1"/>
  <c r="O3228" i="1"/>
  <c r="B3229" i="1"/>
  <c r="I3229" i="1"/>
  <c r="O3229" i="1"/>
  <c r="E3229" i="1" s="1"/>
  <c r="B3230" i="1"/>
  <c r="E3230" i="1"/>
  <c r="I3230" i="1"/>
  <c r="O3230" i="1"/>
  <c r="B3231" i="1"/>
  <c r="E3231" i="1"/>
  <c r="I3231" i="1"/>
  <c r="O3231" i="1"/>
  <c r="B3232" i="1"/>
  <c r="E3232" i="1"/>
  <c r="I3232" i="1"/>
  <c r="O3232" i="1"/>
  <c r="B3233" i="1"/>
  <c r="I3233" i="1"/>
  <c r="O3233" i="1"/>
  <c r="B3234" i="1"/>
  <c r="I3234" i="1"/>
  <c r="O3234" i="1"/>
  <c r="B3235" i="1"/>
  <c r="E3235" i="1"/>
  <c r="I3235" i="1"/>
  <c r="O3235" i="1"/>
  <c r="B3236" i="1"/>
  <c r="E3236" i="1"/>
  <c r="I3236" i="1"/>
  <c r="O3236" i="1"/>
  <c r="B3237" i="1"/>
  <c r="I3237" i="1"/>
  <c r="O3237" i="1"/>
  <c r="E3237" i="1" s="1"/>
  <c r="B3238" i="1"/>
  <c r="I3238" i="1"/>
  <c r="O3238" i="1"/>
  <c r="E3238" i="1" s="1"/>
  <c r="B3239" i="1"/>
  <c r="I3239" i="1"/>
  <c r="O3239" i="1"/>
  <c r="E3239" i="1" s="1"/>
  <c r="B3240" i="1"/>
  <c r="E3240" i="1"/>
  <c r="I3240" i="1"/>
  <c r="O3240" i="1"/>
  <c r="B3241" i="1"/>
  <c r="I3241" i="1"/>
  <c r="E3241" i="1" s="1"/>
  <c r="O3241" i="1"/>
  <c r="B3242" i="1"/>
  <c r="E3242" i="1"/>
  <c r="I3242" i="1"/>
  <c r="O3242" i="1"/>
  <c r="B3243" i="1"/>
  <c r="I3243" i="1"/>
  <c r="O3243" i="1"/>
  <c r="B3244" i="1"/>
  <c r="I3244" i="1"/>
  <c r="O3244" i="1"/>
  <c r="B3245" i="1"/>
  <c r="E3245" i="1"/>
  <c r="I3245" i="1"/>
  <c r="O3245" i="1"/>
  <c r="B3246" i="1"/>
  <c r="E3246" i="1"/>
  <c r="I3246" i="1"/>
  <c r="O3246" i="1"/>
  <c r="B3247" i="1"/>
  <c r="I3247" i="1"/>
  <c r="O3247" i="1"/>
  <c r="E3247" i="1" s="1"/>
  <c r="B3248" i="1"/>
  <c r="I3248" i="1"/>
  <c r="O3248" i="1"/>
  <c r="B3249" i="1"/>
  <c r="I3249" i="1"/>
  <c r="O3249" i="1"/>
  <c r="E3249" i="1" s="1"/>
  <c r="B3250" i="1"/>
  <c r="E3250" i="1"/>
  <c r="I3250" i="1"/>
  <c r="O3250" i="1"/>
  <c r="B3251" i="1"/>
  <c r="E3251" i="1"/>
  <c r="I3251" i="1"/>
  <c r="O3251" i="1"/>
  <c r="B3252" i="1"/>
  <c r="I3252" i="1"/>
  <c r="E3252" i="1" s="1"/>
  <c r="O3252" i="1"/>
  <c r="B3253" i="1"/>
  <c r="I3253" i="1"/>
  <c r="O3253" i="1"/>
  <c r="B3254" i="1"/>
  <c r="I3254" i="1"/>
  <c r="O3254" i="1"/>
  <c r="E3254" i="1" s="1"/>
  <c r="B3255" i="1"/>
  <c r="E3255" i="1"/>
  <c r="I3255" i="1"/>
  <c r="O3255" i="1"/>
  <c r="B3256" i="1"/>
  <c r="E3256" i="1"/>
  <c r="I3256" i="1"/>
  <c r="O3256" i="1"/>
  <c r="B3257" i="1"/>
  <c r="E3257" i="1"/>
  <c r="I3257" i="1"/>
  <c r="O3257" i="1"/>
  <c r="B3258" i="1"/>
  <c r="I3258" i="1"/>
  <c r="O3258" i="1"/>
  <c r="B3259" i="1"/>
  <c r="I3259" i="1"/>
  <c r="O3259" i="1"/>
  <c r="E3259" i="1" s="1"/>
  <c r="B3260" i="1"/>
  <c r="E3260" i="1"/>
  <c r="I3260" i="1"/>
  <c r="O3260" i="1"/>
  <c r="B3261" i="1"/>
  <c r="E3261" i="1"/>
  <c r="I3261" i="1"/>
  <c r="O3261" i="1"/>
  <c r="B3262" i="1"/>
  <c r="I3262" i="1"/>
  <c r="O3262" i="1"/>
  <c r="E3262" i="1" s="1"/>
  <c r="B3263" i="1"/>
  <c r="I3263" i="1"/>
  <c r="O3263" i="1"/>
  <c r="E3263" i="1" s="1"/>
  <c r="I3264" i="1"/>
  <c r="O3264" i="1"/>
  <c r="E3264" i="1" s="1"/>
  <c r="E3265" i="1"/>
  <c r="I3265" i="1"/>
  <c r="O3265" i="1"/>
  <c r="B3266" i="1"/>
  <c r="I3266" i="1"/>
  <c r="O3266" i="1"/>
  <c r="E3266" i="1" s="1"/>
  <c r="B3267" i="1"/>
  <c r="I3267" i="1"/>
  <c r="O3267" i="1"/>
  <c r="B3268" i="1"/>
  <c r="E3268" i="1"/>
  <c r="I3268" i="1"/>
  <c r="O3268" i="1"/>
  <c r="B3269" i="1"/>
  <c r="I3269" i="1"/>
  <c r="E3269" i="1" s="1"/>
  <c r="O3269" i="1"/>
  <c r="B3270" i="1"/>
  <c r="I3270" i="1"/>
  <c r="O3270" i="1"/>
  <c r="E3270" i="1" s="1"/>
  <c r="B3271" i="1"/>
  <c r="I3271" i="1"/>
  <c r="O3271" i="1"/>
  <c r="E3271" i="1" s="1"/>
  <c r="B3272" i="1"/>
  <c r="I3272" i="1"/>
  <c r="O3272" i="1"/>
  <c r="E3272" i="1" s="1"/>
  <c r="E3273" i="1"/>
  <c r="I3273" i="1"/>
  <c r="O3273" i="1"/>
  <c r="I3274" i="1"/>
  <c r="O3274" i="1"/>
  <c r="I3275" i="1"/>
  <c r="O3275" i="1"/>
  <c r="E3275" i="1" s="1"/>
  <c r="I3276" i="1"/>
  <c r="E3276" i="1" s="1"/>
  <c r="O3276" i="1"/>
  <c r="I3277" i="1"/>
  <c r="O3277" i="1"/>
  <c r="E3278" i="1"/>
  <c r="I3278" i="1"/>
  <c r="O3278" i="1"/>
  <c r="I3279" i="1"/>
  <c r="O3279" i="1"/>
  <c r="E3280" i="1"/>
  <c r="I3280" i="1"/>
  <c r="O3280" i="1"/>
  <c r="I3281" i="1"/>
  <c r="O3281" i="1"/>
  <c r="E3281" i="1" s="1"/>
  <c r="E3282" i="1"/>
  <c r="I3282" i="1"/>
  <c r="O3282" i="1"/>
  <c r="E3283" i="1"/>
  <c r="I3283" i="1"/>
  <c r="O3283" i="1"/>
  <c r="E3284" i="1"/>
  <c r="I3284" i="1"/>
  <c r="O3284" i="1"/>
  <c r="I3285" i="1"/>
  <c r="E3285" i="1" s="1"/>
  <c r="O3285" i="1"/>
  <c r="I3286" i="1"/>
  <c r="O3286" i="1"/>
  <c r="I3287" i="1"/>
  <c r="O3287" i="1"/>
  <c r="E3287" i="1" s="1"/>
  <c r="I3288" i="1"/>
  <c r="O3288" i="1"/>
  <c r="E3289" i="1"/>
  <c r="I3289" i="1"/>
  <c r="O3289" i="1"/>
  <c r="I3290" i="1"/>
  <c r="O3290" i="1"/>
  <c r="E3290" i="1" s="1"/>
  <c r="E3291" i="1"/>
  <c r="I3291" i="1"/>
  <c r="O3291" i="1"/>
  <c r="E3292" i="1"/>
  <c r="I3292" i="1"/>
  <c r="O3292" i="1"/>
  <c r="E3293" i="1"/>
  <c r="I3293" i="1"/>
  <c r="O3293" i="1"/>
  <c r="I3294" i="1"/>
  <c r="E3294" i="1" s="1"/>
  <c r="O3294" i="1"/>
  <c r="I3295" i="1"/>
  <c r="O3295" i="1"/>
  <c r="E3295" i="1" s="1"/>
  <c r="I3296" i="1"/>
  <c r="O3296" i="1"/>
  <c r="I3297" i="1"/>
  <c r="O3297" i="1"/>
  <c r="E3297" i="1" s="1"/>
  <c r="I3298" i="1"/>
  <c r="O3298" i="1"/>
  <c r="E3298" i="1" s="1"/>
  <c r="E3299" i="1"/>
  <c r="I3299" i="1"/>
  <c r="O3299" i="1"/>
  <c r="E3300" i="1"/>
  <c r="I3300" i="1"/>
  <c r="O3300" i="1"/>
  <c r="E3301" i="1"/>
  <c r="I3301" i="1"/>
  <c r="O3301" i="1"/>
  <c r="E3302" i="1"/>
  <c r="I3302" i="1"/>
  <c r="O3302" i="1"/>
  <c r="E3303" i="1"/>
  <c r="I3303" i="1"/>
  <c r="O3303" i="1"/>
  <c r="I3304" i="1"/>
  <c r="O3304" i="1"/>
  <c r="I3305" i="1"/>
  <c r="O3305" i="1"/>
  <c r="E3305" i="1" s="1"/>
  <c r="B3306" i="1"/>
  <c r="I3306" i="1"/>
  <c r="E3306" i="1" s="1"/>
  <c r="O3306" i="1"/>
  <c r="B3307" i="1"/>
  <c r="E3307" i="1"/>
  <c r="I3307" i="1"/>
  <c r="O3307" i="1"/>
  <c r="B3308" i="1"/>
  <c r="I3308" i="1"/>
  <c r="E3308" i="1" s="1"/>
  <c r="O3308" i="1"/>
  <c r="B3309" i="1"/>
  <c r="I3309" i="1"/>
  <c r="O3309" i="1"/>
  <c r="E3309" i="1" s="1"/>
  <c r="B3310" i="1"/>
  <c r="I3310" i="1"/>
  <c r="O3310" i="1"/>
  <c r="E3310" i="1" s="1"/>
  <c r="B3311" i="1"/>
  <c r="E3311" i="1"/>
  <c r="I3311" i="1"/>
  <c r="O3311" i="1"/>
  <c r="B3312" i="1"/>
  <c r="E3312" i="1"/>
  <c r="I3312" i="1"/>
  <c r="O3312" i="1"/>
  <c r="B3313" i="1"/>
  <c r="I3313" i="1"/>
  <c r="O3313" i="1"/>
  <c r="E3313" i="1" s="1"/>
  <c r="B3314" i="1"/>
  <c r="I3314" i="1"/>
  <c r="O3314" i="1"/>
  <c r="E3314" i="1" s="1"/>
  <c r="B3315" i="1"/>
  <c r="E3315" i="1"/>
  <c r="I3315" i="1"/>
  <c r="O3315" i="1"/>
  <c r="B3316" i="1"/>
  <c r="I3316" i="1"/>
  <c r="E3316" i="1" s="1"/>
  <c r="O3316" i="1"/>
  <c r="B3317" i="1"/>
  <c r="I3317" i="1"/>
  <c r="E3317" i="1" s="1"/>
  <c r="O3317" i="1"/>
  <c r="B3318" i="1"/>
  <c r="I3318" i="1"/>
  <c r="O3318" i="1"/>
  <c r="B3319" i="1"/>
  <c r="I3319" i="1"/>
  <c r="O3319" i="1"/>
  <c r="E3319" i="1" s="1"/>
  <c r="B3320" i="1"/>
  <c r="I3320" i="1"/>
  <c r="E3320" i="1" s="1"/>
  <c r="O3320" i="1"/>
  <c r="B3321" i="1"/>
  <c r="E3321" i="1"/>
  <c r="I3321" i="1"/>
  <c r="O3321" i="1"/>
  <c r="B3322" i="1"/>
  <c r="I3322" i="1"/>
  <c r="O3322" i="1"/>
  <c r="E3322" i="1" s="1"/>
  <c r="B3323" i="1"/>
  <c r="I3323" i="1"/>
  <c r="O3323" i="1"/>
  <c r="E3323" i="1" s="1"/>
  <c r="B3324" i="1"/>
  <c r="I3324" i="1"/>
  <c r="O3324" i="1"/>
  <c r="B3325" i="1"/>
  <c r="I3325" i="1"/>
  <c r="O3325" i="1"/>
  <c r="E3325" i="1" s="1"/>
  <c r="B3326" i="1"/>
  <c r="I3326" i="1"/>
  <c r="E3326" i="1" s="1"/>
  <c r="O3326" i="1"/>
  <c r="B3327" i="1"/>
  <c r="I3327" i="1"/>
  <c r="O3327" i="1"/>
  <c r="E3327" i="1" s="1"/>
  <c r="B3328" i="1"/>
  <c r="I3328" i="1"/>
  <c r="E3328" i="1" s="1"/>
  <c r="O3328" i="1"/>
  <c r="B3329" i="1"/>
  <c r="I3329" i="1"/>
  <c r="O3329" i="1"/>
  <c r="E3329" i="1" s="1"/>
  <c r="B3330" i="1"/>
  <c r="I3330" i="1"/>
  <c r="E3330" i="1" s="1"/>
  <c r="O3330" i="1"/>
  <c r="B3331" i="1"/>
  <c r="E3331" i="1"/>
  <c r="I3331" i="1"/>
  <c r="O3331" i="1"/>
  <c r="B3332" i="1"/>
  <c r="E3332" i="1"/>
  <c r="I3332" i="1"/>
  <c r="O3332" i="1"/>
  <c r="B3333" i="1"/>
  <c r="I3333" i="1"/>
  <c r="O3333" i="1"/>
  <c r="E3333" i="1" s="1"/>
  <c r="B3334" i="1"/>
  <c r="I3334" i="1"/>
  <c r="O3334" i="1"/>
  <c r="B3335" i="1"/>
  <c r="I3335" i="1"/>
  <c r="O3335" i="1"/>
  <c r="E3335" i="1" s="1"/>
  <c r="B3336" i="1"/>
  <c r="E3336" i="1"/>
  <c r="I3336" i="1"/>
  <c r="O3336" i="1"/>
  <c r="B3337" i="1"/>
  <c r="E3337" i="1"/>
  <c r="I3337" i="1"/>
  <c r="O3337" i="1"/>
  <c r="B3338" i="1"/>
  <c r="I3338" i="1"/>
  <c r="E3338" i="1" s="1"/>
  <c r="O3338" i="1"/>
  <c r="B3339" i="1"/>
  <c r="I3339" i="1"/>
  <c r="O3339" i="1"/>
  <c r="E3339" i="1" s="1"/>
  <c r="B3340" i="1"/>
  <c r="I3340" i="1"/>
  <c r="O3340" i="1"/>
  <c r="E3340" i="1" s="1"/>
  <c r="B3341" i="1"/>
  <c r="E3341" i="1"/>
  <c r="I3341" i="1"/>
  <c r="O3341" i="1"/>
  <c r="B3342" i="1"/>
  <c r="E3342" i="1"/>
  <c r="I3342" i="1"/>
  <c r="O3342" i="1"/>
  <c r="B3343" i="1"/>
  <c r="I3343" i="1"/>
  <c r="O3343" i="1"/>
  <c r="E3343" i="1" s="1"/>
  <c r="B3344" i="1"/>
  <c r="I3344" i="1"/>
  <c r="O3344" i="1"/>
  <c r="B3345" i="1"/>
  <c r="E3345" i="1"/>
  <c r="I3345" i="1"/>
  <c r="O3345" i="1"/>
  <c r="B3346" i="1"/>
  <c r="I3346" i="1"/>
  <c r="E3346" i="1" s="1"/>
  <c r="O3346" i="1"/>
  <c r="B3347" i="1"/>
  <c r="I3347" i="1"/>
  <c r="O3347" i="1"/>
  <c r="E3347" i="1" s="1"/>
  <c r="B3348" i="1"/>
  <c r="I3348" i="1"/>
  <c r="O3348" i="1"/>
  <c r="E3348" i="1" s="1"/>
  <c r="B3349" i="1"/>
  <c r="I3349" i="1"/>
  <c r="O3349" i="1"/>
  <c r="E3349" i="1" s="1"/>
  <c r="B3350" i="1"/>
  <c r="I3350" i="1"/>
  <c r="O3350" i="1"/>
  <c r="E3350" i="1" s="1"/>
  <c r="B3351" i="1"/>
  <c r="I3351" i="1"/>
  <c r="E3351" i="1" s="1"/>
  <c r="O3351" i="1"/>
  <c r="B3352" i="1"/>
  <c r="E3352" i="1"/>
  <c r="I3352" i="1"/>
  <c r="O3352" i="1"/>
  <c r="B3353" i="1"/>
  <c r="E3353" i="1"/>
  <c r="I3353" i="1"/>
  <c r="O3353" i="1"/>
  <c r="B3354" i="1"/>
  <c r="I3354" i="1"/>
  <c r="O3354" i="1"/>
  <c r="E3354" i="1" s="1"/>
  <c r="B3355" i="1"/>
  <c r="I3355" i="1"/>
  <c r="O3355" i="1"/>
  <c r="B3356" i="1"/>
  <c r="I3356" i="1"/>
  <c r="E3356" i="1" s="1"/>
  <c r="O3356" i="1"/>
  <c r="B3357" i="1"/>
  <c r="E3357" i="1"/>
  <c r="I3357" i="1"/>
  <c r="O3357" i="1"/>
  <c r="B3358" i="1"/>
  <c r="E3358" i="1"/>
  <c r="I3358" i="1"/>
  <c r="O3358" i="1"/>
  <c r="B3359" i="1"/>
  <c r="I3359" i="1"/>
  <c r="O3359" i="1"/>
  <c r="B3360" i="1"/>
  <c r="I3360" i="1"/>
  <c r="O3360" i="1"/>
  <c r="E3360" i="1" s="1"/>
  <c r="B3361" i="1"/>
  <c r="E3361" i="1"/>
  <c r="I3361" i="1"/>
  <c r="O3361" i="1"/>
  <c r="B3362" i="1"/>
  <c r="I3362" i="1"/>
  <c r="O3362" i="1"/>
  <c r="B3363" i="1"/>
  <c r="E3363" i="1"/>
  <c r="I3363" i="1"/>
  <c r="O3363" i="1"/>
  <c r="B3364" i="1"/>
  <c r="I3364" i="1"/>
  <c r="O3364" i="1"/>
  <c r="E3364" i="1" s="1"/>
  <c r="B3365" i="1"/>
  <c r="E3365" i="1"/>
  <c r="I3365" i="1"/>
  <c r="O3365" i="1"/>
  <c r="B3366" i="1"/>
  <c r="I3366" i="1"/>
  <c r="E3366" i="1" s="1"/>
  <c r="O3366" i="1"/>
  <c r="B3367" i="1"/>
  <c r="I3367" i="1"/>
  <c r="O3367" i="1"/>
  <c r="E3367" i="1" s="1"/>
  <c r="B3368" i="1"/>
  <c r="I3368" i="1"/>
  <c r="O3368" i="1"/>
  <c r="E3368" i="1" s="1"/>
  <c r="B3369" i="1"/>
  <c r="I3369" i="1"/>
  <c r="O3369" i="1"/>
  <c r="E3369" i="1" s="1"/>
  <c r="B3370" i="1"/>
  <c r="I3370" i="1"/>
  <c r="O3370" i="1"/>
  <c r="E3370" i="1" s="1"/>
  <c r="B3371" i="1"/>
  <c r="I3371" i="1"/>
  <c r="E3371" i="1" s="1"/>
  <c r="O3371" i="1"/>
  <c r="B3372" i="1"/>
  <c r="E3372" i="1"/>
  <c r="I3372" i="1"/>
  <c r="O3372" i="1"/>
  <c r="B3373" i="1"/>
  <c r="E3373" i="1"/>
  <c r="I3373" i="1"/>
  <c r="O3373" i="1"/>
  <c r="B3374" i="1"/>
  <c r="I3374" i="1"/>
  <c r="O3374" i="1"/>
  <c r="B3375" i="1"/>
  <c r="E3375" i="1"/>
  <c r="I3375" i="1"/>
  <c r="O3375" i="1"/>
  <c r="B3376" i="1"/>
  <c r="I3376" i="1"/>
  <c r="E3376" i="1" s="1"/>
  <c r="O3376" i="1"/>
  <c r="B3377" i="1"/>
  <c r="I3377" i="1"/>
  <c r="O3377" i="1"/>
  <c r="E3377" i="1" s="1"/>
  <c r="B3378" i="1"/>
  <c r="E3378" i="1"/>
  <c r="I3378" i="1"/>
  <c r="O3378" i="1"/>
  <c r="B3379" i="1"/>
  <c r="I3379" i="1"/>
  <c r="O3379" i="1"/>
  <c r="E3379" i="1" s="1"/>
  <c r="B3380" i="1"/>
  <c r="I3380" i="1"/>
  <c r="O3380" i="1"/>
  <c r="E3380" i="1" s="1"/>
  <c r="B3381" i="1"/>
  <c r="E3381" i="1"/>
  <c r="I3381" i="1"/>
  <c r="O3381" i="1"/>
  <c r="B3382" i="1"/>
  <c r="E3382" i="1"/>
  <c r="I3382" i="1"/>
  <c r="O3382" i="1"/>
  <c r="B3383" i="1"/>
  <c r="E3383" i="1"/>
  <c r="I3383" i="1"/>
  <c r="O3383" i="1"/>
  <c r="B3384" i="1"/>
  <c r="I3384" i="1"/>
  <c r="O3384" i="1"/>
  <c r="B3385" i="1"/>
  <c r="I3385" i="1"/>
  <c r="O3385" i="1"/>
  <c r="E3385" i="1" s="1"/>
  <c r="B3386" i="1"/>
  <c r="E3386" i="1"/>
  <c r="I3386" i="1"/>
  <c r="O3386" i="1"/>
  <c r="B3387" i="1"/>
  <c r="E3387" i="1"/>
  <c r="I3387" i="1"/>
  <c r="O3387" i="1"/>
  <c r="B3388" i="1"/>
  <c r="I3388" i="1"/>
  <c r="O3388" i="1"/>
  <c r="E3388" i="1" s="1"/>
  <c r="B3389" i="1"/>
  <c r="I3389" i="1"/>
  <c r="O3389" i="1"/>
  <c r="E3389" i="1" s="1"/>
  <c r="B3390" i="1"/>
  <c r="I3390" i="1"/>
  <c r="O3390" i="1"/>
  <c r="E3390" i="1" s="1"/>
  <c r="B3391" i="1"/>
  <c r="E3391" i="1"/>
  <c r="I3391" i="1"/>
  <c r="O3391" i="1"/>
  <c r="B3392" i="1"/>
  <c r="I3392" i="1"/>
  <c r="O3392" i="1"/>
  <c r="E3392" i="1" s="1"/>
  <c r="B3393" i="1"/>
  <c r="E3393" i="1"/>
  <c r="I3393" i="1"/>
  <c r="O3393" i="1"/>
  <c r="B3394" i="1"/>
  <c r="I3394" i="1"/>
  <c r="O3394" i="1"/>
  <c r="B3395" i="1"/>
  <c r="E3395" i="1"/>
  <c r="I3395" i="1"/>
  <c r="O3395" i="1"/>
  <c r="B3396" i="1"/>
  <c r="I3396" i="1"/>
  <c r="E3396" i="1" s="1"/>
  <c r="O3396" i="1"/>
  <c r="B3397" i="1"/>
  <c r="I3397" i="1"/>
  <c r="O3397" i="1"/>
  <c r="B3398" i="1"/>
  <c r="I3398" i="1"/>
  <c r="O3398" i="1"/>
  <c r="E3398" i="1" s="1"/>
  <c r="B3399" i="1"/>
  <c r="I3399" i="1"/>
  <c r="O3399" i="1"/>
  <c r="E3399" i="1" s="1"/>
  <c r="B3400" i="1"/>
  <c r="E3400" i="1"/>
  <c r="I3400" i="1"/>
  <c r="O3400" i="1"/>
  <c r="B3401" i="1"/>
  <c r="I3401" i="1"/>
  <c r="E3401" i="1" s="1"/>
  <c r="O3401" i="1"/>
  <c r="B3402" i="1"/>
  <c r="I3402" i="1"/>
  <c r="O3402" i="1"/>
  <c r="E3402" i="1" s="1"/>
  <c r="B3403" i="1"/>
  <c r="I3403" i="1"/>
  <c r="O3403" i="1"/>
  <c r="E3403" i="1" s="1"/>
  <c r="B3404" i="1"/>
  <c r="I3404" i="1"/>
  <c r="O3404" i="1"/>
  <c r="E3404" i="1" s="1"/>
  <c r="I3405" i="1"/>
  <c r="O3405" i="1"/>
  <c r="E3405" i="1" s="1"/>
  <c r="E3406" i="1"/>
  <c r="I3406" i="1"/>
  <c r="O3406" i="1"/>
  <c r="I3407" i="1"/>
  <c r="O3407" i="1"/>
  <c r="E3407" i="1" s="1"/>
  <c r="E3408" i="1"/>
  <c r="I3408" i="1"/>
  <c r="O3408" i="1"/>
  <c r="E3409" i="1"/>
  <c r="I3409" i="1"/>
  <c r="O3409" i="1"/>
  <c r="I3410" i="1"/>
  <c r="E3410" i="1" s="1"/>
  <c r="O3410" i="1"/>
  <c r="I3411" i="1"/>
  <c r="O3411" i="1"/>
  <c r="E3411" i="1" s="1"/>
  <c r="I3412" i="1"/>
  <c r="O3412" i="1"/>
  <c r="E3412" i="1" s="1"/>
  <c r="E3413" i="1"/>
  <c r="I3413" i="1"/>
  <c r="O3413" i="1"/>
  <c r="I3414" i="1"/>
  <c r="O3414" i="1"/>
  <c r="I3415" i="1"/>
  <c r="E3415" i="1" s="1"/>
  <c r="O3415" i="1"/>
  <c r="I3416" i="1"/>
  <c r="O3416" i="1"/>
  <c r="E3416" i="1" s="1"/>
  <c r="I3417" i="1"/>
  <c r="O3417" i="1"/>
  <c r="E3417" i="1" s="1"/>
  <c r="I3418" i="1"/>
  <c r="O3418" i="1"/>
  <c r="E3418" i="1" s="1"/>
  <c r="I3419" i="1"/>
  <c r="O3419" i="1"/>
  <c r="E3420" i="1"/>
  <c r="I3420" i="1"/>
  <c r="O3420" i="1"/>
  <c r="I3421" i="1"/>
  <c r="O3421" i="1"/>
  <c r="I3422" i="1"/>
  <c r="O3422" i="1"/>
  <c r="E3422" i="1" s="1"/>
  <c r="I3423" i="1"/>
  <c r="O3423" i="1"/>
  <c r="E3423" i="1" s="1"/>
  <c r="I3424" i="1"/>
  <c r="O3424" i="1"/>
  <c r="E3424" i="1" s="1"/>
  <c r="I3425" i="1"/>
  <c r="E3425" i="1" s="1"/>
  <c r="O3425" i="1"/>
  <c r="I3426" i="1"/>
  <c r="O3426" i="1"/>
  <c r="E3426" i="1" s="1"/>
  <c r="E3427" i="1"/>
  <c r="I3427" i="1"/>
  <c r="O3427" i="1"/>
  <c r="B3428" i="1"/>
  <c r="E3428" i="1"/>
  <c r="I3428" i="1"/>
  <c r="O3428" i="1"/>
  <c r="B3429" i="1"/>
  <c r="I3429" i="1"/>
  <c r="O3429" i="1"/>
  <c r="E3429" i="1" s="1"/>
  <c r="B3430" i="1"/>
  <c r="I3430" i="1"/>
  <c r="O3430" i="1"/>
  <c r="E3430" i="1" s="1"/>
  <c r="B3431" i="1"/>
  <c r="I3431" i="1"/>
  <c r="O3431" i="1"/>
  <c r="B3432" i="1"/>
  <c r="E3432" i="1"/>
  <c r="I3432" i="1"/>
  <c r="O3432" i="1"/>
  <c r="B3433" i="1"/>
  <c r="E3433" i="1"/>
  <c r="I3433" i="1"/>
  <c r="O3433" i="1"/>
  <c r="B3434" i="1"/>
  <c r="I3434" i="1"/>
  <c r="O3434" i="1"/>
  <c r="E3434" i="1" s="1"/>
  <c r="B3435" i="1"/>
  <c r="I3435" i="1"/>
  <c r="O3435" i="1"/>
  <c r="E3435" i="1" s="1"/>
  <c r="B3436" i="1"/>
  <c r="I3436" i="1"/>
  <c r="O3436" i="1"/>
  <c r="E3436" i="1" s="1"/>
  <c r="B3437" i="1"/>
  <c r="I3437" i="1"/>
  <c r="O3437" i="1"/>
  <c r="E3437" i="1" s="1"/>
  <c r="B3438" i="1"/>
  <c r="I3438" i="1"/>
  <c r="E3438" i="1" s="1"/>
  <c r="O3438" i="1"/>
  <c r="B3439" i="1"/>
  <c r="E3439" i="1"/>
  <c r="I3439" i="1"/>
  <c r="O3439" i="1"/>
  <c r="B3440" i="1"/>
  <c r="E3440" i="1"/>
  <c r="I3440" i="1"/>
  <c r="O3440" i="1"/>
  <c r="B3441" i="1"/>
  <c r="I3441" i="1"/>
  <c r="O3441" i="1"/>
  <c r="E3441" i="1" s="1"/>
  <c r="B3442" i="1"/>
  <c r="I3442" i="1"/>
  <c r="O3442" i="1"/>
  <c r="E3442" i="1" s="1"/>
  <c r="B3443" i="1"/>
  <c r="E3443" i="1"/>
  <c r="I3443" i="1"/>
  <c r="O3443" i="1"/>
  <c r="B3444" i="1"/>
  <c r="I3444" i="1"/>
  <c r="O3444" i="1"/>
  <c r="E3444" i="1" s="1"/>
  <c r="B3445" i="1"/>
  <c r="E3445" i="1"/>
  <c r="I3445" i="1"/>
  <c r="O3445" i="1"/>
  <c r="B3446" i="1"/>
  <c r="I3446" i="1"/>
  <c r="O3446" i="1"/>
  <c r="B3447" i="1"/>
  <c r="E3447" i="1"/>
  <c r="I3447" i="1"/>
  <c r="O3447" i="1"/>
  <c r="B3448" i="1"/>
  <c r="E3448" i="1"/>
  <c r="I3448" i="1"/>
  <c r="O3448" i="1"/>
  <c r="B3449" i="1"/>
  <c r="I3449" i="1"/>
  <c r="O3449" i="1"/>
  <c r="E3449" i="1" s="1"/>
  <c r="B3450" i="1"/>
  <c r="I3450" i="1"/>
  <c r="O3450" i="1"/>
  <c r="E3450" i="1" s="1"/>
  <c r="B3451" i="1"/>
  <c r="I3451" i="1"/>
  <c r="O3451" i="1"/>
  <c r="E3451" i="1" s="1"/>
  <c r="B3452" i="1"/>
  <c r="I3452" i="1"/>
  <c r="O3452" i="1"/>
  <c r="E3452" i="1" s="1"/>
  <c r="B3453" i="1"/>
  <c r="E3453" i="1"/>
  <c r="I3453" i="1"/>
  <c r="O3453" i="1"/>
  <c r="B3454" i="1"/>
  <c r="E3454" i="1"/>
  <c r="I3454" i="1"/>
  <c r="O3454" i="1"/>
  <c r="B3455" i="1"/>
  <c r="I3455" i="1"/>
  <c r="O3455" i="1"/>
  <c r="E3455" i="1" s="1"/>
  <c r="B3456" i="1"/>
  <c r="I3456" i="1"/>
  <c r="O3456" i="1"/>
  <c r="B3457" i="1"/>
  <c r="I3457" i="1"/>
  <c r="O3457" i="1"/>
  <c r="E3457" i="1" s="1"/>
  <c r="B3458" i="1"/>
  <c r="I3458" i="1"/>
  <c r="E3458" i="1" s="1"/>
  <c r="O3458" i="1"/>
  <c r="B3459" i="1"/>
  <c r="I3459" i="1"/>
  <c r="O3459" i="1"/>
  <c r="B3460" i="1"/>
  <c r="E3460" i="1"/>
  <c r="I3460" i="1"/>
  <c r="O3460" i="1"/>
  <c r="B3461" i="1"/>
  <c r="I3461" i="1"/>
  <c r="O3461" i="1"/>
  <c r="B3462" i="1"/>
  <c r="E3462" i="1"/>
  <c r="I3462" i="1"/>
  <c r="O3462" i="1"/>
  <c r="B3463" i="1"/>
  <c r="E3463" i="1"/>
  <c r="I3463" i="1"/>
  <c r="O3463" i="1"/>
  <c r="B3464" i="1"/>
  <c r="I3464" i="1"/>
  <c r="O3464" i="1"/>
  <c r="E3464" i="1" s="1"/>
  <c r="B3465" i="1"/>
  <c r="I3465" i="1"/>
  <c r="O3465" i="1"/>
  <c r="E3465" i="1" s="1"/>
  <c r="B3466" i="1"/>
  <c r="I3466" i="1"/>
  <c r="O3466" i="1"/>
  <c r="B3467" i="1"/>
  <c r="I3467" i="1"/>
  <c r="O3467" i="1"/>
  <c r="E3467" i="1" s="1"/>
  <c r="B3468" i="1"/>
  <c r="E3468" i="1"/>
  <c r="I3468" i="1"/>
  <c r="O3468" i="1"/>
  <c r="B3469" i="1"/>
  <c r="E3469" i="1"/>
  <c r="I3469" i="1"/>
  <c r="O3469" i="1"/>
  <c r="B3470" i="1"/>
  <c r="I3470" i="1"/>
  <c r="O3470" i="1"/>
  <c r="E3470" i="1" s="1"/>
  <c r="B3471" i="1"/>
  <c r="I3471" i="1"/>
  <c r="O3471" i="1"/>
  <c r="E3471" i="1" s="1"/>
  <c r="B3472" i="1"/>
  <c r="I3472" i="1"/>
  <c r="O3472" i="1"/>
  <c r="E3472" i="1" s="1"/>
  <c r="B3473" i="1"/>
  <c r="I3473" i="1"/>
  <c r="E3473" i="1" s="1"/>
  <c r="O3473" i="1"/>
  <c r="B3474" i="1"/>
  <c r="E3474" i="1"/>
  <c r="I3474" i="1"/>
  <c r="O3474" i="1"/>
  <c r="B3475" i="1"/>
  <c r="E3475" i="1"/>
  <c r="I3475" i="1"/>
  <c r="O3475" i="1"/>
  <c r="B3476" i="1"/>
  <c r="I3476" i="1"/>
  <c r="O3476" i="1"/>
  <c r="B3477" i="1"/>
  <c r="E3477" i="1"/>
  <c r="I3477" i="1"/>
  <c r="O3477" i="1"/>
  <c r="B3478" i="1"/>
  <c r="I3478" i="1"/>
  <c r="E3478" i="1" s="1"/>
  <c r="O3478" i="1"/>
  <c r="B3479" i="1"/>
  <c r="I3479" i="1"/>
  <c r="O3479" i="1"/>
  <c r="E3479" i="1" s="1"/>
  <c r="B3480" i="1"/>
  <c r="I3480" i="1"/>
  <c r="O3480" i="1"/>
  <c r="B3481" i="1"/>
  <c r="I3481" i="1"/>
  <c r="O3481" i="1"/>
  <c r="B3482" i="1"/>
  <c r="E3482" i="1"/>
  <c r="I3482" i="1"/>
  <c r="O3482" i="1"/>
  <c r="B3483" i="1"/>
  <c r="E3483" i="1"/>
  <c r="I3483" i="1"/>
  <c r="O3483" i="1"/>
  <c r="B3484" i="1"/>
  <c r="I3484" i="1"/>
  <c r="O3484" i="1"/>
  <c r="E3484" i="1" s="1"/>
  <c r="B3485" i="1"/>
  <c r="I3485" i="1"/>
  <c r="O3485" i="1"/>
  <c r="E3485" i="1" s="1"/>
  <c r="B3486" i="1"/>
  <c r="I3486" i="1"/>
  <c r="O3486" i="1"/>
  <c r="E3486" i="1" s="1"/>
  <c r="B3487" i="1"/>
  <c r="I3487" i="1"/>
  <c r="O3487" i="1"/>
  <c r="E3487" i="1" s="1"/>
  <c r="B3488" i="1"/>
  <c r="I3488" i="1"/>
  <c r="E3488" i="1" s="1"/>
  <c r="O3488" i="1"/>
  <c r="B3489" i="1"/>
  <c r="E3489" i="1"/>
  <c r="I3489" i="1"/>
  <c r="O3489" i="1"/>
  <c r="B3490" i="1"/>
  <c r="E3490" i="1"/>
  <c r="I3490" i="1"/>
  <c r="O3490" i="1"/>
  <c r="B3491" i="1"/>
  <c r="I3491" i="1"/>
  <c r="O3491" i="1"/>
  <c r="E3491" i="1" s="1"/>
  <c r="B3492" i="1"/>
  <c r="I3492" i="1"/>
  <c r="O3492" i="1"/>
  <c r="E3492" i="1" s="1"/>
  <c r="B3493" i="1"/>
  <c r="E3493" i="1"/>
  <c r="I3493" i="1"/>
  <c r="O3493" i="1"/>
  <c r="B3494" i="1"/>
  <c r="I3494" i="1"/>
  <c r="O3494" i="1"/>
  <c r="E3494" i="1" s="1"/>
  <c r="B3495" i="1"/>
  <c r="E3495" i="1"/>
  <c r="I3495" i="1"/>
  <c r="O3495" i="1"/>
  <c r="B3496" i="1"/>
  <c r="I3496" i="1"/>
  <c r="O3496" i="1"/>
  <c r="B3497" i="1"/>
  <c r="E3497" i="1"/>
  <c r="I3497" i="1"/>
  <c r="O3497" i="1"/>
  <c r="B3498" i="1"/>
  <c r="E3498" i="1"/>
  <c r="I3498" i="1"/>
  <c r="O3498" i="1"/>
  <c r="B3499" i="1"/>
  <c r="I3499" i="1"/>
  <c r="O3499" i="1"/>
  <c r="E3499" i="1" s="1"/>
  <c r="B3500" i="1"/>
  <c r="I3500" i="1"/>
  <c r="O3500" i="1"/>
  <c r="E3500" i="1" s="1"/>
  <c r="B3501" i="1"/>
  <c r="I3501" i="1"/>
  <c r="O3501" i="1"/>
  <c r="E3501" i="1" s="1"/>
  <c r="B3502" i="1"/>
  <c r="I3502" i="1"/>
  <c r="O3502" i="1"/>
  <c r="E3502" i="1" s="1"/>
  <c r="B3503" i="1"/>
  <c r="E3503" i="1"/>
  <c r="I3503" i="1"/>
  <c r="O3503" i="1"/>
  <c r="B3504" i="1"/>
  <c r="E3504" i="1"/>
  <c r="I3504" i="1"/>
  <c r="O3504" i="1"/>
  <c r="B3505" i="1"/>
  <c r="I3505" i="1"/>
  <c r="O3505" i="1"/>
  <c r="E3505" i="1" s="1"/>
  <c r="B3506" i="1"/>
  <c r="I3506" i="1"/>
  <c r="O3506" i="1"/>
  <c r="B3507" i="1"/>
  <c r="I3507" i="1"/>
  <c r="O3507" i="1"/>
  <c r="E3507" i="1" s="1"/>
  <c r="B3508" i="1"/>
  <c r="I3508" i="1"/>
  <c r="E3508" i="1" s="1"/>
  <c r="O3508" i="1"/>
  <c r="B3509" i="1"/>
  <c r="I3509" i="1"/>
  <c r="O3509" i="1"/>
  <c r="B3510" i="1"/>
  <c r="E3510" i="1"/>
  <c r="I3510" i="1"/>
  <c r="O3510" i="1"/>
  <c r="B3511" i="1"/>
  <c r="I3511" i="1"/>
  <c r="O3511" i="1"/>
  <c r="B3512" i="1"/>
  <c r="E3512" i="1"/>
  <c r="I3512" i="1"/>
  <c r="O3512" i="1"/>
  <c r="B3513" i="1"/>
  <c r="E3513" i="1"/>
  <c r="I3513" i="1"/>
  <c r="O3513" i="1"/>
  <c r="B3514" i="1"/>
  <c r="I3514" i="1"/>
  <c r="O3514" i="1"/>
  <c r="E3514" i="1" s="1"/>
  <c r="B3515" i="1"/>
  <c r="I3515" i="1"/>
  <c r="O3515" i="1"/>
  <c r="E3515" i="1" s="1"/>
  <c r="B3516" i="1"/>
  <c r="I3516" i="1"/>
  <c r="O3516" i="1"/>
  <c r="B3517" i="1"/>
  <c r="I3517" i="1"/>
  <c r="O3517" i="1"/>
  <c r="E3517" i="1" s="1"/>
  <c r="B3518" i="1"/>
  <c r="E3518" i="1"/>
  <c r="I3518" i="1"/>
  <c r="O3518" i="1"/>
  <c r="B3519" i="1"/>
  <c r="E3519" i="1"/>
  <c r="I3519" i="1"/>
  <c r="O3519" i="1"/>
  <c r="B3520" i="1"/>
  <c r="I3520" i="1"/>
  <c r="O3520" i="1"/>
  <c r="E3520" i="1" s="1"/>
  <c r="B3521" i="1"/>
  <c r="I3521" i="1"/>
  <c r="O3521" i="1"/>
  <c r="E3521" i="1" s="1"/>
  <c r="B3522" i="1"/>
  <c r="I3522" i="1"/>
  <c r="O3522" i="1"/>
  <c r="E3522" i="1" s="1"/>
  <c r="B3523" i="1"/>
  <c r="I3523" i="1"/>
  <c r="E3523" i="1" s="1"/>
  <c r="O3523" i="1"/>
  <c r="B3524" i="1"/>
  <c r="E3524" i="1"/>
  <c r="I3524" i="1"/>
  <c r="O3524" i="1"/>
  <c r="B3525" i="1"/>
  <c r="E3525" i="1"/>
  <c r="I3525" i="1"/>
  <c r="O3525" i="1"/>
  <c r="B3526" i="1"/>
  <c r="I3526" i="1"/>
  <c r="O3526" i="1"/>
  <c r="B3527" i="1"/>
  <c r="E3527" i="1"/>
  <c r="I3527" i="1"/>
  <c r="O3527" i="1"/>
  <c r="B3528" i="1"/>
  <c r="I3528" i="1"/>
  <c r="E3528" i="1" s="1"/>
  <c r="O3528" i="1"/>
  <c r="B3529" i="1"/>
  <c r="I3529" i="1"/>
  <c r="O3529" i="1"/>
  <c r="E3529" i="1" s="1"/>
  <c r="B3530" i="1"/>
  <c r="I3530" i="1"/>
  <c r="O3530" i="1"/>
  <c r="E3530" i="1" s="1"/>
  <c r="B3531" i="1"/>
  <c r="I3531" i="1"/>
  <c r="O3531" i="1"/>
  <c r="B3532" i="1"/>
  <c r="E3532" i="1"/>
  <c r="I3532" i="1"/>
  <c r="O3532" i="1"/>
  <c r="B3533" i="1"/>
  <c r="E3533" i="1"/>
  <c r="I3533" i="1"/>
  <c r="O3533" i="1"/>
  <c r="B3534" i="1"/>
  <c r="I3534" i="1"/>
  <c r="O3534" i="1"/>
  <c r="E3534" i="1" s="1"/>
  <c r="B3535" i="1"/>
  <c r="I3535" i="1"/>
  <c r="O3535" i="1"/>
  <c r="E3535" i="1" s="1"/>
  <c r="B3536" i="1"/>
  <c r="I3536" i="1"/>
  <c r="O3536" i="1"/>
  <c r="E3536" i="1" s="1"/>
  <c r="B3537" i="1"/>
  <c r="I3537" i="1"/>
  <c r="O3537" i="1"/>
  <c r="E3537" i="1" s="1"/>
  <c r="B3538" i="1"/>
  <c r="E3538" i="1"/>
  <c r="I3538" i="1"/>
  <c r="O3538" i="1"/>
  <c r="B3539" i="1"/>
  <c r="E3539" i="1"/>
  <c r="I3539" i="1"/>
  <c r="O3539" i="1"/>
  <c r="B3540" i="1"/>
  <c r="E3540" i="1"/>
  <c r="I3540" i="1"/>
  <c r="O3540" i="1"/>
  <c r="B3541" i="1"/>
  <c r="I3541" i="1"/>
  <c r="O3541" i="1"/>
  <c r="E3541" i="1" s="1"/>
  <c r="B3542" i="1"/>
  <c r="I3542" i="1"/>
  <c r="O3542" i="1"/>
  <c r="E3542" i="1" s="1"/>
  <c r="B3543" i="1"/>
  <c r="E3543" i="1"/>
  <c r="I3543" i="1"/>
  <c r="O3543" i="1"/>
  <c r="B3544" i="1"/>
  <c r="I3544" i="1"/>
  <c r="O3544" i="1"/>
  <c r="B3545" i="1"/>
  <c r="E3545" i="1"/>
  <c r="I3545" i="1"/>
  <c r="O3545" i="1"/>
  <c r="B3546" i="1"/>
  <c r="I3546" i="1"/>
  <c r="O3546" i="1"/>
  <c r="B3547" i="1"/>
  <c r="E3547" i="1"/>
  <c r="I3547" i="1"/>
  <c r="O3547" i="1"/>
  <c r="B3548" i="1"/>
  <c r="E3548" i="1"/>
  <c r="I3548" i="1"/>
  <c r="O3548" i="1"/>
  <c r="B3549" i="1"/>
  <c r="I3549" i="1"/>
  <c r="O3549" i="1"/>
  <c r="E3549" i="1" s="1"/>
  <c r="B3550" i="1"/>
  <c r="I3550" i="1"/>
  <c r="O3550" i="1"/>
  <c r="E3550" i="1" s="1"/>
  <c r="B3551" i="1"/>
  <c r="I3551" i="1"/>
  <c r="O3551" i="1"/>
  <c r="E3551" i="1" s="1"/>
  <c r="B3552" i="1"/>
  <c r="I3552" i="1"/>
  <c r="O3552" i="1"/>
  <c r="E3552" i="1" s="1"/>
  <c r="B3553" i="1"/>
  <c r="E3553" i="1"/>
  <c r="I3553" i="1"/>
  <c r="O3553" i="1"/>
  <c r="B3554" i="1"/>
  <c r="E3554" i="1"/>
  <c r="I3554" i="1"/>
  <c r="O3554" i="1"/>
  <c r="B3555" i="1"/>
  <c r="I3555" i="1"/>
  <c r="O3555" i="1"/>
  <c r="E3555" i="1" s="1"/>
  <c r="B3556" i="1"/>
  <c r="I3556" i="1"/>
  <c r="O3556" i="1"/>
  <c r="B3557" i="1"/>
  <c r="I3557" i="1"/>
  <c r="O3557" i="1"/>
  <c r="E3557" i="1" s="1"/>
  <c r="B3558" i="1"/>
  <c r="I3558" i="1"/>
  <c r="E3558" i="1" s="1"/>
  <c r="O3558" i="1"/>
  <c r="B3559" i="1"/>
  <c r="I3559" i="1"/>
  <c r="O3559" i="1"/>
  <c r="B3560" i="1"/>
  <c r="E3560" i="1"/>
  <c r="I3560" i="1"/>
  <c r="O3560" i="1"/>
  <c r="B3561" i="1"/>
  <c r="I3561" i="1"/>
  <c r="O3561" i="1"/>
  <c r="B3562" i="1"/>
  <c r="E3562" i="1"/>
  <c r="I3562" i="1"/>
  <c r="O3562" i="1"/>
  <c r="B3563" i="1"/>
  <c r="E3563" i="1"/>
  <c r="I3563" i="1"/>
  <c r="O3563" i="1"/>
  <c r="B3564" i="1"/>
  <c r="I3564" i="1"/>
  <c r="O3564" i="1"/>
  <c r="E3564" i="1" s="1"/>
  <c r="B3565" i="1"/>
  <c r="I3565" i="1"/>
  <c r="O3565" i="1"/>
  <c r="B3566" i="1"/>
  <c r="I3566" i="1"/>
  <c r="O3566" i="1"/>
  <c r="B3567" i="1"/>
  <c r="I3567" i="1"/>
  <c r="O3567" i="1"/>
  <c r="E3567" i="1" s="1"/>
  <c r="B3568" i="1"/>
  <c r="E3568" i="1"/>
  <c r="I3568" i="1"/>
  <c r="O3568" i="1"/>
  <c r="B3569" i="1"/>
  <c r="E3569" i="1"/>
  <c r="I3569" i="1"/>
  <c r="O3569" i="1"/>
  <c r="B3570" i="1"/>
  <c r="I3570" i="1"/>
  <c r="O3570" i="1"/>
  <c r="E3570" i="1" s="1"/>
  <c r="B3571" i="1"/>
  <c r="I3571" i="1"/>
  <c r="O3571" i="1"/>
  <c r="E3571" i="1" s="1"/>
  <c r="B3572" i="1"/>
  <c r="I3572" i="1"/>
  <c r="O3572" i="1"/>
  <c r="E3572" i="1" s="1"/>
  <c r="B3573" i="1"/>
  <c r="I3573" i="1"/>
  <c r="E3573" i="1" s="1"/>
  <c r="O3573" i="1"/>
  <c r="B3574" i="1"/>
  <c r="E3574" i="1"/>
  <c r="I3574" i="1"/>
  <c r="O3574" i="1"/>
  <c r="B3575" i="1"/>
  <c r="E3575" i="1"/>
  <c r="I3575" i="1"/>
  <c r="O3575" i="1"/>
  <c r="B3576" i="1"/>
  <c r="I3576" i="1"/>
  <c r="O3576" i="1"/>
  <c r="B3577" i="1"/>
  <c r="E3577" i="1"/>
  <c r="I3577" i="1"/>
  <c r="O3577" i="1"/>
  <c r="B3578" i="1"/>
  <c r="I3578" i="1"/>
  <c r="E3578" i="1" s="1"/>
  <c r="O3578" i="1"/>
  <c r="B3579" i="1"/>
  <c r="I3579" i="1"/>
  <c r="O3579" i="1"/>
  <c r="E3579" i="1" s="1"/>
  <c r="B3580" i="1"/>
  <c r="I3580" i="1"/>
  <c r="O3580" i="1"/>
  <c r="E3580" i="1" s="1"/>
  <c r="B3581" i="1"/>
  <c r="I3581" i="1"/>
  <c r="O3581" i="1"/>
  <c r="B3582" i="1"/>
  <c r="E3582" i="1"/>
  <c r="I3582" i="1"/>
  <c r="O3582" i="1"/>
  <c r="B3583" i="1"/>
  <c r="E3583" i="1"/>
  <c r="I3583" i="1"/>
  <c r="O3583" i="1"/>
  <c r="B3584" i="1"/>
  <c r="I3584" i="1"/>
  <c r="O3584" i="1"/>
  <c r="E3584" i="1" s="1"/>
  <c r="B3585" i="1"/>
  <c r="I3585" i="1"/>
  <c r="O3585" i="1"/>
  <c r="E3585" i="1" s="1"/>
  <c r="B3586" i="1"/>
  <c r="I3586" i="1"/>
  <c r="O3586" i="1"/>
  <c r="E3586" i="1" s="1"/>
  <c r="B3587" i="1"/>
  <c r="I3587" i="1"/>
  <c r="O3587" i="1"/>
  <c r="B3588" i="1"/>
  <c r="I3588" i="1"/>
  <c r="E3588" i="1" s="1"/>
  <c r="O3588" i="1"/>
  <c r="B3589" i="1"/>
  <c r="E3589" i="1"/>
  <c r="I3589" i="1"/>
  <c r="O3589" i="1"/>
  <c r="B3590" i="1"/>
  <c r="E3590" i="1"/>
  <c r="I3590" i="1"/>
  <c r="O3590" i="1"/>
  <c r="B3591" i="1"/>
  <c r="I3591" i="1"/>
  <c r="O3591" i="1"/>
  <c r="E3591" i="1" s="1"/>
  <c r="B3592" i="1"/>
  <c r="I3592" i="1"/>
  <c r="O3592" i="1"/>
  <c r="E3592" i="1" s="1"/>
  <c r="B3593" i="1"/>
  <c r="E3593" i="1"/>
  <c r="I3593" i="1"/>
  <c r="O3593" i="1"/>
  <c r="B3594" i="1"/>
  <c r="I3594" i="1"/>
  <c r="O3594" i="1"/>
  <c r="E3594" i="1" s="1"/>
  <c r="B3595" i="1"/>
  <c r="E3595" i="1"/>
  <c r="I3595" i="1"/>
  <c r="O3595" i="1"/>
  <c r="B3596" i="1"/>
  <c r="I3596" i="1"/>
  <c r="O3596" i="1"/>
  <c r="B3597" i="1"/>
  <c r="E3597" i="1"/>
  <c r="I3597" i="1"/>
  <c r="O3597" i="1"/>
  <c r="B3598" i="1"/>
  <c r="E3598" i="1"/>
  <c r="I3598" i="1"/>
  <c r="O3598" i="1"/>
  <c r="B3599" i="1"/>
  <c r="I3599" i="1"/>
  <c r="O3599" i="1"/>
  <c r="E3599" i="1" s="1"/>
  <c r="B3600" i="1"/>
  <c r="I3600" i="1"/>
  <c r="O3600" i="1"/>
  <c r="B3601" i="1"/>
  <c r="I3601" i="1"/>
  <c r="O3601" i="1"/>
  <c r="E3601" i="1" s="1"/>
  <c r="B3602" i="1"/>
  <c r="I3602" i="1"/>
  <c r="O3602" i="1"/>
  <c r="B3603" i="1"/>
  <c r="E3603" i="1"/>
  <c r="I3603" i="1"/>
  <c r="O3603" i="1"/>
  <c r="B3604" i="1"/>
  <c r="E3604" i="1"/>
  <c r="I3604" i="1"/>
  <c r="O3604" i="1"/>
  <c r="B3605" i="1"/>
  <c r="I3605" i="1"/>
  <c r="O3605" i="1"/>
  <c r="E3605" i="1" s="1"/>
  <c r="B3606" i="1"/>
  <c r="I3606" i="1"/>
  <c r="O3606" i="1"/>
  <c r="B3607" i="1"/>
  <c r="I3607" i="1"/>
  <c r="O3607" i="1"/>
  <c r="E3607" i="1" s="1"/>
  <c r="B3608" i="1"/>
  <c r="I3608" i="1"/>
  <c r="E3608" i="1" s="1"/>
  <c r="O3608" i="1"/>
  <c r="B3609" i="1"/>
  <c r="I3609" i="1"/>
  <c r="O3609" i="1"/>
  <c r="E3609" i="1" s="1"/>
  <c r="B3610" i="1"/>
  <c r="E3610" i="1"/>
  <c r="I3610" i="1"/>
  <c r="O3610" i="1"/>
  <c r="B3611" i="1"/>
  <c r="I3611" i="1"/>
  <c r="O3611" i="1"/>
  <c r="B3612" i="1"/>
  <c r="E3612" i="1"/>
  <c r="I3612" i="1"/>
  <c r="O3612" i="1"/>
  <c r="B3613" i="1"/>
  <c r="E3613" i="1"/>
  <c r="I3613" i="1"/>
  <c r="O3613" i="1"/>
  <c r="B3614" i="1"/>
  <c r="I3614" i="1"/>
  <c r="O3614" i="1"/>
  <c r="E3614" i="1" s="1"/>
  <c r="B3615" i="1"/>
  <c r="I3615" i="1"/>
  <c r="O3615" i="1"/>
  <c r="B3616" i="1"/>
  <c r="I3616" i="1"/>
  <c r="O3616" i="1"/>
  <c r="B3617" i="1"/>
  <c r="I3617" i="1"/>
  <c r="O3617" i="1"/>
  <c r="B3618" i="1"/>
  <c r="E3618" i="1"/>
  <c r="I3618" i="1"/>
  <c r="O3618" i="1"/>
  <c r="B3619" i="1"/>
  <c r="E3619" i="1"/>
  <c r="I3619" i="1"/>
  <c r="O3619" i="1"/>
  <c r="B3620" i="1"/>
  <c r="I3620" i="1"/>
  <c r="O3620" i="1"/>
  <c r="E3620" i="1" s="1"/>
  <c r="B3621" i="1"/>
  <c r="I3621" i="1"/>
  <c r="O3621" i="1"/>
  <c r="E3621" i="1" s="1"/>
  <c r="B3622" i="1"/>
  <c r="I3622" i="1"/>
  <c r="O3622" i="1"/>
  <c r="E3622" i="1" s="1"/>
  <c r="B3623" i="1"/>
  <c r="I3623" i="1"/>
  <c r="E3623" i="1" s="1"/>
  <c r="O3623" i="1"/>
  <c r="B3624" i="1"/>
  <c r="I3624" i="1"/>
  <c r="E3624" i="1" s="1"/>
  <c r="O3624" i="1"/>
  <c r="B3625" i="1"/>
  <c r="E3625" i="1"/>
  <c r="I3625" i="1"/>
  <c r="O3625" i="1"/>
  <c r="B3626" i="1"/>
  <c r="I3626" i="1"/>
  <c r="O3626" i="1"/>
  <c r="B3627" i="1"/>
  <c r="E3627" i="1"/>
  <c r="I3627" i="1"/>
  <c r="O3627" i="1"/>
  <c r="B3628" i="1"/>
  <c r="I3628" i="1"/>
  <c r="E3628" i="1" s="1"/>
  <c r="O3628" i="1"/>
  <c r="B3629" i="1"/>
  <c r="I3629" i="1"/>
  <c r="O3629" i="1"/>
  <c r="E3629" i="1" s="1"/>
  <c r="B3630" i="1"/>
  <c r="I3630" i="1"/>
  <c r="O3630" i="1"/>
  <c r="B3631" i="1"/>
  <c r="I3631" i="1"/>
  <c r="O3631" i="1"/>
  <c r="B3632" i="1"/>
  <c r="E3632" i="1"/>
  <c r="I3632" i="1"/>
  <c r="O3632" i="1"/>
  <c r="B3633" i="1"/>
  <c r="E3633" i="1"/>
  <c r="I3633" i="1"/>
  <c r="O3633" i="1"/>
  <c r="B3634" i="1"/>
  <c r="I3634" i="1"/>
  <c r="O3634" i="1"/>
  <c r="E3634" i="1" s="1"/>
  <c r="B3635" i="1"/>
  <c r="I3635" i="1"/>
  <c r="O3635" i="1"/>
  <c r="E3635" i="1" s="1"/>
  <c r="B3636" i="1"/>
  <c r="I3636" i="1"/>
  <c r="O3636" i="1"/>
  <c r="E3636" i="1" s="1"/>
  <c r="B3637" i="1"/>
  <c r="I3637" i="1"/>
  <c r="O3637" i="1"/>
  <c r="E3637" i="1" s="1"/>
  <c r="B3638" i="1"/>
  <c r="I3638" i="1"/>
  <c r="E3638" i="1" s="1"/>
  <c r="O3638" i="1"/>
  <c r="B3639" i="1"/>
  <c r="E3639" i="1"/>
  <c r="I3639" i="1"/>
  <c r="O3639" i="1"/>
  <c r="B3640" i="1"/>
  <c r="E3640" i="1"/>
  <c r="I3640" i="1"/>
  <c r="O3640" i="1"/>
  <c r="B3641" i="1"/>
  <c r="I3641" i="1"/>
  <c r="O3641" i="1"/>
  <c r="E3641" i="1" s="1"/>
  <c r="B3642" i="1"/>
  <c r="I3642" i="1"/>
  <c r="O3642" i="1"/>
  <c r="E3642" i="1" s="1"/>
  <c r="B3643" i="1"/>
  <c r="E3643" i="1"/>
  <c r="I3643" i="1"/>
  <c r="O3643" i="1"/>
  <c r="B3644" i="1"/>
  <c r="I3644" i="1"/>
  <c r="O3644" i="1"/>
  <c r="E3644" i="1" s="1"/>
  <c r="B3645" i="1"/>
  <c r="E3645" i="1"/>
  <c r="I3645" i="1"/>
  <c r="O3645" i="1"/>
  <c r="B3646" i="1"/>
  <c r="I3646" i="1"/>
  <c r="O3646" i="1"/>
  <c r="B3647" i="1"/>
  <c r="E3647" i="1"/>
  <c r="I3647" i="1"/>
  <c r="O3647" i="1"/>
  <c r="B3648" i="1"/>
  <c r="E3648" i="1"/>
  <c r="I3648" i="1"/>
  <c r="O3648" i="1"/>
  <c r="B3649" i="1"/>
  <c r="I3649" i="1"/>
  <c r="O3649" i="1"/>
  <c r="E3649" i="1" s="1"/>
  <c r="I3650" i="1"/>
  <c r="O3650" i="1"/>
  <c r="E3650" i="1" s="1"/>
  <c r="B3651" i="1"/>
  <c r="I3651" i="1"/>
  <c r="O3651" i="1"/>
  <c r="E3651" i="1" s="1"/>
  <c r="B3652" i="1"/>
  <c r="I3652" i="1"/>
  <c r="O3652" i="1"/>
  <c r="E3652" i="1" s="1"/>
  <c r="B3653" i="1"/>
  <c r="E3653" i="1"/>
  <c r="I3653" i="1"/>
  <c r="O3653" i="1"/>
  <c r="B3654" i="1"/>
  <c r="E3654" i="1"/>
  <c r="I3654" i="1"/>
  <c r="O3654" i="1"/>
  <c r="B3655" i="1"/>
  <c r="I3655" i="1"/>
  <c r="O3655" i="1"/>
  <c r="E3655" i="1" s="1"/>
  <c r="B3656" i="1"/>
  <c r="I3656" i="1"/>
  <c r="O3656" i="1"/>
  <c r="E3656" i="1" s="1"/>
  <c r="I3657" i="1"/>
  <c r="O3657" i="1"/>
  <c r="E3657" i="1" s="1"/>
  <c r="B3658" i="1"/>
  <c r="I3658" i="1"/>
  <c r="O3658" i="1"/>
  <c r="E3658" i="1" s="1"/>
  <c r="B3659" i="1"/>
  <c r="I3659" i="1"/>
  <c r="O3659" i="1"/>
  <c r="E3659" i="1" s="1"/>
  <c r="B3660" i="1"/>
  <c r="I3660" i="1"/>
  <c r="O3660" i="1"/>
  <c r="E3660" i="1" s="1"/>
  <c r="B3661" i="1"/>
  <c r="E3661" i="1"/>
  <c r="I3661" i="1"/>
  <c r="O3661" i="1"/>
  <c r="B3662" i="1"/>
  <c r="E3662" i="1"/>
  <c r="I3662" i="1"/>
  <c r="O3662" i="1"/>
  <c r="B3663" i="1"/>
  <c r="I3663" i="1"/>
  <c r="O3663" i="1"/>
  <c r="E3663" i="1" s="1"/>
  <c r="B3664" i="1"/>
  <c r="I3664" i="1"/>
  <c r="O3664" i="1"/>
  <c r="B3665" i="1"/>
  <c r="I3665" i="1"/>
  <c r="O3665" i="1"/>
  <c r="E3665" i="1" s="1"/>
  <c r="B3666" i="1"/>
  <c r="I3666" i="1"/>
  <c r="E3666" i="1" s="1"/>
  <c r="O3666" i="1"/>
  <c r="B3667" i="1"/>
  <c r="I3667" i="1"/>
  <c r="O3667" i="1"/>
  <c r="B3668" i="1"/>
  <c r="E3668" i="1"/>
  <c r="I3668" i="1"/>
  <c r="O3668" i="1"/>
  <c r="B3669" i="1"/>
  <c r="I3669" i="1"/>
  <c r="O3669" i="1"/>
  <c r="E3669" i="1" s="1"/>
  <c r="B3670" i="1"/>
  <c r="E3670" i="1"/>
  <c r="I3670" i="1"/>
  <c r="O3670" i="1"/>
  <c r="B3671" i="1"/>
  <c r="E3671" i="1"/>
  <c r="I3671" i="1"/>
  <c r="O3671" i="1"/>
  <c r="B3672" i="1"/>
  <c r="I3672" i="1"/>
  <c r="O3672" i="1"/>
  <c r="E3672" i="1" s="1"/>
  <c r="B3673" i="1"/>
  <c r="I3673" i="1"/>
  <c r="O3673" i="1"/>
  <c r="E3673" i="1" s="1"/>
  <c r="B3674" i="1"/>
  <c r="I3674" i="1"/>
  <c r="O3674" i="1"/>
  <c r="E3674" i="1" s="1"/>
  <c r="B3675" i="1"/>
  <c r="I3675" i="1"/>
  <c r="O3675" i="1"/>
  <c r="B3676" i="1"/>
  <c r="E3676" i="1"/>
  <c r="I3676" i="1"/>
  <c r="O3676" i="1"/>
  <c r="B3677" i="1"/>
  <c r="E3677" i="1"/>
  <c r="I3677" i="1"/>
  <c r="O3677" i="1"/>
  <c r="B3678" i="1"/>
  <c r="I3678" i="1"/>
  <c r="O3678" i="1"/>
  <c r="E3678" i="1" s="1"/>
  <c r="B3679" i="1"/>
  <c r="I3679" i="1"/>
  <c r="O3679" i="1"/>
  <c r="E3679" i="1" s="1"/>
  <c r="B3680" i="1"/>
  <c r="I3680" i="1"/>
  <c r="O3680" i="1"/>
  <c r="E3680" i="1" s="1"/>
  <c r="B3681" i="1"/>
  <c r="I3681" i="1"/>
  <c r="E3681" i="1" s="1"/>
  <c r="O3681" i="1"/>
  <c r="B3682" i="1"/>
  <c r="E3682" i="1"/>
  <c r="I3682" i="1"/>
  <c r="O3682" i="1"/>
  <c r="B3683" i="1"/>
  <c r="E3683" i="1"/>
  <c r="I3683" i="1"/>
  <c r="O3683" i="1"/>
  <c r="B3684" i="1"/>
  <c r="I3684" i="1"/>
  <c r="O3684" i="1"/>
  <c r="B3685" i="1"/>
  <c r="E3685" i="1"/>
  <c r="I3685" i="1"/>
  <c r="O3685" i="1"/>
  <c r="B3686" i="1"/>
  <c r="I3686" i="1"/>
  <c r="E3686" i="1" s="1"/>
  <c r="O3686" i="1"/>
  <c r="B3687" i="1"/>
  <c r="I3687" i="1"/>
  <c r="O3687" i="1"/>
  <c r="E3687" i="1" s="1"/>
  <c r="B3688" i="1"/>
  <c r="I3688" i="1"/>
  <c r="O3688" i="1"/>
  <c r="E3688" i="1" s="1"/>
  <c r="B3689" i="1"/>
  <c r="I3689" i="1"/>
  <c r="O3689" i="1"/>
  <c r="B3690" i="1"/>
  <c r="E3690" i="1"/>
  <c r="I3690" i="1"/>
  <c r="O3690" i="1"/>
  <c r="B3691" i="1"/>
  <c r="E3691" i="1"/>
  <c r="I3691" i="1"/>
  <c r="O3691" i="1"/>
  <c r="B3692" i="1"/>
  <c r="I3692" i="1"/>
  <c r="O3692" i="1"/>
  <c r="E3692" i="1" s="1"/>
  <c r="B3693" i="1"/>
  <c r="I3693" i="1"/>
  <c r="O3693" i="1"/>
  <c r="E3693" i="1" s="1"/>
  <c r="B3694" i="1"/>
  <c r="I3694" i="1"/>
  <c r="O3694" i="1"/>
  <c r="E3694" i="1" s="1"/>
  <c r="B3695" i="1"/>
  <c r="I3695" i="1"/>
  <c r="O3695" i="1"/>
  <c r="B3696" i="1"/>
  <c r="I3696" i="1"/>
  <c r="E3696" i="1" s="1"/>
  <c r="O3696" i="1"/>
  <c r="B3697" i="1"/>
  <c r="E3697" i="1"/>
  <c r="I3697" i="1"/>
  <c r="O3697" i="1"/>
  <c r="B3698" i="1"/>
  <c r="E3698" i="1"/>
  <c r="I3698" i="1"/>
  <c r="O3698" i="1"/>
  <c r="B3699" i="1"/>
  <c r="I3699" i="1"/>
  <c r="O3699" i="1"/>
  <c r="E3699" i="1" s="1"/>
  <c r="B3700" i="1"/>
  <c r="I3700" i="1"/>
  <c r="O3700" i="1"/>
  <c r="E3700" i="1" s="1"/>
  <c r="B3701" i="1"/>
  <c r="E3701" i="1"/>
  <c r="I3701" i="1"/>
  <c r="O3701" i="1"/>
  <c r="B3702" i="1"/>
  <c r="I3702" i="1"/>
  <c r="O3702" i="1"/>
  <c r="E3702" i="1" s="1"/>
  <c r="B3703" i="1"/>
  <c r="I3703" i="1"/>
  <c r="E3703" i="1" s="1"/>
  <c r="O3703" i="1"/>
  <c r="B3704" i="1"/>
  <c r="I3704" i="1"/>
  <c r="O3704" i="1"/>
  <c r="B3705" i="1"/>
  <c r="E3705" i="1"/>
  <c r="I3705" i="1"/>
  <c r="O3705" i="1"/>
  <c r="B3706" i="1"/>
  <c r="E3706" i="1"/>
  <c r="I3706" i="1"/>
  <c r="O3706" i="1"/>
  <c r="B3707" i="1"/>
  <c r="I3707" i="1"/>
  <c r="O3707" i="1"/>
  <c r="E3707" i="1" s="1"/>
  <c r="B3708" i="1"/>
  <c r="I3708" i="1"/>
  <c r="O3708" i="1"/>
  <c r="B3709" i="1"/>
  <c r="I3709" i="1"/>
  <c r="O3709" i="1"/>
  <c r="E3709" i="1" s="1"/>
  <c r="B3710" i="1"/>
  <c r="I3710" i="1"/>
  <c r="O3710" i="1"/>
  <c r="B3711" i="1"/>
  <c r="I3711" i="1"/>
  <c r="E3711" i="1" s="1"/>
  <c r="O3711" i="1"/>
  <c r="B3712" i="1"/>
  <c r="E3712" i="1"/>
  <c r="I3712" i="1"/>
  <c r="O3712" i="1"/>
  <c r="B3713" i="1"/>
  <c r="I3713" i="1"/>
  <c r="O3713" i="1"/>
  <c r="E3713" i="1" s="1"/>
  <c r="B3714" i="1"/>
  <c r="I3714" i="1"/>
  <c r="O3714" i="1"/>
  <c r="B3715" i="1"/>
  <c r="I3715" i="1"/>
  <c r="O3715" i="1"/>
  <c r="E3715" i="1" s="1"/>
  <c r="B3716" i="1"/>
  <c r="I3716" i="1"/>
  <c r="E3716" i="1" s="1"/>
  <c r="O3716" i="1"/>
  <c r="B3717" i="1"/>
  <c r="I3717" i="1"/>
  <c r="O3717" i="1"/>
  <c r="E3717" i="1" s="1"/>
  <c r="B3718" i="1"/>
  <c r="E3718" i="1"/>
  <c r="I3718" i="1"/>
  <c r="O3718" i="1"/>
  <c r="B3719" i="1"/>
  <c r="I3719" i="1"/>
  <c r="O3719" i="1"/>
  <c r="B3720" i="1"/>
  <c r="E3720" i="1"/>
  <c r="I3720" i="1"/>
  <c r="O3720" i="1"/>
  <c r="B3721" i="1"/>
  <c r="E3721" i="1"/>
  <c r="I3721" i="1"/>
  <c r="O3721" i="1"/>
  <c r="B3722" i="1"/>
  <c r="I3722" i="1"/>
  <c r="O3722" i="1"/>
  <c r="E3722" i="1" s="1"/>
  <c r="B3723" i="1"/>
  <c r="I3723" i="1"/>
  <c r="O3723" i="1"/>
  <c r="B3724" i="1"/>
  <c r="I3724" i="1"/>
  <c r="O3724" i="1"/>
  <c r="E3724" i="1" s="1"/>
  <c r="B3725" i="1"/>
  <c r="I3725" i="1"/>
  <c r="O3725" i="1"/>
  <c r="B3726" i="1"/>
  <c r="E3726" i="1"/>
  <c r="I3726" i="1"/>
  <c r="O3726" i="1"/>
  <c r="B3727" i="1"/>
  <c r="E3727" i="1"/>
  <c r="I3727" i="1"/>
  <c r="O3727" i="1"/>
  <c r="B3728" i="1"/>
  <c r="I3728" i="1"/>
  <c r="O3728" i="1"/>
  <c r="E3728" i="1" s="1"/>
  <c r="B3729" i="1"/>
  <c r="I3729" i="1"/>
  <c r="O3729" i="1"/>
  <c r="E3729" i="1" s="1"/>
  <c r="B3730" i="1"/>
  <c r="I3730" i="1"/>
  <c r="O3730" i="1"/>
  <c r="E3730" i="1" s="1"/>
  <c r="B3731" i="1"/>
  <c r="I3731" i="1"/>
  <c r="E3731" i="1" s="1"/>
  <c r="O3731" i="1"/>
  <c r="B3732" i="1"/>
  <c r="I3732" i="1"/>
  <c r="E3732" i="1" s="1"/>
  <c r="O3732" i="1"/>
  <c r="B3733" i="1"/>
  <c r="I3733" i="1"/>
  <c r="O3733" i="1"/>
  <c r="E3733" i="1" s="1"/>
  <c r="B3734" i="1"/>
  <c r="I3734" i="1"/>
  <c r="O3734" i="1"/>
  <c r="B3735" i="1"/>
  <c r="E3735" i="1"/>
  <c r="I3735" i="1"/>
  <c r="O3735" i="1"/>
  <c r="B3736" i="1"/>
  <c r="I3736" i="1"/>
  <c r="E3736" i="1" s="1"/>
  <c r="O3736" i="1"/>
  <c r="B3737" i="1"/>
  <c r="I3737" i="1"/>
  <c r="O3737" i="1"/>
  <c r="E3737" i="1" s="1"/>
  <c r="B3738" i="1"/>
  <c r="I3738" i="1"/>
  <c r="O3738" i="1"/>
  <c r="B3739" i="1"/>
  <c r="I3739" i="1"/>
  <c r="O3739" i="1"/>
  <c r="E3739" i="1" s="1"/>
  <c r="B3740" i="1"/>
  <c r="E3740" i="1"/>
  <c r="I3740" i="1"/>
  <c r="O3740" i="1"/>
  <c r="B3741" i="1"/>
  <c r="E3741" i="1"/>
  <c r="I3741" i="1"/>
  <c r="O3741" i="1"/>
  <c r="B3742" i="1"/>
  <c r="E3742" i="1"/>
  <c r="I3742" i="1"/>
  <c r="O3742" i="1"/>
  <c r="B3743" i="1"/>
  <c r="I3743" i="1"/>
  <c r="O3743" i="1"/>
  <c r="E3743" i="1" s="1"/>
  <c r="B3744" i="1"/>
  <c r="I3744" i="1"/>
  <c r="O3744" i="1"/>
  <c r="B3745" i="1"/>
  <c r="I3745" i="1"/>
  <c r="O3745" i="1"/>
  <c r="B3746" i="1"/>
  <c r="I3746" i="1"/>
  <c r="E3746" i="1" s="1"/>
  <c r="O3746" i="1"/>
  <c r="B3747" i="1"/>
  <c r="E3747" i="1"/>
  <c r="I3747" i="1"/>
  <c r="O3747" i="1"/>
  <c r="B3748" i="1"/>
  <c r="E3748" i="1"/>
  <c r="I3748" i="1"/>
  <c r="O3748" i="1"/>
  <c r="B3749" i="1"/>
  <c r="I3749" i="1"/>
  <c r="O3749" i="1"/>
  <c r="E3749" i="1" s="1"/>
  <c r="B3750" i="1"/>
  <c r="I3750" i="1"/>
  <c r="O3750" i="1"/>
  <c r="E3750" i="1" s="1"/>
  <c r="B3751" i="1"/>
  <c r="E3751" i="1"/>
  <c r="I3751" i="1"/>
  <c r="O3751" i="1"/>
  <c r="B3752" i="1"/>
  <c r="I3752" i="1"/>
  <c r="O3752" i="1"/>
  <c r="E3752" i="1" s="1"/>
  <c r="B3753" i="1"/>
  <c r="I3753" i="1"/>
  <c r="E3753" i="1" s="1"/>
  <c r="O3753" i="1"/>
  <c r="B3754" i="1"/>
  <c r="I3754" i="1"/>
  <c r="O3754" i="1"/>
  <c r="B3755" i="1"/>
  <c r="E3755" i="1"/>
  <c r="I3755" i="1"/>
  <c r="O3755" i="1"/>
  <c r="B3756" i="1"/>
  <c r="E3756" i="1"/>
  <c r="I3756" i="1"/>
  <c r="O3756" i="1"/>
  <c r="B3757" i="1"/>
  <c r="I3757" i="1"/>
  <c r="O3757" i="1"/>
  <c r="B3758" i="1"/>
  <c r="I3758" i="1"/>
  <c r="O3758" i="1"/>
  <c r="B3759" i="1"/>
  <c r="I3759" i="1"/>
  <c r="O3759" i="1"/>
  <c r="E3759" i="1" s="1"/>
  <c r="B3760" i="1"/>
  <c r="I3760" i="1"/>
  <c r="O3760" i="1"/>
  <c r="E3760" i="1" s="1"/>
  <c r="B3761" i="1"/>
  <c r="E3761" i="1"/>
  <c r="I3761" i="1"/>
  <c r="O3761" i="1"/>
  <c r="B3762" i="1"/>
  <c r="E3762" i="1"/>
  <c r="I3762" i="1"/>
  <c r="O3762" i="1"/>
  <c r="B3763" i="1"/>
  <c r="I3763" i="1"/>
  <c r="O3763" i="1"/>
  <c r="E3763" i="1" s="1"/>
  <c r="B3764" i="1"/>
  <c r="I3764" i="1"/>
  <c r="O3764" i="1"/>
  <c r="B3765" i="1"/>
  <c r="I3765" i="1"/>
  <c r="O3765" i="1"/>
  <c r="E3765" i="1" s="1"/>
  <c r="B3766" i="1"/>
  <c r="I3766" i="1"/>
  <c r="E3766" i="1" s="1"/>
  <c r="O3766" i="1"/>
  <c r="B3767" i="1"/>
  <c r="I3767" i="1"/>
  <c r="O3767" i="1"/>
  <c r="E3767" i="1" s="1"/>
  <c r="B3768" i="1"/>
  <c r="E3768" i="1"/>
  <c r="I3768" i="1"/>
  <c r="O3768" i="1"/>
  <c r="B3769" i="1"/>
  <c r="I3769" i="1"/>
  <c r="O3769" i="1"/>
  <c r="B3770" i="1"/>
  <c r="I3770" i="1"/>
  <c r="O3770" i="1"/>
  <c r="E3770" i="1" s="1"/>
  <c r="B3771" i="1"/>
  <c r="E3771" i="1"/>
  <c r="I3771" i="1"/>
  <c r="O3771" i="1"/>
  <c r="B3772" i="1"/>
  <c r="I3772" i="1"/>
  <c r="O3772" i="1"/>
  <c r="E3772" i="1" s="1"/>
  <c r="B3773" i="1"/>
  <c r="I3773" i="1"/>
  <c r="E3773" i="1" s="1"/>
  <c r="O3773" i="1"/>
  <c r="B3774" i="1"/>
  <c r="I3774" i="1"/>
  <c r="O3774" i="1"/>
  <c r="E3774" i="1" s="1"/>
  <c r="B3775" i="1"/>
  <c r="I3775" i="1"/>
  <c r="O3775" i="1"/>
  <c r="E3775" i="1" s="1"/>
  <c r="B3776" i="1"/>
  <c r="I3776" i="1"/>
  <c r="E3776" i="1" s="1"/>
  <c r="O3776" i="1"/>
  <c r="B3777" i="1"/>
  <c r="E3777" i="1"/>
  <c r="I3777" i="1"/>
  <c r="O3777" i="1"/>
  <c r="B3778" i="1"/>
  <c r="I3778" i="1"/>
  <c r="O3778" i="1"/>
  <c r="B3779" i="1"/>
  <c r="I3779" i="1"/>
  <c r="O3779" i="1"/>
  <c r="E3779" i="1" s="1"/>
  <c r="B3780" i="1"/>
  <c r="I3780" i="1"/>
  <c r="O3780" i="1"/>
  <c r="E3780" i="1" s="1"/>
  <c r="B3781" i="1"/>
  <c r="E3781" i="1"/>
  <c r="I3781" i="1"/>
  <c r="O3781" i="1"/>
  <c r="B3782" i="1"/>
  <c r="E3782" i="1"/>
  <c r="I3782" i="1"/>
  <c r="O3782" i="1"/>
  <c r="B3783" i="1"/>
  <c r="E3783" i="1"/>
  <c r="I3783" i="1"/>
  <c r="O3783" i="1"/>
  <c r="B3784" i="1"/>
  <c r="I3784" i="1"/>
  <c r="O3784" i="1"/>
  <c r="B3785" i="1"/>
  <c r="E3785" i="1"/>
  <c r="I3785" i="1"/>
  <c r="O3785" i="1"/>
  <c r="B3786" i="1"/>
  <c r="I3786" i="1"/>
  <c r="E3786" i="1" s="1"/>
  <c r="O3786" i="1"/>
  <c r="B3787" i="1"/>
  <c r="I3787" i="1"/>
  <c r="O3787" i="1"/>
  <c r="E3787" i="1" s="1"/>
  <c r="B3788" i="1"/>
  <c r="I3788" i="1"/>
  <c r="O3788" i="1"/>
  <c r="B3789" i="1"/>
  <c r="I3789" i="1"/>
  <c r="O3789" i="1"/>
  <c r="B3790" i="1"/>
  <c r="E3790" i="1"/>
  <c r="I3790" i="1"/>
  <c r="O3790" i="1"/>
  <c r="B3791" i="1"/>
  <c r="E3791" i="1"/>
  <c r="I3791" i="1"/>
  <c r="O3791" i="1"/>
  <c r="B3792" i="1"/>
  <c r="I3792" i="1"/>
  <c r="O3792" i="1"/>
  <c r="E3792" i="1" s="1"/>
  <c r="B3793" i="1"/>
  <c r="I3793" i="1"/>
  <c r="O3793" i="1"/>
  <c r="E3793" i="1" s="1"/>
  <c r="B3794" i="1"/>
  <c r="I3794" i="1"/>
  <c r="O3794" i="1"/>
  <c r="B3795" i="1"/>
  <c r="I3795" i="1"/>
  <c r="O3795" i="1"/>
  <c r="E3795" i="1" s="1"/>
  <c r="B3796" i="1"/>
  <c r="I3796" i="1"/>
  <c r="E3796" i="1" s="1"/>
  <c r="O3796" i="1"/>
  <c r="B3797" i="1"/>
  <c r="E3797" i="1"/>
  <c r="I3797" i="1"/>
  <c r="O3797" i="1"/>
  <c r="B3798" i="1"/>
  <c r="E3798" i="1"/>
  <c r="I3798" i="1"/>
  <c r="O3798" i="1"/>
  <c r="B3799" i="1"/>
  <c r="I3799" i="1"/>
  <c r="O3799" i="1"/>
  <c r="E3799" i="1" s="1"/>
  <c r="B3800" i="1"/>
  <c r="I3800" i="1"/>
  <c r="O3800" i="1"/>
  <c r="E3800" i="1" s="1"/>
  <c r="B3801" i="1"/>
  <c r="E3801" i="1"/>
  <c r="I3801" i="1"/>
  <c r="O3801" i="1"/>
  <c r="B3802" i="1"/>
  <c r="E3802" i="1"/>
  <c r="I3802" i="1"/>
  <c r="O3802" i="1"/>
  <c r="B3803" i="1"/>
  <c r="E3803" i="1"/>
  <c r="I3803" i="1"/>
  <c r="O3803" i="1"/>
  <c r="B3804" i="1"/>
  <c r="I3804" i="1"/>
  <c r="O3804" i="1"/>
  <c r="B3805" i="1"/>
  <c r="E3805" i="1"/>
  <c r="I3805" i="1"/>
  <c r="O3805" i="1"/>
  <c r="B3806" i="1"/>
  <c r="E3806" i="1"/>
  <c r="I3806" i="1"/>
  <c r="O3806" i="1"/>
  <c r="B3807" i="1"/>
  <c r="I3807" i="1"/>
  <c r="O3807" i="1"/>
  <c r="E3807" i="1" s="1"/>
  <c r="B3808" i="1"/>
  <c r="I3808" i="1"/>
  <c r="O3808" i="1"/>
  <c r="B3809" i="1"/>
  <c r="I3809" i="1"/>
  <c r="O3809" i="1"/>
  <c r="E3809" i="1" s="1"/>
  <c r="B3810" i="1"/>
  <c r="I3810" i="1"/>
  <c r="O3810" i="1"/>
  <c r="E3810" i="1" s="1"/>
  <c r="B3811" i="1"/>
  <c r="E3811" i="1"/>
  <c r="I3811" i="1"/>
  <c r="O3811" i="1"/>
  <c r="B3812" i="1"/>
  <c r="E3812" i="1"/>
  <c r="I3812" i="1"/>
  <c r="O3812" i="1"/>
  <c r="B3813" i="1"/>
  <c r="E3813" i="1"/>
  <c r="I3813" i="1"/>
  <c r="O3813" i="1"/>
  <c r="B3814" i="1"/>
  <c r="I3814" i="1"/>
  <c r="O3814" i="1"/>
  <c r="B3815" i="1"/>
  <c r="I3815" i="1"/>
  <c r="O3815" i="1"/>
  <c r="B3816" i="1"/>
  <c r="E3816" i="1"/>
  <c r="I3816" i="1"/>
  <c r="O3816" i="1"/>
  <c r="B3817" i="1"/>
  <c r="I3817" i="1"/>
  <c r="O3817" i="1"/>
  <c r="B3818" i="1"/>
  <c r="E3818" i="1"/>
  <c r="I3818" i="1"/>
  <c r="O3818" i="1"/>
  <c r="B3819" i="1"/>
  <c r="I3819" i="1"/>
  <c r="O3819" i="1"/>
  <c r="B3820" i="1"/>
  <c r="E3820" i="1"/>
  <c r="I3820" i="1"/>
  <c r="O3820" i="1"/>
  <c r="B3821" i="1"/>
  <c r="E3821" i="1"/>
  <c r="I3821" i="1"/>
  <c r="O3821" i="1"/>
  <c r="B3822" i="1"/>
  <c r="I3822" i="1"/>
  <c r="O3822" i="1"/>
  <c r="E3822" i="1" s="1"/>
  <c r="B3823" i="1"/>
  <c r="I3823" i="1"/>
  <c r="O3823" i="1"/>
  <c r="E3823" i="1" s="1"/>
  <c r="B3824" i="1"/>
  <c r="I3824" i="1"/>
  <c r="O3824" i="1"/>
  <c r="E3824" i="1" s="1"/>
  <c r="B3825" i="1"/>
  <c r="I3825" i="1"/>
  <c r="O3825" i="1"/>
  <c r="B3826" i="1"/>
  <c r="I3826" i="1"/>
  <c r="E3826" i="1" s="1"/>
  <c r="O3826" i="1"/>
  <c r="B3827" i="1"/>
  <c r="E3827" i="1"/>
  <c r="I3827" i="1"/>
  <c r="O3827" i="1"/>
  <c r="B3828" i="1"/>
  <c r="I3828" i="1"/>
  <c r="O3828" i="1"/>
  <c r="E3828" i="1" s="1"/>
  <c r="B3829" i="1"/>
  <c r="I3829" i="1"/>
  <c r="O3829" i="1"/>
  <c r="E3829" i="1" s="1"/>
  <c r="B3830" i="1"/>
  <c r="I3830" i="1"/>
  <c r="O3830" i="1"/>
  <c r="E3830" i="1" s="1"/>
  <c r="B3831" i="1"/>
  <c r="E3831" i="1"/>
  <c r="I3831" i="1"/>
  <c r="O3831" i="1"/>
  <c r="B3832" i="1"/>
  <c r="E3832" i="1"/>
  <c r="I3832" i="1"/>
  <c r="O3832" i="1"/>
  <c r="B3833" i="1"/>
  <c r="E3833" i="1"/>
  <c r="I3833" i="1"/>
  <c r="O3833" i="1"/>
  <c r="B3834" i="1"/>
  <c r="I3834" i="1"/>
  <c r="O3834" i="1"/>
  <c r="B3835" i="1"/>
  <c r="E3835" i="1"/>
  <c r="I3835" i="1"/>
  <c r="O3835" i="1"/>
  <c r="B3836" i="1"/>
  <c r="I3836" i="1"/>
  <c r="E3836" i="1" s="1"/>
  <c r="O3836" i="1"/>
  <c r="B3837" i="1"/>
  <c r="I3837" i="1"/>
  <c r="O3837" i="1"/>
  <c r="B3838" i="1"/>
  <c r="I3838" i="1"/>
  <c r="O3838" i="1"/>
  <c r="B3839" i="1"/>
  <c r="I3839" i="1"/>
  <c r="O3839" i="1"/>
  <c r="B3840" i="1"/>
  <c r="I3840" i="1"/>
  <c r="E3840" i="1" s="1"/>
  <c r="O3840" i="1"/>
  <c r="B3841" i="1"/>
  <c r="E3841" i="1"/>
  <c r="I3841" i="1"/>
  <c r="O3841" i="1"/>
  <c r="B3842" i="1"/>
  <c r="E3842" i="1"/>
  <c r="I3842" i="1"/>
  <c r="O3842" i="1"/>
  <c r="B3843" i="1"/>
  <c r="I3843" i="1"/>
  <c r="O3843" i="1"/>
  <c r="E3843" i="1" s="1"/>
  <c r="B3844" i="1"/>
  <c r="I3844" i="1"/>
  <c r="O3844" i="1"/>
  <c r="E3844" i="1" s="1"/>
  <c r="B3845" i="1"/>
  <c r="I3845" i="1"/>
  <c r="O3845" i="1"/>
  <c r="B3846" i="1"/>
  <c r="I3846" i="1"/>
  <c r="E3846" i="1" s="1"/>
  <c r="O3846" i="1"/>
  <c r="B3847" i="1"/>
  <c r="E3847" i="1"/>
  <c r="I3847" i="1"/>
  <c r="O3847" i="1"/>
  <c r="B3848" i="1"/>
  <c r="E3848" i="1"/>
  <c r="I3848" i="1"/>
  <c r="O3848" i="1"/>
  <c r="B3849" i="1"/>
  <c r="I3849" i="1"/>
  <c r="O3849" i="1"/>
  <c r="E3849" i="1" s="1"/>
  <c r="B3850" i="1"/>
  <c r="I3850" i="1"/>
  <c r="O3850" i="1"/>
  <c r="E3850" i="1" s="1"/>
  <c r="B3851" i="1"/>
  <c r="E3851" i="1"/>
  <c r="I3851" i="1"/>
  <c r="O3851" i="1"/>
  <c r="B3852" i="1"/>
  <c r="E3852" i="1"/>
  <c r="I3852" i="1"/>
  <c r="O3852" i="1"/>
  <c r="B3853" i="1"/>
  <c r="E3853" i="1"/>
  <c r="I3853" i="1"/>
  <c r="O3853" i="1"/>
  <c r="B3854" i="1"/>
  <c r="I3854" i="1"/>
  <c r="O3854" i="1"/>
  <c r="B3855" i="1"/>
  <c r="E3855" i="1"/>
  <c r="I3855" i="1"/>
  <c r="O3855" i="1"/>
  <c r="B3856" i="1"/>
  <c r="E3856" i="1"/>
  <c r="I3856" i="1"/>
  <c r="O3856" i="1"/>
  <c r="B3857" i="1"/>
  <c r="I3857" i="1"/>
  <c r="O3857" i="1"/>
  <c r="E3857" i="1" s="1"/>
  <c r="B3858" i="1"/>
  <c r="I3858" i="1"/>
  <c r="O3858" i="1"/>
  <c r="E3858" i="1" s="1"/>
  <c r="B3859" i="1"/>
  <c r="I3859" i="1"/>
  <c r="O3859" i="1"/>
  <c r="E3859" i="1" s="1"/>
  <c r="B3860" i="1"/>
  <c r="E3860" i="1"/>
  <c r="I3860" i="1"/>
  <c r="O3860" i="1"/>
  <c r="B3861" i="1"/>
  <c r="I3861" i="1"/>
  <c r="E3861" i="1" s="1"/>
  <c r="O3861" i="1"/>
  <c r="B3862" i="1"/>
  <c r="I3862" i="1"/>
  <c r="O3862" i="1"/>
  <c r="E3862" i="1" s="1"/>
  <c r="B3863" i="1"/>
  <c r="E3863" i="1"/>
  <c r="I3863" i="1"/>
  <c r="O3863" i="1"/>
  <c r="B3864" i="1"/>
  <c r="I3864" i="1"/>
  <c r="O3864" i="1"/>
  <c r="B3865" i="1"/>
  <c r="I3865" i="1"/>
  <c r="O3865" i="1"/>
  <c r="E3865" i="1" s="1"/>
  <c r="B3866" i="1"/>
  <c r="I3866" i="1"/>
  <c r="E3866" i="1" s="1"/>
  <c r="O3866" i="1"/>
  <c r="B3867" i="1"/>
  <c r="I3867" i="1"/>
  <c r="O3867" i="1"/>
  <c r="E3867" i="1" s="1"/>
  <c r="B3868" i="1"/>
  <c r="E3868" i="1"/>
  <c r="I3868" i="1"/>
  <c r="O3868" i="1"/>
  <c r="B3869" i="1"/>
  <c r="I3869" i="1"/>
  <c r="O3869" i="1"/>
  <c r="B3870" i="1"/>
  <c r="I3870" i="1"/>
  <c r="O3870" i="1"/>
  <c r="E3870" i="1" s="1"/>
  <c r="B3871" i="1"/>
  <c r="E3871" i="1"/>
  <c r="I3871" i="1"/>
  <c r="O3871" i="1"/>
  <c r="B3872" i="1"/>
  <c r="I3872" i="1"/>
  <c r="O3872" i="1"/>
  <c r="E3872" i="1" s="1"/>
  <c r="B3873" i="1"/>
  <c r="E3873" i="1"/>
  <c r="I3873" i="1"/>
  <c r="O3873" i="1"/>
  <c r="B3874" i="1"/>
  <c r="I3874" i="1"/>
  <c r="O3874" i="1"/>
  <c r="E3874" i="1" s="1"/>
  <c r="B3875" i="1"/>
  <c r="I3875" i="1"/>
  <c r="O3875" i="1"/>
  <c r="E3875" i="1" s="1"/>
  <c r="B3876" i="1"/>
  <c r="E3876" i="1"/>
  <c r="I3876" i="1"/>
  <c r="O3876" i="1"/>
  <c r="B3877" i="1"/>
  <c r="I3877" i="1"/>
  <c r="E3877" i="1" s="1"/>
  <c r="O3877" i="1"/>
  <c r="B3878" i="1"/>
  <c r="I3878" i="1"/>
  <c r="O3878" i="1"/>
  <c r="E3878" i="1" s="1"/>
  <c r="B3879" i="1"/>
  <c r="I3879" i="1"/>
  <c r="O3879" i="1"/>
  <c r="E3879" i="1" s="1"/>
  <c r="B3880" i="1"/>
  <c r="I3880" i="1"/>
  <c r="O3880" i="1"/>
  <c r="E3880" i="1" s="1"/>
  <c r="B3881" i="1"/>
  <c r="I3881" i="1"/>
  <c r="E3881" i="1" s="1"/>
  <c r="O3881" i="1"/>
  <c r="B3882" i="1"/>
  <c r="I3882" i="1"/>
  <c r="O3882" i="1"/>
  <c r="E3882" i="1" s="1"/>
  <c r="B3883" i="1"/>
  <c r="I3883" i="1"/>
  <c r="O3883" i="1"/>
  <c r="E3883" i="1" s="1"/>
  <c r="B3884" i="1"/>
  <c r="I3884" i="1"/>
  <c r="O3884" i="1"/>
  <c r="B3885" i="1"/>
  <c r="E3885" i="1"/>
  <c r="I3885" i="1"/>
  <c r="O3885" i="1"/>
  <c r="B3886" i="1"/>
  <c r="I3886" i="1"/>
  <c r="E3886" i="1" s="1"/>
  <c r="O3886" i="1"/>
  <c r="B3887" i="1"/>
  <c r="I3887" i="1"/>
  <c r="O3887" i="1"/>
  <c r="B3888" i="1"/>
  <c r="I3888" i="1"/>
  <c r="O3888" i="1"/>
  <c r="B3889" i="1"/>
  <c r="I3889" i="1"/>
  <c r="O3889" i="1"/>
  <c r="B3890" i="1"/>
  <c r="E3890" i="1"/>
  <c r="I3890" i="1"/>
  <c r="O3890" i="1"/>
  <c r="B3891" i="1"/>
  <c r="E3891" i="1"/>
  <c r="I3891" i="1"/>
  <c r="O3891" i="1"/>
  <c r="B3892" i="1"/>
  <c r="I3892" i="1"/>
  <c r="O3892" i="1"/>
  <c r="E3892" i="1" s="1"/>
  <c r="B3893" i="1"/>
  <c r="I3893" i="1"/>
  <c r="O3893" i="1"/>
  <c r="E3893" i="1" s="1"/>
  <c r="B3894" i="1"/>
  <c r="I3894" i="1"/>
  <c r="O3894" i="1"/>
  <c r="B3895" i="1"/>
  <c r="I3895" i="1"/>
  <c r="O3895" i="1"/>
  <c r="E3895" i="1" s="1"/>
  <c r="B3896" i="1"/>
  <c r="I3896" i="1"/>
  <c r="E3896" i="1" s="1"/>
  <c r="O3896" i="1"/>
  <c r="B3897" i="1"/>
  <c r="I3897" i="1"/>
  <c r="E3897" i="1" s="1"/>
  <c r="O3897" i="1"/>
  <c r="B3898" i="1"/>
  <c r="I3898" i="1"/>
  <c r="E3898" i="1" s="1"/>
  <c r="O3898" i="1"/>
  <c r="B3899" i="1"/>
  <c r="I3899" i="1"/>
  <c r="O3899" i="1"/>
  <c r="E3899" i="1" s="1"/>
  <c r="B3900" i="1"/>
  <c r="E3900" i="1"/>
  <c r="I3900" i="1"/>
  <c r="O3900" i="1"/>
  <c r="B3901" i="1"/>
  <c r="E3901" i="1"/>
  <c r="I3901" i="1"/>
  <c r="O3901" i="1"/>
  <c r="B3902" i="1"/>
  <c r="E3902" i="1"/>
  <c r="I3902" i="1"/>
  <c r="O3902" i="1"/>
  <c r="B3903" i="1"/>
  <c r="I3903" i="1"/>
  <c r="O3903" i="1"/>
  <c r="E3903" i="1" s="1"/>
  <c r="B3904" i="1"/>
  <c r="I3904" i="1"/>
  <c r="O3904" i="1"/>
  <c r="B3905" i="1"/>
  <c r="I3905" i="1"/>
  <c r="E3905" i="1" s="1"/>
  <c r="O3905" i="1"/>
  <c r="B3906" i="1"/>
  <c r="I3906" i="1"/>
  <c r="E3906" i="1" s="1"/>
  <c r="O3906" i="1"/>
  <c r="B3907" i="1"/>
  <c r="I3907" i="1"/>
  <c r="O3907" i="1"/>
  <c r="E3907" i="1" s="1"/>
  <c r="B3908" i="1"/>
  <c r="I3908" i="1"/>
  <c r="O3908" i="1"/>
  <c r="B3909" i="1"/>
  <c r="I3909" i="1"/>
  <c r="O3909" i="1"/>
  <c r="E3909" i="1" s="1"/>
  <c r="B3910" i="1"/>
  <c r="I3910" i="1"/>
  <c r="O3910" i="1"/>
  <c r="E3910" i="1" s="1"/>
  <c r="B3911" i="1"/>
  <c r="E3911" i="1"/>
  <c r="I3911" i="1"/>
  <c r="O3911" i="1"/>
  <c r="B3912" i="1"/>
  <c r="E3912" i="1"/>
  <c r="I3912" i="1"/>
  <c r="O3912" i="1"/>
  <c r="B3913" i="1"/>
  <c r="E3913" i="1"/>
  <c r="I3913" i="1"/>
  <c r="O3913" i="1"/>
  <c r="B3914" i="1"/>
  <c r="I3914" i="1"/>
  <c r="O3914" i="1"/>
  <c r="B3915" i="1"/>
  <c r="I3915" i="1"/>
  <c r="O3915" i="1"/>
  <c r="B3916" i="1"/>
  <c r="I3916" i="1"/>
  <c r="O3916" i="1"/>
  <c r="B3917" i="1"/>
  <c r="E3917" i="1"/>
  <c r="I3917" i="1"/>
  <c r="O3917" i="1"/>
  <c r="B3918" i="1"/>
  <c r="E3918" i="1"/>
  <c r="I3918" i="1"/>
  <c r="O3918" i="1"/>
  <c r="B3919" i="1"/>
  <c r="I3919" i="1"/>
  <c r="O3919" i="1"/>
  <c r="E3919" i="1" s="1"/>
  <c r="B3920" i="1"/>
  <c r="I3920" i="1"/>
  <c r="O3920" i="1"/>
  <c r="E3920" i="1" s="1"/>
  <c r="B3921" i="1"/>
  <c r="I3921" i="1"/>
  <c r="O3921" i="1"/>
  <c r="E3921" i="1" s="1"/>
  <c r="B3922" i="1"/>
  <c r="I3922" i="1"/>
  <c r="E3922" i="1" s="1"/>
  <c r="O3922" i="1"/>
  <c r="B3923" i="1"/>
  <c r="I3923" i="1"/>
  <c r="E3923" i="1" s="1"/>
  <c r="O3923" i="1"/>
  <c r="B3924" i="1"/>
  <c r="I3924" i="1"/>
  <c r="O3924" i="1"/>
  <c r="E3924" i="1" s="1"/>
  <c r="B3925" i="1"/>
  <c r="I3925" i="1"/>
  <c r="O3925" i="1"/>
  <c r="B3926" i="1"/>
  <c r="I3926" i="1"/>
  <c r="O3926" i="1"/>
  <c r="B3927" i="1"/>
  <c r="I3927" i="1"/>
  <c r="E3927" i="1" s="1"/>
  <c r="O3927" i="1"/>
  <c r="B3928" i="1"/>
  <c r="E3928" i="1"/>
  <c r="I3928" i="1"/>
  <c r="O3928" i="1"/>
  <c r="B3929" i="1"/>
  <c r="E3929" i="1"/>
  <c r="I3929" i="1"/>
  <c r="O3929" i="1"/>
  <c r="B3930" i="1"/>
  <c r="I3930" i="1"/>
  <c r="O3930" i="1"/>
  <c r="E3930" i="1" s="1"/>
  <c r="B3931" i="1"/>
  <c r="I3931" i="1"/>
  <c r="O3931" i="1"/>
  <c r="E3931" i="1" s="1"/>
  <c r="B3932" i="1"/>
  <c r="E3932" i="1"/>
  <c r="I3932" i="1"/>
  <c r="O3932" i="1"/>
  <c r="B3933" i="1"/>
  <c r="I3933" i="1"/>
  <c r="E3933" i="1" s="1"/>
  <c r="O3933" i="1"/>
  <c r="B3934" i="1"/>
  <c r="I3934" i="1"/>
  <c r="O3934" i="1"/>
  <c r="E3934" i="1" s="1"/>
  <c r="B3935" i="1"/>
  <c r="I3935" i="1"/>
  <c r="O3935" i="1"/>
  <c r="E3935" i="1" s="1"/>
  <c r="B3936" i="1"/>
  <c r="I3936" i="1"/>
  <c r="O3936" i="1"/>
  <c r="B3937" i="1"/>
  <c r="E3937" i="1"/>
  <c r="I3937" i="1"/>
  <c r="O3937" i="1"/>
  <c r="B3938" i="1"/>
  <c r="E3938" i="1"/>
  <c r="I3938" i="1"/>
  <c r="O3938" i="1"/>
  <c r="B3939" i="1"/>
  <c r="I3939" i="1"/>
  <c r="O3939" i="1"/>
  <c r="E3939" i="1" s="1"/>
  <c r="B3940" i="1"/>
  <c r="I3940" i="1"/>
  <c r="O3940" i="1"/>
  <c r="E3940" i="1" s="1"/>
  <c r="B3941" i="1"/>
  <c r="I3941" i="1"/>
  <c r="O3941" i="1"/>
  <c r="B3942" i="1"/>
  <c r="I3942" i="1"/>
  <c r="O3942" i="1"/>
  <c r="E3942" i="1" s="1"/>
  <c r="B3943" i="1"/>
  <c r="I3943" i="1"/>
  <c r="E3943" i="1" s="1"/>
  <c r="O3943" i="1"/>
  <c r="B3944" i="1"/>
  <c r="I3944" i="1"/>
  <c r="O3944" i="1"/>
  <c r="E3944" i="1" s="1"/>
  <c r="B3945" i="1"/>
  <c r="E3945" i="1"/>
  <c r="I3945" i="1"/>
  <c r="O3945" i="1"/>
  <c r="B3946" i="1"/>
  <c r="I3946" i="1"/>
  <c r="O3946" i="1"/>
  <c r="E3946" i="1" s="1"/>
  <c r="B3947" i="1"/>
  <c r="I3947" i="1"/>
  <c r="O3947" i="1"/>
  <c r="E3947" i="1" s="1"/>
  <c r="B3948" i="1"/>
  <c r="E3948" i="1"/>
  <c r="I3948" i="1"/>
  <c r="O3948" i="1"/>
  <c r="B3949" i="1"/>
  <c r="E3949" i="1"/>
  <c r="I3949" i="1"/>
  <c r="O3949" i="1"/>
  <c r="B3950" i="1"/>
  <c r="E3950" i="1"/>
  <c r="I3950" i="1"/>
  <c r="O3950" i="1"/>
  <c r="B3951" i="1"/>
  <c r="I3951" i="1"/>
  <c r="O3951" i="1"/>
  <c r="B3952" i="1"/>
  <c r="I3952" i="1"/>
  <c r="O3952" i="1"/>
  <c r="E3952" i="1" s="1"/>
  <c r="B3953" i="1"/>
  <c r="E3953" i="1"/>
  <c r="I3953" i="1"/>
  <c r="O3953" i="1"/>
  <c r="B3954" i="1"/>
  <c r="I3954" i="1"/>
  <c r="O3954" i="1"/>
  <c r="E3954" i="1" s="1"/>
  <c r="B3955" i="1"/>
  <c r="I3955" i="1"/>
  <c r="O3955" i="1"/>
  <c r="E3955" i="1" s="1"/>
  <c r="B3956" i="1"/>
  <c r="I3956" i="1"/>
  <c r="O3956" i="1"/>
  <c r="E3956" i="1" s="1"/>
  <c r="B3957" i="1"/>
  <c r="E3957" i="1"/>
  <c r="I3957" i="1"/>
  <c r="O3957" i="1"/>
  <c r="B3958" i="1"/>
  <c r="E3958" i="1"/>
  <c r="I3958" i="1"/>
  <c r="O3958" i="1"/>
  <c r="B3959" i="1"/>
  <c r="E3959" i="1"/>
  <c r="I3959" i="1"/>
  <c r="O3959" i="1"/>
  <c r="B3960" i="1"/>
  <c r="I3960" i="1"/>
  <c r="O3960" i="1"/>
  <c r="E3960" i="1" s="1"/>
  <c r="B3961" i="1"/>
  <c r="I3961" i="1"/>
  <c r="O3961" i="1"/>
  <c r="B3962" i="1"/>
  <c r="I3962" i="1"/>
  <c r="O3962" i="1"/>
  <c r="E3962" i="1" s="1"/>
  <c r="B3963" i="1"/>
  <c r="I3963" i="1"/>
  <c r="E3963" i="1" s="1"/>
  <c r="O3963" i="1"/>
  <c r="B3964" i="1"/>
  <c r="I3964" i="1"/>
  <c r="O3964" i="1"/>
  <c r="E3964" i="1" s="1"/>
  <c r="B3965" i="1"/>
  <c r="I3965" i="1"/>
  <c r="O3965" i="1"/>
  <c r="E3965" i="1" s="1"/>
  <c r="B3966" i="1"/>
  <c r="I3966" i="1"/>
  <c r="O3966" i="1"/>
  <c r="B3967" i="1"/>
  <c r="E3967" i="1"/>
  <c r="I3967" i="1"/>
  <c r="O3967" i="1"/>
  <c r="B3968" i="1"/>
  <c r="I3968" i="1"/>
  <c r="E3968" i="1" s="1"/>
  <c r="O3968" i="1"/>
  <c r="B3969" i="1"/>
  <c r="I3969" i="1"/>
  <c r="O3969" i="1"/>
  <c r="E3969" i="1" s="1"/>
  <c r="B3970" i="1"/>
  <c r="E3970" i="1"/>
  <c r="I3970" i="1"/>
  <c r="O3970" i="1"/>
  <c r="B3971" i="1"/>
  <c r="I3971" i="1"/>
  <c r="O3971" i="1"/>
  <c r="B3972" i="1"/>
  <c r="I3972" i="1"/>
  <c r="O3972" i="1"/>
  <c r="E3972" i="1" s="1"/>
  <c r="B3973" i="1"/>
  <c r="E3973" i="1"/>
  <c r="I3973" i="1"/>
  <c r="O3973" i="1"/>
  <c r="B3974" i="1"/>
  <c r="E3974" i="1"/>
  <c r="I3974" i="1"/>
  <c r="O3974" i="1"/>
  <c r="B3975" i="1"/>
  <c r="I3975" i="1"/>
  <c r="O3975" i="1"/>
  <c r="E3975" i="1" s="1"/>
  <c r="B3976" i="1"/>
  <c r="I3976" i="1"/>
  <c r="O3976" i="1"/>
  <c r="E3976" i="1" s="1"/>
  <c r="B3977" i="1"/>
  <c r="I3977" i="1"/>
  <c r="O3977" i="1"/>
  <c r="E3977" i="1" s="1"/>
  <c r="B3978" i="1"/>
  <c r="E3978" i="1"/>
  <c r="I3978" i="1"/>
  <c r="O3978" i="1"/>
  <c r="B3979" i="1"/>
  <c r="E3979" i="1"/>
  <c r="I3979" i="1"/>
  <c r="O3979" i="1"/>
  <c r="B3980" i="1"/>
  <c r="E3980" i="1"/>
  <c r="I3980" i="1"/>
  <c r="O3980" i="1"/>
  <c r="B3981" i="1"/>
  <c r="I3981" i="1"/>
  <c r="O3981" i="1"/>
  <c r="E3981" i="1" s="1"/>
  <c r="B3982" i="1"/>
  <c r="E3982" i="1"/>
  <c r="I3982" i="1"/>
  <c r="O3982" i="1"/>
  <c r="B3983" i="1"/>
  <c r="I3983" i="1"/>
  <c r="E3983" i="1" s="1"/>
  <c r="O3983" i="1"/>
  <c r="B3984" i="1"/>
  <c r="I3984" i="1"/>
  <c r="O3984" i="1"/>
  <c r="E3984" i="1" s="1"/>
  <c r="B3985" i="1"/>
  <c r="I3985" i="1"/>
  <c r="O3985" i="1"/>
  <c r="E3985" i="1" s="1"/>
  <c r="B3986" i="1"/>
  <c r="I3986" i="1"/>
  <c r="O3986" i="1"/>
  <c r="B3987" i="1"/>
  <c r="E3987" i="1"/>
  <c r="I3987" i="1"/>
  <c r="O3987" i="1"/>
  <c r="B3988" i="1"/>
  <c r="E3988" i="1"/>
  <c r="I3988" i="1"/>
  <c r="O3988" i="1"/>
  <c r="B3989" i="1"/>
  <c r="I3989" i="1"/>
  <c r="O3989" i="1"/>
  <c r="E3989" i="1" s="1"/>
  <c r="B3990" i="1"/>
  <c r="I3990" i="1"/>
  <c r="O3990" i="1"/>
  <c r="E3990" i="1" s="1"/>
  <c r="B3991" i="1"/>
  <c r="I3991" i="1"/>
  <c r="O3991" i="1"/>
  <c r="B3992" i="1"/>
  <c r="I3992" i="1"/>
  <c r="O3992" i="1"/>
  <c r="E3992" i="1" s="1"/>
  <c r="B3993" i="1"/>
  <c r="I3993" i="1"/>
  <c r="E3993" i="1" s="1"/>
  <c r="O3993" i="1"/>
  <c r="B3994" i="1"/>
  <c r="E3994" i="1"/>
  <c r="I3994" i="1"/>
  <c r="O3994" i="1"/>
  <c r="B3995" i="1"/>
  <c r="E3995" i="1"/>
  <c r="I3995" i="1"/>
  <c r="O3995" i="1"/>
  <c r="B3996" i="1"/>
  <c r="I3996" i="1"/>
  <c r="O3996" i="1"/>
  <c r="E3996" i="1" s="1"/>
  <c r="B3997" i="1"/>
  <c r="I3997" i="1"/>
  <c r="O3997" i="1"/>
  <c r="E3997" i="1" s="1"/>
  <c r="B3998" i="1"/>
  <c r="E3998" i="1"/>
  <c r="I3998" i="1"/>
  <c r="O3998" i="1"/>
  <c r="B3999" i="1"/>
  <c r="E3999" i="1"/>
  <c r="I3999" i="1"/>
  <c r="O3999" i="1"/>
  <c r="B4000" i="1"/>
  <c r="E4000" i="1"/>
  <c r="I4000" i="1"/>
  <c r="O4000" i="1"/>
  <c r="B4001" i="1"/>
  <c r="I4001" i="1"/>
  <c r="O4001" i="1"/>
  <c r="B4002" i="1"/>
  <c r="E4002" i="1"/>
  <c r="I4002" i="1"/>
  <c r="O4002" i="1"/>
  <c r="B4003" i="1"/>
  <c r="E4003" i="1"/>
  <c r="I4003" i="1"/>
  <c r="O4003" i="1"/>
  <c r="B4004" i="1"/>
  <c r="I4004" i="1"/>
  <c r="O4004" i="1"/>
  <c r="E4004" i="1" s="1"/>
  <c r="B4005" i="1"/>
  <c r="I4005" i="1"/>
  <c r="O4005" i="1"/>
  <c r="E4005" i="1" s="1"/>
  <c r="B4006" i="1"/>
  <c r="I4006" i="1"/>
  <c r="O4006" i="1"/>
  <c r="E4006" i="1" s="1"/>
  <c r="B4007" i="1"/>
  <c r="E4007" i="1"/>
  <c r="I4007" i="1"/>
  <c r="O4007" i="1"/>
  <c r="B4008" i="1"/>
  <c r="E4008" i="1"/>
  <c r="I4008" i="1"/>
  <c r="O4008" i="1"/>
  <c r="B4009" i="1"/>
  <c r="E4009" i="1"/>
  <c r="I4009" i="1"/>
  <c r="O4009" i="1"/>
  <c r="B4010" i="1"/>
  <c r="I4010" i="1"/>
  <c r="O4010" i="1"/>
  <c r="E4010" i="1" s="1"/>
  <c r="B4011" i="1"/>
  <c r="I4011" i="1"/>
  <c r="O4011" i="1"/>
  <c r="B4012" i="1"/>
  <c r="I4012" i="1"/>
  <c r="O4012" i="1"/>
  <c r="E4012" i="1" s="1"/>
  <c r="B4013" i="1"/>
  <c r="I4013" i="1"/>
  <c r="E4013" i="1" s="1"/>
  <c r="O4013" i="1"/>
  <c r="B4014" i="1"/>
  <c r="I4014" i="1"/>
  <c r="O4014" i="1"/>
  <c r="E4014" i="1" s="1"/>
  <c r="B4015" i="1"/>
  <c r="E4015" i="1"/>
  <c r="I4015" i="1"/>
  <c r="O4015" i="1"/>
  <c r="B4016" i="1"/>
  <c r="I4016" i="1"/>
  <c r="O4016" i="1"/>
  <c r="B4017" i="1"/>
  <c r="E4017" i="1"/>
  <c r="I4017" i="1"/>
  <c r="O4017" i="1"/>
  <c r="B4018" i="1"/>
  <c r="I4018" i="1"/>
  <c r="E4018" i="1" s="1"/>
  <c r="O4018" i="1"/>
  <c r="B4019" i="1"/>
  <c r="I4019" i="1"/>
  <c r="O4019" i="1"/>
  <c r="E4019" i="1" s="1"/>
  <c r="B4020" i="1"/>
  <c r="E4020" i="1"/>
  <c r="I4020" i="1"/>
  <c r="O4020" i="1"/>
  <c r="B4021" i="1"/>
  <c r="I4021" i="1"/>
  <c r="O4021" i="1"/>
  <c r="B4022" i="1"/>
  <c r="I4022" i="1"/>
  <c r="O4022" i="1"/>
  <c r="E4022" i="1" s="1"/>
  <c r="B4023" i="1"/>
  <c r="E4023" i="1"/>
  <c r="I4023" i="1"/>
  <c r="O4023" i="1"/>
  <c r="B4024" i="1"/>
  <c r="E4024" i="1"/>
  <c r="I4024" i="1"/>
  <c r="O4024" i="1"/>
  <c r="B4025" i="1"/>
  <c r="I4025" i="1"/>
  <c r="O4025" i="1"/>
  <c r="E4025" i="1" s="1"/>
  <c r="B4026" i="1"/>
  <c r="I4026" i="1"/>
  <c r="O4026" i="1"/>
  <c r="E4026" i="1" s="1"/>
  <c r="B4027" i="1"/>
  <c r="I4027" i="1"/>
  <c r="O4027" i="1"/>
  <c r="E4027" i="1" s="1"/>
  <c r="B4028" i="1"/>
  <c r="E4028" i="1"/>
  <c r="I4028" i="1"/>
  <c r="O4028" i="1"/>
  <c r="B4029" i="1"/>
  <c r="E4029" i="1"/>
  <c r="I4029" i="1"/>
  <c r="O4029" i="1"/>
  <c r="B4030" i="1"/>
  <c r="E4030" i="1"/>
  <c r="I4030" i="1"/>
  <c r="O4030" i="1"/>
  <c r="B4031" i="1"/>
  <c r="I4031" i="1"/>
  <c r="O4031" i="1"/>
  <c r="E4031" i="1" s="1"/>
  <c r="B4032" i="1"/>
  <c r="E4032" i="1"/>
  <c r="I4032" i="1"/>
  <c r="O4032" i="1"/>
  <c r="B4033" i="1"/>
  <c r="I4033" i="1"/>
  <c r="E4033" i="1" s="1"/>
  <c r="O4033" i="1"/>
  <c r="B4034" i="1"/>
  <c r="I4034" i="1"/>
  <c r="O4034" i="1"/>
  <c r="E4034" i="1" s="1"/>
  <c r="B4035" i="1"/>
  <c r="I4035" i="1"/>
  <c r="O4035" i="1"/>
  <c r="E4035" i="1" s="1"/>
  <c r="B4036" i="1"/>
  <c r="I4036" i="1"/>
  <c r="O4036" i="1"/>
  <c r="B4037" i="1"/>
  <c r="E4037" i="1"/>
  <c r="I4037" i="1"/>
  <c r="O4037" i="1"/>
  <c r="B4038" i="1"/>
  <c r="E4038" i="1"/>
  <c r="I4038" i="1"/>
  <c r="O4038" i="1"/>
  <c r="B4039" i="1"/>
  <c r="I4039" i="1"/>
  <c r="O4039" i="1"/>
  <c r="E4039" i="1" s="1"/>
  <c r="B4040" i="1"/>
  <c r="I4040" i="1"/>
  <c r="O4040" i="1"/>
  <c r="E4040" i="1" s="1"/>
  <c r="B4041" i="1"/>
  <c r="I4041" i="1"/>
  <c r="O4041" i="1"/>
  <c r="B4042" i="1"/>
  <c r="I4042" i="1"/>
  <c r="O4042" i="1"/>
  <c r="E4042" i="1" s="1"/>
  <c r="B4043" i="1"/>
  <c r="I4043" i="1"/>
  <c r="E4043" i="1" s="1"/>
  <c r="O4043" i="1"/>
  <c r="B4044" i="1"/>
  <c r="E4044" i="1"/>
  <c r="I4044" i="1"/>
  <c r="O4044" i="1"/>
  <c r="B4045" i="1"/>
  <c r="E4045" i="1"/>
  <c r="I4045" i="1"/>
  <c r="O4045" i="1"/>
  <c r="B4046" i="1"/>
  <c r="I4046" i="1"/>
  <c r="O4046" i="1"/>
  <c r="E4046" i="1" s="1"/>
  <c r="B4047" i="1"/>
  <c r="I4047" i="1"/>
  <c r="O4047" i="1"/>
  <c r="E4047" i="1" s="1"/>
  <c r="B4048" i="1"/>
  <c r="E4048" i="1"/>
  <c r="I4048" i="1"/>
  <c r="O4048" i="1"/>
  <c r="B4049" i="1"/>
  <c r="E4049" i="1"/>
  <c r="I4049" i="1"/>
  <c r="O4049" i="1"/>
  <c r="B4050" i="1"/>
  <c r="E4050" i="1"/>
  <c r="I4050" i="1"/>
  <c r="O4050" i="1"/>
  <c r="B4051" i="1"/>
  <c r="I4051" i="1"/>
  <c r="O4051" i="1"/>
  <c r="B4052" i="1"/>
  <c r="E4052" i="1"/>
  <c r="I4052" i="1"/>
  <c r="O4052" i="1"/>
  <c r="B4053" i="1"/>
  <c r="E4053" i="1"/>
  <c r="I4053" i="1"/>
  <c r="O4053" i="1"/>
  <c r="B4054" i="1"/>
  <c r="I4054" i="1"/>
  <c r="O4054" i="1"/>
  <c r="E4054" i="1" s="1"/>
  <c r="B4055" i="1"/>
  <c r="I4055" i="1"/>
  <c r="O4055" i="1"/>
  <c r="E4055" i="1" s="1"/>
  <c r="B4056" i="1"/>
  <c r="I4056" i="1"/>
  <c r="O4056" i="1"/>
  <c r="E4056" i="1" s="1"/>
  <c r="B4057" i="1"/>
  <c r="E4057" i="1"/>
  <c r="I4057" i="1"/>
  <c r="O4057" i="1"/>
  <c r="B4058" i="1"/>
  <c r="E4058" i="1"/>
  <c r="I4058" i="1"/>
  <c r="O4058" i="1"/>
  <c r="B4059" i="1"/>
  <c r="E4059" i="1"/>
  <c r="I4059" i="1"/>
  <c r="O4059" i="1"/>
  <c r="B4060" i="1"/>
  <c r="I4060" i="1"/>
  <c r="O4060" i="1"/>
  <c r="E4060" i="1" s="1"/>
  <c r="B4061" i="1"/>
  <c r="I4061" i="1"/>
  <c r="O4061" i="1"/>
  <c r="B4062" i="1"/>
  <c r="I4062" i="1"/>
  <c r="O4062" i="1"/>
  <c r="E4062" i="1" s="1"/>
  <c r="B4063" i="1"/>
  <c r="I4063" i="1"/>
  <c r="E4063" i="1" s="1"/>
  <c r="O4063" i="1"/>
  <c r="B4064" i="1"/>
  <c r="I4064" i="1"/>
  <c r="O4064" i="1"/>
  <c r="E4064" i="1" s="1"/>
  <c r="B4065" i="1"/>
  <c r="E4065" i="1"/>
  <c r="I4065" i="1"/>
  <c r="O4065" i="1"/>
  <c r="B4066" i="1"/>
  <c r="I4066" i="1"/>
  <c r="O4066" i="1"/>
  <c r="B4067" i="1"/>
  <c r="E4067" i="1"/>
  <c r="I4067" i="1"/>
  <c r="O4067" i="1"/>
  <c r="B4068" i="1"/>
  <c r="I4068" i="1"/>
  <c r="E4068" i="1" s="1"/>
  <c r="O4068" i="1"/>
  <c r="B4069" i="1"/>
  <c r="I4069" i="1"/>
  <c r="O4069" i="1"/>
  <c r="E4069" i="1" s="1"/>
  <c r="B4070" i="1"/>
  <c r="E4070" i="1"/>
  <c r="I4070" i="1"/>
  <c r="O4070" i="1"/>
  <c r="B4071" i="1"/>
  <c r="I4071" i="1"/>
  <c r="O4071" i="1"/>
  <c r="B4072" i="1"/>
  <c r="I4072" i="1"/>
  <c r="O4072" i="1"/>
  <c r="E4072" i="1" s="1"/>
  <c r="B4073" i="1"/>
  <c r="E4073" i="1"/>
  <c r="I4073" i="1"/>
  <c r="O4073" i="1"/>
  <c r="B4074" i="1"/>
  <c r="E4074" i="1"/>
  <c r="I4074" i="1"/>
  <c r="O4074" i="1"/>
  <c r="B4075" i="1"/>
  <c r="I4075" i="1"/>
  <c r="O4075" i="1"/>
  <c r="E4075" i="1" s="1"/>
  <c r="B4076" i="1"/>
  <c r="I4076" i="1"/>
  <c r="O4076" i="1"/>
  <c r="E4076" i="1" s="1"/>
  <c r="B4077" i="1"/>
  <c r="I4077" i="1"/>
  <c r="O4077" i="1"/>
  <c r="E4077" i="1" s="1"/>
  <c r="B4078" i="1"/>
  <c r="E4078" i="1"/>
  <c r="I4078" i="1"/>
  <c r="O4078" i="1"/>
  <c r="B4079" i="1"/>
  <c r="E4079" i="1"/>
  <c r="I4079" i="1"/>
  <c r="O4079" i="1"/>
  <c r="B4080" i="1"/>
  <c r="E4080" i="1"/>
  <c r="I4080" i="1"/>
  <c r="O4080" i="1"/>
  <c r="B4081" i="1"/>
  <c r="I4081" i="1"/>
  <c r="O4081" i="1"/>
  <c r="E4081" i="1" s="1"/>
  <c r="B4082" i="1"/>
  <c r="E4082" i="1"/>
  <c r="I4082" i="1"/>
  <c r="O4082" i="1"/>
  <c r="B4083" i="1"/>
  <c r="I4083" i="1"/>
  <c r="E4083" i="1" s="1"/>
  <c r="O4083" i="1"/>
  <c r="B4084" i="1"/>
  <c r="I4084" i="1"/>
  <c r="O4084" i="1"/>
  <c r="E4084" i="1" s="1"/>
  <c r="B4085" i="1"/>
  <c r="I4085" i="1"/>
  <c r="O4085" i="1"/>
  <c r="E4085" i="1" s="1"/>
  <c r="B4086" i="1"/>
  <c r="I4086" i="1"/>
  <c r="O4086" i="1"/>
  <c r="B4087" i="1"/>
  <c r="E4087" i="1"/>
  <c r="I4087" i="1"/>
  <c r="O4087" i="1"/>
  <c r="B4088" i="1"/>
  <c r="E4088" i="1"/>
  <c r="I4088" i="1"/>
  <c r="O4088" i="1"/>
  <c r="B4089" i="1"/>
  <c r="I4089" i="1"/>
  <c r="O4089" i="1"/>
  <c r="E4089" i="1" s="1"/>
  <c r="B4090" i="1"/>
  <c r="I4090" i="1"/>
  <c r="O4090" i="1"/>
  <c r="E4090" i="1" s="1"/>
  <c r="B4091" i="1"/>
  <c r="I4091" i="1"/>
  <c r="O4091" i="1"/>
  <c r="B4092" i="1"/>
  <c r="I4092" i="1"/>
  <c r="O4092" i="1"/>
  <c r="E4092" i="1" s="1"/>
  <c r="B4093" i="1"/>
  <c r="I4093" i="1"/>
  <c r="E4093" i="1" s="1"/>
  <c r="O4093" i="1"/>
  <c r="B4094" i="1"/>
  <c r="E4094" i="1"/>
  <c r="I4094" i="1"/>
  <c r="O4094" i="1"/>
  <c r="B4095" i="1"/>
  <c r="E4095" i="1"/>
  <c r="I4095" i="1"/>
  <c r="O4095" i="1"/>
  <c r="B4096" i="1"/>
  <c r="I4096" i="1"/>
  <c r="O4096" i="1"/>
  <c r="E4096" i="1" s="1"/>
  <c r="B4097" i="1"/>
  <c r="I4097" i="1"/>
  <c r="O4097" i="1"/>
  <c r="E4097" i="1" s="1"/>
  <c r="B4098" i="1"/>
  <c r="E4098" i="1"/>
  <c r="I4098" i="1"/>
  <c r="O4098" i="1"/>
  <c r="B4099" i="1"/>
  <c r="E4099" i="1"/>
  <c r="I4099" i="1"/>
  <c r="O4099" i="1"/>
  <c r="B4100" i="1"/>
  <c r="E4100" i="1"/>
  <c r="I4100" i="1"/>
  <c r="O4100" i="1"/>
  <c r="B4101" i="1"/>
  <c r="I4101" i="1"/>
  <c r="O4101" i="1"/>
  <c r="B4102" i="1"/>
  <c r="E4102" i="1"/>
  <c r="I4102" i="1"/>
  <c r="O4102" i="1"/>
  <c r="B4103" i="1"/>
  <c r="E4103" i="1"/>
  <c r="I4103" i="1"/>
  <c r="O4103" i="1"/>
  <c r="B4104" i="1"/>
  <c r="I4104" i="1"/>
  <c r="O4104" i="1"/>
  <c r="E4104" i="1" s="1"/>
  <c r="B4105" i="1"/>
  <c r="I4105" i="1"/>
  <c r="O4105" i="1"/>
  <c r="E4105" i="1" s="1"/>
  <c r="B4106" i="1"/>
  <c r="I4106" i="1"/>
  <c r="O4106" i="1"/>
  <c r="E4106" i="1" s="1"/>
  <c r="B4107" i="1"/>
  <c r="E4107" i="1"/>
  <c r="I4107" i="1"/>
  <c r="O4107" i="1"/>
  <c r="B4108" i="1"/>
  <c r="E4108" i="1"/>
  <c r="I4108" i="1"/>
  <c r="O4108" i="1"/>
  <c r="B4109" i="1"/>
  <c r="E4109" i="1"/>
  <c r="I4109" i="1"/>
  <c r="O4109" i="1"/>
  <c r="B4110" i="1"/>
  <c r="I4110" i="1"/>
  <c r="O4110" i="1"/>
  <c r="E4110" i="1" s="1"/>
  <c r="B4111" i="1"/>
  <c r="I4111" i="1"/>
  <c r="O4111" i="1"/>
  <c r="B4112" i="1"/>
  <c r="I4112" i="1"/>
  <c r="O4112" i="1"/>
  <c r="E4112" i="1" s="1"/>
  <c r="B4113" i="1"/>
  <c r="I4113" i="1"/>
  <c r="E4113" i="1" s="1"/>
  <c r="O4113" i="1"/>
  <c r="B4114" i="1"/>
  <c r="I4114" i="1"/>
  <c r="O4114" i="1"/>
  <c r="E4114" i="1" s="1"/>
  <c r="B4115" i="1"/>
  <c r="E4115" i="1"/>
  <c r="I4115" i="1"/>
  <c r="O4115" i="1"/>
  <c r="B4116" i="1"/>
  <c r="I4116" i="1"/>
  <c r="O4116" i="1"/>
  <c r="B4117" i="1"/>
  <c r="E4117" i="1"/>
  <c r="I4117" i="1"/>
  <c r="O4117" i="1"/>
  <c r="B4118" i="1"/>
  <c r="I4118" i="1"/>
  <c r="E4118" i="1" s="1"/>
  <c r="O4118" i="1"/>
  <c r="B4119" i="1"/>
  <c r="I4119" i="1"/>
  <c r="O4119" i="1"/>
  <c r="E4119" i="1" s="1"/>
  <c r="B4120" i="1"/>
  <c r="E4120" i="1"/>
  <c r="I4120" i="1"/>
  <c r="O4120" i="1"/>
  <c r="B4121" i="1"/>
  <c r="I4121" i="1"/>
  <c r="O4121" i="1"/>
  <c r="B4122" i="1"/>
  <c r="I4122" i="1"/>
  <c r="O4122" i="1"/>
  <c r="E4122" i="1" s="1"/>
  <c r="B4123" i="1"/>
  <c r="E4123" i="1"/>
  <c r="I4123" i="1"/>
  <c r="O4123" i="1"/>
  <c r="B4124" i="1"/>
  <c r="E4124" i="1"/>
  <c r="I4124" i="1"/>
  <c r="O4124" i="1"/>
  <c r="B4125" i="1"/>
  <c r="I4125" i="1"/>
  <c r="O4125" i="1"/>
  <c r="E4125" i="1" s="1"/>
  <c r="B4126" i="1"/>
  <c r="I4126" i="1"/>
  <c r="O4126" i="1"/>
  <c r="E4126" i="1" s="1"/>
  <c r="B4127" i="1"/>
  <c r="I4127" i="1"/>
  <c r="O4127" i="1"/>
  <c r="E4127" i="1" s="1"/>
  <c r="B4128" i="1"/>
  <c r="E4128" i="1"/>
  <c r="I4128" i="1"/>
  <c r="O4128" i="1"/>
  <c r="B4129" i="1"/>
  <c r="E4129" i="1"/>
  <c r="I4129" i="1"/>
  <c r="O4129" i="1"/>
  <c r="B4130" i="1"/>
  <c r="E4130" i="1"/>
  <c r="I4130" i="1"/>
  <c r="O4130" i="1"/>
  <c r="B4131" i="1"/>
  <c r="I4131" i="1"/>
  <c r="O4131" i="1"/>
  <c r="E4131" i="1" s="1"/>
  <c r="B4132" i="1"/>
  <c r="E4132" i="1"/>
  <c r="I4132" i="1"/>
  <c r="O4132" i="1"/>
  <c r="B4133" i="1"/>
  <c r="I4133" i="1"/>
  <c r="E4133" i="1" s="1"/>
  <c r="O4133" i="1"/>
  <c r="B4134" i="1"/>
  <c r="I4134" i="1"/>
  <c r="O4134" i="1"/>
  <c r="E4134" i="1" s="1"/>
  <c r="B4135" i="1"/>
  <c r="I4135" i="1"/>
  <c r="O4135" i="1"/>
  <c r="E4135" i="1" s="1"/>
  <c r="B4136" i="1"/>
  <c r="I4136" i="1"/>
  <c r="O4136" i="1"/>
  <c r="B4137" i="1"/>
  <c r="E4137" i="1"/>
  <c r="I4137" i="1"/>
  <c r="O4137" i="1"/>
  <c r="B4138" i="1"/>
  <c r="E4138" i="1"/>
  <c r="I4138" i="1"/>
  <c r="O4138" i="1"/>
  <c r="B4139" i="1"/>
  <c r="I4139" i="1"/>
  <c r="O4139" i="1"/>
  <c r="E4139" i="1" s="1"/>
  <c r="B4140" i="1"/>
  <c r="I4140" i="1"/>
  <c r="O4140" i="1"/>
  <c r="E4140" i="1" s="1"/>
  <c r="B4141" i="1"/>
  <c r="I4141" i="1"/>
  <c r="O4141" i="1"/>
  <c r="B4142" i="1"/>
  <c r="I4142" i="1"/>
  <c r="O4142" i="1"/>
  <c r="E4142" i="1" s="1"/>
  <c r="B4143" i="1"/>
  <c r="I4143" i="1"/>
  <c r="E4143" i="1" s="1"/>
  <c r="O4143" i="1"/>
  <c r="B4144" i="1"/>
  <c r="E4144" i="1"/>
  <c r="I4144" i="1"/>
  <c r="O4144" i="1"/>
  <c r="B4145" i="1"/>
  <c r="E4145" i="1"/>
  <c r="I4145" i="1"/>
  <c r="O4145" i="1"/>
  <c r="B4146" i="1"/>
  <c r="I4146" i="1"/>
  <c r="O4146" i="1"/>
  <c r="E4146" i="1" s="1"/>
  <c r="B4147" i="1"/>
  <c r="I4147" i="1"/>
  <c r="O4147" i="1"/>
  <c r="E4147" i="1" s="1"/>
  <c r="B4148" i="1"/>
  <c r="E4148" i="1"/>
  <c r="I4148" i="1"/>
  <c r="O4148" i="1"/>
  <c r="B4149" i="1"/>
  <c r="E4149" i="1"/>
  <c r="I4149" i="1"/>
  <c r="O4149" i="1"/>
  <c r="B4150" i="1"/>
  <c r="E4150" i="1"/>
  <c r="I4150" i="1"/>
  <c r="O4150" i="1"/>
  <c r="B4151" i="1"/>
  <c r="I4151" i="1"/>
  <c r="O4151" i="1"/>
  <c r="B4152" i="1"/>
  <c r="E4152" i="1"/>
  <c r="I4152" i="1"/>
  <c r="O4152" i="1"/>
  <c r="B4153" i="1"/>
  <c r="E4153" i="1"/>
  <c r="I4153" i="1"/>
  <c r="O4153" i="1"/>
  <c r="B4154" i="1"/>
  <c r="I4154" i="1"/>
  <c r="O4154" i="1"/>
  <c r="E4154" i="1" s="1"/>
  <c r="B4155" i="1"/>
  <c r="I4155" i="1"/>
  <c r="O4155" i="1"/>
  <c r="E4155" i="1" s="1"/>
  <c r="B4156" i="1"/>
  <c r="I4156" i="1"/>
  <c r="O4156" i="1"/>
  <c r="E4156" i="1" s="1"/>
  <c r="B4157" i="1"/>
  <c r="E4157" i="1"/>
  <c r="I4157" i="1"/>
  <c r="O4157" i="1"/>
  <c r="B4158" i="1"/>
  <c r="E4158" i="1"/>
  <c r="I4158" i="1"/>
  <c r="O4158" i="1"/>
  <c r="B4159" i="1"/>
  <c r="E4159" i="1"/>
  <c r="I4159" i="1"/>
  <c r="O4159" i="1"/>
  <c r="B4160" i="1"/>
  <c r="I4160" i="1"/>
  <c r="O4160" i="1"/>
  <c r="E4160" i="1" s="1"/>
  <c r="B4161" i="1"/>
  <c r="I4161" i="1"/>
  <c r="O4161" i="1"/>
  <c r="B4162" i="1"/>
  <c r="I4162" i="1"/>
  <c r="O4162" i="1"/>
  <c r="E4162" i="1" s="1"/>
  <c r="B4163" i="1"/>
  <c r="I4163" i="1"/>
  <c r="E4163" i="1" s="1"/>
  <c r="O4163" i="1"/>
  <c r="B4164" i="1"/>
  <c r="I4164" i="1"/>
  <c r="O4164" i="1"/>
  <c r="E4164" i="1" s="1"/>
  <c r="B4165" i="1"/>
  <c r="E4165" i="1"/>
  <c r="I4165" i="1"/>
  <c r="O4165" i="1"/>
  <c r="B4166" i="1"/>
  <c r="I4166" i="1"/>
  <c r="O4166" i="1"/>
  <c r="B4167" i="1"/>
  <c r="E4167" i="1"/>
  <c r="I4167" i="1"/>
  <c r="O4167" i="1"/>
  <c r="B4168" i="1"/>
  <c r="I4168" i="1"/>
  <c r="E4168" i="1" s="1"/>
  <c r="O4168" i="1"/>
  <c r="B4169" i="1"/>
  <c r="I4169" i="1"/>
  <c r="O4169" i="1"/>
  <c r="E4169" i="1" s="1"/>
  <c r="B4170" i="1"/>
  <c r="E4170" i="1"/>
  <c r="I4170" i="1"/>
  <c r="O4170" i="1"/>
  <c r="B4171" i="1"/>
  <c r="I4171" i="1"/>
  <c r="O4171" i="1"/>
  <c r="B4172" i="1"/>
  <c r="I4172" i="1"/>
  <c r="O4172" i="1"/>
  <c r="E4172" i="1" s="1"/>
  <c r="B4173" i="1"/>
  <c r="E4173" i="1"/>
  <c r="I4173" i="1"/>
  <c r="O4173" i="1"/>
  <c r="B4174" i="1"/>
  <c r="E4174" i="1"/>
  <c r="I4174" i="1"/>
  <c r="O4174" i="1"/>
  <c r="B4175" i="1"/>
  <c r="I4175" i="1"/>
  <c r="O4175" i="1"/>
  <c r="E4175" i="1" s="1"/>
  <c r="B4176" i="1"/>
  <c r="I4176" i="1"/>
  <c r="O4176" i="1"/>
  <c r="E4176" i="1" s="1"/>
  <c r="B4177" i="1"/>
  <c r="I4177" i="1"/>
  <c r="O4177" i="1"/>
  <c r="E4177" i="1" s="1"/>
  <c r="B4178" i="1"/>
  <c r="E4178" i="1"/>
  <c r="I4178" i="1"/>
  <c r="O4178" i="1"/>
  <c r="B4179" i="1"/>
  <c r="E4179" i="1"/>
  <c r="I4179" i="1"/>
  <c r="O4179" i="1"/>
  <c r="B4180" i="1"/>
  <c r="E4180" i="1"/>
  <c r="I4180" i="1"/>
  <c r="O4180" i="1"/>
  <c r="B4181" i="1"/>
  <c r="I4181" i="1"/>
  <c r="O4181" i="1"/>
  <c r="E4181" i="1" s="1"/>
  <c r="B4182" i="1"/>
  <c r="E4182" i="1"/>
  <c r="I4182" i="1"/>
  <c r="O4182" i="1"/>
  <c r="B4183" i="1"/>
  <c r="I4183" i="1"/>
  <c r="E4183" i="1" s="1"/>
  <c r="O4183" i="1"/>
  <c r="B4184" i="1"/>
  <c r="I4184" i="1"/>
  <c r="O4184" i="1"/>
  <c r="E4184" i="1" s="1"/>
  <c r="B4185" i="1"/>
  <c r="I4185" i="1"/>
  <c r="O4185" i="1"/>
  <c r="E4185" i="1" s="1"/>
  <c r="B4186" i="1"/>
  <c r="I4186" i="1"/>
  <c r="O4186" i="1"/>
  <c r="B4187" i="1"/>
  <c r="E4187" i="1"/>
  <c r="I4187" i="1"/>
  <c r="O4187" i="1"/>
  <c r="B4188" i="1"/>
  <c r="E4188" i="1"/>
  <c r="I4188" i="1"/>
  <c r="O4188" i="1"/>
  <c r="B4189" i="1"/>
  <c r="I4189" i="1"/>
  <c r="O4189" i="1"/>
  <c r="E4189" i="1" s="1"/>
  <c r="B4190" i="1"/>
  <c r="I4190" i="1"/>
  <c r="O4190" i="1"/>
  <c r="E4190" i="1" s="1"/>
  <c r="B4191" i="1"/>
  <c r="I4191" i="1"/>
  <c r="O4191" i="1"/>
  <c r="B4192" i="1"/>
  <c r="I4192" i="1"/>
  <c r="O4192" i="1"/>
  <c r="E4192" i="1" s="1"/>
  <c r="B4193" i="1"/>
  <c r="I4193" i="1"/>
  <c r="E4193" i="1" s="1"/>
  <c r="O4193" i="1"/>
  <c r="B4194" i="1"/>
  <c r="E4194" i="1"/>
  <c r="I4194" i="1"/>
  <c r="O4194" i="1"/>
  <c r="B4195" i="1"/>
  <c r="E4195" i="1"/>
  <c r="I4195" i="1"/>
  <c r="O4195" i="1"/>
  <c r="B4196" i="1"/>
  <c r="I4196" i="1"/>
  <c r="O4196" i="1"/>
  <c r="E4196" i="1" s="1"/>
  <c r="B4197" i="1"/>
  <c r="I4197" i="1"/>
  <c r="O4197" i="1"/>
  <c r="E4197" i="1" s="1"/>
  <c r="E4198" i="1"/>
  <c r="I4198" i="1"/>
  <c r="O4198" i="1"/>
  <c r="B4199" i="1"/>
  <c r="I4199" i="1"/>
  <c r="O4199" i="1"/>
  <c r="E4199" i="1" s="1"/>
  <c r="B4200" i="1"/>
  <c r="I4200" i="1"/>
  <c r="O4200" i="1"/>
  <c r="E4200" i="1" s="1"/>
  <c r="B4201" i="1"/>
  <c r="I4201" i="1"/>
  <c r="O4201" i="1"/>
  <c r="E4201" i="1" s="1"/>
  <c r="B4202" i="1"/>
  <c r="E4202" i="1"/>
  <c r="I4202" i="1"/>
  <c r="O4202" i="1"/>
  <c r="B4203" i="1"/>
  <c r="E4203" i="1"/>
  <c r="I4203" i="1"/>
  <c r="O4203" i="1"/>
  <c r="B4204" i="1"/>
  <c r="I4204" i="1"/>
  <c r="O4204" i="1"/>
  <c r="E4204" i="1" s="1"/>
  <c r="B4205" i="1"/>
  <c r="I4205" i="1"/>
  <c r="O4205" i="1"/>
  <c r="E4205" i="1" s="1"/>
  <c r="B4206" i="1"/>
  <c r="I4206" i="1"/>
  <c r="O4206" i="1"/>
  <c r="E4206" i="1" s="1"/>
  <c r="B4207" i="1"/>
  <c r="E4207" i="1"/>
  <c r="I4207" i="1"/>
  <c r="O4207" i="1"/>
  <c r="B4208" i="1"/>
  <c r="E4208" i="1"/>
  <c r="I4208" i="1"/>
  <c r="O4208" i="1"/>
  <c r="B4209" i="1"/>
  <c r="I4209" i="1"/>
  <c r="O4209" i="1"/>
  <c r="E4209" i="1" s="1"/>
  <c r="B4210" i="1"/>
  <c r="I4210" i="1"/>
  <c r="O4210" i="1"/>
  <c r="E4210" i="1" s="1"/>
  <c r="B4211" i="1"/>
  <c r="I4211" i="1"/>
  <c r="O4211" i="1"/>
  <c r="E4211" i="1" s="1"/>
  <c r="B4212" i="1"/>
  <c r="E4212" i="1"/>
  <c r="I4212" i="1"/>
  <c r="O4212" i="1"/>
  <c r="B4213" i="1"/>
  <c r="E4213" i="1"/>
  <c r="I4213" i="1"/>
  <c r="O4213" i="1"/>
  <c r="K2010" i="1" l="1"/>
  <c r="I1997" i="1"/>
  <c r="I2036" i="1"/>
  <c r="K2018" i="1"/>
  <c r="I2022" i="1"/>
  <c r="E2022" i="1" s="1"/>
  <c r="K2043" i="1"/>
  <c r="K2016" i="1"/>
  <c r="I2041" i="1"/>
  <c r="I2030" i="1"/>
  <c r="I2048" i="1"/>
  <c r="I2044" i="1"/>
  <c r="I2021" i="1"/>
  <c r="I2040" i="1"/>
  <c r="E2040" i="1" s="1"/>
  <c r="I2029" i="1"/>
  <c r="K2007" i="1"/>
  <c r="K2003" i="1"/>
  <c r="K2046" i="1"/>
  <c r="I2035" i="1"/>
  <c r="I2038" i="1"/>
  <c r="E2038" i="1" s="1"/>
  <c r="K2027" i="1"/>
  <c r="K2014" i="1"/>
  <c r="K2004" i="1"/>
  <c r="I2024" i="1"/>
  <c r="E2024" i="1" s="1"/>
  <c r="I2017" i="1"/>
  <c r="K2000" i="1"/>
  <c r="K2026" i="1"/>
  <c r="I2049" i="1"/>
  <c r="K2012" i="1"/>
  <c r="K1999" i="1"/>
  <c r="E2045" i="1"/>
  <c r="K2045" i="1"/>
  <c r="K2008" i="1"/>
  <c r="E2041" i="1"/>
  <c r="E2021" i="1"/>
  <c r="K2011" i="1"/>
  <c r="E2032" i="1"/>
  <c r="E2016" i="1"/>
  <c r="E2010" i="1"/>
  <c r="K2050" i="1"/>
  <c r="K2042" i="1"/>
  <c r="K2034" i="1"/>
  <c r="E2028" i="1"/>
  <c r="K2031" i="1"/>
  <c r="K2028" i="1"/>
  <c r="K2023" i="1"/>
  <c r="I2009" i="1"/>
  <c r="E2009" i="1" s="1"/>
  <c r="K2006" i="1"/>
  <c r="K2047" i="1"/>
  <c r="E2044" i="1"/>
  <c r="E2036" i="1"/>
  <c r="K2025" i="1"/>
  <c r="K2020" i="1"/>
  <c r="I2001" i="1"/>
  <c r="E2001" i="1" s="1"/>
  <c r="K1998" i="1"/>
  <c r="E2030" i="1"/>
  <c r="E4161" i="1"/>
  <c r="E4111" i="1"/>
  <c r="E4061" i="1"/>
  <c r="E4011" i="1"/>
  <c r="E3961" i="1"/>
  <c r="E3825" i="1"/>
  <c r="E3808" i="1"/>
  <c r="E3794" i="1"/>
  <c r="E3725" i="1"/>
  <c r="E3710" i="1"/>
  <c r="E3617" i="1"/>
  <c r="E3602" i="1"/>
  <c r="E4166" i="1"/>
  <c r="E4116" i="1"/>
  <c r="E4066" i="1"/>
  <c r="E4016" i="1"/>
  <c r="E3966" i="1"/>
  <c r="E3915" i="1"/>
  <c r="E3887" i="1"/>
  <c r="E3845" i="1"/>
  <c r="E3788" i="1"/>
  <c r="E3695" i="1"/>
  <c r="E3587" i="1"/>
  <c r="E3480" i="1"/>
  <c r="E4171" i="1"/>
  <c r="E4121" i="1"/>
  <c r="E4071" i="1"/>
  <c r="E4021" i="1"/>
  <c r="E3971" i="1"/>
  <c r="E3926" i="1"/>
  <c r="E3839" i="1"/>
  <c r="E3745" i="1"/>
  <c r="E3459" i="1"/>
  <c r="E3421" i="1"/>
  <c r="E3362" i="1"/>
  <c r="E3304" i="1"/>
  <c r="E3565" i="1"/>
  <c r="E3509" i="1"/>
  <c r="E4186" i="1"/>
  <c r="E4136" i="1"/>
  <c r="E4086" i="1"/>
  <c r="E4036" i="1"/>
  <c r="E3986" i="1"/>
  <c r="E3936" i="1"/>
  <c r="E3925" i="1"/>
  <c r="E3889" i="1"/>
  <c r="E3838" i="1"/>
  <c r="E3815" i="1"/>
  <c r="E3778" i="1"/>
  <c r="E3758" i="1"/>
  <c r="E3744" i="1"/>
  <c r="E3667" i="1"/>
  <c r="E3559" i="1"/>
  <c r="E3544" i="1"/>
  <c r="E4191" i="1"/>
  <c r="E4141" i="1"/>
  <c r="E4091" i="1"/>
  <c r="E4041" i="1"/>
  <c r="E3991" i="1"/>
  <c r="E3941" i="1"/>
  <c r="E3908" i="1"/>
  <c r="E3894" i="1"/>
  <c r="E3869" i="1"/>
  <c r="E3738" i="1"/>
  <c r="E3723" i="1"/>
  <c r="E3708" i="1"/>
  <c r="E3630" i="1"/>
  <c r="E3615" i="1"/>
  <c r="E3600" i="1"/>
  <c r="E3286" i="1"/>
  <c r="E4151" i="1"/>
  <c r="E4101" i="1"/>
  <c r="E4051" i="1"/>
  <c r="E4001" i="1"/>
  <c r="E3951" i="1"/>
  <c r="E3916" i="1"/>
  <c r="E3888" i="1"/>
  <c r="E3837" i="1"/>
  <c r="E3817" i="1"/>
  <c r="E3789" i="1"/>
  <c r="E3757" i="1"/>
  <c r="E3675" i="1"/>
  <c r="E3914" i="1"/>
  <c r="E3864" i="1"/>
  <c r="E3814" i="1"/>
  <c r="E3764" i="1"/>
  <c r="E3714" i="1"/>
  <c r="E3664" i="1"/>
  <c r="E3606" i="1"/>
  <c r="E3556" i="1"/>
  <c r="E3506" i="1"/>
  <c r="E3456" i="1"/>
  <c r="E3397" i="1"/>
  <c r="E3359" i="1"/>
  <c r="E3334" i="1"/>
  <c r="E3248" i="1"/>
  <c r="E3223" i="1"/>
  <c r="E3198" i="1"/>
  <c r="E3136" i="1"/>
  <c r="E3107" i="1"/>
  <c r="E3029" i="1"/>
  <c r="E3003" i="1"/>
  <c r="E2855" i="1"/>
  <c r="E2835" i="1"/>
  <c r="E3819" i="1"/>
  <c r="E3769" i="1"/>
  <c r="E3719" i="1"/>
  <c r="E3611" i="1"/>
  <c r="E3561" i="1"/>
  <c r="E3511" i="1"/>
  <c r="E3461" i="1"/>
  <c r="E3296" i="1"/>
  <c r="E3274" i="1"/>
  <c r="E3234" i="1"/>
  <c r="E3209" i="1"/>
  <c r="E3184" i="1"/>
  <c r="E3081" i="1"/>
  <c r="E3010" i="1"/>
  <c r="E3616" i="1"/>
  <c r="E3566" i="1"/>
  <c r="E3516" i="1"/>
  <c r="E3466" i="1"/>
  <c r="E3253" i="1"/>
  <c r="E3228" i="1"/>
  <c r="E3203" i="1"/>
  <c r="E3178" i="1"/>
  <c r="E2980" i="1"/>
  <c r="E2939" i="1"/>
  <c r="E3884" i="1"/>
  <c r="E3834" i="1"/>
  <c r="E3784" i="1"/>
  <c r="E3734" i="1"/>
  <c r="E3684" i="1"/>
  <c r="E3626" i="1"/>
  <c r="E3576" i="1"/>
  <c r="E3526" i="1"/>
  <c r="E3476" i="1"/>
  <c r="E3419" i="1"/>
  <c r="E3355" i="1"/>
  <c r="E3288" i="1"/>
  <c r="E3267" i="1"/>
  <c r="E3258" i="1"/>
  <c r="E3233" i="1"/>
  <c r="E3208" i="1"/>
  <c r="E3183" i="1"/>
  <c r="E3150" i="1"/>
  <c r="E3098" i="1"/>
  <c r="E3076" i="1"/>
  <c r="E3039" i="1"/>
  <c r="E2979" i="1"/>
  <c r="E2953" i="1"/>
  <c r="E3689" i="1"/>
  <c r="E3631" i="1"/>
  <c r="E3581" i="1"/>
  <c r="E3531" i="1"/>
  <c r="E3481" i="1"/>
  <c r="E3431" i="1"/>
  <c r="E3244" i="1"/>
  <c r="E3219" i="1"/>
  <c r="E3194" i="1"/>
  <c r="E3138" i="1"/>
  <c r="E3109" i="1"/>
  <c r="E2906" i="1"/>
  <c r="E2885" i="1"/>
  <c r="E2778" i="1"/>
  <c r="E3199" i="1"/>
  <c r="E3904" i="1"/>
  <c r="E3854" i="1"/>
  <c r="E3804" i="1"/>
  <c r="E3754" i="1"/>
  <c r="E3704" i="1"/>
  <c r="E3646" i="1"/>
  <c r="E3596" i="1"/>
  <c r="E3546" i="1"/>
  <c r="E3496" i="1"/>
  <c r="E3446" i="1"/>
  <c r="E3414" i="1"/>
  <c r="E3384" i="1"/>
  <c r="E3318" i="1"/>
  <c r="E3279" i="1"/>
  <c r="E3243" i="1"/>
  <c r="E3218" i="1"/>
  <c r="E3193" i="1"/>
  <c r="E3067" i="1"/>
  <c r="E3030" i="1"/>
  <c r="E2929" i="1"/>
  <c r="E2848" i="1"/>
  <c r="E2894" i="1"/>
  <c r="E2843" i="1"/>
  <c r="E2766" i="1"/>
  <c r="E2716" i="1"/>
  <c r="E2661" i="1"/>
  <c r="E2576" i="1"/>
  <c r="E2528" i="1"/>
  <c r="E2503" i="1"/>
  <c r="E2478" i="1"/>
  <c r="E2453" i="1"/>
  <c r="E3374" i="1"/>
  <c r="E3324" i="1"/>
  <c r="E3139" i="1"/>
  <c r="E2873" i="1"/>
  <c r="E2823" i="1"/>
  <c r="E2746" i="1"/>
  <c r="E2641" i="1"/>
  <c r="E2904" i="1"/>
  <c r="E2853" i="1"/>
  <c r="E2803" i="1"/>
  <c r="E2776" i="1"/>
  <c r="E2726" i="1"/>
  <c r="E2671" i="1"/>
  <c r="E2621" i="1"/>
  <c r="E2513" i="1"/>
  <c r="E3394" i="1"/>
  <c r="E3344" i="1"/>
  <c r="E3277" i="1"/>
  <c r="E3079" i="1"/>
  <c r="E2833" i="1"/>
  <c r="E2756" i="1"/>
  <c r="E2706" i="1"/>
  <c r="E2692" i="1"/>
  <c r="E2552" i="1"/>
  <c r="E2591" i="1"/>
  <c r="E2813" i="1"/>
  <c r="E2786" i="1"/>
  <c r="E2736" i="1"/>
  <c r="E2681" i="1"/>
  <c r="E2631" i="1"/>
  <c r="E2532" i="1"/>
  <c r="E2151" i="1"/>
  <c r="E2131" i="1"/>
  <c r="E2114" i="1"/>
  <c r="E2111" i="1"/>
  <c r="E2072" i="1"/>
  <c r="E2029" i="1"/>
  <c r="K2019" i="1"/>
  <c r="E2008" i="1"/>
  <c r="E1946" i="1"/>
  <c r="E1926" i="1"/>
  <c r="E2193" i="1"/>
  <c r="E2174" i="1"/>
  <c r="E2154" i="1"/>
  <c r="E2190" i="1"/>
  <c r="E2093" i="1"/>
  <c r="E2039" i="1"/>
  <c r="E2005" i="1"/>
  <c r="E2000" i="1"/>
  <c r="E1970" i="1"/>
  <c r="E1950" i="1"/>
  <c r="E1930" i="1"/>
  <c r="E1877" i="1"/>
  <c r="E1861" i="1"/>
  <c r="E1835" i="1"/>
  <c r="E1750" i="1"/>
  <c r="E2049" i="1"/>
  <c r="K2039" i="1"/>
  <c r="I2013" i="1"/>
  <c r="E2013" i="1" s="1"/>
  <c r="K2013" i="1"/>
  <c r="E2144" i="1"/>
  <c r="E2141" i="1"/>
  <c r="E2124" i="1"/>
  <c r="E2104" i="1"/>
  <c r="E2025" i="1"/>
  <c r="E2020" i="1"/>
  <c r="E2012" i="1"/>
  <c r="E1976" i="1"/>
  <c r="E1936" i="1"/>
  <c r="E2164" i="1"/>
  <c r="E2161" i="1"/>
  <c r="E2067" i="1"/>
  <c r="E2048" i="1"/>
  <c r="I2015" i="1"/>
  <c r="E1999" i="1"/>
  <c r="E1978" i="1"/>
  <c r="E1958" i="1"/>
  <c r="E1938" i="1"/>
  <c r="E1863" i="1"/>
  <c r="E2172" i="1"/>
  <c r="I2033" i="1"/>
  <c r="E2033" i="1" s="1"/>
  <c r="K2033" i="1"/>
  <c r="E1872" i="1"/>
  <c r="E1866" i="1"/>
  <c r="E1830" i="1"/>
  <c r="E1962" i="1"/>
  <c r="E1942" i="1"/>
  <c r="E2180" i="1"/>
  <c r="E2160" i="1"/>
  <c r="E2094" i="1"/>
  <c r="E2085" i="1"/>
  <c r="E2019" i="1"/>
  <c r="E1964" i="1"/>
  <c r="E1897" i="1"/>
  <c r="E1891" i="1"/>
  <c r="E1900" i="1"/>
  <c r="E1875" i="1"/>
  <c r="E1847" i="1"/>
  <c r="E1805" i="1"/>
  <c r="E1787" i="1"/>
  <c r="E1771" i="1"/>
  <c r="E1755" i="1"/>
  <c r="E1746" i="1"/>
  <c r="E1698" i="1"/>
  <c r="E1675" i="1"/>
  <c r="E1638" i="1"/>
  <c r="E2047" i="1"/>
  <c r="E2027" i="1"/>
  <c r="E2007" i="1"/>
  <c r="E1807" i="1"/>
  <c r="E1791" i="1"/>
  <c r="E1775" i="1"/>
  <c r="E1766" i="1"/>
  <c r="E1725" i="1"/>
  <c r="E1686" i="1"/>
  <c r="E1420" i="1"/>
  <c r="E2195" i="1"/>
  <c r="E2145" i="1"/>
  <c r="E2095" i="1"/>
  <c r="E2031" i="1"/>
  <c r="E2011" i="1"/>
  <c r="E1899" i="1"/>
  <c r="E1874" i="1"/>
  <c r="E1846" i="1"/>
  <c r="E1759" i="1"/>
  <c r="E1743" i="1"/>
  <c r="E1718" i="1"/>
  <c r="E1695" i="1"/>
  <c r="E1635" i="1"/>
  <c r="E1567" i="1"/>
  <c r="E2155" i="1"/>
  <c r="E2105" i="1"/>
  <c r="E2035" i="1"/>
  <c r="E2015" i="1"/>
  <c r="E1879" i="1"/>
  <c r="E1854" i="1"/>
  <c r="E1779" i="1"/>
  <c r="E1763" i="1"/>
  <c r="E1738" i="1"/>
  <c r="E1706" i="1"/>
  <c r="E1667" i="1"/>
  <c r="E1651" i="1"/>
  <c r="E1646" i="1"/>
  <c r="E1587" i="1"/>
  <c r="E1571" i="1"/>
  <c r="E1442" i="1"/>
  <c r="E2037" i="1"/>
  <c r="E2017" i="1"/>
  <c r="E1997" i="1"/>
  <c r="E1890" i="1"/>
  <c r="E1865" i="1"/>
  <c r="E1837" i="1"/>
  <c r="E1806" i="1"/>
  <c r="E1765" i="1"/>
  <c r="E1747" i="1"/>
  <c r="E1731" i="1"/>
  <c r="E1715" i="1"/>
  <c r="E1685" i="1"/>
  <c r="E2125" i="1"/>
  <c r="E2052" i="1"/>
  <c r="E2043" i="1"/>
  <c r="E2023" i="1"/>
  <c r="E2003" i="1"/>
  <c r="E1889" i="1"/>
  <c r="E1864" i="1"/>
  <c r="E1836" i="1"/>
  <c r="E1803" i="1"/>
  <c r="E1611" i="1"/>
  <c r="E1595" i="1"/>
  <c r="E1801" i="1"/>
  <c r="E1781" i="1"/>
  <c r="E1761" i="1"/>
  <c r="E1741" i="1"/>
  <c r="E1721" i="1"/>
  <c r="E1701" i="1"/>
  <c r="E1681" i="1"/>
  <c r="E1661" i="1"/>
  <c r="E1641" i="1"/>
  <c r="E1621" i="1"/>
  <c r="E1601" i="1"/>
  <c r="E1581" i="1"/>
  <c r="E1561" i="1"/>
  <c r="E1391" i="1"/>
  <c r="E1332" i="1"/>
  <c r="E1703" i="1"/>
  <c r="E1683" i="1"/>
  <c r="E1663" i="1"/>
  <c r="E1643" i="1"/>
  <c r="E1623" i="1"/>
  <c r="E1603" i="1"/>
  <c r="E1583" i="1"/>
  <c r="E1563" i="1"/>
  <c r="E1665" i="1"/>
  <c r="E1645" i="1"/>
  <c r="E1625" i="1"/>
  <c r="E1605" i="1"/>
  <c r="E1585" i="1"/>
  <c r="E1565" i="1"/>
  <c r="E1390" i="1"/>
  <c r="E1365" i="1"/>
  <c r="E1331" i="1"/>
  <c r="E1314" i="1"/>
  <c r="E1348" i="1"/>
  <c r="E1322" i="1"/>
  <c r="E1793" i="1"/>
  <c r="E1773" i="1"/>
  <c r="E1753" i="1"/>
  <c r="E1733" i="1"/>
  <c r="E1693" i="1"/>
  <c r="E1673" i="1"/>
  <c r="E1653" i="1"/>
  <c r="E1633" i="1"/>
  <c r="E1613" i="1"/>
  <c r="E1593" i="1"/>
  <c r="E1573" i="1"/>
  <c r="E1210" i="1"/>
  <c r="E1185" i="1"/>
  <c r="E1147" i="1"/>
  <c r="E1122" i="1"/>
  <c r="E1097" i="1"/>
  <c r="E1080" i="1"/>
  <c r="E1343" i="1"/>
  <c r="E1278" i="1"/>
  <c r="E1253" i="1"/>
  <c r="E1229" i="1"/>
  <c r="E1250" i="1"/>
  <c r="E1234" i="1"/>
  <c r="E1215" i="1"/>
  <c r="E1190" i="1"/>
  <c r="E1165" i="1"/>
  <c r="E1127" i="1"/>
  <c r="E1102" i="1"/>
  <c r="E1283" i="1"/>
  <c r="E1258" i="1"/>
  <c r="E1239" i="1"/>
  <c r="E1212" i="1"/>
  <c r="E1187" i="1"/>
  <c r="E1071" i="1"/>
  <c r="E1371" i="1"/>
  <c r="E1336" i="1"/>
  <c r="E1312" i="1"/>
  <c r="E1285" i="1"/>
  <c r="E1222" i="1"/>
  <c r="E1200" i="1"/>
  <c r="E1175" i="1"/>
  <c r="E1161" i="1"/>
  <c r="E1137" i="1"/>
  <c r="E1112" i="1"/>
  <c r="E1087" i="1"/>
  <c r="E1050" i="1"/>
  <c r="E1047" i="1"/>
  <c r="E1376" i="1"/>
  <c r="E1317" i="1"/>
  <c r="E1268" i="1"/>
  <c r="E1197" i="1"/>
  <c r="E1177" i="1"/>
  <c r="E1058" i="1"/>
  <c r="E786" i="1"/>
  <c r="E766" i="1"/>
  <c r="E746" i="1"/>
  <c r="E726" i="1"/>
  <c r="E697" i="1"/>
  <c r="E677" i="1"/>
  <c r="E657" i="1"/>
  <c r="E637" i="1"/>
  <c r="E617" i="1"/>
  <c r="E597" i="1"/>
  <c r="E577" i="1"/>
  <c r="E570" i="1"/>
  <c r="E519" i="1"/>
  <c r="E679" i="1"/>
  <c r="E659" i="1"/>
  <c r="E639" i="1"/>
  <c r="E619" i="1"/>
  <c r="E599" i="1"/>
  <c r="E579" i="1"/>
  <c r="E546" i="1"/>
  <c r="E539" i="1"/>
  <c r="E470" i="1"/>
  <c r="E1027" i="1"/>
  <c r="E935" i="1"/>
  <c r="E919" i="1"/>
  <c r="E910" i="1"/>
  <c r="E869" i="1"/>
  <c r="E839" i="1"/>
  <c r="E818" i="1"/>
  <c r="E811" i="1"/>
  <c r="E772" i="1"/>
  <c r="E752" i="1"/>
  <c r="E732" i="1"/>
  <c r="E703" i="1"/>
  <c r="E683" i="1"/>
  <c r="E663" i="1"/>
  <c r="E643" i="1"/>
  <c r="E623" i="1"/>
  <c r="E603" i="1"/>
  <c r="E1032" i="1"/>
  <c r="E903" i="1"/>
  <c r="E887" i="1"/>
  <c r="E862" i="1"/>
  <c r="E855" i="1"/>
  <c r="E834" i="1"/>
  <c r="E827" i="1"/>
  <c r="E774" i="1"/>
  <c r="E754" i="1"/>
  <c r="E734" i="1"/>
  <c r="E714" i="1"/>
  <c r="E705" i="1"/>
  <c r="E685" i="1"/>
  <c r="E665" i="1"/>
  <c r="E645" i="1"/>
  <c r="E625" i="1"/>
  <c r="E605" i="1"/>
  <c r="E585" i="1"/>
  <c r="E569" i="1"/>
  <c r="E543" i="1"/>
  <c r="E497" i="1"/>
  <c r="E1037" i="1"/>
  <c r="E939" i="1"/>
  <c r="E930" i="1"/>
  <c r="E889" i="1"/>
  <c r="E871" i="1"/>
  <c r="E850" i="1"/>
  <c r="E799" i="1"/>
  <c r="E587" i="1"/>
  <c r="E564" i="1"/>
  <c r="E557" i="1"/>
  <c r="E538" i="1"/>
  <c r="E531" i="1"/>
  <c r="E424" i="1"/>
  <c r="E909" i="1"/>
  <c r="E891" i="1"/>
  <c r="E875" i="1"/>
  <c r="E859" i="1"/>
  <c r="E838" i="1"/>
  <c r="E831" i="1"/>
  <c r="E810" i="1"/>
  <c r="E780" i="1"/>
  <c r="E760" i="1"/>
  <c r="E740" i="1"/>
  <c r="E720" i="1"/>
  <c r="E711" i="1"/>
  <c r="E691" i="1"/>
  <c r="E671" i="1"/>
  <c r="E651" i="1"/>
  <c r="E631" i="1"/>
  <c r="E611" i="1"/>
  <c r="E591" i="1"/>
  <c r="E547" i="1"/>
  <c r="E528" i="1"/>
  <c r="E514" i="1"/>
  <c r="E496" i="1"/>
  <c r="E449" i="1"/>
  <c r="E426" i="1"/>
  <c r="E421" i="1"/>
  <c r="E416" i="1"/>
  <c r="E1052" i="1"/>
  <c r="E1002" i="1"/>
  <c r="E927" i="1"/>
  <c r="E902" i="1"/>
  <c r="E854" i="1"/>
  <c r="E847" i="1"/>
  <c r="E803" i="1"/>
  <c r="E782" i="1"/>
  <c r="E762" i="1"/>
  <c r="E742" i="1"/>
  <c r="E722" i="1"/>
  <c r="E693" i="1"/>
  <c r="E673" i="1"/>
  <c r="E653" i="1"/>
  <c r="E633" i="1"/>
  <c r="E613" i="1"/>
  <c r="E593" i="1"/>
  <c r="E568" i="1"/>
  <c r="E542" i="1"/>
  <c r="E535" i="1"/>
  <c r="E478" i="1"/>
  <c r="E468" i="1"/>
  <c r="E451" i="1"/>
  <c r="E422" i="1"/>
  <c r="E417" i="1"/>
  <c r="E373" i="1"/>
  <c r="E348" i="1"/>
  <c r="E334" i="1"/>
  <c r="E309" i="1"/>
  <c r="E284" i="1"/>
  <c r="E419" i="1"/>
  <c r="E414" i="1"/>
  <c r="E925" i="1"/>
  <c r="E905" i="1"/>
  <c r="E885" i="1"/>
  <c r="E865" i="1"/>
  <c r="E845" i="1"/>
  <c r="E825" i="1"/>
  <c r="E805" i="1"/>
  <c r="E573" i="1"/>
  <c r="E555" i="1"/>
  <c r="E537" i="1"/>
  <c r="E498" i="1"/>
  <c r="E408" i="1"/>
  <c r="E383" i="1"/>
  <c r="E358" i="1"/>
  <c r="E319" i="1"/>
  <c r="E299" i="1"/>
  <c r="E937" i="1"/>
  <c r="E917" i="1"/>
  <c r="E897" i="1"/>
  <c r="E877" i="1"/>
  <c r="E857" i="1"/>
  <c r="E837" i="1"/>
  <c r="E817" i="1"/>
  <c r="E797" i="1"/>
  <c r="E567" i="1"/>
  <c r="E549" i="1"/>
  <c r="E565" i="1"/>
  <c r="E545" i="1"/>
  <c r="E525" i="1"/>
  <c r="E1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 xml:space="preserve">=IF(AND(H3&lt;&gt;"", L3&lt;&gt;"", TODAY() &gt; L3, M3=""), "포스팅 지연",
IF(M3&lt;&gt;"", "포스팅 완료",
IF(K3=TRUE, "시술 완료",
IF(J3=TRUE, "콘텐츠 가이드 전송",
IF(NOT(ISBLANK(H3)), "예약 확정",
IF(G3=TRUE, "구글폼 회신",
IF(F3=TRUE, "구글폼 전송", 
IF(E3=TRUE, "거절",
IF(D3=TRUE, "회신 수신",
"태핑 완료 회신대기")))))
))))
</t>
        </r>
      </text>
    </comment>
    <comment ref="I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=IF(COUNTIF(Form_Responses1[[#ALL],[Instagram account
(ex. idenel_official - Do not put "@")]], LOWER(A2)) &gt; 0, TRUE, FALSE)
</t>
        </r>
      </text>
    </comment>
    <comment ref="J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Manual 입력
병원과 확정 후 작성</t>
        </r>
      </text>
    </comment>
    <comment ref="K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=IFERROR(VLOOKUP(LOWER(A2), '설문지 응답 시트1'!H:M, 6, FALSE), "")</t>
        </r>
      </text>
    </comment>
    <comment ref="O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=if(isblank(Table1[예약일(확정)]),"",Table1[예약일(확정)]+7)</t>
        </r>
      </text>
    </comment>
    <comment ref="A2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6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9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구글폼 전송 이후로 진행 X 다시 연락</t>
        </r>
      </text>
    </comment>
    <comment ref="A11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2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4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5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6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8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9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0" authorId="0" shapeId="0" xr:uid="{00000000-0006-0000-0100-000014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1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2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3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4" authorId="0" shapeId="0" xr:uid="{00000000-0006-0000-0100-000018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5" authorId="0" shapeId="0" xr:uid="{00000000-0006-0000-0100-000019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7" authorId="0" shapeId="0" xr:uid="{00000000-0006-0000-0100-00001A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29" authorId="0" shapeId="0" xr:uid="{00000000-0006-0000-0100-00001B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0" authorId="0" shapeId="0" xr:uid="{00000000-0006-0000-0100-00001C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2" authorId="0" shapeId="0" xr:uid="{00000000-0006-0000-0100-00001D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5" authorId="0" shapeId="0" xr:uid="{00000000-0006-0000-0100-00001E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6" authorId="0" shapeId="0" xr:uid="{00000000-0006-0000-0100-00001F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7" authorId="0" shapeId="0" xr:uid="{00000000-0006-0000-0100-000020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8" authorId="0" shapeId="0" xr:uid="{00000000-0006-0000-0100-000021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39" authorId="0" shapeId="0" xr:uid="{00000000-0006-0000-0100-000022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0" authorId="0" shapeId="0" xr:uid="{00000000-0006-0000-0100-000023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1" authorId="0" shapeId="0" xr:uid="{00000000-0006-0000-0100-000024000000}">
      <text>
        <r>
          <rPr>
            <sz val="10"/>
            <color rgb="FF000000"/>
            <rFont val="Arial"/>
            <family val="2"/>
            <scheme val="minor"/>
          </rPr>
          <t>댓글+제태핑</t>
        </r>
      </text>
    </comment>
    <comment ref="A45" authorId="0" shapeId="0" xr:uid="{00000000-0006-0000-0100-000025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6" authorId="0" shapeId="0" xr:uid="{00000000-0006-0000-0100-000026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7" authorId="0" shapeId="0" xr:uid="{00000000-0006-0000-0100-000027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49" authorId="0" shapeId="0" xr:uid="{00000000-0006-0000-0100-000028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0" authorId="0" shapeId="0" xr:uid="{00000000-0006-0000-0100-000029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1" authorId="0" shapeId="0" xr:uid="{00000000-0006-0000-0100-00002A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3" authorId="0" shapeId="0" xr:uid="{00000000-0006-0000-0100-00002B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4" authorId="0" shapeId="0" xr:uid="{00000000-0006-0000-0100-00002C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5" authorId="0" shapeId="0" xr:uid="{00000000-0006-0000-0100-00002D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6" authorId="0" shapeId="0" xr:uid="{00000000-0006-0000-0100-00002E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8" authorId="0" shapeId="0" xr:uid="{00000000-0006-0000-0100-00002F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59" authorId="0" shapeId="0" xr:uid="{00000000-0006-0000-0100-000030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62" authorId="0" shapeId="0" xr:uid="{00000000-0006-0000-0100-000031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64" authorId="0" shapeId="0" xr:uid="{00000000-0006-0000-0100-000032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68" authorId="0" shapeId="0" xr:uid="{00000000-0006-0000-0100-000033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81" authorId="0" shapeId="0" xr:uid="{00000000-0006-0000-0100-000034000000}">
      <text>
        <r>
          <rPr>
            <sz val="10"/>
            <color rgb="FF000000"/>
            <rFont val="Arial"/>
            <family val="2"/>
            <scheme val="minor"/>
          </rPr>
          <t>댓글+재태핑</t>
        </r>
      </text>
    </comment>
    <comment ref="A129" authorId="0" shapeId="0" xr:uid="{00000000-0006-0000-0100-000035000000}">
      <text>
        <r>
          <rPr>
            <sz val="10"/>
            <color rgb="FF000000"/>
            <rFont val="Arial"/>
            <family val="2"/>
            <scheme val="minor"/>
          </rPr>
          <t>구글폼 이후로 진행X &gt;다시 연락</t>
        </r>
      </text>
    </comment>
    <comment ref="A147" authorId="0" shapeId="0" xr:uid="{00000000-0006-0000-0100-000036000000}">
      <text>
        <r>
          <rPr>
            <sz val="10"/>
            <color rgb="FF000000"/>
            <rFont val="Arial"/>
            <family val="2"/>
            <scheme val="minor"/>
          </rPr>
          <t>구글폼 이후로 진행X 다시 연락</t>
        </r>
      </text>
    </comment>
    <comment ref="A154" authorId="0" shapeId="0" xr:uid="{00000000-0006-0000-0100-000037000000}">
      <text>
        <r>
          <rPr>
            <sz val="10"/>
            <color rgb="FF000000"/>
            <rFont val="Arial"/>
            <family val="2"/>
            <scheme val="minor"/>
          </rPr>
          <t>재태핑</t>
        </r>
      </text>
    </comment>
    <comment ref="A182" authorId="0" shapeId="0" xr:uid="{00000000-0006-0000-0100-000038000000}">
      <text>
        <r>
          <rPr>
            <sz val="10"/>
            <color rgb="FF000000"/>
            <rFont val="Arial"/>
            <family val="2"/>
            <scheme val="minor"/>
          </rPr>
          <t>재태핑</t>
        </r>
      </text>
    </comment>
    <comment ref="A188" authorId="0" shapeId="0" xr:uid="{00000000-0006-0000-0100-000039000000}">
      <text>
        <r>
          <rPr>
            <sz val="10"/>
            <color rgb="FF000000"/>
            <rFont val="Arial"/>
            <family val="2"/>
            <scheme val="minor"/>
          </rPr>
          <t>대구</t>
        </r>
      </text>
    </comment>
    <comment ref="A206" authorId="0" shapeId="0" xr:uid="{00000000-0006-0000-0100-00003A000000}">
      <text>
        <r>
          <rPr>
            <sz val="10"/>
            <color rgb="FF000000"/>
            <rFont val="Arial"/>
            <family val="2"/>
            <scheme val="minor"/>
          </rPr>
          <t>태핑</t>
        </r>
      </text>
    </comment>
    <comment ref="A516" authorId="0" shapeId="0" xr:uid="{00000000-0006-0000-0100-00003B000000}">
      <text>
        <r>
          <rPr>
            <sz val="10"/>
            <color rgb="FF000000"/>
            <rFont val="Arial"/>
            <family val="2"/>
            <scheme val="minor"/>
          </rPr>
          <t>구글폼 리마인드</t>
        </r>
      </text>
    </comment>
    <comment ref="A895" authorId="0" shapeId="0" xr:uid="{00000000-0006-0000-0100-00003C000000}">
      <text>
        <r>
          <rPr>
            <sz val="10"/>
            <color rgb="FF000000"/>
            <rFont val="Arial"/>
            <family val="2"/>
            <scheme val="minor"/>
          </rPr>
          <t>paid
무료는 틱톡(700팔로워)+인스타</t>
        </r>
      </text>
    </comment>
    <comment ref="A943" authorId="0" shapeId="0" xr:uid="{00000000-0006-0000-0100-00003D000000}">
      <text>
        <r>
          <rPr>
            <sz val="10"/>
            <color rgb="FF000000"/>
            <rFont val="Arial"/>
            <family val="2"/>
            <scheme val="minor"/>
          </rPr>
          <t>댓글</t>
        </r>
      </text>
    </comment>
    <comment ref="A960" authorId="0" shapeId="0" xr:uid="{00000000-0006-0000-0100-00003E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C1739" authorId="0" shapeId="0" xr:uid="{00000000-0006-0000-0100-00003F000000}">
      <text>
        <r>
          <rPr>
            <sz val="10"/>
            <color rgb="FF000000"/>
            <rFont val="Arial"/>
            <family val="2"/>
            <scheme val="minor"/>
          </rPr>
          <t>2차 태핑 9/9</t>
        </r>
      </text>
    </comment>
    <comment ref="A1875" authorId="0" shapeId="0" xr:uid="{00000000-0006-0000-0100-000040000000}">
      <text>
        <r>
          <rPr>
            <sz val="10"/>
            <color rgb="FF000000"/>
            <rFont val="Arial"/>
            <family val="2"/>
            <scheme val="minor"/>
          </rPr>
          <t>대구</t>
        </r>
      </text>
    </comment>
    <comment ref="A2008" authorId="0" shapeId="0" xr:uid="{00000000-0006-0000-0100-000041000000}">
      <text>
        <r>
          <rPr>
            <sz val="10"/>
            <color rgb="FF000000"/>
            <rFont val="Arial"/>
            <family val="2"/>
            <scheme val="minor"/>
          </rPr>
          <t>연말에 한국 방문 예정</t>
        </r>
      </text>
    </comment>
    <comment ref="A2033" authorId="0" shapeId="0" xr:uid="{00000000-0006-0000-0100-000042000000}">
      <text>
        <r>
          <rPr>
            <sz val="10"/>
            <color rgb="FF000000"/>
            <rFont val="Arial"/>
            <family val="2"/>
            <scheme val="minor"/>
          </rPr>
          <t>이미받았음</t>
        </r>
      </text>
    </comment>
    <comment ref="A2039" authorId="0" shapeId="0" xr:uid="{00000000-0006-0000-0100-000043000000}">
      <text>
        <r>
          <rPr>
            <sz val="10"/>
            <color rgb="FF000000"/>
            <rFont val="Arial"/>
            <family val="2"/>
            <scheme val="minor"/>
          </rPr>
          <t>이미 받았지만, 또 받을 의향 O
새 병원 오픈할 때 컨택 고고</t>
        </r>
      </text>
    </comment>
    <comment ref="A2065" authorId="0" shapeId="0" xr:uid="{00000000-0006-0000-0100-000044000000}">
      <text>
        <r>
          <rPr>
            <sz val="10"/>
            <color rgb="FF000000"/>
            <rFont val="Arial"/>
            <family val="2"/>
            <scheme val="minor"/>
          </rPr>
          <t>한국오면 연락</t>
        </r>
      </text>
    </comment>
    <comment ref="A2066" authorId="0" shapeId="0" xr:uid="{00000000-0006-0000-0100-000045000000}">
      <text>
        <r>
          <rPr>
            <sz val="10"/>
            <color rgb="FF000000"/>
            <rFont val="Arial"/>
            <family val="2"/>
            <scheme val="minor"/>
          </rPr>
          <t>paid collab</t>
        </r>
      </text>
    </comment>
    <comment ref="A2074" authorId="0" shapeId="0" xr:uid="{00000000-0006-0000-0100-000046000000}">
      <text>
        <r>
          <rPr>
            <sz val="10"/>
            <color rgb="FF000000"/>
            <rFont val="Arial"/>
            <family val="2"/>
            <scheme val="minor"/>
          </rPr>
          <t>한국 오면 연락</t>
        </r>
      </text>
    </comment>
    <comment ref="A2155" authorId="0" shapeId="0" xr:uid="{00000000-0006-0000-0100-000047000000}">
      <text>
        <r>
          <rPr>
            <sz val="10"/>
            <color rgb="FF000000"/>
            <rFont val="Arial"/>
            <family val="2"/>
            <scheme val="minor"/>
          </rPr>
          <t>paid 문의</t>
        </r>
      </text>
    </comment>
    <comment ref="A2164" authorId="0" shapeId="0" xr:uid="{00000000-0006-0000-0100-000048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202" authorId="0" shapeId="0" xr:uid="{00000000-0006-0000-0100-000049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205" authorId="0" shapeId="0" xr:uid="{00000000-0006-0000-0100-00004A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223" authorId="0" shapeId="0" xr:uid="{00000000-0006-0000-0100-00004B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269" authorId="0" shapeId="0" xr:uid="{00000000-0006-0000-0100-00004C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297" authorId="0" shapeId="0" xr:uid="{00000000-0006-0000-0100-00004D000000}">
      <text>
        <r>
          <rPr>
            <sz val="10"/>
            <color rgb="FF000000"/>
            <rFont val="Arial"/>
            <family val="2"/>
            <scheme val="minor"/>
          </rPr>
          <t>다음에 한국갈 때</t>
        </r>
      </text>
    </comment>
    <comment ref="A2342" authorId="0" shapeId="0" xr:uid="{00000000-0006-0000-0100-00004E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2391" authorId="0" shapeId="0" xr:uid="{00000000-0006-0000-0100-00004F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2422" authorId="0" shapeId="0" xr:uid="{00000000-0006-0000-0100-000050000000}">
      <text>
        <r>
          <rPr>
            <sz val="10"/>
            <color rgb="FF000000"/>
            <rFont val="Arial"/>
            <family val="2"/>
            <scheme val="minor"/>
          </rPr>
          <t>한국 X</t>
        </r>
      </text>
    </comment>
    <comment ref="A2439" authorId="0" shapeId="0" xr:uid="{00000000-0006-0000-0100-000051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2465" authorId="0" shapeId="0" xr:uid="{00000000-0006-0000-0100-000052000000}">
      <text>
        <r>
          <rPr>
            <sz val="10"/>
            <color rgb="FF000000"/>
            <rFont val="Arial"/>
            <family val="2"/>
            <scheme val="minor"/>
          </rPr>
          <t>피부가 약해서 시술 불가</t>
        </r>
      </text>
    </comment>
    <comment ref="A2470" authorId="0" shapeId="0" xr:uid="{00000000-0006-0000-0100-000053000000}">
      <text>
        <r>
          <rPr>
            <sz val="10"/>
            <color rgb="FF000000"/>
            <rFont val="Arial"/>
            <family val="2"/>
            <scheme val="minor"/>
          </rPr>
          <t>한국 방문X</t>
        </r>
      </text>
    </comment>
    <comment ref="A2480" authorId="0" shapeId="0" xr:uid="{00000000-0006-0000-0100-000054000000}">
      <text>
        <r>
          <rPr>
            <sz val="10"/>
            <color rgb="FF000000"/>
            <rFont val="Arial"/>
            <family val="2"/>
            <scheme val="minor"/>
          </rPr>
          <t>한국오면 연락</t>
        </r>
      </text>
    </comment>
    <comment ref="A2506" authorId="0" shapeId="0" xr:uid="{00000000-0006-0000-0100-000055000000}">
      <text>
        <r>
          <rPr>
            <sz val="10"/>
            <color rgb="FF000000"/>
            <rFont val="Arial"/>
            <family val="2"/>
            <scheme val="minor"/>
          </rPr>
          <t>유상</t>
        </r>
      </text>
    </comment>
    <comment ref="A2576" authorId="0" shapeId="0" xr:uid="{00000000-0006-0000-0100-000056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2633" authorId="0" shapeId="0" xr:uid="{00000000-0006-0000-0100-000057000000}">
      <text>
        <r>
          <rPr>
            <sz val="10"/>
            <color rgb="FF000000"/>
            <rFont val="Arial"/>
            <family val="2"/>
            <scheme val="minor"/>
          </rPr>
          <t>가을-겨울 한국 방문</t>
        </r>
      </text>
    </comment>
    <comment ref="A2643" authorId="0" shapeId="0" xr:uid="{00000000-0006-0000-0100-000058000000}">
      <text>
        <r>
          <rPr>
            <sz val="10"/>
            <color rgb="FF000000"/>
            <rFont val="Arial"/>
            <family val="2"/>
            <scheme val="minor"/>
          </rPr>
          <t>다음 한국 방문 때 연락</t>
        </r>
      </text>
    </comment>
    <comment ref="A2666" authorId="0" shapeId="0" xr:uid="{00000000-0006-0000-0100-000059000000}">
      <text>
        <r>
          <rPr>
            <sz val="10"/>
            <color rgb="FF000000"/>
            <rFont val="Arial"/>
            <family val="2"/>
            <scheme val="minor"/>
          </rPr>
          <t>한국 방문하면 연락</t>
        </r>
      </text>
    </comment>
    <comment ref="A2672" authorId="0" shapeId="0" xr:uid="{00000000-0006-0000-0100-00005A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2703" authorId="0" shapeId="0" xr:uid="{00000000-0006-0000-0100-00005B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2719" authorId="0" shapeId="0" xr:uid="{00000000-0006-0000-0100-00005C000000}">
      <text>
        <r>
          <rPr>
            <sz val="10"/>
            <color rgb="FF000000"/>
            <rFont val="Arial"/>
            <family val="2"/>
            <scheme val="minor"/>
          </rPr>
          <t>10월 말 또는 12월 한국 방문</t>
        </r>
      </text>
    </comment>
    <comment ref="A2720" authorId="0" shapeId="0" xr:uid="{00000000-0006-0000-0100-00005D000000}">
      <text>
        <r>
          <rPr>
            <sz val="10"/>
            <color rgb="FF000000"/>
            <rFont val="Arial"/>
            <family val="2"/>
            <scheme val="minor"/>
          </rPr>
          <t>한국올때</t>
        </r>
      </text>
    </comment>
    <comment ref="A2736" authorId="0" shapeId="0" xr:uid="{00000000-0006-0000-0100-00005E000000}">
      <text>
        <r>
          <rPr>
            <sz val="10"/>
            <color rgb="FF000000"/>
            <rFont val="Arial"/>
            <family val="2"/>
            <scheme val="minor"/>
          </rPr>
          <t>강남만 희망해서 폼 제출X</t>
        </r>
      </text>
    </comment>
    <comment ref="A2768" authorId="0" shapeId="0" xr:uid="{00000000-0006-0000-0100-00005F000000}">
      <text>
        <r>
          <rPr>
            <sz val="10"/>
            <color rgb="FF000000"/>
            <rFont val="Arial"/>
            <family val="2"/>
            <scheme val="minor"/>
          </rPr>
          <t>한국 방문X</t>
        </r>
      </text>
    </comment>
    <comment ref="A2771" authorId="0" shapeId="0" xr:uid="{00000000-0006-0000-0100-000060000000}">
      <text>
        <r>
          <rPr>
            <sz val="10"/>
            <color rgb="FF000000"/>
            <rFont val="Arial"/>
            <family val="2"/>
            <scheme val="minor"/>
          </rPr>
          <t>10, 12월 한국 방문</t>
        </r>
      </text>
    </comment>
    <comment ref="A2809" authorId="0" shapeId="0" xr:uid="{00000000-0006-0000-0100-000061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2833" authorId="0" shapeId="0" xr:uid="{00000000-0006-0000-0100-000062000000}">
      <text>
        <r>
          <rPr>
            <sz val="10"/>
            <color rgb="FF000000"/>
            <rFont val="Arial"/>
            <family val="2"/>
            <scheme val="minor"/>
          </rPr>
          <t>9월이나 10월 한국방문</t>
        </r>
      </text>
    </comment>
    <comment ref="A2855" authorId="0" shapeId="0" xr:uid="{00000000-0006-0000-0100-000063000000}">
      <text>
        <r>
          <rPr>
            <sz val="10"/>
            <color rgb="FF000000"/>
            <rFont val="Arial"/>
            <family val="2"/>
            <scheme val="minor"/>
          </rPr>
          <t>추가 보상</t>
        </r>
      </text>
    </comment>
    <comment ref="A2856" authorId="0" shapeId="0" xr:uid="{00000000-0006-0000-0100-000064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2875" authorId="0" shapeId="0" xr:uid="{00000000-0006-0000-0100-000065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903" authorId="0" shapeId="0" xr:uid="{00000000-0006-0000-0100-000066000000}">
      <text>
        <r>
          <rPr>
            <sz val="10"/>
            <color rgb="FF000000"/>
            <rFont val="Arial"/>
            <family val="2"/>
            <scheme val="minor"/>
          </rPr>
          <t>힌극rkwmㅌ</t>
        </r>
      </text>
    </comment>
    <comment ref="A2907" authorId="0" shapeId="0" xr:uid="{00000000-0006-0000-0100-000067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2913" authorId="0" shapeId="0" xr:uid="{00000000-0006-0000-0100-000068000000}">
      <text>
        <r>
          <rPr>
            <sz val="10"/>
            <color rgb="FF000000"/>
            <rFont val="Arial"/>
            <family val="2"/>
            <scheme val="minor"/>
          </rPr>
          <t>9월에 한국 오면서 연락</t>
        </r>
      </text>
    </comment>
    <comment ref="A2939" authorId="0" shapeId="0" xr:uid="{00000000-0006-0000-0100-000069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2942" authorId="0" shapeId="0" xr:uid="{00000000-0006-0000-0100-00006A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2949" authorId="0" shapeId="0" xr:uid="{00000000-0006-0000-0100-00006B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958" authorId="0" shapeId="0" xr:uid="{00000000-0006-0000-0100-00006C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2968" authorId="0" shapeId="0" xr:uid="{00000000-0006-0000-0100-00006D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014" authorId="0" shapeId="0" xr:uid="{00000000-0006-0000-0100-00006E000000}">
      <text>
        <r>
          <rPr>
            <sz val="10"/>
            <color rgb="FF000000"/>
            <rFont val="Arial"/>
            <family val="2"/>
            <scheme val="minor"/>
          </rPr>
          <t>한국 방문 시 연락</t>
        </r>
      </text>
    </comment>
    <comment ref="A3040" authorId="0" shapeId="0" xr:uid="{00000000-0006-0000-0100-00006F000000}">
      <text>
        <r>
          <rPr>
            <sz val="10"/>
            <color rgb="FF000000"/>
            <rFont val="Arial"/>
            <family val="2"/>
            <scheme val="minor"/>
          </rPr>
          <t>여수 살아서 서울 오면 연락</t>
        </r>
      </text>
    </comment>
    <comment ref="A3093" authorId="0" shapeId="0" xr:uid="{00000000-0006-0000-0100-000070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118" authorId="0" shapeId="0" xr:uid="{00000000-0006-0000-0100-000071000000}">
      <text>
        <r>
          <rPr>
            <sz val="10"/>
            <color rgb="FF000000"/>
            <rFont val="Arial"/>
            <family val="2"/>
            <scheme val="minor"/>
          </rPr>
          <t>한국오면 연락</t>
        </r>
      </text>
    </comment>
    <comment ref="A3170" authorId="0" shapeId="0" xr:uid="{00000000-0006-0000-0100-000072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176" authorId="0" shapeId="0" xr:uid="{00000000-0006-0000-0100-000073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185" authorId="0" shapeId="0" xr:uid="{00000000-0006-0000-0100-000074000000}">
      <text>
        <r>
          <rPr>
            <sz val="10"/>
            <color rgb="FF000000"/>
            <rFont val="Arial"/>
            <family val="2"/>
            <scheme val="minor"/>
          </rPr>
          <t>한국거주X</t>
        </r>
      </text>
    </comment>
    <comment ref="A3213" authorId="0" shapeId="0" xr:uid="{00000000-0006-0000-0100-000075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217" authorId="0" shapeId="0" xr:uid="{00000000-0006-0000-0100-000076000000}">
      <text>
        <r>
          <rPr>
            <sz val="10"/>
            <color rgb="FF000000"/>
            <rFont val="Arial"/>
            <family val="2"/>
            <scheme val="minor"/>
          </rPr>
          <t>경상북도 살아서 서울 올 때 연락</t>
        </r>
      </text>
    </comment>
    <comment ref="A3219" authorId="0" shapeId="0" xr:uid="{00000000-0006-0000-0100-000077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229" authorId="0" shapeId="0" xr:uid="{00000000-0006-0000-0100-000078000000}">
      <text>
        <r>
          <rPr>
            <sz val="10"/>
            <color rgb="FF000000"/>
            <rFont val="Arial"/>
            <family val="2"/>
            <scheme val="minor"/>
          </rPr>
          <t>스폰서X</t>
        </r>
      </text>
    </comment>
    <comment ref="A3243" authorId="0" shapeId="0" xr:uid="{00000000-0006-0000-0100-000079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259" authorId="0" shapeId="0" xr:uid="{00000000-0006-0000-0100-00007A000000}">
      <text>
        <r>
          <rPr>
            <sz val="10"/>
            <color rgb="FF000000"/>
            <rFont val="Arial"/>
            <family val="2"/>
            <scheme val="minor"/>
          </rPr>
          <t>12월 예정</t>
        </r>
      </text>
    </comment>
    <comment ref="A3360" authorId="0" shapeId="0" xr:uid="{00000000-0006-0000-0100-00007B000000}">
      <text>
        <r>
          <rPr>
            <sz val="10"/>
            <color rgb="FF000000"/>
            <rFont val="Arial"/>
            <family val="2"/>
            <scheme val="minor"/>
          </rPr>
          <t>대구</t>
        </r>
      </text>
    </comment>
    <comment ref="A3386" authorId="0" shapeId="0" xr:uid="{00000000-0006-0000-0100-00007C000000}">
      <text>
        <r>
          <rPr>
            <sz val="10"/>
            <color rgb="FF000000"/>
            <rFont val="Arial"/>
            <family val="2"/>
            <scheme val="minor"/>
          </rPr>
          <t>미국 거주</t>
        </r>
      </text>
    </comment>
    <comment ref="A3406" authorId="0" shapeId="0" xr:uid="{00000000-0006-0000-0100-00007D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407" authorId="0" shapeId="0" xr:uid="{00000000-0006-0000-0100-00007E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409" authorId="0" shapeId="0" xr:uid="{00000000-0006-0000-0100-00007F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410" authorId="0" shapeId="0" xr:uid="{00000000-0006-0000-0100-000080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421" authorId="0" shapeId="0" xr:uid="{00000000-0006-0000-0100-000081000000}">
      <text>
        <r>
          <rPr>
            <sz val="10"/>
            <color rgb="FF000000"/>
            <rFont val="Arial"/>
            <family val="2"/>
            <scheme val="minor"/>
          </rPr>
          <t>유상 (5000엔)</t>
        </r>
      </text>
    </comment>
    <comment ref="A3423" authorId="0" shapeId="0" xr:uid="{00000000-0006-0000-0100-000082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433" authorId="0" shapeId="0" xr:uid="{00000000-0006-0000-0100-000083000000}">
      <text>
        <r>
          <rPr>
            <sz val="10"/>
            <color rgb="FF000000"/>
            <rFont val="Arial"/>
            <family val="2"/>
            <scheme val="minor"/>
          </rPr>
          <t>여드름 치료 시술 진행중</t>
        </r>
      </text>
    </comment>
    <comment ref="A3434" authorId="0" shapeId="0" xr:uid="{00000000-0006-0000-0100-000084000000}">
      <text>
        <r>
          <rPr>
            <sz val="10"/>
            <color rgb="FF000000"/>
            <rFont val="Arial"/>
            <family val="2"/>
            <scheme val="minor"/>
          </rPr>
          <t>부산</t>
        </r>
      </text>
    </comment>
    <comment ref="A3439" authorId="0" shapeId="0" xr:uid="{00000000-0006-0000-0100-000085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456" authorId="0" shapeId="0" xr:uid="{00000000-0006-0000-0100-000086000000}">
      <text>
        <r>
          <rPr>
            <sz val="10"/>
            <color rgb="FF000000"/>
            <rFont val="Arial"/>
            <family val="2"/>
            <scheme val="minor"/>
          </rPr>
          <t>2027한국방문</t>
        </r>
      </text>
    </comment>
    <comment ref="A3506" authorId="0" shapeId="0" xr:uid="{00000000-0006-0000-0100-000087000000}">
      <text>
        <r>
          <rPr>
            <sz val="10"/>
            <color rgb="FF000000"/>
            <rFont val="Arial"/>
            <family val="2"/>
            <scheme val="minor"/>
          </rPr>
          <t>런던 거주/한국 오면 연락</t>
        </r>
      </text>
    </comment>
    <comment ref="A3553" authorId="0" shapeId="0" xr:uid="{00000000-0006-0000-0100-000088000000}">
      <text>
        <r>
          <rPr>
            <sz val="10"/>
            <color rgb="FF000000"/>
            <rFont val="Arial"/>
            <family val="2"/>
            <scheme val="minor"/>
          </rPr>
          <t>40초 릴스에 35000원</t>
        </r>
      </text>
    </comment>
    <comment ref="A3570" authorId="0" shapeId="0" xr:uid="{00000000-0006-0000-0100-000089000000}">
      <text>
        <r>
          <rPr>
            <sz val="10"/>
            <color rgb="FF000000"/>
            <rFont val="Arial"/>
            <family val="2"/>
            <scheme val="minor"/>
          </rPr>
          <t>이미 했었어서 다음에 다시 ,,</t>
        </r>
      </text>
    </comment>
    <comment ref="A3601" authorId="0" shapeId="0" xr:uid="{00000000-0006-0000-0100-00008A000000}">
      <text>
        <r>
          <rPr>
            <sz val="10"/>
            <color rgb="FF000000"/>
            <rFont val="Arial"/>
            <family val="2"/>
            <scheme val="minor"/>
          </rPr>
          <t>부산</t>
        </r>
      </text>
    </comment>
    <comment ref="A3607" authorId="0" shapeId="0" xr:uid="{00000000-0006-0000-0100-00008B000000}">
      <text>
        <r>
          <rPr>
            <sz val="10"/>
            <color rgb="FF000000"/>
            <rFont val="Arial"/>
            <family val="2"/>
            <scheme val="minor"/>
          </rPr>
          <t>travel 비용  paid?</t>
        </r>
      </text>
    </comment>
    <comment ref="A3610" authorId="0" shapeId="0" xr:uid="{00000000-0006-0000-0100-00008C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615" authorId="0" shapeId="0" xr:uid="{00000000-0006-0000-0100-00008D000000}">
      <text>
        <r>
          <rPr>
            <sz val="10"/>
            <color rgb="FF000000"/>
            <rFont val="Arial"/>
            <family val="2"/>
            <scheme val="minor"/>
          </rPr>
          <t>paid?</t>
        </r>
      </text>
    </comment>
    <comment ref="A3640" authorId="0" shapeId="0" xr:uid="{00000000-0006-0000-0100-00008E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647" authorId="0" shapeId="0" xr:uid="{00000000-0006-0000-0100-00008F000000}">
      <text>
        <r>
          <rPr>
            <sz val="10"/>
            <color rgb="FF000000"/>
            <rFont val="Arial"/>
            <family val="2"/>
            <scheme val="minor"/>
          </rPr>
          <t>한국오면 연락</t>
        </r>
      </text>
    </comment>
    <comment ref="A3695" authorId="0" shapeId="0" xr:uid="{00000000-0006-0000-0100-000090000000}">
      <text>
        <r>
          <rPr>
            <sz val="10"/>
            <color rgb="FF000000"/>
            <rFont val="Arial"/>
            <family val="2"/>
            <scheme val="minor"/>
          </rPr>
          <t>부산/서울오면 연락</t>
        </r>
      </text>
    </comment>
    <comment ref="A3714" authorId="0" shapeId="0" xr:uid="{00000000-0006-0000-0100-000091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778" authorId="0" shapeId="0" xr:uid="{00000000-0006-0000-0100-000092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802" authorId="0" shapeId="0" xr:uid="{00000000-0006-0000-0100-000093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3823" authorId="0" shapeId="0" xr:uid="{00000000-0006-0000-0100-000094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862" authorId="0" shapeId="0" xr:uid="{00000000-0006-0000-0100-000095000000}">
      <text>
        <r>
          <rPr>
            <sz val="10"/>
            <color rgb="FF000000"/>
            <rFont val="Arial"/>
            <family val="2"/>
            <scheme val="minor"/>
          </rPr>
          <t>한국 X</t>
        </r>
      </text>
    </comment>
    <comment ref="A3869" authorId="0" shapeId="0" xr:uid="{00000000-0006-0000-0100-000096000000}">
      <text>
        <r>
          <rPr>
            <sz val="10"/>
            <color rgb="FF000000"/>
            <rFont val="Arial"/>
            <family val="2"/>
            <scheme val="minor"/>
          </rPr>
          <t>파리 거주</t>
        </r>
      </text>
    </comment>
    <comment ref="A3926" authorId="0" shapeId="0" xr:uid="{00000000-0006-0000-0100-000097000000}">
      <text>
        <r>
          <rPr>
            <sz val="10"/>
            <color rgb="FF000000"/>
            <rFont val="Arial"/>
            <family val="2"/>
            <scheme val="minor"/>
          </rPr>
          <t xml:space="preserve">paid </t>
        </r>
      </text>
    </comment>
    <comment ref="A3941" authorId="0" shapeId="0" xr:uid="{00000000-0006-0000-0100-000098000000}">
      <text>
        <r>
          <rPr>
            <sz val="10"/>
            <color rgb="FF000000"/>
            <rFont val="Arial"/>
            <family val="2"/>
            <scheme val="minor"/>
          </rPr>
          <t>서울에 살 지 않아서 유상으로 진행
나중에 한국가면 연락</t>
        </r>
      </text>
    </comment>
    <comment ref="D3941" authorId="0" shapeId="0" xr:uid="{00000000-0006-0000-0100-000099000000}">
      <text>
        <r>
          <rPr>
            <sz val="10"/>
            <color rgb="FF000000"/>
            <rFont val="Arial"/>
            <family val="2"/>
            <scheme val="minor"/>
          </rPr>
          <t>3940-4045 세니아</t>
        </r>
      </text>
    </comment>
    <comment ref="A3949" authorId="0" shapeId="0" xr:uid="{00000000-0006-0000-0100-00009A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954" authorId="0" shapeId="0" xr:uid="{00000000-0006-0000-0100-00009B000000}">
      <text>
        <r>
          <rPr>
            <sz val="10"/>
            <color rgb="FF000000"/>
            <rFont val="Arial"/>
            <family val="2"/>
            <scheme val="minor"/>
          </rPr>
          <t>paid</t>
        </r>
      </text>
    </comment>
    <comment ref="A3976" authorId="0" shapeId="0" xr:uid="{00000000-0006-0000-0100-00009C000000}">
      <text>
        <r>
          <rPr>
            <sz val="10"/>
            <color rgb="FF000000"/>
            <rFont val="Arial"/>
            <family val="2"/>
            <scheme val="minor"/>
          </rPr>
          <t>한국 거주X</t>
        </r>
      </text>
    </comment>
    <comment ref="A3994" authorId="0" shapeId="0" xr:uid="{00000000-0006-0000-0100-00009D000000}">
      <text>
        <r>
          <rPr>
            <sz val="10"/>
            <color rgb="FF000000"/>
            <rFont val="Arial"/>
            <family val="2"/>
            <scheme val="minor"/>
          </rPr>
          <t>한국X</t>
        </r>
      </text>
    </comment>
    <comment ref="A4029" authorId="0" shapeId="0" xr:uid="{00000000-0006-0000-0100-00009E000000}">
      <text>
        <r>
          <rPr>
            <sz val="10"/>
            <color rgb="FF000000"/>
            <rFont val="Arial"/>
            <family val="2"/>
            <scheme val="minor"/>
          </rPr>
          <t>30만</t>
        </r>
      </text>
    </comment>
    <comment ref="D4064" authorId="0" shapeId="0" xr:uid="{00000000-0006-0000-0100-00009F000000}">
      <text>
        <r>
          <rPr>
            <sz val="10"/>
            <color rgb="FF000000"/>
            <rFont val="Arial"/>
            <family val="2"/>
            <scheme val="minor"/>
          </rPr>
          <t>repic_global</t>
        </r>
      </text>
    </comment>
    <comment ref="A4097" authorId="0" shapeId="0" xr:uid="{00000000-0006-0000-0100-0000A0000000}">
      <text>
        <r>
          <rPr>
            <sz val="10"/>
            <color rgb="FF000000"/>
            <rFont val="Arial"/>
            <family val="2"/>
            <scheme val="minor"/>
          </rPr>
          <t>한국X 오면 연락</t>
        </r>
      </text>
    </comment>
    <comment ref="D4146" authorId="0" shapeId="0" xr:uid="{00000000-0006-0000-0100-0000A1000000}">
      <text>
        <r>
          <rPr>
            <sz val="10"/>
            <color rgb="FF000000"/>
            <rFont val="Arial"/>
            <family val="2"/>
            <scheme val="minor"/>
          </rPr>
          <t>카린의원</t>
        </r>
      </text>
    </comment>
    <comment ref="D4189" authorId="0" shapeId="0" xr:uid="{00000000-0006-0000-0100-0000A2000000}">
      <text>
        <r>
          <rPr>
            <sz val="10"/>
            <color rgb="FF000000"/>
            <rFont val="Arial"/>
            <family val="2"/>
            <scheme val="minor"/>
          </rPr>
          <t>리베리의원</t>
        </r>
      </text>
    </comment>
  </commentList>
</comments>
</file>

<file path=xl/sharedStrings.xml><?xml version="1.0" encoding="utf-8"?>
<sst xmlns="http://schemas.openxmlformats.org/spreadsheetml/2006/main" count="11021" uniqueCount="6258">
  <si>
    <t>lunchtime procedure</t>
  </si>
  <si>
    <t>Obliv Clinic (Incheon)</t>
  </si>
  <si>
    <t>인바운드 (메타)</t>
  </si>
  <si>
    <t>mewsiee</t>
  </si>
  <si>
    <t>인스타 크롤링</t>
  </si>
  <si>
    <t>https://www.instagram.com/gangnam__boy</t>
  </si>
  <si>
    <t>gangnam__boy</t>
  </si>
  <si>
    <t>시딩 콘텐츠 태그</t>
  </si>
  <si>
    <t>_mprzchi</t>
  </si>
  <si>
    <t>luna_pro_beaut</t>
  </si>
  <si>
    <t>iamkimi</t>
  </si>
  <si>
    <t>lim_marrie</t>
  </si>
  <si>
    <t>yeonna_1220</t>
  </si>
  <si>
    <t>kate_wilczynska_</t>
  </si>
  <si>
    <t>ayliee_k</t>
  </si>
  <si>
    <t>hasmik_nik</t>
  </si>
  <si>
    <t>polinaband</t>
  </si>
  <si>
    <t>helencadogan</t>
  </si>
  <si>
    <t>chiaraamazzeo</t>
  </si>
  <si>
    <t>evgesshshh</t>
  </si>
  <si>
    <t>agata0710</t>
  </si>
  <si>
    <t>linayadiary</t>
  </si>
  <si>
    <t>milayuce_</t>
  </si>
  <si>
    <t>amaliatse</t>
  </si>
  <si>
    <t>cami__jorquera</t>
  </si>
  <si>
    <t>emmytinan</t>
  </si>
  <si>
    <t>aldilozano</t>
  </si>
  <si>
    <t>lisainseoul_</t>
  </si>
  <si>
    <t>dychan_</t>
  </si>
  <si>
    <t>thay_kj</t>
  </si>
  <si>
    <t>kenzietg3</t>
  </si>
  <si>
    <t>tanysave</t>
  </si>
  <si>
    <t>mexitangirl</t>
  </si>
  <si>
    <t>myglamtravels</t>
  </si>
  <si>
    <t>deerluby</t>
  </si>
  <si>
    <t>se___na0</t>
  </si>
  <si>
    <t>luciiead</t>
  </si>
  <si>
    <t>kittygingyy</t>
  </si>
  <si>
    <t>imp.mak</t>
  </si>
  <si>
    <t>dailyhilal</t>
  </si>
  <si>
    <t>gingertwin_</t>
  </si>
  <si>
    <t>kkangharii</t>
  </si>
  <si>
    <t>indo_yeoja</t>
  </si>
  <si>
    <t>ra.keshi</t>
  </si>
  <si>
    <t>noubeltwins</t>
  </si>
  <si>
    <t>nicolebohrer</t>
  </si>
  <si>
    <t>koreantutorjin</t>
  </si>
  <si>
    <t>naziskincii</t>
  </si>
  <si>
    <t>rumeysasehla</t>
  </si>
  <si>
    <t>kiranraja</t>
  </si>
  <si>
    <t>robintem</t>
  </si>
  <si>
    <t>kimchichingusk</t>
  </si>
  <si>
    <t>jessieseoulxo</t>
  </si>
  <si>
    <t>kbrauzunny</t>
  </si>
  <si>
    <t>oh_mila</t>
  </si>
  <si>
    <t>sammieshing</t>
  </si>
  <si>
    <t>nina__abdullaeva</t>
  </si>
  <si>
    <t>thefoksie</t>
  </si>
  <si>
    <t>_kotsv</t>
  </si>
  <si>
    <t>foodiegoddess313</t>
  </si>
  <si>
    <t>@creatrip.global</t>
  </si>
  <si>
    <t>nathanielkez</t>
  </si>
  <si>
    <t>dancingintheshed</t>
  </si>
  <si>
    <t>moreoutdoorsmore</t>
  </si>
  <si>
    <t>helloimritz</t>
  </si>
  <si>
    <t>friendstofoodies</t>
  </si>
  <si>
    <t>yoitsjojo9</t>
  </si>
  <si>
    <t>nomsofvan</t>
  </si>
  <si>
    <t>chelseycja</t>
  </si>
  <si>
    <t>theshbang</t>
  </si>
  <si>
    <t>serenetsq</t>
  </si>
  <si>
    <t>michellelaadeedaa_</t>
  </si>
  <si>
    <t>abitwon</t>
  </si>
  <si>
    <t>_ayellowlemontree</t>
  </si>
  <si>
    <t>aymibaby</t>
  </si>
  <si>
    <t>erickzq</t>
  </si>
  <si>
    <t>bloggish_forever</t>
  </si>
  <si>
    <t>xplorskorea</t>
  </si>
  <si>
    <t>here._.forthefood</t>
  </si>
  <si>
    <t>lidostudio.photography</t>
  </si>
  <si>
    <t>belinda.fashionista</t>
  </si>
  <si>
    <t>silvia.muryadi</t>
  </si>
  <si>
    <t>stephieavalos</t>
  </si>
  <si>
    <t>adaysophie</t>
  </si>
  <si>
    <t>mjeaaaats</t>
  </si>
  <si>
    <t>chrisbg</t>
  </si>
  <si>
    <t>miss____backpacker</t>
  </si>
  <si>
    <t>petracandy</t>
  </si>
  <si>
    <t>b_adventures1</t>
  </si>
  <si>
    <t>maxinesanz</t>
  </si>
  <si>
    <t>thesoulofseoulblog</t>
  </si>
  <si>
    <t>hannahclayohfe</t>
  </si>
  <si>
    <t>g.ella__</t>
  </si>
  <si>
    <t>ginamhwang</t>
  </si>
  <si>
    <t>sensesinspired</t>
  </si>
  <si>
    <t>hussain_gilani_</t>
  </si>
  <si>
    <t>valentinachangmua</t>
  </si>
  <si>
    <t>bakeyvakey</t>
  </si>
  <si>
    <t>alexisdeocaris</t>
  </si>
  <si>
    <t>claraluvclare</t>
  </si>
  <si>
    <t>kaylinnie_</t>
  </si>
  <si>
    <t>berly118</t>
  </si>
  <si>
    <t>sabiithefirst</t>
  </si>
  <si>
    <t>sugafairy7</t>
  </si>
  <si>
    <t>sseoul.sam</t>
  </si>
  <si>
    <t>shwetaesthetic</t>
  </si>
  <si>
    <t>jel_xxa</t>
  </si>
  <si>
    <t>silvia.27sd</t>
  </si>
  <si>
    <t>piggweee</t>
  </si>
  <si>
    <t xml:space="preserve">kenyangbegox </t>
  </si>
  <si>
    <t>meghnadatta_</t>
  </si>
  <si>
    <t>Benjamin Clinic (Gangnam)</t>
  </si>
  <si>
    <t>Abdyldaevvva_</t>
  </si>
  <si>
    <t>cami_fromtheblock</t>
  </si>
  <si>
    <t>paovalmp3s</t>
  </si>
  <si>
    <t>vicent_creux</t>
  </si>
  <si>
    <t>miumiu.marta</t>
  </si>
  <si>
    <t>b1zyr</t>
  </si>
  <si>
    <t>kaymaringa</t>
  </si>
  <si>
    <t>imddpali</t>
  </si>
  <si>
    <t>bejaoui__eya</t>
  </si>
  <si>
    <t>ahmeedius</t>
  </si>
  <si>
    <t>etufilhs</t>
  </si>
  <si>
    <t>mooonqueenie</t>
  </si>
  <si>
    <t>hiioana</t>
  </si>
  <si>
    <t>adindanegara</t>
  </si>
  <si>
    <t>estherinclouds</t>
  </si>
  <si>
    <t>elidatyan</t>
  </si>
  <si>
    <t>i.am_lilly</t>
  </si>
  <si>
    <t>_.maria0102</t>
  </si>
  <si>
    <t>jeffwedges</t>
  </si>
  <si>
    <t>haku_mirri</t>
  </si>
  <si>
    <t>rometoseoul</t>
  </si>
  <si>
    <t>airahcyy</t>
  </si>
  <si>
    <t>maeve.jourand</t>
  </si>
  <si>
    <t>sineadzora</t>
  </si>
  <si>
    <t>annet.krist</t>
  </si>
  <si>
    <t>0.25kimchi</t>
  </si>
  <si>
    <t>angelica.bunga</t>
  </si>
  <si>
    <t>jessica_in_asia</t>
  </si>
  <si>
    <t>dear_aera</t>
  </si>
  <si>
    <t>lunievers</t>
  </si>
  <si>
    <t>rattaetae</t>
  </si>
  <si>
    <t>berryttalgi</t>
  </si>
  <si>
    <t>뷰티엑스포</t>
  </si>
  <si>
    <t>dr.neepeiyi</t>
  </si>
  <si>
    <t>rosa_flow_flow</t>
  </si>
  <si>
    <t>kikuko_kiki</t>
  </si>
  <si>
    <t>an._.yana</t>
  </si>
  <si>
    <t>leonormerin</t>
  </si>
  <si>
    <t>anacaceresp</t>
  </si>
  <si>
    <t>3diyakorea</t>
  </si>
  <si>
    <t>raya_pan</t>
  </si>
  <si>
    <t>bettyeatsthecity</t>
  </si>
  <si>
    <t>korea_with_ruksaar</t>
  </si>
  <si>
    <t>miamigamara</t>
  </si>
  <si>
    <t>una.coreana</t>
  </si>
  <si>
    <t>cyn_thia.oh</t>
  </si>
  <si>
    <t>beautifulinsoul</t>
  </si>
  <si>
    <t>nesstipak</t>
  </si>
  <si>
    <t>인플루언서 소개</t>
  </si>
  <si>
    <t>letmefly_k</t>
  </si>
  <si>
    <t>cyan_pmu</t>
  </si>
  <si>
    <t>sitimcnally</t>
  </si>
  <si>
    <t>anell_orman</t>
  </si>
  <si>
    <t>angelina__music</t>
  </si>
  <si>
    <t>vaeycil</t>
  </si>
  <si>
    <t>amor4etooo1996</t>
  </si>
  <si>
    <t>sjeongmii</t>
  </si>
  <si>
    <t>amyeatinglife</t>
  </si>
  <si>
    <t>poterpish</t>
  </si>
  <si>
    <t>drschzannechoo</t>
  </si>
  <si>
    <t>frezdiaries</t>
  </si>
  <si>
    <t>rachelle_julia</t>
  </si>
  <si>
    <t>mimii_park</t>
  </si>
  <si>
    <t>italymeetkorea</t>
  </si>
  <si>
    <t>chloe.horen</t>
  </si>
  <si>
    <t>f.minjma7</t>
  </si>
  <si>
    <t>doreen_lara</t>
  </si>
  <si>
    <t>y__lavi</t>
  </si>
  <si>
    <t>ka_____1019</t>
  </si>
  <si>
    <t>anasta_siyak</t>
  </si>
  <si>
    <t>chiaragiudicee</t>
  </si>
  <si>
    <t>nadiazalecka</t>
  </si>
  <si>
    <t>_candyyy____</t>
  </si>
  <si>
    <t>riacienne</t>
  </si>
  <si>
    <t>kerrinramz</t>
  </si>
  <si>
    <t>theyuriii</t>
  </si>
  <si>
    <t>rosetr.an</t>
  </si>
  <si>
    <t>halime856</t>
  </si>
  <si>
    <t>maria_alvarezdancer</t>
  </si>
  <si>
    <t>mimiminessa</t>
  </si>
  <si>
    <t>christina_lagatita</t>
  </si>
  <si>
    <t>bellaz.9</t>
  </si>
  <si>
    <t>dk_a_life</t>
  </si>
  <si>
    <t>jasic0111</t>
  </si>
  <si>
    <t>rmyrose</t>
  </si>
  <si>
    <t>natashavl__</t>
  </si>
  <si>
    <t>noopur_18</t>
  </si>
  <si>
    <t>rayaneroxy</t>
  </si>
  <si>
    <t>pablainkorea</t>
  </si>
  <si>
    <t>epiphanik_26</t>
  </si>
  <si>
    <t>be_suzy__</t>
  </si>
  <si>
    <t>genesisaileen_</t>
  </si>
  <si>
    <t>camilahtv</t>
  </si>
  <si>
    <t>sophiekallai</t>
  </si>
  <si>
    <t>explorewithalise</t>
  </si>
  <si>
    <t>thzm</t>
  </si>
  <si>
    <t>_jin.kim</t>
  </si>
  <si>
    <t>sitikhadijahhalim</t>
  </si>
  <si>
    <t>honournapoleon</t>
  </si>
  <si>
    <t>danirmz</t>
  </si>
  <si>
    <t>kariinasxo</t>
  </si>
  <si>
    <t>candidarshine</t>
  </si>
  <si>
    <t>cary.riquelmeg</t>
  </si>
  <si>
    <t>livia.cury</t>
  </si>
  <si>
    <t>somasowa</t>
  </si>
  <si>
    <t>linlingel</t>
  </si>
  <si>
    <t>ahenkerell</t>
  </si>
  <si>
    <t>vindyalvioo</t>
  </si>
  <si>
    <t>sarii0715</t>
  </si>
  <si>
    <t>sibel_duru</t>
  </si>
  <si>
    <t>easuellen</t>
  </si>
  <si>
    <t>thedintheusa</t>
  </si>
  <si>
    <t>yesimbozkus</t>
  </si>
  <si>
    <t>sofialvg</t>
  </si>
  <si>
    <t>j00diefoodie</t>
  </si>
  <si>
    <t>marinemrn___</t>
  </si>
  <si>
    <t>tilovovadinara</t>
  </si>
  <si>
    <t>juuumai1</t>
  </si>
  <si>
    <t>faiz_najibcmm</t>
  </si>
  <si>
    <t>angelinahanjaya</t>
  </si>
  <si>
    <t>jellyhaeni</t>
  </si>
  <si>
    <t>elizaveta_yz</t>
  </si>
  <si>
    <t>hajarelmouhafidi</t>
  </si>
  <si>
    <t>nameberrry</t>
  </si>
  <si>
    <t>jerw.in</t>
  </si>
  <si>
    <t>moona_rosa</t>
  </si>
  <si>
    <t>dianakelss</t>
  </si>
  <si>
    <t>miamakesmusic1</t>
  </si>
  <si>
    <t>lelleaa</t>
  </si>
  <si>
    <t>kseniasenia_</t>
  </si>
  <si>
    <t>astrophiliana</t>
  </si>
  <si>
    <t>kiirstinleigh</t>
  </si>
  <si>
    <t>joyceolivareslife</t>
  </si>
  <si>
    <t>nsykala</t>
  </si>
  <si>
    <t>a.ce_7</t>
  </si>
  <si>
    <t>chagovets_nadya</t>
  </si>
  <si>
    <t>yana.vnk</t>
  </si>
  <si>
    <t>j_erkezhan</t>
  </si>
  <si>
    <t>muhammad_amjad_pkkr</t>
  </si>
  <si>
    <t>hongshaine</t>
  </si>
  <si>
    <t>leeginau</t>
  </si>
  <si>
    <t>lianna_nigmatulina</t>
  </si>
  <si>
    <t>thefoodieengineer_</t>
  </si>
  <si>
    <t>arkac993</t>
  </si>
  <si>
    <t>tatyarias</t>
  </si>
  <si>
    <t>brianna.melaniee</t>
  </si>
  <si>
    <t>aphangvanvan</t>
  </si>
  <si>
    <t>stuffs.unlmtd</t>
  </si>
  <si>
    <t>ry7nn_</t>
  </si>
  <si>
    <t>margkimmm</t>
  </si>
  <si>
    <t>khasan___01</t>
  </si>
  <si>
    <t>adam_n_aylon</t>
  </si>
  <si>
    <t>lillynicols</t>
  </si>
  <si>
    <t>deliaandreea2320</t>
  </si>
  <si>
    <t>anna_vivar</t>
  </si>
  <si>
    <t>makeup_by_preeya</t>
  </si>
  <si>
    <t>nastik.ba</t>
  </si>
  <si>
    <t>추가 수동 서치업</t>
  </si>
  <si>
    <t>doodadledledle</t>
  </si>
  <si>
    <t>noonnita</t>
  </si>
  <si>
    <t>armws_ksd</t>
  </si>
  <si>
    <t>drunkface</t>
  </si>
  <si>
    <t>vionns_vlog</t>
  </si>
  <si>
    <t>vivi_vppv</t>
  </si>
  <si>
    <t>topppn</t>
  </si>
  <si>
    <t>cxlipoppy_0o</t>
  </si>
  <si>
    <t>niaagness</t>
  </si>
  <si>
    <t>hemxsphere</t>
  </si>
  <si>
    <t>itskaleynicole</t>
  </si>
  <si>
    <t>okmbl</t>
  </si>
  <si>
    <t>victoria.chee</t>
  </si>
  <si>
    <t>graceannryu</t>
  </si>
  <si>
    <t>alloyyyy___</t>
  </si>
  <si>
    <t>kelmeleats</t>
  </si>
  <si>
    <t>bee.triss</t>
  </si>
  <si>
    <t>w_mia</t>
  </si>
  <si>
    <t>bpdudgus678</t>
  </si>
  <si>
    <t>momo_koreacafe</t>
  </si>
  <si>
    <t>ttiiee_0</t>
  </si>
  <si>
    <t>rcc___hgc</t>
  </si>
  <si>
    <t>_airingomaru</t>
  </si>
  <si>
    <t>akaikumin</t>
  </si>
  <si>
    <t>beauteaki</t>
  </si>
  <si>
    <t>takahashi_made</t>
  </si>
  <si>
    <t>makigram423h</t>
  </si>
  <si>
    <t>eunsatv</t>
  </si>
  <si>
    <t>yukari_sanno</t>
  </si>
  <si>
    <t>eiko__korea</t>
  </si>
  <si>
    <t>maru_cafelog</t>
  </si>
  <si>
    <t>shinya19950502</t>
  </si>
  <si>
    <t>yuki_korea</t>
  </si>
  <si>
    <t>kabatako</t>
  </si>
  <si>
    <t>hirotaku_gourmet</t>
  </si>
  <si>
    <t>dididuit7</t>
  </si>
  <si>
    <t>lebo_kp</t>
  </si>
  <si>
    <t>satoharu_korea</t>
  </si>
  <si>
    <t>bloomingpines</t>
  </si>
  <si>
    <t>rurirurihime</t>
  </si>
  <si>
    <t>trip_aaas</t>
  </si>
  <si>
    <t>justsavxnnah</t>
  </si>
  <si>
    <t>ayutan0528</t>
  </si>
  <si>
    <t>mariahjenae</t>
  </si>
  <si>
    <t>keinyan69</t>
  </si>
  <si>
    <t>7mayu2mayu</t>
  </si>
  <si>
    <t>dealingswithdy</t>
  </si>
  <si>
    <t>wenlin0618</t>
  </si>
  <si>
    <t>aboutzoelee</t>
  </si>
  <si>
    <t>_ririvk</t>
  </si>
  <si>
    <t>daybeau_clinic</t>
  </si>
  <si>
    <t>인플루언서 단체 팔로우 @k_influencer_official</t>
  </si>
  <si>
    <t>ranikorerohi</t>
  </si>
  <si>
    <t>ciribiriibela</t>
  </si>
  <si>
    <t>nimss.13</t>
  </si>
  <si>
    <t>nicoleta_mihaela01</t>
  </si>
  <si>
    <t>tathianagusmao</t>
  </si>
  <si>
    <t>camii.moonflower</t>
  </si>
  <si>
    <t>yunise</t>
  </si>
  <si>
    <t>prettysoul.xx</t>
  </si>
  <si>
    <t>noeypitchas</t>
  </si>
  <si>
    <t>veryrarekat</t>
  </si>
  <si>
    <t>rachsuss</t>
  </si>
  <si>
    <t>jqandri</t>
  </si>
  <si>
    <t>beverlyyip</t>
  </si>
  <si>
    <t>chrsfranz</t>
  </si>
  <si>
    <t>liebi_915</t>
  </si>
  <si>
    <t>angelaapham</t>
  </si>
  <si>
    <t>koreankareen</t>
  </si>
  <si>
    <t>Uonne Clinic (Mapo)</t>
  </si>
  <si>
    <t>ellaaabltz_r</t>
  </si>
  <si>
    <t>therealnomikang</t>
  </si>
  <si>
    <t>french.with.aya</t>
  </si>
  <si>
    <t>nia.diaryy</t>
  </si>
  <si>
    <t>bliss.jwoo</t>
  </si>
  <si>
    <t>lmnopq__tuvwxy</t>
  </si>
  <si>
    <t>salmaknani.98</t>
  </si>
  <si>
    <t>lilyinapinkscarf</t>
  </si>
  <si>
    <t>nikiengheepi</t>
  </si>
  <si>
    <t>lenehajunsu</t>
  </si>
  <si>
    <t>octhima.art</t>
  </si>
  <si>
    <t>soydanee</t>
  </si>
  <si>
    <t>_iimyui</t>
  </si>
  <si>
    <t>strong.koreann</t>
  </si>
  <si>
    <t>evellyn.feliix</t>
  </si>
  <si>
    <t>daniela.ferreira46</t>
  </si>
  <si>
    <t>claudyclauu</t>
  </si>
  <si>
    <t>1ndomeeekoo</t>
  </si>
  <si>
    <t>nikosunmi</t>
  </si>
  <si>
    <t>flx.olaya</t>
  </si>
  <si>
    <t>andiechan_</t>
  </si>
  <si>
    <t>heylatii</t>
  </si>
  <si>
    <t>shebert497</t>
  </si>
  <si>
    <t>riku_tv77</t>
  </si>
  <si>
    <t>cocoashots</t>
  </si>
  <si>
    <t>miss4ndr4.exe</t>
  </si>
  <si>
    <t>larissa__godoy_</t>
  </si>
  <si>
    <t>jasmineskh</t>
  </si>
  <si>
    <t>itsmeyellaaaa</t>
  </si>
  <si>
    <t>marbelislugo_escritora</t>
  </si>
  <si>
    <t>hales_r16_</t>
  </si>
  <si>
    <t>reyu_48</t>
  </si>
  <si>
    <t>betaniacorales</t>
  </si>
  <si>
    <t>passaportedabettina</t>
  </si>
  <si>
    <t>anakrd</t>
  </si>
  <si>
    <t>mnipyl</t>
  </si>
  <si>
    <t>escritoramelinafuenmayor</t>
  </si>
  <si>
    <t>erikahbassani</t>
  </si>
  <si>
    <t>jiiminn.a</t>
  </si>
  <si>
    <t>maralloyola</t>
  </si>
  <si>
    <t>wandermoony</t>
  </si>
  <si>
    <t>raquinoya</t>
  </si>
  <si>
    <t>miniko_35</t>
  </si>
  <si>
    <t>seulmate_drama</t>
  </si>
  <si>
    <t>won_sara</t>
  </si>
  <si>
    <t>missjuwii</t>
  </si>
  <si>
    <t>jangjihoo</t>
  </si>
  <si>
    <t>nada_elbashatly</t>
  </si>
  <si>
    <t>nuraulia9_</t>
  </si>
  <si>
    <t>imsansxx</t>
  </si>
  <si>
    <t>proyectohan</t>
  </si>
  <si>
    <t>melodyofherseoul</t>
  </si>
  <si>
    <t>vivien.sczesny</t>
  </si>
  <si>
    <t>halima_mea</t>
  </si>
  <si>
    <t>mai_drinks_soju</t>
  </si>
  <si>
    <t>rara_aywara</t>
  </si>
  <si>
    <t>rosesbymicaela_</t>
  </si>
  <si>
    <t xml:space="preserve">igobart_ </t>
  </si>
  <si>
    <t>meylouuu</t>
  </si>
  <si>
    <t>rociocadizh</t>
  </si>
  <si>
    <t>berebian_vlogs</t>
  </si>
  <si>
    <t>taniaa.ald</t>
  </si>
  <si>
    <r>
      <rPr>
        <u/>
        <sz val="11"/>
        <color rgb="FF434343"/>
        <rFont val="Malgun Gothic"/>
        <family val="2"/>
        <charset val="129"/>
      </rPr>
      <t xml:space="preserve">광고 </t>
    </r>
    <r>
      <rPr>
        <u/>
        <sz val="11"/>
        <color rgb="FF1155CC"/>
        <rFont val="Malgun Gothic"/>
        <family val="2"/>
        <charset val="129"/>
      </rPr>
      <t>https://www.instagram.com/p/DMy9JjygJmt/?utm_source=ig_web_copy_link</t>
    </r>
  </si>
  <si>
    <t>irrelevant.jen</t>
  </si>
  <si>
    <t>nicolepatricew</t>
  </si>
  <si>
    <t>emmakim_yebinmom</t>
  </si>
  <si>
    <t>shaytiana</t>
  </si>
  <si>
    <t>anastasiya_sharaya</t>
  </si>
  <si>
    <t>jeonsaadia_</t>
  </si>
  <si>
    <t>edain.seoul</t>
  </si>
  <si>
    <t>tinaya_1.0_</t>
  </si>
  <si>
    <t>juliagulacsi</t>
  </si>
  <si>
    <t>lara_javaid</t>
  </si>
  <si>
    <t>kyxarocore</t>
  </si>
  <si>
    <t>세니아 PR 계정 팔로워 (@pr_xenia_m)</t>
  </si>
  <si>
    <t>siysiazhari</t>
  </si>
  <si>
    <t>ji_jin_park</t>
  </si>
  <si>
    <t>carolain.boni</t>
  </si>
  <si>
    <t>mariive92</t>
  </si>
  <si>
    <t>ind_in_korea</t>
  </si>
  <si>
    <t>aldanaim</t>
  </si>
  <si>
    <t>aliizdenis</t>
  </si>
  <si>
    <t>Lavinia</t>
  </si>
  <si>
    <t>this_is_velaan</t>
  </si>
  <si>
    <t>permato</t>
  </si>
  <si>
    <t>senicoree</t>
  </si>
  <si>
    <t>ashhhleeey13</t>
  </si>
  <si>
    <t>_jke___</t>
  </si>
  <si>
    <t>araihc2000</t>
  </si>
  <si>
    <t>_saurabhi.kulkarni_</t>
  </si>
  <si>
    <t>mirla_lva</t>
  </si>
  <si>
    <t>lesyeoux</t>
  </si>
  <si>
    <t>alexahurka</t>
  </si>
  <si>
    <t>nikita_in_korea</t>
  </si>
  <si>
    <t>amanda.laquemanda</t>
  </si>
  <si>
    <t>vovcha_kim</t>
  </si>
  <si>
    <t>priya_bamnote_</t>
  </si>
  <si>
    <t>esra__shaheen</t>
  </si>
  <si>
    <t>lbdsalma19</t>
  </si>
  <si>
    <t>ameaflower</t>
  </si>
  <si>
    <t>alyona.weys</t>
  </si>
  <si>
    <t>coreaconvale</t>
  </si>
  <si>
    <t>sh.official_jk</t>
  </si>
  <si>
    <t>toriprk</t>
  </si>
  <si>
    <t>shinyeonseul02</t>
  </si>
  <si>
    <t>enchantresshaii</t>
  </si>
  <si>
    <r>
      <rPr>
        <u/>
        <sz val="11"/>
        <color rgb="FF434343"/>
        <rFont val="Malgun Gothic"/>
        <family val="2"/>
        <charset val="129"/>
      </rPr>
      <t xml:space="preserve">세니아 광고 </t>
    </r>
    <r>
      <rPr>
        <u/>
        <sz val="11"/>
        <color rgb="FF1155CC"/>
        <rFont val="Malgun Gothic"/>
        <family val="2"/>
        <charset val="129"/>
      </rPr>
      <t>https://www.instagram.com/p/DEhEpvuMRPo/?utm_source=ig_web_copy_link</t>
    </r>
  </si>
  <si>
    <t>lydiardgr</t>
  </si>
  <si>
    <t>angiecaj_h</t>
  </si>
  <si>
    <t>_juniorroyal_</t>
  </si>
  <si>
    <t>ythebird</t>
  </si>
  <si>
    <t>xjuliamii</t>
  </si>
  <si>
    <t>aliciacho</t>
  </si>
  <si>
    <t>ms.rissakaye</t>
  </si>
  <si>
    <t>naturally.nani</t>
  </si>
  <si>
    <t>cmooann</t>
  </si>
  <si>
    <t>gizemzhungiel</t>
  </si>
  <si>
    <t>hikaberi</t>
  </si>
  <si>
    <t>cezzaarraa</t>
  </si>
  <si>
    <t>annybear</t>
  </si>
  <si>
    <t>astel_giorgia</t>
  </si>
  <si>
    <t>verael_212</t>
  </si>
  <si>
    <t>elenapark_s</t>
  </si>
  <si>
    <t>yldemz</t>
  </si>
  <si>
    <t>_karina_sia_</t>
  </si>
  <si>
    <t>_sanroeder</t>
  </si>
  <si>
    <t>ividntt</t>
  </si>
  <si>
    <t>kerstinmariia</t>
  </si>
  <si>
    <t>chanel_shanice</t>
  </si>
  <si>
    <t>msvalerielim</t>
  </si>
  <si>
    <t>msoinkee</t>
  </si>
  <si>
    <t>mathael_khalid</t>
  </si>
  <si>
    <t>https://www.instagram.com/reel/DOXeu6TEp-u/?utm_source=ig_web_copy_link&amp;igsh=MzRlODBiNWFlZA==</t>
  </si>
  <si>
    <t>giyagigi</t>
  </si>
  <si>
    <t>dina_in_korea</t>
  </si>
  <si>
    <t>_mushtarak</t>
  </si>
  <si>
    <t>1zizika</t>
  </si>
  <si>
    <t>mardona_urinova</t>
  </si>
  <si>
    <t>baxtiyarovna_m9</t>
  </si>
  <si>
    <t>huri_joy</t>
  </si>
  <si>
    <t>sarbina_korea</t>
  </si>
  <si>
    <t>itsnancy_017</t>
  </si>
  <si>
    <t>sgi0214</t>
  </si>
  <si>
    <t>k.jiyg</t>
  </si>
  <si>
    <t>dhiecyaraujo</t>
  </si>
  <si>
    <t>sylviaflow333</t>
  </si>
  <si>
    <t>kazuto_yolo</t>
  </si>
  <si>
    <t>jaoya.__</t>
  </si>
  <si>
    <t>angie.victoriac</t>
  </si>
  <si>
    <t>claudiafernanda_dpc</t>
  </si>
  <si>
    <t>l.nyx</t>
  </si>
  <si>
    <t>louiemaechu</t>
  </si>
  <si>
    <t>jollinepop</t>
  </si>
  <si>
    <t>sabrinagw_</t>
  </si>
  <si>
    <t>alelovestteokbokki</t>
  </si>
  <si>
    <t>graceviryas</t>
  </si>
  <si>
    <t>sa_kshiiii____</t>
  </si>
  <si>
    <t>gs__1090</t>
  </si>
  <si>
    <t>sihyun.beauty</t>
  </si>
  <si>
    <t>mon_yena</t>
  </si>
  <si>
    <t>oumaimaseyad</t>
  </si>
  <si>
    <t>mechamadecrespa</t>
  </si>
  <si>
    <t>taty_ta.ty</t>
  </si>
  <si>
    <t>kimiyapwong</t>
  </si>
  <si>
    <t>ikewahyuningsih_</t>
  </si>
  <si>
    <t>ingrid.o97</t>
  </si>
  <si>
    <t>samiyahzw</t>
  </si>
  <si>
    <t>heypopster</t>
  </si>
  <si>
    <t>brendasantossx</t>
  </si>
  <si>
    <t>madinaville</t>
  </si>
  <si>
    <t>______93s32425</t>
  </si>
  <si>
    <t>minafultravels</t>
  </si>
  <si>
    <t>mychemhorizon</t>
  </si>
  <si>
    <t>myc_ozylife</t>
  </si>
  <si>
    <t>iiamjisuli</t>
  </si>
  <si>
    <t>sum__mood</t>
  </si>
  <si>
    <t>_victoria_danielle</t>
  </si>
  <si>
    <t>mariechen_cc</t>
  </si>
  <si>
    <t>joanknockout</t>
  </si>
  <si>
    <t>sophiieelysee</t>
  </si>
  <si>
    <t>celiareginabyeon</t>
  </si>
  <si>
    <t>huda_z</t>
  </si>
  <si>
    <t>fro_1ove_a</t>
  </si>
  <si>
    <t>katerinavanhanen</t>
  </si>
  <si>
    <t>myna.bb</t>
  </si>
  <si>
    <t>nonikindra.82</t>
  </si>
  <si>
    <t>theangelabada</t>
  </si>
  <si>
    <t>uiaeam</t>
  </si>
  <si>
    <t>tara_wck</t>
  </si>
  <si>
    <t>olya_velmor</t>
  </si>
  <si>
    <t>a.gkt</t>
  </si>
  <si>
    <t>ralu.mircii21</t>
  </si>
  <si>
    <t>ourkenza</t>
  </si>
  <si>
    <t>with_maria7</t>
  </si>
  <si>
    <t>super.ksun</t>
  </si>
  <si>
    <t>cn.enn</t>
  </si>
  <si>
    <t>pri_for_real</t>
  </si>
  <si>
    <t>kira_in_korea</t>
  </si>
  <si>
    <t>marina_seoullife</t>
  </si>
  <si>
    <t>olyaliinda</t>
  </si>
  <si>
    <t>victoriaseoulachi.jpg</t>
  </si>
  <si>
    <t>asmaa_souhail</t>
  </si>
  <si>
    <t>diyor.rustam</t>
  </si>
  <si>
    <t>nazmunsrabony</t>
  </si>
  <si>
    <t>ilitajames</t>
  </si>
  <si>
    <t>Dongahncentral Clinic (Yongsan)</t>
  </si>
  <si>
    <t>chasofia1</t>
  </si>
  <si>
    <t>norainseoul</t>
  </si>
  <si>
    <t>yul.eg</t>
  </si>
  <si>
    <t>gulnur___023</t>
  </si>
  <si>
    <t>talita_son</t>
  </si>
  <si>
    <t>팔로우</t>
  </si>
  <si>
    <t>meaganduckitt</t>
  </si>
  <si>
    <t>a.k.asn</t>
  </si>
  <si>
    <t>mila.1b</t>
  </si>
  <si>
    <t>_vette_c</t>
  </si>
  <si>
    <t>lizacheprasova</t>
  </si>
  <si>
    <t xml:space="preserve">jahoni_d </t>
  </si>
  <si>
    <t>디엠 인바운드</t>
  </si>
  <si>
    <t>narjeshpr</t>
  </si>
  <si>
    <t>medina_qazaqstan</t>
  </si>
  <si>
    <t>gaby.hyu</t>
  </si>
  <si>
    <t>rmenrico19</t>
  </si>
  <si>
    <t>lubnaa</t>
  </si>
  <si>
    <t>mariadottorii</t>
  </si>
  <si>
    <t>theskincarebarbie</t>
  </si>
  <si>
    <t>shuabuddy</t>
  </si>
  <si>
    <t>ayossb</t>
  </si>
  <si>
    <t>eenaeseu</t>
  </si>
  <si>
    <t>brookieeco_</t>
  </si>
  <si>
    <t>meet.me.in.seoul</t>
  </si>
  <si>
    <t>Aradhya</t>
  </si>
  <si>
    <t>alejandralozan_</t>
  </si>
  <si>
    <t>ginyn</t>
  </si>
  <si>
    <t>anaainacio</t>
  </si>
  <si>
    <t>0218ani</t>
  </si>
  <si>
    <t>gracecallistaa</t>
  </si>
  <si>
    <t>aprildgreat</t>
  </si>
  <si>
    <t>vani.aa</t>
  </si>
  <si>
    <t>tesshorak</t>
  </si>
  <si>
    <t>angypangy36</t>
  </si>
  <si>
    <t>francesca.994</t>
  </si>
  <si>
    <t>universojess.br</t>
  </si>
  <si>
    <t>natalieefrancis</t>
  </si>
  <si>
    <t>laylanakorea</t>
  </si>
  <si>
    <t>kardelen</t>
  </si>
  <si>
    <t>Nazhiira</t>
  </si>
  <si>
    <t>laura_bombarda</t>
  </si>
  <si>
    <t>Sn_nayoon</t>
  </si>
  <si>
    <t>hxnnxh.kor</t>
  </si>
  <si>
    <t>mahdislfc</t>
  </si>
  <si>
    <t>lunabk</t>
  </si>
  <si>
    <t>u.aizat</t>
  </si>
  <si>
    <t>farezadnan</t>
  </si>
  <si>
    <t>fabz8a</t>
  </si>
  <si>
    <t>barbiesalvatore</t>
  </si>
  <si>
    <t>vanshika_yadav98</t>
  </si>
  <si>
    <t>trulytheresavo</t>
  </si>
  <si>
    <t>roy.kai</t>
  </si>
  <si>
    <t>by.luisagarcia</t>
  </si>
  <si>
    <t>lauradaniela.gallegog</t>
  </si>
  <si>
    <t>nadiaannuar</t>
  </si>
  <si>
    <t>meloandre__</t>
  </si>
  <si>
    <t>chloe.bebe</t>
  </si>
  <si>
    <t>gofindsarah</t>
  </si>
  <si>
    <t>lixiie25</t>
  </si>
  <si>
    <t>marsh99mallow</t>
  </si>
  <si>
    <t>jee_soliman</t>
  </si>
  <si>
    <t>hechizera13</t>
  </si>
  <si>
    <t>kirstylouisewells</t>
  </si>
  <si>
    <t>sunnyinhongkong</t>
  </si>
  <si>
    <t>jin_jin_life_</t>
  </si>
  <si>
    <t>useva</t>
  </si>
  <si>
    <t>yyyyyyang47</t>
  </si>
  <si>
    <t>3yuh.min</t>
  </si>
  <si>
    <t>rennylin</t>
  </si>
  <si>
    <t>yuhan.0704</t>
  </si>
  <si>
    <t>_lpkiceki</t>
  </si>
  <si>
    <t>h02030628</t>
  </si>
  <si>
    <t>obme_151cm</t>
  </si>
  <si>
    <t>xx.chihiro___.ac.xx</t>
  </si>
  <si>
    <t>lt_s_hi</t>
  </si>
  <si>
    <t>kgram___life</t>
  </si>
  <si>
    <t>imari_hasuo</t>
  </si>
  <si>
    <t>omochi_biyou_nurse</t>
  </si>
  <si>
    <t>li_li_li_lie</t>
  </si>
  <si>
    <t>riostagram_713</t>
  </si>
  <si>
    <t>meshi_________</t>
  </si>
  <si>
    <t>kaethyx</t>
  </si>
  <si>
    <t>jyns_</t>
  </si>
  <si>
    <t>sriautta._.ad</t>
  </si>
  <si>
    <t>tina_wantana</t>
  </si>
  <si>
    <t>fontw</t>
  </si>
  <si>
    <t>minnminnie</t>
  </si>
  <si>
    <t>namicarolz</t>
  </si>
  <si>
    <t>musicnirinya</t>
  </si>
  <si>
    <t>punchsiwa</t>
  </si>
  <si>
    <t>melodyrinlita</t>
  </si>
  <si>
    <t>dana_thetutor</t>
  </si>
  <si>
    <t>mayapcy</t>
  </si>
  <si>
    <t>birth.gajaseni</t>
  </si>
  <si>
    <t>i.amgaeun</t>
  </si>
  <si>
    <t>kung_aurairuk</t>
  </si>
  <si>
    <t>chanyaaaw</t>
  </si>
  <si>
    <t>sarunnapat</t>
  </si>
  <si>
    <t>oatsmalldog</t>
  </si>
  <si>
    <t>airrlikaa</t>
  </si>
  <si>
    <t>ae_nasuda</t>
  </si>
  <si>
    <t>bo.boowww</t>
  </si>
  <si>
    <t>belleminwooka_2</t>
  </si>
  <si>
    <t>davichiiz</t>
  </si>
  <si>
    <t>ice.picha</t>
  </si>
  <si>
    <t>tato_bussaneewong</t>
  </si>
  <si>
    <t>pnttulip</t>
  </si>
  <si>
    <t>su._.tina</t>
  </si>
  <si>
    <t>summer.aprx</t>
  </si>
  <si>
    <t>arttmumu</t>
  </si>
  <si>
    <t>ajummabakorea</t>
  </si>
  <si>
    <t>ployyolp__</t>
  </si>
  <si>
    <t>puypannn</t>
  </si>
  <si>
    <t>letstalkkorea</t>
  </si>
  <si>
    <t>gift_14p</t>
  </si>
  <si>
    <t>kkhiim</t>
  </si>
  <si>
    <t>pployvoy</t>
  </si>
  <si>
    <t>amlyohan</t>
  </si>
  <si>
    <t>salmamahmoud210</t>
  </si>
  <si>
    <t>flavia.baldassi</t>
  </si>
  <si>
    <t>agnes.gryz</t>
  </si>
  <si>
    <t>milkyvenus</t>
  </si>
  <si>
    <t>koco_couple</t>
  </si>
  <si>
    <t>carolinafernandez728</t>
  </si>
  <si>
    <t>itsaao0</t>
  </si>
  <si>
    <t>anyaklyackaya</t>
  </si>
  <si>
    <t>itspokiiza</t>
  </si>
  <si>
    <t>daemerix</t>
  </si>
  <si>
    <t>samuelwenzel</t>
  </si>
  <si>
    <t>elizaveta.kore</t>
  </si>
  <si>
    <t>인바운드(DM)</t>
  </si>
  <si>
    <t>madu_sheh</t>
  </si>
  <si>
    <t>elizalyss</t>
  </si>
  <si>
    <t>veronikaestovy</t>
  </si>
  <si>
    <t>meylis.act</t>
  </si>
  <si>
    <t>youresodangerous_</t>
  </si>
  <si>
    <t>verael_121</t>
  </si>
  <si>
    <t>kirakrol</t>
  </si>
  <si>
    <t>dhanya.protone</t>
  </si>
  <si>
    <t>a.imanikkrean</t>
  </si>
  <si>
    <t>sevvalkeskin</t>
  </si>
  <si>
    <t>anndreaign</t>
  </si>
  <si>
    <t>feasof</t>
  </si>
  <si>
    <t>angelica.in.seoul</t>
  </si>
  <si>
    <t>mmira.mia</t>
  </si>
  <si>
    <t>kaadirdurann</t>
  </si>
  <si>
    <t>dhitapedhe</t>
  </si>
  <si>
    <t>josi_eschwarz</t>
  </si>
  <si>
    <t>sam_wonderlands</t>
  </si>
  <si>
    <t>choygana</t>
  </si>
  <si>
    <t>vendykonecna</t>
  </si>
  <si>
    <t>lifewithnimzy</t>
  </si>
  <si>
    <t>emmycalvo</t>
  </si>
  <si>
    <t>roamawl</t>
  </si>
  <si>
    <t>k.a.d.y.mae</t>
  </si>
  <si>
    <t>yummyhye</t>
  </si>
  <si>
    <t>bana_rasha</t>
  </si>
  <si>
    <t>olya.nyam</t>
  </si>
  <si>
    <t>tourist.omer</t>
  </si>
  <si>
    <t>bilgesukang</t>
  </si>
  <si>
    <t>shinyaquaa</t>
  </si>
  <si>
    <t>annyonghasira</t>
  </si>
  <si>
    <t>huseyinsayin</t>
  </si>
  <si>
    <t>teokionni</t>
  </si>
  <si>
    <t>lindagoeseast</t>
  </si>
  <si>
    <t>hannah.hrg</t>
  </si>
  <si>
    <t>megumisbubble</t>
  </si>
  <si>
    <t>laicavergara</t>
  </si>
  <si>
    <t>olgainkorea</t>
  </si>
  <si>
    <t>adelyachoi</t>
  </si>
  <si>
    <t>sade.louise</t>
  </si>
  <si>
    <t>tara.korean.learning</t>
  </si>
  <si>
    <t>angelika_tihiro</t>
  </si>
  <si>
    <t>raisashemetun</t>
  </si>
  <si>
    <t>radnaeva_a</t>
  </si>
  <si>
    <t>yoolinak</t>
  </si>
  <si>
    <t>sltnn.ylmzzz</t>
  </si>
  <si>
    <t>hwangizem</t>
  </si>
  <si>
    <t>muki.shi</t>
  </si>
  <si>
    <t>kasifbody</t>
  </si>
  <si>
    <t>solchinconductor</t>
  </si>
  <si>
    <t>turkchae.bilmiyorum</t>
  </si>
  <si>
    <t>sim.ay__</t>
  </si>
  <si>
    <t>imnotbetuel</t>
  </si>
  <si>
    <t>_kimmelis</t>
  </si>
  <si>
    <t>sashasennuraydin</t>
  </si>
  <si>
    <t>nurbanutemel</t>
  </si>
  <si>
    <t>tuanacaylaak</t>
  </si>
  <si>
    <t>kendiibasima</t>
  </si>
  <si>
    <t>ipek_tutku_</t>
  </si>
  <si>
    <t>aleynsahn</t>
  </si>
  <si>
    <t>esraviee</t>
  </si>
  <si>
    <t>podcastlendiniz</t>
  </si>
  <si>
    <t>cermeyilmaz</t>
  </si>
  <si>
    <t>aleynagobekci</t>
  </si>
  <si>
    <t>hazal.serenity</t>
  </si>
  <si>
    <t>zkdlinmiree</t>
  </si>
  <si>
    <t>gokcemarie</t>
  </si>
  <si>
    <t>nastyachoi710</t>
  </si>
  <si>
    <t>misstrawberryfields</t>
  </si>
  <si>
    <t>elisa.divenere</t>
  </si>
  <si>
    <t>valentina_armato</t>
  </si>
  <si>
    <t>nicho_morales</t>
  </si>
  <si>
    <t>affamati_worldwide</t>
  </si>
  <si>
    <t>opparce</t>
  </si>
  <si>
    <t>dannnysh</t>
  </si>
  <si>
    <t>https://www.instagram.com/reel/DOLgFboCaJD/?utm_source=ig_web_copy_link&amp;igsh=MzRlODBiNWFlZA==</t>
  </si>
  <si>
    <t>agualvarez</t>
  </si>
  <si>
    <t>fikriakram</t>
  </si>
  <si>
    <t>pelinistha</t>
  </si>
  <si>
    <t>rebeca.arcega</t>
  </si>
  <si>
    <t>ardhitaa</t>
  </si>
  <si>
    <t>ropi.oppa</t>
  </si>
  <si>
    <t>sicitalian_</t>
  </si>
  <si>
    <t>soyleslymarie</t>
  </si>
  <si>
    <t>miso.couple</t>
  </si>
  <si>
    <t>hello_kito</t>
  </si>
  <si>
    <t>mariangelmilano</t>
  </si>
  <si>
    <t>maria_jfloresr</t>
  </si>
  <si>
    <t>jessmoranac</t>
  </si>
  <si>
    <t>anthsk</t>
  </si>
  <si>
    <t>miranda.elizaa</t>
  </si>
  <si>
    <t>mja._.08n</t>
  </si>
  <si>
    <t>reveliozaifa</t>
  </si>
  <si>
    <t>evilwearsalice</t>
  </si>
  <si>
    <t>susyloveskorea</t>
  </si>
  <si>
    <t>giocarlo.joestar</t>
  </si>
  <si>
    <t>angelo.tipss</t>
  </si>
  <si>
    <t>azmalik93</t>
  </si>
  <si>
    <t>mervetaslee</t>
  </si>
  <si>
    <t>keun.z</t>
  </si>
  <si>
    <t>dani_in_soul</t>
  </si>
  <si>
    <t>iswellen</t>
  </si>
  <si>
    <t>soojiya_kim</t>
  </si>
  <si>
    <t>kolkaterine</t>
  </si>
  <si>
    <t>https://www.instagram.com/_kotsv/</t>
  </si>
  <si>
    <t>https://www.instagram.com/ariixgray/</t>
  </si>
  <si>
    <t>ariixgray</t>
  </si>
  <si>
    <t>https://www.instagram.com/koreantalk_withtanya/</t>
  </si>
  <si>
    <t>koreantalk_withtanya</t>
  </si>
  <si>
    <t>https://www.instagram.com/foodiegoddess313/</t>
  </si>
  <si>
    <t>https://www.instagram.com/sammieshing/</t>
  </si>
  <si>
    <t>https://www.instagram.com/imymiyuuu/</t>
  </si>
  <si>
    <t>imymiyuuu</t>
  </si>
  <si>
    <t>https://www.instagram.com/moon2_tpz/</t>
  </si>
  <si>
    <t>moon2_tpz</t>
  </si>
  <si>
    <t>https://www.instagram.com/zqfhov/</t>
  </si>
  <si>
    <t>zqfhov</t>
  </si>
  <si>
    <t>https://www.instagram.com/pp_risa/</t>
  </si>
  <si>
    <t>pp_risa</t>
  </si>
  <si>
    <t>https://www.instagram.com/anhangban92/</t>
  </si>
  <si>
    <t>anhangban92</t>
  </si>
  <si>
    <t>https://www.instagram.com/miho_osaki/</t>
  </si>
  <si>
    <t>miho_osaki</t>
  </si>
  <si>
    <t>https://www.instagram.com/mai__29xx/</t>
  </si>
  <si>
    <t>mai__29xx</t>
  </si>
  <si>
    <t>https://www.instagram.com/jeonimane03/</t>
  </si>
  <si>
    <t>jeonimane03</t>
  </si>
  <si>
    <t>https://www.instagram.com/reyeyeeeee_/</t>
  </si>
  <si>
    <t>reyeyeeeee_</t>
  </si>
  <si>
    <t>https://www.instagram.com/shiyun7777/</t>
  </si>
  <si>
    <t>shiyun7777</t>
  </si>
  <si>
    <t>https://www.instagram.com/nora_abu.t0128/</t>
  </si>
  <si>
    <t>nora_abu.t0128</t>
  </si>
  <si>
    <t>https://www.instagram.com/jennifer__10.9/</t>
  </si>
  <si>
    <t>jennifer__10.9</t>
  </si>
  <si>
    <t>https://www.instagram.com/ruby_1019/</t>
  </si>
  <si>
    <t>ruby_1019</t>
  </si>
  <si>
    <t>https://www.instagram.com/sonialeung/</t>
  </si>
  <si>
    <t>sonialeung</t>
  </si>
  <si>
    <t>https://www.instagram.com/sunnytu0727/</t>
  </si>
  <si>
    <t>sunnytu0727</t>
  </si>
  <si>
    <t>https://www.instagram.com/nghokning/reels/</t>
  </si>
  <si>
    <t>nghokning</t>
  </si>
  <si>
    <t>https://www.instagram.com/tinahsu1020/</t>
  </si>
  <si>
    <t>tinahsu1020</t>
  </si>
  <si>
    <t>https://www.instagram.com/kimbonomics/</t>
  </si>
  <si>
    <t>kimbonomics</t>
  </si>
  <si>
    <t>asiariolfo</t>
  </si>
  <si>
    <t>leyandrakreiss_</t>
  </si>
  <si>
    <t>https://www.instagram.com/reel/DN_Oyb-kgYE/?utm_source=ig_web_copy_link&amp;igsh=MzRlODBiNWFlZA==</t>
  </si>
  <si>
    <t>Itsawiden</t>
  </si>
  <si>
    <t>royalprincessaah</t>
  </si>
  <si>
    <t>allina_sanchez</t>
  </si>
  <si>
    <t>ashauntay.floyd</t>
  </si>
  <si>
    <t>lashya_maria</t>
  </si>
  <si>
    <t>ugc.fevie</t>
  </si>
  <si>
    <t>sunshine_anchal</t>
  </si>
  <si>
    <t>usine_k</t>
  </si>
  <si>
    <t>damalia89</t>
  </si>
  <si>
    <t>ntokozo_masinga_</t>
  </si>
  <si>
    <t>https://www.instagram.com/reel/DOOXKIGAQEp/?utm_source=ig_web_copy_link&amp;igsh=MzRlODBiNWFlZA==</t>
  </si>
  <si>
    <t>ted_mhelody</t>
  </si>
  <si>
    <t>valentina_li17</t>
  </si>
  <si>
    <t>salma_benjil</t>
  </si>
  <si>
    <t>glow.withsophiaa</t>
  </si>
  <si>
    <t>__prettyglow__</t>
  </si>
  <si>
    <t>ekinayvadass</t>
  </si>
  <si>
    <t>kaajal_patel_</t>
  </si>
  <si>
    <t>datkaym_jeonjulista</t>
  </si>
  <si>
    <t>koreanwithjg</t>
  </si>
  <si>
    <t>indokorean_chingu</t>
  </si>
  <si>
    <t>nehkoyangi</t>
  </si>
  <si>
    <t>girl_inko</t>
  </si>
  <si>
    <t>charmainejoiecouture</t>
  </si>
  <si>
    <t>hw26_hw</t>
  </si>
  <si>
    <t>sanoshka.kr</t>
  </si>
  <si>
    <t>whxis_aitor</t>
  </si>
  <si>
    <t>celeste12345ble</t>
  </si>
  <si>
    <t>ilsepla</t>
  </si>
  <si>
    <t>youray_yoursel</t>
  </si>
  <si>
    <t>pame.89</t>
  </si>
  <si>
    <t>siddhikonduskar</t>
  </si>
  <si>
    <t>an.yongkorea</t>
  </si>
  <si>
    <t>neeshanalla</t>
  </si>
  <si>
    <t>myreallifeinkorea</t>
  </si>
  <si>
    <t>vikikorean</t>
  </si>
  <si>
    <t>hi_uucha</t>
  </si>
  <si>
    <t>https://www.instagram.com/reel/DON_Eq7kt5I/?utm_source=ig_web_copy_link&amp;igsh=MzRlODBiNWFlZA==</t>
  </si>
  <si>
    <t>victoriarenblad</t>
  </si>
  <si>
    <t>shxxzuka</t>
  </si>
  <si>
    <t>sunaa.kim</t>
  </si>
  <si>
    <t>itsbenkang</t>
  </si>
  <si>
    <t>nilufar_korea</t>
  </si>
  <si>
    <t>korea.america.family</t>
  </si>
  <si>
    <t>u_dinara_</t>
  </si>
  <si>
    <t>justaam_m</t>
  </si>
  <si>
    <t>marianasomeday</t>
  </si>
  <si>
    <t>aliciagbalmer</t>
  </si>
  <si>
    <t>sabrina_emilia_ssi</t>
  </si>
  <si>
    <t>farah_leyeli</t>
  </si>
  <si>
    <t>as.ylnn_</t>
  </si>
  <si>
    <t>kdahlia_</t>
  </si>
  <si>
    <t>monikapytel_</t>
  </si>
  <si>
    <t>lauhernandez94</t>
  </si>
  <si>
    <t>https://www.instagram.com/reel/DNzxPNUYuHx/?utm_source=ig_web_copy_link&amp;igsh=MzRlODBiNWFlZA==</t>
  </si>
  <si>
    <t>sirennrae</t>
  </si>
  <si>
    <t>avacouture_</t>
  </si>
  <si>
    <t>sunnyxmoon</t>
  </si>
  <si>
    <t>daveyscakes</t>
  </si>
  <si>
    <t>naked_kiki</t>
  </si>
  <si>
    <t>chelcichuu</t>
  </si>
  <si>
    <t>camilleblais</t>
  </si>
  <si>
    <t>dayhamid</t>
  </si>
  <si>
    <t>ivonehendarta</t>
  </si>
  <si>
    <t>lynnrazif</t>
  </si>
  <si>
    <t>ivor_xianz</t>
  </si>
  <si>
    <t>mariofav</t>
  </si>
  <si>
    <t>anaelizaporai</t>
  </si>
  <si>
    <t>ohana_yohana</t>
  </si>
  <si>
    <t>kaddictlatam</t>
  </si>
  <si>
    <t>dr.mohanraj_in_korea_32</t>
  </si>
  <si>
    <t>robertoderosa</t>
  </si>
  <si>
    <t>azucena_guia_tu_viaje</t>
  </si>
  <si>
    <t>maryamhackz</t>
  </si>
  <si>
    <t>sunny.b.a.e</t>
  </si>
  <si>
    <t>kuubenson</t>
  </si>
  <si>
    <t>sawserendipity_</t>
  </si>
  <si>
    <t>rheablessievillegas</t>
  </si>
  <si>
    <t>berrenoor</t>
  </si>
  <si>
    <t>david__godwin</t>
  </si>
  <si>
    <t>farahagustia</t>
  </si>
  <si>
    <t>d_setyalestari11</t>
  </si>
  <si>
    <t>joanneffan</t>
  </si>
  <si>
    <t>man_zang2</t>
  </si>
  <si>
    <t>dariaklimentova</t>
  </si>
  <si>
    <t>hbjp_</t>
  </si>
  <si>
    <t>veyyrinn_</t>
  </si>
  <si>
    <t>suhedaowl</t>
  </si>
  <si>
    <t>yiingyanika</t>
  </si>
  <si>
    <t>__1295na</t>
  </si>
  <si>
    <t>noinism</t>
  </si>
  <si>
    <t>stephidaily</t>
  </si>
  <si>
    <t>abyabyo</t>
  </si>
  <si>
    <t>mimiyako_</t>
  </si>
  <si>
    <t>naniloveslife</t>
  </si>
  <si>
    <t>nickandhelmi</t>
  </si>
  <si>
    <t>8ak8ak</t>
  </si>
  <si>
    <t>https://www.instagram.com/reel/DOYWb-DEzP_/?utm_source=ig_web_copy_link&amp;igsh=MzRlODBiNWFlZA==</t>
  </si>
  <si>
    <t>mm.onnn</t>
  </si>
  <si>
    <t>인바운드 광고 좋아요</t>
  </si>
  <si>
    <t>song_of_seoul</t>
  </si>
  <si>
    <t>https://www.instagram.com/reel/DOIykVdiQ8p/?utm_source=ig_web_copy_link&amp;igsh=MzRlODBiNWFlZA==</t>
  </si>
  <si>
    <t>mei.meima</t>
  </si>
  <si>
    <t>angelina_kabar</t>
  </si>
  <si>
    <t>ahning0508</t>
  </si>
  <si>
    <t>itzel.logs</t>
  </si>
  <si>
    <t>ximenajagi</t>
  </si>
  <si>
    <t>irisoyeon_</t>
  </si>
  <si>
    <t>xxaukuroo</t>
  </si>
  <si>
    <t>aliciasannn_</t>
  </si>
  <si>
    <t>tatiana_woron</t>
  </si>
  <si>
    <t>the_blerd_explorer</t>
  </si>
  <si>
    <t>thedreamiestgirl</t>
  </si>
  <si>
    <t>https://www.instagram.com/reel/DODsTKMAQXS/?utm_source=ig_web_copy_link&amp;igsh=MzRlODBiNWFlZA==</t>
  </si>
  <si>
    <t>jasur.info</t>
  </si>
  <si>
    <t>aurel.7</t>
  </si>
  <si>
    <t>nataliablancogo</t>
  </si>
  <si>
    <t>sebomijang</t>
  </si>
  <si>
    <t>coralvirginiao</t>
  </si>
  <si>
    <t>dianeukkim</t>
  </si>
  <si>
    <t>saida.sooo</t>
  </si>
  <si>
    <t>kamiko_ksks</t>
  </si>
  <si>
    <t>sanamiko_</t>
  </si>
  <si>
    <t>sola_in_seoul</t>
  </si>
  <si>
    <t>nabi_marry</t>
  </si>
  <si>
    <t>wendyomo_</t>
  </si>
  <si>
    <t>anna_neves</t>
  </si>
  <si>
    <t>bonaguure</t>
  </si>
  <si>
    <t>sunaynay1</t>
  </si>
  <si>
    <t>dipanjali__pal</t>
  </si>
  <si>
    <t>eva_bond16</t>
  </si>
  <si>
    <t>https://www.instagram.com/s00lbi_kim29/reel/DOWUw7jEoFD/</t>
  </si>
  <si>
    <t>s00lbi_kim29</t>
  </si>
  <si>
    <t>marvs.jpg</t>
  </si>
  <si>
    <t>karenyuu_</t>
  </si>
  <si>
    <t>joanna.pytelx</t>
  </si>
  <si>
    <t>koreawali_desigirl</t>
  </si>
  <si>
    <t>ilsasendeavors</t>
  </si>
  <si>
    <t>heydjuce</t>
  </si>
  <si>
    <t>melissalimes</t>
  </si>
  <si>
    <t>bbanana_j</t>
  </si>
  <si>
    <t>k_lifeculture</t>
  </si>
  <si>
    <t>psivirginiaetc</t>
  </si>
  <si>
    <t>bceccu</t>
  </si>
  <si>
    <t>calliejo321</t>
  </si>
  <si>
    <t>shakirajsmn</t>
  </si>
  <si>
    <t>hopemvu</t>
  </si>
  <si>
    <t>regita.pw</t>
  </si>
  <si>
    <t>lenaluisaa</t>
  </si>
  <si>
    <t>https://www.instagram.com/reel/DOBw010iL5I/?utm_source=ig_web_copy_link&amp;igsh=MzRlODBiNWFlZA==</t>
  </si>
  <si>
    <t>_saurabhthapa_</t>
  </si>
  <si>
    <t>oidanax</t>
  </si>
  <si>
    <t>stylekorean_in</t>
  </si>
  <si>
    <t>profhannahjun</t>
  </si>
  <si>
    <t>7dyl16._</t>
  </si>
  <si>
    <t>lola_abdurazzakova</t>
  </si>
  <si>
    <t>amaan.in.korea</t>
  </si>
  <si>
    <t>bbbestie</t>
  </si>
  <si>
    <t>justjam888</t>
  </si>
  <si>
    <t>jeremiahykim</t>
  </si>
  <si>
    <t>globaldiariess</t>
  </si>
  <si>
    <t>nandini_kukreti</t>
  </si>
  <si>
    <t>teuidaapp</t>
  </si>
  <si>
    <t>melissa_vati_</t>
  </si>
  <si>
    <t>lera_twins_korea</t>
  </si>
  <si>
    <t>lold.kc</t>
  </si>
  <si>
    <t>araxchun</t>
  </si>
  <si>
    <t>sunbbeauty</t>
  </si>
  <si>
    <t>_international_couple_</t>
  </si>
  <si>
    <t>kyurindiary</t>
  </si>
  <si>
    <t>lin.lin_____</t>
  </si>
  <si>
    <t>koreadagi_uzbeklar</t>
  </si>
  <si>
    <t>missfoodaddict</t>
  </si>
  <si>
    <t>yoojoonkang</t>
  </si>
  <si>
    <t>rebeccarose.official</t>
  </si>
  <si>
    <t>_hel__hel_</t>
  </si>
  <si>
    <t>juju.inseoul</t>
  </si>
  <si>
    <t>jj89kr</t>
  </si>
  <si>
    <t>_khayj</t>
  </si>
  <si>
    <t>independentglobetrotter</t>
  </si>
  <si>
    <t>arianarenatta</t>
  </si>
  <si>
    <t>__kulbir_brar__</t>
  </si>
  <si>
    <t>sanyuuukta</t>
  </si>
  <si>
    <t>ferlyndafirly</t>
  </si>
  <si>
    <t>prenieefilms_</t>
  </si>
  <si>
    <t>odiya.yusuf</t>
  </si>
  <si>
    <t>blogibon_de</t>
  </si>
  <si>
    <t>vinihi.8</t>
  </si>
  <si>
    <t>manuela.tarrazo12</t>
  </si>
  <si>
    <t>chiragxsq</t>
  </si>
  <si>
    <t>hopessey</t>
  </si>
  <si>
    <t>tereza_staudova</t>
  </si>
  <si>
    <t>allhailz</t>
  </si>
  <si>
    <t>chinaaalatina</t>
  </si>
  <si>
    <t>menaayman</t>
  </si>
  <si>
    <t>alicelinnea__</t>
  </si>
  <si>
    <t>riyanwu</t>
  </si>
  <si>
    <t>imonaputry</t>
  </si>
  <si>
    <t>vangietang</t>
  </si>
  <si>
    <t>nabilahrdz</t>
  </si>
  <si>
    <t>cat_seorin_model</t>
  </si>
  <si>
    <t>thejeffreyhuang</t>
  </si>
  <si>
    <t>miumiu__au</t>
  </si>
  <si>
    <t>felipebuenx</t>
  </si>
  <si>
    <t>eggnesng</t>
  </si>
  <si>
    <t>lorene.white</t>
  </si>
  <si>
    <t>dani_cy1</t>
  </si>
  <si>
    <t>meyandjoe_</t>
  </si>
  <si>
    <t>gun_guntawid</t>
  </si>
  <si>
    <t>graciellaks</t>
  </si>
  <si>
    <t>aristjk</t>
  </si>
  <si>
    <t>kannatasha</t>
  </si>
  <si>
    <t>gogoinkorea</t>
  </si>
  <si>
    <t>ila0203</t>
  </si>
  <si>
    <t>dime.jenni</t>
  </si>
  <si>
    <t>itsyohomegirl</t>
  </si>
  <si>
    <t>lorenfromseoul</t>
  </si>
  <si>
    <t>doriana29</t>
  </si>
  <si>
    <t>bearyna</t>
  </si>
  <si>
    <t>thepositivelady</t>
  </si>
  <si>
    <t>lee._.ww</t>
  </si>
  <si>
    <t>cafemaddy</t>
  </si>
  <si>
    <t>faridaachmad</t>
  </si>
  <si>
    <t>choeunhyee</t>
  </si>
  <si>
    <t>lee_gabyh</t>
  </si>
  <si>
    <t>the.nana.thing</t>
  </si>
  <si>
    <t>stellaaolivia</t>
  </si>
  <si>
    <t>katherineefong</t>
  </si>
  <si>
    <t>agathamarchella</t>
  </si>
  <si>
    <t>irmaryantina</t>
  </si>
  <si>
    <t>trip_or_treatss</t>
  </si>
  <si>
    <t>aliaa_arafa1996</t>
  </si>
  <si>
    <t>shen.annie.gansss</t>
  </si>
  <si>
    <t>quty_yoshimi</t>
  </si>
  <si>
    <t>https://www.instagram.com/yuri_.um/</t>
  </si>
  <si>
    <t>yuri_.um</t>
  </si>
  <si>
    <t>https://www.instagram.com/jann__29/</t>
  </si>
  <si>
    <t>jann__29</t>
  </si>
  <si>
    <t>https://www.instagram.com/perfectkenton/</t>
  </si>
  <si>
    <t>perfectkenton</t>
  </si>
  <si>
    <t>https://www.instagram.com/kk_doris525/</t>
  </si>
  <si>
    <t>kk_doris525</t>
  </si>
  <si>
    <t>https://www.instagram.com/minasechihiro/</t>
  </si>
  <si>
    <t>minasechihiro</t>
  </si>
  <si>
    <t>https://www.instagram.com/alohana8008/</t>
  </si>
  <si>
    <t>alohana8008</t>
  </si>
  <si>
    <t>https://www.instagram.com/yoneda_tomoko_/</t>
  </si>
  <si>
    <t>yoneda_tomoko_</t>
  </si>
  <si>
    <t>https://www.instagram.com/moatanstagram/</t>
  </si>
  <si>
    <t>moatanstagram</t>
  </si>
  <si>
    <t>https://www.instagram.com/yurufuwa917/</t>
  </si>
  <si>
    <t>yurufuwa917</t>
  </si>
  <si>
    <t>https://www.instagram.com/momokattin/</t>
  </si>
  <si>
    <t>momokattin</t>
  </si>
  <si>
    <t>https://www.instagram.com/faiy_yura/</t>
  </si>
  <si>
    <t>faiy_yura</t>
  </si>
  <si>
    <t>https://www.instagram.com/yuriko5k/</t>
  </si>
  <si>
    <t>yuriko5k</t>
  </si>
  <si>
    <t>https://www.instagram.com/nattiwz/</t>
  </si>
  <si>
    <t>nattiwz</t>
  </si>
  <si>
    <t>https://www.instagram.com/shiorio118/</t>
  </si>
  <si>
    <t>shiorio118</t>
  </si>
  <si>
    <t>https://www.instagram.com/reel/DOLLaxEkp0-/?utm_source=ig_web_copy_link&amp;igsh=MzRlODBiNWFlZA==</t>
  </si>
  <si>
    <t>https://www.instagram.com/rie.1018.daifuku/</t>
  </si>
  <si>
    <t>rie.1018.daifuku</t>
  </si>
  <si>
    <t>https://www.instagram.com/tinayuyuu/</t>
  </si>
  <si>
    <t>tinayuyuu</t>
  </si>
  <si>
    <t>https://www.instagram.com/lloydgeology/reels/</t>
  </si>
  <si>
    <t>lloydgeology</t>
  </si>
  <si>
    <t>https://www.instagram.com/cwenyeah_/</t>
  </si>
  <si>
    <t>cwenyeah_</t>
  </si>
  <si>
    <t>https://www.instagram.com/lamrainpin/?g=5</t>
  </si>
  <si>
    <t>lamrainpin</t>
  </si>
  <si>
    <t>https://www.instagram.com/fanr.79/</t>
  </si>
  <si>
    <t>fanr.79</t>
  </si>
  <si>
    <t>https://www.instagram.com/ziyuuu____/</t>
  </si>
  <si>
    <t>ziyuuu____</t>
  </si>
  <si>
    <t>https://www.instagram.com/angela8101120/</t>
  </si>
  <si>
    <t>angela8101120</t>
  </si>
  <si>
    <t>https://www.instagram.com/laurenveur/?g=5</t>
  </si>
  <si>
    <t>laurenveur</t>
  </si>
  <si>
    <t>https://www.instagram.com/kitman228/</t>
  </si>
  <si>
    <t>kitman228</t>
  </si>
  <si>
    <t>https://www.instagram.com/round2_albee/</t>
  </si>
  <si>
    <t>round2_albee</t>
  </si>
  <si>
    <t>https://www.instagram.com/melonvivi/</t>
  </si>
  <si>
    <t>melonvivi</t>
  </si>
  <si>
    <t>https://www.instagram.com/gomico__/</t>
  </si>
  <si>
    <t>gomico__</t>
  </si>
  <si>
    <t>https://www.instagram.com/1na_is_nanaina/</t>
  </si>
  <si>
    <t>1na_is_nanaina</t>
  </si>
  <si>
    <t>https://www.instagram.com/____chaeseon/</t>
  </si>
  <si>
    <t>____chaeseon</t>
  </si>
  <si>
    <t>https://www.instagram.com/rr.uitung_/</t>
  </si>
  <si>
    <t>rr.uitung_</t>
  </si>
  <si>
    <t>https://www.instagram.com/kannnshinnn/</t>
  </si>
  <si>
    <t>kannnshinnn</t>
  </si>
  <si>
    <t>https://www.instagram.com/kaede_kouno_/</t>
  </si>
  <si>
    <t>kaede_kouno_</t>
  </si>
  <si>
    <t>https://www.instagram.com/debbie_caty/</t>
  </si>
  <si>
    <t>debbie_caty</t>
  </si>
  <si>
    <t>https://www.instagram.com/___orianna.y/</t>
  </si>
  <si>
    <t>___orianna.y</t>
  </si>
  <si>
    <t>https://www.instagram.com/xianmi_chen/</t>
  </si>
  <si>
    <t>xianmi_chen</t>
  </si>
  <si>
    <t>https://www.instagram.com/eat_play_lovi/reels/</t>
  </si>
  <si>
    <t>eat_play_lovi</t>
  </si>
  <si>
    <t>https://www.instagram.com/reel/DOGP1YPCf3t/?utm_source=ig_web_copy_link&amp;igsh=MzRlODBiNWFlZA==</t>
  </si>
  <si>
    <t>techwithvictoria</t>
  </si>
  <si>
    <t>https://www.instagram.com/s_i_a_0420/</t>
  </si>
  <si>
    <t>s_i_a_0420</t>
  </si>
  <si>
    <t>https://www.instagram.com/n_______nina/</t>
  </si>
  <si>
    <t>n_______nina</t>
  </si>
  <si>
    <t>https://www.instagram.com/x.yunny.x/</t>
  </si>
  <si>
    <t>x.yunny.x</t>
  </si>
  <si>
    <t>https://www.instagram.com/ke.laii/</t>
  </si>
  <si>
    <t>ke.laii</t>
  </si>
  <si>
    <t>https://www.instagram.com/tsai__t/</t>
  </si>
  <si>
    <t>tsai__t</t>
  </si>
  <si>
    <t>https://www.instagram.com/elfinxdoll/</t>
  </si>
  <si>
    <t>elfinxdoll</t>
  </si>
  <si>
    <t>https://www.instagram.com/cheery_0541/</t>
  </si>
  <si>
    <t>cheery_0541</t>
  </si>
  <si>
    <t>https://www.instagram.com/www111060/</t>
  </si>
  <si>
    <t>www111060</t>
  </si>
  <si>
    <t>https://www.instagram.com/_hana.daily/</t>
  </si>
  <si>
    <t>_hana.daily</t>
  </si>
  <si>
    <t>https://www.instagram.com/fz252525/</t>
  </si>
  <si>
    <t>fz252525</t>
  </si>
  <si>
    <t>https://www.instagram.com/hungwei/</t>
  </si>
  <si>
    <t>hungwei</t>
  </si>
  <si>
    <t>https://www.instagram.com/yoursunnysunny_/</t>
  </si>
  <si>
    <t>yoursunnysunny_</t>
  </si>
  <si>
    <t>https://www.instagram.com/sasa_shia/</t>
  </si>
  <si>
    <t>sasa_shia</t>
  </si>
  <si>
    <t>https://www.instagram.com/yu___k.7/</t>
  </si>
  <si>
    <t>yu___k.7</t>
  </si>
  <si>
    <t>syifautari</t>
  </si>
  <si>
    <t>dlstmxkrlatkddnr</t>
  </si>
  <si>
    <t>https://www.tiktok.com/@kamillamix/video/7541802825161084168</t>
  </si>
  <si>
    <t>kamilla_mix</t>
  </si>
  <si>
    <t>rd.mwi</t>
  </si>
  <si>
    <t>_seoul.mood_</t>
  </si>
  <si>
    <t>https://www.instagram.com/linnnj00/</t>
  </si>
  <si>
    <t>linnnj00</t>
  </si>
  <si>
    <t>https://www.instagram.com/foodie_sheep01/</t>
  </si>
  <si>
    <t>foodie_sheep01</t>
  </si>
  <si>
    <t>https://www.instagram.com/like.yuna/</t>
  </si>
  <si>
    <t>like.yuna</t>
  </si>
  <si>
    <t>https://www.instagram.com/xianzimaestro/</t>
  </si>
  <si>
    <t>xianzimaestro</t>
  </si>
  <si>
    <t>https://www.instagram.com/penny.pennytsai/</t>
  </si>
  <si>
    <t>penny.pennytsai</t>
  </si>
  <si>
    <t>https://www.instagram.com/maggie__2041/</t>
  </si>
  <si>
    <t>maggie__2041</t>
  </si>
  <si>
    <t>https://www.instagram.com/pheromone_________/</t>
  </si>
  <si>
    <t>pheromone_________</t>
  </si>
  <si>
    <t>https://www.instagram.com/pinj_chen/</t>
  </si>
  <si>
    <t>pinj_chen</t>
  </si>
  <si>
    <t>https://www.instagram.com/abbiee5220/</t>
  </si>
  <si>
    <t>abbiee5220</t>
  </si>
  <si>
    <t>https://www.instagram.com/happykaren6/</t>
  </si>
  <si>
    <t>happykaren6</t>
  </si>
  <si>
    <t>https://www.instagram.com/ovo55ovo/</t>
  </si>
  <si>
    <t>ovo55ovo</t>
  </si>
  <si>
    <t>https://www.instagram.com/tsaiing_/</t>
  </si>
  <si>
    <t>tsaiing_</t>
  </si>
  <si>
    <t>https://www.instagram.com/__.aotan.__/</t>
  </si>
  <si>
    <t>__.aotan.__</t>
  </si>
  <si>
    <t>https://www.instagram.com/yumeno.s_/</t>
  </si>
  <si>
    <t>yumeno.s_</t>
  </si>
  <si>
    <t>https://www.instagram.com/chihirosawa/</t>
  </si>
  <si>
    <t>chihirosawa</t>
  </si>
  <si>
    <t>https://www.instagram.com/hikono0909/?g=5</t>
  </si>
  <si>
    <t>hikono0909</t>
  </si>
  <si>
    <t>https://www.instagram.com/cana_0110/</t>
  </si>
  <si>
    <t>cana_0110</t>
  </si>
  <si>
    <t>https://www.instagram.com/kbeauty_charmer/</t>
  </si>
  <si>
    <t>kbeauty_charmer</t>
  </si>
  <si>
    <t>https://www.instagram.com/adindanegara/</t>
  </si>
  <si>
    <t>https://www.instagram.com/ril2cha/</t>
  </si>
  <si>
    <t>ril2cha</t>
  </si>
  <si>
    <t>https://www.instagram.com/shin_kuroobisan/</t>
  </si>
  <si>
    <t>shin_kuroobisan</t>
  </si>
  <si>
    <t>https://www.instagram.com/kaori_yamabuki/</t>
  </si>
  <si>
    <t>kaori_yamabuki</t>
  </si>
  <si>
    <t>https://www.instagram.com/kimtsumu/</t>
  </si>
  <si>
    <t>kimtsumu</t>
  </si>
  <si>
    <t>https://www.instagram.com/momo_fjnm/</t>
  </si>
  <si>
    <t>momo_fjnm</t>
  </si>
  <si>
    <t>https://www.instagram.com/keicale_/</t>
  </si>
  <si>
    <t>keicale_</t>
  </si>
  <si>
    <t>https://www.instagram.com/amplis_/</t>
  </si>
  <si>
    <t>amplis_</t>
  </si>
  <si>
    <t>https://www.instagram.com/nachan_1995b/</t>
  </si>
  <si>
    <t>nachan_1995b</t>
  </si>
  <si>
    <t>https://www.instagram.com/momoko_takasaki/</t>
  </si>
  <si>
    <t>momoko_takasaki</t>
  </si>
  <si>
    <t>https://www.instagram.com/nakagawaakino24/</t>
  </si>
  <si>
    <t>nakagawaakino24</t>
  </si>
  <si>
    <t>https://www.instagram.com/54fei/</t>
  </si>
  <si>
    <t>54fei</t>
  </si>
  <si>
    <t>https://www.instagram.com/immoeg/</t>
  </si>
  <si>
    <t>immoeg</t>
  </si>
  <si>
    <t>https://www.instagram.com/miss_liuhanchu/</t>
  </si>
  <si>
    <t>miss_liuhanchu</t>
  </si>
  <si>
    <t>https://www.instagram.com/mmo___14/</t>
  </si>
  <si>
    <t>mmo___14</t>
  </si>
  <si>
    <t>https://www.instagram.com/whojjjjm/</t>
  </si>
  <si>
    <t>whojjjjm</t>
  </si>
  <si>
    <t>https://www.instagram.com/happyyopy/</t>
  </si>
  <si>
    <t>happyyopy</t>
  </si>
  <si>
    <t>https://www.instagram.com/akichao0422/</t>
  </si>
  <si>
    <t>akichao0422</t>
  </si>
  <si>
    <t>https://www.instagram.com/leeei_h_0/</t>
  </si>
  <si>
    <t>leeei_h_0</t>
  </si>
  <si>
    <t>https://www.instagram.com/eliy.99/</t>
  </si>
  <si>
    <t>eliy.99</t>
  </si>
  <si>
    <t>https://www.instagram.com/eriimahori/</t>
  </si>
  <si>
    <t>eriimahori</t>
  </si>
  <si>
    <t>https://www.instagram.com/tummytales.hk/</t>
  </si>
  <si>
    <t>tummytales.hk</t>
  </si>
  <si>
    <t>https://www.instagram.com/nodamegm/</t>
  </si>
  <si>
    <t>nodamegm</t>
  </si>
  <si>
    <t>https://www.instagram.com/yukariurm/</t>
  </si>
  <si>
    <t>yukariurm</t>
  </si>
  <si>
    <t>https://www.instagram.com/ka_gamuisan/</t>
  </si>
  <si>
    <t>ka_gamuisan</t>
  </si>
  <si>
    <t>https://www.instagram.com/christine_in78/</t>
  </si>
  <si>
    <t>christine_in78</t>
  </si>
  <si>
    <t>https://www.instagram.com/reel/DOYPAo_EbIH/?utm_source=ig_web_copy_link&amp;igsh=MzRlODBiNWFlZA==</t>
  </si>
  <si>
    <t>https://www.instagram.com/picnicrapasvisa/</t>
  </si>
  <si>
    <t>picnicrapasvisa</t>
  </si>
  <si>
    <t>erica.scoro</t>
  </si>
  <si>
    <t>https://www.instagram.com/hkongstyle/</t>
  </si>
  <si>
    <t>hkongstyle</t>
  </si>
  <si>
    <t>https://www.instagram.com/nightratherthanday252525/</t>
  </si>
  <si>
    <t>nightratherthanday252525</t>
  </si>
  <si>
    <t>https://www.instagram.com/vivi_vppv/</t>
  </si>
  <si>
    <t>https://www.instagram.com/7.chiaki.27/</t>
  </si>
  <si>
    <t>7.chiaki.27</t>
  </si>
  <si>
    <t>https://www.instagram.com/p/DL1_NgXhzns/</t>
  </si>
  <si>
    <t>foodieyanyannn</t>
  </si>
  <si>
    <t>https://www.instagram.com/smallfangg/</t>
  </si>
  <si>
    <t>smallfangg</t>
  </si>
  <si>
    <t>https://www.instagram.com/prettylittlevanity.co/</t>
  </si>
  <si>
    <t>prettylittlevanity.co</t>
  </si>
  <si>
    <t>https://www.instagram.com/miaomiaohsu88/</t>
  </si>
  <si>
    <t>miaomiaohsu88</t>
  </si>
  <si>
    <t>https://www.instagram.com/angoon_3659/</t>
  </si>
  <si>
    <t>angoon_3659</t>
  </si>
  <si>
    <t>https://www.instagram.com/milkurumin123/</t>
  </si>
  <si>
    <t>milkurumin123</t>
  </si>
  <si>
    <t>https://www.instagram.com/fifiwu0318/</t>
  </si>
  <si>
    <t>fifiwu0318</t>
  </si>
  <si>
    <t>https://www.instagram.com/drz_soda/</t>
  </si>
  <si>
    <t>drz_soda</t>
  </si>
  <si>
    <t>https://www.instagram.com/rurirurihime/</t>
  </si>
  <si>
    <t>https://www.instagram.com/alisa_lovelife/</t>
  </si>
  <si>
    <t>alisa_lovelife</t>
  </si>
  <si>
    <t>https://www.instagram.com/lamocha_lala/</t>
  </si>
  <si>
    <t>lamocha_lala</t>
  </si>
  <si>
    <t>https://www.instagram.com/qqq555/</t>
  </si>
  <si>
    <t>qqq555</t>
  </si>
  <si>
    <t>https://www.instagram.com/smile._.sponge/</t>
  </si>
  <si>
    <t>smile._.sponge</t>
  </si>
  <si>
    <t>https://www.instagram.com/chika_602/</t>
  </si>
  <si>
    <t>chika_602</t>
  </si>
  <si>
    <t>https://www.instagram.com/tsunatsuna_fit/</t>
  </si>
  <si>
    <t>tsunatsuna_fit</t>
  </si>
  <si>
    <t>https://www.instagram.com/q.yiihan/</t>
  </si>
  <si>
    <t>q.yiihan</t>
  </si>
  <si>
    <t>https://www.instagram.com/zijue_tw/</t>
  </si>
  <si>
    <t>zijue_tw</t>
  </si>
  <si>
    <t>https://www.instagram.com/alexandramiu/</t>
  </si>
  <si>
    <t>alexandramiu</t>
  </si>
  <si>
    <t>https://www.instagram.com/taimanshalang_korean/</t>
  </si>
  <si>
    <t>taimanshalang_korean</t>
  </si>
  <si>
    <t>https://www.instagram.com/vampires_2019/</t>
  </si>
  <si>
    <t>vampires_2019</t>
  </si>
  <si>
    <t>https://www.instagram.com/haley__hh/reels/</t>
  </si>
  <si>
    <t>haley__hh</t>
  </si>
  <si>
    <t>https://www.instagram.com/sshadiiaa/reels/</t>
  </si>
  <si>
    <t>sshadiiaa</t>
  </si>
  <si>
    <t>https://www.instagram.com/curvyreign/reels/</t>
  </si>
  <si>
    <t>curvyreign</t>
  </si>
  <si>
    <t>https://www.instagram.com/kittuinkorea/reels/</t>
  </si>
  <si>
    <t>kittuinkorea</t>
  </si>
  <si>
    <t>https://www.instagram.com/lee.ria99/reels/</t>
  </si>
  <si>
    <t>lee.ria99</t>
  </si>
  <si>
    <t>https://www.instagram.com/theexplorebug/</t>
  </si>
  <si>
    <t>theexplorebug</t>
  </si>
  <si>
    <t>https://www.instagram.com/sath_bolapage/reels/</t>
  </si>
  <si>
    <t>sath_bolapage</t>
  </si>
  <si>
    <t>광고 좋아요</t>
  </si>
  <si>
    <t>duskymoments</t>
  </si>
  <si>
    <t>ayseagkurtlee</t>
  </si>
  <si>
    <t>인바운드 좋아요</t>
  </si>
  <si>
    <t>kennichi_13</t>
  </si>
  <si>
    <t>https://www.instagram.com/p/CQ0-xjwLYLs/</t>
  </si>
  <si>
    <t>mabub.sonyeo</t>
  </si>
  <si>
    <t>https://www.instagram.com/p/CstJ3cHy5dr/</t>
  </si>
  <si>
    <t>seina_bc</t>
  </si>
  <si>
    <t>https://www.instagram.com/p/CssfCZ4pcHR/</t>
  </si>
  <si>
    <t>katorine_77</t>
  </si>
  <si>
    <t>https://www.instagram.com/p/C7o5Cuivpnz/</t>
  </si>
  <si>
    <t>ahbeauty_zurowska</t>
  </si>
  <si>
    <t>https://www.instagram.com/p/DKWnYnYTl0h/</t>
  </si>
  <si>
    <t>_soderma</t>
  </si>
  <si>
    <t>https://www.tiktok.com/@harrietvalerie/video/7519043068696251670?q=torriden%20offline%20event&amp;t=1754640459074</t>
  </si>
  <si>
    <t>harrietvalerie</t>
  </si>
  <si>
    <t>https://www.instagram.com/p/CiIMeSih33G/</t>
  </si>
  <si>
    <t>glowupbymari</t>
  </si>
  <si>
    <t>https://www.instagram.com/p/DLj1j4evIAj/</t>
  </si>
  <si>
    <t>rifamulyawan</t>
  </si>
  <si>
    <t>https://www.instagram.com/p/C78lNLfJ8E6/</t>
  </si>
  <si>
    <t>elsaaguera</t>
  </si>
  <si>
    <t>https://www.instagram.com/p/C78vvLgypB-/</t>
  </si>
  <si>
    <t>maryeooong</t>
  </si>
  <si>
    <t>https://www.instagram.com/p/C7roYrovdWV/</t>
  </si>
  <si>
    <t>jorge.in.japan</t>
  </si>
  <si>
    <t>https://www.instagram.com/raychramos/</t>
  </si>
  <si>
    <t>raychramos</t>
  </si>
  <si>
    <t>https://www.instagram.com/hyechang03/reels/</t>
  </si>
  <si>
    <t>hyechang03</t>
  </si>
  <si>
    <t>https://www.instagram.com/p/C8vXuREvLQC/</t>
  </si>
  <si>
    <t>guayabi_ss</t>
  </si>
  <si>
    <t>https://www.instagram.com/harikudikorea/</t>
  </si>
  <si>
    <t>harikudikorea</t>
  </si>
  <si>
    <t>https://www.instagram.com/p/DLIAlLePsoP/</t>
  </si>
  <si>
    <t>_kimsoenmin_</t>
  </si>
  <si>
    <t>https://www.instagram.com/p/C8GqZwhPupv/</t>
  </si>
  <si>
    <t>crisvalle26</t>
  </si>
  <si>
    <t>https://www.instagram.com/p/C7rQxMDvkII/</t>
  </si>
  <si>
    <t>lia_na_coreia</t>
  </si>
  <si>
    <t>https://www.instagram.com/reel/DOA975OAefk/?utm_source=ig_web_copy_link&amp;igsh=MzRlODBiNWFlZA==</t>
  </si>
  <si>
    <t>https://www.instagram.com/jeric_olarte10/?g=5</t>
  </si>
  <si>
    <t>jeric_olarte10</t>
  </si>
  <si>
    <t>https://www.instagram.com/rubisonline/</t>
  </si>
  <si>
    <t>rubisonline</t>
  </si>
  <si>
    <t>https://www.instagram.com/p/DK97FjdTOAQ/</t>
  </si>
  <si>
    <t>ffaa.hany</t>
  </si>
  <si>
    <t>https://www.instagram.com/p/DLGwhDtPEio/</t>
  </si>
  <si>
    <t>dianahalim</t>
  </si>
  <si>
    <t>lera.suey</t>
  </si>
  <si>
    <t>simply_isturat</t>
  </si>
  <si>
    <t>https://www.instagram.com/reel/DNkxjTXSohZ/?utm_source=ig_web_copy_link&amp;igsh=MzRlODBiNWFlZA==</t>
  </si>
  <si>
    <t>zoe_zhenzhen</t>
  </si>
  <si>
    <t>https://www.instagram.com/p/DLgtwGMRYt-/</t>
  </si>
  <si>
    <t>minomin0207</t>
  </si>
  <si>
    <t>https://www.instagram.com/p/DLHpT6npIKM/</t>
  </si>
  <si>
    <t>marin_802_</t>
  </si>
  <si>
    <t>https://www.instagram.com/p/DLWTMCtJV-V/?hl=en</t>
  </si>
  <si>
    <t>injenji</t>
  </si>
  <si>
    <t>https://www.tiktok.com/@gigil4m/video/7535970698171321613?q=kconla%202025%20oliveyoung&amp;t=1754620957197</t>
  </si>
  <si>
    <t>gigil4m</t>
  </si>
  <si>
    <t>https://www.tiktok.com/@tiffanyychen</t>
  </si>
  <si>
    <t>tiffanyychen</t>
  </si>
  <si>
    <t>https://www.tiktok.com/@florajiali/video/7533783554019364101?q=kconla%202025%20oliveyoung&amp;t=1754620957197</t>
  </si>
  <si>
    <t>florajiali</t>
  </si>
  <si>
    <t>https://www.tiktok.com/@lovemicorazon/video/7535892533210090765?q=kconla%202025%20oliveyoung&amp;t=1754620957197</t>
  </si>
  <si>
    <t>lovemicorazon</t>
  </si>
  <si>
    <t>https://www.tiktok.com/@ninaeyu/video/7535535318775254302</t>
  </si>
  <si>
    <t>ninaeyu</t>
  </si>
  <si>
    <t>https://www.instagram.com/p/CPdVvj4hr77/</t>
  </si>
  <si>
    <t>milesandcals</t>
  </si>
  <si>
    <t>https://www.instagram.com/_izmeingyink_/</t>
  </si>
  <si>
    <t>_izmeingyink_</t>
  </si>
  <si>
    <t>https://www.instagram.com/p/C9XSI9SsQUM/</t>
  </si>
  <si>
    <t>https://www.instagram.com/annah0412/</t>
  </si>
  <si>
    <t>annah0412</t>
  </si>
  <si>
    <t>https://www.instagram.com/p/DJm3HjBgZ18/</t>
  </si>
  <si>
    <t>minji._.minjii</t>
  </si>
  <si>
    <t>https://www.instagram.com/p/DKUlyj7pTpO/</t>
  </si>
  <si>
    <t>lillydancer8</t>
  </si>
  <si>
    <t>https://www.instagram.com/p/DB4xpALzPQO/</t>
  </si>
  <si>
    <t>ai.aiyaphat</t>
  </si>
  <si>
    <t>vibesofjal</t>
  </si>
  <si>
    <t>nabie_ishere</t>
  </si>
  <si>
    <t>melaninjade007</t>
  </si>
  <si>
    <t>_san_ja_na___</t>
  </si>
  <si>
    <t>slqueenadeline</t>
  </si>
  <si>
    <t>https://www.instagram.com/reel/DOIaLj1kdwV/?utm_source=ig_web_copy_link&amp;igsh=MzRlODBiNWFlZA==</t>
  </si>
  <si>
    <t>korilakkuma143</t>
  </si>
  <si>
    <t>yzng.astro</t>
  </si>
  <si>
    <t>https://www.instagram.com/tsugu3022/reel/DOJIFqGEj4x/</t>
  </si>
  <si>
    <t>tsugu3022</t>
  </si>
  <si>
    <t>https://www.instagram.com/reel/DNMhJw7SwqP/?utm_source=ig_web_copy_link&amp;igsh=MzRlODBiNWFlZA==</t>
  </si>
  <si>
    <t>기존 은지님 관리 인플루언서</t>
  </si>
  <si>
    <t>jroyce__</t>
  </si>
  <si>
    <t>https://www.instagram.com/reel/DNRvGM7y2FH/?utm_source=ig_web_copy_link&amp;igsh=MzRlODBiNWFlZA==</t>
  </si>
  <si>
    <t>earnslowlife</t>
  </si>
  <si>
    <t>nikikoooo</t>
  </si>
  <si>
    <t>DM 인바운드</t>
  </si>
  <si>
    <t>habibi_korea</t>
  </si>
  <si>
    <t>https://www.instagram.com/p/DE1s7oEzesN/</t>
  </si>
  <si>
    <t>miawrla</t>
  </si>
  <si>
    <t>https://www.instagram.com/p/DEPdzojBM0R/</t>
  </si>
  <si>
    <t>yasminkim.official_</t>
  </si>
  <si>
    <t>https://www.instagram.com/p/DEOlHnzzMGF/</t>
  </si>
  <si>
    <t>nemyllaa</t>
  </si>
  <si>
    <t>https://www.instagram.com/p/DKunIWPTPct/</t>
  </si>
  <si>
    <t>natalia_photosoul</t>
  </si>
  <si>
    <t>https://www.instagram.com/p/DEOzkTYJH79/</t>
  </si>
  <si>
    <t>divinitye_</t>
  </si>
  <si>
    <t>http://instagram.com/p/DEz5Y5Dv_Oo/</t>
  </si>
  <si>
    <t>yeldanakamza</t>
  </si>
  <si>
    <t>https://www.instagram.com/p/DET_M9syF-S/</t>
  </si>
  <si>
    <t>wondralice</t>
  </si>
  <si>
    <t>https://www.instagram.com/reel/DOAOj9iEx26/?utm_source=ig_web_copy_link&amp;igsh=MzRlODBiNWFlZA==</t>
  </si>
  <si>
    <t>https://www.instagram.com/p/DEw1bTPTiye/</t>
  </si>
  <si>
    <t>milashstagram</t>
  </si>
  <si>
    <t>https://www.instagram.com/p/DErncLHyeEF/</t>
  </si>
  <si>
    <t>awayfromlights</t>
  </si>
  <si>
    <t>https://www.instagram.com/p/DET4kcnzgQI/</t>
  </si>
  <si>
    <t>miaria_me</t>
  </si>
  <si>
    <t>https://www.instagram.com/p/DEZHfFCp4XR/</t>
  </si>
  <si>
    <t>ssofffiasssss</t>
  </si>
  <si>
    <t>https://www.instagram.com/p/DExpPcEhheg/</t>
  </si>
  <si>
    <t>helenakeynes</t>
  </si>
  <si>
    <t>https://www.instagram.com/p/DEeGlK1vY_K/</t>
  </si>
  <si>
    <t>anastasia_noh</t>
  </si>
  <si>
    <t>https://www.instagram.com/p/DE2HjLBS8IT/</t>
  </si>
  <si>
    <t>dailymerari</t>
  </si>
  <si>
    <t>https://www.instagram.com/p/DE12azfyeL1/?img_index=1</t>
  </si>
  <si>
    <t>manasi_bkovers</t>
  </si>
  <si>
    <t>https://www.instagram.com/hanakworld/</t>
  </si>
  <si>
    <t>hanakworld</t>
  </si>
  <si>
    <t>https://www.instagram.com/imbellakim_10/</t>
  </si>
  <si>
    <t>imbellakim_10</t>
  </si>
  <si>
    <t>https://www.instagram.com/reel/DOS8uBRk9mk/?utm_source=ig_web_copy_link&amp;igsh=MzRlODBiNWFlZA==</t>
  </si>
  <si>
    <t>https://www.instagram.com/p.divya__/</t>
  </si>
  <si>
    <t>p.divya__</t>
  </si>
  <si>
    <t>https://www.instagram.com/p/DKHWWOWxVOA/</t>
  </si>
  <si>
    <t>natsumi_sorayama</t>
  </si>
  <si>
    <t>https://www.instagram.com/p/CmHQK6mpKW_/</t>
  </si>
  <si>
    <t>heyitsmindyy</t>
  </si>
  <si>
    <t>https://www.instagram.com/sherryluerr/</t>
  </si>
  <si>
    <t>sherryluerr</t>
  </si>
  <si>
    <t>https://www.instagram.com/p/DKEvsatvOvR/</t>
  </si>
  <si>
    <t>an2twistyle</t>
  </si>
  <si>
    <t>https://www.instagram.com/p/DJ6jH8vTkmu/</t>
  </si>
  <si>
    <t>tatiencorea</t>
  </si>
  <si>
    <t>https://www.instagram.com/p/DKeLawMOapo/</t>
  </si>
  <si>
    <t>risa_gyozasuki</t>
  </si>
  <si>
    <t>https://www.instagram.com/p/DKHm0xzzhVb/</t>
  </si>
  <si>
    <t>shirlishirli</t>
  </si>
  <si>
    <t>https://www.instagram.com/siennahong/</t>
  </si>
  <si>
    <t>siennahong</t>
  </si>
  <si>
    <t>https://www.instagram.com/p/DJ9XWHCzX5g/</t>
  </si>
  <si>
    <t>428page</t>
  </si>
  <si>
    <t>https://www.instagram.com/dalexiestherho/</t>
  </si>
  <si>
    <t>dalexiestherho</t>
  </si>
  <si>
    <t>https://www.instagram.com/j_an0808/</t>
  </si>
  <si>
    <t>j_an0808</t>
  </si>
  <si>
    <t>https://www.instagram.com/p/DKB7kb-y3ld/</t>
  </si>
  <si>
    <t>wan_wan0611</t>
  </si>
  <si>
    <t>https://www.instagram.com/p/DJ6z9uEOwGH/</t>
  </si>
  <si>
    <t>bianca.inkr</t>
  </si>
  <si>
    <t>https://www.instagram.com/p/DJ4Cnc0vvSn/</t>
  </si>
  <si>
    <t>rachelenergyx</t>
  </si>
  <si>
    <t>https://www.instagram.com/p/C0ySYFrPP6i/</t>
  </si>
  <si>
    <t>ori0515</t>
  </si>
  <si>
    <t>https://www.instagram.com/p/DJ7I9kMBvma/</t>
  </si>
  <si>
    <t>pada_heli</t>
  </si>
  <si>
    <t>https://www.instagram.com/alinaioana796/?g=5</t>
  </si>
  <si>
    <t>alinaioana796</t>
  </si>
  <si>
    <t>https://www.instagram.com/himifaye_/?g=5</t>
  </si>
  <si>
    <t>himifaye_</t>
  </si>
  <si>
    <t>https://www.instagram.com/mahim.slayy/?g=5</t>
  </si>
  <si>
    <t>mahim.slayy</t>
  </si>
  <si>
    <t>https://www.instagram.com/arashinomusume/?g=5</t>
  </si>
  <si>
    <t>arashinomusume</t>
  </si>
  <si>
    <t>https://www.instagram.com/czkorcouple/?g=5</t>
  </si>
  <si>
    <t>czkorcouple</t>
  </si>
  <si>
    <t>https://www.instagram.com/anastasiya_sharaya/?g=5</t>
  </si>
  <si>
    <t>https://www.instagram.com/lee.ria99/</t>
  </si>
  <si>
    <t>https://www.instagram.com/itsmeshxrrie/</t>
  </si>
  <si>
    <t>itsmeshxrrie</t>
  </si>
  <si>
    <t>https://www.instagram.com/airahcyy/</t>
  </si>
  <si>
    <t>https://www.instagram.com/oh.riann/</t>
  </si>
  <si>
    <t>oh.riann</t>
  </si>
  <si>
    <t>https://www.instagram.com/d.rizsha/</t>
  </si>
  <si>
    <t>d.rizsha</t>
  </si>
  <si>
    <t>https://www.instagram.com/immae02/</t>
  </si>
  <si>
    <t>immae02</t>
  </si>
  <si>
    <t>https://www.instagram.com/kyyyylllllaaaa/</t>
  </si>
  <si>
    <t>kyyyylllllaaaa</t>
  </si>
  <si>
    <t>https://www.instagram.com/beatrizdiaries/</t>
  </si>
  <si>
    <t>beatrizdiaries</t>
  </si>
  <si>
    <t>https://www.instagram.com/sashybelle/</t>
  </si>
  <si>
    <t>sashybelle</t>
  </si>
  <si>
    <t>https://www.instagram.com/vivid_dunya/</t>
  </si>
  <si>
    <t>vivid_dunya</t>
  </si>
  <si>
    <t>https://www.instagram.com/guzalkorea/</t>
  </si>
  <si>
    <t>guzalkorea</t>
  </si>
  <si>
    <t>https://www.instagram.com/simply_isturat/</t>
  </si>
  <si>
    <t>https://www.instagram.com/ugcwithlettie/</t>
  </si>
  <si>
    <t>ugcwithlettie</t>
  </si>
  <si>
    <t>erikaannenagaoke</t>
  </si>
  <si>
    <t>https://www.instagram.com/jaiixos/</t>
  </si>
  <si>
    <t>jaiixos</t>
  </si>
  <si>
    <t>https://www.instagram.com/mirshod_korea/</t>
  </si>
  <si>
    <t>mirshod_korea</t>
  </si>
  <si>
    <t>https://www.instagram.com/saltanat.ss/</t>
  </si>
  <si>
    <t>saltanat.ss</t>
  </si>
  <si>
    <t>https://www.instagram.com/anell_korea/</t>
  </si>
  <si>
    <t>anell_korea</t>
  </si>
  <si>
    <t>https://www.instagram.com/ma.korea/</t>
  </si>
  <si>
    <t>ma.korea</t>
  </si>
  <si>
    <t>https://www.instagram.com/carinavkoree/</t>
  </si>
  <si>
    <t>carinavkoree</t>
  </si>
  <si>
    <t>https://www.instagram.com/alexa.schreiber/</t>
  </si>
  <si>
    <t>alexa.schreiber</t>
  </si>
  <si>
    <t>https://www.instagram.com/dear_aera/</t>
  </si>
  <si>
    <t>https://www.instagram.com/houriemourie/</t>
  </si>
  <si>
    <t>houriemourie</t>
  </si>
  <si>
    <t>https://www.instagram.com/yeeinaa_/</t>
  </si>
  <si>
    <t>yeeinaa_</t>
  </si>
  <si>
    <t>https://www.instagram.com/cluverly/</t>
  </si>
  <si>
    <t>cluverly</t>
  </si>
  <si>
    <t>https://www.instagram.com/lespapotagesdecindy/</t>
  </si>
  <si>
    <t>lespapotagesdecindy</t>
  </si>
  <si>
    <t>https://www.instagram.com/glowy245/</t>
  </si>
  <si>
    <t>glowy245</t>
  </si>
  <si>
    <t>https://www.instagram.com/wulansr_88/</t>
  </si>
  <si>
    <t>wulansr_88</t>
  </si>
  <si>
    <t>https://www.instagram.com/famaworldvlog/?g=5</t>
  </si>
  <si>
    <t>famaworldvlog</t>
  </si>
  <si>
    <t>https://www.instagram.com/glowith.gee/</t>
  </si>
  <si>
    <t>glowith.gee</t>
  </si>
  <si>
    <t>https://www.instagram.com/its.aloja/</t>
  </si>
  <si>
    <t>its.aloja</t>
  </si>
  <si>
    <t>https://www.instagram.com/umeda.vh/</t>
  </si>
  <si>
    <t>umeda.vh</t>
  </si>
  <si>
    <t>https://www.instagram.com/jac__yang/</t>
  </si>
  <si>
    <t>jac__yang</t>
  </si>
  <si>
    <t>https://www.instagram.com/actor_lat/</t>
  </si>
  <si>
    <t>actor_lat</t>
  </si>
  <si>
    <t>https://www.instagram.com/lingjessica/</t>
  </si>
  <si>
    <t>lingjessica</t>
  </si>
  <si>
    <t>https://www.instagram.com/reel/DOBjwvkkuWf/?utm_source=ig_web_copy_link&amp;igsh=MzRlODBiNWFlZA==</t>
  </si>
  <si>
    <t>https://www.instagram.com/jaydacez/</t>
  </si>
  <si>
    <t>jaydacez</t>
  </si>
  <si>
    <t>https://www.instagram.com/zayakatorrente/</t>
  </si>
  <si>
    <t>zayakatorrente</t>
  </si>
  <si>
    <t>https://www.instagram.com/pat.essentials/</t>
  </si>
  <si>
    <t>pat.essentials</t>
  </si>
  <si>
    <t>https://www.instagram.com/swn.jiess/</t>
  </si>
  <si>
    <t>swn.jiess</t>
  </si>
  <si>
    <t>https://www.instagram.com/ugcwithjelai_/</t>
  </si>
  <si>
    <t>ugcwithjelai_</t>
  </si>
  <si>
    <t>https://www.instagram.com/jaryshlee/</t>
  </si>
  <si>
    <t>jaryshlee</t>
  </si>
  <si>
    <t>https://www.instagram.com/bws.cessy/</t>
  </si>
  <si>
    <t>bws.cessy</t>
  </si>
  <si>
    <t>https://www.instagram.com/ugc.with.eran/</t>
  </si>
  <si>
    <t>ugc.with.eran</t>
  </si>
  <si>
    <t>https://www.instagram.com/miss_keytc/</t>
  </si>
  <si>
    <t>miss_keytc</t>
  </si>
  <si>
    <t>https://www.instagram.com/ur1ellie_/</t>
  </si>
  <si>
    <t>ur1ellie_</t>
  </si>
  <si>
    <t>https://www.instagram.com/withvrena/</t>
  </si>
  <si>
    <t>withvrena</t>
  </si>
  <si>
    <t>https://www.instagram.com/lulyencorea/</t>
  </si>
  <si>
    <t>lulyencorea</t>
  </si>
  <si>
    <t>https://www.instagram.com/pau_dailyfaves/</t>
  </si>
  <si>
    <t>pau_dailyfaves</t>
  </si>
  <si>
    <t>https://www.instagram.com/mysweetkawaiicloset/</t>
  </si>
  <si>
    <t>mysweetkawaiicloset</t>
  </si>
  <si>
    <t>jakowl</t>
  </si>
  <si>
    <t>kayazava</t>
  </si>
  <si>
    <t>janairaperezkim</t>
  </si>
  <si>
    <t>livferraz</t>
  </si>
  <si>
    <t>realbuzzkorea</t>
  </si>
  <si>
    <t>__dhxhra__</t>
  </si>
  <si>
    <t>viajaconisabella</t>
  </si>
  <si>
    <t>wenityas</t>
  </si>
  <si>
    <t>marina.swann</t>
  </si>
  <si>
    <t>touuurlife</t>
  </si>
  <si>
    <t>liviamdnh</t>
  </si>
  <si>
    <t>19_julie_</t>
  </si>
  <si>
    <t>__ceryswilliams__</t>
  </si>
  <si>
    <t>jingruus</t>
  </si>
  <si>
    <t>nguyen_minh_ai</t>
  </si>
  <si>
    <t>https://www.instagram.com/reel/DN1tYKMZnJ_/?utm_source=ig_web_copy_link&amp;igsh=MzRlODBiNWFlZA==</t>
  </si>
  <si>
    <t>millyq.a</t>
  </si>
  <si>
    <t>ananichavez</t>
  </si>
  <si>
    <t>miicha_korea</t>
  </si>
  <si>
    <t>https://www.instagram.com/reel/DNxhENYXgvl/?utm_source=ig_web_copy_link&amp;igsh=MzRlODBiNWFlZA==</t>
  </si>
  <si>
    <t>shaista__amir</t>
  </si>
  <si>
    <t>milagroac</t>
  </si>
  <si>
    <t>hy_yin890</t>
  </si>
  <si>
    <t>ririchan_0917</t>
  </si>
  <si>
    <t>인바운드 광고 좋아요/댓글</t>
  </si>
  <si>
    <t>katlyn_renee__</t>
  </si>
  <si>
    <t>＿itchan＿</t>
  </si>
  <si>
    <t>ladycthlsthane</t>
  </si>
  <si>
    <t>https://www.instagram.com/reel/DNQQmA9SKYx/?utm_source=ig_web_copy_link&amp;igsh=MzRlODBiNWFlZA==</t>
  </si>
  <si>
    <t>chichainseou</t>
  </si>
  <si>
    <t>https://www.tiktok.com/@heyjoojooly/video/7540972287986601272?is_from_webapp=1&amp;sender_device=pc&amp;web_id=7506727444465649159</t>
  </si>
  <si>
    <t>https://www.instagram.com/reel/DNpMjORB2TI/?utm_source=ig_web_copy_link&amp;igsh=MzRlODBiNWFlZA==</t>
  </si>
  <si>
    <t>heyjoojooly</t>
  </si>
  <si>
    <t>https://www.instagram.com/reel/DNtdbe1ZrFm/?utm_source=ig_web_copy_link&amp;igsh=MzRlODBiNWFlZA==</t>
  </si>
  <si>
    <t>Bestecebeci12</t>
  </si>
  <si>
    <t>https://www.instagram.com/jjjj014iiii/</t>
  </si>
  <si>
    <t>jjjj014iiii</t>
  </si>
  <si>
    <t>https://www.instagram.com/misa._.ning/</t>
  </si>
  <si>
    <t>misa._.ning</t>
  </si>
  <si>
    <t>https://www.instagram.com/mitsunori_0414/</t>
  </si>
  <si>
    <t>mitsunori_0414</t>
  </si>
  <si>
    <t>https://www.instagram.com/urayuri0522/</t>
  </si>
  <si>
    <t>urayuri0522</t>
  </si>
  <si>
    <t>https://www.instagram.com/qkddnfs2/</t>
  </si>
  <si>
    <t>qkddnfs2</t>
  </si>
  <si>
    <t>https://www.instagram.com/shion__day0/</t>
  </si>
  <si>
    <t>shion__day0</t>
  </si>
  <si>
    <t>https://www.instagram.com/cinderellaboy_12/</t>
  </si>
  <si>
    <t>cinderellaboy_12</t>
  </si>
  <si>
    <t>https://www.instagram.com/s.inori/</t>
  </si>
  <si>
    <t>s.inori</t>
  </si>
  <si>
    <t>https://www.instagram.com/yuuka_sing_drm/</t>
  </si>
  <si>
    <t>yuuka_sing_drm</t>
  </si>
  <si>
    <t>https://www.instagram.com/mai_mai_1114kim/</t>
  </si>
  <si>
    <t>mai_mai_1114kim</t>
  </si>
  <si>
    <t>https://www.instagram.com/kar3hw/</t>
  </si>
  <si>
    <t>kar3hw</t>
  </si>
  <si>
    <t>https://www.instagram.com/_serichan12o8_/</t>
  </si>
  <si>
    <t>_serichan12o8_</t>
  </si>
  <si>
    <t>https://www.instagram.com/m8._ib/</t>
  </si>
  <si>
    <t>m8._ib</t>
  </si>
  <si>
    <t>https://www.instagram.com/00071997.oo/</t>
  </si>
  <si>
    <t>00071997.oo</t>
  </si>
  <si>
    <t>https://www.instagram.com/__hina_im/</t>
  </si>
  <si>
    <t>__hina_im</t>
  </si>
  <si>
    <t>https://www.instagram.com/reel/DN9uY6LiRaK/?utm_source=ig_web_copy_link&amp;igsh=MzRlODBiNWFlZA==</t>
  </si>
  <si>
    <t>https://www.instagram.com/moezabesu/</t>
  </si>
  <si>
    <t>moezabesu</t>
  </si>
  <si>
    <t>https://www.instagram.com/rieora/</t>
  </si>
  <si>
    <t>rieora</t>
  </si>
  <si>
    <t>https://www.instagram.com/haruna_honda_2022_/</t>
  </si>
  <si>
    <t>haruna_honda_2022_</t>
  </si>
  <si>
    <t>https://www.instagram.com/saoriiin30/</t>
  </si>
  <si>
    <t>saoriiin30</t>
  </si>
  <si>
    <t>https://www.instagram.com/chuncai_3/</t>
  </si>
  <si>
    <t>chuncai_3</t>
  </si>
  <si>
    <t>https://www.instagram.com/takko_1009/</t>
  </si>
  <si>
    <t>takko_1009</t>
  </si>
  <si>
    <t>https://www.instagram.com/shii8p.gram/</t>
  </si>
  <si>
    <t>shii8p.gram</t>
  </si>
  <si>
    <t>https://www.instagram.com/spring__rainn/</t>
  </si>
  <si>
    <t>spring__rainn</t>
  </si>
  <si>
    <t>https://www.instagram.com/una._s2/</t>
  </si>
  <si>
    <t>una._s2</t>
  </si>
  <si>
    <t>https://www.instagram.com/akika_88/</t>
  </si>
  <si>
    <t>akika_88</t>
  </si>
  <si>
    <t>https://www.instagram.com/aska829/</t>
  </si>
  <si>
    <t>aska829</t>
  </si>
  <si>
    <t>https://www.instagram.com/kihoange/</t>
  </si>
  <si>
    <t>kihoange</t>
  </si>
  <si>
    <t>https://www.instagram.com/cafema04_/</t>
  </si>
  <si>
    <t>cafema04_</t>
  </si>
  <si>
    <t>https://www.instagram.com/_22__s/</t>
  </si>
  <si>
    <t>_22__s</t>
  </si>
  <si>
    <t>https://www.instagram.com/niiikocham/</t>
  </si>
  <si>
    <t>niiikocham</t>
  </si>
  <si>
    <t>https://www.instagram.com/shiosoda_/</t>
  </si>
  <si>
    <t>shiosoda_</t>
  </si>
  <si>
    <t>https://www.instagram.com/you.0818/</t>
  </si>
  <si>
    <t>you.0818</t>
  </si>
  <si>
    <t>https://www.instagram.com/mgagm_tjdrz/</t>
  </si>
  <si>
    <t>mgagm_tjdrz</t>
  </si>
  <si>
    <t>https://www.instagram.com/8621_min/</t>
  </si>
  <si>
    <t>8621_min</t>
  </si>
  <si>
    <t>https://www.instagram.com/yuki24cham/</t>
  </si>
  <si>
    <t>yuki24cham</t>
  </si>
  <si>
    <t>https://www.instagram.com/sachi_korea_fashion/</t>
  </si>
  <si>
    <t>sachi_korea_fashion</t>
  </si>
  <si>
    <t>https://www.instagram.com/moco___618/</t>
  </si>
  <si>
    <t>moco___618</t>
  </si>
  <si>
    <t>https://www.instagram.com/superneat_888/</t>
  </si>
  <si>
    <t>superneat_888</t>
  </si>
  <si>
    <t>https://www.instagram.com/s2_hna_/</t>
  </si>
  <si>
    <t>s2_hna_</t>
  </si>
  <si>
    <t>https://www.instagram.com/renkom_com/</t>
  </si>
  <si>
    <t>renkom_com</t>
  </si>
  <si>
    <t>https://www.instagram.com/mahomochi888/</t>
  </si>
  <si>
    <t>mahomochi888</t>
  </si>
  <si>
    <t>https://www.instagram.com/harabo1/</t>
  </si>
  <si>
    <t>harabo1</t>
  </si>
  <si>
    <t>https://www.instagram.com/neo.aya/</t>
  </si>
  <si>
    <t>neo.aya</t>
  </si>
  <si>
    <t>https://www.instagram.com/2727__kiiii/</t>
  </si>
  <si>
    <t>2727__kiiii</t>
  </si>
  <si>
    <t>https://www.instagram.com/rimny_u/</t>
  </si>
  <si>
    <t>rimny_u</t>
  </si>
  <si>
    <t>https://www.instagram.com/akdb_88/</t>
  </si>
  <si>
    <t>akdb_88</t>
  </si>
  <si>
    <t>https://www.instagram.com/hosoiaya/</t>
  </si>
  <si>
    <t>hosoiaya</t>
  </si>
  <si>
    <t>https://www.instagram.com/__irco/</t>
  </si>
  <si>
    <t>__irco</t>
  </si>
  <si>
    <t>https://www.instagram.com/miwo_o06/</t>
  </si>
  <si>
    <t>miwo_o06</t>
  </si>
  <si>
    <t>https://www.instagram.com/johnliutv/</t>
  </si>
  <si>
    <t>johnliutv</t>
  </si>
  <si>
    <t>https://www.instagram.com/aimbeautyroom/</t>
  </si>
  <si>
    <t>aimbeautyroom</t>
  </si>
  <si>
    <t>https://www.instagram.com/_satone.n_/</t>
  </si>
  <si>
    <t>_satone.n_</t>
  </si>
  <si>
    <t>https://www.instagram.com/kore_ai/</t>
  </si>
  <si>
    <t>kore_ai</t>
  </si>
  <si>
    <t>https://www.instagram.com/3ca5na8_yakuzen_wine/</t>
  </si>
  <si>
    <t>3ca5na8_yakuzen_wine</t>
  </si>
  <si>
    <t>https://www.instagram.com/mi.ran.0716/</t>
  </si>
  <si>
    <t>mi.ran.0716</t>
  </si>
  <si>
    <t>https://www.instagram.com/kiraan816/</t>
  </si>
  <si>
    <t>kiraan816</t>
  </si>
  <si>
    <t>https://www.instagram.com/mi.___.6868/</t>
  </si>
  <si>
    <t>mi.___.6868</t>
  </si>
  <si>
    <t>https://www.instagram.com/farge.kobe/</t>
  </si>
  <si>
    <t>farge.kobe</t>
  </si>
  <si>
    <t>https://www.instagram.com/kotone626_/</t>
  </si>
  <si>
    <t>kotone626_</t>
  </si>
  <si>
    <t>https://www.instagram.com/miho.hys.k/</t>
  </si>
  <si>
    <t>miho.hys.k</t>
  </si>
  <si>
    <t>https://www.instagram.com/k_seikeinavi/</t>
  </si>
  <si>
    <t>k_seikeinavi</t>
  </si>
  <si>
    <t>https://www.instagram.com/ur__312/</t>
  </si>
  <si>
    <t>ur__312</t>
  </si>
  <si>
    <t>https://www.instagram.com/nanamaru7180/</t>
  </si>
  <si>
    <t>nanamaru7180</t>
  </si>
  <si>
    <t>https://www.instagram.com/nomu0125/</t>
  </si>
  <si>
    <t>nomu0125</t>
  </si>
  <si>
    <t>https://www.instagram.com/u_r_gram/</t>
  </si>
  <si>
    <t>u_r_gram</t>
  </si>
  <si>
    <t>https://www.instagram.com/ikurachankyoto/</t>
  </si>
  <si>
    <t>ikurachankyoto</t>
  </si>
  <si>
    <t>https://www.instagram.com/_eri_gram_/</t>
  </si>
  <si>
    <t>_eri_gram_</t>
  </si>
  <si>
    <t>https://www.instagram.com/joobi_111/</t>
  </si>
  <si>
    <t>joobi_111</t>
  </si>
  <si>
    <t>https://www.instagram.com/saaaaa0918/</t>
  </si>
  <si>
    <t>saaaaa0918</t>
  </si>
  <si>
    <t>https://www.instagram.com/kana__miyajima/</t>
  </si>
  <si>
    <t>kana__miyajima</t>
  </si>
  <si>
    <t>https://www.instagram.com/chiaki_hirokawa/</t>
  </si>
  <si>
    <t>chiaki_hirokawa</t>
  </si>
  <si>
    <t>https://www.instagram.com/donam_korea/</t>
  </si>
  <si>
    <t>donam_korea</t>
  </si>
  <si>
    <t>https://www.instagram.com/eieio1213/</t>
  </si>
  <si>
    <t>eieio1213</t>
  </si>
  <si>
    <t>https://www.instagram.com/tomodango_yoga/</t>
  </si>
  <si>
    <t>tomodango_yoga</t>
  </si>
  <si>
    <t>https://www.instagram.com/_honey.blair_/</t>
  </si>
  <si>
    <t>_honey.blair_</t>
  </si>
  <si>
    <t>https://www.instagram.com/airiii_sasaki49/</t>
  </si>
  <si>
    <t>airiii_sasaki49</t>
  </si>
  <si>
    <t>https://www.instagram.com/kgsm_enmusubi/</t>
  </si>
  <si>
    <t>kgsm_enmusubi</t>
  </si>
  <si>
    <t>https://www.instagram.com/_syk.24/</t>
  </si>
  <si>
    <t>_syk.24</t>
  </si>
  <si>
    <t>https://www.instagram.com/syla.ou/</t>
  </si>
  <si>
    <t>syla.ou</t>
  </si>
  <si>
    <t>https://www.instagram.com/miiik__713/</t>
  </si>
  <si>
    <t>miiik__713</t>
  </si>
  <si>
    <t>https://www.instagram.com/kurepooo_/</t>
  </si>
  <si>
    <t>kurepooo_</t>
  </si>
  <si>
    <t>https://www.instagram.com/asa27chan/</t>
  </si>
  <si>
    <t>asa27chan</t>
  </si>
  <si>
    <t>https://www.instagram.com/fujise_kana/</t>
  </si>
  <si>
    <t>fujise_kana</t>
  </si>
  <si>
    <t>https://www.instagram.com/dekujin_rio/</t>
  </si>
  <si>
    <t>dekujin_rio</t>
  </si>
  <si>
    <t>https://www.instagram.com/baby_mochifuwa/</t>
  </si>
  <si>
    <t>baby_mochifuwa</t>
  </si>
  <si>
    <t>https://www.instagram.com/m_a___xo/</t>
  </si>
  <si>
    <t>m_a___xo</t>
  </si>
  <si>
    <t>https://www.instagram.com/babyskin_1/</t>
  </si>
  <si>
    <t>babyskin_1</t>
  </si>
  <si>
    <t>https://www.instagram.com/chibi_pink64/</t>
  </si>
  <si>
    <t>chibi_pink64</t>
  </si>
  <si>
    <t>https://www.instagram.com/ns.ayame/</t>
  </si>
  <si>
    <t>ns.ayame</t>
  </si>
  <si>
    <t>https://www.instagram.com/kimly.98s/</t>
  </si>
  <si>
    <t>kimly.98s</t>
  </si>
  <si>
    <t>https://www.instagram.com/rmagml_s2/</t>
  </si>
  <si>
    <t>rmagml_s2</t>
  </si>
  <si>
    <t>https://www.instagram.com/mthvlog_______/</t>
  </si>
  <si>
    <t>mthvlog_______</t>
  </si>
  <si>
    <t>https://www.instagram.com/ribbon.naho/</t>
  </si>
  <si>
    <t>ribbon.naho</t>
  </si>
  <si>
    <t>https://www.instagram.com/eye.salon_lush/</t>
  </si>
  <si>
    <t>eye.salon_lush</t>
  </si>
  <si>
    <t>https://www.instagram.com/hisui_nagisa/</t>
  </si>
  <si>
    <t>hisui_nagisa</t>
  </si>
  <si>
    <t>https://www.instagram.com/umi_korea_cospa/</t>
  </si>
  <si>
    <t>umi_korea_cospa</t>
  </si>
  <si>
    <t>https://www.instagram.com/una_gourmet.o0/</t>
  </si>
  <si>
    <t>una_gourmet.o0</t>
  </si>
  <si>
    <t>https://www.instagram.com/21.oim/</t>
  </si>
  <si>
    <t>21.oim</t>
  </si>
  <si>
    <t>https://www.instagram.com/waka_be.be/</t>
  </si>
  <si>
    <t>waka_be.be</t>
  </si>
  <si>
    <t>https://www.instagram.com/imane.998/</t>
  </si>
  <si>
    <t>imane.998</t>
  </si>
  <si>
    <t>https://www.instagram.com/__akh21/</t>
  </si>
  <si>
    <t>__akh21</t>
  </si>
  <si>
    <t>https://www.instagram.com/izm0na/</t>
  </si>
  <si>
    <t>izm0na</t>
  </si>
  <si>
    <t>https://www.instagram.com/soooonoo_/</t>
  </si>
  <si>
    <t>soooonoo_</t>
  </si>
  <si>
    <t>https://www.instagram.com/marune_asalter/</t>
  </si>
  <si>
    <t>marune_asalter</t>
  </si>
  <si>
    <t>https://www.instagram.com/chuckybigbaby/</t>
  </si>
  <si>
    <t>chuckybigbaby</t>
  </si>
  <si>
    <t>https://www.instagram.com/yopiu_u/</t>
  </si>
  <si>
    <t>yopiu_u</t>
  </si>
  <si>
    <t>https://www.instagram.com/nzw__yk/</t>
  </si>
  <si>
    <t>nzw__yk</t>
  </si>
  <si>
    <t>https://www.instagram.com/akky_sunn/</t>
  </si>
  <si>
    <t>akky_sunn</t>
  </si>
  <si>
    <t>https://www.instagram.com/kouzukimhr/</t>
  </si>
  <si>
    <t>kouzukimhr</t>
  </si>
  <si>
    <t>https://www.instagram.com/wakame55522/</t>
  </si>
  <si>
    <t>wakame55522</t>
  </si>
  <si>
    <t>https://www.instagram.com/r_i_o_happiness/</t>
  </si>
  <si>
    <t>r_i_o_happiness</t>
  </si>
  <si>
    <t>https://www.instagram.com/hellojito_/</t>
  </si>
  <si>
    <t>hellojito_</t>
  </si>
  <si>
    <t>https://www.instagram.com/______l7c/</t>
  </si>
  <si>
    <t>______l7c</t>
  </si>
  <si>
    <t>https://www.instagram.com/mihona07/</t>
  </si>
  <si>
    <t>mihona07</t>
  </si>
  <si>
    <t>https://www.instagram.com/strxy_/</t>
  </si>
  <si>
    <t>strxy_</t>
  </si>
  <si>
    <t>https://www.instagram.com/d_d_s_tudio/</t>
  </si>
  <si>
    <t>d_d_s_tudio</t>
  </si>
  <si>
    <t>https://www.instagram.com/_y_y_324/</t>
  </si>
  <si>
    <t>_y_y_324</t>
  </si>
  <si>
    <t>https://www.instagram.com/denko0122/</t>
  </si>
  <si>
    <t>denko0122</t>
  </si>
  <si>
    <t>https://www.instagram.com/miri.___/</t>
  </si>
  <si>
    <t>miri.___</t>
  </si>
  <si>
    <t>https://www.instagram.com/yuu_t0321/</t>
  </si>
  <si>
    <t>yuu_t0321</t>
  </si>
  <si>
    <t>https://www.instagram.com/satosota_29/</t>
  </si>
  <si>
    <t>satosota_29</t>
  </si>
  <si>
    <t>https://www.instagram.com/sayako_0330/</t>
  </si>
  <si>
    <t>sayako_0330</t>
  </si>
  <si>
    <t>https://www.instagram.com/moeko_nomad/</t>
  </si>
  <si>
    <t>moeko_nomad</t>
  </si>
  <si>
    <t>https://www.instagram.com/_yourself06/</t>
  </si>
  <si>
    <t>_yourself06</t>
  </si>
  <si>
    <t>https://www.instagram.com/cocorannne/</t>
  </si>
  <si>
    <t>cocorannne</t>
  </si>
  <si>
    <t>https://www.instagram.com/anela.mopi/</t>
  </si>
  <si>
    <t>anela.mopi</t>
  </si>
  <si>
    <t>https://www.instagram.com/an_susumi/</t>
  </si>
  <si>
    <t>an_susumi</t>
  </si>
  <si>
    <t>https://www.instagram.com/milkteadoll__/</t>
  </si>
  <si>
    <t>milkteadoll__</t>
  </si>
  <si>
    <t>https://www.instagram.com/piano_beauty.cosme/</t>
  </si>
  <si>
    <t>piano_beauty.cosme</t>
  </si>
  <si>
    <t>https://www.instagram.com/__mai519/</t>
  </si>
  <si>
    <t>__mai519</t>
  </si>
  <si>
    <t>https://www.instagram.com/mai92m_aa/</t>
  </si>
  <si>
    <t>mai92m_aa</t>
  </si>
  <si>
    <t>https://www.instagram.com/crayon_shizuoka_fujieda/</t>
  </si>
  <si>
    <t>crayon_shizuoka_fujieda</t>
  </si>
  <si>
    <t>https://www.instagram.com/____mifu/</t>
  </si>
  <si>
    <t>____mifu</t>
  </si>
  <si>
    <t>https://www.instagram.com/nka3iu/</t>
  </si>
  <si>
    <t>nka3iu</t>
  </si>
  <si>
    <t>https://www.instagram.com/nyamirinchan/</t>
  </si>
  <si>
    <t>nyamirinchan</t>
  </si>
  <si>
    <t>https://www.instagram.com/__eeelliy__/</t>
  </si>
  <si>
    <t>__eeelliy__</t>
  </si>
  <si>
    <t>https://www.instagram.com/rii__nabe/</t>
  </si>
  <si>
    <t>rii__nabe</t>
  </si>
  <si>
    <t>https://www.instagram.com/__ri._.na422/</t>
  </si>
  <si>
    <t>__ri._.na422</t>
  </si>
  <si>
    <t>https://www.instagram.com/ariko_hair/</t>
  </si>
  <si>
    <t>ariko_hair</t>
  </si>
  <si>
    <t>https://www.instagram.com/a_a_0325/</t>
  </si>
  <si>
    <t>a_a_0325</t>
  </si>
  <si>
    <t>https://www.instagram.com/kakechan126_/</t>
  </si>
  <si>
    <t>kakechan126_</t>
  </si>
  <si>
    <t>https://www.instagram.com/_.rinsta.gram._/</t>
  </si>
  <si>
    <t>_.rinsta.gram._</t>
  </si>
  <si>
    <t>https://www.instagram.com/ha_wd0422/</t>
  </si>
  <si>
    <t>ha_wd0422</t>
  </si>
  <si>
    <t>https://www.instagram.com/_marimo333_/</t>
  </si>
  <si>
    <t>_marimo333_</t>
  </si>
  <si>
    <t>https://www.instagram.com/lulutrip_/</t>
  </si>
  <si>
    <t>lulutrip_</t>
  </si>
  <si>
    <t>https://www.instagram.com/alia_nail/</t>
  </si>
  <si>
    <t>alia_nail</t>
  </si>
  <si>
    <t>https://www.instagram.com/izabeauty.jp/</t>
  </si>
  <si>
    <t>izabeauty.jp</t>
  </si>
  <si>
    <t>https://www.instagram.com/nemo90___/</t>
  </si>
  <si>
    <t>nemo90___</t>
  </si>
  <si>
    <t>https://www.instagram.com/qooopuqw_s2/</t>
  </si>
  <si>
    <t>qooopuqw_s2</t>
  </si>
  <si>
    <t>https://www.instagram.com/tmpnd/</t>
  </si>
  <si>
    <t>tmpnd</t>
  </si>
  <si>
    <t>https://www.instagram.com/yam_m16/</t>
  </si>
  <si>
    <t>yam_m16</t>
  </si>
  <si>
    <t>https://www.instagram.com/michiko0720sk/</t>
  </si>
  <si>
    <t>michiko0720sk</t>
  </si>
  <si>
    <t>https://www.instagram.com/pablopicasso140/</t>
  </si>
  <si>
    <t>pablopicasso140</t>
  </si>
  <si>
    <t>https://www.instagram.com/muuu.mayumi/</t>
  </si>
  <si>
    <t>muuu.mayumi</t>
  </si>
  <si>
    <t>https://www.instagram.com/sayumiyaaa/</t>
  </si>
  <si>
    <t>sayumiyaaa</t>
  </si>
  <si>
    <t>https://www.instagram.com/misosoooopp/</t>
  </si>
  <si>
    <t>misosoooopp</t>
  </si>
  <si>
    <t>https://www.instagram.com/44a8010/</t>
  </si>
  <si>
    <t>44a8010</t>
  </si>
  <si>
    <t>https://www.instagram.com/eritakamachi/</t>
  </si>
  <si>
    <t>eritakamachi</t>
  </si>
  <si>
    <t>https://www.instagram.com/yuri_noel/</t>
  </si>
  <si>
    <t>yuri_noel</t>
  </si>
  <si>
    <t>https://www.instagram.com/ka0ri0trip/</t>
  </si>
  <si>
    <t>ka0ri0trip</t>
  </si>
  <si>
    <t>https://www.instagram.com/johokorea_anmi/</t>
  </si>
  <si>
    <t>johokorea_anmi</t>
  </si>
  <si>
    <t>https://www.instagram.com/mag.ram__/</t>
  </si>
  <si>
    <t>mag.ram__</t>
  </si>
  <si>
    <t>https://www.instagram.com/mako_kn318/</t>
  </si>
  <si>
    <t>mako_kn318</t>
  </si>
  <si>
    <t>https://www.instagram.com/kiyola.korea/</t>
  </si>
  <si>
    <t>kiyola.korea</t>
  </si>
  <si>
    <t>운영X</t>
  </si>
  <si>
    <t>https://www.instagram.com/reel/DNlGc84B90h/?utm_source=ig_web_copy_link&amp;igsh=MzRlODBiNWFlZA==</t>
  </si>
  <si>
    <t>riaa._.db</t>
  </si>
  <si>
    <t>https://www.instagram.com/reel/DN-5L--CE6f/?utm_source=ig_web_copy_link&amp;igsh=MzRlODBiNWFlZA==</t>
  </si>
  <si>
    <t>bellaragazz_a</t>
  </si>
  <si>
    <t>dr.farimalifestyle</t>
  </si>
  <si>
    <t>https://www.instagram.com/reel/DOBYkZzD3FJ/?utm_source=ig_web_copy_link&amp;igsh=MzRlODBiNWFlZA==</t>
  </si>
  <si>
    <t>Bibiencorea</t>
  </si>
  <si>
    <t>kodirjon_in_korea</t>
  </si>
  <si>
    <t>badgerkml</t>
  </si>
  <si>
    <t>caricakez</t>
  </si>
  <si>
    <t>winnicka</t>
  </si>
  <si>
    <t>busrakoseofficial</t>
  </si>
  <si>
    <t>alicerosegrd</t>
  </si>
  <si>
    <t>callme.moa</t>
  </si>
  <si>
    <t>취소</t>
  </si>
  <si>
    <t>i_drmajid</t>
  </si>
  <si>
    <t>https://www.instagram.com/mina___qr2/</t>
  </si>
  <si>
    <t>mina___qr2</t>
  </si>
  <si>
    <t>https://www.instagram.com/tis.micako/</t>
  </si>
  <si>
    <t>tis.micako</t>
  </si>
  <si>
    <t>https://www.instagram.com/mickey.ponpokorin24/</t>
  </si>
  <si>
    <t>mickey.ponpokorin24</t>
  </si>
  <si>
    <t>https://www.instagram.com/siayoga_akina/</t>
  </si>
  <si>
    <t>siayoga_akina</t>
  </si>
  <si>
    <t>https://www.instagram.com/taiki2_kk/</t>
  </si>
  <si>
    <t>taiki2_kk</t>
  </si>
  <si>
    <t>https://www.instagram.com/rukario3179/</t>
  </si>
  <si>
    <t>rukario3179</t>
  </si>
  <si>
    <t>https://www.instagram.com/yoneko_nande/</t>
  </si>
  <si>
    <t>yoneko_nande</t>
  </si>
  <si>
    <t>https://www.instagram.com/rina.tieee/</t>
  </si>
  <si>
    <t>rina.tieee</t>
  </si>
  <si>
    <t>https://www.instagram.com/harapeko_fufu/</t>
  </si>
  <si>
    <t>harapeko_fufu</t>
  </si>
  <si>
    <t>https://www.instagram.com/0120huni/</t>
  </si>
  <si>
    <t>0120huni</t>
  </si>
  <si>
    <t>https://www.instagram.com/mahooooo.k/</t>
  </si>
  <si>
    <t>mahooooo.k</t>
  </si>
  <si>
    <t>https://www.instagram.com/sherry_33s2/</t>
  </si>
  <si>
    <t>sherry_33s2</t>
  </si>
  <si>
    <t>https://www.instagram.com/imecon_misa/</t>
  </si>
  <si>
    <t>imecon_misa</t>
  </si>
  <si>
    <t>https://www.instagram.com/kana_e9232/</t>
  </si>
  <si>
    <t>kana_e9232</t>
  </si>
  <si>
    <t>https://www.instagram.com/putpg/</t>
  </si>
  <si>
    <t>putpg</t>
  </si>
  <si>
    <t>https://www.instagram.com/nnm__y/</t>
  </si>
  <si>
    <t>nnm__y</t>
  </si>
  <si>
    <t>https://www.instagram.com/rina.1282/</t>
  </si>
  <si>
    <t>rina.1282</t>
  </si>
  <si>
    <t>https://www.instagram.com/korn0719_/</t>
  </si>
  <si>
    <t>korn0719_</t>
  </si>
  <si>
    <t>https://www.instagram.com/saki_kiichan/</t>
  </si>
  <si>
    <t>saki_kiichan</t>
  </si>
  <si>
    <t>https://www.instagram.com/chika.mmm/</t>
  </si>
  <si>
    <t>chika.mmm</t>
  </si>
  <si>
    <t>https://www.instagram.com/mayuism/</t>
  </si>
  <si>
    <t>mayuism</t>
  </si>
  <si>
    <t>https://www.instagram.com/ch___518/</t>
  </si>
  <si>
    <t>ch___518</t>
  </si>
  <si>
    <t>https://www.instagram.com/1551rina/</t>
  </si>
  <si>
    <t>1551rina</t>
  </si>
  <si>
    <t>https://www.instagram.com/ami.0310/</t>
  </si>
  <si>
    <t>ami.0310</t>
  </si>
  <si>
    <t>https://www.instagram.com/himi_0315/</t>
  </si>
  <si>
    <t>himi_0315</t>
  </si>
  <si>
    <t>https://www.instagram.com/momongo_ol/</t>
  </si>
  <si>
    <t>momongo_ol</t>
  </si>
  <si>
    <t>https://www.instagram.com/koreaboo_0112/</t>
  </si>
  <si>
    <t>koreaboo_0112</t>
  </si>
  <si>
    <t>https://www.instagram.com/syn_korea/</t>
  </si>
  <si>
    <t>syn_korea</t>
  </si>
  <si>
    <t>https://www.instagram.com/yuuri_hogetan/</t>
  </si>
  <si>
    <t>yuuri_hogetan</t>
  </si>
  <si>
    <t>https://www.instagram.com/bonnoel0501/</t>
  </si>
  <si>
    <t>bonnoel0501</t>
  </si>
  <si>
    <t>https://www.instagram.com/_ynyna_/</t>
  </si>
  <si>
    <t>_ynyna_</t>
  </si>
  <si>
    <t>https://www.instagram.com/9088161yh/</t>
  </si>
  <si>
    <t>9088161yh</t>
  </si>
  <si>
    <t>https://www.instagram.com/rereland2/</t>
  </si>
  <si>
    <t>rereland2</t>
  </si>
  <si>
    <t>https://www.instagram.com/_naaaanyan/</t>
  </si>
  <si>
    <t>_naaaanyan</t>
  </si>
  <si>
    <t>https://www.instagram.com/reel/DNex84Mvlou/?utm_source=ig_web_copy_link&amp;igsh=MzRlODBiNWFlZA==</t>
  </si>
  <si>
    <t>quinnie121__</t>
  </si>
  <si>
    <t>https://www.instagram.com/likeeee0901/</t>
  </si>
  <si>
    <t>likeeee0901</t>
  </si>
  <si>
    <t>https://www.instagram.com/reel/DNXUr8eyyMO/?utm_source=ig_web_copy_link&amp;igsh=MzRlODBiNWFlZA==</t>
  </si>
  <si>
    <t>anushahnadir</t>
  </si>
  <si>
    <t>https://www.instagram.com/reel/DNSjgERznOI/?utm_source=ig_web_copy_link&amp;igsh=MzRlODBiNWFlZA==</t>
  </si>
  <si>
    <t>florenciamay</t>
  </si>
  <si>
    <t>humnaistic</t>
  </si>
  <si>
    <t>lina.lsns</t>
  </si>
  <si>
    <t>sheis__ruthy</t>
  </si>
  <si>
    <t>https://www.youtube.com/shorts/lHTbuL5qqAs</t>
  </si>
  <si>
    <t>luna_vega6</t>
  </si>
  <si>
    <t>https://www.instagram.com/soreppo1818/</t>
  </si>
  <si>
    <t>soreppo1818</t>
  </si>
  <si>
    <t>https://www.instagram.com/naaao8610/</t>
  </si>
  <si>
    <t>naaao8610</t>
  </si>
  <si>
    <t>https://www.instagram.com/__211127/</t>
  </si>
  <si>
    <t>__211127</t>
  </si>
  <si>
    <t>https://www.instagram.com/lalahappy.yukie/</t>
  </si>
  <si>
    <t>lalahappy.yukie</t>
  </si>
  <si>
    <t>https://www.instagram.com/mrisoo/</t>
  </si>
  <si>
    <t>mrisoo</t>
  </si>
  <si>
    <t>https://www.instagram.com/eulily_room/</t>
  </si>
  <si>
    <t>eulily_room</t>
  </si>
  <si>
    <t>https://www.instagram.com/study_home1220/</t>
  </si>
  <si>
    <t>study_home1220</t>
  </si>
  <si>
    <t>https://www.instagram.com/itsuki_hair/</t>
  </si>
  <si>
    <t>itsuki_hair</t>
  </si>
  <si>
    <t>https://www.instagram.com/acaneyade/</t>
  </si>
  <si>
    <t>acaneyade</t>
  </si>
  <si>
    <t>https://www.instagram.com/rarumiy/</t>
  </si>
  <si>
    <t>rarumiy</t>
  </si>
  <si>
    <t>https://www.instagram.com/li____chan/</t>
  </si>
  <si>
    <t>li____chan</t>
  </si>
  <si>
    <t>https://www.instagram.com/amyi.v3v/</t>
  </si>
  <si>
    <t>amyi.v3v</t>
  </si>
  <si>
    <t>https://www.instagram.com/shioriii.1.2/</t>
  </si>
  <si>
    <t>shioriii.1.2</t>
  </si>
  <si>
    <t>https://www.instagram.com/s._.m_u._.i/</t>
  </si>
  <si>
    <t>s._.m_u._.i</t>
  </si>
  <si>
    <t>https://www.instagram.com/yona_r_r_/</t>
  </si>
  <si>
    <t>yona_r_r_</t>
  </si>
  <si>
    <t>https://www.instagram.com/yukuk163/</t>
  </si>
  <si>
    <t>yukuk163</t>
  </si>
  <si>
    <t>https://www.instagram.com/ogram_hazuki/</t>
  </si>
  <si>
    <t>ogram_hazuki</t>
  </si>
  <si>
    <t>https://www.instagram.com/iam_tyan_/</t>
  </si>
  <si>
    <t>iam_tyan_</t>
  </si>
  <si>
    <t>https://www.instagram.com/reginamalinaa/</t>
  </si>
  <si>
    <t>reginamalinaa</t>
  </si>
  <si>
    <t>https://www.instagram.com/00.___ry/</t>
  </si>
  <si>
    <t>00.___ry</t>
  </si>
  <si>
    <t>https://www.instagram.com/mnamzt/</t>
  </si>
  <si>
    <t>mnamzt</t>
  </si>
  <si>
    <t>https://www.instagram.com/yuki_missofficial/</t>
  </si>
  <si>
    <t>yuki_missofficial</t>
  </si>
  <si>
    <t>https://www.instagram.com/momokorea_trend/</t>
  </si>
  <si>
    <t>momokorea_trend</t>
  </si>
  <si>
    <t>https://www.instagram.com/ka_05dec/</t>
  </si>
  <si>
    <t>ka_05dec</t>
  </si>
  <si>
    <t>https://www.instagram.com/aya98s/</t>
  </si>
  <si>
    <t>aya98s</t>
  </si>
  <si>
    <t>https://www.instagram.com/____honchan____/</t>
  </si>
  <si>
    <t>____honchan____</t>
  </si>
  <si>
    <t>https://www.instagram.com/sakiyoga_pilates/</t>
  </si>
  <si>
    <t>sakiyoga_pilates</t>
  </si>
  <si>
    <t>https://www.instagram.com/nanamichanbeauty/</t>
  </si>
  <si>
    <t>nanamichanbeauty</t>
  </si>
  <si>
    <t>https://www.instagram.com/__michi__317/</t>
  </si>
  <si>
    <t>__michi__317</t>
  </si>
  <si>
    <t>https://www.instagram.com/reel/DNfCg-dsSIy/?utm_source=ig_web_copy_link&amp;igsh=MzRlODBiNWFlZA==</t>
  </si>
  <si>
    <t>li.karinaa</t>
  </si>
  <si>
    <t>https://www.instagram.com/reel/DN5vVkIiZpA/?utm_source=ig_web_copy_link&amp;igsh=MzRlODBiNWFlZA==</t>
  </si>
  <si>
    <t>saramutia</t>
  </si>
  <si>
    <t>https://www.tiktok.com/@anetdi_xzx/video/7534651284171869458?is_from_webapp=1&amp;sender_device=pc&amp;web_id=7506727444465649159</t>
  </si>
  <si>
    <t>https://www.instagram.com/reel/DM7bpImyu_b/?utm_source=ig_web_copy_link&amp;igsh=MzRlODBiNWFlZA==</t>
  </si>
  <si>
    <t>anetdi_xzx</t>
  </si>
  <si>
    <t>"</t>
  </si>
  <si>
    <t>https://www.tiktok.com/@tt20147/video/7539836102631378184?is_from_webapp=1&amp;sender_device=pc&amp;web_id=7506727444465649159</t>
  </si>
  <si>
    <t>taisei7777777</t>
  </si>
  <si>
    <t>https://www.instagram.com/reel/DNzzRq_5Kzs/?utm_source=ig_web_copy_link&amp;igsh=MzRlODBiNWFlZA==</t>
  </si>
  <si>
    <t>makogoo</t>
  </si>
  <si>
    <t>https://www.instagram.com/reel/DNfowb0xbhu/?utm_source=ig_web_copy_link&amp;igsh=MzRlODBiNWFlZA==</t>
  </si>
  <si>
    <t>seoul_ink</t>
  </si>
  <si>
    <t>fxr_t</t>
  </si>
  <si>
    <t>https://www.instagram.com/reel/DNNed9nzdFz/?utm_source=ig_web_copy_link&amp;igsh=MzRlODBiNWFlZA==</t>
  </si>
  <si>
    <t>u.koara</t>
  </si>
  <si>
    <t>https://www.tiktok.com/@aeygojimin/video/7534036721114025272?is_from_webapp=1&amp;sender_device=pc&amp;web_id=7506727444465649159</t>
  </si>
  <si>
    <t>https://www.instagram.com/reel/DM0l__cvSLi/?utm_source=ig_web_copy_link&amp;igsh=MzRlODBiNWFlZA==</t>
  </si>
  <si>
    <t>angela_k97</t>
  </si>
  <si>
    <t>Anna93925</t>
  </si>
  <si>
    <t>https://www.tiktok.com/@_dan.kim/video/7540974608804056326?is_from_webapp=1&amp;sender_device=pc&amp;web_id=7506727444465649159</t>
  </si>
  <si>
    <t>https://www.instagram.com/reel/DNSeAWtTT19/?utm_source=ig_web_copy_link&amp;igsh=MzRlODBiNWFlZA==</t>
  </si>
  <si>
    <t>_dan.kim</t>
  </si>
  <si>
    <t>인바운드(요청)</t>
  </si>
  <si>
    <t>mymindandmee</t>
  </si>
  <si>
    <t>__kitty.l7</t>
  </si>
  <si>
    <t>https://www.instagram.com/reel/DNNF_XrpRJE/?utm_source=ig_web_copy_link&amp;igsh=MzRlODBiNWFlZA==</t>
  </si>
  <si>
    <t>fallinraw</t>
  </si>
  <si>
    <t>tomadoo.rip</t>
  </si>
  <si>
    <t>martinaya__</t>
  </si>
  <si>
    <t>https://www.instagram.com/reel/DN2Y72QQLIY/?utm_source=ig_web_copy_link&amp;igsh=MzRlODBiNWFlZA==</t>
  </si>
  <si>
    <t>br.ittan</t>
  </si>
  <si>
    <t>https://www.instagram.com/yas62.mn/</t>
  </si>
  <si>
    <t>yas62.mn</t>
  </si>
  <si>
    <t>https://www.instagram.com/reel/DNZhpG9S-ya/?utm_source=ig_web_copy_link&amp;igsh=MzRlODBiNWFlZA==</t>
  </si>
  <si>
    <t>https://www.instagram.com/may_i_seoul/</t>
  </si>
  <si>
    <t>may_i_seoul</t>
  </si>
  <si>
    <t>https://www.instagram.com/hs93sy/</t>
  </si>
  <si>
    <t>hs93sy</t>
  </si>
  <si>
    <t>https://www.instagram.com/h1rocky/</t>
  </si>
  <si>
    <t>h1rocky</t>
  </si>
  <si>
    <t>https://www.instagram.com/coanail000/</t>
  </si>
  <si>
    <t>coanail000</t>
  </si>
  <si>
    <t>https://www.instagram.com/marg.inok/</t>
  </si>
  <si>
    <t>marg.inok</t>
  </si>
  <si>
    <t>https://www.instagram.com/aena___kim/</t>
  </si>
  <si>
    <t>aena___kim</t>
  </si>
  <si>
    <t>https://www.instagram.com/trip_golf_choco/</t>
  </si>
  <si>
    <t>trip_golf_choco</t>
  </si>
  <si>
    <t>https://www.instagram.com/hayashio1205/</t>
  </si>
  <si>
    <t>hayashio1205</t>
  </si>
  <si>
    <t>https://www.instagram.com/daisy_skincarelove/</t>
  </si>
  <si>
    <t>daisy_skincarelove</t>
  </si>
  <si>
    <t>https://www.instagram.com/rry_mamasan/</t>
  </si>
  <si>
    <t>rry_mamasan</t>
  </si>
  <si>
    <t>https://www.instagram.com/tiawate301/</t>
  </si>
  <si>
    <t>tiawate301</t>
  </si>
  <si>
    <t>https://www.instagram.com/_tsugyoung/</t>
  </si>
  <si>
    <t>_tsugyoung</t>
  </si>
  <si>
    <t>https://www.instagram.com/shiia14/</t>
  </si>
  <si>
    <t>shiia14</t>
  </si>
  <si>
    <t>https://www.instagram.com/k.arisa1223/</t>
  </si>
  <si>
    <t>k.arisa1223</t>
  </si>
  <si>
    <t>https://www.instagram.com/popo_318/</t>
  </si>
  <si>
    <t>popo_318</t>
  </si>
  <si>
    <t>https://www.instagram.com/white_0023/</t>
  </si>
  <si>
    <t>white_0023</t>
  </si>
  <si>
    <t>https://www.instagram.com/seima__82/</t>
  </si>
  <si>
    <t>seima__82</t>
  </si>
  <si>
    <t>https://www.instagram.com/ra_yokoo/</t>
  </si>
  <si>
    <t>ra_yokoo</t>
  </si>
  <si>
    <t>https://www.instagram.com/yuna_i81/</t>
  </si>
  <si>
    <t>yuna_i81</t>
  </si>
  <si>
    <t>https://www.instagram.com/rinamooncooking/</t>
  </si>
  <si>
    <t>rinamooncooking</t>
  </si>
  <si>
    <t>https://www.instagram.com/ymama_s27/</t>
  </si>
  <si>
    <t>ymama_s27</t>
  </si>
  <si>
    <t>https://www.instagram.com/roomoo_maho/</t>
  </si>
  <si>
    <t>roomoo_maho</t>
  </si>
  <si>
    <t>https://www.instagram.com/ritsu__1205/</t>
  </si>
  <si>
    <t>ritsu__1205</t>
  </si>
  <si>
    <t>https://www.instagram.com/d_a_l._.8/</t>
  </si>
  <si>
    <t>d_a_l._.8</t>
  </si>
  <si>
    <t>https://www.instagram.com/ilx70ll/</t>
  </si>
  <si>
    <t>ilx70ll</t>
  </si>
  <si>
    <t>https://www.instagram.com/asami_k__62jm/</t>
  </si>
  <si>
    <t>asami_k__62jm</t>
  </si>
  <si>
    <t>https://www.instagram.com/dekm3_/</t>
  </si>
  <si>
    <t>dekm3_</t>
  </si>
  <si>
    <t>https://www.instagram.com/hiromi_miyong13/</t>
  </si>
  <si>
    <t>hiromi_miyong13</t>
  </si>
  <si>
    <t>https://www.instagram.com/tanimomo0813/</t>
  </si>
  <si>
    <t>tanimomo0813</t>
  </si>
  <si>
    <t>https://www.instagram.com/nagi_1992/</t>
  </si>
  <si>
    <t>nagi_1992</t>
  </si>
  <si>
    <t>https://www.instagram.com/fbg_mmm/</t>
  </si>
  <si>
    <t>fbg_mmm</t>
  </si>
  <si>
    <t>https://www.instagram.com/___kaon821/</t>
  </si>
  <si>
    <t>___kaon821</t>
  </si>
  <si>
    <t>https://www.instagram.com/mirei_golf/</t>
  </si>
  <si>
    <t>mirei_golf</t>
  </si>
  <si>
    <t>https://www.instagram.com/aiuegami/</t>
  </si>
  <si>
    <t>aiuegami</t>
  </si>
  <si>
    <t>https://www.instagram.com/ayaaya_0921/</t>
  </si>
  <si>
    <t>ayaaya_0921</t>
  </si>
  <si>
    <t>https://www.instagram.com/__iri023/</t>
  </si>
  <si>
    <t>__iri023</t>
  </si>
  <si>
    <t>https://www.instagram.com/nu_723/</t>
  </si>
  <si>
    <t>nu_723</t>
  </si>
  <si>
    <t>https://www.instagram.com/code_name_cezer/</t>
  </si>
  <si>
    <t>code_name_cezer</t>
  </si>
  <si>
    <t>https://www.instagram.com/misa___327/</t>
  </si>
  <si>
    <t>misa___327</t>
  </si>
  <si>
    <t>https://www.instagram.com/kocchaaaaan.xx/</t>
  </si>
  <si>
    <t>kocchaaaaan.xx</t>
  </si>
  <si>
    <t>https://www.instagram.com/rcrc__123/</t>
  </si>
  <si>
    <t>rcrc__123</t>
  </si>
  <si>
    <t>https://www.instagram.com/mmkfnsk/</t>
  </si>
  <si>
    <t>mmkfnsk</t>
  </si>
  <si>
    <t>https://www.instagram.com/joaplus_eunhye/</t>
  </si>
  <si>
    <t>joaplus_eunhye</t>
  </si>
  <si>
    <t>https://www.instagram.com/beoj__/</t>
  </si>
  <si>
    <t>beoj__</t>
  </si>
  <si>
    <t>https://www.instagram.com/ay20_am20/</t>
  </si>
  <si>
    <t>ay20_am20</t>
  </si>
  <si>
    <t>https://www.instagram.com/momo_krgram/</t>
  </si>
  <si>
    <t>momo_krgram</t>
  </si>
  <si>
    <t>https://www.instagram.com/tomomi_s_hk/</t>
  </si>
  <si>
    <t>tomomi_s_hk</t>
  </si>
  <si>
    <t>https://www.instagram.com/_ryo.1029/</t>
  </si>
  <si>
    <t>_ryo.1029</t>
  </si>
  <si>
    <t>https://www.instagram.com/tomochan0203/</t>
  </si>
  <si>
    <t>tomochan0203</t>
  </si>
  <si>
    <t>https://www.instagram.com/for_hk_/</t>
  </si>
  <si>
    <t>for_hk_</t>
  </si>
  <si>
    <t>https://www.instagram.com/yu_flowlife/</t>
  </si>
  <si>
    <t>yu_flowlife</t>
  </si>
  <si>
    <t>https://www.instagram.com/akina_1548/</t>
  </si>
  <si>
    <t>akina_1548</t>
  </si>
  <si>
    <t>https://www.instagram.com/lllxqf/</t>
  </si>
  <si>
    <t>lllxqf</t>
  </si>
  <si>
    <t>https://www.instagram.com/misato279/</t>
  </si>
  <si>
    <t>misato279</t>
  </si>
  <si>
    <t>https://www.instagram.com/sonabe_us/</t>
  </si>
  <si>
    <t>sonabe_us</t>
  </si>
  <si>
    <t>https://www.instagram.com/remiito_1016_/</t>
  </si>
  <si>
    <t>remiito_1016_</t>
  </si>
  <si>
    <t>https://www.instagram.com/_hikaru.02___/</t>
  </si>
  <si>
    <t>_hikaru.02___</t>
  </si>
  <si>
    <t>https://www.instagram.com/_moecha11/</t>
  </si>
  <si>
    <t>_moecha11</t>
  </si>
  <si>
    <t>https://www.instagram.com/knm__01/</t>
  </si>
  <si>
    <t>knm__01</t>
  </si>
  <si>
    <t>https://www.instagram.com/yuki.kasai_/</t>
  </si>
  <si>
    <t>yuki.kasai_</t>
  </si>
  <si>
    <t>https://www.instagram.com/neo_igaki/</t>
  </si>
  <si>
    <t>neo_igaki</t>
  </si>
  <si>
    <t>https://www.instagram.com/_iammio_/</t>
  </si>
  <si>
    <t>_iammio_</t>
  </si>
  <si>
    <t>https://www.instagram.com/612mzk/</t>
  </si>
  <si>
    <t>612mzk</t>
  </si>
  <si>
    <t>https://www.instagram.com/mizuki_hair_0619/</t>
  </si>
  <si>
    <t>mizuki_hair_0619</t>
  </si>
  <si>
    <t>https://www.instagram.com/kana__tamaki/</t>
  </si>
  <si>
    <t>kana__tamaki</t>
  </si>
  <si>
    <t>https://www.instagram.com/mho_0629/</t>
  </si>
  <si>
    <t>mho_0629</t>
  </si>
  <si>
    <t>https://www.instagram.com/lyn_loveit/</t>
  </si>
  <si>
    <t>lyn_loveit</t>
  </si>
  <si>
    <t>https://www.instagram.com/keunyeongk/</t>
  </si>
  <si>
    <t>keunyeongk</t>
  </si>
  <si>
    <t>https://www.instagram.com/reel/DNrqg2n4tIO/?utm_source=ig_web_copy_link&amp;igsh=MzRlODBiNWFlZA==</t>
  </si>
  <si>
    <t>https://www.instagram.com/dollcena120mayumi/</t>
  </si>
  <si>
    <t>dollcena120mayumi</t>
  </si>
  <si>
    <t>https://www.instagram.com/as2u._.7xx/</t>
  </si>
  <si>
    <t>as2u._.7xx</t>
  </si>
  <si>
    <t>https://www.instagram.com/h.y___29/</t>
  </si>
  <si>
    <t>h.y___29</t>
  </si>
  <si>
    <t>https://www.instagram.com/howari_howari/</t>
  </si>
  <si>
    <t>howari_howari</t>
  </si>
  <si>
    <t>https://www.instagram.com/kei_photo_aomori/</t>
  </si>
  <si>
    <t>kei_photo_aomori</t>
  </si>
  <si>
    <t>https://www.instagram.com/img__029/</t>
  </si>
  <si>
    <t>img__029</t>
  </si>
  <si>
    <t>https://www.instagram.com/misotaso/</t>
  </si>
  <si>
    <t>misotaso</t>
  </si>
  <si>
    <t>https://www.instagram.com/__chamm_46/</t>
  </si>
  <si>
    <t>__chamm_46</t>
  </si>
  <si>
    <t>https://www.instagram.com/yuma.kunimoto/</t>
  </si>
  <si>
    <t>yuma.kunimoto</t>
  </si>
  <si>
    <t>https://www.instagram.com/hamahi1231/</t>
  </si>
  <si>
    <t>hamahi1231</t>
  </si>
  <si>
    <t>https://www.instagram.com/m0e_____5/</t>
  </si>
  <si>
    <t>m0e_____5</t>
  </si>
  <si>
    <t>https://www.instagram.com/ikucto/</t>
  </si>
  <si>
    <t>ikucto</t>
  </si>
  <si>
    <t>https://www.instagram.com/mamizu225/</t>
  </si>
  <si>
    <t>mamizu225</t>
  </si>
  <si>
    <t>https://www.instagram.com/kaoriene_/</t>
  </si>
  <si>
    <t>kaoriene_</t>
  </si>
  <si>
    <t>https://www.instagram.com/quwon_chiemi/</t>
  </si>
  <si>
    <t>quwon_chiemi</t>
  </si>
  <si>
    <t>https://www.instagram.com/hitomisandesuyooo/</t>
  </si>
  <si>
    <t>hitomisandesuyooo</t>
  </si>
  <si>
    <t>https://www.instagram.com/bear_w.d/</t>
  </si>
  <si>
    <t>bear_w.d</t>
  </si>
  <si>
    <t>https://www.instagram.com/gg_lijian_/</t>
  </si>
  <si>
    <t>gg_lijian_</t>
  </si>
  <si>
    <t>https://www.instagram.com/tarapiyochan/</t>
  </si>
  <si>
    <t>tarapiyochan</t>
  </si>
  <si>
    <t>https://www.instagram.com/l69__rin0/</t>
  </si>
  <si>
    <t>l69__rin0</t>
  </si>
  <si>
    <t>https://www.instagram.com/thecorner__yuuka/</t>
  </si>
  <si>
    <t>thecorner__yuuka</t>
  </si>
  <si>
    <t>https://www.instagram.com/a_lly6/</t>
  </si>
  <si>
    <t>a_lly6</t>
  </si>
  <si>
    <t>https://www.instagram.com/373chandesu/</t>
  </si>
  <si>
    <t>373chandesu</t>
  </si>
  <si>
    <t>https://www.instagram.com/reel/DMqQqIYyBMc/?utm_source=ig_web_copy_link&amp;igsh=MzRlODBiNWFlZA==</t>
  </si>
  <si>
    <t>yuzi.tai</t>
  </si>
  <si>
    <t>https://www.instagram.com/okekepon/</t>
  </si>
  <si>
    <t>okekepon</t>
  </si>
  <si>
    <t>https://www.instagram.com/iamacha1202/</t>
  </si>
  <si>
    <t>iamacha1202</t>
  </si>
  <si>
    <t>https://www.instagram.com/mana.une/</t>
  </si>
  <si>
    <t>mana.une</t>
  </si>
  <si>
    <t>https://www.instagram.com/a_yababy/</t>
  </si>
  <si>
    <t>a_yababy</t>
  </si>
  <si>
    <t>https://www.instagram.com/miya__life64/</t>
  </si>
  <si>
    <t>miya__life64</t>
  </si>
  <si>
    <t>https://www.instagram.com/ryokachii/</t>
  </si>
  <si>
    <t>ryokachii</t>
  </si>
  <si>
    <t>https://www.instagram.com/erika___1013/</t>
  </si>
  <si>
    <t>erika___1013</t>
  </si>
  <si>
    <t>https://www.instagram.com/yumi21yumi/</t>
  </si>
  <si>
    <t>yumi21yumi</t>
  </si>
  <si>
    <t>https://www.instagram.com/perfumer___dc/</t>
  </si>
  <si>
    <t>perfumer___dc</t>
  </si>
  <si>
    <t>https://www.instagram.com/sherry0824_/</t>
  </si>
  <si>
    <t>sherry0824_</t>
  </si>
  <si>
    <t>https://www.instagram.com/___anju720___/</t>
  </si>
  <si>
    <t>___anju720___</t>
  </si>
  <si>
    <t>https://www.instagram.com/ira_onni/</t>
  </si>
  <si>
    <t>ira_onni</t>
  </si>
  <si>
    <t>https://www.instagram.com/mame_uekawa/</t>
  </si>
  <si>
    <t>mame_uekawa</t>
  </si>
  <si>
    <t>https://www.instagram.com/ryoko_nail.reun/</t>
  </si>
  <si>
    <t>ryoko_nail.reun</t>
  </si>
  <si>
    <t>https://www.instagram.com/mica_fe02/</t>
  </si>
  <si>
    <t>mica_fe02</t>
  </si>
  <si>
    <t>https://www.instagram.com/photoby38/</t>
  </si>
  <si>
    <t>photoby38</t>
  </si>
  <si>
    <t>https://www.instagram.com/chipieee_eye_asuka/</t>
  </si>
  <si>
    <t>chipieee_eye_asuka</t>
  </si>
  <si>
    <t>https://www.instagram.com/eko__0916/</t>
  </si>
  <si>
    <t>eko__0916</t>
  </si>
  <si>
    <t>https://www.instagram.com/___s3.k/</t>
  </si>
  <si>
    <t>___s3.k</t>
  </si>
  <si>
    <t>https://www.instagram.com/leychun26/</t>
  </si>
  <si>
    <t>leychun26</t>
  </si>
  <si>
    <t>https://www.instagram.com/marina1214/</t>
  </si>
  <si>
    <t>marina1214</t>
  </si>
  <si>
    <t>https://www.instagram.com/mmk.87_/</t>
  </si>
  <si>
    <t>mmk.87_</t>
  </si>
  <si>
    <t>https://www.instagram.com/mamii__o3/</t>
  </si>
  <si>
    <t>mamii__o3</t>
  </si>
  <si>
    <t>https://www.instagram.com/yuhui_korea/</t>
  </si>
  <si>
    <t>yuhui_korea</t>
  </si>
  <si>
    <t>https://www.instagram.com/_c_a_h_o_2/</t>
  </si>
  <si>
    <t>_c_a_h_o_2</t>
  </si>
  <si>
    <t>https://www.instagram.com/aisukehiroko/</t>
  </si>
  <si>
    <t>aisukehiroko</t>
  </si>
  <si>
    <t>https://www.instagram.com/mi_staglam.715/</t>
  </si>
  <si>
    <t>mi_staglam.715</t>
  </si>
  <si>
    <t>https://www.instagram.com/kome_.2/</t>
  </si>
  <si>
    <t>kome_.2</t>
  </si>
  <si>
    <t>https://www.instagram.com/mico_cosme/</t>
  </si>
  <si>
    <t>mico_cosme</t>
  </si>
  <si>
    <t>https://www.instagram.com/onakasuita.aa/</t>
  </si>
  <si>
    <t>onakasuita.aa</t>
  </si>
  <si>
    <t>https://www.instagram.com/akikoord_/</t>
  </si>
  <si>
    <t>akikoord_</t>
  </si>
  <si>
    <t>https://www.instagram.com/_yuimn_/</t>
  </si>
  <si>
    <t>_yuimn_</t>
  </si>
  <si>
    <t>https://www.instagram.com/cowgirl_nene1oku/</t>
  </si>
  <si>
    <t>cowgirl_nene1oku</t>
  </si>
  <si>
    <t>https://www.instagram.com/rie0723/</t>
  </si>
  <si>
    <t>rie0723</t>
  </si>
  <si>
    <t>https://www.instagram.com/yr91813/</t>
  </si>
  <si>
    <t>yr91813</t>
  </si>
  <si>
    <t>https://www.instagram.com/au_stagram17/</t>
  </si>
  <si>
    <t>au_stagram17</t>
  </si>
  <si>
    <t>https://www.instagram.com/mika___matsuura/</t>
  </si>
  <si>
    <t>mika___matsuura</t>
  </si>
  <si>
    <t>https://www.instagram.com/i_am_nao626/</t>
  </si>
  <si>
    <t>i_am_nao626</t>
  </si>
  <si>
    <t>https://www.instagram.com/saki__matsuura/</t>
  </si>
  <si>
    <t>saki__matsuura</t>
  </si>
  <si>
    <t>https://www.instagram.com/seek_sumire315/</t>
  </si>
  <si>
    <t>seek_sumire315</t>
  </si>
  <si>
    <t>https://www.instagram.com/seoul.sori/</t>
  </si>
  <si>
    <t>seoul.sori</t>
  </si>
  <si>
    <t>https://www.instagram.com/eyelash_sara0926/</t>
  </si>
  <si>
    <t>eyelash_sara0926</t>
  </si>
  <si>
    <t>https://www.instagram.com/_y.kmk/</t>
  </si>
  <si>
    <t>_y.kmk</t>
  </si>
  <si>
    <t>https://www.instagram.com/jinsei_enjoylife/</t>
  </si>
  <si>
    <t>jinsei_enjoylife</t>
  </si>
  <si>
    <t>https://www.instagram.com/ncho_bkk_/</t>
  </si>
  <si>
    <t>ncho_bkk_</t>
  </si>
  <si>
    <t>https://www.instagram.com/hpoyo_99/</t>
  </si>
  <si>
    <t>hpoyo_99</t>
  </si>
  <si>
    <t>https://www.instagram.com/kuma.yuna1211/</t>
  </si>
  <si>
    <t>kuma.yuna1211</t>
  </si>
  <si>
    <t>https://www.instagram.com/nucha____n/</t>
  </si>
  <si>
    <t>nucha____n</t>
  </si>
  <si>
    <t>https://www.instagram.com/asigancxx/</t>
  </si>
  <si>
    <t>asigancxx</t>
  </si>
  <si>
    <t>https://www.instagram.com/mikuchibiko/</t>
  </si>
  <si>
    <t>mikuchibiko</t>
  </si>
  <si>
    <t>https://www.instagram.com/2525_fitness/</t>
  </si>
  <si>
    <t>2525_fitness</t>
  </si>
  <si>
    <t>https://www.instagram.com/a2o0i01/</t>
  </si>
  <si>
    <t>a2o0i01</t>
  </si>
  <si>
    <t>https://www.instagram.com/uki._.98/</t>
  </si>
  <si>
    <t>uki._.98</t>
  </si>
  <si>
    <t>https://www.instagram.com/kobayui.3/</t>
  </si>
  <si>
    <t>kobayui.3</t>
  </si>
  <si>
    <t>https://www.instagram.com/hanappyii/</t>
  </si>
  <si>
    <t>hanappyii</t>
  </si>
  <si>
    <t>https://www.instagram.com/_.mamitasu._/</t>
  </si>
  <si>
    <t>_.mamitasu._</t>
  </si>
  <si>
    <t>https://www.instagram.com/32_saecopi/</t>
  </si>
  <si>
    <t>32_saecopi</t>
  </si>
  <si>
    <t>https://www.instagram.com/sayn_shota/</t>
  </si>
  <si>
    <t>sayn_shota</t>
  </si>
  <si>
    <t>https://www.instagram.com/me__o0__me/</t>
  </si>
  <si>
    <t>me__o0__me</t>
  </si>
  <si>
    <t>a____rs13</t>
  </si>
  <si>
    <t>lapis_tiara</t>
  </si>
  <si>
    <t>ayumi6892</t>
  </si>
  <si>
    <t>colorfulmieko</t>
  </si>
  <si>
    <t>monica_santaaa</t>
  </si>
  <si>
    <t>sanabi_37b</t>
  </si>
  <si>
    <t>hamukatsu3</t>
  </si>
  <si>
    <t>nanakorea77</t>
  </si>
  <si>
    <t>https://www.instagram.com/reel/DMr1Wp7zgkY/?utm_source=ig_web_copy_link&amp;igsh=MzRlODBiNWFlZA==</t>
  </si>
  <si>
    <t>mipopo.insta</t>
  </si>
  <si>
    <t>https://www.instagram.com/k_a_n_a_y_a_n/</t>
  </si>
  <si>
    <t>k_a_n_a_y_a_n</t>
  </si>
  <si>
    <t>https://www.instagram.com/ayu_nica/</t>
  </si>
  <si>
    <t>ayu_nica</t>
  </si>
  <si>
    <t>https://www.instagram.com/misaaaltk_/</t>
  </si>
  <si>
    <t>misaaaltk_</t>
  </si>
  <si>
    <t>https://www.instagram.com/umico_4/</t>
  </si>
  <si>
    <t>umico_4</t>
  </si>
  <si>
    <t>https://www.instagram.com/mgcnpm/</t>
  </si>
  <si>
    <t>mgcnpm</t>
  </si>
  <si>
    <t>https://www.instagram.com/rtoodyu/</t>
  </si>
  <si>
    <t>rtoodyu</t>
  </si>
  <si>
    <t>https://www.instagram.com/ayanorisaku/</t>
  </si>
  <si>
    <t>ayanorisaku</t>
  </si>
  <si>
    <t>https://www.instagram.com/utanoxx71/</t>
  </si>
  <si>
    <t>utanoxx71</t>
  </si>
  <si>
    <t>https://www.instagram.com/ryona_hair/</t>
  </si>
  <si>
    <t>ryona_hair</t>
  </si>
  <si>
    <t>https://www.instagram.com/s_ae05/</t>
  </si>
  <si>
    <t>s_ae05</t>
  </si>
  <si>
    <t>https://www.instagram.com/hixdiz/</t>
  </si>
  <si>
    <t>hixdiz</t>
  </si>
  <si>
    <t>https://www.instagram.com/honeyholic82/</t>
  </si>
  <si>
    <t>honeyholic82</t>
  </si>
  <si>
    <t>https://www.instagram.com/kano.p00/</t>
  </si>
  <si>
    <t>kano.p00</t>
  </si>
  <si>
    <t>https://www.instagram.com/akanuke_aki/</t>
  </si>
  <si>
    <t>akanuke_aki</t>
  </si>
  <si>
    <t>https://www.instagram.com/yuko_phuket/</t>
  </si>
  <si>
    <t>yuko_phuket</t>
  </si>
  <si>
    <t>https://www.instagram.com/naamsom_gram/</t>
  </si>
  <si>
    <t>naamsom_gram</t>
  </si>
  <si>
    <t>https://www.instagram.com/sxrxx8/</t>
  </si>
  <si>
    <t>sxrxx8</t>
  </si>
  <si>
    <t>https://www.instagram.com/mcooo1325/</t>
  </si>
  <si>
    <t>mcooo1325</t>
  </si>
  <si>
    <t>https://www.instagram.com/juri_075/</t>
  </si>
  <si>
    <t>juri_075</t>
  </si>
  <si>
    <t>https://www.instagram.com/ssnkorea/</t>
  </si>
  <si>
    <t>ssnkorea</t>
  </si>
  <si>
    <t>https://www.instagram.com/sk____727/</t>
  </si>
  <si>
    <t>sk____727</t>
  </si>
  <si>
    <t>https://www.instagram.com/jennie_log/</t>
  </si>
  <si>
    <t>jennie_log</t>
  </si>
  <si>
    <t>https://www.instagram.com/aym_be93/</t>
  </si>
  <si>
    <t>aym_be93</t>
  </si>
  <si>
    <t>https://www.instagram.com/minami2525fitness/</t>
  </si>
  <si>
    <t>minami2525fitness</t>
  </si>
  <si>
    <t>https://www.instagram.com/ange__airi/</t>
  </si>
  <si>
    <t>ange__airi</t>
  </si>
  <si>
    <t>https://www.instagram.com/shio.yoga/</t>
  </si>
  <si>
    <t>shio.yoga</t>
  </si>
  <si>
    <t>https://www.instagram.com/ak.0328/</t>
  </si>
  <si>
    <t>ak.0328</t>
  </si>
  <si>
    <t>https://www.instagram.com/hichico1700/</t>
  </si>
  <si>
    <t>hichico1700</t>
  </si>
  <si>
    <t>https://www.instagram.com/hitomi.198805/</t>
  </si>
  <si>
    <t>hitomi.198805</t>
  </si>
  <si>
    <t>https://www.instagram.com/moon._.u02/</t>
  </si>
  <si>
    <t>moon._.u02</t>
  </si>
  <si>
    <t>https://www.instagram.com/yoko_taguchi_white/</t>
  </si>
  <si>
    <t>yoko_taguchi_white</t>
  </si>
  <si>
    <t>https://www.instagram.com/ognmn/</t>
  </si>
  <si>
    <t>ognmn</t>
  </si>
  <si>
    <t>https://www.instagram.com/koreaddicted.jp/</t>
  </si>
  <si>
    <t>koreaddicted.jp</t>
  </si>
  <si>
    <t>https://www.instagram.com/sa_tuko/</t>
  </si>
  <si>
    <t>sa_tuko</t>
  </si>
  <si>
    <t>https://www.instagram.com/sleepy_0507_/</t>
  </si>
  <si>
    <t>sleepy_0507_</t>
  </si>
  <si>
    <t>https://www.instagram.com/_mi_pi03/</t>
  </si>
  <si>
    <t>_mi_pi03</t>
  </si>
  <si>
    <t>https://www.instagram.com/_ayakozu/</t>
  </si>
  <si>
    <t>_ayakozu</t>
  </si>
  <si>
    <t>https://www.instagram.com/suzy.room/</t>
  </si>
  <si>
    <t>suzy.room</t>
  </si>
  <si>
    <t>https://www.instagram.com/i.am.mykura/</t>
  </si>
  <si>
    <t>i.am.mykura</t>
  </si>
  <si>
    <t>https://www.instagram.com/sun_blue2/</t>
  </si>
  <si>
    <t>sun_blue2</t>
  </si>
  <si>
    <t>https://www.instagram.com/naako.s2/</t>
  </si>
  <si>
    <t>naako.s2</t>
  </si>
  <si>
    <t>https://www.instagram.com/kana0724otsuka/</t>
  </si>
  <si>
    <t>kana0724otsuka</t>
  </si>
  <si>
    <t>https://www.instagram.com/twi.bb/</t>
  </si>
  <si>
    <t>twi.bb</t>
  </si>
  <si>
    <t>https://www.instagram.com/hinamelo313/</t>
  </si>
  <si>
    <t>hinamelo313</t>
  </si>
  <si>
    <t>https://www.instagram.com/malaysiayam_bkk/</t>
  </si>
  <si>
    <t>malaysiayam_bkk</t>
  </si>
  <si>
    <t>https://www.instagram.com/____mana.6/</t>
  </si>
  <si>
    <t>____mana.6</t>
  </si>
  <si>
    <t>https://www.instagram.com/cocoa_oishi_/</t>
  </si>
  <si>
    <t>cocoa_oishi_</t>
  </si>
  <si>
    <t>https://www.instagram.com/shihobaby/</t>
  </si>
  <si>
    <t>shihobaby</t>
  </si>
  <si>
    <t>https://www.instagram.com/rintomo102377/</t>
  </si>
  <si>
    <t>rintomo102377</t>
  </si>
  <si>
    <t>https://www.instagram.com/syanchangram/</t>
  </si>
  <si>
    <t>syanchangram</t>
  </si>
  <si>
    <t>https://www.instagram.com/nodoka310/</t>
  </si>
  <si>
    <t>nodoka310</t>
  </si>
  <si>
    <t>https://www.instagram.com/yuko_miyake_0825/</t>
  </si>
  <si>
    <t>yuko_miyake_0825</t>
  </si>
  <si>
    <t>https://www.instagram.com/yons.xyc/</t>
  </si>
  <si>
    <t>yons.xyc</t>
  </si>
  <si>
    <t>https://www.instagram.com/____xfh02/</t>
  </si>
  <si>
    <t>____xfh02</t>
  </si>
  <si>
    <t>https://www.instagram.com/irna0521/</t>
  </si>
  <si>
    <t>irna0521</t>
  </si>
  <si>
    <t>https://www.instagram.com/junjunjun0908/</t>
  </si>
  <si>
    <t>junjunjun0908</t>
  </si>
  <si>
    <t>https://www.instagram.com/kei_marunouchi.ol/</t>
  </si>
  <si>
    <t>kei_marunouchi.ol</t>
  </si>
  <si>
    <t>https://www.instagram.com/pompomoon__0910/</t>
  </si>
  <si>
    <t>pompomoon__0910</t>
  </si>
  <si>
    <t>https://www.instagram.com/mais_color/</t>
  </si>
  <si>
    <t>mais_color</t>
  </si>
  <si>
    <t>https://www.instagram.com/yukabaru/</t>
  </si>
  <si>
    <t>yukabaru</t>
  </si>
  <si>
    <t>https://www.instagram.com/172cam/</t>
  </si>
  <si>
    <t>172cam</t>
  </si>
  <si>
    <t>https://www.instagram.com/__aimi_aimi__/</t>
  </si>
  <si>
    <t>__aimi_aimi__</t>
  </si>
  <si>
    <t>https://www.instagram.com/_s2rnaq/</t>
  </si>
  <si>
    <t>_s2rnaq</t>
  </si>
  <si>
    <t>https://www.instagram.com/runaochan51/</t>
  </si>
  <si>
    <t>runaochan51</t>
  </si>
  <si>
    <t>https://www.instagram.com/em.bleuuu/</t>
  </si>
  <si>
    <t>em.bleuuu</t>
  </si>
  <si>
    <t>https://www.instagram.com/asitakaworld/</t>
  </si>
  <si>
    <t>asitakaworld</t>
  </si>
  <si>
    <t>https://www.instagram.com/shions_ss/</t>
  </si>
  <si>
    <t>shions_ss</t>
  </si>
  <si>
    <t>https://www.instagram.com/____ma24rin__/</t>
  </si>
  <si>
    <t>____ma24rin__</t>
  </si>
  <si>
    <t>https://www.instagram.com/keiko22may/</t>
  </si>
  <si>
    <t>keiko22may</t>
  </si>
  <si>
    <t>https://www.instagram.com/leadcrow/</t>
  </si>
  <si>
    <t>leadcrow</t>
  </si>
  <si>
    <t>https://www.instagram.com/pupupu.111/</t>
  </si>
  <si>
    <t>pupupu.111</t>
  </si>
  <si>
    <t>https://www.instagram.com/miu___oo1/</t>
  </si>
  <si>
    <t>miu___oo1</t>
  </si>
  <si>
    <t>https://www.instagram.com/eyelash___ayu/</t>
  </si>
  <si>
    <t>eyelash___ayu</t>
  </si>
  <si>
    <t>https://www.instagram.com/tantantantantan_96/</t>
  </si>
  <si>
    <t>tantantantantan_96</t>
  </si>
  <si>
    <t>https://www.instagram.com/rune6688/</t>
  </si>
  <si>
    <t>rune6688</t>
  </si>
  <si>
    <t>https://www.instagram.com/imbarbiebaby_/</t>
  </si>
  <si>
    <t>imbarbiebaby_</t>
  </si>
  <si>
    <t>https://www.instagram.com/ryuha_10s/</t>
  </si>
  <si>
    <t>ryuha_10s</t>
  </si>
  <si>
    <t>https://www.instagram.com/ryota_926/</t>
  </si>
  <si>
    <t>ryota_926</t>
  </si>
  <si>
    <t>https://www.instagram.com/ryoji718718/</t>
  </si>
  <si>
    <t>ryoji718718</t>
  </si>
  <si>
    <t>https://www.instagram.com/rrii.___.nka/</t>
  </si>
  <si>
    <t>rrii.___.nka</t>
  </si>
  <si>
    <t>https://www.instagram.com/rr_0413/</t>
  </si>
  <si>
    <t>rr_0413</t>
  </si>
  <si>
    <t>https://www.instagram.com/pi220705/</t>
  </si>
  <si>
    <t>pi220705</t>
  </si>
  <si>
    <t>https://www.instagram.com/riririri411/</t>
  </si>
  <si>
    <t>riririri411</t>
  </si>
  <si>
    <t>https://www.instagram.com/ririka_0225_/</t>
  </si>
  <si>
    <t>ririka_0225_</t>
  </si>
  <si>
    <t>https://www.instagram.com/rinyapu0307/</t>
  </si>
  <si>
    <t>rinyapu0307</t>
  </si>
  <si>
    <t>https://www.instagram.com/rinka.716/</t>
  </si>
  <si>
    <t>rinka.716</t>
  </si>
  <si>
    <t>https://www.instagram.com/rinatea_25/</t>
  </si>
  <si>
    <t>rinatea_25</t>
  </si>
  <si>
    <t>https://www.instagram.com/riko_ichino/</t>
  </si>
  <si>
    <t>riko_ichino</t>
  </si>
  <si>
    <t>https://www.instagram.com/rie_tabi/</t>
  </si>
  <si>
    <t>rie_tabi</t>
  </si>
  <si>
    <t>https://www.instagram.com/saigomizuki/</t>
  </si>
  <si>
    <t>saigomizuki</t>
  </si>
  <si>
    <t>https://www.instagram.com/k._.franc/</t>
  </si>
  <si>
    <t>k._.franc</t>
  </si>
  <si>
    <t>https://www.instagram.com/ako_____910/</t>
  </si>
  <si>
    <t>ako_____910</t>
  </si>
  <si>
    <t>https://www.instagram.com/blanca_sas/</t>
  </si>
  <si>
    <t>blanca_sas</t>
  </si>
  <si>
    <t>https://www.instagram.com/___mn00_/</t>
  </si>
  <si>
    <t>___mn00_</t>
  </si>
  <si>
    <t>https://www.instagram.com/osa_nyan5/</t>
  </si>
  <si>
    <t>osa_nyan5</t>
  </si>
  <si>
    <t>https://www.instagram.com/annabiii___/</t>
  </si>
  <si>
    <t>annabiii___</t>
  </si>
  <si>
    <t>https://www.instagram.com/tsumu_cosme/</t>
  </si>
  <si>
    <t>tsumu_cosme</t>
  </si>
  <si>
    <t>https://www.instagram.com/papikogatabetai/</t>
  </si>
  <si>
    <t>papikogatabetai</t>
  </si>
  <si>
    <t>https://www.instagram.com/hau_126/</t>
  </si>
  <si>
    <t>hau_126</t>
  </si>
  <si>
    <t>https://www.instagram.com/coco_i1009/</t>
  </si>
  <si>
    <t>coco_i1009</t>
  </si>
  <si>
    <t>https://www.instagram.com/evan.hair_/</t>
  </si>
  <si>
    <t>evan.hair_</t>
  </si>
  <si>
    <t>https://www.instagram.com/__28mni/</t>
  </si>
  <si>
    <t>__28mni</t>
  </si>
  <si>
    <t>https://www.instagram.com/harukasu_2000/</t>
  </si>
  <si>
    <t>harukasu_2000</t>
  </si>
  <si>
    <t>https://www.instagram.com/_____.yu_____/</t>
  </si>
  <si>
    <t>_____.yu_____</t>
  </si>
  <si>
    <t>https://www.instagram.com/___727rinrin/</t>
  </si>
  <si>
    <t>___727rinrin</t>
  </si>
  <si>
    <t>https://www.instagram.com/rico.527/</t>
  </si>
  <si>
    <t>rico.527</t>
  </si>
  <si>
    <t>https://www.instagram.com/riatan0208/</t>
  </si>
  <si>
    <t>riatan0208</t>
  </si>
  <si>
    <t>https://www.instagram.com/remagram28/</t>
  </si>
  <si>
    <t>remagram28</t>
  </si>
  <si>
    <t>https://www.instagram.com/rana.0509/</t>
  </si>
  <si>
    <t>rana.0509</t>
  </si>
  <si>
    <t>https://www.instagram.com/puniroom00/</t>
  </si>
  <si>
    <t>puniroom00</t>
  </si>
  <si>
    <t>https://www.instagram.com/princeitsumi/</t>
  </si>
  <si>
    <t>princeitsumi</t>
  </si>
  <si>
    <t>https://www.instagram.com/ponzu139/</t>
  </si>
  <si>
    <t>ponzu139</t>
  </si>
  <si>
    <t>https://www.instagram.com/pon_1993__/</t>
  </si>
  <si>
    <t>pon_1993__</t>
  </si>
  <si>
    <t>https://www.instagram.com/pi_anzu/</t>
  </si>
  <si>
    <t>pi_anzu</t>
  </si>
  <si>
    <t>https://www.instagram.com/petrel_jp/</t>
  </si>
  <si>
    <t>petrel_jp</t>
  </si>
  <si>
    <t>https://www.instagram.com/pani2525/</t>
  </si>
  <si>
    <t>pani2525</t>
  </si>
  <si>
    <t>https://www.instagram.com/panda._.gourmett/</t>
  </si>
  <si>
    <t>panda._.gourmett</t>
  </si>
  <si>
    <t>https://www.instagram.com/pamyuiri/</t>
  </si>
  <si>
    <t>pamyuiri</t>
  </si>
  <si>
    <t>https://www.instagram.com/pachi.chim/</t>
  </si>
  <si>
    <t>pachi.chim</t>
  </si>
  <si>
    <t>https://www.instagram.com/okita_aika/</t>
  </si>
  <si>
    <t>okita_aika</t>
  </si>
  <si>
    <t>https://www.instagram.com/nzm02grm/</t>
  </si>
  <si>
    <t>nzm02grm</t>
  </si>
  <si>
    <t>https://www.instagram.com/ntsk.___/</t>
  </si>
  <si>
    <t>ntsk.___</t>
  </si>
  <si>
    <t>https://www.instagram.com/norinori.seoul/</t>
  </si>
  <si>
    <t>norinori.seoul</t>
  </si>
  <si>
    <t>https://www.instagram.com/nonnoroom/</t>
  </si>
  <si>
    <t>nonnoroom</t>
  </si>
  <si>
    <t>https://www.instagram.com/noa_u._.u/</t>
  </si>
  <si>
    <t>noa_u._.u</t>
  </si>
  <si>
    <t>https://www.instagram.com/niki.kawabe/</t>
  </si>
  <si>
    <t>niki.kawabe</t>
  </si>
  <si>
    <t>https://www.instagram.com/niichan7/</t>
  </si>
  <si>
    <t>niichan7</t>
  </si>
  <si>
    <t>https://www.instagram.com/nemmy.ou/</t>
  </si>
  <si>
    <t>nemmy.ou</t>
  </si>
  <si>
    <t>https://www.instagram.com/nekkorea_life/</t>
  </si>
  <si>
    <t>nekkorea_life</t>
  </si>
  <si>
    <t>https://www.instagram.com/nayouuw/</t>
  </si>
  <si>
    <t>nayouuw</t>
  </si>
  <si>
    <t>https://www.instagram.com/navi_cosbeauty/</t>
  </si>
  <si>
    <t>navi_cosbeauty</t>
  </si>
  <si>
    <t>https://www.instagram.com/naru._.um/</t>
  </si>
  <si>
    <t>naru._.um</t>
  </si>
  <si>
    <t>https://www.instagram.com/naocean0218/</t>
  </si>
  <si>
    <t>naocean0218</t>
  </si>
  <si>
    <t>https://www.instagram.com/nanoka_hagiwara/</t>
  </si>
  <si>
    <t>nanoka_hagiwara</t>
  </si>
  <si>
    <t>https://www.instagram.com/nanami_miyase/</t>
  </si>
  <si>
    <t>nanami_miyase</t>
  </si>
  <si>
    <t>https://www.instagram.com/nanaha.718/</t>
  </si>
  <si>
    <t>nanaha.718</t>
  </si>
  <si>
    <t>https://www.instagram.com/zuha_korea_k/</t>
  </si>
  <si>
    <t>zuha_korea_k</t>
  </si>
  <si>
    <t>https://www.instagram.com/zid0ri/</t>
  </si>
  <si>
    <t>zid0ri</t>
  </si>
  <si>
    <t>https://www.instagram.com/yuukitake/</t>
  </si>
  <si>
    <t>yuukitake</t>
  </si>
  <si>
    <t>https://www.instagram.com/yuna_kirei/</t>
  </si>
  <si>
    <t>yuna_kirei</t>
  </si>
  <si>
    <t>https://www.instagram.com/yumi1122s/</t>
  </si>
  <si>
    <t>yumi1122s</t>
  </si>
  <si>
    <t>https://www.instagram.com/yukino_peconail/</t>
  </si>
  <si>
    <t>yukino_peconail</t>
  </si>
  <si>
    <t>https://www.instagram.com/yukimogmog/</t>
  </si>
  <si>
    <t>yukimogmog</t>
  </si>
  <si>
    <t>https://www.instagram.com/yuki_yoshizawa_/</t>
  </si>
  <si>
    <t>yuki_yoshizawa_</t>
  </si>
  <si>
    <t>https://www.instagram.com/yuki_yoboseyo/</t>
  </si>
  <si>
    <t>yuki_yoboseyo</t>
  </si>
  <si>
    <t>https://www.instagram.com/yuki_korea/</t>
  </si>
  <si>
    <t>https://www.instagram.com/yuki_aoki_1112/</t>
  </si>
  <si>
    <t>yuki_aoki_1112</t>
  </si>
  <si>
    <t>https://www.instagram.com/yuji.chann/</t>
  </si>
  <si>
    <t>yuji.chann</t>
  </si>
  <si>
    <t>https://www.instagram.com/yuiyuiinseoul/</t>
  </si>
  <si>
    <t>yuiyuiinseoul</t>
  </si>
  <si>
    <t>https://www.instagram.com/yuika__bn02/</t>
  </si>
  <si>
    <t>yuika__bn02</t>
  </si>
  <si>
    <t>https://www.instagram.com/yucca5225/</t>
  </si>
  <si>
    <t>yucca5225</t>
  </si>
  <si>
    <t>https://www.instagram.com/yua.0201/</t>
  </si>
  <si>
    <t>yua.0201</t>
  </si>
  <si>
    <t>https://www.instagram.com/yu.i.k.a/</t>
  </si>
  <si>
    <t>yu.i.k.a</t>
  </si>
  <si>
    <t>https://www.instagram.com/yoshi_cafe.kr/</t>
  </si>
  <si>
    <t>yoshi_cafe.kr</t>
  </si>
  <si>
    <t>https://www.instagram.com/yoonazu_freelance/</t>
  </si>
  <si>
    <t>yoonazu_freelance</t>
  </si>
  <si>
    <t>https://www.instagram.com/yoko.nyu/</t>
  </si>
  <si>
    <t>yoko.nyu</t>
  </si>
  <si>
    <t>https://www.instagram.com/ymmty30/</t>
  </si>
  <si>
    <t>ymmty30</t>
  </si>
  <si>
    <t>https://www.instagram.com/yazaoi/</t>
  </si>
  <si>
    <t>yazaoi</t>
  </si>
  <si>
    <t>https://www.instagram.com/yako.8__s2/</t>
  </si>
  <si>
    <t>yako.8__s2</t>
  </si>
  <si>
    <t>https://www.instagram.com/xtrina2/</t>
  </si>
  <si>
    <t>xtrina2</t>
  </si>
  <si>
    <t>https://www.instagram.com/x.x.pixk.x.x/</t>
  </si>
  <si>
    <t>x.x.pixk.x.x</t>
  </si>
  <si>
    <t>https://www.instagram.com/naminori_12/</t>
  </si>
  <si>
    <t>naminori_12</t>
  </si>
  <si>
    <t>https://www.instagram.com/namiki_golf/</t>
  </si>
  <si>
    <t>namiki_golf</t>
  </si>
  <si>
    <t>https://www.instagram.com/namika_travel/</t>
  </si>
  <si>
    <t>namika_travel</t>
  </si>
  <si>
    <t>https://www.instagram.com/nami_ch/</t>
  </si>
  <si>
    <t>nami_ch</t>
  </si>
  <si>
    <t>https://www.instagram.com/mari0121_/</t>
  </si>
  <si>
    <t>mari0121_</t>
  </si>
  <si>
    <t>https://www.instagram.com/nagichapi/</t>
  </si>
  <si>
    <t>nagichapi</t>
  </si>
  <si>
    <t>https://www.instagram.com/wacchime/</t>
  </si>
  <si>
    <t>wacchime</t>
  </si>
  <si>
    <t>https://www.instagram.com/unyan_33/</t>
  </si>
  <si>
    <t>unyan_33</t>
  </si>
  <si>
    <t>https://www.instagram.com/ttiiee_0/</t>
  </si>
  <si>
    <t>https://www.instagram.com/tsubasa_hamasaki/</t>
  </si>
  <si>
    <t>tsubasa_hamasaki</t>
  </si>
  <si>
    <t>https://www.instagram.com/tmm111xx/</t>
  </si>
  <si>
    <t>tmm111xx</t>
  </si>
  <si>
    <t>https://www.instagram.com/tokyogirl_decor/</t>
  </si>
  <si>
    <t>tokyogirl_decor</t>
  </si>
  <si>
    <t>https://www.instagram.com/nachiiky/</t>
  </si>
  <si>
    <t>nachiiky</t>
  </si>
  <si>
    <t>https://www.instagram.com/msm1026xx/</t>
  </si>
  <si>
    <t>msm1026xx</t>
  </si>
  <si>
    <t>https://www.instagram.com/mory.makelesson.osaka/</t>
  </si>
  <si>
    <t>mory.makelesson.osaka</t>
  </si>
  <si>
    <t>https://www.instagram.com/mono96nao/</t>
  </si>
  <si>
    <t>mono96nao</t>
  </si>
  <si>
    <t>https://www.instagram.com/momoko_323/</t>
  </si>
  <si>
    <t>momoko_323</t>
  </si>
  <si>
    <t>https://www.instagram.com/momogram1177/</t>
  </si>
  <si>
    <t>momogram1177
momogram_korea</t>
  </si>
  <si>
    <t>https://www.instagram.com/mogumogu__tokyo/</t>
  </si>
  <si>
    <t>mogumogu__tokyo</t>
  </si>
  <si>
    <t>https://www.instagram.com/moe.thxx/</t>
  </si>
  <si>
    <t>moe.thxx</t>
  </si>
  <si>
    <t>https://www.instagram.com/mochichang_korea/</t>
  </si>
  <si>
    <t>mochichang_korea</t>
  </si>
  <si>
    <t>https://www.instagram.com/moca.gram/</t>
  </si>
  <si>
    <t>moca.gram</t>
  </si>
  <si>
    <t>https://www.instagram.com/miyu_bigbaby/</t>
  </si>
  <si>
    <t>miyu_bigbaby</t>
  </si>
  <si>
    <t>https://www.instagram.com/miyu___k131/</t>
  </si>
  <si>
    <t>miyu___k131</t>
  </si>
  <si>
    <t>https://www.instagram.com/miugram_322/</t>
  </si>
  <si>
    <t>miugram_322</t>
  </si>
  <si>
    <t>https://www.instagram.com/mishirudo/</t>
  </si>
  <si>
    <t>mishirudo</t>
  </si>
  <si>
    <t>https://www.instagram.com/misaki_haaan/</t>
  </si>
  <si>
    <t>misaki_haaan</t>
  </si>
  <si>
    <t>https://www.instagram.com/mirai_yokoda/</t>
  </si>
  <si>
    <t>mirai_yokoda</t>
  </si>
  <si>
    <t>https://www.instagram.com/minmin.fashion/</t>
  </si>
  <si>
    <t>minmin.fashion</t>
  </si>
  <si>
    <t>https://www.instagram.com/minato_aidenden/</t>
  </si>
  <si>
    <t>minato_aidenden</t>
  </si>
  <si>
    <t>https://www.instagram.com/milechan_travel/</t>
  </si>
  <si>
    <t>milechan_travel</t>
  </si>
  <si>
    <t>https://www.instagram.com/mikajimbox/</t>
  </si>
  <si>
    <t>mikajimbox</t>
  </si>
  <si>
    <t>https://www.instagram.com/miiimi.sa/</t>
  </si>
  <si>
    <t>miiimi.sa</t>
  </si>
  <si>
    <t>https://www.instagram.com/miho_ishiguro/</t>
  </si>
  <si>
    <t>miho_ishiguro</t>
  </si>
  <si>
    <t>https://www.instagram.com/mih0_golf/</t>
  </si>
  <si>
    <t>mih0_golf</t>
  </si>
  <si>
    <t>https://www.instagram.com/michan.koreaholic/</t>
  </si>
  <si>
    <t>michan.koreaholic</t>
  </si>
  <si>
    <t>https://www.instagram.com/maya_cohal/</t>
  </si>
  <si>
    <t>maya_cohal</t>
  </si>
  <si>
    <t>https://www.instagram.com/maya_arrange/</t>
  </si>
  <si>
    <t>maya_arrange</t>
  </si>
  <si>
    <t>https://www.instagram.com/matcha_minimalist/</t>
  </si>
  <si>
    <t>matcha_minimalist</t>
  </si>
  <si>
    <t>https://www.instagram.com/mashuri_korea/</t>
  </si>
  <si>
    <t>mashuri_korea</t>
  </si>
  <si>
    <t>https://www.instagram.com/mana__korea/</t>
  </si>
  <si>
    <t>mana__korea</t>
  </si>
  <si>
    <t>https://www.instagram.com/makopi_0402/</t>
  </si>
  <si>
    <t>makopi_0402</t>
  </si>
  <si>
    <t>https://www.instagram.com/mai.elf2/</t>
  </si>
  <si>
    <t>mai.elf2</t>
  </si>
  <si>
    <t>https://www.instagram.com/maho_stagram__/</t>
  </si>
  <si>
    <t>maho_stagram__</t>
  </si>
  <si>
    <t>https://www.instagram.com/maeken_sunghoon_/</t>
  </si>
  <si>
    <t>maeken_sunghoon_</t>
  </si>
  <si>
    <t>https://www.instagram.com/maachanmaa/</t>
  </si>
  <si>
    <t>maachanmaa</t>
  </si>
  <si>
    <t>https://www.instagram.com/maaaison/</t>
  </si>
  <si>
    <t>maaaison</t>
  </si>
  <si>
    <t>https://www.instagram.com/m19_peach/</t>
  </si>
  <si>
    <t>m19_peach</t>
  </si>
  <si>
    <t>https://www.instagram.com/lulun_sayaka/</t>
  </si>
  <si>
    <t>lulun_sayaka</t>
  </si>
  <si>
    <t>https://www.instagram.com/lala.koreanfood/</t>
  </si>
  <si>
    <t>lala.koreanfood</t>
  </si>
  <si>
    <t>https://www.instagram.com/ll09ll0_/</t>
  </si>
  <si>
    <t>ll09ll0_</t>
  </si>
  <si>
    <t>https://www.instagram.com/li___n__0618/</t>
  </si>
  <si>
    <t>li___n__0618</t>
  </si>
  <si>
    <t>https://www.instagram.com/leilaazjp/</t>
  </si>
  <si>
    <t>leilaazjp</t>
  </si>
  <si>
    <t>https://www.instagram.com/l5ll27/</t>
  </si>
  <si>
    <t>l5ll27</t>
  </si>
  <si>
    <t>https://www.instagram.com/kyoko_tg/</t>
  </si>
  <si>
    <t>kyoko_tg</t>
  </si>
  <si>
    <t>https://www.instagram.com/ku_sanza08/</t>
  </si>
  <si>
    <t>ku_sanza08</t>
  </si>
  <si>
    <t>https://www.instagram.com/korea_canpichan/</t>
  </si>
  <si>
    <t>korea_canpichan</t>
  </si>
  <si>
    <t>https://www.instagram.com/kiyora_shaggie/</t>
  </si>
  <si>
    <t>kiyora_shaggie</t>
  </si>
  <si>
    <t>https://www.instagram.com/kinkinkin00/</t>
  </si>
  <si>
    <t>kinkinkin00</t>
  </si>
  <si>
    <t>https://www.instagram.com/karin__life/</t>
  </si>
  <si>
    <t>karin__life</t>
  </si>
  <si>
    <t>https://www.instagram.com/kankan_word/</t>
  </si>
  <si>
    <t>kankan_word</t>
  </si>
  <si>
    <t>https://www.instagram.com/kanamingram_24/</t>
  </si>
  <si>
    <t>kanamingram_24</t>
  </si>
  <si>
    <t>https://www.instagram.com/kaho__hashimoto/</t>
  </si>
  <si>
    <t>kaho__hashimoto</t>
  </si>
  <si>
    <t>https://www.instagram.com/junchan.airlines/</t>
  </si>
  <si>
    <t>junchan.airlines</t>
  </si>
  <si>
    <t>https://www.instagram.com/imo_stagram10/</t>
  </si>
  <si>
    <t>imo_stagram10</t>
  </si>
  <si>
    <t>https://www.instagram.com/imasarachannel/</t>
  </si>
  <si>
    <t>imasarachannel</t>
  </si>
  <si>
    <t>https://www.instagram.com/hisano.ka/</t>
  </si>
  <si>
    <t>hisano.ka</t>
  </si>
  <si>
    <t>https://www.instagram.com/hiroki_nagatsuka/</t>
  </si>
  <si>
    <t>hiroki_nagatsuka</t>
  </si>
  <si>
    <t>https://www.instagram.com/himaru_beauty/</t>
  </si>
  <si>
    <t>himaru_beauty</t>
  </si>
  <si>
    <t>https://www.instagram.com/harupi_diary/</t>
  </si>
  <si>
    <t>harupi_diary</t>
  </si>
  <si>
    <t>https://www.instagram.com/haruka_takahashi0127/</t>
  </si>
  <si>
    <t>haruka_takahashi0127</t>
  </si>
  <si>
    <t>https://www.instagram.com/harapekyoka/</t>
  </si>
  <si>
    <t>harapekyoka</t>
  </si>
  <si>
    <t>https://www.instagram.com/happy_story_14/</t>
  </si>
  <si>
    <t>happy_story_14</t>
  </si>
  <si>
    <t>https://www.instagram.com/hanna_dayo14/</t>
  </si>
  <si>
    <t>hanna_dayo14</t>
  </si>
  <si>
    <t>https://www.instagram.com/hankaichan/</t>
  </si>
  <si>
    <t>hankaichan</t>
  </si>
  <si>
    <t>https://www.instagram.com/hanae_0227/</t>
  </si>
  <si>
    <t>hanae_0227</t>
  </si>
  <si>
    <t>https://www.instagram.com/gekikaramen_miki/</t>
  </si>
  <si>
    <t>gekikaramen_miki</t>
  </si>
  <si>
    <t>https://www.instagram.com/gangnam_doll/</t>
  </si>
  <si>
    <t>gangnam_doll</t>
  </si>
  <si>
    <t>https://www.instagram.com/hada_meguuu/</t>
  </si>
  <si>
    <t>hada_meguuu</t>
  </si>
  <si>
    <t>https://www.instagram.com/haaa3328/</t>
  </si>
  <si>
    <t>haaa3328</t>
  </si>
  <si>
    <t>https://www.instagram.com/h.a.k.52/</t>
  </si>
  <si>
    <t>h.a.k.52</t>
  </si>
  <si>
    <t>https://www.instagram.com/golf_yuka3405/</t>
  </si>
  <si>
    <t>golf_yuka3405</t>
  </si>
  <si>
    <t>https://www.instagram.com/golf__naru/</t>
  </si>
  <si>
    <t>golf__naru</t>
  </si>
  <si>
    <t>https://www.instagram.com/give_me_jishin/</t>
  </si>
  <si>
    <t>give_me_jishin</t>
  </si>
  <si>
    <t>https://www.instagram.com/emu_haveu/</t>
  </si>
  <si>
    <t>emu_haveu</t>
  </si>
  <si>
    <t>https://www.instagram.com/emahappylife_/</t>
  </si>
  <si>
    <t>emahappylife_</t>
  </si>
  <si>
    <t>https://www.instagram.com/elsy_shiina/</t>
  </si>
  <si>
    <t>elsy_shiina</t>
  </si>
  <si>
    <t>https://www.instagram.com/wa_0u07/</t>
  </si>
  <si>
    <t>wa_0u07</t>
  </si>
  <si>
    <t>https://www.instagram.com/afro_blog/</t>
  </si>
  <si>
    <t>afro_blog</t>
  </si>
  <si>
    <t>https://www.instagram.com/viki_fuyu/</t>
  </si>
  <si>
    <t>viki_fuyu</t>
  </si>
  <si>
    <t>https://www.instagram.com/tzulill/</t>
  </si>
  <si>
    <t>tzulill</t>
  </si>
  <si>
    <t>https://www.instagram.com/toki_miho/</t>
  </si>
  <si>
    <t>toki_miho</t>
  </si>
  <si>
    <t>https://www.instagram.com/hoshina_mirei_official/</t>
  </si>
  <si>
    <t>hoshina_mirei_official</t>
  </si>
  <si>
    <t>https://www.instagram.com/2nd_streettt/</t>
  </si>
  <si>
    <t>2nd_streettt</t>
  </si>
  <si>
    <t>https://www.instagram.com/2__ni_na__7/</t>
  </si>
  <si>
    <t>2__ni_na__7</t>
  </si>
  <si>
    <t>https://www.instagram.com/chibmmm/</t>
  </si>
  <si>
    <t>chibmmm</t>
  </si>
  <si>
    <t>https://www.instagram.com/yuka07240708/</t>
  </si>
  <si>
    <t>yuka07240708</t>
  </si>
  <si>
    <t>https://www.instagram.com/cafeshimafo/</t>
  </si>
  <si>
    <t>cafeshimafo</t>
  </si>
  <si>
    <t>https://www.instagram.com/momo_seoul_trip/</t>
  </si>
  <si>
    <t>momo_seoul_trip</t>
  </si>
  <si>
    <t>https://www.instagram.com/dongdaemun_michiko/</t>
  </si>
  <si>
    <t>dongdaemun_michiko</t>
  </si>
  <si>
    <t>https://www.instagram.com/donfan.love2/</t>
  </si>
  <si>
    <t>donfan.love2</t>
  </si>
  <si>
    <t>https://www.instagram.com/cheriecherrry/</t>
  </si>
  <si>
    <t>cheriecherrry</t>
  </si>
  <si>
    <t>https://www.instagram.com/camyu.kr/</t>
  </si>
  <si>
    <t>camyu.kr</t>
  </si>
  <si>
    <t>https://www.instagram.com/by_yuu07/</t>
  </si>
  <si>
    <t>by_yuu07</t>
  </si>
  <si>
    <t>https://www.instagram.com/buzz_korea/</t>
  </si>
  <si>
    <t>buzz_korea</t>
  </si>
  <si>
    <t>https://www.instagram.com/blu___ray/</t>
  </si>
  <si>
    <t>blu___ray</t>
  </si>
  <si>
    <t>https://www.instagram.com/ayumu_k_h_l/</t>
  </si>
  <si>
    <t>ayumu_k_h_l</t>
  </si>
  <si>
    <t>https://www.instagram.com/d______avi______d/</t>
  </si>
  <si>
    <t>d______avi______d</t>
  </si>
  <si>
    <t>https://www.instagram.com/cosupa_korea/</t>
  </si>
  <si>
    <t>cosupa_korea</t>
  </si>
  <si>
    <t>https://www.instagram.com/chiyo1173/</t>
  </si>
  <si>
    <t>chiyo1173</t>
  </si>
  <si>
    <t>https://www.instagram.com/chishadayo/</t>
  </si>
  <si>
    <t>chishadayo</t>
  </si>
  <si>
    <t>https://www.instagram.com/chisato__masuda/</t>
  </si>
  <si>
    <t>chisato__masuda</t>
  </si>
  <si>
    <t>https://www.instagram.com/ayu_ojm/</t>
  </si>
  <si>
    <t>ayu_ojm</t>
  </si>
  <si>
    <t>https://www.instagram.com/aya_yoshimin/</t>
  </si>
  <si>
    <t>aya_yoshimin</t>
  </si>
  <si>
    <t>https://www.instagram.com/aya_korea_/</t>
  </si>
  <si>
    <t>aya_korea_</t>
  </si>
  <si>
    <t>https://www.instagram.com/aya__fit/</t>
  </si>
  <si>
    <t>aya__fit</t>
  </si>
  <si>
    <t>https://www.instagram.com/ay_7__grm/</t>
  </si>
  <si>
    <t>ay_7__grm</t>
  </si>
  <si>
    <t>https://www.instagram.com/asumi_naa/</t>
  </si>
  <si>
    <t>asumi_naa</t>
  </si>
  <si>
    <t>https://www.instagram.com/asuka_viola/</t>
  </si>
  <si>
    <t>asuka_viola</t>
  </si>
  <si>
    <t>https://www.instagram.com/arasa_chan.kr/</t>
  </si>
  <si>
    <t>arasa_chan.kr</t>
  </si>
  <si>
    <t>https://www.instagram.com/aoo____ao/</t>
  </si>
  <si>
    <t>aoo____ao</t>
  </si>
  <si>
    <t>https://www.instagram.com/aoi_106world/</t>
  </si>
  <si>
    <t>aoi_106world</t>
  </si>
  <si>
    <t>https://www.instagram.com/ally__rima/</t>
  </si>
  <si>
    <t>ally__rima</t>
  </si>
  <si>
    <t>https://www.instagram.com/alice.ee1010/</t>
  </si>
  <si>
    <t>alice.ee1010</t>
  </si>
  <si>
    <t>https://www.instagram.com/akimax1221/</t>
  </si>
  <si>
    <t>akimax1221</t>
  </si>
  <si>
    <t>https://www.instagram.com/akarin_0707_/</t>
  </si>
  <si>
    <t>akarin_0707_</t>
  </si>
  <si>
    <t>https://www.instagram.com/air_053/</t>
  </si>
  <si>
    <t>air_053</t>
  </si>
  <si>
    <t>https://www.instagram.com/ai_0425_/</t>
  </si>
  <si>
    <t>ai_0425_</t>
  </si>
  <si>
    <t>https://www.instagram.com/aaaarstyyyy/</t>
  </si>
  <si>
    <t>aaaarstyyyy</t>
  </si>
  <si>
    <t>https://www.instagram.com/icchibako/</t>
  </si>
  <si>
    <t>icchibako</t>
  </si>
  <si>
    <t>https://www.instagram.com/the.ryusk/</t>
  </si>
  <si>
    <t>the.ryusk</t>
  </si>
  <si>
    <t>https://www.instagram.com/superyoota/</t>
  </si>
  <si>
    <t>superyoota</t>
  </si>
  <si>
    <t>https://www.instagram.com/9981_ryo/</t>
  </si>
  <si>
    <t>9981_ryo</t>
  </si>
  <si>
    <t>https://www.instagram.com/97_sena/</t>
  </si>
  <si>
    <t>97_sena</t>
  </si>
  <si>
    <t>https://www.instagram.com/94uka/</t>
  </si>
  <si>
    <t>94uka</t>
  </si>
  <si>
    <t>https://www.instagram.com/8mauam/</t>
  </si>
  <si>
    <t>8mauam</t>
  </si>
  <si>
    <t>https://www.instagram.com/7mayu2mayu/</t>
  </si>
  <si>
    <t>https://www.instagram.com/223.ce/</t>
  </si>
  <si>
    <t>223.ce</t>
  </si>
  <si>
    <t>https://www.instagram.com/21belen98/</t>
  </si>
  <si>
    <t>21belen98</t>
  </si>
  <si>
    <t>https://www.instagram.com/1oo_ca/</t>
  </si>
  <si>
    <t>1oo_ca</t>
  </si>
  <si>
    <t>https://www.instagram.com/123kirin/</t>
  </si>
  <si>
    <t>123kirin</t>
  </si>
  <si>
    <t>https://www.instagram.com/12.ocome/</t>
  </si>
  <si>
    <t>12.ocome</t>
  </si>
  <si>
    <t>https://www.instagram.com/10____ravico____01/</t>
  </si>
  <si>
    <t>10____ravico____01</t>
  </si>
  <si>
    <t>https://www.instagram.com/0325_haru_/</t>
  </si>
  <si>
    <t>0325_haru_</t>
  </si>
  <si>
    <t>https://www.instagram.com/_yuligram/</t>
  </si>
  <si>
    <t>_yuligram</t>
  </si>
  <si>
    <t>https://www.instagram.com/_yokopii_/</t>
  </si>
  <si>
    <t>_yokopii_</t>
  </si>
  <si>
    <t>https://www.instagram.com/_3.zik.x/</t>
  </si>
  <si>
    <t>_3.zik.x</t>
  </si>
  <si>
    <t>https://www.instagram.com/_.kamiho._/</t>
  </si>
  <si>
    <t>_.kamiho._</t>
  </si>
  <si>
    <t>https://www.instagram.com/__shiori__11o/</t>
  </si>
  <si>
    <t>__shiori__11o</t>
  </si>
  <si>
    <t>https://www.instagram.com/__s.k0328/</t>
  </si>
  <si>
    <t>__s.k0328</t>
  </si>
  <si>
    <t>https://www.instagram.com/__ri.n0.22/</t>
  </si>
  <si>
    <t>__ri.n0.22</t>
  </si>
  <si>
    <t>https://www.instagram.com/barbie_yui/</t>
  </si>
  <si>
    <t>barbie_yui</t>
  </si>
  <si>
    <t>https://www.instagram.com/babypink__hn/</t>
  </si>
  <si>
    <t>babypink__hn</t>
  </si>
  <si>
    <t>https://www.instagram.com/_non.__.non_/</t>
  </si>
  <si>
    <t>_non.__.non_</t>
  </si>
  <si>
    <t>https://www.instagram.com/_lstnk_/</t>
  </si>
  <si>
    <t>_lstnk_</t>
  </si>
  <si>
    <t>https://www.instagram.com/_kimmarin_/</t>
  </si>
  <si>
    <t>_kimmarin_</t>
  </si>
  <si>
    <t>https://www.instagram.com/_h._.k._.r_/</t>
  </si>
  <si>
    <t>_h._.k._.r_</t>
  </si>
  <si>
    <t>https://www.instagram.com/__ntk1227/</t>
  </si>
  <si>
    <t>__ntk1227</t>
  </si>
  <si>
    <t>https://www.instagram.com/__nchisan__/</t>
  </si>
  <si>
    <t>__nchisan__</t>
  </si>
  <si>
    <t>https://www.instagram.com/__miii.korea/</t>
  </si>
  <si>
    <t>__miii.korea</t>
  </si>
  <si>
    <t>https://www.instagram.com/__kkr_5qxvt/</t>
  </si>
  <si>
    <t>__kkr_5qxvt</t>
  </si>
  <si>
    <t>https://www.instagram.com/ayu_kumano/</t>
  </si>
  <si>
    <t>ayu_kumano</t>
  </si>
  <si>
    <t>https://www.instagram.com/yuhkawasaki/</t>
  </si>
  <si>
    <t>yuhkawasaki</t>
  </si>
  <si>
    <t>https://www.instagram.com/___mirk_/</t>
  </si>
  <si>
    <t>___mirk_</t>
  </si>
  <si>
    <t>https://www.instagram.com/412_kana/</t>
  </si>
  <si>
    <t>412_kana</t>
  </si>
  <si>
    <t>https://www.instagram.com/3c___/</t>
  </si>
  <si>
    <t>3c___</t>
  </si>
  <si>
    <t>https://www.instagram.com/miiro_taguchi/</t>
  </si>
  <si>
    <t>miiro_taguchi</t>
  </si>
  <si>
    <t>https://www.instagram.com/kadowakireina/</t>
  </si>
  <si>
    <t>kadowakireina</t>
  </si>
  <si>
    <t>https://www.instagram.com/s.k8172/</t>
  </si>
  <si>
    <t>s.k8172</t>
  </si>
  <si>
    <t>https://www.instagram.com/marina__tsuji/</t>
  </si>
  <si>
    <t>marina__tsuji</t>
  </si>
  <si>
    <t>https://www.instagram.com/_bogsuny/</t>
  </si>
  <si>
    <t>_bogsuny</t>
  </si>
  <si>
    <t>https://www.instagram.com/happy_cosme3150/</t>
  </si>
  <si>
    <t>happy_cosme3150</t>
  </si>
  <si>
    <t>https://www.instagram.com/tomo__happylife/</t>
  </si>
  <si>
    <t>tomo__happylife</t>
  </si>
  <si>
    <t>https://www.instagram.com/mogumogumie/</t>
  </si>
  <si>
    <t>mogumogumie</t>
  </si>
  <si>
    <t>https://www.instagram.com/ototabi_luxury_travel/</t>
  </si>
  <si>
    <t>ototabi_luxury_travel</t>
  </si>
  <si>
    <t>https://www.instagram.com/erinko0315/</t>
  </si>
  <si>
    <t>erinko0315</t>
  </si>
  <si>
    <t>https://www.instagram.com/mami_beautycosme/</t>
  </si>
  <si>
    <t>mami_beautycosme</t>
  </si>
  <si>
    <r>
      <rPr>
        <u/>
        <sz val="10"/>
        <color rgb="FF1155CC"/>
        <rFont val="Arial, sans-serif"/>
      </rPr>
      <t>https://www.instagram.com/mi73_373</t>
    </r>
  </si>
  <si>
    <t>mi73_373</t>
  </si>
  <si>
    <r>
      <rPr>
        <u/>
        <sz val="10"/>
        <color rgb="FF1155CC"/>
        <rFont val="Arial, sans-serif"/>
      </rPr>
      <t>https://www.instagram.com/miyoko.myondon</t>
    </r>
  </si>
  <si>
    <t>miyoko.myondon</t>
  </si>
  <si>
    <r>
      <rPr>
        <u/>
        <sz val="10"/>
        <color rgb="FF1155CC"/>
        <rFont val="Arial, sans-serif"/>
      </rPr>
      <t>https://www.instagram.com/yukakumei</t>
    </r>
  </si>
  <si>
    <t>yukakumei</t>
  </si>
  <si>
    <t>https://www.instagram.com/reel/DNPKv1tyL1i/?utm_source=ig_web_copy_link&amp;igsh=MzRlODBiNWFlZA==</t>
  </si>
  <si>
    <t>carissadevinaa</t>
  </si>
  <si>
    <t>https://www.instagram.com/reel/DOKyAlPCdfS/?utm_source=ig_web_copy_link&amp;igsh=MzRlODBiNWFlZA==</t>
  </si>
  <si>
    <t>https://www.instagram.com/peg9h/</t>
  </si>
  <si>
    <t>peg9h</t>
  </si>
  <si>
    <t>https://www.instagram.com/lalababy625/</t>
  </si>
  <si>
    <t>lalababy625</t>
  </si>
  <si>
    <t>https://www.instagram.com/ihate_porksorry/</t>
  </si>
  <si>
    <t>ihate_porksorry</t>
  </si>
  <si>
    <t>https://www.instagram.com/reel/DNpNiu4J-9K/?utm_source=ig_web_copy_link&amp;igsh=MzRlODBiNWFlZA==</t>
  </si>
  <si>
    <t>https://www.instagram.com/tzzzzivvvvyen_17/</t>
  </si>
  <si>
    <t>tzzzzivvvvyen_17</t>
  </si>
  <si>
    <t>https://www.instagram.com/vvnwen/</t>
  </si>
  <si>
    <t>vvnwen</t>
  </si>
  <si>
    <t>https://www.instagram.com/kaan_yong/</t>
  </si>
  <si>
    <t>kaan_yong</t>
  </si>
  <si>
    <t>https://www.instagram.com/shicachan_/</t>
  </si>
  <si>
    <t>shicachan_</t>
  </si>
  <si>
    <t>https://www.instagram.com/seina0227/</t>
  </si>
  <si>
    <t>seina0227</t>
  </si>
  <si>
    <t>https://www.instagram.com/ichirika_62/</t>
  </si>
  <si>
    <t>ichirika_62</t>
  </si>
  <si>
    <t>https://www.instagram.com/fuyumi_kubo/</t>
  </si>
  <si>
    <t>fuyumi_kubo</t>
  </si>
  <si>
    <t>https://www.instagram.com/naco_0518/</t>
  </si>
  <si>
    <t>naco_0518</t>
  </si>
  <si>
    <t>https://www.instagram.com/hxlen.psd/</t>
  </si>
  <si>
    <t>hxlen.psd</t>
  </si>
  <si>
    <t>https://www.instagram.com/eni_tc/</t>
  </si>
  <si>
    <t>eni_tc</t>
  </si>
  <si>
    <t>https://www.instagram.com/chisato_9886/</t>
  </si>
  <si>
    <t>chisato_9886</t>
  </si>
  <si>
    <t>https://www.instagram.com/berobero_baaa/</t>
  </si>
  <si>
    <t>berobero_baaa</t>
  </si>
  <si>
    <t>https://www.instagram.com/__ayagon__/</t>
  </si>
  <si>
    <t>__ayagon__</t>
  </si>
  <si>
    <t>https://www.instagram.com/__ange02/</t>
  </si>
  <si>
    <t>__ange02</t>
  </si>
  <si>
    <t>https://www.instagram.com/__.izu/</t>
  </si>
  <si>
    <t>__.izu</t>
  </si>
  <si>
    <t>https://www.instagram.com/___ponmk2___/</t>
  </si>
  <si>
    <t>___ponmk2___</t>
  </si>
  <si>
    <t>https://www.instagram.com/_____084taro/</t>
  </si>
  <si>
    <t>_____084taro</t>
  </si>
  <si>
    <t>https://www.instagram.com/______mokachaan/</t>
  </si>
  <si>
    <t>______mokachaan</t>
  </si>
  <si>
    <t>https://www.instagram.com/______as85/</t>
  </si>
  <si>
    <t>______as85</t>
  </si>
  <si>
    <t>https://www.instagram.com/azuazu0429/</t>
  </si>
  <si>
    <t>azuazu0429</t>
  </si>
  <si>
    <t>https://www.instagram.com/ayana.s_official/</t>
  </si>
  <si>
    <t>ayana.s_official</t>
  </si>
  <si>
    <t>https://www.instagram.com/_rreonaa_/</t>
  </si>
  <si>
    <t>_rreonaa_</t>
  </si>
  <si>
    <t>https://www.instagram.com/sayaka112009/</t>
  </si>
  <si>
    <t>sayaka112009</t>
  </si>
  <si>
    <t>https://www.instagram.com/iamaina1026/</t>
  </si>
  <si>
    <t>iamaina1026</t>
  </si>
  <si>
    <t>https://www.tiktok.com/@milenka_sc_/video/7539200443331661063?is_from_webapp=1&amp;sender_device=pc&amp;web_id=7506727444465649159</t>
  </si>
  <si>
    <t>https://www.instagram.com/reel/DNbUP-CTt-e/?utm_source=ig_web_copy_link&amp;igsh=MzRlODBiNWFlZA==</t>
  </si>
  <si>
    <t>milenkasc30</t>
  </si>
  <si>
    <t>https://www.tiktok.com/@konggju/video/7537689918512827670?is_from_webapp=1&amp;sender_device=pc&amp;web_id=7506727444465649159</t>
  </si>
  <si>
    <t>https://www.instagram.com/reel/DNQbMbGz9QZ/?utm_source=ig_web_copy_link&amp;igsh=MzRlODBiNWFlZA==</t>
  </si>
  <si>
    <t>konggju_</t>
  </si>
  <si>
    <t>Narih_16</t>
  </si>
  <si>
    <t>https://www.instagram.com/reel/DMnHMA5z3yD/?utm_source=ig_web_copy_link&amp;igsh=MzRlODBiNWFlZA==</t>
  </si>
  <si>
    <t>Salonimnida</t>
  </si>
  <si>
    <t>4krgh</t>
  </si>
  <si>
    <t xml:space="preserve">Annyeongmeri </t>
  </si>
  <si>
    <t>#ERROR!</t>
  </si>
  <si>
    <t>https://www.instagram.com/babyddalgi/</t>
  </si>
  <si>
    <t>babyddalgi</t>
  </si>
  <si>
    <t>https://www.instagram.com/fabiidesu/</t>
  </si>
  <si>
    <t>fabiidesu</t>
  </si>
  <si>
    <t>https://www.instagram.com/ccc_eat/</t>
  </si>
  <si>
    <t>ccc_eat</t>
  </si>
  <si>
    <t>tina.kola1</t>
  </si>
  <si>
    <t>mustoyy</t>
  </si>
  <si>
    <t>fenuur</t>
  </si>
  <si>
    <t>reyam.diary</t>
  </si>
  <si>
    <t>틱톡 크롤링</t>
  </si>
  <si>
    <t>https://www.tiktok.com/@nenusia223</t>
  </si>
  <si>
    <t>chwenery</t>
  </si>
  <si>
    <t>https://www.tiktok.com/@nenusia222</t>
  </si>
  <si>
    <t>https://www.tiktok.com/@iwantalmondss</t>
  </si>
  <si>
    <t>https://www.tiktok.com/@mimiyako_</t>
  </si>
  <si>
    <t>https://www.tiktok.com/@hazelquingg</t>
  </si>
  <si>
    <t>https://www.tiktok.com/@poleiymkhize</t>
  </si>
  <si>
    <t>https://www.tiktok.com/@unniefromseoul</t>
  </si>
  <si>
    <t>https://www.tiktok.com/@yourkoreanteacher_gio</t>
  </si>
  <si>
    <t>https://www.tiktok.com/@stayinseoul_</t>
  </si>
  <si>
    <t>https://www.tiktok.com/@thelifeofho</t>
  </si>
  <si>
    <t>https://www.tiktok.com/@_lena527_</t>
  </si>
  <si>
    <t>https://www.tiktok.com/@zxnnie</t>
  </si>
  <si>
    <t>https://www.tiktok.com/@hye.jin7</t>
  </si>
  <si>
    <t>https://www.tiktok.com/@loy_loyyy</t>
  </si>
  <si>
    <t>https://www.tiktok.com/@angelstudieskr</t>
  </si>
  <si>
    <t>https://www.tiktok.com/@eunice_koh</t>
  </si>
  <si>
    <t>https://www.tiktok.com/@everythinoj</t>
  </si>
  <si>
    <t>https://www.tiktok.com/@katandarayeon</t>
  </si>
  <si>
    <t>https://www.tiktok.com/@bambikyo_</t>
  </si>
  <si>
    <t>https://www.tiktok.com/@thizisdan</t>
  </si>
  <si>
    <t>https://www.tiktok.com/@cyouinseoul</t>
  </si>
  <si>
    <t>https://www.tiktok.com/@sissel_ab</t>
  </si>
  <si>
    <t>https://www.tiktok.com/@teresajkwon</t>
  </si>
  <si>
    <t>https://www.tiktok.com/@alexstinean</t>
  </si>
  <si>
    <t>https://www.tiktok.com/@gwaenchana1116</t>
  </si>
  <si>
    <t>https://www.tiktok.com/@stellasgalaxies</t>
  </si>
  <si>
    <t>https://www.tiktok.com/@naniloveslife</t>
  </si>
  <si>
    <t>https://www.tiktok.com/@chere_in_korea</t>
  </si>
  <si>
    <t>https://www.tiktok.com/@blossom_nine</t>
  </si>
  <si>
    <t>https://www.tiktok.com/@lithameyilechoi</t>
  </si>
  <si>
    <t>https://www.tiktok.com/@kaylakimbap</t>
  </si>
  <si>
    <t>https://www.tiktok.com/@byanastasiya</t>
  </si>
  <si>
    <t>https://www.tiktok.com/@andreaolsxn</t>
  </si>
  <si>
    <t>https://www.tiktok.com/@_everydayna</t>
  </si>
  <si>
    <t>https://www.tiktok.com/@kkarlayaneth</t>
  </si>
  <si>
    <t>https://www.tiktok.com/@dreamy_yeon</t>
  </si>
  <si>
    <t>https://www.tiktok.com/@eylulnim</t>
  </si>
  <si>
    <t>https://www.tiktok.com/@chelsieyoo</t>
  </si>
  <si>
    <t>https://www.tiktok.com/@theangelabada</t>
  </si>
  <si>
    <t>https://www.tiktok.com/@shellymariav</t>
  </si>
  <si>
    <t>https://www.tiktok.com/@nataliaa_garza</t>
  </si>
  <si>
    <t>https://www.tiktok.com/@hereis_jess</t>
  </si>
  <si>
    <t>https://www.tiktok.com/@annainseoul</t>
  </si>
  <si>
    <t>https://www.tiktok.com/@realsarasans</t>
  </si>
  <si>
    <t>https://www.tiktok.com/@shilabui</t>
  </si>
  <si>
    <t>https://www.tiktok.com/@miss.dew</t>
  </si>
  <si>
    <t>https://www.tiktok.com/@marlonaleister</t>
  </si>
  <si>
    <r>
      <rPr>
        <u/>
        <sz val="11"/>
        <color rgb="FF1155CC"/>
        <rFont val="&quot;맑은 고딕&quot;, monospace"/>
      </rPr>
      <t>https://www.tiktok.com/@babo_in_korea</t>
    </r>
  </si>
  <si>
    <t>https://www.tiktok.com/@bellabrocks27</t>
  </si>
  <si>
    <r>
      <rPr>
        <u/>
        <sz val="11"/>
        <color rgb="FF1155CC"/>
        <rFont val="&quot;맑은 고딕&quot;, monospace"/>
      </rPr>
      <t>https://www.tiktok.com/@sasshybelle</t>
    </r>
  </si>
  <si>
    <r>
      <rPr>
        <u/>
        <sz val="11"/>
        <color rgb="FF1155CC"/>
        <rFont val="&quot;맑은 고딕&quot;, monospace"/>
      </rPr>
      <t>https://www.tiktok.com/@st3phcee</t>
    </r>
  </si>
  <si>
    <r>
      <rPr>
        <u/>
        <sz val="11"/>
        <color rgb="FF1155CC"/>
        <rFont val="&quot;맑은 고딕&quot;, monospace"/>
      </rPr>
      <t>https://www.tiktok.com/@colinekr</t>
    </r>
  </si>
  <si>
    <r>
      <rPr>
        <u/>
        <sz val="11"/>
        <color rgb="FF1155CC"/>
        <rFont val="&quot;맑은 고딕&quot;, monospace"/>
      </rPr>
      <t>https://www.tiktok.com/@jwllynglt</t>
    </r>
  </si>
  <si>
    <r>
      <rPr>
        <u/>
        <sz val="11"/>
        <color rgb="FF1155CC"/>
        <rFont val="&quot;맑은 고딕&quot;, monospace"/>
      </rPr>
      <t>https://www.tiktok.com/@hollyinkorea</t>
    </r>
  </si>
  <si>
    <t>https://www.tiktok.com/@valeeedgal</t>
  </si>
  <si>
    <t>moyaine</t>
  </si>
  <si>
    <t>https://www.instagram.com/reel/DM5GCbux8fj/?utm_source=ig_web_copy_link&amp;igsh=MzRlODBiNWFlZA==</t>
  </si>
  <si>
    <t>Estheryongbiii</t>
  </si>
  <si>
    <t>https://www.instagram.com/reel/DMfCs6zhft0/?utm_source=ig_web_copy_link&amp;igsh=MzRlODBiNWFlZA==</t>
  </si>
  <si>
    <t>clarissa.kirana13</t>
  </si>
  <si>
    <t>https://www.tiktok.com/@nessalovesseoul/video/7534787358193929494?is_from_webapp=1&amp;sender_device=pc&amp;web_id=7506727444465649159</t>
  </si>
  <si>
    <t>https://www.tiktok.com/@nessalovesseoul/video/7534787358193929494</t>
  </si>
  <si>
    <t xml:space="preserve">Vany7h </t>
  </si>
  <si>
    <t>gsellervra</t>
  </si>
  <si>
    <t>https://www.instagram.com/reel/DMk6oipBGFn/?utm_source=ig_web_copy_link&amp;igsh=MzRlODBiNWFlZA==</t>
  </si>
  <si>
    <t xml:space="preserve">bora_in_seoul </t>
  </si>
  <si>
    <t>https://www.instagram.com/reel/DMZly0Fxy7z/?utm_source=ig_web_copy_link&amp;igsh=MzRlODBiNWFlZA==</t>
  </si>
  <si>
    <t>inspiremekorea</t>
  </si>
  <si>
    <t>https://www.instagram.com/reel/DM7DzvmhDbw/?utm_source=ig_web_copy_link&amp;igsh=MzRlODBiNWFlZA==</t>
  </si>
  <si>
    <t>widd28</t>
  </si>
  <si>
    <t>sarvar_alikulov</t>
  </si>
  <si>
    <t>https://www.instagram.com/reel/DMzpN7fz1yi/?utm_source=ig_web_copy_link&amp;igsh=MzRlODBiNWFlZA==</t>
  </si>
  <si>
    <t>PeaceOfMind007</t>
  </si>
  <si>
    <t>xx.ak.89</t>
  </si>
  <si>
    <t>https://www.instagram.com/reel/DM0qBtgz7jq/?utm_source=ig_web_copy_link&amp;igsh=MzRlODBiNWFlZA==</t>
  </si>
  <si>
    <t>kristinayakovleva8</t>
  </si>
  <si>
    <t>https://www.tiktok.com/@shw976/video/7530434305495977224</t>
  </si>
  <si>
    <t>https://www.instagram.com/reel/DMeAi2LSWd6/?utm_source=ig_web_copy_link&amp;igsh=MzRlODBiNWFlZA==</t>
  </si>
  <si>
    <t xml:space="preserve">svetlana_shw </t>
  </si>
  <si>
    <t>ella_bay_</t>
  </si>
  <si>
    <t>https://www.instagram.com/reel/DNRjfIsTJq0/?utm_source=ig_web_copy_link&amp;igsh=MzRlODBiNWFlZA==</t>
  </si>
  <si>
    <t>_.seoulmoon._</t>
  </si>
  <si>
    <t>https://www.tiktok.com/@_modus.operandi_/video/7540633267398069534?is_from_webapp=1&amp;sender_device=pc&amp;web_id=7506727444465649159</t>
  </si>
  <si>
    <t>https://www.instagram.com/reel/DMwi0-4yAoU/?utm_source=ig_web_copy_link&amp;igsh=MzRlODBiNWFlZA==</t>
  </si>
  <si>
    <t>Th4randz</t>
  </si>
  <si>
    <t>kimarinkorea</t>
  </si>
  <si>
    <t>zerafinya</t>
  </si>
  <si>
    <t>tianlilt</t>
  </si>
  <si>
    <t>midokido</t>
  </si>
  <si>
    <t>kimi1220_</t>
  </si>
  <si>
    <t>rockyjourneyth</t>
  </si>
  <si>
    <t>ssica.ver.94</t>
  </si>
  <si>
    <t>dillydallyonwheels</t>
  </si>
  <si>
    <t>ting_77777</t>
  </si>
  <si>
    <t>daowchi</t>
  </si>
  <si>
    <t>stchertam</t>
  </si>
  <si>
    <t>aimmy_station</t>
  </si>
  <si>
    <t>traveler.ginny</t>
  </si>
  <si>
    <t>lesleyting_</t>
  </si>
  <si>
    <t>https://www.instagram.com/reel/DN2fxszZJhh/?utm_source=ig_web_copy_link&amp;igsh=MzRlODBiNWFlZA==</t>
  </si>
  <si>
    <t>yyerimii_</t>
  </si>
  <si>
    <t>j.anekit</t>
  </si>
  <si>
    <t>sassy_mheiy</t>
  </si>
  <si>
    <t>rouscornerr</t>
  </si>
  <si>
    <t>adunica</t>
  </si>
  <si>
    <t>park_ouidiane</t>
  </si>
  <si>
    <t>__t.i.f.f.a.n.y__</t>
  </si>
  <si>
    <t>bypadapada</t>
  </si>
  <si>
    <t>shennnnn1012</t>
  </si>
  <si>
    <t>browngirlsings</t>
  </si>
  <si>
    <t>celinnn.0</t>
  </si>
  <si>
    <t>naat_kkk</t>
  </si>
  <si>
    <t>fitsbinder</t>
  </si>
  <si>
    <t>rizinkorea</t>
  </si>
  <si>
    <t>se.khai_</t>
  </si>
  <si>
    <t>artbyaliiii</t>
  </si>
  <si>
    <t>dear.laurynnn</t>
  </si>
  <si>
    <t>ranaadil008</t>
  </si>
  <si>
    <t>sasii_tt</t>
  </si>
  <si>
    <t>khushiiiii_sy16</t>
  </si>
  <si>
    <t>diaaanaaam</t>
  </si>
  <si>
    <t>https://www.tiktok.com/@joannaesun/video/7533236474599247126?is_from_webapp=1&amp;sender_device=pc&amp;web_id=7506727444465649159</t>
  </si>
  <si>
    <t>joannaesun</t>
  </si>
  <si>
    <t>melissa.atn</t>
  </si>
  <si>
    <t>hollyogi_</t>
  </si>
  <si>
    <t>valeeedgal</t>
  </si>
  <si>
    <t>karina.letheia</t>
  </si>
  <si>
    <t>meia_korea</t>
  </si>
  <si>
    <t>ranamajid007</t>
  </si>
  <si>
    <t>piyuchino</t>
  </si>
  <si>
    <t>rebeccainkorea__</t>
  </si>
  <si>
    <t>koreawithlisa</t>
  </si>
  <si>
    <t>tcaitwng</t>
  </si>
  <si>
    <t>just.vediiii.things</t>
  </si>
  <si>
    <t>earnwithrudra_</t>
  </si>
  <si>
    <t>anitafelicia_</t>
  </si>
  <si>
    <t>shada_faith</t>
  </si>
  <si>
    <t>scarxx21</t>
  </si>
  <si>
    <t>khm_mina</t>
  </si>
  <si>
    <t>vonnvoyaj</t>
  </si>
  <si>
    <t>reihanblog</t>
  </si>
  <si>
    <t>https://www.tiktok.com/@yaujevkoree/video/7529582022965169415?is_from_webapp=1&amp;sender_device=pc&amp;web_id=7506727444465649159</t>
  </si>
  <si>
    <t xml:space="preserve">
wheeeeeeeeere</t>
  </si>
  <si>
    <t>https://www.instagram.com/reel/DMaZYx-pmL1/?utm_source=ig_web_copy_link&amp;igsh=MzRlODBiNWFlZA==</t>
  </si>
  <si>
    <t>ur_kainy</t>
  </si>
  <si>
    <t>https://www.instagram.com/reel/DMXCrgfvG0q/?utm_source=ig_web_copy_link&amp;igsh=MzRlODBiNWFlZA==</t>
  </si>
  <si>
    <t>Korea_vista</t>
  </si>
  <si>
    <t>https://www.instagram.com/reel/DMfsMyKzxKq/?utm_source=ig_web_copy_link&amp;igsh=MzRlODBiNWFlZA==</t>
  </si>
  <si>
    <t>365daysoflady</t>
  </si>
  <si>
    <t>neilaecho.edin</t>
  </si>
  <si>
    <t>Patriciacarp_</t>
  </si>
  <si>
    <t>https://www.tiktok.com/@sera_gabriella/video/7540473945527504158?is_from_webapp=1&amp;sender_device=pc&amp;web_id=7506727444465649159</t>
  </si>
  <si>
    <t>https://www.instagram.com/reel/DNf4ZlUyqA4/?utm_source=ig_web_copy_link&amp;igsh=MzRlODBiNWFlZA==</t>
  </si>
  <si>
    <t>sera_gabriella</t>
  </si>
  <si>
    <t>https://www.tiktok.com/@wlzarin/video/7530630110915906834?is_from_webapp=1&amp;sender_device=pc&amp;web_id=7506727444465649159</t>
  </si>
  <si>
    <t>https://www.instagram.com/reel/DMfb7CyS7hi/?utm_source=ig_web_copy_link&amp;igsh=MzRlODBiNWFlZA==</t>
  </si>
  <si>
    <t>wlzarin</t>
  </si>
  <si>
    <r>
      <rPr>
        <u/>
        <sz val="10"/>
        <color rgb="FF1155CC"/>
        <rFont val="Arial"/>
        <family val="2"/>
      </rPr>
      <t>https://www.instagram.com/reel/DNUztRCxI9D/?igsh=MWQ4amplY2NwNnVieg==</t>
    </r>
  </si>
  <si>
    <t>Sonyinseoul</t>
  </si>
  <si>
    <t>https://www.tiktok.com/@knownasnykole/video/7540645479177063693?is_from_webapp=1&amp;sender_device=pc&amp;web_id=7506727444465649159</t>
  </si>
  <si>
    <t>https://www.instagram.com/reel/DNAyq1TTA-c/?utm_source=ig_web_copy_link&amp;igsh=MzRlODBiNWFlZA==</t>
  </si>
  <si>
    <t>Nykfit</t>
  </si>
  <si>
    <t>mugektrc</t>
  </si>
  <si>
    <t>https://www.instagram.com/reel/DMnYqpByhM7/?utm_source=ig_web_copy_link&amp;igsh=MzRlODBiNWFlZA==</t>
  </si>
  <si>
    <t>dignityvixp</t>
  </si>
  <si>
    <t>예약취소</t>
  </si>
  <si>
    <t>예약 취소</t>
  </si>
  <si>
    <t>operationkimchi</t>
  </si>
  <si>
    <t>https://www.instagram.com/reel/DMsRYJHPItn/?utm_source=ig_web_copy_link&amp;igsh=MzRlODBiNWFlZA==</t>
  </si>
  <si>
    <t>being_manju</t>
  </si>
  <si>
    <t>https://www.instagram.com/reel/DMxu_i3PqVa/?utm_source=ig_web_copy_link&amp;igsh=MzRlODBiNWFlZA==</t>
  </si>
  <si>
    <t>ksenia_zhorova</t>
  </si>
  <si>
    <t>https://www.instagram.com/reel/DMfWGB4J333/?utm_source=ig_web_copy_link&amp;igsh=MzRlODBiNWFlZA==</t>
  </si>
  <si>
    <t>_mvanshika09_</t>
  </si>
  <si>
    <t>https://www.instagram.com/reel/DMaiYNjRtE7/?utm_source=ig_web_copy_link&amp;igsh=MzRlODBiNWFlZA==</t>
  </si>
  <si>
    <t>meivaldan</t>
  </si>
  <si>
    <t>https://www.tiktok.com/@omycaramel/video/7529738522241142024?is_from_webapp=1&amp;sender_device=pc&amp;web_id=7506727444465649159</t>
  </si>
  <si>
    <t>https://www.instagram.com/reel/DMZ34qjxoO_/?utm_source=ig_web_copy_link&amp;igsh=MzRlODBiNWFlZA==</t>
  </si>
  <si>
    <t>omycaramel</t>
  </si>
  <si>
    <t>https://www.instagram.com/reel/DMjeiL4zQgC/?utm_source=ig_web_copy_link&amp;igsh=MzRlODBiNWFlZA==</t>
  </si>
  <si>
    <t>Itsmarymarilyn</t>
  </si>
  <si>
    <t>https://www.tiktok.com/@essinglee30/video/7527489302268218625?is_from_webapp=1&amp;sender_device=pc&amp;web_id=7506727444465649159</t>
  </si>
  <si>
    <t>https://www.instagram.com/reel/DMJpIdnvmx6/?utm_source=ig_web_copy_link&amp;igsh=MzRlODBiNWFlZA==</t>
  </si>
  <si>
    <t>Essinglee30</t>
  </si>
  <si>
    <t>alenka.in.seoul</t>
  </si>
  <si>
    <t>Firstnetidol</t>
  </si>
  <si>
    <t>https://www.tiktok.com/@floeyev12/video/7503999512696917270</t>
  </si>
  <si>
    <t>floeyev12</t>
  </si>
  <si>
    <t>https://www.tiktok.com/@fadashataran/video/7494160603536198919</t>
  </si>
  <si>
    <t>fadashataran</t>
  </si>
  <si>
    <t>https://www.tiktok.com/@fact.files1/video/7266563183509376288</t>
  </si>
  <si>
    <t>fact.files1</t>
  </si>
  <si>
    <t>https://www.tiktok.com/@eylulnim/video/7519868251732446485</t>
  </si>
  <si>
    <t>eylulnim</t>
  </si>
  <si>
    <t>https://www.tiktok.com/@eve_25_/video/7511730613334838550</t>
  </si>
  <si>
    <t>eve_25_</t>
  </si>
  <si>
    <t>https://www.tiktok.com/@evdoxv/video/7472753670912888086</t>
  </si>
  <si>
    <t>evdoxv</t>
  </si>
  <si>
    <t>https://www.tiktok.com/@emilyjalee/video/7521113744672361751</t>
  </si>
  <si>
    <t>emilyjalee</t>
  </si>
  <si>
    <t>https://www.tiktok.com/@emily_asp/video/7455976252088831274</t>
  </si>
  <si>
    <t>emily_asp</t>
  </si>
  <si>
    <t>https://www.tiktok.com/@emiliosepulveda94/video/7147743245294980358</t>
  </si>
  <si>
    <t>emiliosepulveda94</t>
  </si>
  <si>
    <t>https://www.tiktok.com/@elnurkun/video/7417181819210059016</t>
  </si>
  <si>
    <t>elnurkun</t>
  </si>
  <si>
    <t>https://www.tiktok.com/@elmolaflair/video/7515004403506515218</t>
  </si>
  <si>
    <t>elmolaflair</t>
  </si>
  <si>
    <t>https://www.tiktok.com/@elizainkorea/video/7265534107961117954</t>
  </si>
  <si>
    <t>elizainkorea</t>
  </si>
  <si>
    <t>https://www.tiktok.com/@elitahasarova/video/7342420761497373957</t>
  </si>
  <si>
    <t>elitahasarova</t>
  </si>
  <si>
    <t>https://www.tiktok.com/@dys.sid/video/7425642337398705440</t>
  </si>
  <si>
    <t>dys.sid</t>
  </si>
  <si>
    <t>https://www.tiktok.com/@dsunbae/video/6950413959824493830</t>
  </si>
  <si>
    <t>dsunbae</t>
  </si>
  <si>
    <t>https://www.tiktok.com/@drmadimadi/video/7521519615864802567</t>
  </si>
  <si>
    <t>drmadimadi</t>
  </si>
  <si>
    <t>https://www.tiktok.com/@draga_97/video/7280655897083383045</t>
  </si>
  <si>
    <t>draga_97</t>
  </si>
  <si>
    <t>https://www.tiktok.com/@dimasempai_/video/7281901683779685633</t>
  </si>
  <si>
    <t>dimasempai_</t>
  </si>
  <si>
    <t>https://www.tiktok.com/@digitaldiarx/video/7460262441927068950</t>
  </si>
  <si>
    <t>digitaldiarx</t>
  </si>
  <si>
    <t>https://www.tiktok.com/@diboool/video/7497246458698108168</t>
  </si>
  <si>
    <t>diboool</t>
  </si>
  <si>
    <t>https://www.tiktok.com/@dhxhra/video/7124781356168613166</t>
  </si>
  <si>
    <t>dhxhra</t>
  </si>
  <si>
    <t>https://www.tiktok.com/@desi_korean/video/7298739283546967304</t>
  </si>
  <si>
    <t>desi_korean</t>
  </si>
  <si>
    <t>https://www.tiktok.com/@ddaiilyy/video/7403739215747353857</t>
  </si>
  <si>
    <t>ddaiilyy</t>
  </si>
  <si>
    <t>https://www.tiktok.com/@dajung_diary/video/7237116771927444738</t>
  </si>
  <si>
    <t>dajung_diary</t>
  </si>
  <si>
    <t>https://www.tiktok.com/@dailydoseofkorean/video/7297844947204476168</t>
  </si>
  <si>
    <t>dailydoseofkorean</t>
  </si>
  <si>
    <t>https://www.tiktok.com/@daily.dayena/video/7099883774741204225</t>
  </si>
  <si>
    <t>daily.dayena</t>
  </si>
  <si>
    <t>https://www.tiktok.com/@courtneylynette_/video/7371102968977935659</t>
  </si>
  <si>
    <t>courtneylynette_</t>
  </si>
  <si>
    <t>https://www.tiktok.com/@chloeyycho_/video/7465825977784880414</t>
  </si>
  <si>
    <t>chloeyycho_</t>
  </si>
  <si>
    <t>https://www.tiktok.com/@chere_in_korea/video/7521522101275200786</t>
  </si>
  <si>
    <t>chere_in_korea</t>
  </si>
  <si>
    <t>https://www.tiktok.com/@celinekiim/video/7419712428218354987</t>
  </si>
  <si>
    <t>celinekiim</t>
  </si>
  <si>
    <t>https://www.tiktok.com/@carkashi/video/7498702439969754373</t>
  </si>
  <si>
    <t>carkashi</t>
  </si>
  <si>
    <t>https://www.tiktok.com/@camijksg/video/7366241858755841313</t>
  </si>
  <si>
    <t>camijksg</t>
  </si>
  <si>
    <t>https://www.tiktok.com/@callheroppa/video/7367345883819543850</t>
  </si>
  <si>
    <t>callheroppa</t>
  </si>
  <si>
    <t>https://www.tiktok.com/@byanastasiya/video/7458775874939211030</t>
  </si>
  <si>
    <t>byanastasiya</t>
  </si>
  <si>
    <t>https://www.tiktok.com/@blossom_nine/video/7412163482084232464</t>
  </si>
  <si>
    <t>blossom_nine</t>
  </si>
  <si>
    <t>https://www.tiktok.com/@blogibon/video/7477539083934256406</t>
  </si>
  <si>
    <t>blogibon</t>
  </si>
  <si>
    <t>https://www.tiktok.com/@bianca.kartika/video/7260414427281771778</t>
  </si>
  <si>
    <t>bianca.kartika</t>
  </si>
  <si>
    <t>https://www.tiktok.com/@benyhannah/video/7421696700596735274</t>
  </si>
  <si>
    <t>benyhannah</t>
  </si>
  <si>
    <t>https://www.tiktok.com/@beeferrr/video/7169804775460982062</t>
  </si>
  <si>
    <t>beeferrr</t>
  </si>
  <si>
    <t>https://www.tiktok.com/@baysavevo/video/7240258569566784769</t>
  </si>
  <si>
    <t>baysavevo</t>
  </si>
  <si>
    <t>https://www.tiktok.com/@bashy.co.kr/video/7520245143002238215</t>
  </si>
  <si>
    <t>bashy.co.kr</t>
  </si>
  <si>
    <t>https://www.tiktok.com/@babyeyelin/video/7252478636928896261</t>
  </si>
  <si>
    <t>babyeyelin</t>
  </si>
  <si>
    <t>https://www.tiktok.com/@baba_xezo/video/7247207867600751898</t>
  </si>
  <si>
    <t>baba_xezo</t>
  </si>
  <si>
    <t>https://www.tiktok.com/@b.moki12/video/7501997084858518802</t>
  </si>
  <si>
    <t>b.moki12</t>
  </si>
  <si>
    <t>https://www.tiktok.com/@azmalik93/video/7344958361508646151</t>
  </si>
  <si>
    <t>https://www.tiktok.com/@azahara_maiga/video/7365182724656647457</t>
  </si>
  <si>
    <t>azahara_maiga</t>
  </si>
  <si>
    <t>https://www.tiktok.com/@aspeyyyy/video/7513772766965894446</t>
  </si>
  <si>
    <t>aspeyyyy</t>
  </si>
  <si>
    <t>https://www.tiktok.com/@arianaalatte/video/7377976367163378961</t>
  </si>
  <si>
    <t>arianaalatte</t>
  </si>
  <si>
    <t>https://www.tiktok.com/@anthia.mo/video/7353244653501566250</t>
  </si>
  <si>
    <t>anthia.mo</t>
  </si>
  <si>
    <t>https://www.tiktok.com/@andreaolsxn/video/7509872709346659606</t>
  </si>
  <si>
    <t>andreaolsxn</t>
  </si>
  <si>
    <t>https://www.tiktok.com/@amreeta__tmg/video/7457446475761487122</t>
  </si>
  <si>
    <t>amreeta__tmg</t>
  </si>
  <si>
    <t>https://www.tiktok.com/@ambriencorea/video/7421356442734677253</t>
  </si>
  <si>
    <t>ambriencorea</t>
  </si>
  <si>
    <t>https://www.tiktok.com/@alperkorede/video/7477597119805803784</t>
  </si>
  <si>
    <r>
      <rPr>
        <u/>
        <sz val="12"/>
        <color rgb="FF1155CC"/>
        <rFont val="Arial"/>
        <family val="2"/>
        <scheme val="minor"/>
      </rPr>
      <t>aktepealperr</t>
    </r>
  </si>
  <si>
    <t>https://www.tiktok.com/@alosurazi/video/7492641188953083141</t>
  </si>
  <si>
    <t>alosurazi</t>
  </si>
  <si>
    <t>https://www.tiktok.com/@alexiriim/video/7516098565446454558</t>
  </si>
  <si>
    <t>alexiriim</t>
  </si>
  <si>
    <t>https://www.tiktok.com/@ajselga3/video/7457533921895402753</t>
  </si>
  <si>
    <t>ajselga3</t>
  </si>
  <si>
    <t>https://www.tiktok.com/@acartsuki/video/7514869786770296086</t>
  </si>
  <si>
    <t>acartsuki</t>
  </si>
  <si>
    <t>https://www.tiktok.com/@abuu_samra/video/7217395167312039173</t>
  </si>
  <si>
    <t>abuu_samra</t>
  </si>
  <si>
    <t>https://www.tiktok.com/@abigailpalmr/video/7512845624912448786</t>
  </si>
  <si>
    <t>abigailpalmr</t>
  </si>
  <si>
    <t>https://www.tiktok.com/@aaaudreyrose/video/7097556897280052485</t>
  </si>
  <si>
    <t>aaaudreyrose</t>
  </si>
  <si>
    <t>https://www.tiktok.com/@aaangienv/video/7330208427014114593</t>
  </si>
  <si>
    <t>aaangienv</t>
  </si>
  <si>
    <t>https://www.tiktok.com/@aaaawoman/video/7485027471813856530</t>
  </si>
  <si>
    <t>aaaawoman</t>
  </si>
  <si>
    <t>https://www.tiktok.com/@a_t_m16/video/7520674292401573176</t>
  </si>
  <si>
    <t>a_t_m16</t>
  </si>
  <si>
    <t>https://www.tiktok.com/@6uise/video/7478411452269923606</t>
  </si>
  <si>
    <t>6uise</t>
  </si>
  <si>
    <t>https://www.tiktok.com/@.yoonmi_/video/7487665844940524846</t>
  </si>
  <si>
    <t>.yoonmi_</t>
  </si>
  <si>
    <t>https://www.tiktok.com/@.saiho4/video/7301197430370995463</t>
  </si>
  <si>
    <t>.saiho4</t>
  </si>
  <si>
    <t>https://www.tiktok.com/@.nabiiii11/video/7386308591675837728</t>
  </si>
  <si>
    <t>.nabiiii11</t>
  </si>
  <si>
    <t>https://www.tiktok.com/@_yasiareshetilo_/video/7484650832093302034</t>
  </si>
  <si>
    <t>_yasiareshetilo_</t>
  </si>
  <si>
    <t>https://www.tiktok.com/@_selinnn__/video/7441278772231376161</t>
  </si>
  <si>
    <t>_selinnn__</t>
  </si>
  <si>
    <t>https://www.tiktok.com/@_kaylawatsonn/video/7519572893441789192</t>
  </si>
  <si>
    <t>_kaylawatsonn</t>
  </si>
  <si>
    <t>https://www.tiktok.com/@_imjodi/video/7408703615948442922</t>
  </si>
  <si>
    <t>_imjodi</t>
  </si>
  <si>
    <t>https://www.tiktok.com/@_faizamalikk/video/7432677899834068232</t>
  </si>
  <si>
    <t>_faizamalikk</t>
  </si>
  <si>
    <t>https://www.tiktok.com/@_annienova/video/7447223651243396370</t>
  </si>
  <si>
    <t>_annienova</t>
  </si>
  <si>
    <t>https://www.instagram.com/mellisaputriaji/</t>
  </si>
  <si>
    <t>mellisaputriaji</t>
  </si>
  <si>
    <t>renderella06</t>
  </si>
  <si>
    <t>a_infires</t>
  </si>
  <si>
    <t>milcheese</t>
  </si>
  <si>
    <t>tt_bliss</t>
  </si>
  <si>
    <t>maklena_korea</t>
  </si>
  <si>
    <t>yonnielee</t>
  </si>
  <si>
    <t>expatanna</t>
  </si>
  <si>
    <t>izzatslife</t>
  </si>
  <si>
    <t>jeffkimieee</t>
  </si>
  <si>
    <t>dooggiiii</t>
  </si>
  <si>
    <t>https://www.instagram.com/reel/DOM_FJOE2HA/?utm_source=ig_web_copy_link&amp;igsh=MzRlODBiNWFlZA==</t>
  </si>
  <si>
    <t>emyfullofbeans</t>
  </si>
  <si>
    <t>chiara_cocozza</t>
  </si>
  <si>
    <t>marii_voro</t>
  </si>
  <si>
    <t>erica_lobianco</t>
  </si>
  <si>
    <t>laaauraaakim</t>
  </si>
  <si>
    <t>dodoshik.s</t>
  </si>
  <si>
    <t>https://www.instagram.com/reel/DMXj8iYTUGD/?utm_source=ig_web_copy_link&amp;igsh=MzRlODBiNWFlZA==</t>
  </si>
  <si>
    <t>aaricolomer</t>
  </si>
  <si>
    <t>linnea.v.n</t>
  </si>
  <si>
    <t>다시올릴예정</t>
  </si>
  <si>
    <t>https://www.instagram.com/reel/DL7FzG2TIMB/?utm_source=ig_web_copy_link&amp;igsh=MzRlODBiNWFlZA==</t>
  </si>
  <si>
    <t>itsdiaworld</t>
  </si>
  <si>
    <t>christa_belle.811</t>
  </si>
  <si>
    <t>jasmine_kjc</t>
  </si>
  <si>
    <t>_gimmechocopie</t>
  </si>
  <si>
    <t>0.0sunny0.0</t>
  </si>
  <si>
    <t>babyysour</t>
  </si>
  <si>
    <t>jannatshzreya</t>
  </si>
  <si>
    <t>itshoneybii</t>
  </si>
  <si>
    <t>jezzeka.brown</t>
  </si>
  <si>
    <t>au.nn__</t>
  </si>
  <si>
    <t>simply_rhaze</t>
  </si>
  <si>
    <t>radhikaandprince</t>
  </si>
  <si>
    <t>zino_0224</t>
  </si>
  <si>
    <t>diannainkorea</t>
  </si>
  <si>
    <t>pavelshincreative</t>
  </si>
  <si>
    <t>chemmu.kr</t>
  </si>
  <si>
    <t>elibrahimi_siham</t>
  </si>
  <si>
    <t>reeriyani</t>
  </si>
  <si>
    <t>jhandry.jpg</t>
  </si>
  <si>
    <t>thedays_dean</t>
  </si>
  <si>
    <t>jihanette</t>
  </si>
  <si>
    <t>megan_bowen_</t>
  </si>
  <si>
    <t>_amberalexander</t>
  </si>
  <si>
    <t>vanessaudreys</t>
  </si>
  <si>
    <t>sari.okami</t>
  </si>
  <si>
    <t>jennaxhong</t>
  </si>
  <si>
    <t>samtodd</t>
  </si>
  <si>
    <t>lalisalein</t>
  </si>
  <si>
    <t>kangounchained</t>
  </si>
  <si>
    <t>yunsoopcy</t>
  </si>
  <si>
    <t>thisisgiodude</t>
  </si>
  <si>
    <t>glowyale</t>
  </si>
  <si>
    <t>hyccc.11</t>
  </si>
  <si>
    <t>fatima_kasuri</t>
  </si>
  <si>
    <t>butterdfly</t>
  </si>
  <si>
    <t>cansu.karakas</t>
  </si>
  <si>
    <t>fatihahfarid</t>
  </si>
  <si>
    <t>liralikes</t>
  </si>
  <si>
    <t>julia__marr</t>
  </si>
  <si>
    <t>__destinyc</t>
  </si>
  <si>
    <t>brooke.alison.laven</t>
  </si>
  <si>
    <t>bestieliu</t>
  </si>
  <si>
    <t>chaaya</t>
  </si>
  <si>
    <t>fiqajamingon</t>
  </si>
  <si>
    <t>kristanto.wongso</t>
  </si>
  <si>
    <t>violetta_blog9</t>
  </si>
  <si>
    <t>shelby.wu</t>
  </si>
  <si>
    <t>liaindraandriana</t>
  </si>
  <si>
    <t>chrishellia</t>
  </si>
  <si>
    <t>yohanes.cahya</t>
  </si>
  <si>
    <t>stormscape</t>
  </si>
  <si>
    <t>k.goinsomewhere</t>
  </si>
  <si>
    <t>ecebaltaci</t>
  </si>
  <si>
    <t>rurykrisnaaa</t>
  </si>
  <si>
    <t>ketty_cullenoff</t>
  </si>
  <si>
    <t>amyeatsdrinks</t>
  </si>
  <si>
    <t>dom.j</t>
  </si>
  <si>
    <t>missysandy1</t>
  </si>
  <si>
    <t>imclo</t>
  </si>
  <si>
    <t>halydiary</t>
  </si>
  <si>
    <t>yinbit</t>
  </si>
  <si>
    <t>yourshailee</t>
  </si>
  <si>
    <t>jana_waliddd</t>
  </si>
  <si>
    <t>sevvalwinchesterr</t>
  </si>
  <si>
    <t>ayaladenise_</t>
  </si>
  <si>
    <t>korea_travel___</t>
  </si>
  <si>
    <t>mayaya.kimmm</t>
  </si>
  <si>
    <t>aidenkim16</t>
  </si>
  <si>
    <t>iamlinaangelina</t>
  </si>
  <si>
    <t>kikyangela</t>
  </si>
  <si>
    <t>itsmichelle.park</t>
  </si>
  <si>
    <t>hj.savvides_photoblog</t>
  </si>
  <si>
    <t>msh_nknv</t>
  </si>
  <si>
    <t>kzmika</t>
  </si>
  <si>
    <t>julligo_kr</t>
  </si>
  <si>
    <t>_mr_simple___</t>
  </si>
  <si>
    <t>sochourner</t>
  </si>
  <si>
    <t>korea.haqida</t>
  </si>
  <si>
    <t>hayitsloasis</t>
  </si>
  <si>
    <t>fazlinne</t>
  </si>
  <si>
    <t>itskaypaige</t>
  </si>
  <si>
    <t>flowertakesontheworld</t>
  </si>
  <si>
    <t>le.vali</t>
  </si>
  <si>
    <t>notiziario_coreano</t>
  </si>
  <si>
    <t>silviamaie</t>
  </si>
  <si>
    <t>mi__coreana</t>
  </si>
  <si>
    <t>sicilianicreativi</t>
  </si>
  <si>
    <t>cesia_medina_</t>
  </si>
  <si>
    <t>https://www.tiktok.com/@h43j1n_/video/7532020188498136342?is_from_webapp=1&amp;sender_device=pc&amp;web_id=7506727444465649159</t>
  </si>
  <si>
    <t>https://www.instagram.com/reel/DMpFdEFpJ1R/?utm_source=ig_web_copy_link&amp;igsh=MzRlODBiNWFlZA==</t>
  </si>
  <si>
    <t>h43j1n_</t>
  </si>
  <si>
    <t>notzaragast</t>
  </si>
  <si>
    <t>fiammettafiore_</t>
  </si>
  <si>
    <t>japomaniaaaa</t>
  </si>
  <si>
    <t>anagabrielarodrig</t>
  </si>
  <si>
    <t>uncoreanoinitalia</t>
  </si>
  <si>
    <t>countingstars</t>
  </si>
  <si>
    <t>najeujan</t>
  </si>
  <si>
    <t>vanefitcorea</t>
  </si>
  <si>
    <t>jsgogovlog</t>
  </si>
  <si>
    <t>baebeat_</t>
  </si>
  <si>
    <t>kuvelutetseo</t>
  </si>
  <si>
    <t>soymaryjane7</t>
  </si>
  <si>
    <t>lexandkris</t>
  </si>
  <si>
    <t>ceeforyourselfx</t>
  </si>
  <si>
    <t>yurichiu0325</t>
  </si>
  <si>
    <t>dheaspahic</t>
  </si>
  <si>
    <t>veronikhp</t>
  </si>
  <si>
    <t>hyunn.jh</t>
  </si>
  <si>
    <t>biancapanzironi</t>
  </si>
  <si>
    <t>shannonmarie.0316</t>
  </si>
  <si>
    <t>thepostofficegirl</t>
  </si>
  <si>
    <t>salliqueenm</t>
  </si>
  <si>
    <t>jadeamberrrr</t>
  </si>
  <si>
    <t>armadio_di_michela</t>
  </si>
  <si>
    <t>viry.gv</t>
  </si>
  <si>
    <t>kaylja</t>
  </si>
  <si>
    <t>trend_tracker_kk</t>
  </si>
  <si>
    <t>meenyaseu</t>
  </si>
  <si>
    <t>imhannahcho</t>
  </si>
  <si>
    <t>viv_li</t>
  </si>
  <si>
    <t>marriamtr</t>
  </si>
  <si>
    <t>sarajanewarner</t>
  </si>
  <si>
    <t>kjellys.makeupartist</t>
  </si>
  <si>
    <t>kazimsumerkan</t>
  </si>
  <si>
    <t>sweeline</t>
  </si>
  <si>
    <t>brute.choi</t>
  </si>
  <si>
    <t>belemhhernandez</t>
  </si>
  <si>
    <t>cloverade</t>
  </si>
  <si>
    <t>nenes_makeups</t>
  </si>
  <si>
    <t>busralayda</t>
  </si>
  <si>
    <t>soha_sallem</t>
  </si>
  <si>
    <t>aya.alhware</t>
  </si>
  <si>
    <t>songhtll</t>
  </si>
  <si>
    <t>forkspoonmanila</t>
  </si>
  <si>
    <t>liveout.loud</t>
  </si>
  <si>
    <t>janisdiaries</t>
  </si>
  <si>
    <t>leilei_0818</t>
  </si>
  <si>
    <t>k_dinamoon</t>
  </si>
  <si>
    <t>vanessaanicholo</t>
  </si>
  <si>
    <t>leonledaron</t>
  </si>
  <si>
    <t>se.hunchoi</t>
  </si>
  <si>
    <t>mykbeautybible</t>
  </si>
  <si>
    <t>miikkita_</t>
  </si>
  <si>
    <t>18hens</t>
  </si>
  <si>
    <t>aditya_edits___</t>
  </si>
  <si>
    <t>kenjikundesu</t>
  </si>
  <si>
    <t>jinathegorgeous</t>
  </si>
  <si>
    <t>matt.kims</t>
  </si>
  <si>
    <t>ya_zzumin</t>
  </si>
  <si>
    <t>jipseekid</t>
  </si>
  <si>
    <t>topicat8</t>
  </si>
  <si>
    <t>oh.hhana</t>
  </si>
  <si>
    <t>cheongju_ryan</t>
  </si>
  <si>
    <t>yunsixon</t>
  </si>
  <si>
    <t>ibrag1mov_kr</t>
  </si>
  <si>
    <t>moshinabola_</t>
  </si>
  <si>
    <t>korean.bek</t>
  </si>
  <si>
    <t>nodi_cook_korea</t>
  </si>
  <si>
    <t>abdulaziz.xn</t>
  </si>
  <si>
    <t>dorachai</t>
  </si>
  <si>
    <t>tammytwkr</t>
  </si>
  <si>
    <t>chenxiuhuan</t>
  </si>
  <si>
    <t>riinniir</t>
  </si>
  <si>
    <t>cccccc.b</t>
  </si>
  <si>
    <t>ningva._</t>
  </si>
  <si>
    <t>thehebelee</t>
  </si>
  <si>
    <t>prodpriew</t>
  </si>
  <si>
    <t>yeunnio</t>
  </si>
  <si>
    <t>nikkie_6633</t>
  </si>
  <si>
    <t>sandy33_916</t>
  </si>
  <si>
    <t>thanya</t>
  </si>
  <si>
    <t>ttyntna</t>
  </si>
  <si>
    <t>haochanghxx</t>
  </si>
  <si>
    <t>uyujung_465</t>
  </si>
  <si>
    <t>farahsbr</t>
  </si>
  <si>
    <t>aliciadkoo</t>
  </si>
  <si>
    <t>kim___lady</t>
  </si>
  <si>
    <t>amirasamy998</t>
  </si>
  <si>
    <t>zhansayalala</t>
  </si>
  <si>
    <t>tahmina_aslanova</t>
  </si>
  <si>
    <t>hispassport</t>
  </si>
  <si>
    <t>deaadherizkyy</t>
  </si>
  <si>
    <t>anastasia.in.nyc</t>
  </si>
  <si>
    <t>thekimsjourney</t>
  </si>
  <si>
    <t>reginaokoree</t>
  </si>
  <si>
    <t>ssijeol</t>
  </si>
  <si>
    <t>austin.athanasius</t>
  </si>
  <si>
    <t>soymunsara</t>
  </si>
  <si>
    <t>sabrinassp</t>
  </si>
  <si>
    <t>dotzbink</t>
  </si>
  <si>
    <t>supermommysg</t>
  </si>
  <si>
    <t>thecareertalk</t>
  </si>
  <si>
    <t>opi.lim</t>
  </si>
  <si>
    <t>yuliya_park</t>
  </si>
  <si>
    <t>thekateng</t>
  </si>
  <si>
    <t>stacy.ssh</t>
  </si>
  <si>
    <t>carmen_wqw</t>
  </si>
  <si>
    <t>amelia.ea_</t>
  </si>
  <si>
    <t>partyzzzan</t>
  </si>
  <si>
    <t>adventureswithmadalina</t>
  </si>
  <si>
    <t>incyvincyspider</t>
  </si>
  <si>
    <t>milain94</t>
  </si>
  <si>
    <t>yoni0323</t>
  </si>
  <si>
    <t>hashtaglicia</t>
  </si>
  <si>
    <t>madya.lsps</t>
  </si>
  <si>
    <t>cedriccommelabd</t>
  </si>
  <si>
    <t>imkeosay</t>
  </si>
  <si>
    <t>togengram</t>
  </si>
  <si>
    <t>_nezu_nezu</t>
  </si>
  <si>
    <t>aimemoiplu.s</t>
  </si>
  <si>
    <t>imperatricewu</t>
  </si>
  <si>
    <t>nantesvegetal</t>
  </si>
  <si>
    <t>sophielovesmayo</t>
  </si>
  <si>
    <t>yep4andy</t>
  </si>
  <si>
    <t>charlikestoeat</t>
  </si>
  <si>
    <t>ruisankun</t>
  </si>
  <si>
    <t>helenstoryh</t>
  </si>
  <si>
    <t>rowieeka_</t>
  </si>
  <si>
    <t>angelicasong</t>
  </si>
  <si>
    <t>filizshines</t>
  </si>
  <si>
    <t>itsdblog</t>
  </si>
  <si>
    <t>our_unpredictable_journey</t>
  </si>
  <si>
    <t>jkeely_</t>
  </si>
  <si>
    <t>esthersoyunpark</t>
  </si>
  <si>
    <t>jessicachaw</t>
  </si>
  <si>
    <t>wu___foodie</t>
  </si>
  <si>
    <t>_goodjung_</t>
  </si>
  <si>
    <t>johnbang8</t>
  </si>
  <si>
    <t>sandionice</t>
  </si>
  <si>
    <t>https://www.tiktok.com/@roxcesable_/video/7525823208113687830?is_from_webapp=1&amp;sender_device=pc&amp;web_id=7506727444465649159</t>
  </si>
  <si>
    <t>https://www.instagram.com/reel/DL-FfgQTUt8/?utm_source=ig_web_copy_link&amp;igsh=MzRlODBiNWFlZA==</t>
  </si>
  <si>
    <t>roxcesable</t>
  </si>
  <si>
    <t>wildtravelsanctuary</t>
  </si>
  <si>
    <t>rebekahwingofficial</t>
  </si>
  <si>
    <t>just.leilajasmin</t>
  </si>
  <si>
    <t>whwd_heada</t>
  </si>
  <si>
    <t>ployslittleatlas</t>
  </si>
  <si>
    <t>jubamoni</t>
  </si>
  <si>
    <t>ashwin_k21</t>
  </si>
  <si>
    <t>hellotaniachan</t>
  </si>
  <si>
    <t>cansumalak</t>
  </si>
  <si>
    <t>onniejessie</t>
  </si>
  <si>
    <t>mimialxt</t>
  </si>
  <si>
    <t>nrynsri</t>
  </si>
  <si>
    <t>https://www.tiktok.com/@h1.m0v/video/7526964710965611794?is_from_webapp=1&amp;sender_device=pc&amp;web_id=7506727444465649159</t>
  </si>
  <si>
    <t>https://www.instagram.com/reel/DL9JGs2vZ0E/?utm_source=ig_web_copy_link&amp;igsh=MzRlODBiNWFlZA==</t>
  </si>
  <si>
    <t>h1.m0v</t>
  </si>
  <si>
    <t>https://www.tiktok.com/@eighteenka/video/7522417185143229703</t>
  </si>
  <si>
    <t>https://www.instagram.com/reel/DL08kK8S7KJ/?utm_source=ig_web_copy_link&amp;igsh=MzRlODBiNWFlZA==</t>
  </si>
  <si>
    <t>https://www.instagram.com/eighteenka/</t>
  </si>
  <si>
    <t>eighteenka</t>
  </si>
  <si>
    <t>alanis_jj</t>
  </si>
  <si>
    <t>kari.enn</t>
  </si>
  <si>
    <t>seoul_researcher</t>
  </si>
  <si>
    <t>destinacra</t>
  </si>
  <si>
    <t>lydeul</t>
  </si>
  <si>
    <t>_gabrielanaves</t>
  </si>
  <si>
    <t>vikawilwer</t>
  </si>
  <si>
    <t>dogasakar</t>
  </si>
  <si>
    <t>cathlea.kim</t>
  </si>
  <si>
    <t>masha_dmi_</t>
  </si>
  <si>
    <t>quentinskin</t>
  </si>
  <si>
    <t>juliataskaeva</t>
  </si>
  <si>
    <t>khaing_isgoing</t>
  </si>
  <si>
    <t>soljiki_</t>
  </si>
  <si>
    <t>linajieun</t>
  </si>
  <si>
    <t>kiminhee95</t>
  </si>
  <si>
    <t>mari.8.26</t>
  </si>
  <si>
    <t>shadi_pariazar</t>
  </si>
  <si>
    <t>hddmzz</t>
  </si>
  <si>
    <t>beck_tursunov</t>
  </si>
  <si>
    <t>ershyoshow</t>
  </si>
  <si>
    <t>sogand.korea</t>
  </si>
  <si>
    <t>darjaromanova</t>
  </si>
  <si>
    <t>_ginger.nika_</t>
  </si>
  <si>
    <t>ellehyland</t>
  </si>
  <si>
    <t>nastya.jung</t>
  </si>
  <si>
    <t>aroundwarren</t>
  </si>
  <si>
    <t>elenamurzello</t>
  </si>
  <si>
    <t>jinabaobina</t>
  </si>
  <si>
    <t>arctheshark</t>
  </si>
  <si>
    <t>eunicexplores</t>
  </si>
  <si>
    <t>laughtraveleat</t>
  </si>
  <si>
    <t>saviraaristyani</t>
  </si>
  <si>
    <t>izzwoods</t>
  </si>
  <si>
    <t>ayuamaliawijaya</t>
  </si>
  <si>
    <t>minsunes</t>
  </si>
  <si>
    <t>inhyeggo</t>
  </si>
  <si>
    <t>loveccmy</t>
  </si>
  <si>
    <t>ssteart</t>
  </si>
  <si>
    <t>like.koreannn</t>
  </si>
  <si>
    <t>lryn_nh</t>
  </si>
  <si>
    <t>gaga.ss</t>
  </si>
  <si>
    <t>valeriavb05</t>
  </si>
  <si>
    <t>yongieez</t>
  </si>
  <si>
    <t>syvaux</t>
  </si>
  <si>
    <t>hiralsworld</t>
  </si>
  <si>
    <t>kinantibs</t>
  </si>
  <si>
    <t>aparicio_laura</t>
  </si>
  <si>
    <t>sasosmi</t>
  </si>
  <si>
    <t>okkyayupermata</t>
  </si>
  <si>
    <t>mozartnuzul</t>
  </si>
  <si>
    <t>https://www.tiktok.com/@milenamoraisabreu/video/7528296570391973121</t>
  </si>
  <si>
    <t>https://www.instagram.com/reel/DMIInuDsNwx/?utm_source=ig_web_copy_link&amp;igsh=MzRlODBiNWFlZA==</t>
  </si>
  <si>
    <t>milenamoraisabreu</t>
  </si>
  <si>
    <t>megapuspitap</t>
  </si>
  <si>
    <t>khildavherlambang</t>
  </si>
  <si>
    <t>joanlisty</t>
  </si>
  <si>
    <t>dleeyejin</t>
  </si>
  <si>
    <t>ya.mounaa</t>
  </si>
  <si>
    <t>s.ury</t>
  </si>
  <si>
    <t>mkcouplelife</t>
  </si>
  <si>
    <t>evakotnikk</t>
  </si>
  <si>
    <t>hk_film__</t>
  </si>
  <si>
    <t>frienda_lee</t>
  </si>
  <si>
    <t>twmiaxie</t>
  </si>
  <si>
    <t>yun_min31</t>
  </si>
  <si>
    <t>machilda01</t>
  </si>
  <si>
    <t>bianca1106__</t>
  </si>
  <si>
    <t>kreamylin</t>
  </si>
  <si>
    <t>jeanxuu</t>
  </si>
  <si>
    <t>sohaa.elsha3er</t>
  </si>
  <si>
    <t>foodmsia</t>
  </si>
  <si>
    <t>jiaxin_ho</t>
  </si>
  <si>
    <t xml:space="preserve">celinekmn
</t>
  </si>
  <si>
    <t>ines.adalays</t>
  </si>
  <si>
    <t>ugcbyaruuke</t>
  </si>
  <si>
    <t>ugc_creator_canada</t>
  </si>
  <si>
    <t>xxinyiiiii_</t>
  </si>
  <si>
    <t>n__lalaluv</t>
  </si>
  <si>
    <t>kiwitandon</t>
  </si>
  <si>
    <t>norsyahidamokhtar</t>
  </si>
  <si>
    <t>skinjoyedbyana</t>
  </si>
  <si>
    <t>joyyseyy_</t>
  </si>
  <si>
    <t>_me18kg</t>
  </si>
  <si>
    <t>watermelonsugarskin</t>
  </si>
  <si>
    <t>skinoppa</t>
  </si>
  <si>
    <t>beauty_with_lin_</t>
  </si>
  <si>
    <t>glowforyourskins</t>
  </si>
  <si>
    <t>koreaunfiltered</t>
  </si>
  <si>
    <t>teachkolaris</t>
  </si>
  <si>
    <t>https://www.instagram.com/_mishkann/</t>
  </si>
  <si>
    <t>_mishkann</t>
  </si>
  <si>
    <t>https://www.instagram.com/child_of_abraxos/</t>
  </si>
  <si>
    <t>child_of_abraxos</t>
  </si>
  <si>
    <t>https://www.instagram.com/_.maria0102/</t>
  </si>
  <si>
    <t>https://www.instagram.com/rihaafarihah/</t>
  </si>
  <si>
    <t>rihaafarihah</t>
  </si>
  <si>
    <t>https://www.instagram.com/naziskincii/</t>
  </si>
  <si>
    <t>https://www.instagram.com/samprettyy/</t>
  </si>
  <si>
    <t>samprettyy</t>
  </si>
  <si>
    <t>https://www.instagram.com/natalieong/</t>
  </si>
  <si>
    <t>natalieong</t>
  </si>
  <si>
    <t>https://www.instagram.com/the_strypes7/</t>
  </si>
  <si>
    <t>the_strypes7</t>
  </si>
  <si>
    <t>https://www.instagram.com/reel/DMDUcPaz1gw/?utm_source=ig_web_copy_link&amp;igsh=MzRlODBiNWFlZA==</t>
  </si>
  <si>
    <t>https://www.instagram.com/corneliawj/</t>
  </si>
  <si>
    <t>corneliawj</t>
  </si>
  <si>
    <t>https://www.instagram.com/_adityapatil01_/</t>
  </si>
  <si>
    <t>_adityapatil01_</t>
  </si>
  <si>
    <t>https://www.instagram.com/im_hana_a_/</t>
  </si>
  <si>
    <t>im_hana_a_</t>
  </si>
  <si>
    <t>https://www.instagram.com/cadyheim/</t>
  </si>
  <si>
    <t>cadyheim</t>
  </si>
  <si>
    <t>https://www.instagram.com/huiwah_elf/</t>
  </si>
  <si>
    <t>huiwah_elf</t>
  </si>
  <si>
    <t>https://www.instagram.com/saffa_inkorea/</t>
  </si>
  <si>
    <t>saffa_inkorea</t>
  </si>
  <si>
    <t>https://www.instagram.com/happy_stefane/</t>
  </si>
  <si>
    <t>happy_stefane</t>
  </si>
  <si>
    <t>https://www.instagram.com/felzfelly/</t>
  </si>
  <si>
    <t>felzfelly</t>
  </si>
  <si>
    <t>https://www.instagram.com/vovcha.diary/</t>
  </si>
  <si>
    <t>vovcha.diary</t>
  </si>
  <si>
    <t>https://www.instagram.com/saturnisgold_/</t>
  </si>
  <si>
    <t>saturnisgold_</t>
  </si>
  <si>
    <t>https://www.instagram.com/im_rrosee/</t>
  </si>
  <si>
    <t>im_rrosee</t>
  </si>
  <si>
    <t>https://www.instagram.com/anyaklyackaya/</t>
  </si>
  <si>
    <t>https://www.instagram.com/yourrmuuse/</t>
  </si>
  <si>
    <t>yourrmuuse</t>
  </si>
  <si>
    <t>https://www.instagram.com/reel/DMpcS-Gv7Ik/?utm_source=ig_web_copy_link&amp;igsh=MzRlODBiNWFlZA==</t>
  </si>
  <si>
    <t>https://www.instagram.com/stef.vanessa/</t>
  </si>
  <si>
    <t>stef.vanessa</t>
  </si>
  <si>
    <t>https://www.instagram.com/muses_galaxy/</t>
  </si>
  <si>
    <t>muses_galaxy</t>
  </si>
  <si>
    <t>https://www.instagram.com/lidyuls/</t>
  </si>
  <si>
    <t>lidyuls</t>
  </si>
  <si>
    <t>https://www.instagram.com/lili_liso_lilou/</t>
  </si>
  <si>
    <t>lili_liso_lilou</t>
  </si>
  <si>
    <t>https://www.instagram.com/carriepurserhair/</t>
  </si>
  <si>
    <t>carriepurserhair</t>
  </si>
  <si>
    <t>https://www.instagram.com/eful.juice/</t>
  </si>
  <si>
    <t>eful.juice</t>
  </si>
  <si>
    <t>https://www.instagram.com/absolutely.ashleigh/</t>
  </si>
  <si>
    <t>absolutely.ashleigh</t>
  </si>
  <si>
    <t>https://www.instagram.com/eun.haly/</t>
  </si>
  <si>
    <t>eun.haly</t>
  </si>
  <si>
    <t>https://www.instagram.com/lifebysuee/</t>
  </si>
  <si>
    <t>lifebysuee</t>
  </si>
  <si>
    <t>https://www.instagram.com/amaliatse/</t>
  </si>
  <si>
    <t>https://www.instagram.com/andrearr5/</t>
  </si>
  <si>
    <t>andrearr5</t>
  </si>
  <si>
    <t>https://www.instagram.com/saraa_gabriele/</t>
  </si>
  <si>
    <t>saraa_gabriele</t>
  </si>
  <si>
    <t>https://www.instagram.com/chenyanshuhugh/</t>
  </si>
  <si>
    <t>chenyanshuhugh</t>
  </si>
  <si>
    <t>https://www.instagram.com/hass_lha/</t>
  </si>
  <si>
    <t>hass_lha</t>
  </si>
  <si>
    <t>https://www.instagram.com/kimhasret/</t>
  </si>
  <si>
    <t>kimhasret</t>
  </si>
  <si>
    <t>https://www.instagram.com/gl.thv/</t>
  </si>
  <si>
    <t>gl.thv</t>
  </si>
  <si>
    <t>https://www.instagram.com/reel/DL4kEZKSf-j/?utm_source=ig_web_copy_link&amp;igsh=MzRlODBiNWFlZA==</t>
  </si>
  <si>
    <t>https://www.instagram.com/idolkanink/</t>
  </si>
  <si>
    <t>idolkanink</t>
  </si>
  <si>
    <t>https://www.instagram.com/biabrrto/</t>
  </si>
  <si>
    <t>biabrrto</t>
  </si>
  <si>
    <t>https://www.instagram.com/sarita_singhhhh/</t>
  </si>
  <si>
    <t>sarita_singhhhh</t>
  </si>
  <si>
    <t>https://www.instagram.com/calvinaizumi_k/</t>
  </si>
  <si>
    <t>calvinaizumi_k</t>
  </si>
  <si>
    <t>https://www.instagram.com/vianneyy_/</t>
  </si>
  <si>
    <t>vianneyy_</t>
  </si>
  <si>
    <t>https://www.tiktok.com/@oumsinkorea/video/7525431459427945745</t>
  </si>
  <si>
    <t>https://www.instagram.com/reel/DL2oSMtznw3/?utm_source=ig_web_copy_link&amp;igsh=MzRlODBiNWFlZA==</t>
  </si>
  <si>
    <t>oumeeima_</t>
  </si>
  <si>
    <t>https://www.instagram.com/mnnt/</t>
  </si>
  <si>
    <t>mnnt</t>
  </si>
  <si>
    <t>https://www.instagram.com/durdona_eshonqulova/</t>
  </si>
  <si>
    <t>durdona_eshonqulova</t>
  </si>
  <si>
    <t>https://www.instagram.com/anisrasni/</t>
  </si>
  <si>
    <t>anisrasni</t>
  </si>
  <si>
    <t>https://www.instagram.com/nuhaadena/</t>
  </si>
  <si>
    <t>nuhaadena</t>
  </si>
  <si>
    <t>https://www.instagram.com/explorewithhiraqazi/</t>
  </si>
  <si>
    <t>explorewithhiraqazi</t>
  </si>
  <si>
    <t>https://www.tiktok.com/@.karenhong/video/7524139152070151480?is_from_webapp=1&amp;sender_device=pc&amp;web_id=7506727444465649159</t>
  </si>
  <si>
    <t>https://www.instagram.com/reel/DLyasivy9yr/?utm_source=ig_web_copy_link&amp;igsh=MzRlODBiNWFlZA==</t>
  </si>
  <si>
    <t>https://www.instagram.com/krenhng/</t>
  </si>
  <si>
    <t>krenhng</t>
  </si>
  <si>
    <t>https://www.tiktok.com/@cividannes/video/7525872836628532502?is_from_webapp=1&amp;sender_device=pc&amp;web_id=7506727444465649159</t>
  </si>
  <si>
    <t>https://www.instagram.com/reel/DMCYoMcPPvM/?utm_source=ig_web_copy_link&amp;igsh=MzRlODBiNWFlZA==</t>
  </si>
  <si>
    <t>https://www.instagram.com/cividannes/</t>
  </si>
  <si>
    <t>cividannes</t>
  </si>
  <si>
    <t>https://www.instagram.com/katy_mu44/</t>
  </si>
  <si>
    <t>katy_mu44</t>
  </si>
  <si>
    <t>https://www.tiktok.com/@awesome_irine/video/7525387702347369736?is_from_webapp=1&amp;sender_device=pc&amp;web_id=7506727444465649159</t>
  </si>
  <si>
    <t>https://www.instagram.com/reel/DLzYuTrT4bQ/?utm_source=ig_web_copy_link&amp;igsh=MzRlODBiNWFlZA==</t>
  </si>
  <si>
    <t>https://www.instagram.com/awesome_irine/</t>
  </si>
  <si>
    <t>awesome_irine</t>
  </si>
  <si>
    <t>https://www.instagram.com/kashpiper_95/</t>
  </si>
  <si>
    <t>kashpiper_95</t>
  </si>
  <si>
    <t>https://www.instagram.com/reel/DMDApQWSkHV/?utm_source=ig_web_copy_link&amp;igsh=MzRlODBiNWFlZA==</t>
  </si>
  <si>
    <t>https://www.instagram.com/sh.ilpaa/</t>
  </si>
  <si>
    <t>sh.ilpaa</t>
  </si>
  <si>
    <t>https://www.instagram.com/tooth_princess/</t>
  </si>
  <si>
    <t>tooth_princess</t>
  </si>
  <si>
    <t>https://www.instagram.com/laujung_/</t>
  </si>
  <si>
    <t>laujung_</t>
  </si>
  <si>
    <t>https://www.instagram.com/reel/DLruF1azihv/?utm_source=ig_web_copy_link&amp;igsh=MzRlODBiNWFlZA==</t>
  </si>
  <si>
    <t>https://www.instagram.com/hanakimm_/</t>
  </si>
  <si>
    <t>hanakimm_</t>
  </si>
  <si>
    <t>https://www.instagram.com/hkasper007/</t>
  </si>
  <si>
    <t>hkasper007</t>
  </si>
  <si>
    <t>https://www.instagram.com/nnorasara/</t>
  </si>
  <si>
    <t>nnorasara</t>
  </si>
  <si>
    <t>https://www.instagram.com/jvcr0208/</t>
  </si>
  <si>
    <t>jvcr0208</t>
  </si>
  <si>
    <t>https://www.instagram.com/kristinakimy/</t>
  </si>
  <si>
    <t>kristinakimy</t>
  </si>
  <si>
    <t>https://www.instagram.com/anshieforero/</t>
  </si>
  <si>
    <t>anshieforero</t>
  </si>
  <si>
    <t>https://www.instagram.com/megan.tornasol/</t>
  </si>
  <si>
    <t>megan.tornasol</t>
  </si>
  <si>
    <t>https://www.instagram.com/beamieme/</t>
  </si>
  <si>
    <t>beamieme</t>
  </si>
  <si>
    <t>https://www.instagram.com/haneul.yn/</t>
  </si>
  <si>
    <t>haneul.yn</t>
  </si>
  <si>
    <t>https://www.tiktok.com/@carlaurriolar/video/7524695181375900935</t>
  </si>
  <si>
    <t>https://www.instagram.com/reel/DL2Ok8bvjhE/?utm_source=ig_web_copy_link&amp;igsh=MzRlODBiNWFlZA==</t>
  </si>
  <si>
    <t>https://www.instagram.com/carlaurriolar/</t>
  </si>
  <si>
    <t>carlaurriolar</t>
  </si>
  <si>
    <t>https://www.instagram.com/loveandpeace0421/</t>
  </si>
  <si>
    <t>loveandpeace0421</t>
  </si>
  <si>
    <t>https://www.instagram.com/jisoyl/</t>
  </si>
  <si>
    <t>jisoyl</t>
  </si>
  <si>
    <t>https://www.instagram.com/ainahn4/</t>
  </si>
  <si>
    <t>ainahn4</t>
  </si>
  <si>
    <t>https://www.instagram.com/lettesaurus/</t>
  </si>
  <si>
    <t>lettesaurus</t>
  </si>
  <si>
    <t>https://www.instagram.com/reel/DONHrpNkg3Z/?utm_source=ig_web_copy_link&amp;igsh=MzRlODBiNWFlZA==</t>
  </si>
  <si>
    <t>https://www.instagram.com/scarlettbetter/</t>
  </si>
  <si>
    <t>scarlettbetter</t>
  </si>
  <si>
    <t>https://www.instagram.com/yulyaka_kim/</t>
  </si>
  <si>
    <t>yulyaka_kim</t>
  </si>
  <si>
    <t>https://www.instagram.com/arralkyr/</t>
  </si>
  <si>
    <t>arralkyr</t>
  </si>
  <si>
    <t>https://www.instagram.com/stasyshevv/</t>
  </si>
  <si>
    <t>stasyshevv</t>
  </si>
  <si>
    <t>https://www.instagram.com/leilahendrix/</t>
  </si>
  <si>
    <t>leilahendrix</t>
  </si>
  <si>
    <t>https://www.instagram.com/angela_ackles/</t>
  </si>
  <si>
    <t>angela_ackles</t>
  </si>
  <si>
    <t>https://www.instagram.com/elegantgirlz/</t>
  </si>
  <si>
    <t>elegantgirlz</t>
  </si>
  <si>
    <t>https://www.instagram.com/yveighstar/</t>
  </si>
  <si>
    <t>yveighstar</t>
  </si>
  <si>
    <t>https://www.instagram.com/m_ld/</t>
  </si>
  <si>
    <t>m_ld</t>
  </si>
  <si>
    <t>https://www.instagram.com/lisabcm/</t>
  </si>
  <si>
    <t>lisabcm</t>
  </si>
  <si>
    <t>https://www.instagram.com/reel/DL4-NC_z2C9/?utm_source=ig_web_copy_link&amp;igsh=MzRlODBiNWFlZA==</t>
  </si>
  <si>
    <t>https://www.instagram.com/min_seo_so/</t>
  </si>
  <si>
    <t>min_seo_so</t>
  </si>
  <si>
    <t>https://www.instagram.com/eddiec.u/</t>
  </si>
  <si>
    <t>eddiec.u</t>
  </si>
  <si>
    <t>https://www.instagram.com/bertarospla/</t>
  </si>
  <si>
    <t>bertarospla</t>
  </si>
  <si>
    <t>https://www.instagram.com/introvertandactress/</t>
  </si>
  <si>
    <t>introvertandactress</t>
  </si>
  <si>
    <t>https://www.instagram.com/palomameeks/</t>
  </si>
  <si>
    <t>palomameeks</t>
  </si>
  <si>
    <t>https://www.instagram.com/8ulaa/</t>
  </si>
  <si>
    <t>8ulaa</t>
  </si>
  <si>
    <t>https://www.tiktok.com/@giny_us/video/7522660338387488007?is_from_webapp=1&amp;sender_device=pc&amp;web_id=7506727444465649159</t>
  </si>
  <si>
    <t>https://www.instagram.com/reel/DLoIACvTjBQ/?utm_source=ig_web_copy_link&amp;igsh=MzRlODBiNWFlZA==</t>
  </si>
  <si>
    <t>giny_us</t>
  </si>
  <si>
    <t>https://www.instagram.com/janineanne__/</t>
  </si>
  <si>
    <t>janineanne__</t>
  </si>
  <si>
    <t>https://www.instagram.com/vinnie.qt/</t>
  </si>
  <si>
    <t>vinnie.qt</t>
  </si>
  <si>
    <t>https://www.instagram.com/aomerry_ja/</t>
  </si>
  <si>
    <t>aomerry_ja</t>
  </si>
  <si>
    <t>https://www.instagram.com/anna.188__/</t>
  </si>
  <si>
    <t>anna.188__</t>
  </si>
  <si>
    <t>https://www.tiktok.com/@naufalomar/video/7525116249827839248?is_from_webapp=1&amp;sender_device=pc&amp;web_id=7506727444465649159</t>
  </si>
  <si>
    <t>https://www.instagram.com/reel/DL5J0VlSOaf/?utm_source=ig_web_copy_link&amp;igsh=MzRlODBiNWFlZA==</t>
  </si>
  <si>
    <t>naufalomar</t>
  </si>
  <si>
    <t>https://www.instagram.com/reel/DLhJ2O8voX0/?utm_source=ig_web_copy_link&amp;igsh=MzRlODBiNWFlZA==</t>
  </si>
  <si>
    <t>https://www.instagram.com/serafimashavrina/</t>
  </si>
  <si>
    <t>serafimashavrina</t>
  </si>
  <si>
    <t>https://www.tiktok.com/@nik_ishi/video/7524189368156835077?is_from_webapp=1&amp;sender_device=pc&amp;web_id=7506727444465649159</t>
  </si>
  <si>
    <t>https://www.instagram.com/reel/DLuVVgMpcbl/?utm_source=ig_web_copy_link&amp;igsh=MzRlODBiNWFlZA==</t>
  </si>
  <si>
    <t>https://www.instagram.com/nikkkishiii/</t>
  </si>
  <si>
    <t>nikkkishiii</t>
  </si>
  <si>
    <t>https://www.instagram.com/reel/DMckeTxhcG9/?utm_source=ig_web_copy_link&amp;igsh=MzRlODBiNWFlZA==</t>
  </si>
  <si>
    <t>https://www.instagram.com/d.mme_/</t>
  </si>
  <si>
    <t>d.mme_</t>
  </si>
  <si>
    <t>https://www.instagram.com/nozi__n/</t>
  </si>
  <si>
    <t>nozi__n</t>
  </si>
  <si>
    <t>https://www.instagram.com/kelseymorales13/</t>
  </si>
  <si>
    <t>kelseymorales13</t>
  </si>
  <si>
    <t>https://www.instagram.com/emmasabatini/</t>
  </si>
  <si>
    <t>emmasabatini</t>
  </si>
  <si>
    <t xml:space="preserve"> 1751992219139413.mp4 원본 파일</t>
  </si>
  <si>
    <t>https://www.instagram.com/reel/DL2t-lNyr4V/?utm_source=ig_web_copy_link&amp;igsh=MzRlODBiNWFlZA==</t>
  </si>
  <si>
    <t>https://www.instagram.com/alexandra.denysiuk/</t>
  </si>
  <si>
    <t>alexandra.denysiuk</t>
  </si>
  <si>
    <t>https://www.instagram.com/angie_mascot/</t>
  </si>
  <si>
    <t>angie_mascot</t>
  </si>
  <si>
    <t>https://www.tiktok.com/@khvanyana11/video/7537249450352184583?is_from_webapp=1&amp;sender_device=pc&amp;web_id=7506727444465649159</t>
  </si>
  <si>
    <t>https://www.instagram.com/reel/DNNGJ_Tzr0R/?utm_source=ig_web_copy_link&amp;igsh=MzRlODBiNWFlZA==</t>
  </si>
  <si>
    <t>https://www.instagram.com/_yanahvan_/</t>
  </si>
  <si>
    <t>_yanahvan_</t>
  </si>
  <si>
    <t>https://www.instagram.com/mitaalim/</t>
  </si>
  <si>
    <t>mitaalim</t>
  </si>
  <si>
    <t>https://www.instagram.com/yumoon_n/</t>
  </si>
  <si>
    <t>yumoon_n</t>
  </si>
  <si>
    <t>https://www.tiktok.com/@_rrrabokki/video/7523043781164436754?is_from_webapp=1&amp;sender_device=pc&amp;web_id=7506727444465649159</t>
  </si>
  <si>
    <t>https://www.instagram.com/reel/DLqwR4aB7wF/?utm_source=ig_web_copy_link&amp;igsh=MzRlODBiNWFlZA==</t>
  </si>
  <si>
    <t>https://www.instagram.com/rrrabokki_/</t>
  </si>
  <si>
    <t>rrrabokki_</t>
  </si>
  <si>
    <t>https://www.instagram.com/lisahu_97/</t>
  </si>
  <si>
    <t>lisahu_97</t>
  </si>
  <si>
    <t>https://www.instagram.com/p/DL2nVFtyWfl/</t>
  </si>
  <si>
    <t>https://www.instagram.com/yolskey/</t>
  </si>
  <si>
    <t>yolskey</t>
  </si>
  <si>
    <t>https://www.instagram.com/reel/DLj5-58SY2J/?utm_source=ig_web_copy_link&amp;igsh=MzRlODBiNWFlZA==</t>
  </si>
  <si>
    <t>https://www.instagram.com/danielleyspace/</t>
  </si>
  <si>
    <t>danielleyspace</t>
  </si>
  <si>
    <t>https://www.instagram.com/__sah0810_/</t>
  </si>
  <si>
    <t>__sah0810_</t>
  </si>
  <si>
    <t>https://www.instagram.com/commbinni/</t>
  </si>
  <si>
    <t>commbinni</t>
  </si>
  <si>
    <t>https://www.instagram.com/mogupiyo/</t>
  </si>
  <si>
    <t>mogupiyo</t>
  </si>
  <si>
    <t>https://www.instagram.com/kyung.2k/</t>
  </si>
  <si>
    <t>kyung.2k</t>
  </si>
  <si>
    <t>https://www.instagram.com/ke.zee/</t>
  </si>
  <si>
    <t>ke.zee</t>
  </si>
  <si>
    <t>https://www.tiktok.com/@nastya___life/video/7527972420280438017?is_from_webapp=1&amp;sender_device=pc&amp;web_id=7529742767708571137</t>
  </si>
  <si>
    <t>https://www.instagram.com/reel/DMKwzq-Ta4z/?utm_source=ig_web_copy_link&amp;igsh=MzRlODBiNWFlZA==</t>
  </si>
  <si>
    <t>https://www.instagram.com/nastya_life/</t>
  </si>
  <si>
    <t>nastya_life</t>
  </si>
  <si>
    <t>https://www.instagram.com/rachellevaan/</t>
  </si>
  <si>
    <t>rachellevaan</t>
  </si>
  <si>
    <t>https://www.instagram.com/reel/DL8xVUuSOat/?utm_source=ig_web_copy_link&amp;igsh=MzRlODBiNWFlZA==</t>
  </si>
  <si>
    <t>https://www.instagram.com/omarmon25/</t>
  </si>
  <si>
    <t>omarmon25</t>
  </si>
  <si>
    <t>https://www.instagram.com/reel/DLnCJ6tSVfN/?utm_source=ig_web_copy_link&amp;igsh=MzRlODBiNWFlZA==</t>
  </si>
  <si>
    <t>https://www.instagram.com/pragyaaaannnn/</t>
  </si>
  <si>
    <t>pragyaaaannnn</t>
  </si>
  <si>
    <t>https://www.instagram.com/reel/DLcPD_PPnW8/?utm_source=ig_web_copy_link&amp;igsh=MzRlODBiNWFlZA==</t>
  </si>
  <si>
    <t>https://www.instagram.com/ss_mariem/</t>
  </si>
  <si>
    <t>ss_mariem</t>
  </si>
  <si>
    <t>https://www.instagram.com/_gin_tg_/</t>
  </si>
  <si>
    <t>_gin_tg_</t>
  </si>
  <si>
    <t>https://www.instagram.com/eliannebrouwers/</t>
  </si>
  <si>
    <t>eliannebrouwers</t>
  </si>
  <si>
    <t>https://www.instagram.com/wthwoo/</t>
  </si>
  <si>
    <t>wthwoo</t>
  </si>
  <si>
    <t>https://www.instagram.com/rhyutujaaa/</t>
  </si>
  <si>
    <t>rhyutujaaa</t>
  </si>
  <si>
    <t>https://www.instagram.com/jbeautyin/</t>
  </si>
  <si>
    <t>jbeautyin</t>
  </si>
  <si>
    <t>https://www.instagram.com/arianearon/</t>
  </si>
  <si>
    <t>arianearon</t>
  </si>
  <si>
    <t>https://www.instagram.com/_longxxii/</t>
  </si>
  <si>
    <t>_longxxii</t>
  </si>
  <si>
    <t>https://www.instagram.com/like.oh.in/</t>
  </si>
  <si>
    <t>like.oh.in</t>
  </si>
  <si>
    <t>https://www.instagram.com/color_of_success/</t>
  </si>
  <si>
    <t>color_of_success</t>
  </si>
  <si>
    <t>https://www.instagram.com/ilaria_fiore/</t>
  </si>
  <si>
    <t>ilaria_fiore</t>
  </si>
  <si>
    <t>https://www.instagram.com/nicollegracia/</t>
  </si>
  <si>
    <t>nicollegracia</t>
  </si>
  <si>
    <t>https://www.instagram.com/claudia.dlreyes/</t>
  </si>
  <si>
    <t>claudia.dlreyes</t>
  </si>
  <si>
    <t>https://www.instagram.com/pr3ttyface.ceo/</t>
  </si>
  <si>
    <t>pr3ttyface.ceo</t>
  </si>
  <si>
    <t>https://www.instagram.com/___mn32nm___/</t>
  </si>
  <si>
    <t>___mn32nm___</t>
  </si>
  <si>
    <t>https://www.instagram.com/kellywu929_/</t>
  </si>
  <si>
    <t>kellywu929_</t>
  </si>
  <si>
    <t>https://www.instagram.com/_deathless.3/</t>
  </si>
  <si>
    <t>_deathless.3</t>
  </si>
  <si>
    <t>https://www.instagram.com/lucykkbum/</t>
  </si>
  <si>
    <t>lucykkbum</t>
  </si>
  <si>
    <t>https://www.tiktok.com/@redheartinrose/video/7522131101293333792?is_from_webapp=1&amp;sender_device=pc&amp;web_id=7506727444465649159</t>
  </si>
  <si>
    <t>https://www.instagram.com/reel/DLiUEQ4TbQ7/?utm_source=ig_web_copy_link&amp;igsh=MzRlODBiNWFlZA==</t>
  </si>
  <si>
    <t>https://www.instagram.com/redheartinrose/</t>
  </si>
  <si>
    <t>redheartinrose</t>
  </si>
  <si>
    <t>https://www.instagram.com/sthabile_dlangisa/</t>
  </si>
  <si>
    <t>sthabile_dlangisa</t>
  </si>
  <si>
    <t>https://www.instagram.com/reel/DLj6An7pnl2/?utm_source=ig_web_copy_link&amp;igsh=MzRlODBiNWFlZA==</t>
  </si>
  <si>
    <t>https://www.instagram.com/silviamcasalini/</t>
  </si>
  <si>
    <t>silviamcasalini</t>
  </si>
  <si>
    <t>https://www.instagram.com/vinterglitter/</t>
  </si>
  <si>
    <t>vinterglitter</t>
  </si>
  <si>
    <t>https://www.instagram.com/sjeongmii/</t>
  </si>
  <si>
    <t>https://www.instagram.com/hey.danaa/</t>
  </si>
  <si>
    <t>hey.danaa</t>
  </si>
  <si>
    <t>https://www.instagram.com/gultenyoldass/</t>
  </si>
  <si>
    <t>gultenyoldass</t>
  </si>
  <si>
    <t xml:space="preserve">https://ameblo.jp/mayumi-m2/entry-12912408874.html
https://ameblo.jp/mayumi-m2/entry-12912675339.html
</t>
  </si>
  <si>
    <t>https://www.instagram.com/reel/DLZtjOqTA7U/?utm_source=ig_web_copy_link&amp;igsh=MzRlODBiNWFlZA==</t>
  </si>
  <si>
    <t>https://www.instagram.com/fukui_mayum/</t>
  </si>
  <si>
    <t>fukui_mayum</t>
  </si>
  <si>
    <t>https://www.instagram.com/weitian_0.0_/</t>
  </si>
  <si>
    <t>weitian_0.0_</t>
  </si>
  <si>
    <t>https://www.instagram.com/_pinkmonsta_/</t>
  </si>
  <si>
    <t>_pinkmonsta_</t>
  </si>
  <si>
    <t>https://www.instagram.com/jmariedg/</t>
  </si>
  <si>
    <t>jmariedg</t>
  </si>
  <si>
    <t>https://www.instagram.com/korea_with_ruksaar/</t>
  </si>
  <si>
    <t>https://www.instagram.com/omgslee/</t>
  </si>
  <si>
    <t>omgslee</t>
  </si>
  <si>
    <t>https://www.instagram.com/miraetan_/</t>
  </si>
  <si>
    <t>miraetan_</t>
  </si>
  <si>
    <t>https://www.instagram.com/minwooss/</t>
  </si>
  <si>
    <t>minwooss</t>
  </si>
  <si>
    <t>https://www.instagram.com/daisybunch/</t>
  </si>
  <si>
    <t>daisybunch</t>
  </si>
  <si>
    <t>https://www.instagram.com/apaly/</t>
  </si>
  <si>
    <t>apaly</t>
  </si>
  <si>
    <t>https://www.instagram.com/_joilife/</t>
  </si>
  <si>
    <t>_joilife</t>
  </si>
  <si>
    <t>https://www.instagram.com/be_suzy__/</t>
  </si>
  <si>
    <t>https://www.instagram.com/callherdoctore/</t>
  </si>
  <si>
    <t>callherdoctore</t>
  </si>
  <si>
    <t>https://www.tiktok.com/@maknabyuul/video/7524990494665968902?is_from_webapp=1&amp;sender_device=pc&amp;web_id=7506727444465649159</t>
  </si>
  <si>
    <t>https://www.instagram.com/reel/DL7aXsUP7qu/?utm_source=ig_web_copy_link&amp;igsh=MzRlODBiNWFlZA==</t>
  </si>
  <si>
    <t>https://www.instagram.com/singgi.hada/</t>
  </si>
  <si>
    <t>singgi.hada</t>
  </si>
  <si>
    <t>https://www.instagram.com/nastya.lee.korea/</t>
  </si>
  <si>
    <t>nastya.lee.korea</t>
  </si>
  <si>
    <t>https://www.tiktok.com/@andyencorea/video/7521992099831631111?is_from_webapp=1&amp;sender_device=pc&amp;web_id=7506727444465649159</t>
  </si>
  <si>
    <t>https://www.instagram.com/reel/DLjgS3OxNHp/?utm_source=ig_web_copy_link&amp;igsh=MzRlODBiNWFlZA==</t>
  </si>
  <si>
    <t>https://www.instagram.com/andyencorea/</t>
  </si>
  <si>
    <t>andyencorea</t>
  </si>
  <si>
    <t>https://www.instagram.com/themusinggirlsa/</t>
  </si>
  <si>
    <t>themusinggirlsa</t>
  </si>
  <si>
    <t>https://www.instagram.com/reel/DMLA3wbvqm2/?utm_source=ig_web_copy_link&amp;igsh=MzRlODBiNWFlZA==</t>
  </si>
  <si>
    <t>https://www.instagram.com/_just_in_korea/</t>
  </si>
  <si>
    <t>_just_in_korea</t>
  </si>
  <si>
    <t>https://www.instagram.com/adventures_withsushi/</t>
  </si>
  <si>
    <t>adventures_withsushi</t>
  </si>
  <si>
    <t>https://www.instagram.com/linda_chuchuu/</t>
  </si>
  <si>
    <t>linda_chuchuu</t>
  </si>
  <si>
    <t>https://www.instagram.com/cerenakpinar/</t>
  </si>
  <si>
    <t>cerenakpinar</t>
  </si>
  <si>
    <t>https://www.instagram.com/sude.portfolio/</t>
  </si>
  <si>
    <t>sude.portfolio</t>
  </si>
  <si>
    <t>포스팅 완료</t>
  </si>
  <si>
    <t>https://www.instagram.com/li_nasvlog/</t>
  </si>
  <si>
    <t>li_nasvlog</t>
  </si>
  <si>
    <t>miranni11</t>
  </si>
  <si>
    <t>https://www.instagram.com/morgane.cl/</t>
  </si>
  <si>
    <t>morgane.cl</t>
  </si>
  <si>
    <t>https://www.instagram.com/l.ime_1/</t>
  </si>
  <si>
    <t>l.ime_1</t>
  </si>
  <si>
    <t>https://www.instagram.com/jessica_in_asia/</t>
  </si>
  <si>
    <t>https://www.instagram.com/liebi_915/</t>
  </si>
  <si>
    <t>https://www.instagram.com/zina_betterbrokers/</t>
  </si>
  <si>
    <t>zina_betterbrokers</t>
  </si>
  <si>
    <t>https://www.instagram.com/amanda.laquemanda/</t>
  </si>
  <si>
    <t>https://www.instagram.com/dancerloxy/</t>
  </si>
  <si>
    <t>dancerloxy</t>
  </si>
  <si>
    <t>https://www.instagram.com/di.free/</t>
  </si>
  <si>
    <t>di.free</t>
  </si>
  <si>
    <t>https://www.instagram.com/wakawaka_titi/</t>
  </si>
  <si>
    <t>wakawaka_titi</t>
  </si>
  <si>
    <t>https://www.instagram.com/s.chaeyoungx/</t>
  </si>
  <si>
    <t>s.chaeyoungx</t>
  </si>
  <si>
    <t>https://www.instagram.com/dolcemaravylla/</t>
  </si>
  <si>
    <t>dolcemaravylla</t>
  </si>
  <si>
    <t>https://www.instagram.com/burcuu.han/</t>
  </si>
  <si>
    <t>burcuu.han</t>
  </si>
  <si>
    <t>https://www.instagram.com/flaryturtle/</t>
  </si>
  <si>
    <t>flaryturtle</t>
  </si>
  <si>
    <t>https://www.instagram.com/moons_kshop/</t>
  </si>
  <si>
    <t>moons_kshop</t>
  </si>
  <si>
    <t>https://www.instagram.com/micsimonique/</t>
  </si>
  <si>
    <t>micsimonique</t>
  </si>
  <si>
    <t>https://www.tiktok.com/@maryvene13/video/7521322023365168392?is_from_webapp=1&amp;sender_device=pc&amp;web_id=7506727444465649159</t>
  </si>
  <si>
    <t>https://www.instagram.com/reel/DLe288XTK0H/?utm_source=ig_web_copy_link&amp;igsh=MzRlODBiNWFlZA==</t>
  </si>
  <si>
    <t>https://www.instagram.com/maryevenez/</t>
  </si>
  <si>
    <t>maryevenez</t>
  </si>
  <si>
    <t>https://www.tiktok.com/@koincompany/video/7521161274009390354</t>
  </si>
  <si>
    <t>https://www.instagram.com/reel/DLdt0buThjq/?utm_source=ig_web_copy_link&amp;igsh=MzRlODBiNWFlZA==</t>
  </si>
  <si>
    <t>https://www.instagram.com/helenalorentia/</t>
  </si>
  <si>
    <t>koincompany</t>
  </si>
  <si>
    <t>https://www.instagram.com/ellys_kr/ :댓글 필요</t>
  </si>
  <si>
    <t>ellys_kr</t>
  </si>
  <si>
    <t>https://www.instagram.com/erimeiji/</t>
  </si>
  <si>
    <t>erimeiji</t>
  </si>
  <si>
    <t>https://www.instagram.com/afoodieinyvr/</t>
  </si>
  <si>
    <t>afoodieinyvr</t>
  </si>
  <si>
    <t>https://www.instagram.com/koredebir.dishekimi/</t>
  </si>
  <si>
    <t>koredebir.dishekimi</t>
  </si>
  <si>
    <t>https://www.instagram.com/hanaebeom/</t>
  </si>
  <si>
    <t>hanaebeom</t>
  </si>
  <si>
    <t>https://www.instagram.com/royal_bae_nushie/</t>
  </si>
  <si>
    <t>royal_bae_nushie</t>
  </si>
  <si>
    <t>https://www.instagram.com/jujvlia/</t>
  </si>
  <si>
    <t>jujvlia</t>
  </si>
  <si>
    <t>https://www.instagram.com/thepetiteserum/</t>
  </si>
  <si>
    <t>thepetiteserum</t>
  </si>
  <si>
    <t>https://www.instagram.com/safiremoonlight/</t>
  </si>
  <si>
    <t>safiremoonlight</t>
  </si>
  <si>
    <t>https://www.instagram.com/jihyunee_63/</t>
  </si>
  <si>
    <t>jihyunee_63</t>
  </si>
  <si>
    <t>https://www.instagram.com/mistahsiddiqui/</t>
  </si>
  <si>
    <t>mistahsiddiqui</t>
  </si>
  <si>
    <t>https://www.instagram.com/paris__seoul/</t>
  </si>
  <si>
    <t>paris__seoul</t>
  </si>
  <si>
    <t>https://www.instagram.com/btm.plus/</t>
  </si>
  <si>
    <t>btm.plus</t>
  </si>
  <si>
    <t>https://www.instagram.com/vincentiavania/</t>
  </si>
  <si>
    <t>vincentiavania</t>
  </si>
  <si>
    <t>https://www.instagram.com/reel/DLccL1byijO/?utm_source=ig_web_copy_link&amp;igsh=MzRlODBiNWFlZA==</t>
  </si>
  <si>
    <t>https://www.instagram.com/koincompany/</t>
  </si>
  <si>
    <r>
      <rPr>
        <u/>
        <sz val="15"/>
        <color rgb="FF1155CC"/>
        <rFont val="Arial"/>
        <family val="2"/>
        <scheme val="minor"/>
      </rPr>
      <t>helenalorentia</t>
    </r>
  </si>
  <si>
    <t>https://www.instagram.com/reel/DLheunWScls/?utm_source=ig_web_copy_link&amp;igsh=MzRlODBiNWFlZA==</t>
  </si>
  <si>
    <t>https://www.instagram.com/miamor.126/</t>
  </si>
  <si>
    <t>miamor.126</t>
  </si>
  <si>
    <t>https://www.instagram.com/elle_eetoile/</t>
  </si>
  <si>
    <t>elle_eetoile</t>
  </si>
  <si>
    <t>https://www.instagram.com/sami.javed001/</t>
  </si>
  <si>
    <t>sami.javed001</t>
  </si>
  <si>
    <t>https://www.instagram.com/diyaraj_/</t>
  </si>
  <si>
    <t>diyaraj_</t>
  </si>
  <si>
    <t>https://www.instagram.com/junggg.lee/</t>
  </si>
  <si>
    <t>junggg.lee</t>
  </si>
  <si>
    <t>https://www.instagram.com/hva127/</t>
  </si>
  <si>
    <t>hva127</t>
  </si>
  <si>
    <t>https://www.instagram.com/soucandie/</t>
  </si>
  <si>
    <t>soucandie</t>
  </si>
  <si>
    <t>https://www.tiktok.com/@whymaryjane/video/7521018208535579912?is_from_webapp=1&amp;sender_device=pc&amp;web_id=7506727444465649159</t>
  </si>
  <si>
    <t>https://www.instagram.com/reel/DLg08HiSqMa/?utm_source=ig_web_copy_link</t>
  </si>
  <si>
    <t>https://www.instagram.com/clarissaajane/</t>
  </si>
  <si>
    <t>clarissaajane</t>
  </si>
  <si>
    <t>https://www.instagram.com/_rikaco_/</t>
  </si>
  <si>
    <t>_rikaco_</t>
  </si>
  <si>
    <t>https://www.instagram.com/cami.palome/</t>
  </si>
  <si>
    <t>cami.palome</t>
  </si>
  <si>
    <t>https://www.instagram.com/view4two/</t>
  </si>
  <si>
    <t>view4two</t>
  </si>
  <si>
    <t>https://www.instagram.com/nontombi_tamia/</t>
  </si>
  <si>
    <t>nontombi_tamia</t>
  </si>
  <si>
    <t>https://www.instagram.com/anicadoll/</t>
  </si>
  <si>
    <t>anicadoll</t>
  </si>
  <si>
    <t>https://www.instagram.com/reel/DMaqVuDtW8y/?utm_source=ig_web_copy_link&amp;igsh=MzRlODBiNWFlZA==</t>
  </si>
  <si>
    <t>https://www.instagram.com/elf.9595/</t>
  </si>
  <si>
    <t>elf.9595</t>
  </si>
  <si>
    <t>https://www.instagram.com/anya_cooper/</t>
  </si>
  <si>
    <t>anya_cooper</t>
  </si>
  <si>
    <t>https://www.instagram.com/reel/DLg-pW_zTkU/?utm_source=ig_web_copy_link&amp;igsh=MzRlODBiNWFlZA==</t>
  </si>
  <si>
    <t>https://www.instagram.com/n.loo95/</t>
  </si>
  <si>
    <t>n.loo95</t>
  </si>
  <si>
    <t>https://www.instagram.com/serena604/</t>
  </si>
  <si>
    <t>serena604</t>
  </si>
  <si>
    <t>https://www.instagram.com/27.03._.m/</t>
  </si>
  <si>
    <t>27.03._.m</t>
  </si>
  <si>
    <t>https://www.tiktok.com/@mosab.seoul/video/7540639512939007239?is_from_webapp=1&amp;sender_device=pc&amp;web_id=7506727444465649159</t>
  </si>
  <si>
    <t>https://www.instagram.com/reel/DNk2l8chF3D/?utm_source=ig_web_copy_link&amp;igsh=MzRlODBiNWFlZA==</t>
  </si>
  <si>
    <t>https://www.instagram.com/mosab_a9/</t>
  </si>
  <si>
    <t>mosab_a9</t>
  </si>
  <si>
    <t>https://www.tiktok.com/@eletognetti/video/7519401900824071426?is_from_webapp=1&amp;sender_device=pc&amp;web_id=7506727444465649159</t>
  </si>
  <si>
    <t>https://www.instagram.com/reel/DLRg1ZEx6rF/?utm_source=ig_web_copy_link&amp;igsh=MzRlODBiNWFlZA==</t>
  </si>
  <si>
    <t>https://www.instagram.com/eletognettii/</t>
  </si>
  <si>
    <t>eletognettii</t>
  </si>
  <si>
    <t>https://www.instagram.com/alba_actress/</t>
  </si>
  <si>
    <t>alba_actress</t>
  </si>
  <si>
    <t>https://www.instagram.com/_growingwithjulie/</t>
  </si>
  <si>
    <t>_growingwithjulie</t>
  </si>
  <si>
    <t>https://www.instagram.com/letsgobjones/</t>
  </si>
  <si>
    <t>letsgobjones</t>
  </si>
  <si>
    <t>https://www.instagram.com/zyozik_in_korea/</t>
  </si>
  <si>
    <t>zyozik_in_korea</t>
  </si>
  <si>
    <t>https://www.instagram.com/luvv.sharing/</t>
  </si>
  <si>
    <t>luvv.sharing</t>
  </si>
  <si>
    <t>https://www.instagram.com/seoulite_p/</t>
  </si>
  <si>
    <t>seoulite_p</t>
  </si>
  <si>
    <t>https://www.instagram.com/oneuldawn/</t>
  </si>
  <si>
    <t>oneuldawn</t>
  </si>
  <si>
    <t>https://www.instagram.com/ahlamelulita/</t>
  </si>
  <si>
    <t>ahlamelulita</t>
  </si>
  <si>
    <t>https://www.instagram.com/ashharu__/</t>
  </si>
  <si>
    <t>ashharu__</t>
  </si>
  <si>
    <t>https://www.instagram.com/sywar___sayali/</t>
  </si>
  <si>
    <t>sywar___sayali</t>
  </si>
  <si>
    <t>https://www.instagram.com/shonamorimoto/</t>
  </si>
  <si>
    <t>shonamorimoto</t>
  </si>
  <si>
    <t>https://www.instagram.com/hajarbestie/</t>
  </si>
  <si>
    <t>hajarbestie</t>
  </si>
  <si>
    <t>https://www.tiktok.com/@sarainkorea7/video/7522436687373307153?is_from_webapp=1&amp;sender_device=pc&amp;web_id=7506727444465649159</t>
  </si>
  <si>
    <t>https://www.instagram.com/reel/DLmlWT7SBfJ/?utm_source=ig_web_copy_link&amp;igsh=MzRlODBiNWFlZA==</t>
  </si>
  <si>
    <t>https://www.instagram.com/saraayman4576/</t>
  </si>
  <si>
    <t>saraayman4576</t>
  </si>
  <si>
    <t>https://www.instagram.com/annintofuu/</t>
  </si>
  <si>
    <t>annintofuu</t>
  </si>
  <si>
    <t>https://www.instagram.com/janeeeef/</t>
  </si>
  <si>
    <t>janeeeef</t>
  </si>
  <si>
    <t>https://www.instagram.com/0153b4/</t>
  </si>
  <si>
    <t>0153b4</t>
  </si>
  <si>
    <t>https://www.instagram.com/jessluvzs/</t>
  </si>
  <si>
    <t>jessluvzs</t>
  </si>
  <si>
    <t>https://www.instagram.com/stephaniewynnee/</t>
  </si>
  <si>
    <t>stephaniewynnee</t>
  </si>
  <si>
    <t>https://www.instagram.com/ivanova_jul/</t>
  </si>
  <si>
    <t>ivanova_jul</t>
  </si>
  <si>
    <t>https://www.instagram.com/sidra.riaz.vlogs/reels/</t>
  </si>
  <si>
    <t>sidra.riaz.vlogs</t>
  </si>
  <si>
    <t>https://www.instagram.com/vanegusmiau/</t>
  </si>
  <si>
    <t>vanegusmiau</t>
  </si>
  <si>
    <t>https://www.instagram.com/_nachan_812/</t>
  </si>
  <si>
    <t>_nachan_812</t>
  </si>
  <si>
    <t>https://www.instagram.com/prewery/</t>
  </si>
  <si>
    <t>prewery</t>
  </si>
  <si>
    <t>https://www.instagram.com/akorea423/</t>
  </si>
  <si>
    <t>akorea423</t>
  </si>
  <si>
    <t>https://www.instagram.com/madrishmadrish/</t>
  </si>
  <si>
    <t>madrishmadrish</t>
  </si>
  <si>
    <t>https://www.instagram.com/melicacy/</t>
  </si>
  <si>
    <t>melicacy</t>
  </si>
  <si>
    <t>https://www.instagram.com/a_maze.of.life/</t>
  </si>
  <si>
    <t>a_maze.of.life</t>
  </si>
  <si>
    <t>https://www.instagram.com/aledreww/</t>
  </si>
  <si>
    <t>aledreww</t>
  </si>
  <si>
    <t>https://www.instagram.com/a_dose_of_melissa/</t>
  </si>
  <si>
    <t>a_dose_of_melissa</t>
  </si>
  <si>
    <t>https://www.instagram.com/jordansorabyrd/</t>
  </si>
  <si>
    <t>jordansorabyrd</t>
  </si>
  <si>
    <t>https://www.instagram.com/kaaaassia_/</t>
  </si>
  <si>
    <t>kaaaassia_</t>
  </si>
  <si>
    <t>https://www.instagram.com/sweesroll/</t>
  </si>
  <si>
    <t>sweesroll</t>
  </si>
  <si>
    <t>https://www.instagram.com/iriskirisk_/</t>
  </si>
  <si>
    <t>iriskirisk_</t>
  </si>
  <si>
    <t>https://www.instagram.com/crysthaal/</t>
  </si>
  <si>
    <t>crysthaal</t>
  </si>
  <si>
    <t>https://www.instagram.com/woori.riri/</t>
  </si>
  <si>
    <t>woori.riri</t>
  </si>
  <si>
    <t>https://www.instagram.com/rianoemie/</t>
  </si>
  <si>
    <t>rianoemie</t>
  </si>
  <si>
    <t>https://www.instagram.com/gy.brigittaaa/</t>
  </si>
  <si>
    <t>gy.brigittaaa</t>
  </si>
  <si>
    <t>https://www.instagram.com/aya40099/</t>
  </si>
  <si>
    <t>aya40099</t>
  </si>
  <si>
    <t>https://www.instagram.com/peggypannn/</t>
  </si>
  <si>
    <t>peggypannn</t>
  </si>
  <si>
    <t>https://www.instagram.com/karly_diary/</t>
  </si>
  <si>
    <t>karly_diary</t>
  </si>
  <si>
    <t>https://www.instagram.com/maryam_inseoul/</t>
  </si>
  <si>
    <t>maryam_inseoul</t>
  </si>
  <si>
    <t>예약 변경 요청 후 회신X</t>
  </si>
  <si>
    <t>https://www.instagram.com/lost_in__korea/</t>
  </si>
  <si>
    <t>lost_in__korea</t>
  </si>
  <si>
    <t>https://www.instagram.com/lianabyul/</t>
  </si>
  <si>
    <t>lianabyul</t>
  </si>
  <si>
    <t>https://www.instagram.com/yujina_korea/</t>
  </si>
  <si>
    <t>yujina_korea</t>
  </si>
  <si>
    <t>https://www.instagram.com/ebifried_/</t>
  </si>
  <si>
    <t>ebifried_</t>
  </si>
  <si>
    <t>https://www.instagram.com/lunavoce/</t>
  </si>
  <si>
    <t>lunavoce</t>
  </si>
  <si>
    <t>https://www.instagram.com/serena72lee/</t>
  </si>
  <si>
    <t>serena72lee</t>
  </si>
  <si>
    <t>https://www.instagram.com/rkive_with_luv/</t>
  </si>
  <si>
    <t>rkive_with_luv</t>
  </si>
  <si>
    <t>https://www.instagram.com/mohina_kr/</t>
  </si>
  <si>
    <t>mohina_kr</t>
  </si>
  <si>
    <t>https://www.instagram.com/jesicca_bby/</t>
  </si>
  <si>
    <t>jesicca_bby</t>
  </si>
  <si>
    <t>https://www.instagram.com/ellycasarim/</t>
  </si>
  <si>
    <t>ellycasarim</t>
  </si>
  <si>
    <t>https://www.tiktok.com/@epednoiiz/video/7520160826515328264?is_from_webapp=1&amp;sender_device=pc&amp;web_id=7506727444465649159</t>
  </si>
  <si>
    <t>https://www.instagram.com/reel/DLWyrMFTGin/?utm_source=ig_web_copy_link&amp;igsh=MzRlODBiNWFlZA==</t>
  </si>
  <si>
    <t>https://www.instagram.com/epednoiiz/</t>
  </si>
  <si>
    <t>epednoiiz</t>
  </si>
  <si>
    <t>https://www.instagram.com/marifermorena/</t>
  </si>
  <si>
    <t>marifermorena</t>
  </si>
  <si>
    <t>https://www.instagram.com/__miniim/</t>
  </si>
  <si>
    <t>__miniim</t>
  </si>
  <si>
    <t>https://www.instagram.com/hmria_/</t>
  </si>
  <si>
    <t>hmria_</t>
  </si>
  <si>
    <t>https://www.instagram.com/collinxdean/</t>
  </si>
  <si>
    <t>collinxdean</t>
  </si>
  <si>
    <t>https://www.instagram.com/miho_matsumoto_/</t>
  </si>
  <si>
    <t>miho_matsumoto_</t>
  </si>
  <si>
    <t>https://www.instagram.com/dear.my.dari/</t>
  </si>
  <si>
    <t>dear.my.dari</t>
  </si>
  <si>
    <t>https://www.instagram.com/nnnnnene39/</t>
  </si>
  <si>
    <t>nnnnnene39</t>
  </si>
  <si>
    <t>https://www.instagram.com/valentinachangmua/</t>
  </si>
  <si>
    <t>https://www.instagram.com/puruyu/</t>
  </si>
  <si>
    <t>puruyu</t>
  </si>
  <si>
    <t>https://www.instagram.com/miriam.ocean/</t>
  </si>
  <si>
    <t>miriam.ocean</t>
  </si>
  <si>
    <t>https://www.instagram.com/adryuppy/</t>
  </si>
  <si>
    <t>adryuppy</t>
  </si>
  <si>
    <t>https://www.instagram.com/nisazlfa/</t>
  </si>
  <si>
    <t>nisazlfa</t>
  </si>
  <si>
    <t>https://www.instagram.com/charlotte_w98/</t>
  </si>
  <si>
    <t>charlotte_w98</t>
  </si>
  <si>
    <t>https://www.instagram.com/valeism_/</t>
  </si>
  <si>
    <t>valeism_</t>
  </si>
  <si>
    <t>https://www.instagram.com/yayayaxcix/</t>
  </si>
  <si>
    <t>yayayaxcix</t>
  </si>
  <si>
    <t>https://www.instagram.com/reel/DM7dn8ySA7D/?utm_source=ig_web_copy_link&amp;igsh=MzRlODBiNWFlZA==</t>
  </si>
  <si>
    <t>https://www.instagram.com/iamxlhc/</t>
  </si>
  <si>
    <t>iamxlhc</t>
  </si>
  <si>
    <t>https://www.instagram.com/rina_cheon/</t>
  </si>
  <si>
    <t>rina_cheon</t>
  </si>
  <si>
    <t>https://www.instagram.com/miss_ebcik/</t>
  </si>
  <si>
    <t>miss_ebcik</t>
  </si>
  <si>
    <t>https://www.instagram.com/jasmineeleong/</t>
  </si>
  <si>
    <t>jasmineeleong</t>
  </si>
  <si>
    <t>https://www.instagram.com/avinnw/</t>
  </si>
  <si>
    <t>avinnw</t>
  </si>
  <si>
    <t>https://www.instagram.com/ay__1004/</t>
  </si>
  <si>
    <t>ay__1004</t>
  </si>
  <si>
    <t>https://www.instagram.com/cllaudia.co/</t>
  </si>
  <si>
    <t>cllaudia.co</t>
  </si>
  <si>
    <t>https://www.instagram.com/baeareafo0die/</t>
  </si>
  <si>
    <t>baeareafo0die</t>
  </si>
  <si>
    <t>https://www.instagram.com/lucie.carbone/</t>
  </si>
  <si>
    <t>lucie.carbone</t>
  </si>
  <si>
    <t>https://www.instagram.com/heyitsvlada_/</t>
  </si>
  <si>
    <t>heyitsvlada_</t>
  </si>
  <si>
    <t>https://www.instagram.com/jeffwedges/</t>
  </si>
  <si>
    <t>https://www.instagram.com/anya_n0/</t>
  </si>
  <si>
    <t>anya_n0</t>
  </si>
  <si>
    <t>https://www.instagram.com/monalisawood.oi/</t>
  </si>
  <si>
    <t>monalisawood.oi</t>
  </si>
  <si>
    <t>https://www.instagram.com/ji_kat/</t>
  </si>
  <si>
    <t>ji_kat</t>
  </si>
  <si>
    <t>https://www.instagram.com/moe_ada_jacey/</t>
  </si>
  <si>
    <t>moe_ada_jacey</t>
  </si>
  <si>
    <t>https://www.tiktok.com/@kayissandy/video/7520781720799513861</t>
  </si>
  <si>
    <t>https://www.instagram.com/reel/DLbGV_-TN5G/?utm_source=ig_web_copy_link&amp;igsh=MzRlODBiNWFlZA==</t>
  </si>
  <si>
    <t>https://www.instagram.com/iam_konadu/</t>
  </si>
  <si>
    <t>iam_konadu</t>
  </si>
  <si>
    <t>https://www.instagram.com/agent9na/</t>
  </si>
  <si>
    <t>agent9na</t>
  </si>
  <si>
    <t>https://www.instagram.com/flor_yucchi/</t>
  </si>
  <si>
    <t>flor_yucchi</t>
  </si>
  <si>
    <t>https://www.instagram.com/doffltns/</t>
  </si>
  <si>
    <t>doffltns</t>
  </si>
  <si>
    <t>https://www.instagram.com/tomadoo.rip/</t>
  </si>
  <si>
    <t>https://www.instagram.com/tikawidya/</t>
  </si>
  <si>
    <t>tikawidya</t>
  </si>
  <si>
    <t>https://www.instagram.com/erica.machi/</t>
  </si>
  <si>
    <t>erica.machi</t>
  </si>
  <si>
    <t>https://www.instagram.com/riz_graphy/</t>
  </si>
  <si>
    <t>riz_graphy</t>
  </si>
  <si>
    <t>틱톡에는 리프팅</t>
  </si>
  <si>
    <t>https://www.instagram.com/reel/DLmb6TjRrI_/?utm_source=ig_web_copy_link&amp;igsh=MzRlODBiNWFlZA==</t>
  </si>
  <si>
    <t>zulaa_hyuna</t>
  </si>
  <si>
    <t>https://www.instagram.com/jun.mypage/</t>
  </si>
  <si>
    <t>jun.mypage</t>
  </si>
  <si>
    <t>https://www.instagram.com/muki.shi/</t>
  </si>
  <si>
    <t>https://www.instagram.com/soeuun._.01/</t>
  </si>
  <si>
    <t>soeuun._.01</t>
  </si>
  <si>
    <t>https://www.instagram.com/yovungj/</t>
  </si>
  <si>
    <t>yovungj</t>
  </si>
  <si>
    <t>https://www.tiktok.com/@marmarinkorea/video/7526751173458627848</t>
  </si>
  <si>
    <t>https://www.instagram.com/reel/DMHJ8isBQZA/?utm_source=ig_web_copy_link&amp;igsh=MzRlODBiNWFlZA==</t>
  </si>
  <si>
    <t>https://www.instagram.com/marmarlives/</t>
  </si>
  <si>
    <t>marmarlives</t>
  </si>
  <si>
    <t>https://www.instagram.com/fortyceilings/</t>
  </si>
  <si>
    <t>fortyceilings</t>
  </si>
  <si>
    <t>https://www.instagram.com/missyastb_/</t>
  </si>
  <si>
    <t>missyastb_</t>
  </si>
  <si>
    <t>https://www.instagram.com/estellegnj/</t>
  </si>
  <si>
    <t>estellegnj</t>
  </si>
  <si>
    <t>https://www.instagram.com/zuzia_sowinska/</t>
  </si>
  <si>
    <t>zuzia_sowinska</t>
  </si>
  <si>
    <t>https://www.instagram.com/dara_wld/</t>
  </si>
  <si>
    <t>dara_wld</t>
  </si>
  <si>
    <t>https://www.instagram.com/laii_yong/</t>
  </si>
  <si>
    <t>laii_yong</t>
  </si>
  <si>
    <t>https://www.instagram.com/nilanshu_mookim/</t>
  </si>
  <si>
    <t>nilanshu_mookim</t>
  </si>
  <si>
    <t>https://www.instagram.com/elyna___style/</t>
  </si>
  <si>
    <t>elyna___style</t>
  </si>
  <si>
    <t>https://www.instagram.com/zakimhrn/</t>
  </si>
  <si>
    <t>zakimhrn</t>
  </si>
  <si>
    <t>https://www.instagram.com/bravo_eunjin_life/</t>
  </si>
  <si>
    <t>bravo_eunjin_life</t>
  </si>
  <si>
    <t>https://www.instagram.com/briohbowie/</t>
  </si>
  <si>
    <t>briohbowie</t>
  </si>
  <si>
    <t>https://www.instagram.com/reel/DMXLJgjJRgj/?utm_source=ig_web_copy_link&amp;igsh=MzRlODBiNWFlZA==</t>
  </si>
  <si>
    <t>https://www.instagram.com/somkkum/</t>
  </si>
  <si>
    <t>somkkum</t>
  </si>
  <si>
    <t>https://www.instagram.com/joannelzh/</t>
  </si>
  <si>
    <t>joannelzh</t>
  </si>
  <si>
    <t>https://www.instagram.com/reel/DNkpF4SyVBW/?utm_source=ig_web_copy_link&amp;igsh=MzRlODBiNWFlZA==</t>
  </si>
  <si>
    <t>https://www.instagram.com/travelstained/</t>
  </si>
  <si>
    <t>travelstained</t>
  </si>
  <si>
    <t>https://www.instagram.com/natashaamiri_/</t>
  </si>
  <si>
    <t>natashaamiri_</t>
  </si>
  <si>
    <t>https://www.instagram.com/kenzzou_/</t>
  </si>
  <si>
    <t>kenzzou_</t>
  </si>
  <si>
    <t>https://www.instagram.com/arno7la/</t>
  </si>
  <si>
    <t>arno7la</t>
  </si>
  <si>
    <t>https://www.instagram.com/lin__fuli/</t>
  </si>
  <si>
    <t>lin__fuli</t>
  </si>
  <si>
    <t>https://www.instagram.com/giftferk/</t>
  </si>
  <si>
    <t>giftferk</t>
  </si>
  <si>
    <t>https://www.instagram.com/valentin_malevre/</t>
  </si>
  <si>
    <t>valentin_malevre</t>
  </si>
  <si>
    <t>https://www.instagram.com/enne_ira/</t>
  </si>
  <si>
    <t>enne_ira</t>
  </si>
  <si>
    <t>https://www.instagram.com/daisy_chemu/</t>
  </si>
  <si>
    <t>daisy_chemu</t>
  </si>
  <si>
    <t>https://www.instagram.com/marijadreams/</t>
  </si>
  <si>
    <t>marijadreams</t>
  </si>
  <si>
    <t>https://www.instagram.com/sharinkeong/</t>
  </si>
  <si>
    <t>sharinkeong</t>
  </si>
  <si>
    <t>https://www.instagram.com/meonmao/</t>
  </si>
  <si>
    <t>meonmao</t>
  </si>
  <si>
    <t>https://www.instagram.com/mxu22u/</t>
  </si>
  <si>
    <t>mxu22u</t>
  </si>
  <si>
    <t>https://www.instagram.com/ice.krmb/</t>
  </si>
  <si>
    <t>ice.krmb</t>
  </si>
  <si>
    <t>https://www.instagram.com/danrye.41/</t>
  </si>
  <si>
    <t>danrye.41</t>
  </si>
  <si>
    <t>https://www.instagram.com/justincrichy/</t>
  </si>
  <si>
    <t>justincrichy</t>
  </si>
  <si>
    <t>https://www.instagram.com/m_mikaellla/</t>
  </si>
  <si>
    <t>m_mikaellla</t>
  </si>
  <si>
    <t>https://www.instagram.com/gloriasmo_cafe/</t>
  </si>
  <si>
    <t>gloriasmo_cafe</t>
  </si>
  <si>
    <t>https://www.instagram.com/siyaapppa/</t>
  </si>
  <si>
    <t>siyaapppa</t>
  </si>
  <si>
    <t>https://www.instagram.com/riapauline/</t>
  </si>
  <si>
    <t>riapauline</t>
  </si>
  <si>
    <t>https://www.instagram.com/mayru_bini/</t>
  </si>
  <si>
    <t>mayru_bini</t>
  </si>
  <si>
    <t>asmitsoo</t>
  </si>
  <si>
    <t>https://www.instagram.com/rosina_0313/</t>
  </si>
  <si>
    <t>rosina_0313</t>
  </si>
  <si>
    <t>https://www.instagram.com/eilinpeiffer/</t>
  </si>
  <si>
    <t>eilinpeiffer</t>
  </si>
  <si>
    <t>https://www.instagram.com/dorcky/</t>
  </si>
  <si>
    <t>dorcky</t>
  </si>
  <si>
    <t>https://www.instagram.com/ayseagkurtlee/</t>
  </si>
  <si>
    <t>https://www.instagram.com/abbeyberning/</t>
  </si>
  <si>
    <t>abbeyberning</t>
  </si>
  <si>
    <t>https://www.instagram.com/yoanna.hwayung/</t>
  </si>
  <si>
    <t>yoanna.hwayung</t>
  </si>
  <si>
    <t>https://www.instagram.com/nat.seoul/</t>
  </si>
  <si>
    <t>nat.seoul</t>
  </si>
  <si>
    <t>https://www.instagram.com/nina_in_korea/</t>
  </si>
  <si>
    <t>nina_in_korea</t>
  </si>
  <si>
    <t>https://www.instagram.com/winandaharistha/</t>
  </si>
  <si>
    <t>winandaharistha</t>
  </si>
  <si>
    <t>https://www.instagram.com/reel/DNE9ujiS0hE/?utm_source=ig_web_copy_link&amp;igsh=MzRlODBiNWFlZA==</t>
  </si>
  <si>
    <t>https://www.instagram.com/mariafx/</t>
  </si>
  <si>
    <t>mariafx</t>
  </si>
  <si>
    <t>https://www.instagram.com/_sua9x/</t>
  </si>
  <si>
    <t>_sua9x</t>
  </si>
  <si>
    <t>https://www.instagram.com/celia_ding/</t>
  </si>
  <si>
    <t>celia_ding</t>
  </si>
  <si>
    <t>https://www.instagram.com/simletseat/</t>
  </si>
  <si>
    <t>simletseat</t>
  </si>
  <si>
    <t>https://www.instagram.com/tatiazet/</t>
  </si>
  <si>
    <t>tatiazet</t>
  </si>
  <si>
    <t>https://www.instagram.com/love.ri1110/</t>
  </si>
  <si>
    <t>love.ri1110</t>
  </si>
  <si>
    <t>https://www.instagram.com/br.ittan/</t>
  </si>
  <si>
    <t>https://www.instagram.com/aaoxd/</t>
  </si>
  <si>
    <t>aaoxd</t>
  </si>
  <si>
    <t>https://www.instagram.com/lytensiah/</t>
  </si>
  <si>
    <t>lytensiah</t>
  </si>
  <si>
    <t>https://www.instagram.com/reneedreamsart/</t>
  </si>
  <si>
    <t>reneedreamsart</t>
  </si>
  <si>
    <t>https://www.instagram.com/anastasiaart07/</t>
  </si>
  <si>
    <t>anastasiaart07</t>
  </si>
  <si>
    <t>https://www.instagram.com/yunchae1008/</t>
  </si>
  <si>
    <t>yunchae1008</t>
  </si>
  <si>
    <t>https://www.instagram.com/sunduks/</t>
  </si>
  <si>
    <t>sunduks</t>
  </si>
  <si>
    <t>https://www.instagram.com/mikamedenova/</t>
  </si>
  <si>
    <t>mikamedenova</t>
  </si>
  <si>
    <t>https://www.instagram.com/sasha.fyi/</t>
  </si>
  <si>
    <t>sasha.fyi</t>
  </si>
  <si>
    <t>https://www.instagram.com/leelyr0se/</t>
  </si>
  <si>
    <t>leelyr0se</t>
  </si>
  <si>
    <t>https://www.instagram.com/kristal_stark/</t>
  </si>
  <si>
    <t>kristal_stark</t>
  </si>
  <si>
    <t>https://www.instagram.com/chuchuperoaichu/</t>
  </si>
  <si>
    <t>chuchuperoaichu</t>
  </si>
  <si>
    <t>https://www.instagram.com/uwufy_/</t>
  </si>
  <si>
    <t>uwufy_</t>
  </si>
  <si>
    <t>https://www.instagram.com/thetanyafisher/</t>
  </si>
  <si>
    <t>thetanyafisher</t>
  </si>
  <si>
    <t>https://www.instagram.com/tamaragss/</t>
  </si>
  <si>
    <t>tamaragss</t>
  </si>
  <si>
    <t>https://www.instagram.com/hmm01xx/</t>
  </si>
  <si>
    <t>hmm01xx</t>
  </si>
  <si>
    <t>https://www.instagram.com/doctor_ella_grape/</t>
  </si>
  <si>
    <t>doctor_ella_grape</t>
  </si>
  <si>
    <t>https://www.instagram.com/rayaneroxy/</t>
  </si>
  <si>
    <t>https://www.instagram.com/binibiningedda/</t>
  </si>
  <si>
    <t>binibiningedda</t>
  </si>
  <si>
    <t>https://www.tiktok.com/@incloverme/video/7522432926965943570</t>
  </si>
  <si>
    <t>https://www.instagram.com/reel/DLmiyapJy6d/?utm_source=ig_web_copy_link&amp;igsh=MzRlODBiNWFlZA==</t>
  </si>
  <si>
    <t>https://www.instagram.com/incloverme/</t>
  </si>
  <si>
    <t>incloverme</t>
  </si>
  <si>
    <t>https://www.instagram.com/yui.day1/</t>
  </si>
  <si>
    <t>yui.day1</t>
  </si>
  <si>
    <t>https://www.instagram.com/trangdanggg/</t>
  </si>
  <si>
    <t>trangdanggg</t>
  </si>
  <si>
    <t>https://www.instagram.com/na_banu/</t>
  </si>
  <si>
    <t>na_banu</t>
  </si>
  <si>
    <t>https://www.instagram.com/deerluby/</t>
  </si>
  <si>
    <t>https://www.instagram.com/cindyrelle_/</t>
  </si>
  <si>
    <t>cindyrelle_</t>
  </si>
  <si>
    <t>https://www.instagram.com/kun_ssss/</t>
  </si>
  <si>
    <t>kun_ssss</t>
  </si>
  <si>
    <t>https://www.instagram.com/choialeka/</t>
  </si>
  <si>
    <t>choialeka</t>
  </si>
  <si>
    <t>https://www.instagram.com/caritodeviaje/</t>
  </si>
  <si>
    <t>caritodeviaje</t>
  </si>
  <si>
    <t>https://www.instagram.com/stef_giannakopoulos/</t>
  </si>
  <si>
    <t>stef_giannakopoulos</t>
  </si>
  <si>
    <t>https://www.instagram.com/heimelz/</t>
  </si>
  <si>
    <t>heimelz</t>
  </si>
  <si>
    <t>https://www.instagram.com/chi_nami273/</t>
  </si>
  <si>
    <t>chi_nami273</t>
  </si>
  <si>
    <t>https://www.instagram.com/chai__baby/</t>
  </si>
  <si>
    <t>chai__baby</t>
  </si>
  <si>
    <t>https://www.instagram.com/sergiorochoa/</t>
  </si>
  <si>
    <t>sergiorochoa</t>
  </si>
  <si>
    <t>https://www.instagram.com/amyrosefinley/</t>
  </si>
  <si>
    <t>amyrosefinley</t>
  </si>
  <si>
    <t>https://www.instagram.com/bellaragazz_a/</t>
  </si>
  <si>
    <t>https://www.instagram.com/daniiestebaan/</t>
  </si>
  <si>
    <t>daniiestebaan</t>
  </si>
  <si>
    <t>https://www.instagram.com/edissceyda/</t>
  </si>
  <si>
    <t>edissceyda</t>
  </si>
  <si>
    <t>https://www.instagram.com/maricota_16/</t>
  </si>
  <si>
    <t>maricota_16</t>
  </si>
  <si>
    <t>https://www.instagram.com/melkkul/</t>
  </si>
  <si>
    <t>melkkul</t>
  </si>
  <si>
    <t>https://www.instagram.com/eliennim/</t>
  </si>
  <si>
    <t>eliennim</t>
  </si>
  <si>
    <t>https://www.instagram.com/senzakisaya/</t>
  </si>
  <si>
    <t>senzakisaya</t>
  </si>
  <si>
    <t>https://www.instagram.com/claramaure/</t>
  </si>
  <si>
    <t>claramaure</t>
  </si>
  <si>
    <t>https://www.instagram.com/munchwithvienna/</t>
  </si>
  <si>
    <t>munchwithvienna</t>
  </si>
  <si>
    <t>https://www.instagram.com/anna_dnwm/</t>
  </si>
  <si>
    <t>anna_dnwm</t>
  </si>
  <si>
    <t>https://www.instagram.com/vonnvoyaj/</t>
  </si>
  <si>
    <t>https://www.instagram.com/ipekburtur/</t>
  </si>
  <si>
    <t>ipekburtur</t>
  </si>
  <si>
    <t>https://www.instagram.com/fiore_liger/</t>
  </si>
  <si>
    <t>fiore_liger</t>
  </si>
  <si>
    <t>https://www.instagram.com/reel/DMfOTqYSWma/?utm_source=ig_web_copy_link&amp;igsh=MzRlODBiNWFlZA==</t>
  </si>
  <si>
    <t>https://www.instagram.com/yoonbly_98/</t>
  </si>
  <si>
    <t>yoonbly_98</t>
  </si>
  <si>
    <t>https://www.instagram.com/brunitooo.12/</t>
  </si>
  <si>
    <t>brunitooo.12</t>
  </si>
  <si>
    <t>https://www.instagram.com/findsinsydney/</t>
  </si>
  <si>
    <t>findsinsydney</t>
  </si>
  <si>
    <t>https://www.instagram.com/y___suaaa/</t>
  </si>
  <si>
    <t>y___suaaa</t>
  </si>
  <si>
    <t>https://www.instagram.com/neikks/</t>
  </si>
  <si>
    <t>neikks</t>
  </si>
  <si>
    <t>https://www.instagram.com/reel/DLXGRhuSmxR/?utm_source=ig_web_copy_link&amp;igsh=MzRlODBiNWFlZA==</t>
  </si>
  <si>
    <t>https://www.instagram.com/tinamirae/</t>
  </si>
  <si>
    <t>tinamirae</t>
  </si>
  <si>
    <t>https://www.instagram.com/thelifeofpaopao/</t>
  </si>
  <si>
    <t>thelifeofpaopao</t>
  </si>
  <si>
    <t>https://www.instagram.com/dindaterasia/</t>
  </si>
  <si>
    <t>dindaterasia</t>
  </si>
  <si>
    <t>https://www.instagram.com/onon_sui/</t>
  </si>
  <si>
    <t>onon_sui</t>
  </si>
  <si>
    <t>https://www.instagram.com/lubatsoy/</t>
  </si>
  <si>
    <t>lubatsoy</t>
  </si>
  <si>
    <t>https://www.instagram.com/im._yaas/</t>
  </si>
  <si>
    <t>im._yaas</t>
  </si>
  <si>
    <t>https://www.instagram.com/__kuznecova__/</t>
  </si>
  <si>
    <t>__kuznecova__</t>
  </si>
  <si>
    <t>https://www.instagram.com/alphabeauty.center/</t>
  </si>
  <si>
    <t>alphabeauty.center</t>
  </si>
  <si>
    <t>https://www.instagram.com/modelbibifrancisca/</t>
  </si>
  <si>
    <t>modelbibifrancisca</t>
  </si>
  <si>
    <t>https://www.instagram.com/laurenade_/</t>
  </si>
  <si>
    <t>laurenade_</t>
  </si>
  <si>
    <t>https://www.instagram.com/amitatsoi/</t>
  </si>
  <si>
    <t>amitatsoi</t>
  </si>
  <si>
    <t>https://www.instagram.com/hello.jklm/</t>
  </si>
  <si>
    <t>hello.jklm</t>
  </si>
  <si>
    <t>https://www.instagram.com/montsee_ortega/</t>
  </si>
  <si>
    <t>montsee_ortega</t>
  </si>
  <si>
    <t>https://www.instagram.com/yoni_baek/</t>
  </si>
  <si>
    <t>yoni_baek</t>
  </si>
  <si>
    <t>https://www.instagram.com/ekoni.ka/</t>
  </si>
  <si>
    <t>ekoni.ka</t>
  </si>
  <si>
    <t>https://www.instagram.com/candarini/</t>
  </si>
  <si>
    <t>candarini</t>
  </si>
  <si>
    <t>https://www.instagram.com/reel/DN-tahRjXeM/?utm_source=ig_web_copy_link&amp;igsh=MzRlODBiNWFlZA==</t>
  </si>
  <si>
    <t>https://www.instagram.com/martinaya__/</t>
  </si>
  <si>
    <t>https://www.instagram.com/jen.monaco/</t>
  </si>
  <si>
    <t>jen.monaco</t>
  </si>
  <si>
    <t>https://www.instagram.com/kymilara/</t>
  </si>
  <si>
    <t>kymilara</t>
  </si>
  <si>
    <t>https://www.instagram.com/myglamtravels/</t>
  </si>
  <si>
    <t>https://www.instagram.com/sunmin_new/</t>
  </si>
  <si>
    <t>sunmin_new</t>
  </si>
  <si>
    <t>https://www.instagram.com/kosar_in_korea/</t>
  </si>
  <si>
    <t>kosar_in_korea</t>
  </si>
  <si>
    <t>https://www.instagram.com/52nari/</t>
  </si>
  <si>
    <t>52nari</t>
  </si>
  <si>
    <t>https://www.instagram.com/vallerycecilia/</t>
  </si>
  <si>
    <t>vallerycecilia</t>
  </si>
  <si>
    <t>https://www.instagram.com/ddk_sum/</t>
  </si>
  <si>
    <t>ddk_sum</t>
  </si>
  <si>
    <t>https://www.instagram.com/liya.tsoi/</t>
  </si>
  <si>
    <t>liya.tsoi</t>
  </si>
  <si>
    <t>https://www.instagram.com/karenpih/</t>
  </si>
  <si>
    <t>karenpih</t>
  </si>
  <si>
    <t>https://www.instagram.com/kannniiee/</t>
  </si>
  <si>
    <t>kannniiee</t>
  </si>
  <si>
    <t>https://www.instagram.com/jf.sweety/</t>
  </si>
  <si>
    <t>jf.sweety</t>
  </si>
  <si>
    <t>https://www.instagram.com/mel13/</t>
  </si>
  <si>
    <t>mel13</t>
  </si>
  <si>
    <t>https://www.instagram.com/pauwyfinds_/</t>
  </si>
  <si>
    <t>pauwyfinds_</t>
  </si>
  <si>
    <t>https://www.instagram.com/samueljhyun/</t>
  </si>
  <si>
    <t>samueljhyun</t>
  </si>
  <si>
    <t>https://www.instagram.com/chokchoklab/</t>
  </si>
  <si>
    <t>chokchoklab</t>
  </si>
  <si>
    <t>https://www.instagram.com/facelless/</t>
  </si>
  <si>
    <t>facelless</t>
  </si>
  <si>
    <t>https://www.instagram.com/by.celiadb/</t>
  </si>
  <si>
    <t>by.celiadb</t>
  </si>
  <si>
    <t>https://www.instagram.com/tripluv333/</t>
  </si>
  <si>
    <t>tripluv333</t>
  </si>
  <si>
    <t>https://www.instagram.com/mitsukimaria/</t>
  </si>
  <si>
    <t>mitsukimaria</t>
  </si>
  <si>
    <t>https://www.instagram.com/jackaynsleytravel/</t>
  </si>
  <si>
    <t>jackaynsleytravel</t>
  </si>
  <si>
    <t>https://www.instagram.com/jedai_yoon/</t>
  </si>
  <si>
    <t>jedai_yoon</t>
  </si>
  <si>
    <t>https://www.instagram.com/par.kfamily_alis/</t>
  </si>
  <si>
    <t>par.kfamily_alis</t>
  </si>
  <si>
    <t>https://www.instagram.com/bars__russia/</t>
  </si>
  <si>
    <t>bars__russia</t>
  </si>
  <si>
    <t>https://www.instagram.com/jinju_ade/</t>
  </si>
  <si>
    <t>jinju_ade</t>
  </si>
  <si>
    <t>https://www.instagram.com/patrianasonia/</t>
  </si>
  <si>
    <t>patrianasonia</t>
  </si>
  <si>
    <t>https://www.instagram.com/373.mii/</t>
  </si>
  <si>
    <t>373.mii</t>
  </si>
  <si>
    <t>https://www.instagram.com/jakkrittomtom/</t>
  </si>
  <si>
    <t>jakkrittomtom</t>
  </si>
  <si>
    <t>https://www.instagram.com/lse5.56/</t>
  </si>
  <si>
    <t>lse5.56</t>
  </si>
  <si>
    <t>https://www.instagram.com/thalitacarnevale/</t>
  </si>
  <si>
    <t>thalitacarnevale</t>
  </si>
  <si>
    <t>https://www.instagram.com/____naki.____/</t>
  </si>
  <si>
    <t>____naki.____</t>
  </si>
  <si>
    <t>https://www.instagram.com/bowlingbolling/</t>
  </si>
  <si>
    <t>bowlingbolling</t>
  </si>
  <si>
    <t>https://www.instagram.com/guiajoy_/</t>
  </si>
  <si>
    <t>guiajoy_</t>
  </si>
  <si>
    <t>malvikasehgaalkaura</t>
  </si>
  <si>
    <t>ratuvashti</t>
  </si>
  <si>
    <t>studyingbeby</t>
  </si>
  <si>
    <t>zulhilmi173</t>
  </si>
  <si>
    <t>zerotokorea</t>
  </si>
  <si>
    <t>yourfavoritebolivian</t>
  </si>
  <si>
    <t>yescostav</t>
  </si>
  <si>
    <t>ycn_gram</t>
  </si>
  <si>
    <t>wtvrcandy</t>
  </si>
  <si>
    <t>winasaur</t>
  </si>
  <si>
    <t>wawamaripha</t>
  </si>
  <si>
    <t>waggishboy</t>
  </si>
  <si>
    <t>vidoutboundaries</t>
  </si>
  <si>
    <t>venuscgcg</t>
  </si>
  <si>
    <t>umma.nola</t>
  </si>
  <si>
    <t>toni.marie.graham</t>
  </si>
  <si>
    <t>to.mirei</t>
  </si>
  <si>
    <t>tiffstagramx</t>
  </si>
  <si>
    <t>tierraalysia</t>
  </si>
  <si>
    <t>thisbabyslay</t>
  </si>
  <si>
    <t>this_is_harleey</t>
  </si>
  <si>
    <t>theainoora</t>
  </si>
  <si>
    <t>the.hope.pink</t>
  </si>
  <si>
    <t>the.ebko</t>
  </si>
  <si>
    <t>tess.andersen</t>
  </si>
  <si>
    <t>tarane5552</t>
  </si>
  <si>
    <t>tan.ya.ya</t>
  </si>
  <si>
    <t>sveawedis</t>
  </si>
  <si>
    <t>sushh_korea</t>
  </si>
  <si>
    <t>stevanysupardi</t>
  </si>
  <si>
    <t>stelle.amor</t>
  </si>
  <si>
    <t>sophialeetravel</t>
  </si>
  <si>
    <t>sooyeon_kr</t>
  </si>
  <si>
    <t>sonya.kuzminova</t>
  </si>
  <si>
    <t>songshil_</t>
  </si>
  <si>
    <t>sohila_albnaa</t>
  </si>
  <si>
    <t>skincait</t>
  </si>
  <si>
    <t>sita__dy</t>
  </si>
  <si>
    <t>siliconvalley.foodies</t>
  </si>
  <si>
    <t>https://www.instagram.com/reel/DLWUSndPY3y/?utm_source=ig_web_button_share_sheet&amp;igsh=MzRlODBiNWFlZA==</t>
  </si>
  <si>
    <t>https://www.instagram.com/heyitsrimaa/</t>
  </si>
  <si>
    <t>heyitsrimaa</t>
  </si>
  <si>
    <t>shukiiii</t>
  </si>
  <si>
    <t>shirinaholmatova</t>
  </si>
  <si>
    <t>shannon.harperrr</t>
  </si>
  <si>
    <t>sashaleeblog</t>
  </si>
  <si>
    <t>sammiedeleonn</t>
  </si>
  <si>
    <t>samanehchegeni</t>
  </si>
  <si>
    <t>saliy83</t>
  </si>
  <si>
    <t>saba_shinae</t>
  </si>
  <si>
    <t>rururuppert</t>
  </si>
  <si>
    <t>ritafolador</t>
  </si>
  <si>
    <t>repipocooo</t>
  </si>
  <si>
    <t>reekruti</t>
  </si>
  <si>
    <t>r__v125</t>
  </si>
  <si>
    <t>q.n.tran</t>
  </si>
  <si>
    <t>pov_sofija_</t>
  </si>
  <si>
    <t>peri_tozundan_oneriler</t>
  </si>
  <si>
    <t>parisabong</t>
  </si>
  <si>
    <t>ordinaryaffair.co</t>
  </si>
  <si>
    <t>oiahs.lee</t>
  </si>
  <si>
    <t>nymgr</t>
  </si>
  <si>
    <t>nthanl</t>
  </si>
  <si>
    <t>nnnudia</t>
  </si>
  <si>
    <t>niuworld_</t>
  </si>
  <si>
    <t>ngawib</t>
  </si>
  <si>
    <t>nextstopkorea</t>
  </si>
  <si>
    <t>nava.pic1</t>
  </si>
  <si>
    <t>nata_sunnier</t>
  </si>
  <si>
    <t>nanakoval</t>
  </si>
  <si>
    <t>nakadima0627</t>
  </si>
  <si>
    <t>n_iread</t>
  </si>
  <si>
    <t>mz_prada</t>
  </si>
  <si>
    <t>mytravelsays</t>
  </si>
  <si>
    <t>mysterypalette</t>
  </si>
  <si>
    <t>misspetiteshannon</t>
  </si>
  <si>
    <t>millyguardado</t>
  </si>
  <si>
    <t>maylinelou</t>
  </si>
  <si>
    <t>mattchoi_6</t>
  </si>
  <si>
    <t>mathildecarlier</t>
  </si>
  <si>
    <t>marywestre</t>
  </si>
  <si>
    <t>marti.twiggy</t>
  </si>
  <si>
    <t>malvinyosef</t>
  </si>
  <si>
    <t>maha_in_seoul</t>
  </si>
  <si>
    <t>lucavaquer</t>
  </si>
  <si>
    <t>lovelyjoohee</t>
  </si>
  <si>
    <t>loadingmiles</t>
  </si>
  <si>
    <t>lisa.beautify</t>
  </si>
  <si>
    <t>lingkk_journey</t>
  </si>
  <si>
    <t>lifestyle_zeynab</t>
  </si>
  <si>
    <t>lee_____hari</t>
  </si>
  <si>
    <t>larapeach_</t>
  </si>
  <si>
    <t>lanaeslife1</t>
  </si>
  <si>
    <t>lala_x_em</t>
  </si>
  <si>
    <t>ks.korean</t>
  </si>
  <si>
    <t>korean.amykim</t>
  </si>
  <si>
    <t>kimmicle_x</t>
  </si>
  <si>
    <t>kayrasuheyla_lee</t>
  </si>
  <si>
    <t>karijnbos</t>
  </si>
  <si>
    <t>kak__o.12</t>
  </si>
  <si>
    <t>justinpark</t>
  </si>
  <si>
    <t>juliafrejdina</t>
  </si>
  <si>
    <t>jinazzu</t>
  </si>
  <si>
    <t>jhorinarae</t>
  </si>
  <si>
    <t>jean_is_jean</t>
  </si>
  <si>
    <t>jazzitar</t>
  </si>
  <si>
    <t>javilunatico</t>
  </si>
  <si>
    <t>jaelomain</t>
  </si>
  <si>
    <t>jaeeerim</t>
  </si>
  <si>
    <t>j0_sean</t>
  </si>
  <si>
    <t>iyermiles</t>
  </si>
  <si>
    <t>itssophiemilner</t>
  </si>
  <si>
    <t>isiscarranza7</t>
  </si>
  <si>
    <t>iriki_korea</t>
  </si>
  <si>
    <t>irenafabiola</t>
  </si>
  <si>
    <t>iremnur_cyn</t>
  </si>
  <si>
    <t>im.mio</t>
  </si>
  <si>
    <t>im_herin</t>
  </si>
  <si>
    <t>ikrambki07</t>
  </si>
  <si>
    <t>ian_schutzman</t>
  </si>
  <si>
    <t>iampratikjain</t>
  </si>
  <si>
    <t>iamhibaelbaz</t>
  </si>
  <si>
    <t>hengamehabdoli</t>
  </si>
  <si>
    <t>helenfebriyani</t>
  </si>
  <si>
    <t>hejran_story</t>
  </si>
  <si>
    <t>he_lynni</t>
  </si>
  <si>
    <t>hatmyutube</t>
  </si>
  <si>
    <t>haha_book</t>
  </si>
  <si>
    <t>gulisara_makeup</t>
  </si>
  <si>
    <t>guedpardhoy</t>
  </si>
  <si>
    <t>gracepalee</t>
  </si>
  <si>
    <t>gittolakpop</t>
  </si>
  <si>
    <t>gabrielrbmodel</t>
  </si>
  <si>
    <t>fuples</t>
  </si>
  <si>
    <t>freedy_fresh</t>
  </si>
  <si>
    <t>folkswagen.z</t>
  </si>
  <si>
    <t>fede.ktv</t>
  </si>
  <si>
    <t>fatma.alahmed</t>
  </si>
  <si>
    <t>extratomyordinary</t>
  </si>
  <si>
    <t>ellieames</t>
  </si>
  <si>
    <t>elli_in_korea</t>
  </si>
  <si>
    <t>dxs0ng_</t>
  </si>
  <si>
    <t>dr.harrischoe</t>
  </si>
  <si>
    <t>doha_in_korea</t>
  </si>
  <si>
    <t>diary____chika</t>
  </si>
  <si>
    <t>diana_in_seoul</t>
  </si>
  <si>
    <t>deepanwita_</t>
  </si>
  <si>
    <t>david_phamdp</t>
  </si>
  <si>
    <t>dave.stn</t>
  </si>
  <si>
    <t>daily_zizo</t>
  </si>
  <si>
    <t>daesungseo98</t>
  </si>
  <si>
    <t>d1nvraa</t>
  </si>
  <si>
    <t>comidaperronaa</t>
  </si>
  <si>
    <t>clena_yuki_</t>
  </si>
  <si>
    <t>christinakd92</t>
  </si>
  <si>
    <t>cherie_moore</t>
  </si>
  <si>
    <t>chagay_nata</t>
  </si>
  <si>
    <t>casieella</t>
  </si>
  <si>
    <t>caroline_ravaillaux</t>
  </si>
  <si>
    <t>caco.florist</t>
  </si>
  <si>
    <t>bubble_and_sauer</t>
  </si>
  <si>
    <t>bitchaz_inkorea</t>
  </si>
  <si>
    <t>bil.dex</t>
  </si>
  <si>
    <t>bianca_petry</t>
  </si>
  <si>
    <t>bergamottchi</t>
  </si>
  <si>
    <t>belle.tokyo</t>
  </si>
  <si>
    <t>beatricenathania</t>
  </si>
  <si>
    <t>bbbbrikopanda</t>
  </si>
  <si>
    <t>ashima_sahni</t>
  </si>
  <si>
    <t>armantellas</t>
  </si>
  <si>
    <t>ariarina_ai</t>
  </si>
  <si>
    <t>aohhs</t>
  </si>
  <si>
    <t>annlee_3</t>
  </si>
  <si>
    <t>annkote</t>
  </si>
  <si>
    <t>anastasia_demianova_</t>
  </si>
  <si>
    <t>anaruggi</t>
  </si>
  <si>
    <t>amandine_tzt</t>
  </si>
  <si>
    <t>alina.miiiiii</t>
  </si>
  <si>
    <t>alina_kossan</t>
  </si>
  <si>
    <t>alice_in_korea</t>
  </si>
  <si>
    <t>alahunova_</t>
  </si>
  <si>
    <t>akemitathi</t>
  </si>
  <si>
    <t>aegi.vely</t>
  </si>
  <si>
    <t>adaroztuurk</t>
  </si>
  <si>
    <t>aakritiahuja</t>
  </si>
  <si>
    <t>a.saltarellii</t>
  </si>
  <si>
    <t>07_suu</t>
  </si>
  <si>
    <t>_yellowra_</t>
  </si>
  <si>
    <t>_feefleur_</t>
  </si>
  <si>
    <t>__elena.20</t>
  </si>
  <si>
    <t>yunshcc</t>
  </si>
  <si>
    <t>yunalatte.ukjp</t>
  </si>
  <si>
    <t>yinmoehtet</t>
  </si>
  <si>
    <t>yiellzs</t>
  </si>
  <si>
    <t>y.3.1.4</t>
  </si>
  <si>
    <t>xixiplease</t>
  </si>
  <si>
    <t>wayumi00414</t>
  </si>
  <si>
    <t>vtorresgerrero</t>
  </si>
  <si>
    <t>voyagewithariel</t>
  </si>
  <si>
    <t>ugcbychii</t>
  </si>
  <si>
    <t>tyrrerr</t>
  </si>
  <si>
    <t>trixiewaasdorp</t>
  </si>
  <si>
    <t>thomas.lecart</t>
  </si>
  <si>
    <t>thesalmaedit</t>
  </si>
  <si>
    <t>theonlywei_travel</t>
  </si>
  <si>
    <t>themsng</t>
  </si>
  <si>
    <t>thelosttwo</t>
  </si>
  <si>
    <t>thelifeisonlyonce</t>
  </si>
  <si>
    <t>the_hanna_couple</t>
  </si>
  <si>
    <t>thaisgenaroo</t>
  </si>
  <si>
    <t>tenirina</t>
  </si>
  <si>
    <t>tashalized</t>
  </si>
  <si>
    <t>sxrraly</t>
  </si>
  <si>
    <t>sophienicolemichelle</t>
  </si>
  <si>
    <t>softheartlove_</t>
  </si>
  <si>
    <t>skincarewithcasper</t>
  </si>
  <si>
    <t>sierra.commm</t>
  </si>
  <si>
    <t>shiny.irem</t>
  </si>
  <si>
    <t>she_hassnae</t>
  </si>
  <si>
    <t>sandyspace_yt</t>
  </si>
  <si>
    <t>sandra_ssong</t>
  </si>
  <si>
    <t>samanthapagar</t>
  </si>
  <si>
    <t>saarinthesky</t>
  </si>
  <si>
    <t>rourou_rosie</t>
  </si>
  <si>
    <t>roses_fatiii</t>
  </si>
  <si>
    <t>rogerwh0</t>
  </si>
  <si>
    <t>ridge.hayashi</t>
  </si>
  <si>
    <t>rekhu_</t>
  </si>
  <si>
    <t>rahmakvlogs</t>
  </si>
  <si>
    <t>radhika_bangia</t>
  </si>
  <si>
    <t>princess_jade_</t>
  </si>
  <si>
    <t>porojin</t>
  </si>
  <si>
    <t>pattylawliet</t>
  </si>
  <si>
    <t>oumaima_omran</t>
  </si>
  <si>
    <t>oshiieats</t>
  </si>
  <si>
    <t>openhappyness</t>
  </si>
  <si>
    <t>okoknuria</t>
  </si>
  <si>
    <t>nicolechangmin</t>
  </si>
  <si>
    <t>nianioo</t>
  </si>
  <si>
    <t>neocbb</t>
  </si>
  <si>
    <t>https://www.instagram.com/reel/DLWkVu3zAKB/?utm_source=ig_web_copy_link&amp;igsh=MzRlODBiNWFlZA==</t>
  </si>
  <si>
    <t>https://www.instagram.com/rynhyesan/</t>
  </si>
  <si>
    <t>rynhyesan</t>
  </si>
  <si>
    <t>natylogs</t>
  </si>
  <si>
    <t>nataliaa_garza</t>
  </si>
  <si>
    <t>nata_fabian_</t>
  </si>
  <si>
    <t>naploes</t>
  </si>
  <si>
    <t>nam.nom</t>
  </si>
  <si>
    <t>mylovefromkorea17</t>
  </si>
  <si>
    <t>msomewhere_</t>
  </si>
  <si>
    <t>mrs.btissame</t>
  </si>
  <si>
    <t>missremiashten</t>
  </si>
  <si>
    <t>missmambokitchen</t>
  </si>
  <si>
    <t>miss.hautemess</t>
  </si>
  <si>
    <t>mirim.jpg</t>
  </si>
  <si>
    <t>minseon.kimm</t>
  </si>
  <si>
    <t>melxble</t>
  </si>
  <si>
    <t>mehtapisme</t>
  </si>
  <si>
    <t>maryjung_pa</t>
  </si>
  <si>
    <t>mamalynne</t>
  </si>
  <si>
    <t>maguiie.kr</t>
  </si>
  <si>
    <t>magnificynthia</t>
  </si>
  <si>
    <t>lydiafife</t>
  </si>
  <si>
    <t>lorenatatia</t>
  </si>
  <si>
    <t>loile_kai</t>
  </si>
  <si>
    <t>loaralie</t>
  </si>
  <si>
    <t>lllarsonmusic</t>
  </si>
  <si>
    <t>linglumm96</t>
  </si>
  <si>
    <t>lina.byoui</t>
  </si>
  <si>
    <t>lifeofmaaryy</t>
  </si>
  <si>
    <t>liesbethdekesel</t>
  </si>
  <si>
    <t>leonamarlene_</t>
  </si>
  <si>
    <t>leejindalle</t>
  </si>
  <si>
    <t>lalakanoha</t>
  </si>
  <si>
    <t>ladymanaal</t>
  </si>
  <si>
    <t>ktrivs</t>
  </si>
  <si>
    <t>ktluvsfood</t>
  </si>
  <si>
    <t>korediliogrencisi</t>
  </si>
  <si>
    <t>koredebirturkkizi</t>
  </si>
  <si>
    <t>koreanwithqy</t>
  </si>
  <si>
    <t>koreanmario</t>
  </si>
  <si>
    <t>korean_bits</t>
  </si>
  <si>
    <t>kiwa_in_taiwan</t>
  </si>
  <si>
    <t>kiran_kahlon18</t>
  </si>
  <si>
    <t>kimberlycmtt</t>
  </si>
  <si>
    <t>kikis.delivery.service_</t>
  </si>
  <si>
    <t>keziah.ayala</t>
  </si>
  <si>
    <t>kennybsn</t>
  </si>
  <si>
    <t>kavya_in_korea_</t>
  </si>
  <si>
    <t>katiecung</t>
  </si>
  <si>
    <t>kathleencarm</t>
  </si>
  <si>
    <t>katherinecorniel</t>
  </si>
  <si>
    <t>katerynafylypchuk</t>
  </si>
  <si>
    <t>karina_rakhmanova</t>
  </si>
  <si>
    <t>kalie_ho</t>
  </si>
  <si>
    <t>k.hyli</t>
  </si>
  <si>
    <t>julssure</t>
  </si>
  <si>
    <t>judithlcl</t>
  </si>
  <si>
    <t>judayday24</t>
  </si>
  <si>
    <t>jouya_mk</t>
  </si>
  <si>
    <t>joeyjia_official</t>
  </si>
  <si>
    <t>jjaneslee</t>
  </si>
  <si>
    <t>jiragn</t>
  </si>
  <si>
    <t>jensnomz</t>
  </si>
  <si>
    <t>jadedewinter</t>
  </si>
  <si>
    <t>j_stopbuying</t>
  </si>
  <si>
    <t>itsshahra</t>
  </si>
  <si>
    <t>itsjhomonta</t>
  </si>
  <si>
    <t>itsjennifertang</t>
  </si>
  <si>
    <t>itsedonna_</t>
  </si>
  <si>
    <t>itscherryneon</t>
  </si>
  <si>
    <t>itsavemaria</t>
  </si>
  <si>
    <t>its.___.fatiiii</t>
  </si>
  <si>
    <t>ishamariano</t>
  </si>
  <si>
    <t>injayintira_i</t>
  </si>
  <si>
    <t>improbablykrys</t>
  </si>
  <si>
    <t>imbomme</t>
  </si>
  <si>
    <t>ibragimai19</t>
  </si>
  <si>
    <t>iamtammywu</t>
  </si>
  <si>
    <t>iamsandeepadhar</t>
  </si>
  <si>
    <t>hy.eeun</t>
  </si>
  <si>
    <t>hunhunannie</t>
  </si>
  <si>
    <t>hui.minong</t>
  </si>
  <si>
    <t>horeaaaaaaaaaa</t>
  </si>
  <si>
    <t>hinddiary22</t>
  </si>
  <si>
    <t>hiallcepnii</t>
  </si>
  <si>
    <t>heymaaars</t>
  </si>
  <si>
    <t>helenanarra</t>
  </si>
  <si>
    <t>hashemiariana</t>
  </si>
  <si>
    <t>happiestdentist</t>
  </si>
  <si>
    <t>hannie.meow</t>
  </si>
  <si>
    <t>hanabeautycreator</t>
  </si>
  <si>
    <t>goominnnie</t>
  </si>
  <si>
    <t>glowyame</t>
  </si>
  <si>
    <t>glow.kam</t>
  </si>
  <si>
    <t>glory.kr__</t>
  </si>
  <si>
    <t>gizemtoker</t>
  </si>
  <si>
    <t>ginnysidi</t>
  </si>
  <si>
    <t>gigigggggg5555</t>
  </si>
  <si>
    <t>gabriel_vinelle</t>
  </si>
  <si>
    <t>gabe.guk</t>
  </si>
  <si>
    <t>frennicha</t>
  </si>
  <si>
    <t>frenchsaram</t>
  </si>
  <si>
    <t>findingmichaelcimino</t>
  </si>
  <si>
    <t>finding.jules</t>
  </si>
  <si>
    <t>fazura.p</t>
  </si>
  <si>
    <t>f.x.0.1</t>
  </si>
  <si>
    <t>everythinoj</t>
  </si>
  <si>
    <t>esh_wari</t>
  </si>
  <si>
    <t>erna_limdaugh</t>
  </si>
  <si>
    <t>emilyql</t>
  </si>
  <si>
    <t>ellgimogi</t>
  </si>
  <si>
    <t>eliijune</t>
  </si>
  <si>
    <t>duriezinha</t>
  </si>
  <si>
    <t>dropfears</t>
  </si>
  <si>
    <t>dreamymegane</t>
  </si>
  <si>
    <t>doseoftravel</t>
  </si>
  <si>
    <t>donnavlogs</t>
  </si>
  <si>
    <t>dijavu.7</t>
  </si>
  <si>
    <t>dibisdibis_</t>
  </si>
  <si>
    <t>di.bandita</t>
  </si>
  <si>
    <t>dharnirao</t>
  </si>
  <si>
    <t>deesukii</t>
  </si>
  <si>
    <t>daaisee</t>
  </si>
  <si>
    <t>crishauy</t>
  </si>
  <si>
    <t>clarissaacindy</t>
  </si>
  <si>
    <t>ciara.juno</t>
  </si>
  <si>
    <t>chloesueeee</t>
  </si>
  <si>
    <t>chloe_you_</t>
  </si>
  <si>
    <t>https://www.tiktok.com/@chimmyssimmy/video/7530030211404926264</t>
  </si>
  <si>
    <t>https://www.instagram.com/reel/DMKb8kwutBk/?utm_source=ig_web_copy_link&amp;igsh=MzRlODBiNWFlZA==</t>
  </si>
  <si>
    <t>chimmyssimmy</t>
  </si>
  <si>
    <t>cherrielynn</t>
  </si>
  <si>
    <t>cheese_quynhchi</t>
  </si>
  <si>
    <t>chalis.s</t>
  </si>
  <si>
    <t>chairmaneleevlog</t>
  </si>
  <si>
    <t>carlotipupu</t>
  </si>
  <si>
    <t>callmeylenia</t>
  </si>
  <si>
    <t>callmemakeu</t>
  </si>
  <si>
    <t>bynessa_</t>
  </si>
  <si>
    <t>byjulia.91</t>
  </si>
  <si>
    <t>brbzinou</t>
  </si>
  <si>
    <t>boymeetsale</t>
  </si>
  <si>
    <t>binavibe</t>
  </si>
  <si>
    <t>bhaktipanchal_</t>
  </si>
  <si>
    <t>beyzasoonmez</t>
  </si>
  <si>
    <t>berny_liao</t>
  </si>
  <si>
    <t>bellabrocks</t>
  </si>
  <si>
    <t>bebenadiya</t>
  </si>
  <si>
    <t>ballepa</t>
  </si>
  <si>
    <t>aymi.tee</t>
  </si>
  <si>
    <t>aye.jessiee</t>
  </si>
  <si>
    <t>ashleychaee</t>
  </si>
  <si>
    <t>arieladesu</t>
  </si>
  <si>
    <t>any_ordaz</t>
  </si>
  <si>
    <t>angelakwann</t>
  </si>
  <si>
    <t>alyssatly</t>
  </si>
  <si>
    <t>alexstinean</t>
  </si>
  <si>
    <t>aleanjs</t>
  </si>
  <si>
    <t>aldrin.ramos</t>
  </si>
  <si>
    <t>akkanilayda</t>
  </si>
  <si>
    <t>aiyainseoul</t>
  </si>
  <si>
    <t>ahraeyo</t>
  </si>
  <si>
    <t>adventureawaitsusnow</t>
  </si>
  <si>
    <t>_una28</t>
  </si>
  <si>
    <t>_qqsheep</t>
  </si>
  <si>
    <t>_postcardsfromayana</t>
  </si>
  <si>
    <t>_linlavender_</t>
  </si>
  <si>
    <t>_inamomsworld</t>
  </si>
  <si>
    <t>__laurabernal</t>
  </si>
  <si>
    <t>juliedaveoff</t>
  </si>
  <si>
    <t>soggogi</t>
  </si>
  <si>
    <t>sarawongg</t>
  </si>
  <si>
    <t>ryanlinn_</t>
  </si>
  <si>
    <t>rodaniasami</t>
  </si>
  <si>
    <t>ninaya_ssi</t>
  </si>
  <si>
    <t>kerrynleemx</t>
  </si>
  <si>
    <t>judyllee</t>
  </si>
  <si>
    <t>joula.moon</t>
  </si>
  <si>
    <t>iamaliciahaynes</t>
  </si>
  <si>
    <t>foodieonfleek</t>
  </si>
  <si>
    <t>cecilee2003</t>
  </si>
  <si>
    <t>agirlwithmind</t>
  </si>
  <si>
    <t>https://www.instagram.com/reel/DNmg7QlSnKW/?utm_source=ig_web_copy_link&amp;igsh=MzRlODBiNWFlZA==</t>
  </si>
  <si>
    <t>https://www.instagram.com/genesisrammys/</t>
  </si>
  <si>
    <t>genesisrammys</t>
  </si>
  <si>
    <t>https://www.instagram.com/halimalogia/</t>
  </si>
  <si>
    <t>halimalogia</t>
  </si>
  <si>
    <t>https://www.instagram.com/wanderwithjin/</t>
  </si>
  <si>
    <t>wanderwithjin</t>
  </si>
  <si>
    <t>https://www.instagram.com/chef_iscan/</t>
  </si>
  <si>
    <t>chef_iscan</t>
  </si>
  <si>
    <t>https://www.instagram.com/browngirlsings/</t>
  </si>
  <si>
    <t>https://www.instagram.com/ma.riiiii_____co/</t>
  </si>
  <si>
    <t>ma.riiiii_____co</t>
  </si>
  <si>
    <t>https://www.instagram.com/mary_el_maraghy/</t>
  </si>
  <si>
    <t>mary_el_maraghy</t>
  </si>
  <si>
    <t>https://www.instagram.com/lbdsalma19/</t>
  </si>
  <si>
    <t>https://www.instagram.com/kmcdupet/</t>
  </si>
  <si>
    <t>kmcdupet</t>
  </si>
  <si>
    <t>https://www.instagram.com/katerinastrofa/</t>
  </si>
  <si>
    <t>katerinastrofa</t>
  </si>
  <si>
    <t>https://www.instagram.com/kimkoke92/</t>
  </si>
  <si>
    <t>kimkoke92</t>
  </si>
  <si>
    <t>https://www.instagram.com/dieuvann/</t>
  </si>
  <si>
    <t>dieuvann</t>
  </si>
  <si>
    <t>https://www.instagram.com/iqaalee_/</t>
  </si>
  <si>
    <t>iqaalee_</t>
  </si>
  <si>
    <t>https://www.instagram.com/diariodellafoodlover/</t>
  </si>
  <si>
    <t>diariodellafoodlover</t>
  </si>
  <si>
    <t>https://www.instagram.com/joylim27/</t>
  </si>
  <si>
    <t>joylim27</t>
  </si>
  <si>
    <t>https://www.tiktok.com/@jograce99/video/7520263512661265671?is_from_webapp=1&amp;sender_device=pc&amp;web_id=7506727444465649159</t>
  </si>
  <si>
    <t>https://www.instagram.com/reel/DLXdM4yJ4iK/?utm_source=ig_web_copy_link&amp;igsh=MzRlODBiNWFlZA==</t>
  </si>
  <si>
    <t>https://www.instagram.com/jo.jo.grace/</t>
  </si>
  <si>
    <t>jo.jo.grace</t>
  </si>
  <si>
    <t>https://www.instagram.com/iwantalmonds/</t>
  </si>
  <si>
    <t>iwantalmonds</t>
  </si>
  <si>
    <t>https://www.instagram.com/sarahkhaw_/</t>
  </si>
  <si>
    <t>sarahkhaw_</t>
  </si>
  <si>
    <t>https://www.instagram.com/juliannafresko/</t>
  </si>
  <si>
    <t>juliannafresko</t>
  </si>
  <si>
    <t>https://www.instagram.com/yesimdiane/</t>
  </si>
  <si>
    <t>yesimdiane</t>
  </si>
  <si>
    <t>https://www.tiktok.com/@aisamarnie/video/7520111417622547719?is_from_webapp=1&amp;sender_device=pc&amp;web_id=7506727444465649159</t>
  </si>
  <si>
    <t>https://www.instagram.com/reel/DLU5japR-l2/?utm_source=ig_web_copy_link&amp;igsh=MzRlODBiNWFlZA==</t>
  </si>
  <si>
    <t>https://www.instagram.com/aisamarnie/</t>
  </si>
  <si>
    <t>aisamarnie</t>
  </si>
  <si>
    <t>https://www.instagram.com/heloise.confidence/</t>
  </si>
  <si>
    <t>heloise.confidence</t>
  </si>
  <si>
    <t>https://www.instagram.com/jingruus/</t>
  </si>
  <si>
    <t>https://www.instagram.com/emelymrhut/</t>
  </si>
  <si>
    <t>emelymrhut</t>
  </si>
  <si>
    <t>https://www.tiktok.com/@koyanalee/video/7518964764807122194</t>
  </si>
  <si>
    <t>https://www.instagram.com/koyanalee/</t>
  </si>
  <si>
    <t>koyanalee</t>
  </si>
  <si>
    <t>https://www.instagram.com/pakitoria/</t>
  </si>
  <si>
    <t>pakitoria</t>
  </si>
  <si>
    <t>https://www.instagram.com/bbrunasousa/</t>
  </si>
  <si>
    <t>bbrunasousa</t>
  </si>
  <si>
    <t>https://www.instagram.com/elita.hsrv/</t>
  </si>
  <si>
    <t>elita.hsrv</t>
  </si>
  <si>
    <t>https://www.instagram.com/travel.chatter/</t>
  </si>
  <si>
    <t>travel.chatter</t>
  </si>
  <si>
    <t>https://www.instagram.com/reel/DLWcvSaRDLK/?utm_source=ig_web_copy_link&amp;igsh=MzRlODBiNWFlZA==</t>
  </si>
  <si>
    <t>https://www.instagram.com/fati_kim0/</t>
  </si>
  <si>
    <t>fati_kim0</t>
  </si>
  <si>
    <t>https://www.instagram.com/reel/DLTbqmTSG6A/?utm_source=ig_web_copy_link&amp;igsh=MzRlODBiNWFlZA==</t>
  </si>
  <si>
    <t>https://www.instagram.com/ckwassup_/</t>
  </si>
  <si>
    <t>ckwassup_</t>
  </si>
  <si>
    <t>https://www.instagram.com/yenern88/</t>
  </si>
  <si>
    <t>yenern88</t>
  </si>
  <si>
    <t>https://www.instagram.com/linda.explore/</t>
  </si>
  <si>
    <t>linda.explore</t>
  </si>
  <si>
    <t>https://www.instagram.com/minji._.minjii/</t>
  </si>
  <si>
    <t>https://www.instagram.com/marinepelltier/</t>
  </si>
  <si>
    <t>marinepelltier</t>
  </si>
  <si>
    <t>https://www.instagram.com/lizzkimkim/</t>
  </si>
  <si>
    <t>lizzkimkim</t>
  </si>
  <si>
    <t>https://www.instagram.com/jmxxie/</t>
  </si>
  <si>
    <t>jmxxie</t>
  </si>
  <si>
    <t>https://www.instagram.com/joeyjia.99/</t>
  </si>
  <si>
    <t>joeyjia.99</t>
  </si>
  <si>
    <t>https://www.instagram.com/sandyyy_cake/</t>
  </si>
  <si>
    <t>sandyyy_cake</t>
  </si>
  <si>
    <t>https://www.instagram.com/nomadminh/</t>
  </si>
  <si>
    <t>nomadminh</t>
  </si>
  <si>
    <t>https://www.instagram.com/reel/DLSN2RZyFk_/?utm_source=ig_web_copy_link&amp;igsh=MzRlODBiNWFlZA==</t>
  </si>
  <si>
    <r>
      <rPr>
        <u/>
        <sz val="10"/>
        <color rgb="FF1155CC"/>
        <rFont val="Arial, sans-serif"/>
      </rPr>
      <t>https://www.instagram.com/saida_dusmetkhan</t>
    </r>
  </si>
  <si>
    <t>saida_dusmetkhan</t>
  </si>
  <si>
    <t>https://www.instagram.com/siasopretty/</t>
  </si>
  <si>
    <t>siasopretty</t>
  </si>
  <si>
    <t>https://www.instagram.com/tasicjoi/</t>
  </si>
  <si>
    <t>tasicjoi</t>
  </si>
  <si>
    <t>https://www.instagram.com/notbymia/</t>
  </si>
  <si>
    <t>notbymia</t>
  </si>
  <si>
    <t>https://www.instagram.com/pakistani_korean/</t>
  </si>
  <si>
    <t>pakistani_korean</t>
  </si>
  <si>
    <t>https://www.instagram.com/sinainkorea/</t>
  </si>
  <si>
    <t>sinainkorea</t>
  </si>
  <si>
    <t>https://www.instagram.com/nicole.bubbly/</t>
  </si>
  <si>
    <t>nicole.bubbly</t>
  </si>
  <si>
    <t>https://www.instagram.com/julianabruns/</t>
  </si>
  <si>
    <t>julianabruns</t>
  </si>
  <si>
    <t>https://www.instagram.com/mash_ramz/</t>
  </si>
  <si>
    <t>mash_ramz</t>
  </si>
  <si>
    <t>https://www.instagram.com/nadiajbeauty/</t>
  </si>
  <si>
    <t>nadiajbeauty</t>
  </si>
  <si>
    <t>https://www.instagram.com/itskatstyle_/</t>
  </si>
  <si>
    <t>itskatstyle_</t>
  </si>
  <si>
    <t>https://www.instagram.com/marinanda_88/</t>
  </si>
  <si>
    <t>marinanda_88</t>
  </si>
  <si>
    <t>https://www.instagram.com/mandyserafina/</t>
  </si>
  <si>
    <t>mandyserafina</t>
  </si>
  <si>
    <t>https://www.instagram.com/dancingintheshed/</t>
  </si>
  <si>
    <t>https://www.instagram.com/jaeejoyner/</t>
  </si>
  <si>
    <t>jaeejoyner</t>
  </si>
  <si>
    <t>https://www.instagram.com/balamonika/</t>
  </si>
  <si>
    <t>balamonika</t>
  </si>
  <si>
    <t>https://www.instagram.com/itsjasminenam/</t>
  </si>
  <si>
    <t>itsjasminenam</t>
  </si>
  <si>
    <t>https://www.instagram.com/fitfoodiefashionista.to/</t>
  </si>
  <si>
    <t>fitfoodiefashionista.to</t>
  </si>
  <si>
    <t>https://www.instagram.com/reel/DLU4NlBTtNA/?utm_source=ig_web_copy_link&amp;igsh=MzRlODBiNWFlZA==</t>
  </si>
  <si>
    <t>https://www.instagram.com/diasdedebora/</t>
  </si>
  <si>
    <t>diasdedebora</t>
  </si>
  <si>
    <t>https://www.instagram.com/reel/DLPyd9lJ2Kv/?utm_source=ig_web_copy_link&amp;igsh=MzRlODBiNWFlZA==</t>
  </si>
  <si>
    <t>https://www.instagram.com/fiixii/</t>
  </si>
  <si>
    <t>fiixii</t>
  </si>
  <si>
    <t>https://www.instagram.com/reel/DLDxsKPB2wC/?utm_source=ig_web_copy_link&amp;igsh=MzRlODBiNWFlZA==</t>
  </si>
  <si>
    <t>rajaa_yasin</t>
  </si>
  <si>
    <t>https://www.instagram.com/emiliiajayne/</t>
  </si>
  <si>
    <t>emiliiajayne</t>
  </si>
  <si>
    <t>https://www.instagram.com/diananonea/</t>
  </si>
  <si>
    <t>diananonea</t>
  </si>
  <si>
    <t>https://www.instagram.com/reel/DLCTiA2BrEf/?utm_source=ig_web_copy_link&amp;igsh=MzRlODBiNWFlZA==</t>
  </si>
  <si>
    <r>
      <rPr>
        <u/>
        <sz val="10"/>
        <color rgb="FF1155CC"/>
        <rFont val="Arial, sans-serif"/>
      </rPr>
      <t>https://www.instagram.com/q_xzxl00</t>
    </r>
  </si>
  <si>
    <t>q_xzxl00</t>
  </si>
  <si>
    <t>https://www.instagram.com/pika_pikari_pika/</t>
  </si>
  <si>
    <t>pika_pikari_pika</t>
  </si>
  <si>
    <t>https://www.instagram.com/reel/DK_1yf-uEBr/?utm_source=ig_web_copy_link&amp;igsh=MzRlODBiNWFlZA==</t>
  </si>
  <si>
    <t>https://www.instagram.com/f0tima_/</t>
  </si>
  <si>
    <t>f0tima_</t>
  </si>
  <si>
    <t>https://www.instagram.com/akonya_softbox/</t>
  </si>
  <si>
    <t>akonya_softbox</t>
  </si>
  <si>
    <t>https://www.instagram.com/andreaaazy/</t>
  </si>
  <si>
    <t>andreaaazy</t>
  </si>
  <si>
    <t>wonderlanddiaryy</t>
  </si>
  <si>
    <t>va.rchive</t>
  </si>
  <si>
    <t>nycglory</t>
  </si>
  <si>
    <t>paulinejchoi</t>
  </si>
  <si>
    <t>alenayuann</t>
  </si>
  <si>
    <t>itsizzychen</t>
  </si>
  <si>
    <t>adrianna__ku</t>
  </si>
  <si>
    <t>nana.bi11</t>
  </si>
  <si>
    <t>teenieshe</t>
  </si>
  <si>
    <t>hoda_niku</t>
  </si>
  <si>
    <t>-</t>
  </si>
  <si>
    <t>https://www.instagram.com/reel/DLDDMDNSgUn/?utm_source=ig_web_copy_link&amp;igsh=MzRlODBiNWFlZA==</t>
  </si>
  <si>
    <r>
      <rPr>
        <u/>
        <sz val="10"/>
        <color rgb="FF1155CC"/>
        <rFont val="Arial, sans-serif"/>
      </rPr>
      <t>https://www.instagram.com/healthy_zinna</t>
    </r>
  </si>
  <si>
    <t>healthy_zinna</t>
  </si>
  <si>
    <t>l_yuhann</t>
  </si>
  <si>
    <t>krystallee22</t>
  </si>
  <si>
    <t>currynkimchi</t>
  </si>
  <si>
    <t>https://www.tiktok.com/@darialadaa/video/7517271854495698183?is_from_webapp=1&amp;sender_device=pc&amp;web_id=7506727444465649159</t>
  </si>
  <si>
    <t>https://www.instagram.com/reel/DK_2ywUSHag/?utm_source=ig_web_copy_link&amp;igsh=MzRlODBiNWFlZA==</t>
  </si>
  <si>
    <t>https://www.instagram.com/daria__lada/</t>
  </si>
  <si>
    <t>daria__lada</t>
  </si>
  <si>
    <t>rara2882</t>
  </si>
  <si>
    <t>tifenaliauw</t>
  </si>
  <si>
    <t>_da.rae_</t>
  </si>
  <si>
    <t>mermaid_eliane</t>
  </si>
  <si>
    <t>_hyggecouple</t>
  </si>
  <si>
    <t>lunayogini.official</t>
  </si>
  <si>
    <t>johnandmackkorea</t>
  </si>
  <si>
    <t>kapipipi328</t>
  </si>
  <si>
    <t>nishap2101</t>
  </si>
  <si>
    <t>프랑스 돌아가서 업로드 예정</t>
  </si>
  <si>
    <t>https://www.instagram.com/reel/DK7BaQQT2qj/?utm_source=ig_web_copy_link&amp;igsh=MzRlODBiNWFlZA==</t>
  </si>
  <si>
    <r>
      <rPr>
        <u/>
        <sz val="10"/>
        <color rgb="FF1155CC"/>
        <rFont val="Arial, sans-serif"/>
      </rPr>
      <t>https://www.instagram.com/angelicmomoko</t>
    </r>
  </si>
  <si>
    <t>angelicmomoko</t>
  </si>
  <si>
    <t>Natchalee Jirapokawin</t>
  </si>
  <si>
    <t>creatrip.global</t>
  </si>
  <si>
    <t>melissaics</t>
  </si>
  <si>
    <t>snehal_abhale_</t>
  </si>
  <si>
    <t>itskatepowers</t>
  </si>
  <si>
    <t>astriahijriani</t>
  </si>
  <si>
    <t>learnkorean_kelly</t>
  </si>
  <si>
    <t>yujinisthebest</t>
  </si>
  <si>
    <t>hazelinefoo</t>
  </si>
  <si>
    <t>healysasha</t>
  </si>
  <si>
    <t>shimajoorabchi</t>
  </si>
  <si>
    <t>yennisgram</t>
  </si>
  <si>
    <t>che_rrin</t>
  </si>
  <si>
    <r>
      <rPr>
        <u/>
        <sz val="10"/>
        <color rgb="FF1155CC"/>
        <rFont val="Arial, sans-serif"/>
      </rPr>
      <t>https://www.instagram.com/nihat.korea</t>
    </r>
  </si>
  <si>
    <t>nihat.korea</t>
  </si>
  <si>
    <r>
      <rPr>
        <u/>
        <sz val="10"/>
        <color rgb="FF1155CC"/>
        <rFont val="Arial, sans-serif"/>
      </rPr>
      <t>https://www.instagram.com/korean_hailey</t>
    </r>
  </si>
  <si>
    <t>korean_hailey</t>
  </si>
  <si>
    <r>
      <rPr>
        <u/>
        <sz val="10"/>
        <color rgb="FF1155CC"/>
        <rFont val="Arial, sans-serif"/>
      </rPr>
      <t>https://www.instagram.com/lucknowi_nawab_in_korea</t>
    </r>
  </si>
  <si>
    <t>lucknowi_nawab_in_korea</t>
  </si>
  <si>
    <r>
      <rPr>
        <u/>
        <sz val="10"/>
        <color rgb="FF1155CC"/>
        <rFont val="Arial, sans-serif"/>
      </rPr>
      <t>https://www.instagram.com/shellydemaria</t>
    </r>
  </si>
  <si>
    <t>shellydemaria</t>
  </si>
  <si>
    <r>
      <rPr>
        <u/>
        <sz val="10"/>
        <color rgb="FF1155CC"/>
        <rFont val="Arial, sans-serif"/>
      </rPr>
      <t>https://www.instagram.com/danigonpe1</t>
    </r>
  </si>
  <si>
    <t>danigonpe1</t>
  </si>
  <si>
    <r>
      <rPr>
        <u/>
        <sz val="10"/>
        <color rgb="FF1155CC"/>
        <rFont val="Arial, sans-serif"/>
      </rPr>
      <t>https://www.instagram.com/mranrr.v</t>
    </r>
  </si>
  <si>
    <t>mranrr.v</t>
  </si>
  <si>
    <r>
      <rPr>
        <u/>
        <sz val="10"/>
        <color rgb="FF1155CC"/>
        <rFont val="Arial, sans-serif"/>
      </rPr>
      <t>https://www.instagram.com/maruko_graphy</t>
    </r>
  </si>
  <si>
    <t>maruko_graphy</t>
  </si>
  <si>
    <r>
      <rPr>
        <u/>
        <sz val="10"/>
        <color rgb="FF1155CC"/>
        <rFont val="Arial, sans-serif"/>
      </rPr>
      <t>https://www.instagram.com/bellassi</t>
    </r>
  </si>
  <si>
    <t>bellassi</t>
  </si>
  <si>
    <r>
      <rPr>
        <u/>
        <sz val="10"/>
        <color rgb="FF1155CC"/>
        <rFont val="Arial, sans-serif"/>
      </rPr>
      <t>https://www.instagram.com/celeste12345ble</t>
    </r>
  </si>
  <si>
    <r>
      <rPr>
        <u/>
        <sz val="10"/>
        <color rgb="FF1155CC"/>
        <rFont val="Arial, sans-serif"/>
      </rPr>
      <t>https://www.instagram.com/__leeeena</t>
    </r>
  </si>
  <si>
    <t>__leeeena</t>
  </si>
  <si>
    <r>
      <rPr>
        <u/>
        <sz val="10"/>
        <color rgb="FF1155CC"/>
        <rFont val="Arial, sans-serif"/>
      </rPr>
      <t>https://www.instagram.com/shura_twins_korea</t>
    </r>
  </si>
  <si>
    <t>shura_twins_korea</t>
  </si>
  <si>
    <r>
      <rPr>
        <u/>
        <sz val="10"/>
        <color rgb="FF1155CC"/>
        <rFont val="Arial, sans-serif"/>
      </rPr>
      <t>https://www.instagram.com/its_lisayo</t>
    </r>
  </si>
  <si>
    <t>its_lisayo</t>
  </si>
  <si>
    <r>
      <rPr>
        <u/>
        <sz val="10"/>
        <color rgb="FF1155CC"/>
        <rFont val="Arial, sans-serif"/>
      </rPr>
      <t>https://www.instagram.com/florian.korea</t>
    </r>
  </si>
  <si>
    <t>florian.korea</t>
  </si>
  <si>
    <r>
      <rPr>
        <u/>
        <sz val="10"/>
        <color rgb="FF1155CC"/>
        <rFont val="Arial, sans-serif"/>
      </rPr>
      <t>https://www.instagram.com/colombe.art_</t>
    </r>
  </si>
  <si>
    <t>colombe.art_</t>
  </si>
  <si>
    <r>
      <rPr>
        <u/>
        <sz val="10"/>
        <color rgb="FF1155CC"/>
        <rFont val="Arial, sans-serif"/>
      </rPr>
      <t>https://www.instagram.com/priyaxagg</t>
    </r>
  </si>
  <si>
    <t>priyaxagg</t>
  </si>
  <si>
    <r>
      <rPr>
        <u/>
        <sz val="10"/>
        <color rgb="FF1155CC"/>
        <rFont val="Arial, sans-serif"/>
      </rPr>
      <t>https://www.instagram.com/pinktravelogue</t>
    </r>
  </si>
  <si>
    <t>pinktravelogue</t>
  </si>
  <si>
    <r>
      <rPr>
        <u/>
        <sz val="10"/>
        <color rgb="FF1155CC"/>
        <rFont val="Arial, sans-serif"/>
      </rPr>
      <t>https://www.instagram.com/isa_sa_lollie</t>
    </r>
  </si>
  <si>
    <t>isa_sa_lollie</t>
  </si>
  <si>
    <r>
      <rPr>
        <u/>
        <sz val="10"/>
        <color rgb="FF1155CC"/>
        <rFont val="Arial, sans-serif"/>
      </rPr>
      <t>https://www.instagram.com/unniefromseoul</t>
    </r>
  </si>
  <si>
    <t>unniefromseoul</t>
  </si>
  <si>
    <r>
      <rPr>
        <u/>
        <sz val="10"/>
        <color rgb="FF1155CC"/>
        <rFont val="Arial, sans-serif"/>
      </rPr>
      <t>https://www.instagram.com/ruhrohren</t>
    </r>
  </si>
  <si>
    <t>ruhrohren</t>
  </si>
  <si>
    <r>
      <rPr>
        <u/>
        <sz val="10"/>
        <color rgb="FF1155CC"/>
        <rFont val="Arial, sans-serif"/>
      </rPr>
      <t>https://www.instagram.com/aina5918</t>
    </r>
  </si>
  <si>
    <t>aina5918</t>
  </si>
  <si>
    <r>
      <rPr>
        <u/>
        <sz val="10"/>
        <color rgb="FF1155CC"/>
        <rFont val="Arial, sans-serif"/>
      </rPr>
      <t>https://www.instagram.com/opt_stock_</t>
    </r>
  </si>
  <si>
    <t>opt_stock_</t>
  </si>
  <si>
    <r>
      <rPr>
        <u/>
        <sz val="10"/>
        <color rgb="FF1155CC"/>
        <rFont val="Arial, sans-serif"/>
      </rPr>
      <t>https://www.instagram.com/lylakong01</t>
    </r>
  </si>
  <si>
    <t>lylakong01</t>
  </si>
  <si>
    <r>
      <rPr>
        <u/>
        <sz val="10"/>
        <color rgb="FF1155CC"/>
        <rFont val="Arial, sans-serif"/>
      </rPr>
      <t>https://www.instagram.com/hj_1.23</t>
    </r>
  </si>
  <si>
    <t>hj_1.23</t>
  </si>
  <si>
    <r>
      <rPr>
        <u/>
        <sz val="10"/>
        <color rgb="FF1155CC"/>
        <rFont val="Arial, sans-serif"/>
      </rPr>
      <t>https://www.instagram.com/fleur__belle</t>
    </r>
  </si>
  <si>
    <t>fleur__belle</t>
  </si>
  <si>
    <r>
      <rPr>
        <u/>
        <sz val="10"/>
        <color rgb="FF1155CC"/>
        <rFont val="Arial, sans-serif"/>
      </rPr>
      <t>https://www.instagram.com/skinncare_kashish</t>
    </r>
  </si>
  <si>
    <t>skinncare_kashish</t>
  </si>
  <si>
    <r>
      <rPr>
        <u/>
        <sz val="10"/>
        <color rgb="FF1155CC"/>
        <rFont val="Arial, sans-serif"/>
      </rPr>
      <t>https://www.instagram.com/lifestyle_of_soma</t>
    </r>
  </si>
  <si>
    <t>lifestyle_of_soma</t>
  </si>
  <si>
    <r>
      <rPr>
        <u/>
        <sz val="10"/>
        <color rgb="FF1155CC"/>
        <rFont val="Arial, sans-serif"/>
      </rPr>
      <t>https://www.instagram.com/illaalvarez</t>
    </r>
  </si>
  <si>
    <t>illaalvarez</t>
  </si>
  <si>
    <r>
      <rPr>
        <u/>
        <sz val="10"/>
        <color rgb="FF1155CC"/>
        <rFont val="Arial, sans-serif"/>
      </rPr>
      <t>https://www.instagram.com/sydney.psh</t>
    </r>
  </si>
  <si>
    <t>sydney.psh</t>
  </si>
  <si>
    <r>
      <rPr>
        <u/>
        <sz val="10"/>
        <color rgb="FF1155CC"/>
        <rFont val="Arial, sans-serif"/>
      </rPr>
      <t>https://www.instagram.com/ni._.kiiii</t>
    </r>
  </si>
  <si>
    <t>ni._.kiiii</t>
  </si>
  <si>
    <r>
      <rPr>
        <u/>
        <sz val="10"/>
        <color rgb="FF1155CC"/>
        <rFont val="Arial, sans-serif"/>
      </rPr>
      <t>https://www.instagram.com/christinejihyon</t>
    </r>
  </si>
  <si>
    <t>christinejihyon</t>
  </si>
  <si>
    <r>
      <rPr>
        <u/>
        <sz val="10"/>
        <color rgb="FF1155CC"/>
        <rFont val="Arial, sans-serif"/>
      </rPr>
      <t>https://www.instagram.com/melissamale</t>
    </r>
  </si>
  <si>
    <t>melissamale</t>
  </si>
  <si>
    <r>
      <rPr>
        <u/>
        <sz val="10"/>
        <color rgb="FF1155CC"/>
        <rFont val="Arial, sans-serif"/>
      </rPr>
      <t>https://www.instagram.com/abuwasbored</t>
    </r>
  </si>
  <si>
    <t>abuwasbored</t>
  </si>
  <si>
    <r>
      <rPr>
        <u/>
        <sz val="10"/>
        <color rgb="FF1155CC"/>
        <rFont val="Arial, sans-serif"/>
      </rPr>
      <t>https://www.instagram.com/triciegonzaga</t>
    </r>
  </si>
  <si>
    <t>triciegonzaga</t>
  </si>
  <si>
    <r>
      <rPr>
        <u/>
        <sz val="10"/>
        <color rgb="FF1155CC"/>
        <rFont val="Arial, sans-serif"/>
      </rPr>
      <t>https://www.instagram.com/gyuree_k</t>
    </r>
  </si>
  <si>
    <t>gyuree_k</t>
  </si>
  <si>
    <r>
      <rPr>
        <u/>
        <sz val="10"/>
        <color rgb="FF1155CC"/>
        <rFont val="Arial, sans-serif"/>
      </rPr>
      <t>https://www.instagram.com/camille_pidoux</t>
    </r>
  </si>
  <si>
    <t>camille_pidoux</t>
  </si>
  <si>
    <r>
      <rPr>
        <u/>
        <sz val="10"/>
        <color rgb="FF1155CC"/>
        <rFont val="Arial, sans-serif"/>
      </rPr>
      <t>https://www.instagram.com/emanuela.follis</t>
    </r>
  </si>
  <si>
    <t>emanuela.follis</t>
  </si>
  <si>
    <t>https://www.instagram.com/seoulwithme/</t>
  </si>
  <si>
    <t>seoulwithme</t>
  </si>
  <si>
    <t>https://www.instagram.com/carolf.i</t>
  </si>
  <si>
    <t>carolf.i</t>
  </si>
  <si>
    <r>
      <rPr>
        <u/>
        <sz val="10"/>
        <color rgb="FF1155CC"/>
        <rFont val="Arial, sans-serif"/>
      </rPr>
      <t>https://www.instagram.com/honfleur_namsan</t>
    </r>
  </si>
  <si>
    <t>honfleur_namsan</t>
  </si>
  <si>
    <r>
      <rPr>
        <u/>
        <sz val="10"/>
        <color rgb="FF1155CC"/>
        <rFont val="Arial, sans-serif"/>
      </rPr>
      <t>https://www.instagram.com/with.vic</t>
    </r>
  </si>
  <si>
    <t>with.vic</t>
  </si>
  <si>
    <r>
      <rPr>
        <u/>
        <sz val="10"/>
        <color rgb="FF1155CC"/>
        <rFont val="Arial, sans-serif"/>
      </rPr>
      <t>https://www.instagram.com/rita_travel_diary</t>
    </r>
  </si>
  <si>
    <t>rita_travel_diary</t>
  </si>
  <si>
    <r>
      <rPr>
        <u/>
        <sz val="10"/>
        <color rgb="FF1155CC"/>
        <rFont val="Arial, sans-serif"/>
      </rPr>
      <t>https://www.instagram.com/iamspgb</t>
    </r>
  </si>
  <si>
    <t>iamspgb</t>
  </si>
  <si>
    <r>
      <rPr>
        <u/>
        <sz val="10"/>
        <color rgb="FF1155CC"/>
        <rFont val="Arial, sans-serif"/>
      </rPr>
      <t>https://www.instagram.com/chompupuu</t>
    </r>
  </si>
  <si>
    <t>chompupuu</t>
  </si>
  <si>
    <r>
      <rPr>
        <u/>
        <sz val="10"/>
        <color rgb="FF1155CC"/>
        <rFont val="Arial, sans-serif"/>
      </rPr>
      <t>https://www.instagram.com/b_adventures1</t>
    </r>
  </si>
  <si>
    <r>
      <rPr>
        <u/>
        <sz val="10"/>
        <color rgb="FF1155CC"/>
        <rFont val="Arial, sans-serif"/>
      </rPr>
      <t>https://www.instagram.com/travel2feelalive</t>
    </r>
  </si>
  <si>
    <t>travel2feelalive</t>
  </si>
  <si>
    <r>
      <rPr>
        <u/>
        <sz val="10"/>
        <color rgb="FF1155CC"/>
        <rFont val="Arial, sans-serif"/>
      </rPr>
      <t>https://www.instagram.com/pakejmurahkakjoyah</t>
    </r>
  </si>
  <si>
    <t>pakejmurahkakjoyah</t>
  </si>
  <si>
    <r>
      <rPr>
        <u/>
        <sz val="10"/>
        <color rgb="FF1155CC"/>
        <rFont val="Arial, sans-serif"/>
      </rPr>
      <t>https://www.instagram.com/theo.hsieh</t>
    </r>
  </si>
  <si>
    <t>theo.hsieh</t>
  </si>
  <si>
    <r>
      <rPr>
        <u/>
        <sz val="10"/>
        <color rgb="FF1155CC"/>
        <rFont val="Arial, sans-serif"/>
      </rPr>
      <t>https://www.instagram.com/globalesque</t>
    </r>
  </si>
  <si>
    <t>globalesque</t>
  </si>
  <si>
    <r>
      <rPr>
        <u/>
        <sz val="10"/>
        <color rgb="FF1155CC"/>
        <rFont val="Arial, sans-serif"/>
      </rPr>
      <t>https://www.instagram.com/lingchenhsu</t>
    </r>
  </si>
  <si>
    <t>lingchenhsu</t>
  </si>
  <si>
    <r>
      <rPr>
        <u/>
        <sz val="10"/>
        <color rgb="FF1155CC"/>
        <rFont val="Arial, sans-serif"/>
      </rPr>
      <t>https://www.instagram.com/valemaya19</t>
    </r>
  </si>
  <si>
    <t>valemaya19</t>
  </si>
  <si>
    <r>
      <rPr>
        <u/>
        <sz val="10"/>
        <color rgb="FF1155CC"/>
        <rFont val="Arial, sans-serif"/>
      </rPr>
      <t>https://www.instagram.com/ani_ferrandiz</t>
    </r>
  </si>
  <si>
    <t>ani_ferrandiz</t>
  </si>
  <si>
    <r>
      <rPr>
        <u/>
        <sz val="10"/>
        <color rgb="FF1155CC"/>
        <rFont val="Arial, sans-serif"/>
      </rPr>
      <t>https://www.instagram.com/steinersophshanghai</t>
    </r>
  </si>
  <si>
    <t>steinersophshanghai</t>
  </si>
  <si>
    <r>
      <rPr>
        <u/>
        <sz val="10"/>
        <color rgb="FF1155CC"/>
        <rFont val="Arial, sans-serif"/>
      </rPr>
      <t>https://www.instagram.com/mirum_quantum</t>
    </r>
  </si>
  <si>
    <t>mirum_quantum</t>
  </si>
  <si>
    <r>
      <rPr>
        <u/>
        <sz val="10"/>
        <color rgb="FF1155CC"/>
        <rFont val="Arial, sans-serif"/>
      </rPr>
      <t>https://www.instagram.com/soha_ghoneim</t>
    </r>
  </si>
  <si>
    <t>soha_ghoneim</t>
  </si>
  <si>
    <r>
      <rPr>
        <u/>
        <sz val="10"/>
        <color rgb="FF1155CC"/>
        <rFont val="Arial, sans-serif"/>
      </rPr>
      <t>https://www.instagram.com/to_kki___</t>
    </r>
  </si>
  <si>
    <t>to_kki___</t>
  </si>
  <si>
    <r>
      <rPr>
        <u/>
        <sz val="10"/>
        <color rgb="FF1155CC"/>
        <rFont val="Arial, sans-serif"/>
      </rPr>
      <t>https://www.instagram.com/vale_zumba1308</t>
    </r>
  </si>
  <si>
    <t>vale_zumba1308</t>
  </si>
  <si>
    <r>
      <rPr>
        <u/>
        <sz val="10"/>
        <color rgb="FF1155CC"/>
        <rFont val="Arial, sans-serif"/>
      </rPr>
      <t>https://www.instagram.com/ilaayyda_</t>
    </r>
  </si>
  <si>
    <t>ilaayyda_</t>
  </si>
  <si>
    <r>
      <rPr>
        <u/>
        <sz val="10"/>
        <color rgb="FF1155CC"/>
        <rFont val="Arial, sans-serif"/>
      </rPr>
      <t>https://www.instagram.com/didafarah</t>
    </r>
  </si>
  <si>
    <t>didafarah</t>
  </si>
  <si>
    <r>
      <rPr>
        <u/>
        <sz val="10"/>
        <color rgb="FF1155CC"/>
        <rFont val="Arial, sans-serif"/>
      </rPr>
      <t>https://www.instagram.com/fomicheva_ksenya</t>
    </r>
  </si>
  <si>
    <t>fomicheva_ksenya</t>
  </si>
  <si>
    <r>
      <rPr>
        <u/>
        <sz val="10"/>
        <color rgb="FF1155CC"/>
        <rFont val="Arial, sans-serif"/>
      </rPr>
      <t>https://www.instagram.com/bini_yul</t>
    </r>
  </si>
  <si>
    <t>bini_yul</t>
  </si>
  <si>
    <r>
      <rPr>
        <u/>
        <sz val="10"/>
        <color rgb="FF1155CC"/>
        <rFont val="Arial, sans-serif"/>
      </rPr>
      <t>https://www.instagram.com/_love__mimi</t>
    </r>
  </si>
  <si>
    <t>_love__mimi</t>
  </si>
  <si>
    <r>
      <rPr>
        <u/>
        <sz val="10"/>
        <color rgb="FF1155CC"/>
        <rFont val="Arial, sans-serif"/>
      </rPr>
      <t>https://www.instagram.com/xokatekim</t>
    </r>
  </si>
  <si>
    <t>xokatekim</t>
  </si>
  <si>
    <r>
      <rPr>
        <u/>
        <sz val="10"/>
        <color rgb="FF1155CC"/>
        <rFont val="Arial, sans-serif"/>
      </rPr>
      <t>https://www.instagram.com/shasvathi</t>
    </r>
  </si>
  <si>
    <t>shasvathi</t>
  </si>
  <si>
    <r>
      <rPr>
        <u/>
        <sz val="10"/>
        <color rgb="FF1155CC"/>
        <rFont val="Arial, sans-serif"/>
      </rPr>
      <t>https://www.instagram.com/katyjourno</t>
    </r>
  </si>
  <si>
    <t>katyjourno</t>
  </si>
  <si>
    <r>
      <rPr>
        <u/>
        <sz val="10"/>
        <color rgb="FF1155CC"/>
        <rFont val="Arial, sans-serif"/>
      </rPr>
      <t>https://www.instagram.com/evedkimrealtor</t>
    </r>
  </si>
  <si>
    <t>evedkimrealtor</t>
  </si>
  <si>
    <r>
      <rPr>
        <u/>
        <sz val="10"/>
        <color rgb="FF1155CC"/>
        <rFont val="Arial, sans-serif"/>
      </rPr>
      <t>https://www.instagram.com/archiebrain</t>
    </r>
  </si>
  <si>
    <t>archiebrain</t>
  </si>
  <si>
    <r>
      <rPr>
        <u/>
        <sz val="10"/>
        <color rgb="FF1155CC"/>
        <rFont val="Arial, sans-serif"/>
      </rPr>
      <t>https://www.instagram.com/elrinconcoreano</t>
    </r>
  </si>
  <si>
    <t>elrinconcoreano</t>
  </si>
  <si>
    <r>
      <rPr>
        <u/>
        <sz val="10"/>
        <color rgb="FF1155CC"/>
        <rFont val="Arial, sans-serif"/>
      </rPr>
      <t>https://www.instagram.com/__oyu_____</t>
    </r>
  </si>
  <si>
    <t>__oyu_____</t>
  </si>
  <si>
    <r>
      <rPr>
        <u/>
        <sz val="10"/>
        <color rgb="FF1155CC"/>
        <rFont val="Arial, sans-serif"/>
      </rPr>
      <t>https://www.instagram.com/sonongee</t>
    </r>
  </si>
  <si>
    <t>sonongee</t>
  </si>
  <si>
    <r>
      <rPr>
        <u/>
        <sz val="10"/>
        <color rgb="FF1155CC"/>
        <rFont val="Arial, sans-serif"/>
      </rPr>
      <t>https://www.instagram.com/sahilanandofficial</t>
    </r>
  </si>
  <si>
    <t>sahilanandofficial</t>
  </si>
  <si>
    <r>
      <rPr>
        <u/>
        <sz val="10"/>
        <color rgb="FF1155CC"/>
        <rFont val="Arial, sans-serif"/>
      </rPr>
      <t>https://www.instagram.com/casablancasandwich</t>
    </r>
  </si>
  <si>
    <t>casablancasandwich</t>
  </si>
  <si>
    <r>
      <rPr>
        <u/>
        <sz val="10"/>
        <color rgb="FF1155CC"/>
        <rFont val="Arial, sans-serif"/>
      </rPr>
      <t>https://www.instagram.com/8_pickk</t>
    </r>
  </si>
  <si>
    <t>8_pickk</t>
  </si>
  <si>
    <r>
      <rPr>
        <u/>
        <sz val="10"/>
        <color rgb="FF1155CC"/>
        <rFont val="Arial, sans-serif"/>
      </rPr>
      <t>https://www.instagram.com/soapttopia</t>
    </r>
  </si>
  <si>
    <t>soapttopia</t>
  </si>
  <si>
    <r>
      <rPr>
        <u/>
        <sz val="10"/>
        <color rgb="FF1155CC"/>
        <rFont val="Arial, sans-serif"/>
      </rPr>
      <t>https://www.instagram.com/mn1516</t>
    </r>
  </si>
  <si>
    <t>mn1516</t>
  </si>
  <si>
    <r>
      <rPr>
        <u/>
        <sz val="10"/>
        <color rgb="FF1155CC"/>
        <rFont val="Arial, sans-serif"/>
      </rPr>
      <t>https://www.instagram.com/alis.lostinwonderland</t>
    </r>
  </si>
  <si>
    <t>alis.lostinwonderland</t>
  </si>
  <si>
    <r>
      <rPr>
        <u/>
        <sz val="10"/>
        <color rgb="FF1155CC"/>
        <rFont val="Arial, sans-serif"/>
      </rPr>
      <t>https://www.instagram.com/cryptocandygirl007</t>
    </r>
  </si>
  <si>
    <t>cryptocandygirl007</t>
  </si>
  <si>
    <r>
      <rPr>
        <u/>
        <sz val="10"/>
        <color rgb="FF1155CC"/>
        <rFont val="Arial, sans-serif"/>
      </rPr>
      <t>https://www.instagram.com/misterik87</t>
    </r>
  </si>
  <si>
    <t>misterik87</t>
  </si>
  <si>
    <r>
      <rPr>
        <u/>
        <sz val="10"/>
        <color rgb="FF1155CC"/>
        <rFont val="Arial, sans-serif"/>
      </rPr>
      <t>https://www.instagram.com/geziyorum.yaziyorum</t>
    </r>
  </si>
  <si>
    <t>geziyorum.yaziyorum</t>
  </si>
  <si>
    <t>https://www.instagram.com/reel/DLAmb_8THDG/?utm_source=ig_web_copy_link&amp;igsh=MzRlODBiNWFlZA==</t>
  </si>
  <si>
    <t>https://www.instagram.com/0.banana/</t>
  </si>
  <si>
    <t>0.banana</t>
  </si>
  <si>
    <r>
      <rPr>
        <u/>
        <sz val="10"/>
        <color rgb="FF1155CC"/>
        <rFont val="Arial, sans-serif"/>
      </rPr>
      <t>https://www.instagram.com/likemeg</t>
    </r>
  </si>
  <si>
    <t>likemeg</t>
  </si>
  <si>
    <r>
      <rPr>
        <u/>
        <sz val="10"/>
        <color rgb="FF1155CC"/>
        <rFont val="Arial, sans-serif"/>
      </rPr>
      <t>https://www.instagram.com/brazencurl</t>
    </r>
  </si>
  <si>
    <t>brazencurl</t>
  </si>
  <si>
    <r>
      <rPr>
        <u/>
        <sz val="10"/>
        <color rgb="FF1155CC"/>
        <rFont val="Arial, sans-serif"/>
      </rPr>
      <t>https://www.instagram.com/italianeonni</t>
    </r>
  </si>
  <si>
    <t>italianeonni</t>
  </si>
  <si>
    <r>
      <rPr>
        <u/>
        <sz val="10"/>
        <color rgb="FF1155CC"/>
        <rFont val="Arial, sans-serif"/>
      </rPr>
      <t>https://www.instagram.com/narli_home</t>
    </r>
  </si>
  <si>
    <t>narli_home</t>
  </si>
  <si>
    <r>
      <rPr>
        <u/>
        <sz val="10"/>
        <color rgb="FF1155CC"/>
        <rFont val="Arial, sans-serif"/>
      </rPr>
      <t>https://www.instagram.com/mrs.palinski</t>
    </r>
  </si>
  <si>
    <t>mrs.palinski</t>
  </si>
  <si>
    <r>
      <rPr>
        <u/>
        <sz val="10"/>
        <color rgb="FF1155CC"/>
        <rFont val="Arial, sans-serif"/>
      </rPr>
      <t>https://www.instagram.com/cestjules_</t>
    </r>
  </si>
  <si>
    <t>cestjules_</t>
  </si>
  <si>
    <r>
      <rPr>
        <u/>
        <sz val="10"/>
        <color rgb="FF1155CC"/>
        <rFont val="Arial, sans-serif"/>
      </rPr>
      <t>https://www.instagram.com/tesshorak</t>
    </r>
  </si>
  <si>
    <r>
      <rPr>
        <u/>
        <sz val="10"/>
        <color rgb="FF1155CC"/>
        <rFont val="Arial, sans-serif"/>
      </rPr>
      <t>https://www.instagram.com/vdj_hidehiro</t>
    </r>
  </si>
  <si>
    <t>vdj_hidehiro</t>
  </si>
  <si>
    <r>
      <rPr>
        <u/>
        <sz val="10"/>
        <color rgb="FF1155CC"/>
        <rFont val="Arial, sans-serif"/>
      </rPr>
      <t>https://www.instagram.com/one_punjabi_binger</t>
    </r>
  </si>
  <si>
    <t>one_punjabi_binger</t>
  </si>
  <si>
    <r>
      <rPr>
        <u/>
        <sz val="10"/>
        <color rgb="FF1155CC"/>
        <rFont val="Arial, sans-serif"/>
      </rPr>
      <t>https://www.instagram.com/sayahamu0818</t>
    </r>
  </si>
  <si>
    <t>sayahamu0818</t>
  </si>
  <si>
    <r>
      <rPr>
        <u/>
        <sz val="10"/>
        <color rgb="FF1155CC"/>
        <rFont val="Arial, sans-serif"/>
      </rPr>
      <t>https://www.instagram.com/lewkinofficial</t>
    </r>
  </si>
  <si>
    <t>lewkinofficial</t>
  </si>
  <si>
    <r>
      <rPr>
        <u/>
        <sz val="10"/>
        <color rgb="FF1155CC"/>
        <rFont val="Arial, sans-serif"/>
      </rPr>
      <t>https://www.instagram.com/nan.chinalai</t>
    </r>
  </si>
  <si>
    <t>nan.chinalai</t>
  </si>
  <si>
    <r>
      <rPr>
        <u/>
        <sz val="10"/>
        <color rgb="FF1155CC"/>
        <rFont val="Arial, sans-serif"/>
      </rPr>
      <t>https://www.instagram.com/__anumie</t>
    </r>
  </si>
  <si>
    <t>__anumie</t>
  </si>
  <si>
    <r>
      <rPr>
        <u/>
        <sz val="10"/>
        <color rgb="FF1155CC"/>
        <rFont val="Arial, sans-serif"/>
      </rPr>
      <t>https://www.instagram.com/lafemme_x</t>
    </r>
  </si>
  <si>
    <t>lafemme_x</t>
  </si>
  <si>
    <r>
      <rPr>
        <u/>
        <sz val="10"/>
        <color rgb="FF1155CC"/>
        <rFont val="Arial, sans-serif"/>
      </rPr>
      <t>https://www.instagram.com/jibeos___</t>
    </r>
  </si>
  <si>
    <t>jibeos___</t>
  </si>
  <si>
    <r>
      <rPr>
        <u/>
        <sz val="10"/>
        <color rgb="FF1155CC"/>
        <rFont val="Arial, sans-serif"/>
      </rPr>
      <t>https://www.instagram.com/flairenciel</t>
    </r>
  </si>
  <si>
    <t>flairenciel</t>
  </si>
  <si>
    <r>
      <rPr>
        <u/>
        <sz val="10"/>
        <color rgb="FF1155CC"/>
        <rFont val="Arial, sans-serif"/>
      </rPr>
      <t>https://www.instagram.com/frchhwks</t>
    </r>
  </si>
  <si>
    <t>frchhwks</t>
  </si>
  <si>
    <r>
      <rPr>
        <u/>
        <sz val="10"/>
        <color rgb="FF1155CC"/>
        <rFont val="Arial, sans-serif"/>
      </rPr>
      <t>https://www.instagram.com/payalguptabellydancer</t>
    </r>
  </si>
  <si>
    <t>payalguptabellydancer</t>
  </si>
  <si>
    <r>
      <rPr>
        <u/>
        <sz val="10"/>
        <color rgb="FF1155CC"/>
        <rFont val="Arial, sans-serif"/>
      </rPr>
      <t>https://www.instagram.com/minjukweon</t>
    </r>
  </si>
  <si>
    <t>minjukweon</t>
  </si>
  <si>
    <r>
      <rPr>
        <u/>
        <sz val="10"/>
        <color rgb="FF1155CC"/>
        <rFont val="Arial, sans-serif"/>
      </rPr>
      <t>https://www.instagram.com/chiicachicaa</t>
    </r>
  </si>
  <si>
    <t>chiicachicaa</t>
  </si>
  <si>
    <r>
      <rPr>
        <u/>
        <sz val="10"/>
        <color rgb="FF1155CC"/>
        <rFont val="Arial, sans-serif"/>
      </rPr>
      <t>https://www.instagram.com/dospuno</t>
    </r>
  </si>
  <si>
    <t>dospuno</t>
  </si>
  <si>
    <r>
      <rPr>
        <u/>
        <sz val="10"/>
        <color rgb="FF1155CC"/>
        <rFont val="Arial, sans-serif"/>
      </rPr>
      <t>https://www.instagram.com/knocknock_618</t>
    </r>
  </si>
  <si>
    <t>knocknock_618</t>
  </si>
  <si>
    <t>https://www.instagram.com/s_a_y_a_p_i/</t>
  </si>
  <si>
    <t xml:space="preserve">s_a_y_a_p_i
</t>
  </si>
  <si>
    <t>https://www.instagram.com/muditacompany/</t>
  </si>
  <si>
    <t>muditacompany</t>
  </si>
  <si>
    <t>https://www.instagram.com/insider_lucky/</t>
  </si>
  <si>
    <t>insider_lucky</t>
  </si>
  <si>
    <t>https://www.instagram.com/model_6lisa/</t>
  </si>
  <si>
    <t>model_6lisa</t>
  </si>
  <si>
    <t>https://www.instagram.com/firstnetidol/</t>
  </si>
  <si>
    <t>firstnetidol</t>
  </si>
  <si>
    <t>https://www.instagram.com/_deyry/</t>
  </si>
  <si>
    <t>_deyry</t>
  </si>
  <si>
    <t>https://www.instagram.com/miu__ch/</t>
  </si>
  <si>
    <t>miu__ch</t>
  </si>
  <si>
    <t>https://www.instagram.com/tracychenh.mp4/</t>
  </si>
  <si>
    <t>tracychenh.mp4</t>
  </si>
  <si>
    <t>https://www.instagram.com/y831325/</t>
  </si>
  <si>
    <t>y831325</t>
  </si>
  <si>
    <t>https://www.instagram.com/ellys_kr/</t>
  </si>
  <si>
    <t>https://www.instagram.com/clinick_yuko/</t>
  </si>
  <si>
    <t>clinick_yuko</t>
  </si>
  <si>
    <t>https://www.instagram.com/_aumi.1228_/</t>
  </si>
  <si>
    <t>_aumi.1228_</t>
  </si>
  <si>
    <t>https://www.instagram.com/inna_in_kimchiland/</t>
  </si>
  <si>
    <t>inna_in_kimchiland</t>
  </si>
  <si>
    <t>https://www.instagram.com/yuris_picnic/</t>
  </si>
  <si>
    <t>yuris_picnic</t>
  </si>
  <si>
    <t>https://www.tiktok.com/@yustapak/video/7517284737526942983?is_from_webapp=1&amp;sender_device=pc&amp;web_id=7506727444465649159</t>
  </si>
  <si>
    <t>https://www.instagram.com/reel/DKuodxZSrCR/?utm_source=ig_web_copy_link&amp;igsh=MzRlODBiNWFlZA==</t>
  </si>
  <si>
    <t>https://www.instagram.com/yustapak/</t>
  </si>
  <si>
    <t>yustapak</t>
  </si>
  <si>
    <t>https://www.instagram.com/r.ina_15/</t>
  </si>
  <si>
    <t>r.ina_15</t>
  </si>
  <si>
    <t>https://www.instagram.com/gram__yuuki/</t>
  </si>
  <si>
    <t>gram__yuuki</t>
  </si>
  <si>
    <t>https://www.instagram.com/vel1kaya/</t>
  </si>
  <si>
    <t>vel1kaya</t>
  </si>
  <si>
    <t>https://www.instagram.com/mugi_cosme6/</t>
  </si>
  <si>
    <t>mugi_cosme6</t>
  </si>
  <si>
    <t>https://www.instagram.com/matumiho/</t>
  </si>
  <si>
    <t>matumiho</t>
  </si>
  <si>
    <t>https://www.instagram.com/a.l.e.x.acrb/</t>
  </si>
  <si>
    <t>a.l.e.x.acrb</t>
  </si>
  <si>
    <t>https://www.instagram.com/konomixx987/</t>
  </si>
  <si>
    <t>konomixx987</t>
  </si>
  <si>
    <t>https://www.instagram.com/hoshikointhesky/</t>
  </si>
  <si>
    <t>hoshikointhesky</t>
  </si>
  <si>
    <t>https://www.instagram.com/miyako.kurumi/</t>
  </si>
  <si>
    <t>miyako.kurumi</t>
  </si>
  <si>
    <t>https://www.instagram.com/mayukarin/</t>
  </si>
  <si>
    <t>mayukarin</t>
  </si>
  <si>
    <t>https://www.instagram.com/saranchura/</t>
  </si>
  <si>
    <t>saranchura</t>
  </si>
  <si>
    <t>https://www.instagram.com/maririn_megami369/</t>
  </si>
  <si>
    <t>maririn_megami369</t>
  </si>
  <si>
    <t>https://www.instagram.com/martha___149/</t>
  </si>
  <si>
    <t>martha___149</t>
  </si>
  <si>
    <t>https://www.instagram.com/furuyamisaki_/</t>
  </si>
  <si>
    <t>furuyamisaki_</t>
  </si>
  <si>
    <t>https://www.instagram.com/chipitangram0610/</t>
  </si>
  <si>
    <t>chipitangram0610</t>
  </si>
  <si>
    <t>https://www.instagram.com/mizuho.t1027/</t>
  </si>
  <si>
    <t>mizuho.t1027</t>
  </si>
  <si>
    <t>https://www.instagram.com/08cfxy/</t>
  </si>
  <si>
    <t>08cfxy</t>
  </si>
  <si>
    <t>https://www.instagram.com/dari_kim_/</t>
  </si>
  <si>
    <t>dari_kim_</t>
  </si>
  <si>
    <t>https://www.instagram.com/sioring/</t>
  </si>
  <si>
    <t>sioring</t>
  </si>
  <si>
    <t>https://www.instagram.com/mi_ko_0119/</t>
  </si>
  <si>
    <t>mi_ko_0119</t>
  </si>
  <si>
    <t>https://www.instagram.com/korea_m_beauty/</t>
  </si>
  <si>
    <t>korea_m_beauty</t>
  </si>
  <si>
    <t>https://www.instagram.com/yu__rinchiiiii/</t>
  </si>
  <si>
    <t>yu__rinchiiiii</t>
  </si>
  <si>
    <r>
      <rPr>
        <u/>
        <sz val="10"/>
        <color rgb="FF1155CC"/>
        <rFont val="Arial, sans-serif"/>
      </rPr>
      <t>https://www.instagram.com/umeda.vh</t>
    </r>
  </si>
  <si>
    <r>
      <rPr>
        <u/>
        <sz val="10"/>
        <color rgb="FF1155CC"/>
        <rFont val="Arial, sans-serif"/>
      </rPr>
      <t>https://www.instagram.com/korean_jjuni</t>
    </r>
  </si>
  <si>
    <t>korean_jjuni</t>
  </si>
  <si>
    <r>
      <rPr>
        <u/>
        <sz val="10"/>
        <color rgb="FF1155CC"/>
        <rFont val="Arial, sans-serif"/>
      </rPr>
      <t>https://www.instagram.com/jung_elvirka</t>
    </r>
  </si>
  <si>
    <t>jung_elvirka</t>
  </si>
  <si>
    <r>
      <rPr>
        <u/>
        <sz val="10"/>
        <color rgb="FF1155CC"/>
        <rFont val="Arial, sans-serif"/>
      </rPr>
      <t>https://www.instagram.com/helloitsmaine</t>
    </r>
  </si>
  <si>
    <t>helloitsmaine</t>
  </si>
  <si>
    <r>
      <rPr>
        <u/>
        <sz val="10"/>
        <color rgb="FF1155CC"/>
        <rFont val="Arial, sans-serif"/>
      </rPr>
      <t>https://www.instagram.com/out_of_mana</t>
    </r>
  </si>
  <si>
    <t>out_of_mana</t>
  </si>
  <si>
    <r>
      <rPr>
        <u/>
        <sz val="10"/>
        <color rgb="FF1155CC"/>
        <rFont val="Arial, sans-serif"/>
      </rPr>
      <t>https://www.instagram.com/gulsahkolebay</t>
    </r>
  </si>
  <si>
    <t>gulsahkolebay</t>
  </si>
  <si>
    <r>
      <rPr>
        <u/>
        <sz val="10"/>
        <color rgb="FF1155CC"/>
        <rFont val="Arial, sans-serif"/>
      </rPr>
      <t>https://www.instagram.com/nthabss_m</t>
    </r>
  </si>
  <si>
    <t>nthabss_m</t>
  </si>
  <si>
    <r>
      <rPr>
        <u/>
        <sz val="10"/>
        <color rgb="FF1155CC"/>
        <rFont val="Arial, sans-serif"/>
      </rPr>
      <t>https://www.instagram.com/saras.wonders</t>
    </r>
  </si>
  <si>
    <t>saras.wonders</t>
  </si>
  <si>
    <r>
      <rPr>
        <u/>
        <sz val="10"/>
        <color rgb="FF1155CC"/>
        <rFont val="Arial, sans-serif"/>
      </rPr>
      <t>https://www.instagram.com/mixcollection</t>
    </r>
  </si>
  <si>
    <t>mixcollection</t>
  </si>
  <si>
    <r>
      <rPr>
        <u/>
        <sz val="10"/>
        <color rgb="FF1155CC"/>
        <rFont val="Arial, sans-serif"/>
      </rPr>
      <t>https://www.instagram.com/palindri</t>
    </r>
  </si>
  <si>
    <t>palindri</t>
  </si>
  <si>
    <r>
      <rPr>
        <u/>
        <sz val="10"/>
        <color rgb="FF1155CC"/>
        <rFont val="Arial, sans-serif"/>
      </rPr>
      <t>https://www.instagram.com/born2mytrips</t>
    </r>
  </si>
  <si>
    <t>born2mytrips</t>
  </si>
  <si>
    <r>
      <rPr>
        <u/>
        <sz val="10"/>
        <color rgb="FF1155CC"/>
        <rFont val="Arial, sans-serif"/>
      </rPr>
      <t>https://www.instagram.com/mswanderpat</t>
    </r>
  </si>
  <si>
    <t>mswanderpat</t>
  </si>
  <si>
    <r>
      <rPr>
        <u/>
        <sz val="10"/>
        <color rgb="FF1155CC"/>
        <rFont val="Arial, sans-serif"/>
      </rPr>
      <t>https://www.instagram.com/park796711</t>
    </r>
  </si>
  <si>
    <t>park796711</t>
  </si>
  <si>
    <r>
      <rPr>
        <u/>
        <sz val="10"/>
        <color rgb="FF1155CC"/>
        <rFont val="Arial, sans-serif"/>
      </rPr>
      <t>https://www.instagram.com/desi_ramyeon</t>
    </r>
  </si>
  <si>
    <t>desi_ramyeon</t>
  </si>
  <si>
    <r>
      <rPr>
        <u/>
        <sz val="10"/>
        <color rgb="FF1155CC"/>
        <rFont val="Arial, sans-serif"/>
      </rPr>
      <t>https://www.instagram.com/classiclawyer</t>
    </r>
  </si>
  <si>
    <t>classiclawyer</t>
  </si>
  <si>
    <r>
      <rPr>
        <u/>
        <sz val="10"/>
        <color rgb="FF1155CC"/>
        <rFont val="Arial, sans-serif"/>
      </rPr>
      <t>https://www.instagram.com/pieceofkoreancake</t>
    </r>
  </si>
  <si>
    <t>pieceofkoreancake</t>
  </si>
  <si>
    <r>
      <rPr>
        <u/>
        <sz val="10"/>
        <color rgb="FF1155CC"/>
        <rFont val="Arial, sans-serif"/>
      </rPr>
      <t>https://www.instagram.com/waipuru</t>
    </r>
  </si>
  <si>
    <t>waipuru</t>
  </si>
  <si>
    <r>
      <rPr>
        <u/>
        <sz val="10"/>
        <color rgb="FF1155CC"/>
        <rFont val="Arial, sans-serif"/>
      </rPr>
      <t>https://www.instagram.com/adriana_gabri</t>
    </r>
  </si>
  <si>
    <r>
      <rPr>
        <u/>
        <sz val="15"/>
        <color rgb="FF1155CC"/>
        <rFont val="Arial"/>
        <family val="2"/>
        <scheme val="minor"/>
      </rPr>
      <t>shada_faith</t>
    </r>
  </si>
  <si>
    <r>
      <rPr>
        <u/>
        <sz val="10"/>
        <color rgb="FF1155CC"/>
        <rFont val="Arial, sans-serif"/>
      </rPr>
      <t>https://www.instagram.com/coreacomoquieras</t>
    </r>
  </si>
  <si>
    <t>coreacomoquieras</t>
  </si>
  <si>
    <r>
      <rPr>
        <u/>
        <sz val="10"/>
        <color rgb="FF1155CC"/>
        <rFont val="Arial, sans-serif"/>
      </rPr>
      <t>https://www.instagram.com/valborgz</t>
    </r>
  </si>
  <si>
    <t>valborgz</t>
  </si>
  <si>
    <r>
      <rPr>
        <u/>
        <sz val="10"/>
        <color rgb="FF1155CC"/>
        <rFont val="Arial, sans-serif"/>
      </rPr>
      <t>https://www.instagram.com/jenncysworld</t>
    </r>
  </si>
  <si>
    <t>jenncysworld</t>
  </si>
  <si>
    <r>
      <rPr>
        <u/>
        <sz val="10"/>
        <color rgb="FF1155CC"/>
        <rFont val="Arial, sans-serif"/>
      </rPr>
      <t>https://www.instagram.com/0455am_</t>
    </r>
  </si>
  <si>
    <t>0455am_</t>
  </si>
  <si>
    <r>
      <rPr>
        <u/>
        <sz val="10"/>
        <color rgb="FF1155CC"/>
        <rFont val="Arial, sans-serif"/>
      </rPr>
      <t>https://www.instagram.com/zhanka_dream</t>
    </r>
  </si>
  <si>
    <t>zhanka_dream</t>
  </si>
  <si>
    <r>
      <rPr>
        <u/>
        <sz val="10"/>
        <color rgb="FF1155CC"/>
        <rFont val="Arial, sans-serif"/>
      </rPr>
      <t>https://www.instagram.com/kim.ceyda</t>
    </r>
  </si>
  <si>
    <t>kim.ceyda</t>
  </si>
  <si>
    <r>
      <rPr>
        <u/>
        <sz val="10"/>
        <color rgb="FF1155CC"/>
        <rFont val="Arial, sans-serif"/>
      </rPr>
      <t>https://www.instagram.com/alessandromorenoo</t>
    </r>
  </si>
  <si>
    <t>alessandromorenoo</t>
  </si>
  <si>
    <r>
      <rPr>
        <u/>
        <sz val="10"/>
        <color rgb="FF1155CC"/>
        <rFont val="Arial, sans-serif"/>
      </rPr>
      <t>https://www.instagram.com/i.m.aleem</t>
    </r>
  </si>
  <si>
    <t>i.m.aleem</t>
  </si>
  <si>
    <r>
      <rPr>
        <u/>
        <sz val="10"/>
        <color rgb="FF1155CC"/>
        <rFont val="Arial, sans-serif"/>
      </rPr>
      <t>https://www.instagram.com/sophia_unniee</t>
    </r>
  </si>
  <si>
    <t>sophia_unniee</t>
  </si>
  <si>
    <r>
      <rPr>
        <u/>
        <sz val="10"/>
        <color rgb="FF1155CC"/>
        <rFont val="Arial, sans-serif"/>
      </rPr>
      <t>https://www.instagram.com/blimeytoyou</t>
    </r>
  </si>
  <si>
    <t>blimeytoyou</t>
  </si>
  <si>
    <r>
      <rPr>
        <u/>
        <sz val="10"/>
        <color rgb="FF1155CC"/>
        <rFont val="Arial, sans-serif"/>
      </rPr>
      <t>https://www.instagram.com/z.lexiva</t>
    </r>
  </si>
  <si>
    <t>z.lexiva</t>
  </si>
  <si>
    <r>
      <rPr>
        <u/>
        <sz val="10"/>
        <color rgb="FF1155CC"/>
        <rFont val="Arial, sans-serif"/>
      </rPr>
      <t>https://www.instagram.com/korea_tamil_pasanga</t>
    </r>
  </si>
  <si>
    <t>korea_tamil_pasanga</t>
  </si>
  <si>
    <r>
      <rPr>
        <u/>
        <sz val="10"/>
        <color rgb="FF1155CC"/>
        <rFont val="Arial, sans-serif"/>
      </rPr>
      <t>https://www.instagram.com/gio_inseoul</t>
    </r>
  </si>
  <si>
    <t>gio_inseoul</t>
  </si>
  <si>
    <r>
      <rPr>
        <u/>
        <sz val="10"/>
        <color rgb="FF1155CC"/>
        <rFont val="Arial, sans-serif"/>
      </rPr>
      <t>https://www.instagram.com/gulshoda_xo</t>
    </r>
  </si>
  <si>
    <t>gulshoda_xo</t>
  </si>
  <si>
    <r>
      <rPr>
        <u/>
        <sz val="10"/>
        <color rgb="FF1155CC"/>
        <rFont val="Arial, sans-serif"/>
      </rPr>
      <t>https://www.instagram.com/2hearts1seoul</t>
    </r>
  </si>
  <si>
    <t>2hearts1seoul</t>
  </si>
  <si>
    <r>
      <rPr>
        <u/>
        <sz val="10"/>
        <color rgb="FF1155CC"/>
        <rFont val="Arial, sans-serif"/>
      </rPr>
      <t>https://www.instagram.com/desikpopper.zip</t>
    </r>
  </si>
  <si>
    <t>desikpopper.zip</t>
  </si>
  <si>
    <r>
      <rPr>
        <u/>
        <sz val="10"/>
        <color rgb="FF1155CC"/>
        <rFont val="Arial, sans-serif"/>
      </rPr>
      <t>https://www.instagram.com/bbccdd.ru</t>
    </r>
  </si>
  <si>
    <r>
      <rPr>
        <u/>
        <sz val="10"/>
        <color rgb="FF1155CC"/>
        <rFont val="Arial, sans-serif"/>
      </rPr>
      <t>bbccdd.ru</t>
    </r>
  </si>
  <si>
    <r>
      <rPr>
        <u/>
        <sz val="10"/>
        <color rgb="FF1155CC"/>
        <rFont val="Arial, sans-serif"/>
      </rPr>
      <t>https://www.instagram.com/2moon.20</t>
    </r>
  </si>
  <si>
    <t>2moon.20</t>
  </si>
  <si>
    <r>
      <rPr>
        <u/>
        <sz val="10"/>
        <color rgb="FF1155CC"/>
        <rFont val="Arial, sans-serif"/>
      </rPr>
      <t>https://www.instagram.com/_vilisovazoia</t>
    </r>
  </si>
  <si>
    <t>_vilisovazoia</t>
  </si>
  <si>
    <r>
      <rPr>
        <u/>
        <sz val="10"/>
        <color rgb="FF1155CC"/>
        <rFont val="Arial, sans-serif"/>
      </rPr>
      <t>https://www.instagram.com/aainsolehah</t>
    </r>
  </si>
  <si>
    <t>aainsolehah</t>
  </si>
  <si>
    <r>
      <rPr>
        <u/>
        <sz val="10"/>
        <color rgb="FF1155CC"/>
        <rFont val="Arial, sans-serif"/>
      </rPr>
      <t>https://www.instagram.com/unikitty_kbeauty</t>
    </r>
  </si>
  <si>
    <t>unikitty_kbeauty</t>
  </si>
  <si>
    <r>
      <rPr>
        <u/>
        <sz val="10"/>
        <color rgb="FF1155CC"/>
        <rFont val="Arial, sans-serif"/>
      </rPr>
      <t>https://www.instagram.com/beautygeeksascha</t>
    </r>
  </si>
  <si>
    <t>beautygeeksascha</t>
  </si>
  <si>
    <r>
      <rPr>
        <u/>
        <sz val="10"/>
        <color rgb="FF1155CC"/>
        <rFont val="Arial, sans-serif"/>
      </rPr>
      <t>https://www.instagram.com/vain_butterfly</t>
    </r>
  </si>
  <si>
    <t>vain_butterfly</t>
  </si>
  <si>
    <r>
      <rPr>
        <u/>
        <sz val="10"/>
        <color rgb="FF1155CC"/>
        <rFont val="Arial, sans-serif"/>
      </rPr>
      <t>https://www.instagram.com/somethingbout__hermakeup</t>
    </r>
  </si>
  <si>
    <t>somethingbout__hermakeup</t>
  </si>
  <si>
    <r>
      <rPr>
        <u/>
        <sz val="10"/>
        <color rgb="FF1155CC"/>
        <rFont val="Arial, sans-serif"/>
      </rPr>
      <t>https://www.instagram.com/skinn.saviour</t>
    </r>
  </si>
  <si>
    <t>skinn.saviour</t>
  </si>
  <si>
    <r>
      <rPr>
        <u/>
        <sz val="10"/>
        <color rgb="FF1155CC"/>
        <rFont val="Arial, sans-serif"/>
      </rPr>
      <t>https://www.instagram.com/kellysbeautylife</t>
    </r>
  </si>
  <si>
    <t>kellysbeautylife</t>
  </si>
  <si>
    <r>
      <rPr>
        <u/>
        <sz val="10"/>
        <color rgb="FF1155CC"/>
        <rFont val="Arial, sans-serif"/>
      </rPr>
      <t>https://www.instagram.com/raydsir</t>
    </r>
  </si>
  <si>
    <t>raydsir</t>
  </si>
  <si>
    <r>
      <rPr>
        <u/>
        <sz val="10"/>
        <color rgb="FF1155CC"/>
        <rFont val="Arial, sans-serif"/>
      </rPr>
      <t>https://www.instagram.com/gizemzeval</t>
    </r>
  </si>
  <si>
    <t>gizemzeval</t>
  </si>
  <si>
    <r>
      <rPr>
        <u/>
        <sz val="10"/>
        <color rgb="FF1155CC"/>
        <rFont val="Arial, sans-serif"/>
      </rPr>
      <t>https://www.instagram.com/imane.tease</t>
    </r>
  </si>
  <si>
    <t>imane.tease</t>
  </si>
  <si>
    <r>
      <rPr>
        <u/>
        <sz val="10"/>
        <color rgb="FF1155CC"/>
        <rFont val="Arial, sans-serif"/>
      </rPr>
      <t>https://www.instagram.com/chere_in_korea</t>
    </r>
  </si>
  <si>
    <r>
      <rPr>
        <u/>
        <sz val="10"/>
        <color rgb="FF1155CC"/>
        <rFont val="Arial, sans-serif"/>
      </rPr>
      <t>https://www.instagram.com/my_kummy_</t>
    </r>
  </si>
  <si>
    <t>my_kummy_</t>
  </si>
  <si>
    <r>
      <rPr>
        <u/>
        <sz val="10"/>
        <color rgb="FF1155CC"/>
        <rFont val="Arial, sans-serif"/>
      </rPr>
      <t>https://www.instagram.com/myseoullife.yt</t>
    </r>
  </si>
  <si>
    <r>
      <rPr>
        <u/>
        <sz val="10"/>
        <color rgb="FF1155CC"/>
        <rFont val="Arial, sans-serif"/>
      </rPr>
      <t>myseoullife.yt</t>
    </r>
  </si>
  <si>
    <r>
      <rPr>
        <u/>
        <sz val="10"/>
        <color rgb="FF1155CC"/>
        <rFont val="Arial, sans-serif"/>
      </rPr>
      <t>https://www.instagram.com/lanthuongphan</t>
    </r>
  </si>
  <si>
    <t>lanthuongphan</t>
  </si>
  <si>
    <r>
      <rPr>
        <u/>
        <sz val="10"/>
        <color rgb="FF1155CC"/>
        <rFont val="Arial, sans-serif"/>
      </rPr>
      <t>https://www.instagram.com/ummanlee</t>
    </r>
  </si>
  <si>
    <t>ummanlee</t>
  </si>
  <si>
    <r>
      <rPr>
        <u/>
        <sz val="10"/>
        <color rgb="FF1155CC"/>
        <rFont val="Arial, sans-serif"/>
      </rPr>
      <t>https://www.instagram.com/thecosmic.chaos</t>
    </r>
  </si>
  <si>
    <t>thecosmic.chaos</t>
  </si>
  <si>
    <r>
      <rPr>
        <u/>
        <sz val="10"/>
        <color rgb="FF1155CC"/>
        <rFont val="Arial, sans-serif"/>
      </rPr>
      <t>https://www.instagram.com/motherhoodmusicandmore</t>
    </r>
  </si>
  <si>
    <t>motherhoodmusicandmore</t>
  </si>
  <si>
    <r>
      <rPr>
        <u/>
        <sz val="10"/>
        <color rgb="FF1155CC"/>
        <rFont val="Arial, sans-serif"/>
      </rPr>
      <t>https://www.instagram.com/yasmine__aloui</t>
    </r>
  </si>
  <si>
    <t>yasmine__aloui</t>
  </si>
  <si>
    <r>
      <rPr>
        <u/>
        <sz val="10"/>
        <color rgb="FF1155CC"/>
        <rFont val="Arial, sans-serif"/>
      </rPr>
      <t>https://www.instagram.com/yunandnora</t>
    </r>
  </si>
  <si>
    <t>yunandnora</t>
  </si>
  <si>
    <r>
      <rPr>
        <u/>
        <sz val="10"/>
        <color rgb="FF1155CC"/>
        <rFont val="Arial, sans-serif"/>
      </rPr>
      <t>https://www.instagram.com/prenuew_ramteke</t>
    </r>
  </si>
  <si>
    <t>prenuew_ramteke</t>
  </si>
  <si>
    <r>
      <rPr>
        <u/>
        <sz val="10"/>
        <color rgb="FF1155CC"/>
        <rFont val="Arial, sans-serif"/>
      </rPr>
      <t>https://www.instagram.com/melo.bondo</t>
    </r>
  </si>
  <si>
    <t>melo.bondo</t>
  </si>
  <si>
    <r>
      <rPr>
        <u/>
        <sz val="10"/>
        <color rgb="FF1155CC"/>
        <rFont val="Arial, sans-serif"/>
      </rPr>
      <t>https://www.instagram.com/kellysthoughtsss</t>
    </r>
  </si>
  <si>
    <t>kellysthoughtsss</t>
  </si>
  <si>
    <r>
      <rPr>
        <u/>
        <sz val="10"/>
        <color rgb="FF1155CC"/>
        <rFont val="Arial, sans-serif"/>
      </rPr>
      <t>https://www.instagram.com/ria_in_korea</t>
    </r>
  </si>
  <si>
    <t>ria_in_korea</t>
  </si>
  <si>
    <r>
      <rPr>
        <u/>
        <sz val="10"/>
        <color rgb="FF1155CC"/>
        <rFont val="Arial, sans-serif"/>
      </rPr>
      <t>https://www.instagram.com/jtalk_jessy</t>
    </r>
  </si>
  <si>
    <t>jtalk_jessy</t>
  </si>
  <si>
    <r>
      <rPr>
        <u/>
        <sz val="10"/>
        <color rgb="FF1155CC"/>
        <rFont val="Arial, sans-serif"/>
      </rPr>
      <t>https://www.instagram.com/marcheliaf</t>
    </r>
  </si>
  <si>
    <t>marcheliaf</t>
  </si>
  <si>
    <r>
      <rPr>
        <u/>
        <sz val="10"/>
        <color rgb="FF1155CC"/>
        <rFont val="Arial, sans-serif"/>
      </rPr>
      <t>https://www.instagram.com/bettyeatsthecity</t>
    </r>
  </si>
  <si>
    <r>
      <rPr>
        <u/>
        <sz val="10"/>
        <color rgb="FF1155CC"/>
        <rFont val="Arial, sans-serif"/>
      </rPr>
      <t>https://www.instagram.com/seoul_stride</t>
    </r>
  </si>
  <si>
    <t>seoul_stride</t>
  </si>
  <si>
    <r>
      <rPr>
        <u/>
        <sz val="10"/>
        <color rgb="FF1155CC"/>
        <rFont val="Arial, sans-serif"/>
      </rPr>
      <t>https://www.instagram.com/asimohs_</t>
    </r>
  </si>
  <si>
    <t>asimohs_</t>
  </si>
  <si>
    <r>
      <rPr>
        <u/>
        <sz val="10"/>
        <color rgb="FF1155CC"/>
        <rFont val="Arial, sans-serif"/>
      </rPr>
      <t>https://www.instagram.com/missannayoon</t>
    </r>
  </si>
  <si>
    <t>missannayoon</t>
  </si>
  <si>
    <r>
      <rPr>
        <u/>
        <sz val="10"/>
        <color rgb="FF1155CC"/>
        <rFont val="Arial, sans-serif"/>
      </rPr>
      <t>https://www.instagram.com/frxxca</t>
    </r>
  </si>
  <si>
    <t>frxxca</t>
  </si>
  <si>
    <r>
      <rPr>
        <u/>
        <sz val="10"/>
        <color rgb="FF1155CC"/>
        <rFont val="Arial, sans-serif"/>
      </rPr>
      <t>https://www.instagram.com/korea_with_khiriah</t>
    </r>
  </si>
  <si>
    <t>korea_with_khiriah</t>
  </si>
  <si>
    <r>
      <rPr>
        <u/>
        <sz val="10"/>
        <color rgb="FF1155CC"/>
        <rFont val="Arial, sans-serif"/>
      </rPr>
      <t>https://www.instagram.com/xp.dldi_toei</t>
    </r>
  </si>
  <si>
    <t>xp.dldi_toei</t>
  </si>
  <si>
    <r>
      <rPr>
        <u/>
        <sz val="10"/>
        <color rgb="FF1155CC"/>
        <rFont val="Arial, sans-serif"/>
      </rPr>
      <t>https://www.instagram.com/danny_ssaem</t>
    </r>
  </si>
  <si>
    <t>danny_ssaem</t>
  </si>
  <si>
    <r>
      <rPr>
        <u/>
        <sz val="10"/>
        <color rgb="FF1155CC"/>
        <rFont val="Arial, sans-serif"/>
      </rPr>
      <t>https://www.instagram.com/chwyooj_photo</t>
    </r>
  </si>
  <si>
    <t>chwyooj_photo</t>
  </si>
  <si>
    <r>
      <rPr>
        <u/>
        <sz val="10"/>
        <color rgb="FF1155CC"/>
        <rFont val="Arial, sans-serif"/>
      </rPr>
      <t>https://www.instagram.com/rebefreire_</t>
    </r>
  </si>
  <si>
    <t>rebefreire_</t>
  </si>
  <si>
    <r>
      <rPr>
        <u/>
        <sz val="10"/>
        <color rgb="FF1155CC"/>
        <rFont val="Arial, sans-serif"/>
      </rPr>
      <t>https://www.instagram.com/maciej.jot</t>
    </r>
  </si>
  <si>
    <t>maciej.jot</t>
  </si>
  <si>
    <r>
      <rPr>
        <u/>
        <sz val="10"/>
        <color rgb="FF1155CC"/>
        <rFont val="Arial, sans-serif"/>
      </rPr>
      <t>https://www.instagram.com/pejjti</t>
    </r>
  </si>
  <si>
    <t>pejjti</t>
  </si>
  <si>
    <r>
      <rPr>
        <u/>
        <sz val="10"/>
        <color rgb="FF1155CC"/>
        <rFont val="Arial, sans-serif"/>
      </rPr>
      <t>https://www.instagram.com/way2moon_</t>
    </r>
  </si>
  <si>
    <t>way2moon_</t>
  </si>
  <si>
    <r>
      <rPr>
        <u/>
        <sz val="10"/>
        <color rgb="FF1155CC"/>
        <rFont val="Arial, sans-serif"/>
      </rPr>
      <t>https://www.instagram.com/yoongidreamgirl</t>
    </r>
  </si>
  <si>
    <t>yoongidreamgirl</t>
  </si>
  <si>
    <r>
      <rPr>
        <u/>
        <sz val="10"/>
        <color rgb="FF1155CC"/>
        <rFont val="Arial, sans-serif"/>
      </rPr>
      <t>https://www.instagram.com/johncept</t>
    </r>
  </si>
  <si>
    <t>johncept</t>
  </si>
  <si>
    <r>
      <rPr>
        <u/>
        <sz val="10"/>
        <color rgb="FF1155CC"/>
        <rFont val="Arial, sans-serif"/>
      </rPr>
      <t>https://www.instagram.com/dakotashawne</t>
    </r>
  </si>
  <si>
    <t>dakotashawne</t>
  </si>
  <si>
    <r>
      <rPr>
        <u/>
        <sz val="10"/>
        <color rgb="FF1155CC"/>
        <rFont val="Arial, sans-serif"/>
      </rPr>
      <t>https://www.instagram.com/ken.ortega</t>
    </r>
  </si>
  <si>
    <t>ken.ortega</t>
  </si>
  <si>
    <r>
      <rPr>
        <u/>
        <sz val="10"/>
        <color rgb="FF1155CC"/>
        <rFont val="Arial, sans-serif"/>
      </rPr>
      <t>https://www.instagram.com/callmelinaaaaa</t>
    </r>
  </si>
  <si>
    <t>callmelinaaaaa</t>
  </si>
  <si>
    <r>
      <rPr>
        <u/>
        <sz val="10"/>
        <color rgb="FF1155CC"/>
        <rFont val="Arial, sans-serif"/>
      </rPr>
      <t>https://www.instagram.com/niusha_shariloo</t>
    </r>
  </si>
  <si>
    <t>niusha_shariloo</t>
  </si>
  <si>
    <r>
      <rPr>
        <u/>
        <sz val="10"/>
        <color rgb="FF1155CC"/>
        <rFont val="Arial, sans-serif"/>
      </rPr>
      <t>https://www.instagram.com/lauramirez1004</t>
    </r>
  </si>
  <si>
    <t>lauramirez1004</t>
  </si>
  <si>
    <r>
      <rPr>
        <u/>
        <sz val="10"/>
        <color rgb="FF1155CC"/>
        <rFont val="Arial, sans-serif"/>
      </rPr>
      <t>https://www.instagram.com/daniil_silver</t>
    </r>
  </si>
  <si>
    <t>daniil_silver</t>
  </si>
  <si>
    <r>
      <rPr>
        <u/>
        <sz val="10"/>
        <color rgb="FF1155CC"/>
        <rFont val="Arial, sans-serif"/>
      </rPr>
      <t>https://www.instagram.com/ririqueen</t>
    </r>
  </si>
  <si>
    <t>ririqueen</t>
  </si>
  <si>
    <t>https://www.instagram.com/__k_sj</t>
  </si>
  <si>
    <t>__k_sj</t>
  </si>
  <si>
    <r>
      <rPr>
        <u/>
        <sz val="10"/>
        <color rgb="FF1155CC"/>
        <rFont val="Arial, sans-serif"/>
      </rPr>
      <t>https://www.instagram.com/taprtf</t>
    </r>
  </si>
  <si>
    <t>taprtf</t>
  </si>
  <si>
    <r>
      <rPr>
        <u/>
        <sz val="10"/>
        <color rgb="FF1155CC"/>
        <rFont val="Arial, sans-serif"/>
      </rPr>
      <t>https://www.instagram.com/itsnicoletine</t>
    </r>
  </si>
  <si>
    <t>itsnicoletine</t>
  </si>
  <si>
    <r>
      <rPr>
        <u/>
        <sz val="10"/>
        <color rgb="FF1155CC"/>
        <rFont val="Arial, sans-serif"/>
      </rPr>
      <t>https://www.instagram.com/lunievers</t>
    </r>
  </si>
  <si>
    <r>
      <rPr>
        <u/>
        <sz val="10"/>
        <color rgb="FF1155CC"/>
        <rFont val="Arial, sans-serif"/>
      </rPr>
      <t>https://www.instagram.com/urownismine</t>
    </r>
  </si>
  <si>
    <t>urownismine</t>
  </si>
  <si>
    <r>
      <rPr>
        <u/>
        <sz val="10"/>
        <color rgb="FF1155CC"/>
        <rFont val="Arial, sans-serif"/>
      </rPr>
      <t>https://www.instagram.com/babyvailen</t>
    </r>
  </si>
  <si>
    <t>babyvailen</t>
  </si>
  <si>
    <r>
      <rPr>
        <u/>
        <sz val="10"/>
        <color rgb="FF1155CC"/>
        <rFont val="Arial, sans-serif"/>
      </rPr>
      <t>https://www.instagram.com/kk.viktoriii</t>
    </r>
  </si>
  <si>
    <t>kk.viktoriii</t>
  </si>
  <si>
    <r>
      <rPr>
        <u/>
        <sz val="10"/>
        <color rgb="FF1155CC"/>
        <rFont val="Arial, sans-serif"/>
      </rPr>
      <t>https://www.instagram.com/ricartlu</t>
    </r>
  </si>
  <si>
    <t>ricartlu</t>
  </si>
  <si>
    <r>
      <rPr>
        <u/>
        <sz val="10"/>
        <color rgb="FF1155CC"/>
        <rFont val="Arial, sans-serif"/>
      </rPr>
      <t>https://www.instagram.com/pattyalexxa_</t>
    </r>
  </si>
  <si>
    <t>pattyalexxa_</t>
  </si>
  <si>
    <t>https://www.tiktok.com/@adams__wife1/video/7515304374348909831?is_from_webapp=1&amp;sender_device=pc&amp;web_id=7506727444465649159</t>
  </si>
  <si>
    <t>https://www.instagram.com/reel/DK1VCHlvkxB/?utm_source=ig_web_copy_link&amp;igsh=MzRlODBiNWFlZA==</t>
  </si>
  <si>
    <t>bahteeva.e</t>
  </si>
  <si>
    <r>
      <rPr>
        <u/>
        <sz val="10"/>
        <color rgb="FF1155CC"/>
        <rFont val="Arial, sans-serif"/>
      </rPr>
      <t>https://www.instagram.com/kateraizzz</t>
    </r>
  </si>
  <si>
    <t>kateraizzz</t>
  </si>
  <si>
    <r>
      <rPr>
        <u/>
        <sz val="10"/>
        <color rgb="FF1155CC"/>
        <rFont val="Arial, sans-serif"/>
      </rPr>
      <t>https://www.instagram.com/elitahasarova</t>
    </r>
  </si>
  <si>
    <r>
      <rPr>
        <u/>
        <sz val="10"/>
        <color rgb="FF1155CC"/>
        <rFont val="Arial, sans-serif"/>
      </rPr>
      <t>https://www.instagram.com/cloudybright_</t>
    </r>
  </si>
  <si>
    <t>cloudybright_</t>
  </si>
  <si>
    <r>
      <rPr>
        <u/>
        <sz val="10"/>
        <color rgb="FF1155CC"/>
        <rFont val="Arial, sans-serif"/>
      </rPr>
      <t>https://www.instagram.com/valerivae</t>
    </r>
  </si>
  <si>
    <t>valerivae</t>
  </si>
  <si>
    <t>https://www.instagram.com/reel/DKrbchRpi_P/?utm_source=ig_web_copy_link&amp;igsh=MzRlODBiNWFlZA==</t>
  </si>
  <si>
    <r>
      <rPr>
        <u/>
        <sz val="10"/>
        <color rgb="FF1155CC"/>
        <rFont val="Arial, sans-serif"/>
      </rPr>
      <t>https://www.instagram.com/klmchl9ll</t>
    </r>
  </si>
  <si>
    <t>klmchl9ll</t>
  </si>
  <si>
    <r>
      <rPr>
        <u/>
        <sz val="10"/>
        <color rgb="FF1155CC"/>
        <rFont val="Arial, sans-serif"/>
      </rPr>
      <t>https://www.instagram.com/dimitri.model</t>
    </r>
  </si>
  <si>
    <t>dimitri.model</t>
  </si>
  <si>
    <r>
      <rPr>
        <u/>
        <sz val="10"/>
        <color rgb="FF1155CC"/>
        <rFont val="Arial, sans-serif"/>
      </rPr>
      <t>https://www.instagram.com/keykreator</t>
    </r>
  </si>
  <si>
    <t>keykreator</t>
  </si>
  <si>
    <r>
      <rPr>
        <u/>
        <sz val="10"/>
        <color rgb="FF1155CC"/>
        <rFont val="Arial, sans-serif"/>
      </rPr>
      <t>https://www.instagram.com/gr.loan</t>
    </r>
  </si>
  <si>
    <t>gr.loan</t>
  </si>
  <si>
    <r>
      <rPr>
        <u/>
        <sz val="10"/>
        <color rgb="FF1155CC"/>
        <rFont val="Arial, sans-serif"/>
      </rPr>
      <t>https://www.instagram.com/amimiii_</t>
    </r>
  </si>
  <si>
    <t>amimiii_</t>
  </si>
  <si>
    <r>
      <rPr>
        <u/>
        <sz val="10"/>
        <color rgb="FF1155CC"/>
        <rFont val="Arial, sans-serif"/>
      </rPr>
      <t>https://www.instagram.com/solace.nina</t>
    </r>
  </si>
  <si>
    <t>solace.nina</t>
  </si>
  <si>
    <r>
      <rPr>
        <u/>
        <sz val="10"/>
        <color rgb="FF1155CC"/>
        <rFont val="Arial, sans-serif"/>
      </rPr>
      <t>https://www.instagram.com/seoulfuldiary</t>
    </r>
  </si>
  <si>
    <t>seoulfuldiary</t>
  </si>
  <si>
    <r>
      <rPr>
        <u/>
        <sz val="10"/>
        <color rgb="FF1155CC"/>
        <rFont val="Arial, sans-serif"/>
      </rPr>
      <t>https://www.instagram.com/xaviergil.fc</t>
    </r>
  </si>
  <si>
    <t>xaviergil.fc</t>
  </si>
  <si>
    <r>
      <rPr>
        <u/>
        <sz val="10"/>
        <color rgb="FF1155CC"/>
        <rFont val="Arial, sans-serif"/>
      </rPr>
      <t>https://www.instagram.com/zdesalina</t>
    </r>
  </si>
  <si>
    <t>zdesalina</t>
  </si>
  <si>
    <r>
      <rPr>
        <u/>
        <sz val="10"/>
        <color rgb="FF1155CC"/>
        <rFont val="Arial, sans-serif"/>
      </rPr>
      <t>https://www.instagram.com/charlycheer</t>
    </r>
  </si>
  <si>
    <t>charlycheer</t>
  </si>
  <si>
    <r>
      <rPr>
        <u/>
        <sz val="10"/>
        <color rgb="FF1155CC"/>
        <rFont val="Arial, sans-serif"/>
      </rPr>
      <t>https://www.instagram.com/jessie_e_jay</t>
    </r>
  </si>
  <si>
    <t>jessie_e_jay</t>
  </si>
  <si>
    <r>
      <rPr>
        <u/>
        <sz val="10"/>
        <color rgb="FF1155CC"/>
        <rFont val="Arial, sans-serif"/>
      </rPr>
      <t>https://www.instagram.com/josicabrall12</t>
    </r>
  </si>
  <si>
    <t>josicabrall12</t>
  </si>
  <si>
    <r>
      <rPr>
        <u/>
        <sz val="10"/>
        <color rgb="FF1155CC"/>
        <rFont val="Arial, sans-serif"/>
      </rPr>
      <t>https://www.instagram.com/prillie0424</t>
    </r>
  </si>
  <si>
    <t>prillie0424</t>
  </si>
  <si>
    <r>
      <rPr>
        <u/>
        <sz val="10"/>
        <color rgb="FF1155CC"/>
        <rFont val="Arial, sans-serif"/>
      </rPr>
      <t>https://www.instagram.com/allisintokyo</t>
    </r>
  </si>
  <si>
    <t>allisintokyo</t>
  </si>
  <si>
    <r>
      <rPr>
        <u/>
        <sz val="10"/>
        <color rgb="FF1155CC"/>
        <rFont val="Arial, sans-serif"/>
      </rPr>
      <t>https://www.instagram.com/moonlight_bae16_</t>
    </r>
  </si>
  <si>
    <t>moonlight_bae16_</t>
  </si>
  <si>
    <r>
      <rPr>
        <u/>
        <sz val="10"/>
        <color rgb="FF1155CC"/>
        <rFont val="Arial, sans-serif"/>
      </rPr>
      <t>https://www.instagram.com/wandering.charis</t>
    </r>
  </si>
  <si>
    <t>wandering.charis</t>
  </si>
  <si>
    <r>
      <rPr>
        <u/>
        <sz val="10"/>
        <color rgb="FF1155CC"/>
        <rFont val="Arial, sans-serif"/>
      </rPr>
      <t>https://www.instagram.com/caicoino</t>
    </r>
  </si>
  <si>
    <t>caicoino</t>
  </si>
  <si>
    <r>
      <rPr>
        <u/>
        <sz val="10"/>
        <color rgb="FF1155CC"/>
        <rFont val="Arial, sans-serif"/>
      </rPr>
      <t>https://www.instagram.com/docsammy.travels</t>
    </r>
  </si>
  <si>
    <t>docsammy.travels</t>
  </si>
  <si>
    <r>
      <rPr>
        <u/>
        <sz val="10"/>
        <color rgb="FF1155CC"/>
        <rFont val="Arial, sans-serif"/>
      </rPr>
      <t>https://www.instagram.com/realdianainkorea</t>
    </r>
  </si>
  <si>
    <t>realdianainkorea</t>
  </si>
  <si>
    <r>
      <rPr>
        <u/>
        <sz val="10"/>
        <color rgb="FF1155CC"/>
        <rFont val="Arial, sans-serif"/>
      </rPr>
      <t>https://www.instagram.com/uta__________</t>
    </r>
  </si>
  <si>
    <t>uta__________</t>
  </si>
  <si>
    <r>
      <rPr>
        <u/>
        <sz val="10"/>
        <color rgb="FF1155CC"/>
        <rFont val="Arial, sans-serif"/>
      </rPr>
      <t>https://www.instagram.com/thoraia_gamal_</t>
    </r>
  </si>
  <si>
    <t>thoraia_gamal_</t>
  </si>
  <si>
    <r>
      <rPr>
        <u/>
        <sz val="10"/>
        <color rgb="FF1155CC"/>
        <rFont val="Arial, sans-serif"/>
      </rPr>
      <t>https://www.instagram.com/jodiie.h</t>
    </r>
  </si>
  <si>
    <t>jodiie.h</t>
  </si>
  <si>
    <r>
      <rPr>
        <u/>
        <sz val="10"/>
        <color rgb="FF1155CC"/>
        <rFont val="Arial, sans-serif"/>
      </rPr>
      <t>https://www.instagram.com/hillxlee</t>
    </r>
  </si>
  <si>
    <t>hillxlee</t>
  </si>
  <si>
    <r>
      <rPr>
        <u/>
        <sz val="10"/>
        <color rgb="FF1155CC"/>
        <rFont val="Arial, sans-serif"/>
      </rPr>
      <t>https://www.instagram.com/anuwaytostyle</t>
    </r>
  </si>
  <si>
    <t>anuwaytostyle</t>
  </si>
  <si>
    <r>
      <rPr>
        <u/>
        <sz val="10"/>
        <color rgb="FF1155CC"/>
        <rFont val="Arial, sans-serif"/>
      </rPr>
      <t>https://www.instagram.com/shirley.siuming</t>
    </r>
  </si>
  <si>
    <t>shirley.siuming</t>
  </si>
  <si>
    <t>https://www.instagram.com/reel/DL-I1Kczskl/?utm_source=ig_web_copy_link&amp;igsh=MzRlODBiNWFlZA==</t>
  </si>
  <si>
    <r>
      <rPr>
        <u/>
        <sz val="10"/>
        <color rgb="FF1155CC"/>
        <rFont val="Arial, sans-serif"/>
      </rPr>
      <t>https://www.instagram.com/numangazikorede</t>
    </r>
  </si>
  <si>
    <t>numangazikorede</t>
  </si>
  <si>
    <r>
      <rPr>
        <u/>
        <sz val="10"/>
        <color rgb="FF1155CC"/>
        <rFont val="Arial, sans-serif"/>
      </rPr>
      <t>https://www.instagram.com/nikaboutiqua</t>
    </r>
  </si>
  <si>
    <t>nikaboutiqua</t>
  </si>
  <si>
    <r>
      <rPr>
        <u/>
        <sz val="10"/>
        <color rgb="FF1155CC"/>
        <rFont val="Arial, sans-serif"/>
      </rPr>
      <t>https://www.instagram.com/vanilla_c4kes</t>
    </r>
  </si>
  <si>
    <t>vanilla_c4kes</t>
  </si>
  <si>
    <r>
      <rPr>
        <u/>
        <sz val="10"/>
        <color rgb="FF1155CC"/>
        <rFont val="Arial, sans-serif"/>
      </rPr>
      <t>https://www.instagram.com/damselflavored</t>
    </r>
  </si>
  <si>
    <t>damselflavored</t>
  </si>
  <si>
    <r>
      <rPr>
        <u/>
        <sz val="10"/>
        <color rgb="FF1155CC"/>
        <rFont val="Arial, sans-serif"/>
      </rPr>
      <t>https://www.instagram.com/gl0w_with_me</t>
    </r>
  </si>
  <si>
    <t>gl0w_with_me</t>
  </si>
  <si>
    <r>
      <rPr>
        <u/>
        <sz val="10"/>
        <color rgb="FF1155CC"/>
        <rFont val="Arial, sans-serif"/>
      </rPr>
      <t>https://www.instagram.com/afyaglow</t>
    </r>
  </si>
  <si>
    <t>afyaglow</t>
  </si>
  <si>
    <r>
      <rPr>
        <u/>
        <sz val="10"/>
        <color rgb="FF1155CC"/>
        <rFont val="Arial, sans-serif"/>
      </rPr>
      <t>https://www.instagram.com/kacjbeauty</t>
    </r>
  </si>
  <si>
    <t>kacjbeauty</t>
  </si>
  <si>
    <r>
      <rPr>
        <u/>
        <sz val="10"/>
        <color rgb="FF1155CC"/>
        <rFont val="Arial, sans-serif"/>
      </rPr>
      <t>https://www.instagram.com/bea_hmakeup</t>
    </r>
  </si>
  <si>
    <t>bea_hmakeup</t>
  </si>
  <si>
    <r>
      <rPr>
        <u/>
        <sz val="10"/>
        <color rgb="FF1155CC"/>
        <rFont val="Arial, sans-serif"/>
      </rPr>
      <t>https://www.instagram.com/my_beautyful_things</t>
    </r>
  </si>
  <si>
    <t>my_beautyful_things</t>
  </si>
  <si>
    <r>
      <rPr>
        <u/>
        <sz val="10"/>
        <color rgb="FF1155CC"/>
        <rFont val="Arial, sans-serif"/>
      </rPr>
      <t>https://www.instagram.com/smsmakeup_</t>
    </r>
  </si>
  <si>
    <t>smsmakeup_</t>
  </si>
  <si>
    <r>
      <rPr>
        <u/>
        <sz val="10"/>
        <color rgb="FF1155CC"/>
        <rFont val="Arial, sans-serif"/>
      </rPr>
      <t>https://www.instagram.com/the_skincaretruth</t>
    </r>
  </si>
  <si>
    <t>the_skincaretruth</t>
  </si>
  <si>
    <r>
      <rPr>
        <u/>
        <sz val="10"/>
        <color rgb="FF1155CC"/>
        <rFont val="Arial, sans-serif"/>
      </rPr>
      <t>https://www.instagram.com/jee_young_delta</t>
    </r>
  </si>
  <si>
    <t>jee_young_delta</t>
  </si>
  <si>
    <r>
      <rPr>
        <u/>
        <sz val="10"/>
        <color rgb="FF1155CC"/>
        <rFont val="Arial, sans-serif"/>
      </rPr>
      <t>https://www.instagram.com/annebeautyland</t>
    </r>
  </si>
  <si>
    <t>annebeautyland</t>
  </si>
  <si>
    <r>
      <rPr>
        <u/>
        <sz val="10"/>
        <color rgb="FF1155CC"/>
        <rFont val="Arial, sans-serif"/>
      </rPr>
      <t>https://www.instagram.com/skincarewithlola</t>
    </r>
  </si>
  <si>
    <t>skincarewithlola</t>
  </si>
  <si>
    <r>
      <rPr>
        <u/>
        <sz val="10"/>
        <color rgb="FF1155CC"/>
        <rFont val="Arial, sans-serif"/>
      </rPr>
      <t>https://www.instagram.com/amymac0306</t>
    </r>
  </si>
  <si>
    <t>amymac0306</t>
  </si>
  <si>
    <r>
      <rPr>
        <u/>
        <sz val="10"/>
        <color rgb="FF1155CC"/>
        <rFont val="Arial, sans-serif"/>
      </rPr>
      <t>https://www.instagram.com/fayefaery</t>
    </r>
  </si>
  <si>
    <t>fayefaery</t>
  </si>
  <si>
    <r>
      <rPr>
        <u/>
        <sz val="10"/>
        <color rgb="FF1155CC"/>
        <rFont val="Arial, sans-serif"/>
      </rPr>
      <t>https://www.instagram.com/hanypick_global</t>
    </r>
  </si>
  <si>
    <t>hanypick_global</t>
  </si>
  <si>
    <r>
      <rPr>
        <u/>
        <sz val="10"/>
        <color rgb="FF1155CC"/>
        <rFont val="Arial, sans-serif"/>
      </rPr>
      <t>https://www.instagram.com/4lovingyourownskin</t>
    </r>
  </si>
  <si>
    <t>4lovingyourownskin</t>
  </si>
  <si>
    <r>
      <rPr>
        <u/>
        <sz val="10"/>
        <color rgb="FF1155CC"/>
        <rFont val="Arial, sans-serif"/>
      </rPr>
      <t>https://www.instagram.com/tanyats.beauty</t>
    </r>
  </si>
  <si>
    <t>tanyats.beauty</t>
  </si>
  <si>
    <r>
      <rPr>
        <u/>
        <sz val="10"/>
        <color rgb="FF1155CC"/>
        <rFont val="Arial, sans-serif"/>
      </rPr>
      <t>https://www.instagram.com/kbeautywitham</t>
    </r>
  </si>
  <si>
    <t>kbeautywitham</t>
  </si>
  <si>
    <r>
      <rPr>
        <u/>
        <sz val="10"/>
        <color rgb="FF1155CC"/>
        <rFont val="Arial, sans-serif"/>
      </rPr>
      <t>https://www.instagram.com/_khanhtq_</t>
    </r>
  </si>
  <si>
    <t>_khanhtq_</t>
  </si>
  <si>
    <r>
      <rPr>
        <u/>
        <sz val="10"/>
        <color rgb="FF1155CC"/>
        <rFont val="Arial, sans-serif"/>
      </rPr>
      <t>https://www.instagram.com/glowtogoskincare</t>
    </r>
  </si>
  <si>
    <t>glowtogoskincare</t>
  </si>
  <si>
    <r>
      <rPr>
        <u/>
        <sz val="10"/>
        <color rgb="FF1155CC"/>
        <rFont val="Arial, sans-serif"/>
      </rPr>
      <t>https://www.instagram.com/makeupwithtate</t>
    </r>
  </si>
  <si>
    <t>makeupwithtate</t>
  </si>
  <si>
    <t>https://www.instagram.com/_addicted.to.skincare</t>
  </si>
  <si>
    <t>_addicted.to.skincare</t>
  </si>
  <si>
    <r>
      <rPr>
        <u/>
        <sz val="10"/>
        <color rgb="FF1155CC"/>
        <rFont val="Arial, sans-serif"/>
      </rPr>
      <t>https://www.instagram.com/selfcarespinoff</t>
    </r>
  </si>
  <si>
    <t>selfcarespinoff</t>
  </si>
  <si>
    <r>
      <rPr>
        <u/>
        <sz val="10"/>
        <color rgb="FF1155CC"/>
        <rFont val="Arial, sans-serif"/>
      </rPr>
      <t>https://www.instagram.com/dafnepaloma</t>
    </r>
  </si>
  <si>
    <t>dafnepaloma</t>
  </si>
  <si>
    <r>
      <rPr>
        <u/>
        <sz val="10"/>
        <color rgb="FF1155CC"/>
        <rFont val="Arial, sans-serif"/>
      </rPr>
      <t>https://www.instagram.com/marcdoco</t>
    </r>
  </si>
  <si>
    <t>marcdoco</t>
  </si>
  <si>
    <r>
      <rPr>
        <u/>
        <sz val="10"/>
        <color rgb="FF1155CC"/>
        <rFont val="Arial, sans-serif"/>
      </rPr>
      <t>https://www.instagram.com/wondergenny</t>
    </r>
  </si>
  <si>
    <t>wondergenny</t>
  </si>
  <si>
    <r>
      <rPr>
        <u/>
        <sz val="10"/>
        <color rgb="FF1155CC"/>
        <rFont val="Arial, sans-serif"/>
      </rPr>
      <t>https://www.instagram.com/kdream_28</t>
    </r>
  </si>
  <si>
    <t>kdream_28</t>
  </si>
  <si>
    <t>https://www.instagram.com/reel/DK1YR8lhnan/?utm_source=ig_web_copy_link&amp;igsh=MzRlODBiNWFlZA==</t>
  </si>
  <si>
    <t>https://www.instagram.com/persian_bambi/</t>
  </si>
  <si>
    <t>persian_bambi</t>
  </si>
  <si>
    <r>
      <rPr>
        <u/>
        <sz val="10"/>
        <color rgb="FF1155CC"/>
        <rFont val="Arial, sans-serif"/>
      </rPr>
      <t>https://www.instagram.com/melodyofher_</t>
    </r>
  </si>
  <si>
    <t>melodyofher_</t>
  </si>
  <si>
    <r>
      <rPr>
        <u/>
        <sz val="10"/>
        <color rgb="FF1155CC"/>
        <rFont val="Arial, sans-serif"/>
      </rPr>
      <t>https://www.instagram.com/delunaseoul</t>
    </r>
  </si>
  <si>
    <t>delunaseoul</t>
  </si>
  <si>
    <r>
      <rPr>
        <u/>
        <sz val="10"/>
        <color rgb="FF1155CC"/>
        <rFont val="Arial, sans-serif"/>
      </rPr>
      <t>https://www.instagram.com/antony_trss</t>
    </r>
  </si>
  <si>
    <t>antony_trss</t>
  </si>
  <si>
    <r>
      <rPr>
        <u/>
        <sz val="10"/>
        <color rgb="FF1155CC"/>
        <rFont val="Arial, sans-serif"/>
      </rPr>
      <t>https://www.instagram.com/dilaraarda_</t>
    </r>
  </si>
  <si>
    <t>dilaraarda_</t>
  </si>
  <si>
    <r>
      <rPr>
        <u/>
        <sz val="10"/>
        <color rgb="FF1155CC"/>
        <rFont val="Arial, sans-serif"/>
      </rPr>
      <t>https://www.instagram.com/rahil_korea</t>
    </r>
  </si>
  <si>
    <t>rahil_korea</t>
  </si>
  <si>
    <r>
      <rPr>
        <u/>
        <sz val="10"/>
        <color rgb="FF1155CC"/>
        <rFont val="Arial, sans-serif"/>
      </rPr>
      <t>https://www.instagram.com/clairebearicon</t>
    </r>
  </si>
  <si>
    <t>clairebearicon</t>
  </si>
  <si>
    <r>
      <rPr>
        <u/>
        <sz val="10"/>
        <color rgb="FF1155CC"/>
        <rFont val="Arial, sans-serif"/>
      </rPr>
      <t>https://www.instagram.com/syy_yll_</t>
    </r>
  </si>
  <si>
    <t>syy_yll_</t>
  </si>
  <si>
    <r>
      <rPr>
        <u/>
        <sz val="10"/>
        <color rgb="FF1155CC"/>
        <rFont val="Arial, sans-serif"/>
      </rPr>
      <t>https://www.instagram.com/johnandmack</t>
    </r>
  </si>
  <si>
    <t>johnandmack</t>
  </si>
  <si>
    <r>
      <rPr>
        <u/>
        <sz val="10"/>
        <color rgb="FF1155CC"/>
        <rFont val="Arial, sans-serif"/>
      </rPr>
      <t>https://www.instagram.com/myuyenbexiu</t>
    </r>
  </si>
  <si>
    <t>myuyenbexiu</t>
  </si>
  <si>
    <r>
      <rPr>
        <u/>
        <sz val="10"/>
        <color rgb="FF1155CC"/>
        <rFont val="Arial, sans-serif"/>
      </rPr>
      <t>https://www.instagram.com/skinyskincare</t>
    </r>
  </si>
  <si>
    <t>skinyskincare</t>
  </si>
  <si>
    <r>
      <rPr>
        <u/>
        <sz val="10"/>
        <color rgb="FF1155CC"/>
        <rFont val="Arial, sans-serif"/>
      </rPr>
      <t>https://www.instagram.com/rosiechalle</t>
    </r>
  </si>
  <si>
    <t>rosiechalle</t>
  </si>
  <si>
    <r>
      <rPr>
        <u/>
        <sz val="10"/>
        <color rgb="FF1155CC"/>
        <rFont val="Arial, sans-serif"/>
      </rPr>
      <t>https://www.instagram.com/piinkimi</t>
    </r>
  </si>
  <si>
    <t>piinkimi</t>
  </si>
  <si>
    <r>
      <rPr>
        <u/>
        <sz val="10"/>
        <color rgb="FF1155CC"/>
        <rFont val="Arial, sans-serif"/>
      </rPr>
      <t>https://www.instagram.com/cicamatcha</t>
    </r>
  </si>
  <si>
    <t>cicamatcha</t>
  </si>
  <si>
    <r>
      <rPr>
        <u/>
        <sz val="10"/>
        <color rgb="FF1155CC"/>
        <rFont val="Arial, sans-serif"/>
      </rPr>
      <t>https://www.instagram.com/widukrahmawati</t>
    </r>
  </si>
  <si>
    <t>widukrahmawati</t>
  </si>
  <si>
    <r>
      <rPr>
        <u/>
        <sz val="10"/>
        <color rgb="FF1155CC"/>
        <rFont val="Arial, sans-serif"/>
      </rPr>
      <t>https://www.instagram.com/aris_archilgaa_sonirhogch</t>
    </r>
  </si>
  <si>
    <t>aris_archilgaa_sonirhogch</t>
  </si>
  <si>
    <t>https://www.tiktok.com/@koreawitheva/video/7514811077943643414</t>
  </si>
  <si>
    <t>https://www.instagram.com/reel/DKxiK5KNurp/?utm_source=ig_web_copy_link&amp;igsh=MzRlODBiNWFlZA==</t>
  </si>
  <si>
    <t>https://www.instagram.com/eval.4/</t>
  </si>
  <si>
    <t>eval.4</t>
  </si>
  <si>
    <r>
      <rPr>
        <u/>
        <sz val="10"/>
        <color rgb="FF1155CC"/>
        <rFont val="Arial, sans-serif"/>
      </rPr>
      <t>https://www.instagram.com/anugrahmia</t>
    </r>
  </si>
  <si>
    <t>anugrahmia</t>
  </si>
  <si>
    <r>
      <rPr>
        <u/>
        <sz val="10"/>
        <color rgb="FF1155CC"/>
        <rFont val="Arial, sans-serif"/>
      </rPr>
      <t>https://www.instagram.com/vinuripiki.ugc</t>
    </r>
  </si>
  <si>
    <t>vinuripiki.ugc</t>
  </si>
  <si>
    <r>
      <rPr>
        <u/>
        <sz val="10"/>
        <color rgb="FF1155CC"/>
        <rFont val="Arial, sans-serif"/>
      </rPr>
      <t>https://www.instagram.com/vera_kskincare</t>
    </r>
  </si>
  <si>
    <t>vera_kskincare</t>
  </si>
  <si>
    <r>
      <rPr>
        <u/>
        <sz val="10"/>
        <color rgb="FF1155CC"/>
        <rFont val="Arial, sans-serif"/>
      </rPr>
      <t>https://www.instagram.com/glowupwithrana</t>
    </r>
  </si>
  <si>
    <t>glowupwithrana</t>
  </si>
  <si>
    <r>
      <rPr>
        <u/>
        <sz val="10"/>
        <color rgb="FF1155CC"/>
        <rFont val="Arial, sans-serif"/>
      </rPr>
      <t>https://www.instagram.com/skinwith.michael</t>
    </r>
  </si>
  <si>
    <t>skinwith.michael</t>
  </si>
  <si>
    <r>
      <rPr>
        <u/>
        <sz val="10"/>
        <color rgb="FF1155CC"/>
        <rFont val="Arial, sans-serif"/>
      </rPr>
      <t>https://www.instagram.com/kobe.alforte</t>
    </r>
  </si>
  <si>
    <t>kobe.alforte</t>
  </si>
  <si>
    <r>
      <rPr>
        <u/>
        <sz val="10"/>
        <color rgb="FF1155CC"/>
        <rFont val="Arial, sans-serif"/>
      </rPr>
      <t>https://www.instagram.com/dr.jung0110</t>
    </r>
  </si>
  <si>
    <t>dr.jung0110</t>
  </si>
  <si>
    <r>
      <rPr>
        <u/>
        <sz val="10"/>
        <color rgb="FF1155CC"/>
        <rFont val="Arial, sans-serif"/>
      </rPr>
      <t>https://www.instagram.com/hellodynamite</t>
    </r>
  </si>
  <si>
    <t>hellodynamite</t>
  </si>
  <si>
    <r>
      <rPr>
        <u/>
        <sz val="10"/>
        <color rgb="FF1155CC"/>
        <rFont val="Arial, sans-serif"/>
      </rPr>
      <t>https://www.instagram.com/9abby.kim</t>
    </r>
  </si>
  <si>
    <t>9abby.kim</t>
  </si>
  <si>
    <r>
      <rPr>
        <u/>
        <sz val="10"/>
        <color rgb="FF1155CC"/>
        <rFont val="Arial, sans-serif"/>
      </rPr>
      <t>https://www.instagram.com/racunbyoddd</t>
    </r>
  </si>
  <si>
    <t>racunbyoddd</t>
  </si>
  <si>
    <r>
      <rPr>
        <u/>
        <sz val="10"/>
        <color rgb="FF1155CC"/>
        <rFont val="Arial, sans-serif"/>
      </rPr>
      <t>https://www.instagram.com/mirsyaninfealita</t>
    </r>
  </si>
  <si>
    <t>mirsyaninfealita</t>
  </si>
  <si>
    <r>
      <rPr>
        <u/>
        <sz val="10"/>
        <color rgb="FF1155CC"/>
        <rFont val="Arial, sans-serif"/>
      </rPr>
      <t>https://www.instagram.com/daiana_korean</t>
    </r>
  </si>
  <si>
    <t>daiana_korean</t>
  </si>
  <si>
    <r>
      <rPr>
        <u/>
        <sz val="10"/>
        <color rgb="FF1155CC"/>
        <rFont val="Arial, sans-serif"/>
      </rPr>
      <t>https://www.instagram.com/hattusse</t>
    </r>
  </si>
  <si>
    <t>hattusse</t>
  </si>
  <si>
    <t>heheeszek</t>
  </si>
  <si>
    <t>tatianakurnosova</t>
  </si>
  <si>
    <t>b.heelen_</t>
  </si>
  <si>
    <t>stefan.seoul</t>
  </si>
  <si>
    <t>jeremycbutler</t>
  </si>
  <si>
    <t>https://www.instagram.com/reel/DN_Plz5EmdS/?utm_source=ig_web_copy_link&amp;igsh=MzRlODBiNWFlZA==</t>
  </si>
  <si>
    <t>faezeh_sarafraz</t>
  </si>
  <si>
    <t>karenbehh</t>
  </si>
  <si>
    <t>pumphannita</t>
  </si>
  <si>
    <t>kimxseon</t>
  </si>
  <si>
    <t>rimshafathima_</t>
  </si>
  <si>
    <t>swarreatz</t>
  </si>
  <si>
    <t>https://www.instagram.com/reel/DK_QekYzD9O/?utm_source=ig_web_copy_link&amp;igsh=MzRlODBiNWFlZA==</t>
  </si>
  <si>
    <t>omoye_roland</t>
  </si>
  <si>
    <t>hlkristin</t>
  </si>
  <si>
    <t>raniakelesidou</t>
  </si>
  <si>
    <t>sanskriti_syal</t>
  </si>
  <si>
    <t>jingcccj</t>
  </si>
  <si>
    <t>chaimae.saadi</t>
  </si>
  <si>
    <t>molleees</t>
  </si>
  <si>
    <t>lightheen</t>
  </si>
  <si>
    <t>_lydiavstheworld</t>
  </si>
  <si>
    <t>im.lara.sophia</t>
  </si>
  <si>
    <t>technophile_kavita</t>
  </si>
  <si>
    <t>uz.international</t>
  </si>
  <si>
    <t>yeva_western</t>
  </si>
  <si>
    <t>priminseoul</t>
  </si>
  <si>
    <t>kellynicolle.com_</t>
  </si>
  <si>
    <t>feilina_calorine</t>
  </si>
  <si>
    <t>iiiyukiiiiiii</t>
  </si>
  <si>
    <t>stacyveloce</t>
  </si>
  <si>
    <t>marie.shanaa</t>
  </si>
  <si>
    <t>hellibelly_</t>
  </si>
  <si>
    <t>amandatorquise</t>
  </si>
  <si>
    <t>https://www.instagram.com/akmaeva_dinara/</t>
  </si>
  <si>
    <t>akmaeva_dinara</t>
  </si>
  <si>
    <t>https://www.instagram.com/model__ella/</t>
  </si>
  <si>
    <t>model__ella</t>
  </si>
  <si>
    <t>https://www.instagram.com/nanxra9/</t>
  </si>
  <si>
    <t>nanxra9</t>
  </si>
  <si>
    <t>https://www.instagram.com/helenpova/</t>
  </si>
  <si>
    <t>helenpova</t>
  </si>
  <si>
    <t>https://www.instagram.com/sophiasidae/</t>
  </si>
  <si>
    <t>sophiasidae</t>
  </si>
  <si>
    <t>https://www.instagram.com/sevkenur/</t>
  </si>
  <si>
    <t>sevkenur</t>
  </si>
  <si>
    <t>https://www.instagram.com/linaaayi/</t>
  </si>
  <si>
    <t>linaaayi</t>
  </si>
  <si>
    <t>https://www.instagram.com/zushin_/</t>
  </si>
  <si>
    <t>zushin_</t>
  </si>
  <si>
    <t>https://www.instagram.com/donna.goldn/</t>
  </si>
  <si>
    <t>donna.goldn</t>
  </si>
  <si>
    <t>https://www.instagram.com/ecenurrfidan/</t>
  </si>
  <si>
    <t>ecenurrfidan</t>
  </si>
  <si>
    <t>https://www.instagram.com/reel/DKiqc3NTmN2/?utm_source=ig_web_copy_link&amp;igsh=MzRlODBiNWFlZA==</t>
  </si>
  <si>
    <t>https://www.instagram.com/liana_scott_/</t>
  </si>
  <si>
    <t>liana_scott_</t>
  </si>
  <si>
    <t>https://www.instagram.com/aknrubaie/</t>
  </si>
  <si>
    <t>aknrubaie</t>
  </si>
  <si>
    <t>https://www.instagram.com/sprworld/</t>
  </si>
  <si>
    <t>sprworld</t>
  </si>
  <si>
    <t>https://www.instagram.com/emma.modelave/</t>
  </si>
  <si>
    <t>emma.modelave</t>
  </si>
  <si>
    <t>https://www.instagram.com/mariia_matsumoto/</t>
  </si>
  <si>
    <t>mariia_matsumoto</t>
  </si>
  <si>
    <t>https://www.instagram.com/camilleboraton/</t>
  </si>
  <si>
    <t>camilleboraton</t>
  </si>
  <si>
    <t>https://www.instagram.com/kaia.wx/</t>
  </si>
  <si>
    <t>kaia.wx</t>
  </si>
  <si>
    <t>https://www.instagram.com/yongd_shulera/</t>
  </si>
  <si>
    <t>yongd_shulera</t>
  </si>
  <si>
    <t>https://www.instagram.com/p/C-F6O7_ykgQ/</t>
  </si>
  <si>
    <t>felicream</t>
  </si>
  <si>
    <t>기타 플랫폼 콘텐츠</t>
  </si>
  <si>
    <t>틱톡 링크</t>
  </si>
  <si>
    <t>저장수</t>
  </si>
  <si>
    <t>좋아요</t>
  </si>
  <si>
    <t>조회수</t>
  </si>
  <si>
    <t>가이드라인</t>
  </si>
  <si>
    <t>포스팅 예정일</t>
  </si>
  <si>
    <t>포스트링크</t>
  </si>
  <si>
    <t>시술완료</t>
  </si>
  <si>
    <t>콘텐츠가이드 전송</t>
  </si>
  <si>
    <t>병원</t>
  </si>
  <si>
    <t>예약일(확정)</t>
  </si>
  <si>
    <t>구글폼 회신</t>
  </si>
  <si>
    <t>구글폼 전송</t>
  </si>
  <si>
    <t>거절 여부</t>
  </si>
  <si>
    <t>회신 여부</t>
  </si>
  <si>
    <t>상태</t>
  </si>
  <si>
    <t>유형</t>
  </si>
  <si>
    <t>1차 태핑</t>
  </si>
  <si>
    <t>인플루언서 URL</t>
  </si>
  <si>
    <t>1열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</si>
</sst>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m/d/yyyy\ h:mm:ss"/>
    <numFmt numFmtId="166" formatCode="yyyy\.\ m\.\ d"/>
  </numFmts>
  <fonts count="55"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rgb="FF434343"/>
      <name val="Malgun Gothic"/>
      <family val="2"/>
      <charset val="129"/>
    </font>
    <font>
      <u/>
      <sz val="11"/>
      <color theme="1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sz val="11"/>
      <color rgb="FF737373"/>
      <name val="-apple-system"/>
    </font>
    <font>
      <u/>
      <sz val="10"/>
      <color rgb="FF0000FF"/>
      <name val="Arial"/>
      <family val="2"/>
    </font>
    <font>
      <u/>
      <sz val="11"/>
      <color rgb="FF1155CC"/>
      <name val="Malgun Gothic"/>
      <family val="2"/>
      <charset val="129"/>
    </font>
    <font>
      <sz val="11"/>
      <color rgb="FF737373"/>
      <name val="Arial"/>
      <family val="2"/>
    </font>
    <font>
      <u/>
      <sz val="10"/>
      <color rgb="FF0000FF"/>
      <name val="Roboto"/>
    </font>
    <font>
      <sz val="11"/>
      <color rgb="FF000000"/>
      <name val="&quot;맑은 고딕&quot;"/>
    </font>
    <font>
      <u/>
      <sz val="11"/>
      <color rgb="FF000000"/>
      <name val="&quot;맑은 고딕&quot;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-apple-system"/>
    </font>
    <font>
      <sz val="11"/>
      <color theme="1"/>
      <name val="Malgun Gothic"/>
      <family val="2"/>
      <charset val="129"/>
    </font>
    <font>
      <sz val="10"/>
      <color rgb="FF262626"/>
      <name val="Arial"/>
      <family val="2"/>
    </font>
    <font>
      <u/>
      <sz val="10"/>
      <color rgb="FF000000"/>
      <name val="Arial"/>
      <family val="2"/>
    </font>
    <font>
      <sz val="15"/>
      <color rgb="FF000000"/>
      <name val="-apple-system"/>
    </font>
    <font>
      <u/>
      <sz val="11"/>
      <color rgb="FF737373"/>
      <name val="-apple-system"/>
    </font>
    <font>
      <u/>
      <sz val="10"/>
      <color rgb="FF434343"/>
      <name val="Roboto"/>
    </font>
    <font>
      <sz val="10"/>
      <color rgb="FF262626"/>
      <name val="System-ui"/>
    </font>
    <font>
      <sz val="10"/>
      <color rgb="FF434343"/>
      <name val="Arial"/>
      <family val="2"/>
    </font>
    <font>
      <sz val="11"/>
      <color rgb="FF434343"/>
      <name val="Malgun Gothic"/>
      <family val="2"/>
      <charset val="129"/>
    </font>
    <font>
      <u/>
      <sz val="11"/>
      <color rgb="FF0000FF"/>
      <name val="Malgun Gothic"/>
      <family val="2"/>
      <charset val="129"/>
    </font>
    <font>
      <sz val="11"/>
      <color rgb="FF000000"/>
      <name val="Roboto"/>
    </font>
    <font>
      <sz val="11"/>
      <color rgb="FF000000"/>
      <name val="Arial"/>
      <family val="2"/>
      <scheme val="minor"/>
    </font>
    <font>
      <u/>
      <sz val="10"/>
      <color rgb="FF1155CC"/>
      <name val="Arial, sans-serif"/>
    </font>
    <font>
      <u/>
      <sz val="11"/>
      <color rgb="FF434343"/>
      <name val="&quot;맑은 고딕&quot;"/>
    </font>
    <font>
      <sz val="11"/>
      <color theme="1"/>
      <name val="&quot;맑은 고딕&quot;"/>
    </font>
    <font>
      <u/>
      <sz val="11"/>
      <color rgb="FF0000FF"/>
      <name val="&quot;맑은 고딕&quot;"/>
    </font>
    <font>
      <u/>
      <sz val="11"/>
      <color rgb="FF1155CC"/>
      <name val="&quot;맑은 고딕&quot;, monospace"/>
    </font>
    <font>
      <u/>
      <sz val="12"/>
      <color rgb="FF1155CC"/>
      <name val="Arial"/>
      <family val="2"/>
      <scheme val="minor"/>
    </font>
    <font>
      <sz val="10"/>
      <color rgb="FFFFC8AA"/>
      <name val="Roboto"/>
    </font>
    <font>
      <sz val="10"/>
      <color rgb="FF434343"/>
      <name val="Roboto"/>
    </font>
    <font>
      <u/>
      <sz val="10"/>
      <color theme="1"/>
      <name val="Arial"/>
      <family val="2"/>
      <scheme val="minor"/>
    </font>
    <font>
      <u/>
      <sz val="10"/>
      <color rgb="FF434343"/>
      <name val="Arial"/>
      <family val="2"/>
      <scheme val="minor"/>
    </font>
    <font>
      <u/>
      <sz val="11"/>
      <color rgb="FF000000"/>
      <name val="Malgun Gothic"/>
      <family val="2"/>
      <charset val="129"/>
    </font>
    <font>
      <sz val="11"/>
      <color rgb="FF000000"/>
      <name val="Malgun Gothic"/>
      <family val="2"/>
      <charset val="129"/>
    </font>
    <font>
      <u/>
      <sz val="11"/>
      <color rgb="FF000000"/>
      <name val="-apple-system"/>
    </font>
    <font>
      <u/>
      <sz val="15"/>
      <color rgb="FF1155CC"/>
      <name val="Arial"/>
      <family val="2"/>
      <scheme val="minor"/>
    </font>
    <font>
      <sz val="12"/>
      <color rgb="FF000000"/>
      <name val="-apple-system"/>
    </font>
    <font>
      <sz val="10"/>
      <color rgb="FF0C1014"/>
      <name val="-apple-system"/>
    </font>
    <font>
      <sz val="11"/>
      <color rgb="FF0C1014"/>
      <name val="-apple-system"/>
    </font>
    <font>
      <u/>
      <sz val="11"/>
      <color theme="1"/>
      <name val="Malgun Gothic"/>
      <family val="2"/>
      <charset val="129"/>
    </font>
    <font>
      <strike/>
      <sz val="10"/>
      <color theme="1"/>
      <name val="Arial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434343"/>
      <name val="Arial"/>
      <family val="2"/>
    </font>
    <font>
      <i/>
      <sz val="11"/>
      <color theme="1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Malgun Gothic"/>
      <family val="2"/>
      <charset val="129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0F2F5"/>
        <bgColor rgb="FFF0F2F5"/>
      </patternFill>
    </fill>
    <fill>
      <patternFill patternType="solid">
        <fgColor rgb="FFFF0000"/>
        <bgColor rgb="FFFF0000"/>
      </patternFill>
    </fill>
    <fill>
      <patternFill patternType="solid">
        <fgColor rgb="FF356854"/>
        <bgColor rgb="FF356854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</fills>
  <borders count="37">
    <border>
      <left/>
      <right/>
      <top/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6F8F9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FFFFFF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  <diagonal/>
    </border>
    <border>
      <left style="thin">
        <color rgb="FFF0F2F5"/>
      </left>
      <right style="thin">
        <color rgb="FFF0F2F5"/>
      </right>
      <top style="thin">
        <color rgb="FFF0F2F5"/>
      </top>
      <bottom style="thin">
        <color rgb="FFF0F2F5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  <diagonal/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0000"/>
      </left>
      <right style="medium">
        <color rgb="FFFF0000"/>
      </right>
      <top style="thin">
        <color rgb="FFFFFFFF"/>
      </top>
      <bottom style="thin">
        <color rgb="FFFFFFFF"/>
      </bottom>
      <diagonal/>
    </border>
    <border>
      <left style="medium">
        <color rgb="FFFF0000"/>
      </left>
      <right style="medium">
        <color rgb="FFFF0000"/>
      </right>
      <top style="thin">
        <color rgb="FFF6F8F9"/>
      </top>
      <bottom style="thin">
        <color rgb="FFF6F8F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thin">
        <color rgb="FFFFFFFF"/>
      </left>
      <right style="thin">
        <color rgb="FFFFFFFF"/>
      </right>
      <top style="medium">
        <color rgb="FFFFFF00"/>
      </top>
      <bottom style="medium">
        <color rgb="FFFFFF00"/>
      </bottom>
      <diagonal/>
    </border>
    <border>
      <left style="thin">
        <color rgb="FFFFFFFF"/>
      </left>
      <right style="thin">
        <color rgb="FFFFFFFF"/>
      </right>
      <top style="medium">
        <color rgb="FFFFFF00"/>
      </top>
      <bottom style="thin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FF00"/>
      </top>
      <bottom style="medium">
        <color rgb="FFFFFF00"/>
      </bottom>
      <diagonal/>
    </border>
    <border>
      <left style="thin">
        <color rgb="FFFF0000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0000"/>
      </left>
      <right style="thin">
        <color rgb="FFFF0000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CC0000"/>
      </left>
      <right style="thin">
        <color rgb="FFCC0000"/>
      </right>
      <top style="thin">
        <color rgb="FF284E3F"/>
      </top>
      <bottom style="thin">
        <color rgb="FF284E3F"/>
      </bottom>
      <diagonal/>
    </border>
    <border>
      <left style="thin">
        <color rgb="FFF1C232"/>
      </left>
      <right style="thin">
        <color rgb="FFF1C232"/>
      </right>
      <top style="thin">
        <color rgb="FF284E3F"/>
      </top>
      <bottom style="thin">
        <color rgb="FF284E3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284E3F"/>
      </bottom>
      <diagonal/>
    </border>
    <border>
      <left style="thin">
        <color rgb="FF284E3F"/>
      </left>
      <right style="thin">
        <color rgb="FFCC0000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0" fontId="2" fillId="2" borderId="2" xfId="0" applyFont="1" applyFill="1" applyBorder="1"/>
    <xf numFmtId="166" fontId="3" fillId="3" borderId="2" xfId="0" applyNumberFormat="1" applyFont="1" applyFill="1" applyBorder="1"/>
    <xf numFmtId="49" fontId="4" fillId="3" borderId="2" xfId="0" applyNumberFormat="1" applyFont="1" applyFill="1" applyBorder="1"/>
    <xf numFmtId="0" fontId="5" fillId="0" borderId="3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vertical="center"/>
    </xf>
    <xf numFmtId="0" fontId="2" fillId="2" borderId="5" xfId="0" applyFont="1" applyFill="1" applyBorder="1"/>
    <xf numFmtId="166" fontId="3" fillId="3" borderId="5" xfId="0" applyNumberFormat="1" applyFont="1" applyFill="1" applyBorder="1"/>
    <xf numFmtId="49" fontId="4" fillId="3" borderId="5" xfId="0" applyNumberFormat="1" applyFont="1" applyFill="1" applyBorder="1"/>
    <xf numFmtId="0" fontId="5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vertical="center"/>
    </xf>
    <xf numFmtId="0" fontId="2" fillId="2" borderId="8" xfId="0" applyFont="1" applyFill="1" applyBorder="1"/>
    <xf numFmtId="166" fontId="3" fillId="3" borderId="8" xfId="0" applyNumberFormat="1" applyFont="1" applyFill="1" applyBorder="1"/>
    <xf numFmtId="49" fontId="4" fillId="3" borderId="8" xfId="0" applyNumberFormat="1" applyFont="1" applyFill="1" applyBorder="1"/>
    <xf numFmtId="0" fontId="5" fillId="0" borderId="9" xfId="0" applyFont="1" applyBorder="1"/>
    <xf numFmtId="0" fontId="3" fillId="3" borderId="5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7" fillId="0" borderId="9" xfId="0" applyFont="1" applyBorder="1"/>
    <xf numFmtId="0" fontId="1" fillId="0" borderId="6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6" fontId="11" fillId="0" borderId="5" xfId="0" applyNumberFormat="1" applyFont="1" applyBorder="1"/>
    <xf numFmtId="0" fontId="12" fillId="0" borderId="5" xfId="0" applyFont="1" applyBorder="1" applyAlignment="1">
      <alignment horizontal="left"/>
    </xf>
    <xf numFmtId="0" fontId="11" fillId="0" borderId="6" xfId="0" applyFont="1" applyBorder="1"/>
    <xf numFmtId="166" fontId="11" fillId="0" borderId="8" xfId="0" applyNumberFormat="1" applyFont="1" applyBorder="1"/>
    <xf numFmtId="0" fontId="12" fillId="0" borderId="8" xfId="0" applyFont="1" applyBorder="1" applyAlignment="1">
      <alignment horizontal="left"/>
    </xf>
    <xf numFmtId="0" fontId="11" fillId="0" borderId="9" xfId="0" applyFont="1" applyBorder="1"/>
    <xf numFmtId="0" fontId="7" fillId="0" borderId="6" xfId="0" applyFont="1" applyBorder="1"/>
    <xf numFmtId="166" fontId="13" fillId="3" borderId="8" xfId="0" applyNumberFormat="1" applyFont="1" applyFill="1" applyBorder="1"/>
    <xf numFmtId="49" fontId="13" fillId="3" borderId="8" xfId="0" applyNumberFormat="1" applyFont="1" applyFill="1" applyBorder="1"/>
    <xf numFmtId="166" fontId="13" fillId="3" borderId="5" xfId="0" applyNumberFormat="1" applyFont="1" applyFill="1" applyBorder="1"/>
    <xf numFmtId="49" fontId="13" fillId="3" borderId="5" xfId="0" applyNumberFormat="1" applyFont="1" applyFill="1" applyBorder="1"/>
    <xf numFmtId="0" fontId="1" fillId="0" borderId="9" xfId="0" applyFont="1" applyBorder="1" applyAlignment="1">
      <alignment vertical="center"/>
    </xf>
    <xf numFmtId="0" fontId="14" fillId="0" borderId="6" xfId="0" applyFont="1" applyBorder="1"/>
    <xf numFmtId="0" fontId="14" fillId="0" borderId="9" xfId="0" applyFont="1" applyBorder="1"/>
    <xf numFmtId="166" fontId="3" fillId="2" borderId="5" xfId="0" applyNumberFormat="1" applyFont="1" applyFill="1" applyBorder="1"/>
    <xf numFmtId="49" fontId="4" fillId="2" borderId="5" xfId="0" applyNumberFormat="1" applyFont="1" applyFill="1" applyBorder="1"/>
    <xf numFmtId="166" fontId="3" fillId="2" borderId="8" xfId="0" applyNumberFormat="1" applyFont="1" applyFill="1" applyBorder="1"/>
    <xf numFmtId="49" fontId="4" fillId="2" borderId="8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15" fillId="0" borderId="8" xfId="0" applyNumberFormat="1" applyFont="1" applyBorder="1"/>
    <xf numFmtId="49" fontId="15" fillId="0" borderId="8" xfId="0" applyNumberFormat="1" applyFont="1" applyBorder="1"/>
    <xf numFmtId="166" fontId="15" fillId="0" borderId="5" xfId="0" applyNumberFormat="1" applyFont="1" applyBorder="1"/>
    <xf numFmtId="49" fontId="15" fillId="0" borderId="5" xfId="0" applyNumberFormat="1" applyFont="1" applyBorder="1"/>
    <xf numFmtId="0" fontId="10" fillId="0" borderId="5" xfId="0" applyFont="1" applyBorder="1" applyAlignment="1">
      <alignment vertical="center"/>
    </xf>
    <xf numFmtId="0" fontId="4" fillId="0" borderId="6" xfId="0" applyFont="1" applyBorder="1"/>
    <xf numFmtId="49" fontId="3" fillId="2" borderId="8" xfId="0" applyNumberFormat="1" applyFont="1" applyFill="1" applyBorder="1"/>
    <xf numFmtId="49" fontId="3" fillId="2" borderId="5" xfId="0" applyNumberFormat="1" applyFont="1" applyFill="1" applyBorder="1"/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left"/>
    </xf>
    <xf numFmtId="0" fontId="4" fillId="0" borderId="9" xfId="0" applyFont="1" applyBorder="1"/>
    <xf numFmtId="166" fontId="5" fillId="0" borderId="5" xfId="0" applyNumberFormat="1" applyFont="1" applyBorder="1"/>
    <xf numFmtId="49" fontId="5" fillId="0" borderId="5" xfId="0" applyNumberFormat="1" applyFont="1" applyBorder="1"/>
    <xf numFmtId="49" fontId="7" fillId="0" borderId="8" xfId="0" applyNumberFormat="1" applyFont="1" applyBorder="1"/>
    <xf numFmtId="49" fontId="7" fillId="0" borderId="5" xfId="0" applyNumberFormat="1" applyFont="1" applyBorder="1"/>
    <xf numFmtId="166" fontId="17" fillId="0" borderId="8" xfId="0" applyNumberFormat="1" applyFont="1" applyBorder="1"/>
    <xf numFmtId="0" fontId="17" fillId="0" borderId="8" xfId="0" applyFont="1" applyBorder="1"/>
    <xf numFmtId="0" fontId="17" fillId="0" borderId="9" xfId="0" applyFont="1" applyBorder="1"/>
    <xf numFmtId="166" fontId="17" fillId="0" borderId="5" xfId="0" applyNumberFormat="1" applyFont="1" applyBorder="1"/>
    <xf numFmtId="49" fontId="17" fillId="0" borderId="5" xfId="0" applyNumberFormat="1" applyFont="1" applyBorder="1"/>
    <xf numFmtId="0" fontId="17" fillId="0" borderId="6" xfId="0" applyFont="1" applyBorder="1"/>
    <xf numFmtId="49" fontId="17" fillId="0" borderId="8" xfId="0" applyNumberFormat="1" applyFont="1" applyBorder="1"/>
    <xf numFmtId="0" fontId="18" fillId="0" borderId="9" xfId="0" applyFont="1" applyBorder="1"/>
    <xf numFmtId="166" fontId="19" fillId="0" borderId="8" xfId="0" applyNumberFormat="1" applyFont="1" applyBorder="1"/>
    <xf numFmtId="49" fontId="19" fillId="0" borderId="8" xfId="0" applyNumberFormat="1" applyFont="1" applyBorder="1"/>
    <xf numFmtId="166" fontId="19" fillId="0" borderId="5" xfId="0" applyNumberFormat="1" applyFont="1" applyBorder="1"/>
    <xf numFmtId="49" fontId="19" fillId="0" borderId="5" xfId="0" applyNumberFormat="1" applyFont="1" applyBorder="1"/>
    <xf numFmtId="0" fontId="20" fillId="0" borderId="6" xfId="0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22" fillId="2" borderId="8" xfId="0" applyNumberFormat="1" applyFont="1" applyFill="1" applyBorder="1" applyAlignment="1">
      <alignment vertical="center"/>
    </xf>
    <xf numFmtId="49" fontId="22" fillId="2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66" fontId="22" fillId="3" borderId="5" xfId="0" applyNumberFormat="1" applyFont="1" applyFill="1" applyBorder="1" applyAlignment="1">
      <alignment vertical="center"/>
    </xf>
    <xf numFmtId="49" fontId="22" fillId="3" borderId="5" xfId="0" applyNumberFormat="1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166" fontId="22" fillId="3" borderId="8" xfId="0" applyNumberFormat="1" applyFont="1" applyFill="1" applyBorder="1" applyAlignment="1">
      <alignment vertical="center"/>
    </xf>
    <xf numFmtId="166" fontId="22" fillId="2" borderId="5" xfId="0" applyNumberFormat="1" applyFont="1" applyFill="1" applyBorder="1" applyAlignment="1">
      <alignment vertical="center"/>
    </xf>
    <xf numFmtId="49" fontId="22" fillId="2" borderId="8" xfId="0" applyNumberFormat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166" fontId="2" fillId="2" borderId="5" xfId="0" applyNumberFormat="1" applyFont="1" applyFill="1" applyBorder="1"/>
    <xf numFmtId="49" fontId="2" fillId="2" borderId="5" xfId="0" applyNumberFormat="1" applyFont="1" applyFill="1" applyBorder="1"/>
    <xf numFmtId="0" fontId="9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166" fontId="3" fillId="0" borderId="5" xfId="0" applyNumberFormat="1" applyFont="1" applyBorder="1"/>
    <xf numFmtId="49" fontId="4" fillId="0" borderId="5" xfId="0" applyNumberFormat="1" applyFont="1" applyBorder="1"/>
    <xf numFmtId="166" fontId="3" fillId="0" borderId="8" xfId="0" applyNumberFormat="1" applyFont="1" applyBorder="1"/>
    <xf numFmtId="49" fontId="4" fillId="0" borderId="8" xfId="0" applyNumberFormat="1" applyFont="1" applyBorder="1"/>
    <xf numFmtId="166" fontId="2" fillId="2" borderId="8" xfId="0" applyNumberFormat="1" applyFont="1" applyFill="1" applyBorder="1"/>
    <xf numFmtId="49" fontId="2" fillId="2" borderId="8" xfId="0" applyNumberFormat="1" applyFont="1" applyFill="1" applyBorder="1"/>
    <xf numFmtId="0" fontId="9" fillId="0" borderId="9" xfId="0" applyFont="1" applyBorder="1" applyAlignment="1">
      <alignment horizontal="center" vertical="center"/>
    </xf>
    <xf numFmtId="0" fontId="25" fillId="0" borderId="9" xfId="0" applyFont="1" applyBorder="1"/>
    <xf numFmtId="0" fontId="25" fillId="0" borderId="6" xfId="0" applyFont="1" applyBorder="1"/>
    <xf numFmtId="0" fontId="25" fillId="0" borderId="8" xfId="0" applyFont="1" applyBorder="1"/>
    <xf numFmtId="166" fontId="2" fillId="3" borderId="8" xfId="0" applyNumberFormat="1" applyFont="1" applyFill="1" applyBorder="1"/>
    <xf numFmtId="49" fontId="2" fillId="3" borderId="5" xfId="0" applyNumberFormat="1" applyFont="1" applyFill="1" applyBorder="1"/>
    <xf numFmtId="0" fontId="25" fillId="0" borderId="5" xfId="0" applyFont="1" applyBorder="1"/>
    <xf numFmtId="49" fontId="2" fillId="3" borderId="8" xfId="0" applyNumberFormat="1" applyFont="1" applyFill="1" applyBorder="1"/>
    <xf numFmtId="166" fontId="2" fillId="3" borderId="5" xfId="0" applyNumberFormat="1" applyFont="1" applyFill="1" applyBorder="1"/>
    <xf numFmtId="166" fontId="17" fillId="3" borderId="8" xfId="0" applyNumberFormat="1" applyFont="1" applyFill="1" applyBorder="1"/>
    <xf numFmtId="49" fontId="26" fillId="3" borderId="5" xfId="0" applyNumberFormat="1" applyFont="1" applyFill="1" applyBorder="1"/>
    <xf numFmtId="0" fontId="17" fillId="0" borderId="5" xfId="0" applyFont="1" applyBorder="1"/>
    <xf numFmtId="166" fontId="17" fillId="2" borderId="5" xfId="0" applyNumberFormat="1" applyFont="1" applyFill="1" applyBorder="1"/>
    <xf numFmtId="49" fontId="26" fillId="2" borderId="8" xfId="0" applyNumberFormat="1" applyFont="1" applyFill="1" applyBorder="1"/>
    <xf numFmtId="166" fontId="17" fillId="3" borderId="5" xfId="0" applyNumberFormat="1" applyFont="1" applyFill="1" applyBorder="1"/>
    <xf numFmtId="166" fontId="17" fillId="2" borderId="8" xfId="0" applyNumberFormat="1" applyFont="1" applyFill="1" applyBorder="1"/>
    <xf numFmtId="0" fontId="27" fillId="0" borderId="9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49" fontId="26" fillId="0" borderId="5" xfId="0" applyNumberFormat="1" applyFont="1" applyBorder="1"/>
    <xf numFmtId="0" fontId="26" fillId="0" borderId="8" xfId="0" applyFont="1" applyBorder="1"/>
    <xf numFmtId="166" fontId="2" fillId="0" borderId="5" xfId="0" applyNumberFormat="1" applyFont="1" applyBorder="1"/>
    <xf numFmtId="0" fontId="2" fillId="0" borderId="5" xfId="0" applyFont="1" applyBorder="1"/>
    <xf numFmtId="166" fontId="2" fillId="0" borderId="8" xfId="0" applyNumberFormat="1" applyFont="1" applyBorder="1"/>
    <xf numFmtId="0" fontId="2" fillId="0" borderId="8" xfId="0" applyFont="1" applyBorder="1"/>
    <xf numFmtId="166" fontId="15" fillId="4" borderId="12" xfId="0" applyNumberFormat="1" applyFont="1" applyFill="1" applyBorder="1"/>
    <xf numFmtId="49" fontId="15" fillId="4" borderId="12" xfId="0" applyNumberFormat="1" applyFont="1" applyFill="1" applyBorder="1"/>
    <xf numFmtId="0" fontId="27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/>
    <xf numFmtId="0" fontId="11" fillId="0" borderId="5" xfId="0" applyFont="1" applyBorder="1"/>
    <xf numFmtId="0" fontId="11" fillId="0" borderId="8" xfId="0" applyFont="1" applyBorder="1"/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3" fillId="0" borderId="5" xfId="0" applyFont="1" applyBorder="1"/>
    <xf numFmtId="0" fontId="2" fillId="3" borderId="5" xfId="0" applyFont="1" applyFill="1" applyBorder="1"/>
    <xf numFmtId="0" fontId="3" fillId="0" borderId="8" xfId="0" applyFont="1" applyBorder="1"/>
    <xf numFmtId="0" fontId="4" fillId="0" borderId="8" xfId="0" applyFont="1" applyBorder="1"/>
    <xf numFmtId="0" fontId="4" fillId="0" borderId="5" xfId="0" applyFont="1" applyBorder="1"/>
    <xf numFmtId="0" fontId="30" fillId="0" borderId="8" xfId="0" applyFont="1" applyBorder="1"/>
    <xf numFmtId="0" fontId="30" fillId="0" borderId="5" xfId="0" applyFont="1" applyBorder="1"/>
    <xf numFmtId="0" fontId="12" fillId="0" borderId="5" xfId="0" applyFont="1" applyBorder="1"/>
    <xf numFmtId="0" fontId="12" fillId="0" borderId="8" xfId="0" applyFont="1" applyBorder="1"/>
    <xf numFmtId="166" fontId="31" fillId="0" borderId="5" xfId="0" applyNumberFormat="1" applyFont="1" applyBorder="1"/>
    <xf numFmtId="0" fontId="32" fillId="0" borderId="5" xfId="0" applyFont="1" applyBorder="1"/>
    <xf numFmtId="166" fontId="31" fillId="0" borderId="8" xfId="0" applyNumberFormat="1" applyFont="1" applyBorder="1"/>
    <xf numFmtId="0" fontId="32" fillId="0" borderId="8" xfId="0" applyFont="1" applyBorder="1"/>
    <xf numFmtId="166" fontId="30" fillId="0" borderId="8" xfId="0" applyNumberFormat="1" applyFont="1" applyBorder="1"/>
    <xf numFmtId="166" fontId="28" fillId="0" borderId="5" xfId="0" applyNumberFormat="1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left"/>
    </xf>
    <xf numFmtId="0" fontId="10" fillId="0" borderId="9" xfId="0" applyFont="1" applyBorder="1" applyAlignment="1">
      <alignment vertical="center"/>
    </xf>
    <xf numFmtId="166" fontId="8" fillId="3" borderId="5" xfId="0" applyNumberFormat="1" applyFont="1" applyFill="1" applyBorder="1"/>
    <xf numFmtId="0" fontId="8" fillId="3" borderId="5" xfId="0" applyFont="1" applyFill="1" applyBorder="1"/>
    <xf numFmtId="166" fontId="8" fillId="2" borderId="8" xfId="0" applyNumberFormat="1" applyFont="1" applyFill="1" applyBorder="1"/>
    <xf numFmtId="0" fontId="8" fillId="2" borderId="8" xfId="0" applyFont="1" applyFill="1" applyBorder="1"/>
    <xf numFmtId="166" fontId="8" fillId="2" borderId="5" xfId="0" applyNumberFormat="1" applyFont="1" applyFill="1" applyBorder="1"/>
    <xf numFmtId="0" fontId="8" fillId="2" borderId="5" xfId="0" applyFont="1" applyFill="1" applyBorder="1"/>
    <xf numFmtId="166" fontId="8" fillId="3" borderId="8" xfId="0" applyNumberFormat="1" applyFont="1" applyFill="1" applyBorder="1"/>
    <xf numFmtId="0" fontId="8" fillId="3" borderId="8" xfId="0" applyFont="1" applyFill="1" applyBorder="1"/>
    <xf numFmtId="0" fontId="4" fillId="2" borderId="8" xfId="0" applyFont="1" applyFill="1" applyBorder="1"/>
    <xf numFmtId="0" fontId="4" fillId="3" borderId="5" xfId="0" applyFont="1" applyFill="1" applyBorder="1"/>
    <xf numFmtId="0" fontId="14" fillId="0" borderId="5" xfId="0" applyFont="1" applyBorder="1"/>
    <xf numFmtId="0" fontId="35" fillId="2" borderId="8" xfId="0" applyFont="1" applyFill="1" applyBorder="1" applyAlignment="1">
      <alignment vertical="center"/>
    </xf>
    <xf numFmtId="165" fontId="36" fillId="2" borderId="8" xfId="0" applyNumberFormat="1" applyFont="1" applyFill="1" applyBorder="1" applyAlignment="1">
      <alignment horizontal="right" vertical="center"/>
    </xf>
    <xf numFmtId="166" fontId="2" fillId="5" borderId="16" xfId="0" applyNumberFormat="1" applyFont="1" applyFill="1" applyBorder="1"/>
    <xf numFmtId="0" fontId="2" fillId="5" borderId="8" xfId="0" applyFont="1" applyFill="1" applyBorder="1"/>
    <xf numFmtId="0" fontId="2" fillId="3" borderId="8" xfId="0" applyFont="1" applyFill="1" applyBorder="1"/>
    <xf numFmtId="166" fontId="1" fillId="5" borderId="16" xfId="0" applyNumberFormat="1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2" fillId="5" borderId="5" xfId="0" applyFont="1" applyFill="1" applyBorder="1"/>
    <xf numFmtId="0" fontId="37" fillId="0" borderId="7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6" fontId="39" fillId="5" borderId="16" xfId="0" applyNumberFormat="1" applyFont="1" applyFill="1" applyBorder="1"/>
    <xf numFmtId="0" fontId="39" fillId="5" borderId="8" xfId="0" applyFont="1" applyFill="1" applyBorder="1"/>
    <xf numFmtId="0" fontId="40" fillId="0" borderId="8" xfId="0" applyFont="1" applyBorder="1"/>
    <xf numFmtId="0" fontId="22" fillId="0" borderId="8" xfId="0" applyFont="1" applyBorder="1" applyAlignment="1">
      <alignment vertical="center"/>
    </xf>
    <xf numFmtId="0" fontId="15" fillId="0" borderId="5" xfId="0" applyFont="1" applyBorder="1"/>
    <xf numFmtId="166" fontId="17" fillId="5" borderId="16" xfId="0" applyNumberFormat="1" applyFont="1" applyFill="1" applyBorder="1"/>
    <xf numFmtId="0" fontId="17" fillId="5" borderId="16" xfId="0" applyFont="1" applyFill="1" applyBorder="1"/>
    <xf numFmtId="0" fontId="17" fillId="5" borderId="8" xfId="0" applyFont="1" applyFill="1" applyBorder="1"/>
    <xf numFmtId="0" fontId="17" fillId="5" borderId="5" xfId="0" applyFont="1" applyFill="1" applyBorder="1"/>
    <xf numFmtId="0" fontId="16" fillId="0" borderId="5" xfId="0" applyFont="1" applyBorder="1" applyAlignment="1">
      <alignment vertical="center"/>
    </xf>
    <xf numFmtId="0" fontId="41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7" fillId="0" borderId="17" xfId="0" applyFont="1" applyBorder="1"/>
    <xf numFmtId="0" fontId="26" fillId="5" borderId="16" xfId="0" applyFont="1" applyFill="1" applyBorder="1"/>
    <xf numFmtId="0" fontId="43" fillId="3" borderId="5" xfId="0" applyFont="1" applyFill="1" applyBorder="1" applyAlignment="1">
      <alignment vertical="center"/>
    </xf>
    <xf numFmtId="0" fontId="44" fillId="6" borderId="18" xfId="0" applyFont="1" applyFill="1" applyBorder="1" applyAlignment="1">
      <alignment vertical="center"/>
    </xf>
    <xf numFmtId="0" fontId="44" fillId="6" borderId="18" xfId="0" applyFont="1" applyFill="1" applyBorder="1" applyAlignment="1">
      <alignment horizontal="center" vertical="center"/>
    </xf>
    <xf numFmtId="0" fontId="45" fillId="0" borderId="8" xfId="0" applyFont="1" applyBorder="1" applyAlignment="1">
      <alignment vertical="center"/>
    </xf>
    <xf numFmtId="0" fontId="45" fillId="0" borderId="8" xfId="0" applyFont="1" applyBorder="1" applyAlignment="1">
      <alignment horizontal="center" vertical="center"/>
    </xf>
    <xf numFmtId="0" fontId="17" fillId="0" borderId="19" xfId="0" applyFont="1" applyBorder="1"/>
    <xf numFmtId="0" fontId="17" fillId="0" borderId="20" xfId="0" applyFont="1" applyBorder="1"/>
    <xf numFmtId="166" fontId="46" fillId="5" borderId="16" xfId="0" applyNumberFormat="1" applyFont="1" applyFill="1" applyBorder="1"/>
    <xf numFmtId="0" fontId="26" fillId="5" borderId="5" xfId="0" applyFont="1" applyFill="1" applyBorder="1"/>
    <xf numFmtId="166" fontId="22" fillId="5" borderId="16" xfId="0" applyNumberFormat="1" applyFont="1" applyFill="1" applyBorder="1" applyAlignment="1">
      <alignment vertical="center"/>
    </xf>
    <xf numFmtId="49" fontId="22" fillId="5" borderId="8" xfId="0" applyNumberFormat="1" applyFont="1" applyFill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17" fillId="0" borderId="21" xfId="0" applyFont="1" applyBorder="1"/>
    <xf numFmtId="0" fontId="26" fillId="5" borderId="8" xfId="0" applyFont="1" applyFill="1" applyBorder="1"/>
    <xf numFmtId="0" fontId="38" fillId="0" borderId="8" xfId="0" applyFont="1" applyBorder="1" applyAlignment="1">
      <alignment vertical="center"/>
    </xf>
    <xf numFmtId="0" fontId="15" fillId="0" borderId="8" xfId="0" applyFont="1" applyBorder="1"/>
    <xf numFmtId="0" fontId="1" fillId="5" borderId="16" xfId="0" applyFont="1" applyFill="1" applyBorder="1" applyAlignment="1">
      <alignment vertical="center"/>
    </xf>
    <xf numFmtId="0" fontId="2" fillId="5" borderId="22" xfId="0" applyFont="1" applyFill="1" applyBorder="1"/>
    <xf numFmtId="0" fontId="17" fillId="0" borderId="22" xfId="0" applyFont="1" applyBorder="1"/>
    <xf numFmtId="0" fontId="2" fillId="5" borderId="16" xfId="0" applyFont="1" applyFill="1" applyBorder="1"/>
    <xf numFmtId="0" fontId="10" fillId="5" borderId="16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2" fillId="0" borderId="6" xfId="0" applyFont="1" applyBorder="1"/>
    <xf numFmtId="0" fontId="47" fillId="0" borderId="8" xfId="0" applyFont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165" fontId="47" fillId="0" borderId="8" xfId="0" applyNumberFormat="1" applyFont="1" applyBorder="1" applyAlignment="1">
      <alignment vertical="center"/>
    </xf>
    <xf numFmtId="0" fontId="48" fillId="0" borderId="8" xfId="0" applyFont="1" applyBorder="1" applyAlignment="1">
      <alignment vertical="center"/>
    </xf>
    <xf numFmtId="0" fontId="17" fillId="0" borderId="25" xfId="0" applyFont="1" applyBorder="1"/>
    <xf numFmtId="0" fontId="36" fillId="0" borderId="5" xfId="0" applyFont="1" applyBorder="1" applyAlignment="1">
      <alignment vertical="center"/>
    </xf>
    <xf numFmtId="0" fontId="17" fillId="0" borderId="0" xfId="0" applyFont="1"/>
    <xf numFmtId="0" fontId="16" fillId="3" borderId="5" xfId="0" applyFont="1" applyFill="1" applyBorder="1" applyAlignment="1">
      <alignment vertical="center"/>
    </xf>
    <xf numFmtId="0" fontId="41" fillId="3" borderId="5" xfId="0" applyFont="1" applyFill="1" applyBorder="1" applyAlignment="1">
      <alignment horizontal="left" vertical="center"/>
    </xf>
    <xf numFmtId="0" fontId="5" fillId="0" borderId="5" xfId="0" applyFont="1" applyBorder="1"/>
    <xf numFmtId="166" fontId="2" fillId="5" borderId="8" xfId="0" applyNumberFormat="1" applyFont="1" applyFill="1" applyBorder="1"/>
    <xf numFmtId="166" fontId="5" fillId="0" borderId="8" xfId="0" applyNumberFormat="1" applyFont="1" applyBorder="1"/>
    <xf numFmtId="0" fontId="7" fillId="0" borderId="8" xfId="0" applyFont="1" applyBorder="1" applyAlignment="1">
      <alignment horizontal="left"/>
    </xf>
    <xf numFmtId="0" fontId="49" fillId="0" borderId="9" xfId="0" applyFont="1" applyBorder="1" applyAlignment="1">
      <alignment horizontal="left"/>
    </xf>
    <xf numFmtId="166" fontId="2" fillId="5" borderId="5" xfId="0" applyNumberFormat="1" applyFont="1" applyFill="1" applyBorder="1"/>
    <xf numFmtId="0" fontId="7" fillId="0" borderId="5" xfId="0" applyFont="1" applyBorder="1" applyAlignment="1">
      <alignment horizontal="left"/>
    </xf>
    <xf numFmtId="0" fontId="49" fillId="0" borderId="5" xfId="0" applyFont="1" applyBorder="1" applyAlignment="1">
      <alignment horizontal="left"/>
    </xf>
    <xf numFmtId="166" fontId="38" fillId="0" borderId="8" xfId="0" applyNumberFormat="1" applyFont="1" applyBorder="1" applyAlignment="1">
      <alignment vertical="center"/>
    </xf>
    <xf numFmtId="0" fontId="7" fillId="0" borderId="5" xfId="0" applyFont="1" applyBorder="1"/>
    <xf numFmtId="166" fontId="17" fillId="4" borderId="5" xfId="0" applyNumberFormat="1" applyFont="1" applyFill="1" applyBorder="1"/>
    <xf numFmtId="0" fontId="26" fillId="4" borderId="5" xfId="0" applyFont="1" applyFill="1" applyBorder="1"/>
    <xf numFmtId="166" fontId="17" fillId="4" borderId="8" xfId="0" applyNumberFormat="1" applyFont="1" applyFill="1" applyBorder="1"/>
    <xf numFmtId="0" fontId="17" fillId="4" borderId="5" xfId="0" applyFont="1" applyFill="1" applyBorder="1"/>
    <xf numFmtId="0" fontId="17" fillId="4" borderId="8" xfId="0" applyFont="1" applyFill="1" applyBorder="1"/>
    <xf numFmtId="166" fontId="50" fillId="0" borderId="8" xfId="0" applyNumberFormat="1" applyFont="1" applyBorder="1"/>
    <xf numFmtId="0" fontId="50" fillId="0" borderId="8" xfId="0" applyFont="1" applyBorder="1"/>
    <xf numFmtId="0" fontId="51" fillId="0" borderId="8" xfId="0" applyFont="1" applyBorder="1"/>
    <xf numFmtId="0" fontId="26" fillId="4" borderId="8" xfId="0" applyFont="1" applyFill="1" applyBorder="1"/>
    <xf numFmtId="0" fontId="49" fillId="0" borderId="6" xfId="0" applyFont="1" applyBorder="1" applyAlignment="1">
      <alignment horizontal="left"/>
    </xf>
    <xf numFmtId="0" fontId="15" fillId="0" borderId="9" xfId="0" applyFont="1" applyBorder="1"/>
    <xf numFmtId="0" fontId="15" fillId="0" borderId="6" xfId="0" applyFont="1" applyBorder="1"/>
    <xf numFmtId="0" fontId="52" fillId="0" borderId="9" xfId="0" applyFont="1" applyBorder="1" applyAlignment="1">
      <alignment horizontal="left"/>
    </xf>
    <xf numFmtId="0" fontId="16" fillId="3" borderId="5" xfId="0" applyFont="1" applyFill="1" applyBorder="1" applyAlignment="1">
      <alignment horizontal="left" vertical="center"/>
    </xf>
    <xf numFmtId="0" fontId="53" fillId="0" borderId="6" xfId="0" applyFont="1" applyBorder="1"/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164" fontId="1" fillId="0" borderId="27" xfId="0" applyNumberFormat="1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165" fontId="1" fillId="0" borderId="27" xfId="0" applyNumberFormat="1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7" borderId="30" xfId="0" applyFont="1" applyFill="1" applyBorder="1" applyAlignment="1">
      <alignment horizontal="left" vertical="center"/>
    </xf>
    <xf numFmtId="0" fontId="54" fillId="7" borderId="31" xfId="0" applyFont="1" applyFill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49" fontId="54" fillId="8" borderId="32" xfId="0" applyNumberFormat="1" applyFont="1" applyFill="1" applyBorder="1" applyAlignment="1">
      <alignment horizontal="center" vertical="center"/>
    </xf>
    <xf numFmtId="0" fontId="54" fillId="9" borderId="33" xfId="0" applyFont="1" applyFill="1" applyBorder="1" applyAlignment="1">
      <alignment horizontal="center" vertical="center"/>
    </xf>
    <xf numFmtId="0" fontId="54" fillId="8" borderId="32" xfId="0" applyFont="1" applyFill="1" applyBorder="1" applyAlignment="1">
      <alignment horizontal="center" vertical="center"/>
    </xf>
    <xf numFmtId="49" fontId="54" fillId="0" borderId="32" xfId="0" applyNumberFormat="1" applyFont="1" applyBorder="1" applyAlignment="1">
      <alignment horizontal="center" vertical="center"/>
    </xf>
    <xf numFmtId="49" fontId="54" fillId="10" borderId="34" xfId="0" applyNumberFormat="1" applyFont="1" applyFill="1" applyBorder="1" applyAlignment="1">
      <alignment horizontal="center" vertical="center"/>
    </xf>
    <xf numFmtId="0" fontId="54" fillId="0" borderId="35" xfId="0" applyFont="1" applyBorder="1" applyAlignment="1">
      <alignment horizontal="center" vertical="center"/>
    </xf>
    <xf numFmtId="49" fontId="54" fillId="9" borderId="33" xfId="0" applyNumberFormat="1" applyFont="1" applyFill="1" applyBorder="1" applyAlignment="1">
      <alignment horizontal="center" vertical="center"/>
    </xf>
    <xf numFmtId="0" fontId="54" fillId="9" borderId="3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트래킹시트-style" pivot="0" count="3" xr9:uid="{DDEC74D2-25B4-AD48-9BF8-52219484E3A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ob/Downloads/Copy%20of%20&#4363;&#4469;&#4523;&#4369;&#4467;&#4527;&#4357;&#4462;&#4363;&#4453;&#4523;&#4361;&#4453;%20&#4361;&#4469;&#4355;&#4469;&#4540;%202&#4366;&#4449;%20&#4368;&#4467;&#4357;&#4450;&#4367;&#4469;&#4540;%20&#4361;&#4469;&#4368;&#4467;&#4363;&#4468;%20&#4361;&#4449;&#4359;&#4457;&#4523;&#4363;&#4468;%20&#4361;&#4449;&#4359;&#4457;&#4523;.xlsx" TargetMode="External"/><Relationship Id="rId1" Type="http://schemas.openxmlformats.org/officeDocument/2006/relationships/externalLinkPath" Target="/Users/jacob/Downloads/Copy%20of%20&#4363;&#4469;&#4523;&#4369;&#4467;&#4527;&#4357;&#4462;&#4363;&#4453;&#4523;&#4361;&#4453;%20&#4361;&#4469;&#4355;&#4469;&#4540;%202&#4366;&#4449;%20&#4368;&#4467;&#4357;&#4450;&#4367;&#4469;&#4540;%20&#4361;&#4469;&#4368;&#4467;&#4363;&#4468;%20&#4361;&#4449;&#4359;&#4457;&#4523;&#4363;&#4468;%20&#4361;&#4449;&#4359;&#4457;&#4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태핑 현황계정 정보"/>
      <sheetName val="인플루언서 리스트"/>
      <sheetName val="틱톡 인플루언서"/>
      <sheetName val="자문님 리스트업"/>
      <sheetName val="이벤트 중심으로 리스트업"/>
      <sheetName val="자문님 3차 리스트업"/>
      <sheetName val="설문지 응답 시트1"/>
      <sheetName val="설문지 응답 시트3"/>
      <sheetName val="설문지 응답 시트2(태핑)"/>
      <sheetName val="설문지 응답 시트4(광고)"/>
      <sheetName val="벤자민의원"/>
      <sheetName val="오블리브의원"/>
      <sheetName val="동안센트럴의원"/>
      <sheetName val="유온느의원"/>
      <sheetName val="양식(서진)"/>
      <sheetName val="시딩 1차 리스트"/>
      <sheetName val="FAQ"/>
      <sheetName val="콘텐츠"/>
      <sheetName val="기존 인플루언서 아이디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I1" t="str">
            <v>Instagram account
(ex. idenel_official - Do not put "@")</v>
          </cell>
          <cell r="J1" t="str">
            <v>Tiktok account
(ex. idenel_official - Do not put "@")</v>
          </cell>
          <cell r="K1" t="str">
            <v>How many Tiktok followers do you have?</v>
          </cell>
          <cell r="L1" t="str">
            <v>Phone number
(please include the national code)
ex. 82 010-0000-0000</v>
          </cell>
          <cell r="M1" t="str">
            <v>Your current residence</v>
          </cell>
          <cell r="N1" t="str">
            <v>Please choose a clinic you would like to visit.
* Depending on available time slots of the clinics, you may be assigned to a different hospital than your preference.</v>
          </cell>
        </row>
        <row r="2">
          <cell r="I2" t="str">
            <v>omoye_roland</v>
          </cell>
          <cell r="J2" t="str">
            <v xml:space="preserve">Missroland </v>
          </cell>
          <cell r="K2" t="str">
            <v>0~1K</v>
          </cell>
          <cell r="L2">
            <v>8201044680558</v>
          </cell>
          <cell r="M2" t="str">
            <v>I live in South Korea.</v>
          </cell>
          <cell r="N2" t="str">
            <v>Benjamin Clinic (Gangnam)</v>
          </cell>
        </row>
        <row r="3">
          <cell r="I3" t="str">
            <v>__k_sj</v>
          </cell>
          <cell r="J3" t="str">
            <v>__k_sj</v>
          </cell>
          <cell r="K3" t="str">
            <v>1K~5K</v>
          </cell>
          <cell r="L3" t="str">
            <v>010-6632-0306</v>
          </cell>
          <cell r="M3" t="str">
            <v>I live in South Korea.</v>
          </cell>
          <cell r="N3" t="str">
            <v>Benjamin Clinic (Gangnam), Obliv Clinic (Incheon)</v>
          </cell>
        </row>
        <row r="4">
          <cell r="I4" t="str">
            <v>q_xzxl00</v>
          </cell>
          <cell r="J4" t="str">
            <v>-</v>
          </cell>
          <cell r="K4" t="str">
            <v>10K~50K</v>
          </cell>
          <cell r="L4" t="str">
            <v>010-2621-5929</v>
          </cell>
          <cell r="M4" t="str">
            <v>I live in South Korea.</v>
          </cell>
          <cell r="N4" t="str">
            <v>Benjamin Clinic (Gangnam)</v>
          </cell>
        </row>
        <row r="5">
          <cell r="I5" t="str">
            <v>yustapak</v>
          </cell>
          <cell r="J5" t="str">
            <v>yustapak</v>
          </cell>
          <cell r="K5" t="str">
            <v>5K~10K</v>
          </cell>
          <cell r="L5" t="str">
            <v>82 10-6347-8491</v>
          </cell>
          <cell r="M5" t="str">
            <v>I live in South Korea.</v>
          </cell>
          <cell r="N5" t="str">
            <v>Obliv Clinic (Incheon)</v>
          </cell>
        </row>
        <row r="6">
          <cell r="I6" t="str">
            <v>klmchl9ll</v>
          </cell>
          <cell r="J6" t="str">
            <v>Don't use TikTok</v>
          </cell>
          <cell r="K6" t="str">
            <v>I don't have an account</v>
          </cell>
          <cell r="L6" t="str">
            <v>+821024345370</v>
          </cell>
          <cell r="M6" t="str">
            <v>I live in South Korea.</v>
          </cell>
          <cell r="N6" t="str">
            <v>Benjamin Clinic (Gangnam)</v>
          </cell>
        </row>
        <row r="7">
          <cell r="I7" t="str">
            <v>Persian_bambi</v>
          </cell>
          <cell r="J7" t="str">
            <v>없어요</v>
          </cell>
          <cell r="K7" t="str">
            <v>I don't have an account</v>
          </cell>
          <cell r="L7" t="str">
            <v>82 10-7465-1352</v>
          </cell>
          <cell r="M7" t="str">
            <v>I live in South Korea.</v>
          </cell>
          <cell r="N7" t="str">
            <v>Obliv Clinic (Incheon)</v>
          </cell>
        </row>
        <row r="8">
          <cell r="I8" t="str">
            <v>0.banana</v>
          </cell>
          <cell r="J8" t="str">
            <v>yullife_</v>
          </cell>
          <cell r="K8" t="str">
            <v>I don't have an account</v>
          </cell>
          <cell r="L8" t="str">
            <v>+821084479526</v>
          </cell>
          <cell r="M8" t="str">
            <v>I live in South Korea.</v>
          </cell>
          <cell r="N8" t="str">
            <v>Benjamin Clinic (Gangnam)</v>
          </cell>
        </row>
        <row r="9">
          <cell r="I9" t="str">
            <v>zulaa_hyuna</v>
          </cell>
          <cell r="J9" t="str">
            <v>zulaa_hyuna</v>
          </cell>
          <cell r="K9" t="str">
            <v>1K~5K</v>
          </cell>
          <cell r="L9" t="str">
            <v>010-4489-7573</v>
          </cell>
          <cell r="M9" t="str">
            <v>I live in South Korea.</v>
          </cell>
          <cell r="N9" t="str">
            <v>Benjamin Clinic (Gangnam)</v>
          </cell>
        </row>
        <row r="10">
          <cell r="I10" t="str">
            <v>bahteeva.e</v>
          </cell>
          <cell r="J10" t="str">
            <v>adams__wife1</v>
          </cell>
          <cell r="K10" t="str">
            <v>1K~5K</v>
          </cell>
          <cell r="L10">
            <v>8201080887250</v>
          </cell>
          <cell r="M10" t="str">
            <v>I live in South Korea.</v>
          </cell>
          <cell r="N10" t="str">
            <v>Benjamin Clinic (Gangnam)</v>
          </cell>
        </row>
        <row r="11">
          <cell r="I11" t="str">
            <v>saida_dusmetkhan</v>
          </cell>
          <cell r="J11" t="str">
            <v>Do_soiii</v>
          </cell>
          <cell r="K11" t="str">
            <v>0~1K</v>
          </cell>
          <cell r="L11" t="str">
            <v>82 010-7478-9810</v>
          </cell>
          <cell r="M11" t="str">
            <v>I live in South Korea.</v>
          </cell>
          <cell r="N11" t="str">
            <v>Benjamin Clinic (Gangnam)</v>
          </cell>
        </row>
        <row r="12">
          <cell r="I12" t="str">
            <v>Angelicmomoko</v>
          </cell>
          <cell r="J12" t="str">
            <v>Angelic_momoko</v>
          </cell>
          <cell r="K12" t="str">
            <v>1K~5K</v>
          </cell>
          <cell r="L12">
            <v>330660353598</v>
          </cell>
          <cell r="M12" t="str">
            <v>I don't live in South Korea, but I am visiting/planning to visit.</v>
          </cell>
          <cell r="N12" t="str">
            <v>Benjamin Clinic (Gangnam)</v>
          </cell>
        </row>
        <row r="13">
          <cell r="I13" t="str">
            <v>pika_pikari_pika</v>
          </cell>
          <cell r="J13" t="str">
            <v>i not</v>
          </cell>
          <cell r="K13" t="str">
            <v>I don't have an account</v>
          </cell>
          <cell r="L13" t="str">
            <v>08044447410</v>
          </cell>
          <cell r="M13" t="str">
            <v>I don't live in South Korea, but I am visiting/planning to visit.</v>
          </cell>
          <cell r="N13" t="str">
            <v>Benjamin Clinic (Gangnam)</v>
          </cell>
        </row>
        <row r="14">
          <cell r="I14" t="str">
            <v>Eval.4</v>
          </cell>
          <cell r="J14" t="str">
            <v>Koreawitheva</v>
          </cell>
          <cell r="K14" t="str">
            <v>10K~50K</v>
          </cell>
          <cell r="L14" t="str">
            <v>+34 671864462</v>
          </cell>
          <cell r="M14" t="str">
            <v>I don't live in South Korea, but I am visiting/planning to visit.</v>
          </cell>
          <cell r="N14" t="str">
            <v>Benjamin Clinic (Gangnam), Obliv Clinic (Incheon)</v>
          </cell>
        </row>
        <row r="15">
          <cell r="I15" t="str">
            <v>ckwassup_</v>
          </cell>
          <cell r="J15" t="str">
            <v>cherrykyaww</v>
          </cell>
          <cell r="K15" t="str">
            <v>0~1K</v>
          </cell>
          <cell r="L15" t="str">
            <v>01098868221</v>
          </cell>
          <cell r="M15" t="str">
            <v>I live in South Korea.</v>
          </cell>
          <cell r="N15" t="str">
            <v>Benjamin Clinic (Gangnam)</v>
          </cell>
        </row>
        <row r="16">
          <cell r="I16" t="str">
            <v>itsjasminenam</v>
          </cell>
          <cell r="J16" t="str">
            <v>itsjasminenam</v>
          </cell>
          <cell r="K16" t="str">
            <v>0~1K</v>
          </cell>
          <cell r="L16" t="str">
            <v>82 010-4414-3629</v>
          </cell>
          <cell r="M16" t="str">
            <v>I live in South Korea.</v>
          </cell>
          <cell r="N16" t="str">
            <v>Benjamin Clinic (Gangnam)</v>
          </cell>
        </row>
        <row r="17">
          <cell r="I17" t="str">
            <v>f0tima_</v>
          </cell>
          <cell r="J17" t="str">
            <v>fotima__</v>
          </cell>
          <cell r="K17" t="str">
            <v>10K~50K</v>
          </cell>
          <cell r="L17" t="str">
            <v>010-6734-9299</v>
          </cell>
          <cell r="M17" t="str">
            <v>I live in South Korea.</v>
          </cell>
          <cell r="N17" t="str">
            <v>Benjamin Clinic (Gangnam)</v>
          </cell>
        </row>
        <row r="18">
          <cell r="I18" t="str">
            <v>Rajaa_yasin</v>
          </cell>
          <cell r="J18" t="str">
            <v>fotima__</v>
          </cell>
          <cell r="K18" t="str">
            <v>0~1K</v>
          </cell>
          <cell r="L18" t="str">
            <v>+82 10-2174-5850</v>
          </cell>
          <cell r="M18" t="str">
            <v>I live in South Korea.</v>
          </cell>
          <cell r="N18" t="str">
            <v>Benjamin Clinic (Gangnam)</v>
          </cell>
        </row>
        <row r="19">
          <cell r="I19" t="str">
            <v>tootsyreview (as the same title, my facebook fanpage : 610,000 followers)</v>
          </cell>
          <cell r="J19" t="str">
            <v>tootsy_review</v>
          </cell>
          <cell r="K19" t="str">
            <v>10K~50K</v>
          </cell>
          <cell r="L19" t="str">
            <v>6685-844-1550</v>
          </cell>
          <cell r="M19" t="str">
            <v>I have no plans for visiting South Korea. (collaboration not available if selected)</v>
          </cell>
          <cell r="N19" t="str">
            <v>Benjamin Clinic (Gangnam)</v>
          </cell>
        </row>
        <row r="20">
          <cell r="I20" t="str">
            <v>redheartinrose</v>
          </cell>
          <cell r="J20" t="str">
            <v xml:space="preserve">redheartinrose </v>
          </cell>
          <cell r="K20" t="str">
            <v>10K~50K</v>
          </cell>
          <cell r="L20" t="str">
            <v>+330617155722</v>
          </cell>
          <cell r="M20" t="str">
            <v>I don't live in South Korea, but I am visiting/planning to visit.</v>
          </cell>
          <cell r="N20" t="str">
            <v>Benjamin Clinic (Gangnam)</v>
          </cell>
        </row>
        <row r="21">
          <cell r="I21" t="str">
            <v>daria__lada</v>
          </cell>
          <cell r="J21" t="str">
            <v>darialadaa</v>
          </cell>
          <cell r="K21" t="str">
            <v>0~1K</v>
          </cell>
          <cell r="L21">
            <v>8201081102408</v>
          </cell>
          <cell r="M21" t="str">
            <v>I live in South Korea.</v>
          </cell>
          <cell r="N21" t="str">
            <v>Benjamin Clinic (Gangnam)</v>
          </cell>
        </row>
        <row r="22">
          <cell r="I22" t="str">
            <v>pragyaaaannnn</v>
          </cell>
          <cell r="J22" t="str">
            <v>Don’t have</v>
          </cell>
          <cell r="K22" t="str">
            <v>I don't have an account</v>
          </cell>
          <cell r="L22" t="str">
            <v>010-8317-6185</v>
          </cell>
          <cell r="M22" t="str">
            <v>I live in South Korea.</v>
          </cell>
          <cell r="N22" t="str">
            <v>Benjamin Clinic (Gangnam)</v>
          </cell>
        </row>
        <row r="23">
          <cell r="I23" t="str">
            <v>alenka.in.seoul</v>
          </cell>
          <cell r="J23" t="str">
            <v>No tiktok</v>
          </cell>
          <cell r="K23" t="str">
            <v>0~1K</v>
          </cell>
          <cell r="L23" t="str">
            <v>82 010-4098-4859</v>
          </cell>
          <cell r="M23" t="str">
            <v>I live in South Korea.</v>
          </cell>
          <cell r="N23" t="str">
            <v>Benjamin Clinic (Gangnam), Obliv Clinic (Incheon)</v>
          </cell>
        </row>
        <row r="24">
          <cell r="I24" t="str">
            <v>koyanalee</v>
          </cell>
          <cell r="J24" t="str">
            <v>koyanalee</v>
          </cell>
          <cell r="K24" t="str">
            <v>0~1K</v>
          </cell>
          <cell r="L24">
            <v>821030770513</v>
          </cell>
          <cell r="M24" t="str">
            <v>I live in South Korea.</v>
          </cell>
          <cell r="N24" t="str">
            <v>Benjamin Clinic (Gangnam)</v>
          </cell>
        </row>
        <row r="25">
          <cell r="I25" t="str">
            <v>diasdedebora</v>
          </cell>
          <cell r="J25" t="str">
            <v>diasdedebora_</v>
          </cell>
          <cell r="K25" t="str">
            <v>5K~10K</v>
          </cell>
          <cell r="L25" t="str">
            <v>+82 010-2185-3433</v>
          </cell>
          <cell r="M25" t="str">
            <v>I live in South Korea.</v>
          </cell>
          <cell r="N25" t="str">
            <v>Benjamin Clinic (Gangnam)</v>
          </cell>
        </row>
        <row r="26">
          <cell r="I26" t="str">
            <v>aisamarnie</v>
          </cell>
          <cell r="J26" t="str">
            <v>aisamarnie</v>
          </cell>
          <cell r="K26" t="str">
            <v>10K~50K</v>
          </cell>
          <cell r="L26">
            <v>8201055059908</v>
          </cell>
          <cell r="M26" t="str">
            <v>I live in South Korea.</v>
          </cell>
          <cell r="N26" t="str">
            <v>Benjamin Clinic (Gangnam)</v>
          </cell>
        </row>
        <row r="27">
          <cell r="I27" t="str">
            <v>genesisrammys</v>
          </cell>
          <cell r="J27" t="str">
            <v xml:space="preserve">No </v>
          </cell>
          <cell r="K27" t="str">
            <v>10K~50K</v>
          </cell>
          <cell r="L27" t="str">
            <v>01082522535</v>
          </cell>
          <cell r="M27" t="str">
            <v>I live in South Korea.</v>
          </cell>
          <cell r="N27" t="str">
            <v>Benjamin Clinic (Gangnam)</v>
          </cell>
        </row>
        <row r="28">
          <cell r="I28" t="str">
            <v>sidra.riaz.vlogs</v>
          </cell>
          <cell r="J28" t="str">
            <v>Not availabile</v>
          </cell>
          <cell r="K28" t="str">
            <v>I don't have an account</v>
          </cell>
          <cell r="L28" t="str">
            <v>82 010-9348-3689</v>
          </cell>
          <cell r="M28" t="str">
            <v>I live in South Korea.</v>
          </cell>
          <cell r="N28" t="str">
            <v>Benjamin Clinic (Gangnam)</v>
          </cell>
        </row>
        <row r="29">
          <cell r="I29" t="str">
            <v>Nava.pic1</v>
          </cell>
          <cell r="J29" t="str">
            <v>Nava_mood</v>
          </cell>
          <cell r="K29" t="str">
            <v>100K~500K</v>
          </cell>
          <cell r="L29" t="str">
            <v>01083579718</v>
          </cell>
          <cell r="M29" t="str">
            <v>I live in South Korea.</v>
          </cell>
          <cell r="N29" t="str">
            <v>Obliv Clinic (Incheon)</v>
          </cell>
        </row>
        <row r="30">
          <cell r="I30" t="str">
            <v>epednoiiz</v>
          </cell>
          <cell r="J30" t="str">
            <v>epednoiiz</v>
          </cell>
          <cell r="K30" t="str">
            <v>1K~5K</v>
          </cell>
          <cell r="L30" t="str">
            <v>82 6867 4019</v>
          </cell>
          <cell r="M30" t="str">
            <v>I live in South Korea.</v>
          </cell>
          <cell r="N30" t="str">
            <v>Benjamin Clinic (Gangnam)</v>
          </cell>
        </row>
        <row r="31">
          <cell r="I31" t="str">
            <v>leelyr0se</v>
          </cell>
          <cell r="J31" t="str">
            <v>Leelyr0se</v>
          </cell>
          <cell r="K31" t="str">
            <v>5K~10K</v>
          </cell>
          <cell r="L31" t="str">
            <v>33 0782690494</v>
          </cell>
          <cell r="M31" t="str">
            <v>I don't live in South Korea, but I am visiting/planning to visit.</v>
          </cell>
          <cell r="N31" t="str">
            <v>Benjamin Clinic (Gangnam)</v>
          </cell>
        </row>
        <row r="32">
          <cell r="I32" t="str">
            <v>patrianasonia</v>
          </cell>
          <cell r="J32" t="str">
            <v>patrianasonia</v>
          </cell>
          <cell r="K32" t="str">
            <v>I don't have an account</v>
          </cell>
          <cell r="L32">
            <v>5853175287</v>
          </cell>
          <cell r="M32" t="str">
            <v>I don't live in South Korea, but I am visiting/planning to visit.</v>
          </cell>
          <cell r="N32" t="str">
            <v>Benjamin Clinic (Gangnam)</v>
          </cell>
        </row>
        <row r="33">
          <cell r="I33" t="str">
            <v>fiixii</v>
          </cell>
          <cell r="J33" t="str">
            <v>fiixii</v>
          </cell>
          <cell r="K33" t="str">
            <v>0~1K</v>
          </cell>
          <cell r="L33" t="str">
            <v>82010-6665-6849</v>
          </cell>
          <cell r="M33" t="str">
            <v>I live in South Korea.</v>
          </cell>
          <cell r="N33" t="str">
            <v>Benjamin Clinic (Gangnam)</v>
          </cell>
        </row>
        <row r="34">
          <cell r="I34" t="str">
            <v>moe_ada_jacey</v>
          </cell>
          <cell r="J34" t="str">
            <v>Moe_ada_jacey</v>
          </cell>
          <cell r="K34" t="str">
            <v>5K~10K</v>
          </cell>
          <cell r="L34" t="str">
            <v>+15188310916</v>
          </cell>
          <cell r="M34" t="str">
            <v>I don't live in South Korea, but I am visiting/planning to visit.</v>
          </cell>
          <cell r="N34" t="str">
            <v>Benjamin Clinic (Gangnam)</v>
          </cell>
        </row>
        <row r="35">
          <cell r="I35" t="str">
            <v>eletognettii</v>
          </cell>
          <cell r="J35" t="str">
            <v>eletognetti</v>
          </cell>
          <cell r="K35" t="str">
            <v>10K~50K</v>
          </cell>
          <cell r="L35" t="str">
            <v>82 010-5635-4742</v>
          </cell>
          <cell r="M35" t="str">
            <v>I live in South Korea.</v>
          </cell>
          <cell r="N35" t="str">
            <v>Benjamin Clinic (Gangnam)</v>
          </cell>
        </row>
        <row r="36">
          <cell r="I36" t="str">
            <v>Marmarlives</v>
          </cell>
          <cell r="J36" t="str">
            <v>Marmarinkorea</v>
          </cell>
          <cell r="K36" t="str">
            <v>1K~5K</v>
          </cell>
          <cell r="L36" t="str">
            <v>82 pap-5799-3107</v>
          </cell>
          <cell r="M36" t="str">
            <v>I live in South Korea.</v>
          </cell>
          <cell r="N36" t="str">
            <v>Benjamin Clinic (Gangnam)</v>
          </cell>
        </row>
        <row r="37">
          <cell r="I37" t="str">
            <v>tomadoo.rip</v>
          </cell>
          <cell r="J37" t="str">
            <v>tomadoo</v>
          </cell>
          <cell r="K37" t="str">
            <v>50K~100K</v>
          </cell>
          <cell r="L37" t="str">
            <v>49 15561302726</v>
          </cell>
          <cell r="M37" t="str">
            <v>I don't live in South Korea, but I am visiting/planning to visit.</v>
          </cell>
          <cell r="N37" t="str">
            <v>Benjamin Clinic (Gangnam)</v>
          </cell>
        </row>
        <row r="38">
          <cell r="I38" t="str">
            <v xml:space="preserve">fati_kim0 </v>
          </cell>
          <cell r="J38" t="str">
            <v>I dont use tiktok</v>
          </cell>
          <cell r="K38" t="str">
            <v>0~1K</v>
          </cell>
          <cell r="L38" t="str">
            <v xml:space="preserve">01040 0493 84 </v>
          </cell>
          <cell r="M38" t="str">
            <v>I live in South Korea.</v>
          </cell>
          <cell r="N38" t="str">
            <v>Benjamin Clinic (Gangnam)</v>
          </cell>
        </row>
        <row r="39">
          <cell r="I39" t="str">
            <v>incloverme</v>
          </cell>
          <cell r="J39" t="str">
            <v>@incloverme</v>
          </cell>
          <cell r="K39" t="str">
            <v>5K~10K</v>
          </cell>
          <cell r="L39" t="str">
            <v>010-8712-8128</v>
          </cell>
          <cell r="M39" t="str">
            <v>I live in South Korea.</v>
          </cell>
          <cell r="N39" t="str">
            <v>Benjamin Clinic (Gangnam)</v>
          </cell>
        </row>
        <row r="40">
          <cell r="I40" t="str">
            <v>view4two</v>
          </cell>
          <cell r="J40" t="str">
            <v>View4two</v>
          </cell>
          <cell r="K40" t="str">
            <v>1K~5K</v>
          </cell>
          <cell r="L40" t="str">
            <v>82 010-5186-1928</v>
          </cell>
          <cell r="M40" t="str">
            <v>I live in South Korea.</v>
          </cell>
          <cell r="N40" t="str">
            <v>Benjamin Clinic (Gangnam)</v>
          </cell>
        </row>
        <row r="41">
          <cell r="I41" t="str">
            <v>serafimashavrina</v>
          </cell>
          <cell r="J41" t="str">
            <v xml:space="preserve">I don’t have an account </v>
          </cell>
          <cell r="K41" t="str">
            <v>I don't have an account</v>
          </cell>
          <cell r="L41" t="str">
            <v>82 010-8097-0426</v>
          </cell>
          <cell r="M41" t="str">
            <v>I live in South Korea.</v>
          </cell>
          <cell r="N41" t="str">
            <v>Benjamin Clinic (Gangnam)</v>
          </cell>
        </row>
        <row r="42">
          <cell r="I42" t="str">
            <v>Jo.jo.grace</v>
          </cell>
          <cell r="J42" t="str">
            <v>jograce99</v>
          </cell>
          <cell r="K42" t="str">
            <v>1K~5K</v>
          </cell>
          <cell r="L42">
            <v>821037997650</v>
          </cell>
          <cell r="M42" t="str">
            <v>I live in South Korea.</v>
          </cell>
          <cell r="N42" t="str">
            <v>Benjamin Clinic (Gangnam)</v>
          </cell>
        </row>
        <row r="43">
          <cell r="I43" t="str">
            <v>maryevenez</v>
          </cell>
          <cell r="J43" t="str">
            <v>Maryvene13</v>
          </cell>
          <cell r="K43" t="str">
            <v>5K~10K</v>
          </cell>
          <cell r="L43" t="str">
            <v>010-9467-1565</v>
          </cell>
          <cell r="M43" t="str">
            <v>I live in South Korea.</v>
          </cell>
          <cell r="N43" t="str">
            <v>Benjamin Clinic (Gangnam)</v>
          </cell>
        </row>
        <row r="44">
          <cell r="I44" t="str">
            <v>yolskey</v>
          </cell>
          <cell r="J44" t="str">
            <v>yolskey</v>
          </cell>
          <cell r="K44" t="str">
            <v>0~1K</v>
          </cell>
          <cell r="L44" t="str">
            <v>+8210-5864-7131</v>
          </cell>
          <cell r="M44" t="str">
            <v>I live in South Korea.</v>
          </cell>
          <cell r="N44" t="str">
            <v>Benjamin Clinic (Gangnam)</v>
          </cell>
        </row>
        <row r="45">
          <cell r="I45" t="str">
            <v>Lost_in__korea</v>
          </cell>
          <cell r="J45" t="str">
            <v>Traeya4</v>
          </cell>
          <cell r="K45" t="str">
            <v>10K~50K</v>
          </cell>
          <cell r="L45" t="str">
            <v>82 010-2193-5491</v>
          </cell>
          <cell r="M45" t="str">
            <v>I live in South Korea.</v>
          </cell>
          <cell r="N45" t="str">
            <v>Benjamin Clinic (Gangnam)</v>
          </cell>
        </row>
        <row r="46">
          <cell r="I46" t="str">
            <v>Mosab_a9</v>
          </cell>
          <cell r="J46" t="str">
            <v>Mosab.seoul</v>
          </cell>
          <cell r="K46" t="str">
            <v>0~1K</v>
          </cell>
          <cell r="L46" t="str">
            <v>010-3635-9098</v>
          </cell>
          <cell r="M46" t="str">
            <v>I live in South Korea.</v>
          </cell>
          <cell r="N46" t="str">
            <v>Benjamin Clinic (Gangnam)</v>
          </cell>
        </row>
        <row r="47">
          <cell r="I47" t="str">
            <v>Omarmon25</v>
          </cell>
          <cell r="J47" t="str">
            <v>Omarmon25</v>
          </cell>
          <cell r="K47" t="str">
            <v>1K~5K</v>
          </cell>
          <cell r="L47" t="str">
            <v>010-4497-5780</v>
          </cell>
          <cell r="M47" t="str">
            <v>I live in South Korea.</v>
          </cell>
          <cell r="N47" t="str">
            <v>Benjamin Clinic (Gangnam)</v>
          </cell>
        </row>
        <row r="48">
          <cell r="I48" t="str">
            <v>iam_konadu</v>
          </cell>
          <cell r="J48" t="str">
            <v xml:space="preserve">kayissandy </v>
          </cell>
          <cell r="K48" t="str">
            <v>0~1K</v>
          </cell>
          <cell r="L48" t="str">
            <v>82 010 2961 7923</v>
          </cell>
          <cell r="M48" t="str">
            <v>I live in South Korea.</v>
          </cell>
          <cell r="N48" t="str">
            <v>Obliv Clinic (Incheon)</v>
          </cell>
        </row>
        <row r="49">
          <cell r="I49" t="str">
            <v>Elf.9595</v>
          </cell>
          <cell r="J49" t="str">
            <v>Elifinkorea</v>
          </cell>
          <cell r="K49" t="str">
            <v>0~1K</v>
          </cell>
          <cell r="L49" t="str">
            <v>01082789527</v>
          </cell>
          <cell r="M49" t="str">
            <v>I live in South Korea.</v>
          </cell>
          <cell r="N49" t="str">
            <v>Benjamin Clinic (Gangnam)</v>
          </cell>
        </row>
        <row r="50">
          <cell r="I50" t="str">
            <v>Tinamirae</v>
          </cell>
          <cell r="J50" t="str">
            <v>Tinamirae</v>
          </cell>
          <cell r="K50" t="str">
            <v>10K~50K</v>
          </cell>
          <cell r="L50" t="str">
            <v xml:space="preserve">010 7627 8905 </v>
          </cell>
          <cell r="M50" t="str">
            <v>I live in South Korea.</v>
          </cell>
          <cell r="N50" t="str">
            <v>Benjamin Clinic (Gangnam)</v>
          </cell>
        </row>
        <row r="51">
          <cell r="I51" t="str">
            <v>numangazikorede</v>
          </cell>
          <cell r="J51" t="str">
            <v xml:space="preserve">Numangazi and Numangazikorede </v>
          </cell>
          <cell r="K51" t="str">
            <v>0~1K</v>
          </cell>
          <cell r="L51" t="str">
            <v>82 010-8072-5395</v>
          </cell>
          <cell r="M51" t="str">
            <v>I live in South Korea.</v>
          </cell>
          <cell r="N51" t="str">
            <v>Benjamin Clinic (Gangnam)</v>
          </cell>
        </row>
        <row r="52">
          <cell r="I52" t="str">
            <v>Clarissaajane</v>
          </cell>
          <cell r="J52" t="str">
            <v>Whymaryjane</v>
          </cell>
          <cell r="K52" t="str">
            <v>1K~5K</v>
          </cell>
          <cell r="L52" t="str">
            <v>01083696259</v>
          </cell>
          <cell r="M52" t="str">
            <v>I live in South Korea.</v>
          </cell>
          <cell r="N52" t="str">
            <v>Benjamin Clinic (Gangnam)</v>
          </cell>
        </row>
        <row r="53">
          <cell r="I53" t="str">
            <v>dolcemaravylla</v>
          </cell>
          <cell r="J53" t="str">
            <v>gab____i</v>
          </cell>
          <cell r="K53" t="str">
            <v>1K~5K</v>
          </cell>
          <cell r="L53" t="str">
            <v>+39 3313433595</v>
          </cell>
          <cell r="M53" t="str">
            <v>I don't live in South Korea, but I am visiting/planning to visit.</v>
          </cell>
          <cell r="N53" t="str">
            <v>Benjamin Clinic (Gangnam)</v>
          </cell>
        </row>
        <row r="54">
          <cell r="I54" t="str">
            <v>Saraayman4576</v>
          </cell>
          <cell r="J54" t="str">
            <v>Sarainkorea07</v>
          </cell>
          <cell r="K54" t="str">
            <v>1K~5K</v>
          </cell>
          <cell r="L54" t="str">
            <v>01041596921</v>
          </cell>
          <cell r="M54" t="str">
            <v>I live in South Korea.</v>
          </cell>
          <cell r="N54" t="str">
            <v>Benjamin Clinic (Gangnam)</v>
          </cell>
        </row>
        <row r="55">
          <cell r="I55" t="str">
            <v>naufalomar</v>
          </cell>
          <cell r="J55" t="str">
            <v>naufalomar</v>
          </cell>
          <cell r="K55" t="str">
            <v>10K~50K</v>
          </cell>
          <cell r="L55" t="str">
            <v>82 010-9603-9498</v>
          </cell>
          <cell r="M55" t="str">
            <v>I live in South Korea.</v>
          </cell>
          <cell r="N55" t="str">
            <v>Benjamin Clinic (Gangnam)</v>
          </cell>
        </row>
        <row r="56">
          <cell r="I56" t="str">
            <v>singgi.hada</v>
          </cell>
          <cell r="J56" t="str">
            <v>Maknabyuul</v>
          </cell>
          <cell r="K56" t="str">
            <v>0~1K</v>
          </cell>
          <cell r="L56" t="str">
            <v>01056515474</v>
          </cell>
          <cell r="M56" t="str">
            <v>I live in South Korea.</v>
          </cell>
          <cell r="N56" t="str">
            <v>Benjamin Clinic (Gangnam)</v>
          </cell>
        </row>
        <row r="57">
          <cell r="I57" t="str">
            <v>heyitsvlada_</v>
          </cell>
          <cell r="J57" t="str">
            <v>vvdi1004</v>
          </cell>
          <cell r="K57" t="str">
            <v>1K~5K</v>
          </cell>
          <cell r="L57" t="str">
            <v>010-5178-9710</v>
          </cell>
          <cell r="M57" t="str">
            <v>I live in South Korea.</v>
          </cell>
          <cell r="N57" t="str">
            <v>Benjamin Clinic (Gangnam)</v>
          </cell>
        </row>
        <row r="58">
          <cell r="I58" t="str">
            <v>rynhyesan</v>
          </cell>
          <cell r="J58" t="str">
            <v>I don't have a Tiktok account :(</v>
          </cell>
          <cell r="K58" t="str">
            <v>0~1K</v>
          </cell>
          <cell r="L58" t="str">
            <v>8210-5820-8228</v>
          </cell>
          <cell r="M58" t="str">
            <v>I live in South Korea.</v>
          </cell>
          <cell r="N58" t="str">
            <v>Benjamin Clinic (Gangnam)</v>
          </cell>
        </row>
        <row r="59">
          <cell r="I59" t="str">
            <v>andyencorea</v>
          </cell>
          <cell r="J59" t="str">
            <v xml:space="preserve">andyrncorea </v>
          </cell>
          <cell r="K59" t="str">
            <v>1K~5K</v>
          </cell>
          <cell r="L59" t="str">
            <v>82 10-8175-9304</v>
          </cell>
          <cell r="M59" t="str">
            <v>I live in South Korea.</v>
          </cell>
          <cell r="N59" t="str">
            <v>Benjamin Clinic (Gangnam)</v>
          </cell>
        </row>
        <row r="60">
          <cell r="I60" t="str">
            <v>eighteenka</v>
          </cell>
          <cell r="J60" t="str">
            <v>eighteenka</v>
          </cell>
          <cell r="K60" t="str">
            <v>10K~50K</v>
          </cell>
          <cell r="L60" t="str">
            <v>01071634080</v>
          </cell>
          <cell r="M60" t="str">
            <v>I live in South Korea.</v>
          </cell>
          <cell r="N60" t="str">
            <v>Benjamin Clinic (Gangnam)</v>
          </cell>
        </row>
        <row r="61">
          <cell r="I61" t="str">
            <v>martinaya__</v>
          </cell>
          <cell r="J61" t="str">
            <v>martinaya__</v>
          </cell>
          <cell r="K61" t="str">
            <v>5K~10K</v>
          </cell>
          <cell r="L61" t="str">
            <v>00393318430944</v>
          </cell>
          <cell r="M61" t="str">
            <v>I don't live in South Korea, but I am visiting/planning to visit.</v>
          </cell>
          <cell r="N61" t="str">
            <v>Benjamin Clinic (Gangnam)</v>
          </cell>
        </row>
        <row r="62">
          <cell r="I62" t="str">
            <v>silviamcasalini</v>
          </cell>
          <cell r="J62" t="str">
            <v>silviacasalini</v>
          </cell>
          <cell r="K62" t="str">
            <v>0~1K</v>
          </cell>
          <cell r="L62" t="str">
            <v>01099780712</v>
          </cell>
          <cell r="M62" t="str">
            <v>I live in South Korea.</v>
          </cell>
          <cell r="N62" t="str">
            <v>Benjamin Clinic (Gangnam)</v>
          </cell>
        </row>
        <row r="63">
          <cell r="I63" t="str">
            <v>sh.ilpaa</v>
          </cell>
          <cell r="J63" t="str">
            <v>-</v>
          </cell>
          <cell r="K63" t="str">
            <v>I don't have an account</v>
          </cell>
          <cell r="L63" t="str">
            <v>82 010-5932-0325</v>
          </cell>
          <cell r="M63" t="str">
            <v>I live in South Korea.</v>
          </cell>
          <cell r="N63" t="str">
            <v>Benjamin Clinic (Gangnam)</v>
          </cell>
        </row>
        <row r="64">
          <cell r="I64" t="str">
            <v>heyitsrimaa</v>
          </cell>
          <cell r="J64" t="str">
            <v>rimarkm</v>
          </cell>
          <cell r="K64" t="str">
            <v>0~1K</v>
          </cell>
          <cell r="L64" t="str">
            <v>010-5637-9785</v>
          </cell>
          <cell r="M64" t="str">
            <v>I live in South Korea.</v>
          </cell>
          <cell r="N64" t="str">
            <v>Benjamin Clinic (Gangnam)</v>
          </cell>
        </row>
        <row r="65">
          <cell r="I65" t="str">
            <v>hanakimm_</v>
          </cell>
          <cell r="J65" t="str">
            <v>None</v>
          </cell>
          <cell r="K65" t="str">
            <v>I don't have an account</v>
          </cell>
          <cell r="L65" t="str">
            <v>82 01021741822</v>
          </cell>
          <cell r="M65" t="str">
            <v>I live in South Korea.</v>
          </cell>
          <cell r="N65" t="str">
            <v>Obliv Clinic (Incheon)</v>
          </cell>
        </row>
        <row r="66">
          <cell r="I66" t="str">
            <v>cividannes</v>
          </cell>
          <cell r="J66" t="str">
            <v>cividannes</v>
          </cell>
          <cell r="K66" t="str">
            <v>0~1K</v>
          </cell>
          <cell r="L66" t="str">
            <v>01084354119</v>
          </cell>
          <cell r="M66" t="str">
            <v>I live in South Korea.</v>
          </cell>
          <cell r="N66" t="str">
            <v>Benjamin Clinic (Gangnam)</v>
          </cell>
        </row>
        <row r="67">
          <cell r="I67" t="str">
            <v>Giny_us</v>
          </cell>
          <cell r="J67" t="str">
            <v>Giny_us</v>
          </cell>
          <cell r="K67" t="str">
            <v>100K~500K</v>
          </cell>
          <cell r="L67" t="str">
            <v xml:space="preserve">+82 010-7681-9224 </v>
          </cell>
          <cell r="M67" t="str">
            <v>I live in South Korea.</v>
          </cell>
          <cell r="N67" t="str">
            <v>Benjamin Clinic (Gangnam)</v>
          </cell>
        </row>
        <row r="68">
          <cell r="I68" t="str">
            <v>fukui_mayum</v>
          </cell>
          <cell r="J68" t="str">
            <v>mayumi.fukui</v>
          </cell>
          <cell r="K68" t="str">
            <v>0~1K</v>
          </cell>
          <cell r="L68">
            <v>821072682911</v>
          </cell>
          <cell r="M68" t="str">
            <v>I don't live in South Korea, but I am visiting/planning to visit.</v>
          </cell>
          <cell r="N68" t="str">
            <v>Benjamin Clinic (Gangnam)</v>
          </cell>
        </row>
        <row r="69">
          <cell r="I69" t="str">
            <v>miamor.126</v>
          </cell>
          <cell r="J69" t="str">
            <v>leavemialone1226</v>
          </cell>
          <cell r="K69" t="str">
            <v>0~1K</v>
          </cell>
          <cell r="L69" t="str">
            <v>82 010-7794-2126</v>
          </cell>
          <cell r="M69" t="str">
            <v>I live in South Korea.</v>
          </cell>
          <cell r="N69" t="str">
            <v>Obliv Clinic (Incheon)</v>
          </cell>
        </row>
        <row r="70">
          <cell r="I70" t="str">
            <v>ss_mariem</v>
          </cell>
          <cell r="J70" t="str">
            <v>mariem.kallel1</v>
          </cell>
          <cell r="K70" t="str">
            <v>0~1K</v>
          </cell>
          <cell r="L70" t="str">
            <v>82 010 7770 6751</v>
          </cell>
          <cell r="M70" t="str">
            <v>I live in South Korea.</v>
          </cell>
          <cell r="N70" t="str">
            <v>Benjamin Clinic (Gangnam)</v>
          </cell>
        </row>
        <row r="71">
          <cell r="I71" t="str">
            <v>krenhng</v>
          </cell>
          <cell r="J71" t="str">
            <v>.karenhong</v>
          </cell>
          <cell r="K71" t="str">
            <v>1K~5K</v>
          </cell>
          <cell r="L71" t="str">
            <v>82 010-9896-5382</v>
          </cell>
          <cell r="M71" t="str">
            <v>I live in South Korea.</v>
          </cell>
          <cell r="N71" t="str">
            <v>Benjamin Clinic (Gangnam)</v>
          </cell>
        </row>
        <row r="72">
          <cell r="I72" t="str">
            <v>n.loo95</v>
          </cell>
          <cell r="J72" t="str">
            <v>****</v>
          </cell>
          <cell r="K72" t="str">
            <v>I don't have an account</v>
          </cell>
          <cell r="L72" t="str">
            <v>01072783938</v>
          </cell>
          <cell r="M72" t="str">
            <v>I live in South Korea.</v>
          </cell>
          <cell r="N72" t="str">
            <v>Benjamin Clinic (Gangnam)</v>
          </cell>
        </row>
        <row r="73">
          <cell r="I73" t="str">
            <v>Danielleyspace</v>
          </cell>
          <cell r="J73" t="str">
            <v>Danielleyspace</v>
          </cell>
          <cell r="K73" t="str">
            <v>0~1K</v>
          </cell>
          <cell r="L73" t="str">
            <v>01065677213</v>
          </cell>
          <cell r="M73" t="str">
            <v>I live in South Korea.</v>
          </cell>
          <cell r="N73" t="str">
            <v>Benjamin Clinic (Gangnam)</v>
          </cell>
        </row>
        <row r="74">
          <cell r="I74" t="str">
            <v>Angela_ackles</v>
          </cell>
          <cell r="J74" t="str">
            <v xml:space="preserve">Angela_ackles </v>
          </cell>
          <cell r="K74" t="str">
            <v>1K~5K</v>
          </cell>
          <cell r="L74" t="str">
            <v>+447902146048</v>
          </cell>
          <cell r="M74" t="str">
            <v>I don't live in South Korea, but I am visiting/planning to visit.</v>
          </cell>
          <cell r="N74" t="str">
            <v>Benjamin Clinic (Gangnam)</v>
          </cell>
        </row>
        <row r="75">
          <cell r="I75" t="str">
            <v>helenalorentia</v>
          </cell>
          <cell r="J75" t="str">
            <v>I have youtube Koin Company 코인컴퍼니</v>
          </cell>
          <cell r="K75" t="str">
            <v>5K~10K</v>
          </cell>
          <cell r="L75" t="str">
            <v>01029285525</v>
          </cell>
          <cell r="M75" t="str">
            <v>I live in South Korea.</v>
          </cell>
          <cell r="N75" t="str">
            <v>Benjamin Clinic (Gangnam)</v>
          </cell>
        </row>
        <row r="76">
          <cell r="I76" t="str">
            <v>koincompany</v>
          </cell>
          <cell r="J76" t="str">
            <v>koincompany</v>
          </cell>
          <cell r="K76" t="str">
            <v>1K~5K</v>
          </cell>
          <cell r="L76" t="str">
            <v>+82‐10‐5259‐0757</v>
          </cell>
          <cell r="M76" t="str">
            <v>I live in South Korea.</v>
          </cell>
          <cell r="N76" t="str">
            <v>Benjamin Clinic (Gangnam)</v>
          </cell>
        </row>
        <row r="77">
          <cell r="I77" t="str">
            <v>nikkkishiii</v>
          </cell>
          <cell r="J77" t="str">
            <v>nik_ishi</v>
          </cell>
          <cell r="K77" t="str">
            <v>5K~10K</v>
          </cell>
          <cell r="L77" t="str">
            <v>010-5878-7461</v>
          </cell>
          <cell r="M77" t="str">
            <v>I live in South Korea.</v>
          </cell>
          <cell r="N77" t="str">
            <v>Benjamin Clinic (Gangnam)</v>
          </cell>
        </row>
        <row r="78">
          <cell r="I78" t="str">
            <v>carlaurriolar</v>
          </cell>
          <cell r="J78" t="str">
            <v>@carlaurriolar</v>
          </cell>
          <cell r="K78" t="str">
            <v>50K~100K</v>
          </cell>
          <cell r="L78" t="str">
            <v>82 010 2135 3288</v>
          </cell>
          <cell r="M78" t="str">
            <v>I live in South Korea.</v>
          </cell>
          <cell r="N78" t="str">
            <v>Benjamin Clinic (Gangnam)</v>
          </cell>
        </row>
        <row r="79">
          <cell r="I79" t="str">
            <v>alexandra.denysiuk</v>
          </cell>
          <cell r="J79" t="str">
            <v>@alexandra.denysiuk</v>
          </cell>
          <cell r="K79" t="str">
            <v>1K~5K</v>
          </cell>
          <cell r="L79" t="str">
            <v>01073072088</v>
          </cell>
          <cell r="M79" t="str">
            <v>I live in South Korea.</v>
          </cell>
          <cell r="N79" t="str">
            <v>Benjamin Clinic (Gangnam)</v>
          </cell>
        </row>
        <row r="80">
          <cell r="I80" t="str">
            <v>saviraaristyani</v>
          </cell>
          <cell r="J80" t="str">
            <v>820.zip</v>
          </cell>
          <cell r="K80" t="str">
            <v>10K~50K</v>
          </cell>
          <cell r="L80">
            <v>6281231712000</v>
          </cell>
          <cell r="M80" t="str">
            <v>I don't live in South Korea, but I am visiting/planning to visit.</v>
          </cell>
          <cell r="N80" t="str">
            <v>Benjamin Clinic (Gangnam)</v>
          </cell>
        </row>
        <row r="81">
          <cell r="I81" t="str">
            <v>rina_cheon</v>
          </cell>
          <cell r="J81" t="str">
            <v xml:space="preserve">@rina_cheon </v>
          </cell>
          <cell r="K81" t="str">
            <v>10K~50K</v>
          </cell>
          <cell r="L81" t="str">
            <v xml:space="preserve">82 010-5962-3353 </v>
          </cell>
          <cell r="M81" t="str">
            <v>I live in South Korea.</v>
          </cell>
          <cell r="N81" t="str">
            <v>Benjamin Clinic (Gangnam)</v>
          </cell>
        </row>
        <row r="82">
          <cell r="I82" t="str">
            <v>corneliawj</v>
          </cell>
          <cell r="J82" t="str">
            <v>-</v>
          </cell>
          <cell r="K82" t="str">
            <v>I don't have an account</v>
          </cell>
          <cell r="L82" t="str">
            <v>82 010 8031 6222</v>
          </cell>
          <cell r="M82" t="str">
            <v>I live in South Korea.</v>
          </cell>
          <cell r="N82" t="str">
            <v>Benjamin Clinic (Gangnam)</v>
          </cell>
        </row>
        <row r="83">
          <cell r="I83" t="str">
            <v>nastya_life</v>
          </cell>
          <cell r="J83" t="str">
            <v>nastya___life</v>
          </cell>
          <cell r="K83" t="str">
            <v>0~1K</v>
          </cell>
          <cell r="L83" t="str">
            <v>010-5503-3555</v>
          </cell>
          <cell r="M83" t="str">
            <v>I live in South Korea.</v>
          </cell>
          <cell r="N83" t="str">
            <v>Benjamin Clinic (Gangnam)</v>
          </cell>
        </row>
        <row r="84">
          <cell r="I84" t="str">
            <v>Chimmyssimmy</v>
          </cell>
          <cell r="J84" t="str">
            <v>Chimmyssimmy</v>
          </cell>
          <cell r="K84" t="str">
            <v>1K~5K</v>
          </cell>
          <cell r="L84" t="str">
            <v>1 6477718273</v>
          </cell>
          <cell r="M84" t="str">
            <v>I don't live in South Korea, but I am visiting/planning to visit.</v>
          </cell>
          <cell r="N84" t="str">
            <v>Benjamin Clinic (Gangnam)</v>
          </cell>
        </row>
        <row r="85">
          <cell r="I85" t="str">
            <v>Min_seo_so</v>
          </cell>
          <cell r="J85" t="str">
            <v>Loubna_lee</v>
          </cell>
          <cell r="K85" t="str">
            <v>1K~5K</v>
          </cell>
          <cell r="L85" t="str">
            <v>01029112417</v>
          </cell>
          <cell r="M85" t="str">
            <v>I live in South Korea.</v>
          </cell>
          <cell r="N85" t="str">
            <v>Benjamin Clinic (Gangnam)</v>
          </cell>
        </row>
        <row r="86">
          <cell r="I86" t="str">
            <v>rrrabokki_</v>
          </cell>
          <cell r="J86" t="str">
            <v>_rrrabokki</v>
          </cell>
          <cell r="K86" t="str">
            <v>0~1K</v>
          </cell>
          <cell r="L86" t="str">
            <v>010-8522-0817</v>
          </cell>
          <cell r="M86" t="str">
            <v>I live in South Korea.</v>
          </cell>
          <cell r="N86" t="str">
            <v>Benjamin Clinic (Gangnam)</v>
          </cell>
        </row>
        <row r="87">
          <cell r="I87" t="str">
            <v>vikawilwer</v>
          </cell>
          <cell r="J87" t="str">
            <v>vikavisits</v>
          </cell>
          <cell r="K87" t="str">
            <v>10K~50K</v>
          </cell>
          <cell r="L87" t="str">
            <v>017666613546</v>
          </cell>
          <cell r="M87" t="str">
            <v>I live in South Korea.</v>
          </cell>
          <cell r="N87" t="str">
            <v>Benjamin Clinic (Gangnam)</v>
          </cell>
        </row>
        <row r="88">
          <cell r="I88" t="str">
            <v>milenamoraisabreu</v>
          </cell>
          <cell r="J88" t="str">
            <v>milenamoraisabreu</v>
          </cell>
          <cell r="K88" t="str">
            <v>50K~100K</v>
          </cell>
          <cell r="L88" t="str">
            <v>82 010-5160-8796</v>
          </cell>
          <cell r="M88" t="str">
            <v>I live in South Korea.</v>
          </cell>
          <cell r="N88" t="str">
            <v>Benjamin Clinic (Gangnam)</v>
          </cell>
        </row>
        <row r="89">
          <cell r="I89" t="str">
            <v>roxcesable</v>
          </cell>
          <cell r="J89" t="str">
            <v>roxcesable</v>
          </cell>
          <cell r="K89" t="str">
            <v>5K~10K</v>
          </cell>
          <cell r="L89" t="str">
            <v>82 010-7698-9213</v>
          </cell>
          <cell r="M89" t="str">
            <v>I live in South Korea.</v>
          </cell>
          <cell r="N89" t="str">
            <v>Benjamin Clinic (Gangnam)</v>
          </cell>
        </row>
        <row r="90">
          <cell r="I90" t="str">
            <v>Oumeeima_</v>
          </cell>
          <cell r="J90" t="str">
            <v>oumsinkorea</v>
          </cell>
          <cell r="K90" t="str">
            <v>0~1K</v>
          </cell>
          <cell r="L90" t="str">
            <v>+82 010-4367-4944</v>
          </cell>
          <cell r="M90" t="str">
            <v>I live in South Korea.</v>
          </cell>
          <cell r="N90" t="str">
            <v>Benjamin Clinic (Gangnam)</v>
          </cell>
        </row>
        <row r="91">
          <cell r="I91" t="str">
            <v>_yanahvan_</v>
          </cell>
          <cell r="J91" t="str">
            <v>Yana/Beauty</v>
          </cell>
          <cell r="K91" t="str">
            <v>1K~5K</v>
          </cell>
          <cell r="L91" t="str">
            <v>82 01027561983</v>
          </cell>
          <cell r="M91" t="str">
            <v>I live in South Korea.</v>
          </cell>
          <cell r="N91" t="str">
            <v>Benjamin Clinic (Gangnam)</v>
          </cell>
        </row>
        <row r="92">
          <cell r="I92" t="str">
            <v>d.mme_</v>
          </cell>
          <cell r="J92" t="str">
            <v xml:space="preserve">None </v>
          </cell>
          <cell r="K92" t="str">
            <v>I don't have an account</v>
          </cell>
          <cell r="L92" t="str">
            <v xml:space="preserve">+8210-7200-7011 </v>
          </cell>
          <cell r="M92" t="str">
            <v>I live in South Korea.</v>
          </cell>
          <cell r="N92" t="str">
            <v>Benjamin Clinic (Gangnam)</v>
          </cell>
        </row>
        <row r="93">
          <cell r="I93" t="str">
            <v>pakitoria</v>
          </cell>
          <cell r="J93" t="str">
            <v>-</v>
          </cell>
          <cell r="K93" t="str">
            <v>1K~5K</v>
          </cell>
          <cell r="L93" t="str">
            <v>82-010-7772-7077</v>
          </cell>
          <cell r="M93" t="str">
            <v>I live in South Korea.</v>
          </cell>
          <cell r="N93" t="str">
            <v>Obliv Clinic (Incheon)</v>
          </cell>
        </row>
        <row r="94">
          <cell r="I94" t="str">
            <v>awesome_irine</v>
          </cell>
          <cell r="J94" t="str">
            <v>awesome_irine</v>
          </cell>
          <cell r="K94" t="str">
            <v>1K~5K</v>
          </cell>
          <cell r="L94">
            <v>821021670569</v>
          </cell>
          <cell r="M94" t="str">
            <v>I live in South Korea.</v>
          </cell>
          <cell r="N94" t="str">
            <v>Benjamin Clinic (Gangnam)</v>
          </cell>
        </row>
        <row r="95">
          <cell r="I95" t="str">
            <v>natalieong</v>
          </cell>
          <cell r="J95" t="str">
            <v>natflixparty</v>
          </cell>
          <cell r="K95" t="str">
            <v>1K~5K</v>
          </cell>
          <cell r="L95" t="str">
            <v>+6598162720</v>
          </cell>
          <cell r="M95" t="str">
            <v>I don't live in South Korea, but I am visiting/planning to visit.</v>
          </cell>
          <cell r="N95" t="str">
            <v>Benjamin Clinic (Gangnam)</v>
          </cell>
        </row>
        <row r="96">
          <cell r="I96" t="str">
            <v>mogupiyo</v>
          </cell>
          <cell r="J96" t="str">
            <v>no</v>
          </cell>
          <cell r="K96" t="str">
            <v>I don't have an account</v>
          </cell>
          <cell r="L96" t="str">
            <v>81 090-3967-9755</v>
          </cell>
          <cell r="M96" t="str">
            <v>I don't live in South Korea, but I am visiting/planning to visit.</v>
          </cell>
          <cell r="N96" t="str">
            <v>Benjamin Clinic (Gangnam)</v>
          </cell>
        </row>
        <row r="97">
          <cell r="I97" t="str">
            <v>aaricolomer</v>
          </cell>
          <cell r="J97" t="str">
            <v>-</v>
          </cell>
          <cell r="K97" t="str">
            <v>I don't have an account</v>
          </cell>
          <cell r="L97" t="str">
            <v>01028309823</v>
          </cell>
          <cell r="M97" t="str">
            <v>I live in South Korea.</v>
          </cell>
          <cell r="N97" t="str">
            <v>Benjamin Clinic (Gangnam)</v>
          </cell>
        </row>
        <row r="98">
          <cell r="I98" t="str">
            <v>stef.vanessa</v>
          </cell>
          <cell r="J98" t="str">
            <v>@stefvane7</v>
          </cell>
          <cell r="K98" t="str">
            <v>0~1K</v>
          </cell>
          <cell r="L98" t="str">
            <v>01099982910</v>
          </cell>
          <cell r="M98" t="str">
            <v>I live in South Korea.</v>
          </cell>
          <cell r="N98" t="str">
            <v>Benjamin Clinic (Gangnam)</v>
          </cell>
        </row>
        <row r="99">
          <cell r="I99" t="str">
            <v>h43j1n_</v>
          </cell>
          <cell r="J99" t="str">
            <v>h43j1n_</v>
          </cell>
          <cell r="K99" t="str">
            <v>5K~10K</v>
          </cell>
          <cell r="L99" t="str">
            <v>82 01042700710</v>
          </cell>
          <cell r="M99" t="str">
            <v>I live in South Korea.</v>
          </cell>
          <cell r="N99" t="str">
            <v>Obliv Clinic (Incheon)</v>
          </cell>
        </row>
        <row r="100">
          <cell r="I100" t="str">
            <v>emyfullofbeans</v>
          </cell>
          <cell r="J100" t="str">
            <v xml:space="preserve">Youtube www.youtube.com/@emyfullofbeans </v>
          </cell>
          <cell r="K100" t="str">
            <v>10K~50K</v>
          </cell>
          <cell r="L100" t="str">
            <v xml:space="preserve">82 010-6728-5599 </v>
          </cell>
          <cell r="M100" t="str">
            <v>I live in South Korea.</v>
          </cell>
          <cell r="N100" t="str">
            <v>Benjamin Clinic (Gangnam)</v>
          </cell>
        </row>
        <row r="101">
          <cell r="I101" t="str">
            <v>itsdiaworld</v>
          </cell>
          <cell r="J101" t="str">
            <v>itsdiaworld</v>
          </cell>
          <cell r="K101" t="str">
            <v>0~1K</v>
          </cell>
          <cell r="L101" t="str">
            <v>82 010-6447-9812</v>
          </cell>
          <cell r="M101" t="str">
            <v>I live in South Korea.</v>
          </cell>
          <cell r="N101" t="str">
            <v>Benjamin Clinic (Gangnam)</v>
          </cell>
        </row>
        <row r="102">
          <cell r="I102" t="str">
            <v>Idolkanink</v>
          </cell>
          <cell r="J102" t="str">
            <v>Idolkanink</v>
          </cell>
          <cell r="K102" t="str">
            <v>0~1K</v>
          </cell>
          <cell r="L102" t="str">
            <v>82 010-4367-2897</v>
          </cell>
          <cell r="M102" t="str">
            <v>I live in South Korea.</v>
          </cell>
          <cell r="N102" t="str">
            <v>Benjamin Clinic (Gangnam)</v>
          </cell>
        </row>
        <row r="103">
          <cell r="I103" t="str">
            <v>kangounchained</v>
          </cell>
          <cell r="J103" t="str">
            <v>N/a</v>
          </cell>
          <cell r="K103" t="str">
            <v>I don't have an account</v>
          </cell>
          <cell r="L103" t="str">
            <v>82 010-5691-8933</v>
          </cell>
          <cell r="M103" t="str">
            <v>I live in South Korea.</v>
          </cell>
          <cell r="N103" t="str">
            <v>Benjamin Clinic (Gangnam)</v>
          </cell>
        </row>
        <row r="104">
          <cell r="I104" t="str">
            <v>H1.m0v</v>
          </cell>
          <cell r="J104" t="str">
            <v>H1.m0v</v>
          </cell>
          <cell r="K104" t="str">
            <v>More than 1M</v>
          </cell>
          <cell r="L104">
            <v>8201068347649</v>
          </cell>
          <cell r="M104" t="str">
            <v>I don't live in South Korea, but I am visiting/planning to visit.</v>
          </cell>
          <cell r="N104" t="str">
            <v>Benjamin Clinic (Gangnam)</v>
          </cell>
        </row>
        <row r="105">
          <cell r="I105" t="str">
            <v>iamxlhc</v>
          </cell>
          <cell r="J105" t="str">
            <v>iamxlhc</v>
          </cell>
          <cell r="K105" t="str">
            <v>I don't have an account</v>
          </cell>
          <cell r="L105" t="str">
            <v>82 010-7296-0810</v>
          </cell>
          <cell r="M105" t="str">
            <v>I live in South Korea.</v>
          </cell>
          <cell r="N105" t="str">
            <v>Benjamin Clinic (Gangnam)</v>
          </cell>
        </row>
        <row r="106">
          <cell r="I106" t="str">
            <v>alperaktepeee</v>
          </cell>
          <cell r="J106" t="str">
            <v>aktepealperr</v>
          </cell>
          <cell r="K106" t="str">
            <v>10K~50K</v>
          </cell>
          <cell r="L106" t="str">
            <v>010-6702-2705</v>
          </cell>
          <cell r="M106" t="str">
            <v>I live in South Korea.</v>
          </cell>
          <cell r="N106" t="str">
            <v>Benjamin Clinic (Gangnam)</v>
          </cell>
        </row>
        <row r="107">
          <cell r="I107" t="str">
            <v>jannatshzreya</v>
          </cell>
          <cell r="J107" t="str">
            <v>Does not exist</v>
          </cell>
          <cell r="K107" t="str">
            <v>I don't have an account</v>
          </cell>
          <cell r="L107" t="str">
            <v>82 010-8409-5467,  91 7004230642</v>
          </cell>
          <cell r="M107" t="str">
            <v>I live in South Korea.</v>
          </cell>
          <cell r="N107" t="str">
            <v>Benjamin Clinic (Gangnam)</v>
          </cell>
        </row>
        <row r="108">
          <cell r="I108" t="str">
            <v>_just_in_korea</v>
          </cell>
          <cell r="J108" t="str">
            <v>piyy656</v>
          </cell>
          <cell r="K108" t="str">
            <v>1K~5K</v>
          </cell>
          <cell r="L108" t="str">
            <v xml:space="preserve">010-5804-5317 </v>
          </cell>
          <cell r="M108" t="str">
            <v>I live in South Korea.</v>
          </cell>
          <cell r="N108" t="str">
            <v>Benjamin Clinic (Gangnam)</v>
          </cell>
        </row>
        <row r="109">
          <cell r="I109" t="str">
            <v>Somkkum</v>
          </cell>
          <cell r="J109" t="str">
            <v>Missdaso</v>
          </cell>
          <cell r="K109" t="str">
            <v>10K~50K</v>
          </cell>
          <cell r="L109" t="str">
            <v>01044231306</v>
          </cell>
          <cell r="M109" t="str">
            <v>I live in South Korea.</v>
          </cell>
          <cell r="N109" t="str">
            <v>Benjamin Clinic (Gangnam)</v>
          </cell>
        </row>
        <row r="110">
          <cell r="I110" t="str">
            <v>Essinglee30</v>
          </cell>
          <cell r="J110" t="str">
            <v>Essinglee30</v>
          </cell>
          <cell r="K110" t="str">
            <v>1K~5K</v>
          </cell>
          <cell r="L110" t="str">
            <v>01072415207</v>
          </cell>
          <cell r="M110" t="str">
            <v>I live in South Korea.</v>
          </cell>
          <cell r="N110" t="str">
            <v>Benjamin Clinic (Gangnam), Obliv Clinic (Incheon)</v>
          </cell>
        </row>
        <row r="111">
          <cell r="I111" t="str">
            <v xml:space="preserve">Itsmarymarilyn </v>
          </cell>
          <cell r="J111" t="str">
            <v xml:space="preserve">Itsmarymarilyn </v>
          </cell>
          <cell r="K111" t="str">
            <v>0~1K</v>
          </cell>
          <cell r="L111">
            <v>1033907726</v>
          </cell>
          <cell r="M111" t="str">
            <v>I live in South Korea.</v>
          </cell>
          <cell r="N111" t="str">
            <v>Benjamin Clinic (Gangnam)</v>
          </cell>
        </row>
        <row r="112">
          <cell r="I112" t="str">
            <v>omycaramel / stuffs.unlmtd</v>
          </cell>
          <cell r="J112" t="str">
            <v>omycaramel</v>
          </cell>
          <cell r="K112" t="str">
            <v>5K~10K</v>
          </cell>
          <cell r="L112" t="str">
            <v>82 010-9860-7732</v>
          </cell>
          <cell r="M112" t="str">
            <v>I live in South Korea.</v>
          </cell>
          <cell r="N112" t="str">
            <v>Benjamin Clinic (Gangnam)</v>
          </cell>
        </row>
        <row r="113">
          <cell r="I113" t="str">
            <v>yoonbly_98</v>
          </cell>
          <cell r="J113" t="str">
            <v>yoonbly_98</v>
          </cell>
          <cell r="K113" t="str">
            <v>5K~10K</v>
          </cell>
          <cell r="L113" t="str">
            <v>82 010-4053-1609</v>
          </cell>
          <cell r="M113" t="str">
            <v>I live in South Korea.</v>
          </cell>
          <cell r="N113" t="str">
            <v>Benjamin Clinic (Gangnam)</v>
          </cell>
        </row>
        <row r="114">
          <cell r="I114" t="str">
            <v>eddiec.u</v>
          </cell>
          <cell r="J114" t="str">
            <v>-</v>
          </cell>
          <cell r="K114" t="str">
            <v>5K~10K</v>
          </cell>
          <cell r="L114" t="str">
            <v>01095884899</v>
          </cell>
          <cell r="M114" t="str">
            <v>I live in South Korea.</v>
          </cell>
          <cell r="N114" t="str">
            <v>Benjamin Clinic (Gangnam)</v>
          </cell>
        </row>
        <row r="115">
          <cell r="I115" t="str">
            <v>travelstained</v>
          </cell>
          <cell r="J115" t="str">
            <v>None</v>
          </cell>
          <cell r="K115" t="str">
            <v>I don't have an account</v>
          </cell>
          <cell r="L115">
            <v>821021892246</v>
          </cell>
          <cell r="M115" t="str">
            <v>I live in South Korea.</v>
          </cell>
          <cell r="N115" t="str">
            <v>Benjamin Clinic (Gangnam)</v>
          </cell>
        </row>
        <row r="116">
          <cell r="I116" t="str">
            <v>yyerimii_</v>
          </cell>
          <cell r="J116" t="str">
            <v>yyerima</v>
          </cell>
          <cell r="K116" t="str">
            <v>0~1K</v>
          </cell>
          <cell r="L116" t="str">
            <v>82 010-6665-6088</v>
          </cell>
          <cell r="M116" t="str">
            <v>I live in South Korea.</v>
          </cell>
          <cell r="N116" t="str">
            <v>Benjamin Clinic (Gangnam)</v>
          </cell>
        </row>
        <row r="117">
          <cell r="I117" t="str">
            <v xml:space="preserve">svetlana_shw </v>
          </cell>
          <cell r="J117" t="str">
            <v>shw976</v>
          </cell>
          <cell r="K117" t="str">
            <v>1K~5K</v>
          </cell>
          <cell r="L117" t="str">
            <v>82-10-56845008</v>
          </cell>
          <cell r="M117" t="str">
            <v>I live in South Korea.</v>
          </cell>
          <cell r="N117" t="str">
            <v>Obliv Clinic (Incheon)</v>
          </cell>
        </row>
        <row r="118">
          <cell r="I118" t="str">
            <v>joannaesun</v>
          </cell>
          <cell r="J118" t="str">
            <v>joannaesun</v>
          </cell>
          <cell r="K118" t="str">
            <v>1K~5K</v>
          </cell>
          <cell r="L118" t="str">
            <v>82 01040034660</v>
          </cell>
          <cell r="M118" t="str">
            <v>I live in South Korea.</v>
          </cell>
          <cell r="N118" t="str">
            <v>Benjamin Clinic (Gangnam)</v>
          </cell>
        </row>
        <row r="119">
          <cell r="I119" t="str">
            <v>Carissadevinaa</v>
          </cell>
          <cell r="J119" t="str">
            <v>Carissadevinaa</v>
          </cell>
          <cell r="K119" t="str">
            <v>10K~50K</v>
          </cell>
          <cell r="L119" t="str">
            <v>01075799503</v>
          </cell>
          <cell r="M119" t="str">
            <v>I live in South Korea.</v>
          </cell>
          <cell r="N119" t="str">
            <v>Benjamin Clinic (Gangnam)</v>
          </cell>
        </row>
        <row r="120">
          <cell r="I120" t="str">
            <v>mariafx</v>
          </cell>
          <cell r="J120" t="str">
            <v>marianeaux</v>
          </cell>
          <cell r="K120" t="str">
            <v>1K~5K</v>
          </cell>
          <cell r="L120" t="str">
            <v>62 8980704804</v>
          </cell>
          <cell r="M120" t="str">
            <v>I don't live in South Korea, but I am visiting/planning to visit.</v>
          </cell>
          <cell r="N120" t="str">
            <v>Benjamin Clinic (Gangnam)</v>
          </cell>
        </row>
        <row r="121">
          <cell r="I121" t="str">
            <v>li.karinaa</v>
          </cell>
          <cell r="J121" t="str">
            <v>li.karinaa</v>
          </cell>
          <cell r="K121" t="str">
            <v>1K~5K</v>
          </cell>
          <cell r="L121">
            <v>821099101520</v>
          </cell>
          <cell r="M121" t="str">
            <v>I live in South Korea.</v>
          </cell>
          <cell r="N121" t="str">
            <v>Benjamin Clinic (Gangnam)</v>
          </cell>
        </row>
        <row r="122">
          <cell r="I122" t="str">
            <v>kari.enn</v>
          </cell>
          <cell r="J122" t="str">
            <v>No</v>
          </cell>
          <cell r="K122" t="str">
            <v>I don't have an account</v>
          </cell>
          <cell r="L122">
            <v>8201066048823</v>
          </cell>
          <cell r="M122" t="str">
            <v>I live in South Korea.</v>
          </cell>
          <cell r="N122" t="str">
            <v>Benjamin Clinic (Gangnam)</v>
          </cell>
        </row>
        <row r="123">
          <cell r="I123" t="str">
            <v>geziyorum.yaziyorum</v>
          </cell>
          <cell r="J123" t="str">
            <v>geziyorum.yaziyorum</v>
          </cell>
          <cell r="K123" t="str">
            <v>0~1K</v>
          </cell>
          <cell r="L123" t="str">
            <v>+852468623415625</v>
          </cell>
          <cell r="M123" t="str">
            <v>I don't live in South Korea, but I am visiting/planning to visit.</v>
          </cell>
          <cell r="N123" t="str">
            <v>Benjamin Clinic (Gangnam)</v>
          </cell>
        </row>
      </sheetData>
      <sheetData sheetId="7"/>
      <sheetData sheetId="8">
        <row r="1">
          <cell r="I1" t="str">
            <v>Instagram account インスタアカウント
(ex. idenel_official - Do not put "@")</v>
          </cell>
          <cell r="J1" t="str">
            <v>Tiktok account ティックトック アカウント
(ex. idenel_official - Do not put "@")</v>
          </cell>
          <cell r="K1" t="str">
            <v>How many Tiktok followers do you have? 
ティックトック フォロワーすう</v>
          </cell>
          <cell r="L1" t="str">
            <v>Phone number でんわばんごう
(please include the national code)
ex. 82 010-0000-0000</v>
          </cell>
          <cell r="M1" t="str">
            <v>Your current residence</v>
          </cell>
          <cell r="N1" t="str">
            <v>Please choose a clinic you would like to visit. きぼうクリニック
* Depending on available time slots of the clinics, you may be assigned to a different hospital than your preference.</v>
          </cell>
        </row>
        <row r="2">
          <cell r="I2" t="str">
            <v>Salonimnida</v>
          </cell>
          <cell r="J2" t="str">
            <v>Dont have</v>
          </cell>
          <cell r="K2" t="str">
            <v>10K~50K</v>
          </cell>
          <cell r="L2" t="str">
            <v xml:space="preserve">010-9966-5860 </v>
          </cell>
          <cell r="M2" t="str">
            <v>I live in South Korea.かんこく に すんでいる</v>
          </cell>
          <cell r="N2" t="str">
            <v>Benjamin Clinic (Gangnam/カンナム)</v>
          </cell>
        </row>
        <row r="3">
          <cell r="I3" t="str">
            <v>haaa3328</v>
          </cell>
          <cell r="J3" t="str">
            <v>haaa3328</v>
          </cell>
          <cell r="K3" t="str">
            <v>100K~500K</v>
          </cell>
          <cell r="L3" t="str">
            <v>08038313386</v>
          </cell>
          <cell r="M3" t="str">
            <v>I don't live in South Korea, but I am visiting/planning to visit. かんこく に いく よてい</v>
          </cell>
          <cell r="N3" t="str">
            <v>Benjamin Clinic (Gangnam/カンナム)</v>
          </cell>
        </row>
        <row r="4">
          <cell r="I4" t="str">
            <v xml:space="preserve">makogoo </v>
          </cell>
          <cell r="J4" t="str">
            <v>myanko7</v>
          </cell>
          <cell r="K4" t="str">
            <v>0~1K</v>
          </cell>
          <cell r="L4" t="str">
            <v>080-5276-8946</v>
          </cell>
          <cell r="M4" t="str">
            <v>I don't live in South Korea, but I am visiting/planning to visit. かんこく に いく よてい</v>
          </cell>
          <cell r="N4" t="str">
            <v>Dongahncentral Clinic (Yongsan/ヨンサン) 日本人歓迎</v>
          </cell>
        </row>
        <row r="5">
          <cell r="I5" t="str">
            <v>kaan_yong</v>
          </cell>
          <cell r="J5" t="str">
            <v>kaantroye</v>
          </cell>
          <cell r="K5" t="str">
            <v>10K~50K</v>
          </cell>
          <cell r="L5" t="str">
            <v>90 553 866 00 46</v>
          </cell>
          <cell r="M5" t="str">
            <v>I don't live in South Korea, but I am visiting/planning to visit. かんこく に いく よてい</v>
          </cell>
          <cell r="N5" t="str">
            <v>Uonne Clinic (Mapo/マポ)</v>
          </cell>
        </row>
        <row r="6">
          <cell r="I6" t="str">
            <v>i.am.mykura</v>
          </cell>
          <cell r="J6" t="str">
            <v>5656.com</v>
          </cell>
          <cell r="K6" t="str">
            <v>0~1K</v>
          </cell>
          <cell r="L6" t="str">
            <v>080-3577-3221</v>
          </cell>
          <cell r="M6" t="str">
            <v>I don't live in South Korea, but I am visiting/planning to visit. かんこく に いく よてい</v>
          </cell>
          <cell r="N6" t="str">
            <v>Benjamin Clinic (Gangnam/日本国籍対象外)</v>
          </cell>
        </row>
        <row r="7">
          <cell r="I7" t="str">
            <v>may_i_seoul</v>
          </cell>
          <cell r="J7" t="str">
            <v>may_5_dragon</v>
          </cell>
          <cell r="K7" t="str">
            <v>0~1K</v>
          </cell>
          <cell r="L7" t="str">
            <v>82 010-4732-5204</v>
          </cell>
          <cell r="M7" t="str">
            <v>I live in South Korea.かんこく に すんでいる</v>
          </cell>
          <cell r="N7" t="str">
            <v>Uonne Clinic (Mapo/マポ)</v>
          </cell>
        </row>
        <row r="8">
          <cell r="I8" t="str">
            <v>dollcena120mayumi</v>
          </cell>
          <cell r="J8" t="str">
            <v>×</v>
          </cell>
          <cell r="K8" t="str">
            <v>0~1K</v>
          </cell>
          <cell r="L8" t="str">
            <v>09011424321</v>
          </cell>
          <cell r="M8" t="str">
            <v>I don't live in South Korea, but I am visiting/planning to visit. かんこく に いく よてい</v>
          </cell>
          <cell r="N8" t="str">
            <v>Dongahncentral Clinic (Yongsan/ヨンサン) 日本人歓迎</v>
          </cell>
        </row>
        <row r="9">
          <cell r="I9" t="str">
            <v xml:space="preserve">rina_cheon </v>
          </cell>
          <cell r="J9" t="str">
            <v xml:space="preserve">rina_cheon </v>
          </cell>
          <cell r="K9" t="str">
            <v>10K~50K</v>
          </cell>
          <cell r="L9" t="str">
            <v xml:space="preserve">010-5962-3353 </v>
          </cell>
          <cell r="M9" t="str">
            <v>I live in South Korea.かんこく に すんでいる</v>
          </cell>
          <cell r="N9" t="str">
            <v>Benjamin Clinic (Gangnam/日本国籍対象外)</v>
          </cell>
        </row>
        <row r="10">
          <cell r="I10" t="str">
            <v>tzzzzivvvvyen_17</v>
          </cell>
          <cell r="J10" t="str">
            <v>Tzv817</v>
          </cell>
          <cell r="K10" t="str">
            <v>0~1K</v>
          </cell>
          <cell r="L10" t="str">
            <v>82 010-6816-1720</v>
          </cell>
          <cell r="M10" t="str">
            <v>I live in South Korea.かんこく に すんでいる</v>
          </cell>
          <cell r="N10" t="str">
            <v>Benjamin Clinic (Gangnam/日本国籍対象外)</v>
          </cell>
        </row>
        <row r="11">
          <cell r="I11" t="str">
            <v>Kodirjon_in_korea</v>
          </cell>
          <cell r="J11" t="str">
            <v>I don’t use tik tok</v>
          </cell>
          <cell r="K11" t="str">
            <v>0~1K</v>
          </cell>
          <cell r="L11" t="str">
            <v>+821081177175</v>
          </cell>
          <cell r="M11" t="str">
            <v>I live in South Korea.かんこく に すんでいる</v>
          </cell>
          <cell r="N11" t="str">
            <v>Obliv Clinic (Incheon/インチョン)</v>
          </cell>
        </row>
        <row r="12">
          <cell r="I12" t="str">
            <v>likeeee0901</v>
          </cell>
          <cell r="J12" t="str">
            <v>likeeee0901</v>
          </cell>
          <cell r="K12" t="str">
            <v>0~1K</v>
          </cell>
          <cell r="L12" t="str">
            <v>82 010-6576-8225</v>
          </cell>
          <cell r="M12" t="str">
            <v>I live in South Korea.かんこく に すんでいる</v>
          </cell>
          <cell r="N12" t="str">
            <v>Dongahncentral Clinic (Yongsan/ヨンサン) 日本人歓迎</v>
          </cell>
        </row>
        <row r="13">
          <cell r="I13" t="str">
            <v>fujise_kana</v>
          </cell>
          <cell r="J13" t="str">
            <v>chankana555</v>
          </cell>
          <cell r="K13" t="str">
            <v>0~1K</v>
          </cell>
          <cell r="L13" t="str">
            <v>81 010-4492-0201</v>
          </cell>
          <cell r="M13" t="str">
            <v>I don't live in South Korea, but I am visiting/planning to visit. かんこく に いく よてい</v>
          </cell>
          <cell r="N13" t="str">
            <v>Dongahncentral Clinic (Yongsan/ヨンサン) 日本人歓迎</v>
          </cell>
        </row>
        <row r="14">
          <cell r="I14" t="str">
            <v>_eri_gram_</v>
          </cell>
          <cell r="J14" t="str">
            <v>×</v>
          </cell>
          <cell r="K14" t="str">
            <v>1K~5K</v>
          </cell>
          <cell r="L14" t="str">
            <v>82 010-2643-6673</v>
          </cell>
          <cell r="M14" t="str">
            <v>I live in South Korea.かんこく に すんでいる</v>
          </cell>
          <cell r="N14" t="str">
            <v>Dongahncentral Clinic (Yongsan/ヨンサン) 日本人歓迎</v>
          </cell>
        </row>
        <row r="15">
          <cell r="I15" t="str">
            <v>mais_color</v>
          </cell>
          <cell r="J15" t="str">
            <v>なし</v>
          </cell>
          <cell r="K15" t="str">
            <v>0~1K</v>
          </cell>
          <cell r="L15" t="str">
            <v>81-080-4162-8559</v>
          </cell>
          <cell r="M15" t="str">
            <v>I don't live in South Korea, but I am visiting/planning to visit. かんこく に いく よてい</v>
          </cell>
          <cell r="N15" t="str">
            <v>Dongahncentral Clinic (Yongsan/ヨンサン) 日本人歓迎</v>
          </cell>
        </row>
        <row r="16">
          <cell r="I16" t="str">
            <v>_22__s</v>
          </cell>
          <cell r="J16" t="str">
            <v>s___822</v>
          </cell>
          <cell r="K16" t="str">
            <v>0~1K</v>
          </cell>
          <cell r="L16" t="str">
            <v>81 08045330822</v>
          </cell>
          <cell r="M16" t="str">
            <v>I don't live in South Korea, but I am visiting/planning to visit. かんこく に いく よてい</v>
          </cell>
          <cell r="N16" t="str">
            <v>Dongahncentral Clinic (Yongsan/ヨンサン) 日本人歓迎</v>
          </cell>
        </row>
        <row r="17">
          <cell r="I17" t="str">
            <v>NA</v>
          </cell>
          <cell r="J17" t="str">
            <v>mymindandmee</v>
          </cell>
          <cell r="K17" t="str">
            <v>5K~10K</v>
          </cell>
          <cell r="L17" t="str">
            <v>+16786434957</v>
          </cell>
          <cell r="M17" t="str">
            <v>I don't live in South Korea, but I am visiting/planning to visit. かんこく に いく よてい</v>
          </cell>
          <cell r="N17" t="str">
            <v>Benjamin Clinic (Gangnam/日本国籍対象外)</v>
          </cell>
        </row>
        <row r="18">
          <cell r="I18" t="str">
            <v>takko_1009</v>
          </cell>
          <cell r="J18" t="str">
            <v>takko_1oo9</v>
          </cell>
          <cell r="K18" t="str">
            <v>0~1K</v>
          </cell>
          <cell r="L18" t="str">
            <v>82 010-8474-6423</v>
          </cell>
          <cell r="M18" t="str">
            <v>I live in South Korea.かんこく に すんでいる</v>
          </cell>
          <cell r="N18" t="str">
            <v>Uonne Clinic (Mapo/マポ)</v>
          </cell>
        </row>
        <row r="19">
          <cell r="I19" t="str">
            <v>@ladycthlsthane</v>
          </cell>
          <cell r="J19" t="str">
            <v>-</v>
          </cell>
          <cell r="K19" t="str">
            <v>I don't have an account</v>
          </cell>
          <cell r="L19">
            <v>8201075022748</v>
          </cell>
          <cell r="M19" t="str">
            <v>I live in South Korea.かんこく に すんでいる</v>
          </cell>
          <cell r="N19" t="str">
            <v>Benjamin Clinic (Gangnam/日本国籍対象外)</v>
          </cell>
        </row>
        <row r="20">
          <cell r="I20" t="str">
            <v>sakiyoga_pilates</v>
          </cell>
          <cell r="J20" t="str">
            <v>なし</v>
          </cell>
          <cell r="K20" t="str">
            <v>I don't have an account</v>
          </cell>
          <cell r="L20" t="str">
            <v>81 08087119721</v>
          </cell>
          <cell r="M20" t="str">
            <v>I don't live in South Korea, but I am visiting/planning to visit. かんこく に いく よてい</v>
          </cell>
          <cell r="N20" t="str">
            <v>Dongahncentral Clinic (Yongsan/ヨンサン) 日本人歓迎</v>
          </cell>
        </row>
        <row r="21">
          <cell r="I21" t="str">
            <v>@moezabesu</v>
          </cell>
          <cell r="J21" t="str">
            <v>@moezabesu</v>
          </cell>
          <cell r="K21" t="str">
            <v>0~1K</v>
          </cell>
          <cell r="L21" t="str">
            <v>010-9771-5963</v>
          </cell>
          <cell r="M21" t="str">
            <v>I live in South Korea.かんこく に すんでいる</v>
          </cell>
          <cell r="N21" t="str">
            <v>Dongahncentral Clinic (Yongsan/ヨンサン) 日本人歓迎</v>
          </cell>
        </row>
        <row r="22">
          <cell r="I22" t="str">
            <v>Peg9h</v>
          </cell>
          <cell r="J22" t="str">
            <v>.</v>
          </cell>
          <cell r="K22" t="str">
            <v>1K~5K</v>
          </cell>
          <cell r="L22" t="str">
            <v>01086510710</v>
          </cell>
          <cell r="M22" t="str">
            <v>I live in South Korea.かんこく に すんでいる</v>
          </cell>
          <cell r="N22" t="str">
            <v>Benjamin Clinic (Gangnam/日本国籍対象外)</v>
          </cell>
        </row>
        <row r="23">
          <cell r="I23" t="str">
            <v>__ceryswilliams__</v>
          </cell>
          <cell r="J23" t="str">
            <v>ceryslife</v>
          </cell>
          <cell r="K23" t="str">
            <v>5K~10K</v>
          </cell>
          <cell r="L23" t="str">
            <v>82 010-9651-0820</v>
          </cell>
          <cell r="M23" t="str">
            <v>I live in South Korea.かんこく に すんでいる</v>
          </cell>
          <cell r="N23" t="str">
            <v>Benjamin Clinic (Gangnam/日本国籍対象外)</v>
          </cell>
        </row>
        <row r="24">
          <cell r="I24" t="str">
            <v>Shaista__amir</v>
          </cell>
          <cell r="J24" t="str">
            <v>Shaista in korea</v>
          </cell>
          <cell r="K24" t="str">
            <v>10K~50K</v>
          </cell>
          <cell r="L24" t="str">
            <v>01097230786</v>
          </cell>
          <cell r="M24" t="str">
            <v>I live in South Korea.かんこく に すんでいる</v>
          </cell>
          <cell r="N24" t="str">
            <v>Obliv Clinic (Incheon/インチョン)</v>
          </cell>
        </row>
        <row r="25">
          <cell r="I25" t="str">
            <v>jac__yang</v>
          </cell>
          <cell r="J25" t="str">
            <v>-</v>
          </cell>
          <cell r="K25" t="str">
            <v>0~1K</v>
          </cell>
          <cell r="L25" t="str">
            <v>82 010-9913-2496</v>
          </cell>
          <cell r="M25" t="str">
            <v>I live in South Korea.かんこく に すんでいる</v>
          </cell>
          <cell r="N25" t="str">
            <v>Benjamin Clinic (Gangnam/日本国籍対象外)</v>
          </cell>
        </row>
        <row r="26">
          <cell r="I26" t="str">
            <v>Simply_isturat</v>
          </cell>
          <cell r="J26" t="str">
            <v>N/A</v>
          </cell>
          <cell r="K26" t="str">
            <v>I don't have an account</v>
          </cell>
          <cell r="L26" t="str">
            <v>01051022448</v>
          </cell>
          <cell r="M26" t="str">
            <v>I live in South Korea.かんこく に すんでいる</v>
          </cell>
          <cell r="N26" t="str">
            <v>Uonne Clinic (Mapo/マポ)</v>
          </cell>
        </row>
        <row r="27">
          <cell r="I27" t="str">
            <v>millyq.a</v>
          </cell>
          <cell r="J27" t="str">
            <v>millyq.a</v>
          </cell>
          <cell r="K27" t="str">
            <v>1K~5K</v>
          </cell>
          <cell r="L27" t="str">
            <v>82 010-5865-2526</v>
          </cell>
          <cell r="M27" t="str">
            <v>I live in South Korea.かんこく に すんでいる</v>
          </cell>
          <cell r="N27" t="str">
            <v>Benjamin Clinic (Gangnam/日本国籍対象外)</v>
          </cell>
        </row>
        <row r="28">
          <cell r="I28" t="str">
            <v>picnicrapasvisa</v>
          </cell>
          <cell r="J28" t="str">
            <v>-</v>
          </cell>
          <cell r="K28" t="str">
            <v>1K~5K</v>
          </cell>
          <cell r="L28" t="str">
            <v>010-2826-4945</v>
          </cell>
          <cell r="M28" t="str">
            <v>I live in South Korea.かんこく に すんでいる</v>
          </cell>
          <cell r="N28" t="str">
            <v>Benjamin Clinic (Gangnam/日本国籍対象外)</v>
          </cell>
        </row>
        <row r="29">
          <cell r="I29" t="str">
            <v>@janairaperezkim</v>
          </cell>
          <cell r="J29" t="str">
            <v>@janairaperez16</v>
          </cell>
          <cell r="K29" t="str">
            <v>0~1K</v>
          </cell>
          <cell r="L29" t="str">
            <v>01064994328</v>
          </cell>
          <cell r="M29" t="str">
            <v>I live in South Korea.かんこく に すんでいる</v>
          </cell>
          <cell r="N29" t="str">
            <v>Benjamin Clinic (Gangnam/日本国籍対象外)</v>
          </cell>
        </row>
        <row r="30">
          <cell r="I30" t="str">
            <v>p.divya__</v>
          </cell>
          <cell r="J30" t="str">
            <v>Dont have</v>
          </cell>
          <cell r="K30" t="str">
            <v>I don't have an account</v>
          </cell>
          <cell r="L30" t="str">
            <v>01059629117</v>
          </cell>
          <cell r="M30" t="str">
            <v>I live in South Korea.かんこく に すんでいる</v>
          </cell>
          <cell r="N30" t="str">
            <v>Benjamin Clinic (Gangnam/日本国籍対象外)</v>
          </cell>
        </row>
        <row r="31">
          <cell r="I31" t="str">
            <v>duskymonents</v>
          </cell>
          <cell r="J31" t="str">
            <v>No</v>
          </cell>
          <cell r="K31" t="str">
            <v>I don't have an account</v>
          </cell>
          <cell r="L31" t="str">
            <v>82 010-5892-4391</v>
          </cell>
          <cell r="M31" t="str">
            <v>I live in South Korea.かんこく に すんでいる</v>
          </cell>
          <cell r="N31" t="str">
            <v>Dongahncentral Clinic (Yongsan/ヨンサン) 日本人歓迎</v>
          </cell>
        </row>
        <row r="32">
          <cell r="I32" t="str">
            <v>jeric_olarte10</v>
          </cell>
          <cell r="J32" t="str">
            <v>olartes_10</v>
          </cell>
          <cell r="K32" t="str">
            <v>5K~10K</v>
          </cell>
          <cell r="L32" t="str">
            <v>82 010 9764 1310</v>
          </cell>
          <cell r="M32" t="str">
            <v>I live in South Korea.かんこく に すんでいる</v>
          </cell>
          <cell r="N32" t="str">
            <v>Benjamin Clinic (Gangnam/日本国籍対象外)</v>
          </cell>
        </row>
        <row r="33">
          <cell r="I33" t="str">
            <v>jaydacez</v>
          </cell>
          <cell r="J33" t="str">
            <v>jaydacez</v>
          </cell>
          <cell r="K33" t="str">
            <v>0~1K</v>
          </cell>
          <cell r="L33" t="str">
            <v>82 010-8095-5358</v>
          </cell>
          <cell r="M33" t="str">
            <v>I live in South Korea.かんこく に すんでいる</v>
          </cell>
          <cell r="N33" t="str">
            <v>Uonne Clinic (Mapo/マポ)</v>
          </cell>
        </row>
        <row r="34">
          <cell r="I34" t="str">
            <v>@milashstagram</v>
          </cell>
          <cell r="J34" t="str">
            <v>-</v>
          </cell>
          <cell r="K34" t="str">
            <v>I don't have an account</v>
          </cell>
          <cell r="L34" t="str">
            <v>82 010-5810-6430</v>
          </cell>
          <cell r="M34" t="str">
            <v>I live in South Korea.かんこく に すんでいる</v>
          </cell>
          <cell r="N34" t="str">
            <v>Uonne Clinic (Mapo/マポ)</v>
          </cell>
        </row>
        <row r="35">
          <cell r="I35" t="str">
            <v>liviamdnh</v>
          </cell>
          <cell r="J35" t="str">
            <v>lypphi</v>
          </cell>
          <cell r="K35" t="str">
            <v>5K~10K</v>
          </cell>
          <cell r="L35" t="str">
            <v>82 010-8039-7306</v>
          </cell>
          <cell r="M35" t="str">
            <v>I live in South Korea.かんこく に すんでいる</v>
          </cell>
          <cell r="N35" t="str">
            <v>Benjamin Clinic (Gangnam/日本国籍対象外)</v>
          </cell>
        </row>
        <row r="36">
          <cell r="I36" t="str">
            <v>Melaninjade007</v>
          </cell>
          <cell r="J36" t="str">
            <v>naomijiya8</v>
          </cell>
          <cell r="K36" t="str">
            <v>0~1K</v>
          </cell>
          <cell r="L36" t="str">
            <v>01068052164</v>
          </cell>
          <cell r="M36" t="str">
            <v>I live in South Korea.かんこく に すんでいる</v>
          </cell>
          <cell r="N36" t="str">
            <v>Benjamin Clinic (Gangnam/日本国籍対象外)</v>
          </cell>
        </row>
        <row r="37">
          <cell r="I37" t="str">
            <v>kimtsumu</v>
          </cell>
          <cell r="J37" t="str">
            <v xml:space="preserve">kimtsumu </v>
          </cell>
          <cell r="K37" t="str">
            <v>0~1K</v>
          </cell>
          <cell r="L37" t="str">
            <v>82 010-9702-0730</v>
          </cell>
          <cell r="M37" t="str">
            <v>I live in South Korea.かんこく に すんでいる</v>
          </cell>
          <cell r="N37" t="str">
            <v>Dongahncentral Clinic (Yongsan/ヨンサン) 日本人歓迎</v>
          </cell>
        </row>
        <row r="38">
          <cell r="I38" t="str">
            <v>Cluverly</v>
          </cell>
          <cell r="J38" t="str">
            <v>Cluverly</v>
          </cell>
          <cell r="K38" t="str">
            <v>I don't have an account</v>
          </cell>
          <cell r="L38" t="str">
            <v>82 01097393021</v>
          </cell>
          <cell r="M38" t="str">
            <v>I live in South Korea.かんこく に すんでいる</v>
          </cell>
          <cell r="N38" t="str">
            <v>Obliv Clinic (Incheon/インチョン)</v>
          </cell>
        </row>
        <row r="39">
          <cell r="I39" t="str">
            <v>rie.1018.daifuku</v>
          </cell>
          <cell r="J39" t="str">
            <v>daifukuanko</v>
          </cell>
          <cell r="K39" t="str">
            <v>0~1K</v>
          </cell>
          <cell r="L39" t="str">
            <v>81-80-4122-8804</v>
          </cell>
          <cell r="M39" t="str">
            <v>I don't live in South Korea, but I am visiting/planning to visit. かんこく に いく よてい</v>
          </cell>
          <cell r="N39" t="str">
            <v>Uonne Clinic (Mapo/マポ)</v>
          </cell>
        </row>
        <row r="40">
          <cell r="I40" t="str">
            <v>ummanlee</v>
          </cell>
          <cell r="J40" t="str">
            <v>N/A</v>
          </cell>
          <cell r="K40" t="str">
            <v>I don't have an account</v>
          </cell>
          <cell r="L40" t="str">
            <v>010-5772-0969</v>
          </cell>
          <cell r="M40" t="str">
            <v>I live in South Korea.かんこく に すんでいる</v>
          </cell>
          <cell r="N40" t="str">
            <v>Benjamin Clinic (Gangnam/日本国籍対象外)</v>
          </cell>
        </row>
        <row r="41">
          <cell r="I41" t="str">
            <v>saaaaa0918</v>
          </cell>
          <cell r="J41" t="str">
            <v>sara09.18</v>
          </cell>
          <cell r="K41" t="str">
            <v>0~1K</v>
          </cell>
          <cell r="L41" t="str">
            <v>61 0456635310</v>
          </cell>
          <cell r="M41" t="str">
            <v>I don't live in South Korea, but I am visiting/planning to visit. かんこく に いく よてい</v>
          </cell>
          <cell r="N41" t="str">
            <v>Dongahncentral Clinic (Yongsan/ヨンサン) 日本人歓迎</v>
          </cell>
        </row>
        <row r="42">
          <cell r="I42" t="str">
            <v>@himifaye_</v>
          </cell>
          <cell r="J42" t="str">
            <v>@himifaye_</v>
          </cell>
          <cell r="K42" t="str">
            <v>0~1K</v>
          </cell>
          <cell r="L42" t="str">
            <v xml:space="preserve">010-6736-6991 </v>
          </cell>
          <cell r="M42" t="str">
            <v>I live in South Korea.かんこく に すんでいる</v>
          </cell>
          <cell r="N42" t="str">
            <v>Dongahncentral Clinic (Yongsan/ヨンサン) 日本人歓迎</v>
          </cell>
        </row>
        <row r="43">
          <cell r="I43" t="str">
            <v>_saurabhthapa_</v>
          </cell>
          <cell r="J43" t="str">
            <v>saurabh.thapa0</v>
          </cell>
          <cell r="K43" t="str">
            <v>0~1K</v>
          </cell>
          <cell r="L43" t="str">
            <v>010-9797-9541</v>
          </cell>
          <cell r="M43" t="str">
            <v>I live in South Korea.かんこく に すんでいる</v>
          </cell>
          <cell r="N43" t="str">
            <v>Dongahncentral Clinic (Yongsan/ヨンサン) 日本人歓迎</v>
          </cell>
        </row>
        <row r="44">
          <cell r="I44" t="str">
            <v>_san_ja_na___</v>
          </cell>
          <cell r="J44" t="str">
            <v>N/A</v>
          </cell>
          <cell r="K44" t="str">
            <v>1K~5K</v>
          </cell>
          <cell r="L44" t="str">
            <v>82 010-2887-9927</v>
          </cell>
          <cell r="M44" t="str">
            <v>I live in South Korea.かんこく に すんでいる</v>
          </cell>
          <cell r="N44" t="str">
            <v>Obliv Clinic (Incheon/インチョン)</v>
          </cell>
        </row>
        <row r="45">
          <cell r="I45" t="str">
            <v>regita.pw</v>
          </cell>
          <cell r="J45" t="str">
            <v>legitasian</v>
          </cell>
          <cell r="K45" t="str">
            <v>0~1K</v>
          </cell>
          <cell r="L45" t="str">
            <v>82 010-7756-8266</v>
          </cell>
          <cell r="M45" t="str">
            <v>I live in South Korea.かんこく に すんでいる</v>
          </cell>
          <cell r="N45" t="str">
            <v>Benjamin Clinic (Gangnam/日本国籍対象外)</v>
          </cell>
        </row>
        <row r="46">
          <cell r="I46" t="str">
            <v xml:space="preserve">nabie_ishere </v>
          </cell>
          <cell r="J46" t="str">
            <v xml:space="preserve">nabie_ishere </v>
          </cell>
          <cell r="K46" t="str">
            <v>0~1K</v>
          </cell>
          <cell r="L46" t="str">
            <v>+82 10 9937 1442</v>
          </cell>
          <cell r="M46" t="str">
            <v>I live in South Korea.かんこく に すんでいる</v>
          </cell>
          <cell r="N46" t="str">
            <v>Uonne Clinic (Mapo/マポ)</v>
          </cell>
        </row>
        <row r="47">
          <cell r="I47" t="str">
            <v>sunshine_anchal</v>
          </cell>
          <cell r="J47" t="str">
            <v>No</v>
          </cell>
          <cell r="K47" t="str">
            <v>I don't have an account</v>
          </cell>
          <cell r="L47" t="str">
            <v>010-8278-9702</v>
          </cell>
          <cell r="M47" t="str">
            <v>I live in South Korea.かんこく に すんでいる</v>
          </cell>
          <cell r="N47" t="str">
            <v>Benjamin Clinic (Gangnam/日本国籍対象外)</v>
          </cell>
        </row>
        <row r="48">
          <cell r="I48" t="str">
            <v>S00lbi_kim29</v>
          </cell>
          <cell r="J48" t="str">
            <v>없다</v>
          </cell>
          <cell r="K48" t="str">
            <v>I don't have an account</v>
          </cell>
          <cell r="L48" t="str">
            <v>+82 010 5937 7871</v>
          </cell>
          <cell r="M48" t="str">
            <v>I live in South Korea.かんこく に すんでいる</v>
          </cell>
          <cell r="N48" t="str">
            <v>Benjamin Clinic (カンナム)</v>
          </cell>
        </row>
        <row r="49">
          <cell r="I49" t="str">
            <v>h1rocky</v>
          </cell>
          <cell r="J49" t="str">
            <v>sachan_h1rocky</v>
          </cell>
          <cell r="K49" t="str">
            <v>0~1K</v>
          </cell>
          <cell r="L49" t="str">
            <v>81 09079193261</v>
          </cell>
          <cell r="M49" t="str">
            <v>I don't live in South Korea, but I am visiting/planning to visit. かんこく に いく よてい</v>
          </cell>
          <cell r="N49" t="str">
            <v>Benjamin Clinic (カンナム)</v>
          </cell>
        </row>
        <row r="50">
          <cell r="I50" t="str">
            <v>psivirginiaetc</v>
          </cell>
          <cell r="J50" t="str">
            <v>virginiavianabr</v>
          </cell>
          <cell r="K50" t="str">
            <v>0~1K</v>
          </cell>
          <cell r="L50" t="str">
            <v>82 01048898807</v>
          </cell>
          <cell r="M50" t="str">
            <v>I live in South Korea.かんこく に すんでいる</v>
          </cell>
          <cell r="N50" t="str">
            <v>Benjamin Clinic (カンナム)</v>
          </cell>
        </row>
        <row r="51">
          <cell r="I51" t="str">
            <v>aurel.7</v>
          </cell>
          <cell r="J51" t="str">
            <v>teresdiary</v>
          </cell>
          <cell r="K51" t="str">
            <v>0~1K</v>
          </cell>
          <cell r="L51" t="str">
            <v>82 010-9696-6651</v>
          </cell>
          <cell r="M51" t="str">
            <v>I live in South Korea.かんこく に すんでいる</v>
          </cell>
          <cell r="N51" t="str">
            <v>Benjamin Clinic (カンナム)</v>
          </cell>
        </row>
        <row r="52">
          <cell r="I52" t="str">
            <v>rubisonline</v>
          </cell>
          <cell r="J52" t="str">
            <v>yrubis</v>
          </cell>
          <cell r="K52" t="str">
            <v>0~1K</v>
          </cell>
          <cell r="L52" t="str">
            <v>82 010-5337-1597</v>
          </cell>
          <cell r="M52" t="str">
            <v>I live in South Korea.かんこく に すんでいる</v>
          </cell>
          <cell r="N52" t="str">
            <v>Uonne Clinic (Mapo/マポ)</v>
          </cell>
        </row>
        <row r="53">
          <cell r="I53" t="str">
            <v>Sawserendipity_</v>
          </cell>
          <cell r="J53" t="str">
            <v>Sawserendipity_</v>
          </cell>
          <cell r="K53" t="str">
            <v>1K~5K</v>
          </cell>
          <cell r="L53" t="str">
            <v>39 3348260140</v>
          </cell>
          <cell r="M53" t="str">
            <v>I don't live in South Korea, but I am visiting/planning to visit. かんこく に いく よてい</v>
          </cell>
          <cell r="N53" t="str">
            <v>Benjamin Clinic (カンナム)</v>
          </cell>
        </row>
        <row r="54">
          <cell r="I54" t="str">
            <v>Lee_gabyh</v>
          </cell>
          <cell r="J54" t="str">
            <v xml:space="preserve">Don’t have </v>
          </cell>
          <cell r="K54" t="str">
            <v>50K~100K</v>
          </cell>
          <cell r="L54" t="str">
            <v>82 010-8248-1613</v>
          </cell>
          <cell r="M54" t="str">
            <v>I live in South Korea.かんこく に すんでいる</v>
          </cell>
          <cell r="N54" t="str">
            <v>Uonne Clinic (Mapo/マポ)</v>
          </cell>
        </row>
        <row r="55">
          <cell r="I55" t="str">
            <v>@justaam_m</v>
          </cell>
          <cell r="J55" t="str">
            <v>@__justaam</v>
          </cell>
          <cell r="K55" t="str">
            <v>0~1K</v>
          </cell>
          <cell r="L55" t="str">
            <v>010-6498-9601</v>
          </cell>
          <cell r="M55" t="str">
            <v>I live in South Korea.かんこく に すんでいる</v>
          </cell>
          <cell r="N55" t="str">
            <v>Benjamin Clinic (カンナム)</v>
          </cell>
        </row>
        <row r="56">
          <cell r="I56" t="str">
            <v>Ekinayvadass</v>
          </cell>
          <cell r="J56" t="str">
            <v>Ayvadasekin_99</v>
          </cell>
          <cell r="K56" t="str">
            <v>0~1K</v>
          </cell>
          <cell r="L56" t="str">
            <v>010 7977 5680</v>
          </cell>
          <cell r="M56" t="str">
            <v>I live in South Korea.かんこく に すんでいる</v>
          </cell>
          <cell r="N56" t="str">
            <v>Uonne Clinic (Mapo/マポ)</v>
          </cell>
        </row>
        <row r="57">
          <cell r="I57" t="str">
            <v>ay20_am20</v>
          </cell>
          <cell r="J57" t="str">
            <v>なし</v>
          </cell>
          <cell r="K57" t="str">
            <v>I don't have an account</v>
          </cell>
          <cell r="L57" t="str">
            <v>090-5751-9375</v>
          </cell>
          <cell r="M57" t="str">
            <v>I don't live in South Korea, but I am visiting/planning to visit. かんこく に いく よてい</v>
          </cell>
          <cell r="N57" t="str">
            <v>Benjamin Clinic (カンナム)</v>
          </cell>
        </row>
        <row r="58">
          <cell r="I58" t="str">
            <v>Delunaseoul</v>
          </cell>
          <cell r="J58" t="str">
            <v xml:space="preserve">I don’t have an account </v>
          </cell>
          <cell r="K58" t="str">
            <v>I don't have an account</v>
          </cell>
          <cell r="L58" t="str">
            <v>01083421712</v>
          </cell>
          <cell r="M58" t="str">
            <v>I live in South Korea.かんこく に すんでいる</v>
          </cell>
          <cell r="N58" t="str">
            <v>Benjamin Clinic (カンナム)</v>
          </cell>
        </row>
        <row r="59">
          <cell r="I59" t="str">
            <v>victoriarenblad</v>
          </cell>
          <cell r="J59" t="str">
            <v>victoriarenblad</v>
          </cell>
          <cell r="K59" t="str">
            <v>0~1K</v>
          </cell>
          <cell r="L59" t="str">
            <v>8210-58621401</v>
          </cell>
          <cell r="M59" t="str">
            <v>I live in South Korea.かんこく に すんでいる</v>
          </cell>
          <cell r="N59" t="str">
            <v>Uonne Clinic (Mapo/マポ)</v>
          </cell>
        </row>
        <row r="60">
          <cell r="I60" t="str">
            <v xml:space="preserve">ted_mhelody </v>
          </cell>
          <cell r="J60" t="str">
            <v xml:space="preserve">ted_melody </v>
          </cell>
          <cell r="K60" t="str">
            <v>5K~10K</v>
          </cell>
          <cell r="L60" t="str">
            <v>82 010-8461-7223</v>
          </cell>
          <cell r="M60" t="str">
            <v>I live in South Korea.かんこく に すんでいる</v>
          </cell>
          <cell r="N60" t="str">
            <v>Benjamin Clinic (カンナム)</v>
          </cell>
        </row>
        <row r="61">
          <cell r="I61" t="str">
            <v>Sonialeung</v>
          </cell>
          <cell r="J61" t="str">
            <v>Na</v>
          </cell>
          <cell r="K61" t="str">
            <v>50K~100K</v>
          </cell>
          <cell r="L61">
            <v>85251124542</v>
          </cell>
          <cell r="M61" t="str">
            <v>I don't live in South Korea, but I am visiting/planning to visit. かんこく に いく よてい</v>
          </cell>
          <cell r="N61" t="str">
            <v>Benjamin Clinic (カンナム)</v>
          </cell>
        </row>
        <row r="62">
          <cell r="I62" t="str">
            <v xml:space="preserve">koreanwithjg </v>
          </cell>
          <cell r="J62" t="str">
            <v xml:space="preserve">Don't have </v>
          </cell>
          <cell r="K62" t="str">
            <v>5K~10K</v>
          </cell>
          <cell r="L62" t="str">
            <v xml:space="preserve">82 010-2977-9212 </v>
          </cell>
          <cell r="M62" t="str">
            <v>I live in South Korea.かんこく に すんでいる</v>
          </cell>
          <cell r="N62" t="str">
            <v>Uonne Clinic (Mapo/マポ)</v>
          </cell>
        </row>
        <row r="63">
          <cell r="I63" t="str">
            <v>rebeca.arcega</v>
          </cell>
          <cell r="J63" t="str">
            <v>rebeca.arcega</v>
          </cell>
          <cell r="K63" t="str">
            <v>0~1K</v>
          </cell>
          <cell r="L63" t="str">
            <v>010-6817-6481</v>
          </cell>
          <cell r="M63" t="str">
            <v>I live in South Korea.かんこく に すんでいる</v>
          </cell>
          <cell r="N63" t="str">
            <v>Benjamin Clinic (カンナム)</v>
          </cell>
        </row>
        <row r="64">
          <cell r="I64" t="str">
            <v>ariixgray</v>
          </cell>
          <cell r="J64" t="str">
            <v>arixgray1</v>
          </cell>
          <cell r="K64" t="str">
            <v>0~1K</v>
          </cell>
          <cell r="L64" t="str">
            <v>82 010-5618-2080</v>
          </cell>
          <cell r="M64" t="str">
            <v>I live in South Korea.かんこく に すんでいる</v>
          </cell>
          <cell r="N64" t="str">
            <v>Uonne Clinic (Mapo/マポ)</v>
          </cell>
        </row>
        <row r="65">
          <cell r="I65" t="str">
            <v>Agualvarez</v>
          </cell>
          <cell r="J65" t="str">
            <v>No. Just starting</v>
          </cell>
          <cell r="K65" t="str">
            <v>I don't have an account</v>
          </cell>
          <cell r="L65" t="str">
            <v>010-5735-4079</v>
          </cell>
          <cell r="M65" t="str">
            <v>I live in South Korea.かんこく に すんでいる</v>
          </cell>
          <cell r="N65" t="str">
            <v>Dongahncentral Clinic (Yongsan/ヨンサン)</v>
          </cell>
        </row>
        <row r="66">
          <cell r="I66" t="str">
            <v>berrenoor</v>
          </cell>
          <cell r="J66" t="str">
            <v xml:space="preserve">kimchikebap </v>
          </cell>
          <cell r="K66" t="str">
            <v>10K~50K</v>
          </cell>
          <cell r="L66" t="str">
            <v>82-010-5345-6409</v>
          </cell>
          <cell r="M66" t="str">
            <v>I don't live in South Korea, but I am visiting/planning to visit. かんこく に いく よてい</v>
          </cell>
          <cell r="N66" t="str">
            <v>Benjamin Clinic (カンナム)</v>
          </cell>
        </row>
        <row r="67">
          <cell r="I67" t="str">
            <v>＠zqfhov</v>
          </cell>
          <cell r="J67" t="str">
            <v>＠zqfhov</v>
          </cell>
          <cell r="K67" t="str">
            <v>1K~5K</v>
          </cell>
          <cell r="L67" t="str">
            <v>010-2918-1525</v>
          </cell>
          <cell r="M67" t="str">
            <v>I live in South Korea.かんこく に すんでいる</v>
          </cell>
          <cell r="N67" t="str">
            <v>Benjamin Clinic (カンナム)</v>
          </cell>
        </row>
        <row r="68">
          <cell r="I68" t="str">
            <v>valentina_li17</v>
          </cell>
          <cell r="J68" t="str">
            <v>li_valya8</v>
          </cell>
          <cell r="K68" t="str">
            <v>1K~5K</v>
          </cell>
          <cell r="L68">
            <v>8201058048996</v>
          </cell>
          <cell r="M68" t="str">
            <v>I live in South Korea.かんこく に すんでいる</v>
          </cell>
          <cell r="N68" t="str">
            <v>Benjamin Clinic (カンナム)</v>
          </cell>
        </row>
        <row r="69">
          <cell r="I69" t="str">
            <v>https://www.instagram.com/madu_sheh?igsh=aHp5NjdyN21iajhs&amp;utm_source=qr</v>
          </cell>
          <cell r="J69" t="str">
            <v>https://www.tiktok.com/@islandtoseoul?_t=ZS-8zGk8oTbKcc&amp;_r=1</v>
          </cell>
          <cell r="K69" t="str">
            <v>0~1K</v>
          </cell>
          <cell r="L69" t="str">
            <v>010-4303-6621</v>
          </cell>
          <cell r="M69" t="str">
            <v>I live in South Korea.かんこく に すんでいる</v>
          </cell>
          <cell r="N69" t="str">
            <v>Uonne Clinic (Mapo/マポ)</v>
          </cell>
        </row>
        <row r="70">
          <cell r="I70" t="str">
            <v>ilaria_fiore</v>
          </cell>
          <cell r="J70" t="str">
            <v>ilaria1997</v>
          </cell>
          <cell r="K70" t="str">
            <v>0~1K</v>
          </cell>
          <cell r="L70" t="str">
            <v>010-3982-7516</v>
          </cell>
          <cell r="M70" t="str">
            <v>I live in South Korea.かんこく に すんでいる</v>
          </cell>
          <cell r="N70" t="str">
            <v>Uonne Clinic (Mapo/マポ)</v>
          </cell>
        </row>
        <row r="71">
          <cell r="I71" t="str">
            <v>Meylis.act</v>
          </cell>
          <cell r="J71" t="str">
            <v>Energizer907, Meylis</v>
          </cell>
          <cell r="K71" t="str">
            <v>5K~10K</v>
          </cell>
          <cell r="L71" t="str">
            <v>82 010-4463-8221</v>
          </cell>
          <cell r="M71" t="str">
            <v>I live in South Korea.かんこく に すんでいる</v>
          </cell>
          <cell r="N71" t="str">
            <v>Dongahncentral Clinic (Yongsan/ヨンサン)</v>
          </cell>
        </row>
        <row r="72">
          <cell r="I72" t="str">
            <v>ntokozo_masinga</v>
          </cell>
          <cell r="J72" t="str">
            <v>Ntokozo_masinga_</v>
          </cell>
          <cell r="K72" t="str">
            <v>10K~50K</v>
          </cell>
          <cell r="L72" t="str">
            <v>82 0107437334</v>
          </cell>
          <cell r="M72" t="str">
            <v>I live in South Korea.かんこく に すんでいる</v>
          </cell>
          <cell r="N72" t="str">
            <v>Obliv Clinic (Incheon/インチョン)</v>
          </cell>
        </row>
        <row r="73">
          <cell r="I73" t="str">
            <v>kennichi_13</v>
          </cell>
          <cell r="J73" t="str">
            <v>None</v>
          </cell>
          <cell r="K73" t="str">
            <v>I don't have an account</v>
          </cell>
          <cell r="L73" t="str">
            <v>82 010-8991-3727</v>
          </cell>
          <cell r="M73" t="str">
            <v>I live in South Korea.かんこく に すんでいる</v>
          </cell>
          <cell r="N73" t="str">
            <v>Benjamin Clinic (カンナム)</v>
          </cell>
        </row>
        <row r="74">
          <cell r="I74" t="str">
            <v>Glowy245</v>
          </cell>
          <cell r="J74" t="str">
            <v>Glowy2456</v>
          </cell>
          <cell r="K74" t="str">
            <v>0~1K</v>
          </cell>
          <cell r="L74" t="str">
            <v>01077639817</v>
          </cell>
          <cell r="M74" t="str">
            <v>I live in South Korea.かんこく に すんでいる</v>
          </cell>
          <cell r="N74" t="str">
            <v>Benjamin Clinic (カンナム)</v>
          </cell>
        </row>
        <row r="75">
          <cell r="I75" t="str">
            <v>Salmamahmoud210</v>
          </cell>
          <cell r="J75" t="str">
            <v>Salmamahmoud583</v>
          </cell>
          <cell r="K75" t="str">
            <v>1K~5K</v>
          </cell>
          <cell r="L75" t="str">
            <v>01055302160</v>
          </cell>
          <cell r="M75" t="str">
            <v>I live in South Korea.かんこく に すんでいる</v>
          </cell>
          <cell r="N75" t="str">
            <v>Uonne Clinic (Mapo/マポ)</v>
          </cell>
        </row>
        <row r="76">
          <cell r="I76" t="str">
            <v>https://www.instagram.com/lizacheprasova?igsh=ZHNpMmQzbmoxZmJy&amp;utm_source=qr</v>
          </cell>
          <cell r="J76" t="str">
            <v>https://www.tiktok.com/@elizavetacheprasova?_t=ZN-8zNk0WFmNss&amp;_r=1</v>
          </cell>
          <cell r="K76" t="str">
            <v>0~1K</v>
          </cell>
          <cell r="L76">
            <v>8201081092505</v>
          </cell>
          <cell r="M76" t="str">
            <v>I live in South Korea.かんこく に すんでいる</v>
          </cell>
          <cell r="N76" t="str">
            <v>Benjamin Clinic (カンナム)</v>
          </cell>
        </row>
        <row r="77">
          <cell r="I77" t="str">
            <v>anastasia_demianova_</v>
          </cell>
          <cell r="J77" t="str">
            <v xml:space="preserve">No </v>
          </cell>
          <cell r="K77" t="str">
            <v>I don't have an account</v>
          </cell>
          <cell r="L77" t="str">
            <v>010-4118-4985</v>
          </cell>
          <cell r="M77" t="str">
            <v>I live in South Korea.かんこく に すんでいる</v>
          </cell>
          <cell r="N77" t="str">
            <v>Dongahncentral Clinic (Yongsan/ヨンサン)</v>
          </cell>
        </row>
        <row r="78">
          <cell r="I78" t="str">
            <v>yul.eg</v>
          </cell>
          <cell r="J78" t="str">
            <v>x</v>
          </cell>
          <cell r="K78" t="str">
            <v>I don't have an account</v>
          </cell>
          <cell r="L78" t="str">
            <v>82 010-3112-4418</v>
          </cell>
          <cell r="M78" t="str">
            <v>I live in South Korea.かんこく に すんでいる</v>
          </cell>
          <cell r="N78" t="str">
            <v>Benjamin Clinic (カンナム)</v>
          </cell>
        </row>
        <row r="79">
          <cell r="I79" t="str">
            <v xml:space="preserve">Kira_in_korea </v>
          </cell>
          <cell r="J79" t="str">
            <v xml:space="preserve">Kira_in_korea </v>
          </cell>
          <cell r="K79" t="str">
            <v>1K~5K</v>
          </cell>
          <cell r="L79" t="str">
            <v xml:space="preserve">82 010-6290-1700 </v>
          </cell>
          <cell r="M79" t="str">
            <v>I live in South Korea.かんこく に すんでいる</v>
          </cell>
          <cell r="N79" t="str">
            <v>Benjamin Clinic (カンナム)</v>
          </cell>
        </row>
        <row r="80">
          <cell r="I80" t="str">
            <v>Jahoni_d</v>
          </cell>
          <cell r="J80" t="str">
            <v>JDooo7</v>
          </cell>
          <cell r="K80" t="str">
            <v>0~1K</v>
          </cell>
          <cell r="L80" t="str">
            <v>01081647555</v>
          </cell>
          <cell r="M80" t="str">
            <v>I live in South Korea.かんこく に すんでいる</v>
          </cell>
          <cell r="N80" t="str">
            <v>Benjamin Clinic (カンナム)</v>
          </cell>
        </row>
        <row r="81">
          <cell r="I81" t="str">
            <v>eenaeseu</v>
          </cell>
          <cell r="J81" t="str">
            <v>eenaeseu</v>
          </cell>
          <cell r="K81" t="str">
            <v>1K~5K</v>
          </cell>
          <cell r="L81" t="str">
            <v>010-2158-5655</v>
          </cell>
          <cell r="M81" t="str">
            <v>I live in South Korea.かんこく に すんでいる</v>
          </cell>
          <cell r="N81" t="str">
            <v>Uonne Clinic (Mapo/マポ)</v>
          </cell>
        </row>
        <row r="82">
          <cell r="I82" t="str">
            <v>cocorannne</v>
          </cell>
          <cell r="J82" t="str">
            <v>cocorannne</v>
          </cell>
          <cell r="K82" t="str">
            <v>0~1K</v>
          </cell>
          <cell r="L82" t="str">
            <v>07089499366</v>
          </cell>
          <cell r="M82" t="str">
            <v>I don't live in South Korea, but I am visiting/planning to visit. かんこく に いく よてい</v>
          </cell>
          <cell r="N82" t="str">
            <v>Uonne Clinic (Mapo/マポ)</v>
          </cell>
        </row>
        <row r="83">
          <cell r="I83" t="str">
            <v>Ilitajames</v>
          </cell>
          <cell r="J83" t="str">
            <v>Ilitajames</v>
          </cell>
          <cell r="K83" t="str">
            <v>1K~5K</v>
          </cell>
          <cell r="L83" t="str">
            <v>82 01039910715</v>
          </cell>
          <cell r="M83" t="str">
            <v>I live in South Korea.かんこく に すんでいる</v>
          </cell>
          <cell r="N83" t="str">
            <v>Uonne Clinic (Mapo/マポ)</v>
          </cell>
        </row>
        <row r="84">
          <cell r="I84" t="str">
            <v>Ms.RissaKaye</v>
          </cell>
          <cell r="J84" t="str">
            <v>Rissakaye</v>
          </cell>
          <cell r="K84" t="str">
            <v>1K~5K</v>
          </cell>
          <cell r="L84" t="str">
            <v>1-808-225-2706</v>
          </cell>
          <cell r="M84" t="str">
            <v>I don't live in South Korea, but I am visiting/planning to visit. かんこく に いく よてい</v>
          </cell>
          <cell r="N84" t="str">
            <v>Benjamin Clinic (カンナム)</v>
          </cell>
        </row>
        <row r="85">
          <cell r="I85" t="str">
            <v>vovcha_kim</v>
          </cell>
          <cell r="J85" t="str">
            <v>vovcha.diary</v>
          </cell>
          <cell r="K85" t="str">
            <v>1K~5K</v>
          </cell>
          <cell r="L85" t="str">
            <v>01027122597</v>
          </cell>
          <cell r="M85" t="str">
            <v>I live in South Korea.かんこく に すんでいる</v>
          </cell>
          <cell r="N85" t="str">
            <v>Uonne Clinic (Mapo/マポ)</v>
          </cell>
        </row>
        <row r="86">
          <cell r="I86" t="str">
            <v>meet.me.in.seoul</v>
          </cell>
          <cell r="J86" t="str">
            <v>https://www.tiktok.com/@meet.me.in.seoul?_t=ZN-8zPhOCCSzgM&amp;_r=1</v>
          </cell>
          <cell r="K86" t="str">
            <v>1K~5K</v>
          </cell>
          <cell r="L86" t="str">
            <v>39 339-831-7769</v>
          </cell>
          <cell r="M86" t="str">
            <v>I don't live in South Korea, but I am visiting/planning to visit. かんこく に いく よてい</v>
          </cell>
          <cell r="N86" t="str">
            <v>Uonne Clinic (Mapo/マポ)</v>
          </cell>
        </row>
        <row r="87">
          <cell r="I87" t="str">
            <v>Marina_seoullife</v>
          </cell>
          <cell r="J87" t="str">
            <v>Marina_korea0</v>
          </cell>
          <cell r="K87" t="str">
            <v>10K~50K</v>
          </cell>
          <cell r="L87">
            <v>821072172260</v>
          </cell>
          <cell r="M87" t="str">
            <v>I live in South Korea.かんこく に すんでいる</v>
          </cell>
          <cell r="N87" t="str">
            <v>Benjamin Clinic (カンナム)</v>
          </cell>
        </row>
        <row r="88">
          <cell r="I88" t="str">
            <v>carolinafernandez728</v>
          </cell>
          <cell r="J88" t="str">
            <v>-</v>
          </cell>
          <cell r="K88" t="str">
            <v>I don't have an account</v>
          </cell>
          <cell r="L88" t="str">
            <v>010-5944-3516</v>
          </cell>
          <cell r="M88" t="str">
            <v>I live in South Korea.かんこく に すんでいる</v>
          </cell>
          <cell r="N88" t="str">
            <v>Benjamin Clinic (カンナム)</v>
          </cell>
        </row>
        <row r="89">
          <cell r="I89" t="str">
            <v>spring__rainn</v>
          </cell>
          <cell r="J89" t="str">
            <v>something_beige</v>
          </cell>
          <cell r="K89" t="str">
            <v>0~1K</v>
          </cell>
          <cell r="L89">
            <v>639171759655</v>
          </cell>
          <cell r="M89" t="str">
            <v>I don't live in South Korea, but I am visiting/planning to visit. かんこく に いく よてい</v>
          </cell>
          <cell r="N89" t="str">
            <v>Benjamin Clinic (カンナム)</v>
          </cell>
        </row>
        <row r="90">
          <cell r="I90" t="str">
            <v>Shinyeonseul02</v>
          </cell>
          <cell r="J90" t="str">
            <v>No</v>
          </cell>
          <cell r="K90" t="str">
            <v>1K~5K</v>
          </cell>
          <cell r="L90" t="str">
            <v>01073679581</v>
          </cell>
          <cell r="M90" t="str">
            <v>I live in South Korea.かんこく に すんでいる</v>
          </cell>
          <cell r="N90" t="str">
            <v>Benjamin Clinic (カンナム)</v>
          </cell>
        </row>
        <row r="91">
          <cell r="I91" t="str">
            <v>slqueenadeline / delreviewdong</v>
          </cell>
          <cell r="J91" t="str">
            <v>slqueenadeline7</v>
          </cell>
          <cell r="K91" t="str">
            <v>0~1K</v>
          </cell>
          <cell r="L91" t="str">
            <v>82 010-9555-2177</v>
          </cell>
          <cell r="M91" t="str">
            <v>I live in South Korea.かんこく に すんでいる</v>
          </cell>
          <cell r="N91" t="str">
            <v>Benjamin Clinic (Gangnam/カンナム)</v>
          </cell>
        </row>
        <row r="92">
          <cell r="I92" t="str">
            <v>Lesyeoux</v>
          </cell>
          <cell r="J92" t="str">
            <v>Thatgirlinkorea</v>
          </cell>
          <cell r="K92" t="str">
            <v>5K~10K</v>
          </cell>
          <cell r="L92" t="str">
            <v>82 010-9719-5987</v>
          </cell>
          <cell r="M92" t="str">
            <v>I live in South Korea.かんこく に すんでいる</v>
          </cell>
          <cell r="N92" t="str">
            <v>Benjamin Clinic (Gangnam/カンナム)</v>
          </cell>
        </row>
        <row r="93">
          <cell r="I93" t="str">
            <v>Koco_couple</v>
          </cell>
          <cell r="J93" t="str">
            <v xml:space="preserve">I don’t have </v>
          </cell>
          <cell r="K93" t="str">
            <v>0~1K</v>
          </cell>
          <cell r="L93" t="str">
            <v>82 010-2933-6034</v>
          </cell>
          <cell r="M93" t="str">
            <v>I live in South Korea.かんこく に すんでいる</v>
          </cell>
          <cell r="N93" t="str">
            <v>Benjamin Clinic (Gangnam/カンナム)</v>
          </cell>
        </row>
        <row r="94">
          <cell r="I94" t="str">
            <v xml:space="preserve">saturnisgold_ </v>
          </cell>
          <cell r="J94" t="str">
            <v>camilaecheverria</v>
          </cell>
          <cell r="K94" t="str">
            <v>5K~10K</v>
          </cell>
          <cell r="L94" t="str">
            <v>+598 91092724</v>
          </cell>
          <cell r="M94" t="str">
            <v>I don't live in South Korea, but I am visiting/planning to visit. かんこく に いく よてい</v>
          </cell>
          <cell r="N94" t="str">
            <v>Benjamin Clinic (Gangnam/カンナム)</v>
          </cell>
        </row>
        <row r="95">
          <cell r="I95" t="str">
            <v>Halima_mea</v>
          </cell>
          <cell r="J95" t="str">
            <v>Halima_mea</v>
          </cell>
          <cell r="K95" t="str">
            <v>10K~50K</v>
          </cell>
          <cell r="L95" t="str">
            <v>00821079902266</v>
          </cell>
          <cell r="M95" t="str">
            <v>I live in South Korea.かんこく に すんでいる</v>
          </cell>
          <cell r="N95" t="str">
            <v>Benjamin Clinic (Gangnam/カンナム)</v>
          </cell>
        </row>
        <row r="96">
          <cell r="I96" t="str">
            <v>@giyagigi</v>
          </cell>
          <cell r="J96" t="str">
            <v>@giyagigi_</v>
          </cell>
          <cell r="K96" t="str">
            <v>0~1K</v>
          </cell>
          <cell r="L96">
            <v>821051836882</v>
          </cell>
          <cell r="M96" t="str">
            <v>I live in South Korea.かんこく に すんでいる</v>
          </cell>
          <cell r="N96" t="str">
            <v>Uonne Clinic (Mapo/マポ)</v>
          </cell>
        </row>
        <row r="97">
          <cell r="I97" t="str">
            <v>a.k.asn</v>
          </cell>
          <cell r="J97" t="str">
            <v>-</v>
          </cell>
          <cell r="K97" t="str">
            <v>1K~5K</v>
          </cell>
          <cell r="L97" t="str">
            <v>82 010-8278-3985</v>
          </cell>
          <cell r="M97" t="str">
            <v>I live in South Korea.かんこく に すんでいる</v>
          </cell>
          <cell r="N97" t="str">
            <v>Benjamin Clinic (Gangnam/カンナム)</v>
          </cell>
        </row>
        <row r="98">
          <cell r="I98" t="str">
            <v>minnminnie</v>
          </cell>
          <cell r="J98" t="str">
            <v>minminnniee</v>
          </cell>
          <cell r="K98" t="str">
            <v>1K~5K</v>
          </cell>
          <cell r="L98" t="str">
            <v>82 010-6465-4255</v>
          </cell>
          <cell r="M98" t="str">
            <v>I live in South Korea.かんこく に すんでいる</v>
          </cell>
          <cell r="N98" t="str">
            <v>Benjamin Clinic (Gangnam/カンナム)</v>
          </cell>
        </row>
        <row r="99">
          <cell r="I99" t="str">
            <v>Chasofia1</v>
          </cell>
          <cell r="J99" t="str">
            <v>Sofiacha293</v>
          </cell>
          <cell r="K99" t="str">
            <v>1K~5K</v>
          </cell>
          <cell r="L99" t="str">
            <v>01059112721</v>
          </cell>
          <cell r="M99" t="str">
            <v>I live in South Korea.かんこく に すんでいる</v>
          </cell>
          <cell r="N99" t="str">
            <v>Dongahncentral Clinic (Yongsan/ヨンサン)</v>
          </cell>
        </row>
        <row r="100">
          <cell r="I100" t="str">
            <v>berebian_vlogs</v>
          </cell>
          <cell r="J100" t="str">
            <v>Bere_bian</v>
          </cell>
          <cell r="K100" t="str">
            <v>50K~100K</v>
          </cell>
          <cell r="L100">
            <v>1025586149</v>
          </cell>
          <cell r="M100" t="str">
            <v>I live in South Korea.かんこく に すんでいる</v>
          </cell>
          <cell r="N100" t="str">
            <v>Benjamin Clinic (Gangnam/カンナム)</v>
          </cell>
        </row>
        <row r="101">
          <cell r="I101" t="str">
            <v>7.chiaki.27</v>
          </cell>
          <cell r="J101" t="str">
            <v>7.chiaki.27</v>
          </cell>
          <cell r="K101" t="str">
            <v>5K~10K</v>
          </cell>
          <cell r="L101" t="str">
            <v>81 090-8096-2402</v>
          </cell>
          <cell r="M101" t="str">
            <v>I don't live in South Korea, but I am visiting/planning to visit. かんこく に いく よてい</v>
          </cell>
          <cell r="N101" t="str">
            <v>Uonne Clinic (Mapo/マポ)</v>
          </cell>
        </row>
        <row r="102">
          <cell r="I102" t="str">
            <v>fabz8a</v>
          </cell>
          <cell r="J102" t="str">
            <v>fabz8a</v>
          </cell>
          <cell r="K102" t="str">
            <v>1K~5K</v>
          </cell>
          <cell r="L102" t="str">
            <v>82 010-8271-1407</v>
          </cell>
          <cell r="M102" t="str">
            <v>I live in South Korea.かんこく に すんでいる</v>
          </cell>
          <cell r="N102" t="str">
            <v>Benjamin Clinic (Gangnam/カンナム)</v>
          </cell>
        </row>
        <row r="103">
          <cell r="I103" t="str">
            <v>bo.boowww</v>
          </cell>
          <cell r="J103" t="str">
            <v>bo.boowww</v>
          </cell>
          <cell r="K103" t="str">
            <v>0~1K</v>
          </cell>
          <cell r="L103" t="str">
            <v>01042790070</v>
          </cell>
          <cell r="M103" t="str">
            <v>I live in South Korea.かんこく に すんでいる</v>
          </cell>
          <cell r="N103" t="str">
            <v>Uonne Clinic (Mapo/マポ)</v>
          </cell>
        </row>
        <row r="104">
          <cell r="I104" t="str">
            <v>@ yukari_sanno</v>
          </cell>
          <cell r="J104" t="str">
            <v>@ yukari_sanno</v>
          </cell>
          <cell r="K104" t="str">
            <v>5K~10K</v>
          </cell>
          <cell r="L104" t="str">
            <v>81 090-2715-2164</v>
          </cell>
          <cell r="M104" t="str">
            <v>I don't live in South Korea, but I am visiting/planning to visit. かんこく に いく よてい</v>
          </cell>
          <cell r="N104" t="str">
            <v>Benjamin Clinic (Gangnam/カンナム)</v>
          </cell>
        </row>
        <row r="105">
          <cell r="I105" t="str">
            <v>https://www.instagram.com/katerinavanhanen?igsh=amdrczdpZ3N1NnVm&amp;utm_source=qr</v>
          </cell>
          <cell r="J105" t="str">
            <v>https://www.tiktok.com/@katerinavanhanen?_t=ZS-8zZPybiYr6y&amp;_r=1</v>
          </cell>
          <cell r="K105" t="str">
            <v>10K~50K</v>
          </cell>
          <cell r="L105" t="str">
            <v>01088653522</v>
          </cell>
          <cell r="M105" t="str">
            <v>I live in South Korea.かんこく に すんでいる</v>
          </cell>
          <cell r="N105" t="str">
            <v>Obliv Clinic (Incheon/インチョン)</v>
          </cell>
        </row>
        <row r="106">
          <cell r="I106" t="str">
            <v xml:space="preserve">claudiafernanda_dpc </v>
          </cell>
          <cell r="J106" t="str">
            <v>Soyclaufer</v>
          </cell>
          <cell r="K106" t="str">
            <v>1K~5K</v>
          </cell>
          <cell r="L106">
            <v>1066129612</v>
          </cell>
          <cell r="M106" t="str">
            <v>I live in South Korea.かんこく に すんでいる</v>
          </cell>
          <cell r="N106" t="str">
            <v>Uonne Clinic (Mapo/マポ)</v>
          </cell>
        </row>
        <row r="107">
          <cell r="I107" t="str">
            <v>guayabi_ss</v>
          </cell>
          <cell r="J107" t="str">
            <v>cristinaguayasamin</v>
          </cell>
          <cell r="K107" t="str">
            <v>0~1K</v>
          </cell>
          <cell r="L107">
            <v>8201067159701</v>
          </cell>
          <cell r="M107" t="str">
            <v>I live in South Korea.かんこく に すんでいる</v>
          </cell>
          <cell r="N107" t="str">
            <v>Uonne Clinic (Mapo/マポ)</v>
          </cell>
        </row>
        <row r="108">
          <cell r="I108" t="str">
            <v>kyxarocore</v>
          </cell>
          <cell r="J108" t="str">
            <v>kyxarocore</v>
          </cell>
          <cell r="K108" t="str">
            <v>1K~5K</v>
          </cell>
          <cell r="L108" t="str">
            <v>82 010-8128-7775</v>
          </cell>
          <cell r="M108" t="str">
            <v>I live in South Korea.かんこく に すんでいる</v>
          </cell>
          <cell r="N108" t="str">
            <v>Benjamin Clinic (Gangnam/カンナム)</v>
          </cell>
        </row>
        <row r="109">
          <cell r="I109" t="str">
            <v>cocoashots</v>
          </cell>
          <cell r="J109" t="str">
            <v>cocoashots</v>
          </cell>
          <cell r="K109" t="str">
            <v>0~1K</v>
          </cell>
          <cell r="L109" t="str">
            <v>82 010-4365-8239</v>
          </cell>
          <cell r="M109" t="str">
            <v>I live in South Korea.かんこく に すんでいる</v>
          </cell>
          <cell r="N109" t="str">
            <v>Benjamin Clinic (Gangnam/カンナム)</v>
          </cell>
        </row>
        <row r="110">
          <cell r="I110" t="str">
            <v>cyan_pmu</v>
          </cell>
          <cell r="J110" t="str">
            <v>@</v>
          </cell>
          <cell r="K110" t="str">
            <v>10K~50K</v>
          </cell>
          <cell r="L110" t="str">
            <v>82 010-3741-5341</v>
          </cell>
          <cell r="M110" t="str">
            <v>I live in South Korea.かんこく に すんでいる</v>
          </cell>
          <cell r="N110" t="str">
            <v>Benjamin Clinic (Gangnam/カンナム)</v>
          </cell>
        </row>
        <row r="111">
          <cell r="I111" t="str">
            <v>ka_____1019</v>
          </cell>
          <cell r="J111" t="str">
            <v>kaito_1019_kr</v>
          </cell>
          <cell r="K111" t="str">
            <v>50K~100K</v>
          </cell>
          <cell r="L111" t="str">
            <v>01068937814</v>
          </cell>
          <cell r="M111" t="str">
            <v>I live in South Korea.かんこく に すんでいる</v>
          </cell>
          <cell r="N111" t="str">
            <v>Benjamin Clinic (Gangnam/カンナム)</v>
          </cell>
        </row>
        <row r="112">
          <cell r="I112" t="str">
            <v>_ririvk</v>
          </cell>
          <cell r="J112" t="str">
            <v>なし</v>
          </cell>
          <cell r="K112" t="str">
            <v>I don't have an account</v>
          </cell>
          <cell r="L112" t="str">
            <v>82 010-3988-5594</v>
          </cell>
          <cell r="M112" t="str">
            <v>I live in South Korea.かんこく に すんでいる</v>
          </cell>
          <cell r="N112" t="str">
            <v>Benjamin Clinic (Gangnam/カンナム)</v>
          </cell>
        </row>
        <row r="113">
          <cell r="I113" t="str">
            <v>cami_fromtheblock</v>
          </cell>
          <cell r="J113" t="str">
            <v>cami_fromtheblock</v>
          </cell>
          <cell r="K113" t="str">
            <v>1K~5K</v>
          </cell>
          <cell r="L113" t="str">
            <v>010-4447-0461</v>
          </cell>
          <cell r="M113" t="str">
            <v>I live in South Korea.かんこく に すんでいる</v>
          </cell>
          <cell r="N113" t="str">
            <v>Benjamin Clinic (Gangnam/カンナム)</v>
          </cell>
        </row>
        <row r="114">
          <cell r="I114" t="str">
            <v>letmefly_k</v>
          </cell>
          <cell r="J114" t="str">
            <v>kleo0731</v>
          </cell>
          <cell r="K114" t="str">
            <v>5K~10K</v>
          </cell>
          <cell r="L114" t="str">
            <v>01046497731</v>
          </cell>
          <cell r="M114" t="str">
            <v>I live in South Korea.かんこく に すんでいる</v>
          </cell>
          <cell r="N114" t="str">
            <v>Dongahncentral Clinic (Yongsan/ヨンサン)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6B5BD-A647-B140-8A8B-1924AEE152C1}" name="Table1" displayName="Table1" ref="A1:U4213">
  <autoFilter ref="A1:U4213" xr:uid="{00000000-0009-0000-0100-000001000000}"/>
  <tableColumns count="21">
    <tableColumn id="1" xr3:uid="{00000000-0010-0000-0000-000001000000}" name="1열"/>
    <tableColumn id="2" xr3:uid="{00000000-0010-0000-0000-000002000000}" name="인플루언서 URL"/>
    <tableColumn id="3" xr3:uid="{00000000-0010-0000-0000-000003000000}" name="1차 태핑"/>
    <tableColumn id="4" xr3:uid="{00000000-0010-0000-0000-000004000000}" name="유형"/>
    <tableColumn id="5" xr3:uid="{00000000-0010-0000-0000-000005000000}" name="상태"/>
    <tableColumn id="6" xr3:uid="{00000000-0010-0000-0000-000006000000}" name="회신 여부"/>
    <tableColumn id="7" xr3:uid="{00000000-0010-0000-0000-000007000000}" name="거절 여부"/>
    <tableColumn id="8" xr3:uid="{00000000-0010-0000-0000-000008000000}" name="구글폼 전송"/>
    <tableColumn id="9" xr3:uid="{00000000-0010-0000-0000-000009000000}" name="구글폼 회신"/>
    <tableColumn id="10" xr3:uid="{00000000-0010-0000-0000-00000A000000}" name="예약일(확정)"/>
    <tableColumn id="11" xr3:uid="{00000000-0010-0000-0000-00000B000000}" name="병원"/>
    <tableColumn id="12" xr3:uid="{00000000-0010-0000-0000-00000C000000}" name="콘텐츠가이드 전송"/>
    <tableColumn id="13" xr3:uid="{00000000-0010-0000-0000-00000D000000}" name="시술완료"/>
    <tableColumn id="14" xr3:uid="{00000000-0010-0000-0000-00000E000000}" name="포스트링크"/>
    <tableColumn id="15" xr3:uid="{00000000-0010-0000-0000-00000F000000}" name="포스팅 예정일"/>
    <tableColumn id="16" xr3:uid="{00000000-0010-0000-0000-000010000000}" name="가이드라인"/>
    <tableColumn id="17" xr3:uid="{00000000-0010-0000-0000-000011000000}" name="조회수"/>
    <tableColumn id="18" xr3:uid="{00000000-0010-0000-0000-000012000000}" name="좋아요"/>
    <tableColumn id="19" xr3:uid="{00000000-0010-0000-0000-000013000000}" name="저장수"/>
    <tableColumn id="20" xr3:uid="{00000000-0010-0000-0000-000014000000}" name="틱톡 링크"/>
    <tableColumn id="21" xr3:uid="{00000000-0010-0000-0000-000015000000}" name="기타 플랫폼 콘텐츠"/>
  </tableColumns>
  <tableStyleInfo name="트래킹시트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instagram.com/strxy_/" TargetMode="External"/><Relationship Id="rId170" Type="http://schemas.openxmlformats.org/officeDocument/2006/relationships/hyperlink" Target="https://www.instagram.com/somethingbout__hermakeup" TargetMode="External"/><Relationship Id="rId987" Type="http://schemas.openxmlformats.org/officeDocument/2006/relationships/hyperlink" Target="https://www.tiktok.com/@_faizamalikk/video/7432677899834068232" TargetMode="External"/><Relationship Id="rId847" Type="http://schemas.openxmlformats.org/officeDocument/2006/relationships/hyperlink" Target="https://www.instagram.com/nikkkishiii/" TargetMode="External"/><Relationship Id="rId1477" Type="http://schemas.openxmlformats.org/officeDocument/2006/relationships/hyperlink" Target="https://www.instagram.com/mais_color/" TargetMode="External"/><Relationship Id="rId1684" Type="http://schemas.openxmlformats.org/officeDocument/2006/relationships/hyperlink" Target="https://www.instagram.com/aena___kim/" TargetMode="External"/><Relationship Id="rId1891" Type="http://schemas.openxmlformats.org/officeDocument/2006/relationships/hyperlink" Target="https://www.instagram.com/aimbeautyroom/" TargetMode="External"/><Relationship Id="rId707" Type="http://schemas.openxmlformats.org/officeDocument/2006/relationships/hyperlink" Target="https://www.instagram.com/reel/DMaqVuDtW8y/?utm_source=ig_web_copy_link&amp;igsh=MzRlODBiNWFlZA==" TargetMode="External"/><Relationship Id="rId914" Type="http://schemas.openxmlformats.org/officeDocument/2006/relationships/hyperlink" Target="https://www.instagram.com/nuhaadena/" TargetMode="External"/><Relationship Id="rId1337" Type="http://schemas.openxmlformats.org/officeDocument/2006/relationships/hyperlink" Target="https://www.instagram.com/miho_ishiguro/" TargetMode="External"/><Relationship Id="rId1544" Type="http://schemas.openxmlformats.org/officeDocument/2006/relationships/hyperlink" Target="https://www.instagram.com/a2o0i01/" TargetMode="External"/><Relationship Id="rId1751" Type="http://schemas.openxmlformats.org/officeDocument/2006/relationships/hyperlink" Target="https://www.instagram.com/ami.0310/" TargetMode="External"/><Relationship Id="rId43" Type="http://schemas.openxmlformats.org/officeDocument/2006/relationships/hyperlink" Target="https://www.instagram.com/rosiechalle" TargetMode="External"/><Relationship Id="rId1404" Type="http://schemas.openxmlformats.org/officeDocument/2006/relationships/hyperlink" Target="https://www.instagram.com/navi_cosbeauty/" TargetMode="External"/><Relationship Id="rId1611" Type="http://schemas.openxmlformats.org/officeDocument/2006/relationships/hyperlink" Target="https://www.instagram.com/hamahi1231/" TargetMode="External"/><Relationship Id="rId497" Type="http://schemas.openxmlformats.org/officeDocument/2006/relationships/hyperlink" Target="https://www.instagram.com/maricota_16/" TargetMode="External"/><Relationship Id="rId2178" Type="http://schemas.openxmlformats.org/officeDocument/2006/relationships/hyperlink" Target="https://www.instagram.com/rie.1018.daifuku/" TargetMode="External"/><Relationship Id="rId357" Type="http://schemas.openxmlformats.org/officeDocument/2006/relationships/hyperlink" Target="https://www.instagram.com/balamonika/" TargetMode="External"/><Relationship Id="rId1194" Type="http://schemas.openxmlformats.org/officeDocument/2006/relationships/hyperlink" Target="https://www.instagram.com/mami_beautycosme/" TargetMode="External"/><Relationship Id="rId2038" Type="http://schemas.openxmlformats.org/officeDocument/2006/relationships/hyperlink" Target="https://www.instagram.com/p/DEOlHnzzMGF/" TargetMode="External"/><Relationship Id="rId217" Type="http://schemas.openxmlformats.org/officeDocument/2006/relationships/hyperlink" Target="https://www.instagram.com/maririn_megami369/" TargetMode="External"/><Relationship Id="rId564" Type="http://schemas.openxmlformats.org/officeDocument/2006/relationships/hyperlink" Target="https://www.instagram.com/marijadreams/" TargetMode="External"/><Relationship Id="rId771" Type="http://schemas.openxmlformats.org/officeDocument/2006/relationships/hyperlink" Target="https://www.instagram.com/daisybunch/" TargetMode="External"/><Relationship Id="rId2245" Type="http://schemas.openxmlformats.org/officeDocument/2006/relationships/hyperlink" Target="https://www.instagram.com/p/DEhEpvuMRPo/?utm_source=ig_web_copy_link" TargetMode="External"/><Relationship Id="rId424" Type="http://schemas.openxmlformats.org/officeDocument/2006/relationships/hyperlink" Target="https://www.tiktok.com/@chimmyssimmy/video/7530030211404926264" TargetMode="External"/><Relationship Id="rId631" Type="http://schemas.openxmlformats.org/officeDocument/2006/relationships/hyperlink" Target="https://www.instagram.com/valentinachangmua/" TargetMode="External"/><Relationship Id="rId1054" Type="http://schemas.openxmlformats.org/officeDocument/2006/relationships/hyperlink" Target="https://www.tiktok.com/@emily_asp/video/7455976252088831274" TargetMode="External"/><Relationship Id="rId1261" Type="http://schemas.openxmlformats.org/officeDocument/2006/relationships/hyperlink" Target="https://www.instagram.com/chiyo1173/" TargetMode="External"/><Relationship Id="rId2105" Type="http://schemas.openxmlformats.org/officeDocument/2006/relationships/hyperlink" Target="https://www.instagram.com/7.chiaki.27/" TargetMode="External"/><Relationship Id="rId1121" Type="http://schemas.openxmlformats.org/officeDocument/2006/relationships/hyperlink" Target="https://www.tiktok.com/@andreaolsxn" TargetMode="External"/><Relationship Id="rId1938" Type="http://schemas.openxmlformats.org/officeDocument/2006/relationships/hyperlink" Target="https://www.instagram.com/qkddnfs2/" TargetMode="External"/><Relationship Id="rId281" Type="http://schemas.openxmlformats.org/officeDocument/2006/relationships/hyperlink" Target="https://www.instagram.com/globalesque" TargetMode="External"/><Relationship Id="rId141" Type="http://schemas.openxmlformats.org/officeDocument/2006/relationships/hyperlink" Target="https://www.instagram.com/danny_ssaem" TargetMode="External"/><Relationship Id="rId7" Type="http://schemas.openxmlformats.org/officeDocument/2006/relationships/hyperlink" Target="https://www.instagram.com/sprworld/" TargetMode="External"/><Relationship Id="rId958" Type="http://schemas.openxmlformats.org/officeDocument/2006/relationships/hyperlink" Target="https://www.instagram.com/corneliawj/" TargetMode="External"/><Relationship Id="rId1588" Type="http://schemas.openxmlformats.org/officeDocument/2006/relationships/hyperlink" Target="https://www.instagram.com/perfumer___dc/" TargetMode="External"/><Relationship Id="rId1795" Type="http://schemas.openxmlformats.org/officeDocument/2006/relationships/hyperlink" Target="https://www.instagram.com/izabeauty.jp/" TargetMode="External"/><Relationship Id="rId87" Type="http://schemas.openxmlformats.org/officeDocument/2006/relationships/hyperlink" Target="https://www.instagram.com/anuwaytostyle" TargetMode="External"/><Relationship Id="rId818" Type="http://schemas.openxmlformats.org/officeDocument/2006/relationships/hyperlink" Target="https://www.instagram.com/reel/DMKwzq-Ta4z/?utm_source=ig_web_copy_link&amp;igsh=MzRlODBiNWFlZA==" TargetMode="External"/><Relationship Id="rId1448" Type="http://schemas.openxmlformats.org/officeDocument/2006/relationships/hyperlink" Target="https://www.instagram.com/riko_ichino/" TargetMode="External"/><Relationship Id="rId1655" Type="http://schemas.openxmlformats.org/officeDocument/2006/relationships/hyperlink" Target="https://www.instagram.com/ayaaya_0921/" TargetMode="External"/><Relationship Id="rId1308" Type="http://schemas.openxmlformats.org/officeDocument/2006/relationships/hyperlink" Target="https://www.instagram.com/kaho__hashimoto/" TargetMode="External"/><Relationship Id="rId1862" Type="http://schemas.openxmlformats.org/officeDocument/2006/relationships/hyperlink" Target="https://www.instagram.com/miiik__713/" TargetMode="External"/><Relationship Id="rId1515" Type="http://schemas.openxmlformats.org/officeDocument/2006/relationships/hyperlink" Target="https://www.instagram.com/sk____727/" TargetMode="External"/><Relationship Id="rId1722" Type="http://schemas.openxmlformats.org/officeDocument/2006/relationships/hyperlink" Target="https://www.instagram.com/s._.m_u._.i/" TargetMode="External"/><Relationship Id="rId14" Type="http://schemas.openxmlformats.org/officeDocument/2006/relationships/hyperlink" Target="https://www.instagram.com/linaaayi/" TargetMode="External"/><Relationship Id="rId468" Type="http://schemas.openxmlformats.org/officeDocument/2006/relationships/hyperlink" Target="https://www.instagram.com/montsee_ortega/" TargetMode="External"/><Relationship Id="rId675" Type="http://schemas.openxmlformats.org/officeDocument/2006/relationships/hyperlink" Target="https://www.instagram.com/stephaniewynnee/" TargetMode="External"/><Relationship Id="rId882" Type="http://schemas.openxmlformats.org/officeDocument/2006/relationships/hyperlink" Target="https://www.instagram.com/ainahn4/" TargetMode="External"/><Relationship Id="rId1098" Type="http://schemas.openxmlformats.org/officeDocument/2006/relationships/hyperlink" Target="https://www.instagram.com/reel/DM5GCbux8fj/?utm_source=ig_web_copy_link&amp;igsh=MzRlODBiNWFlZA==" TargetMode="External"/><Relationship Id="rId2149" Type="http://schemas.openxmlformats.org/officeDocument/2006/relationships/hyperlink" Target="https://www.instagram.com/maggie__2041/" TargetMode="External"/><Relationship Id="rId328" Type="http://schemas.openxmlformats.org/officeDocument/2006/relationships/hyperlink" Target="https://www.instagram.com/shellydemaria" TargetMode="External"/><Relationship Id="rId535" Type="http://schemas.openxmlformats.org/officeDocument/2006/relationships/hyperlink" Target="https://www.instagram.com/aaoxd/" TargetMode="External"/><Relationship Id="rId742" Type="http://schemas.openxmlformats.org/officeDocument/2006/relationships/hyperlink" Target="https://www.instagram.com/reel/DLdt0buThjq/?utm_source=ig_web_copy_link&amp;igsh=MzRlODBiNWFlZA==" TargetMode="External"/><Relationship Id="rId1165" Type="http://schemas.openxmlformats.org/officeDocument/2006/relationships/hyperlink" Target="https://www.instagram.com/azuazu0429/" TargetMode="External"/><Relationship Id="rId1372" Type="http://schemas.openxmlformats.org/officeDocument/2006/relationships/hyperlink" Target="https://www.instagram.com/naminori_12/" TargetMode="External"/><Relationship Id="rId2009" Type="http://schemas.openxmlformats.org/officeDocument/2006/relationships/hyperlink" Target="https://www.instagram.com/p/DKB7kb-y3ld/" TargetMode="External"/><Relationship Id="rId2216" Type="http://schemas.openxmlformats.org/officeDocument/2006/relationships/hyperlink" Target="https://www.instagram.com/jeonimane03/" TargetMode="External"/><Relationship Id="rId602" Type="http://schemas.openxmlformats.org/officeDocument/2006/relationships/hyperlink" Target="https://www.instagram.com/doffltns/" TargetMode="External"/><Relationship Id="rId1025" Type="http://schemas.openxmlformats.org/officeDocument/2006/relationships/hyperlink" Target="https://www.tiktok.com/@bianca.kartika/video/7260414427281771778" TargetMode="External"/><Relationship Id="rId1232" Type="http://schemas.openxmlformats.org/officeDocument/2006/relationships/hyperlink" Target="https://www.instagram.com/21belen98/" TargetMode="External"/><Relationship Id="rId185" Type="http://schemas.openxmlformats.org/officeDocument/2006/relationships/hyperlink" Target="https://www.instagram.com/blimeytoyou" TargetMode="External"/><Relationship Id="rId1909" Type="http://schemas.openxmlformats.org/officeDocument/2006/relationships/hyperlink" Target="https://www.instagram.com/mgagm_tjdrz/" TargetMode="External"/><Relationship Id="rId392" Type="http://schemas.openxmlformats.org/officeDocument/2006/relationships/hyperlink" Target="https://www.instagram.com/koyanalee/" TargetMode="External"/><Relationship Id="rId2073" Type="http://schemas.openxmlformats.org/officeDocument/2006/relationships/hyperlink" Target="https://www.instagram.com/p/C7o5Cuivpnz/" TargetMode="External"/><Relationship Id="rId252" Type="http://schemas.openxmlformats.org/officeDocument/2006/relationships/hyperlink" Target="https://www.instagram.com/misterik87" TargetMode="External"/><Relationship Id="rId2140" Type="http://schemas.openxmlformats.org/officeDocument/2006/relationships/hyperlink" Target="https://www.instagram.com/chihirosawa/" TargetMode="External"/><Relationship Id="rId112" Type="http://schemas.openxmlformats.org/officeDocument/2006/relationships/hyperlink" Target="https://www.instagram.com/valerivae" TargetMode="External"/><Relationship Id="rId1699" Type="http://schemas.openxmlformats.org/officeDocument/2006/relationships/hyperlink" Target="https://www.instagram.com/reel/DNNed9nzdFz/?utm_source=ig_web_copy_link&amp;igsh=MzRlODBiNWFlZA==" TargetMode="External"/><Relationship Id="rId2000" Type="http://schemas.openxmlformats.org/officeDocument/2006/relationships/hyperlink" Target="https://www.instagram.com/czkorcouple/?g=5" TargetMode="External"/><Relationship Id="rId929" Type="http://schemas.openxmlformats.org/officeDocument/2006/relationships/hyperlink" Target="https://www.instagram.com/hass_lha/" TargetMode="External"/><Relationship Id="rId1559" Type="http://schemas.openxmlformats.org/officeDocument/2006/relationships/hyperlink" Target="https://www.instagram.com/mika___matsuura/" TargetMode="External"/><Relationship Id="rId1766" Type="http://schemas.openxmlformats.org/officeDocument/2006/relationships/hyperlink" Target="https://www.instagram.com/harapeko_fufu/" TargetMode="External"/><Relationship Id="rId1973" Type="http://schemas.openxmlformats.org/officeDocument/2006/relationships/hyperlink" Target="https://www.instagram.com/lespapotagesdecindy/" TargetMode="External"/><Relationship Id="rId58" Type="http://schemas.openxmlformats.org/officeDocument/2006/relationships/hyperlink" Target="https://www.instagram.com/marcdoco" TargetMode="External"/><Relationship Id="rId1419" Type="http://schemas.openxmlformats.org/officeDocument/2006/relationships/hyperlink" Target="https://www.instagram.com/pani2525/" TargetMode="External"/><Relationship Id="rId1626" Type="http://schemas.openxmlformats.org/officeDocument/2006/relationships/hyperlink" Target="https://www.instagram.com/mizuki_hair_0619/" TargetMode="External"/><Relationship Id="rId1833" Type="http://schemas.openxmlformats.org/officeDocument/2006/relationships/hyperlink" Target="https://www.instagram.com/kouzukimhr/" TargetMode="External"/><Relationship Id="rId1900" Type="http://schemas.openxmlformats.org/officeDocument/2006/relationships/hyperlink" Target="https://www.instagram.com/harabo1/" TargetMode="External"/><Relationship Id="rId579" Type="http://schemas.openxmlformats.org/officeDocument/2006/relationships/hyperlink" Target="https://www.instagram.com/bravo_eunjin_life/" TargetMode="External"/><Relationship Id="rId786" Type="http://schemas.openxmlformats.org/officeDocument/2006/relationships/hyperlink" Target="https://www.instagram.com/reel/DLj6An7pnl2/?utm_source=ig_web_copy_link&amp;igsh=MzRlODBiNWFlZA==" TargetMode="External"/><Relationship Id="rId993" Type="http://schemas.openxmlformats.org/officeDocument/2006/relationships/hyperlink" Target="https://www.tiktok.com/@.saiho4/video/7301197430370995463" TargetMode="External"/><Relationship Id="rId439" Type="http://schemas.openxmlformats.org/officeDocument/2006/relationships/hyperlink" Target="https://www.instagram.com/bars__russia/" TargetMode="External"/><Relationship Id="rId646" Type="http://schemas.openxmlformats.org/officeDocument/2006/relationships/hyperlink" Target="https://www.instagram.com/serena72lee/" TargetMode="External"/><Relationship Id="rId1069" Type="http://schemas.openxmlformats.org/officeDocument/2006/relationships/hyperlink" Target="https://www.instagram.com/reel/DMxu_i3PqVa/?utm_source=ig_web_copy_link&amp;igsh=MzRlODBiNWFlZA==" TargetMode="External"/><Relationship Id="rId1276" Type="http://schemas.openxmlformats.org/officeDocument/2006/relationships/hyperlink" Target="https://www.instagram.com/2__ni_na__7/" TargetMode="External"/><Relationship Id="rId1483" Type="http://schemas.openxmlformats.org/officeDocument/2006/relationships/hyperlink" Target="https://www.instagram.com/yons.xyc/" TargetMode="External"/><Relationship Id="rId506" Type="http://schemas.openxmlformats.org/officeDocument/2006/relationships/hyperlink" Target="https://www.instagram.com/stef_giannakopoulos/" TargetMode="External"/><Relationship Id="rId853" Type="http://schemas.openxmlformats.org/officeDocument/2006/relationships/hyperlink" Target="https://www.tiktok.com/@naufalomar/video/7525116249827839248?is_from_webapp=1&amp;sender_device=pc&amp;web_id=7506727444465649159" TargetMode="External"/><Relationship Id="rId1136" Type="http://schemas.openxmlformats.org/officeDocument/2006/relationships/hyperlink" Target="https://www.tiktok.com/@katandarayeon" TargetMode="External"/><Relationship Id="rId1690" Type="http://schemas.openxmlformats.org/officeDocument/2006/relationships/hyperlink" Target="https://www.instagram.com/may_i_seoul/" TargetMode="External"/><Relationship Id="rId713" Type="http://schemas.openxmlformats.org/officeDocument/2006/relationships/hyperlink" Target="https://www.instagram.com/clarissaajane/" TargetMode="External"/><Relationship Id="rId920" Type="http://schemas.openxmlformats.org/officeDocument/2006/relationships/hyperlink" Target="https://www.instagram.com/vianneyy_/" TargetMode="External"/><Relationship Id="rId1343" Type="http://schemas.openxmlformats.org/officeDocument/2006/relationships/hyperlink" Target="https://www.instagram.com/minmin.fashion/" TargetMode="External"/><Relationship Id="rId1550" Type="http://schemas.openxmlformats.org/officeDocument/2006/relationships/hyperlink" Target="https://www.instagram.com/hpoyo_99/" TargetMode="External"/><Relationship Id="rId1203" Type="http://schemas.openxmlformats.org/officeDocument/2006/relationships/hyperlink" Target="https://www.instagram.com/kadowakireina/" TargetMode="External"/><Relationship Id="rId1410" Type="http://schemas.openxmlformats.org/officeDocument/2006/relationships/hyperlink" Target="https://www.instagram.com/noa_u._.u/" TargetMode="External"/><Relationship Id="rId296" Type="http://schemas.openxmlformats.org/officeDocument/2006/relationships/hyperlink" Target="https://www.instagram.com/triciegonzaga" TargetMode="External"/><Relationship Id="rId2184" Type="http://schemas.openxmlformats.org/officeDocument/2006/relationships/hyperlink" Target="https://www.instagram.com/momokattin/" TargetMode="External"/><Relationship Id="rId156" Type="http://schemas.openxmlformats.org/officeDocument/2006/relationships/hyperlink" Target="https://www.instagram.com/yasmine__aloui" TargetMode="External"/><Relationship Id="rId363" Type="http://schemas.openxmlformats.org/officeDocument/2006/relationships/hyperlink" Target="https://www.instagram.com/nadiajbeauty/" TargetMode="External"/><Relationship Id="rId570" Type="http://schemas.openxmlformats.org/officeDocument/2006/relationships/hyperlink" Target="https://www.instagram.com/arno7la/" TargetMode="External"/><Relationship Id="rId2044" Type="http://schemas.openxmlformats.org/officeDocument/2006/relationships/hyperlink" Target="https://www.instagram.com/reel/DOIaLj1kdwV/?utm_source=ig_web_copy_link&amp;igsh=MzRlODBiNWFlZA==" TargetMode="External"/><Relationship Id="rId2251" Type="http://schemas.openxmlformats.org/officeDocument/2006/relationships/hyperlink" Target="https://www.instagram.com/p/DEhEpvuMRPo/?utm_source=ig_web_copy_link" TargetMode="External"/><Relationship Id="rId223" Type="http://schemas.openxmlformats.org/officeDocument/2006/relationships/hyperlink" Target="https://www.tiktok.com/@yustapak/video/7517284737526942983?is_from_webapp=1&amp;sender_device=pc&amp;web_id=7506727444465649159" TargetMode="External"/><Relationship Id="rId430" Type="http://schemas.openxmlformats.org/officeDocument/2006/relationships/hyperlink" Target="https://www.instagram.com/guiajoy_/" TargetMode="External"/><Relationship Id="rId1060" Type="http://schemas.openxmlformats.org/officeDocument/2006/relationships/hyperlink" Target="https://www.tiktok.com/@fadashataran/video/7494160603536198919" TargetMode="External"/><Relationship Id="rId2111" Type="http://schemas.openxmlformats.org/officeDocument/2006/relationships/hyperlink" Target="https://www.instagram.com/christine_in78/" TargetMode="External"/><Relationship Id="rId1877" Type="http://schemas.openxmlformats.org/officeDocument/2006/relationships/hyperlink" Target="https://www.instagram.com/u_r_gram/" TargetMode="External"/><Relationship Id="rId1737" Type="http://schemas.openxmlformats.org/officeDocument/2006/relationships/hyperlink" Target="https://www.instagram.com/reel/DNSjgERznOI/?utm_source=ig_web_copy_link&amp;igsh=MzRlODBiNWFlZA==" TargetMode="External"/><Relationship Id="rId1944" Type="http://schemas.openxmlformats.org/officeDocument/2006/relationships/hyperlink" Target="https://www.instagram.com/reel/DNpMjORB2TI/?utm_source=ig_web_copy_link&amp;igsh=MzRlODBiNWFlZA==" TargetMode="External"/><Relationship Id="rId29" Type="http://schemas.openxmlformats.org/officeDocument/2006/relationships/hyperlink" Target="https://www.instagram.com/dr.jung0110" TargetMode="External"/><Relationship Id="rId1804" Type="http://schemas.openxmlformats.org/officeDocument/2006/relationships/hyperlink" Target="https://www.instagram.com/__ri._.na422/" TargetMode="External"/><Relationship Id="rId897" Type="http://schemas.openxmlformats.org/officeDocument/2006/relationships/hyperlink" Target="https://www.instagram.com/reel/DLruF1azihv/?utm_source=ig_web_copy_link&amp;igsh=MzRlODBiNWFlZA==" TargetMode="External"/><Relationship Id="rId757" Type="http://schemas.openxmlformats.org/officeDocument/2006/relationships/hyperlink" Target="https://www.instagram.com/themusinggirlsa/" TargetMode="External"/><Relationship Id="rId964" Type="http://schemas.openxmlformats.org/officeDocument/2006/relationships/hyperlink" Target="https://www.instagram.com/rihaafarihah/" TargetMode="External"/><Relationship Id="rId1387" Type="http://schemas.openxmlformats.org/officeDocument/2006/relationships/hyperlink" Target="https://www.instagram.com/yuji.chann/" TargetMode="External"/><Relationship Id="rId1594" Type="http://schemas.openxmlformats.org/officeDocument/2006/relationships/hyperlink" Target="https://www.instagram.com/mana.une/" TargetMode="External"/><Relationship Id="rId93" Type="http://schemas.openxmlformats.org/officeDocument/2006/relationships/hyperlink" Target="https://www.instagram.com/docsammy.travels" TargetMode="External"/><Relationship Id="rId617" Type="http://schemas.openxmlformats.org/officeDocument/2006/relationships/hyperlink" Target="https://www.instagram.com/ay__1004/" TargetMode="External"/><Relationship Id="rId824" Type="http://schemas.openxmlformats.org/officeDocument/2006/relationships/hyperlink" Target="https://www.instagram.com/__sah0810_/" TargetMode="External"/><Relationship Id="rId1247" Type="http://schemas.openxmlformats.org/officeDocument/2006/relationships/hyperlink" Target="https://www.instagram.com/alice.ee1010/" TargetMode="External"/><Relationship Id="rId1454" Type="http://schemas.openxmlformats.org/officeDocument/2006/relationships/hyperlink" Target="https://www.instagram.com/pi220705/" TargetMode="External"/><Relationship Id="rId1661" Type="http://schemas.openxmlformats.org/officeDocument/2006/relationships/hyperlink" Target="https://www.instagram.com/tanimomo0813/" TargetMode="External"/><Relationship Id="rId1107" Type="http://schemas.openxmlformats.org/officeDocument/2006/relationships/hyperlink" Target="https://www.tiktok.com/@marlonaleister" TargetMode="External"/><Relationship Id="rId1314" Type="http://schemas.openxmlformats.org/officeDocument/2006/relationships/hyperlink" Target="https://www.instagram.com/korea_canpichan/" TargetMode="External"/><Relationship Id="rId1521" Type="http://schemas.openxmlformats.org/officeDocument/2006/relationships/hyperlink" Target="https://www.instagram.com/yuko_phuket/" TargetMode="External"/><Relationship Id="rId1619" Type="http://schemas.openxmlformats.org/officeDocument/2006/relationships/hyperlink" Target="https://www.instagram.com/as2u._.7xx/" TargetMode="External"/><Relationship Id="rId1826" Type="http://schemas.openxmlformats.org/officeDocument/2006/relationships/hyperlink" Target="https://www.instagram.com/d_d_s_tudio/" TargetMode="External"/><Relationship Id="rId20" Type="http://schemas.openxmlformats.org/officeDocument/2006/relationships/hyperlink" Target="https://www.instagram.com/akmaeva_dinara/" TargetMode="External"/><Relationship Id="rId2088" Type="http://schemas.openxmlformats.org/officeDocument/2006/relationships/hyperlink" Target="https://www.instagram.com/q.yiihan/" TargetMode="External"/><Relationship Id="rId267" Type="http://schemas.openxmlformats.org/officeDocument/2006/relationships/hyperlink" Target="https://www.instagram.com/xokatekim" TargetMode="External"/><Relationship Id="rId474" Type="http://schemas.openxmlformats.org/officeDocument/2006/relationships/hyperlink" Target="https://www.instagram.com/__kuznecova__/" TargetMode="External"/><Relationship Id="rId2155" Type="http://schemas.openxmlformats.org/officeDocument/2006/relationships/hyperlink" Target="https://www.tiktok.com/@kamillamix/video/7541802825161084168" TargetMode="External"/><Relationship Id="rId127" Type="http://schemas.openxmlformats.org/officeDocument/2006/relationships/hyperlink" Target="https://www.instagram.com/ririqueen" TargetMode="External"/><Relationship Id="rId681" Type="http://schemas.openxmlformats.org/officeDocument/2006/relationships/hyperlink" Target="https://www.instagram.com/reel/DLmlWT7SBfJ/?utm_source=ig_web_copy_link&amp;igsh=MzRlODBiNWFlZA==" TargetMode="External"/><Relationship Id="rId779" Type="http://schemas.openxmlformats.org/officeDocument/2006/relationships/hyperlink" Target="https://www.instagram.com/fukui_mayum/" TargetMode="External"/><Relationship Id="rId986" Type="http://schemas.openxmlformats.org/officeDocument/2006/relationships/hyperlink" Target="https://www.tiktok.com/@_annienova/video/7447223651243396370" TargetMode="External"/><Relationship Id="rId334" Type="http://schemas.openxmlformats.org/officeDocument/2006/relationships/hyperlink" Target="https://www.instagram.com/daria__lada/" TargetMode="External"/><Relationship Id="rId541" Type="http://schemas.openxmlformats.org/officeDocument/2006/relationships/hyperlink" Target="https://www.instagram.com/_sua9x/" TargetMode="External"/><Relationship Id="rId639" Type="http://schemas.openxmlformats.org/officeDocument/2006/relationships/hyperlink" Target="https://www.instagram.com/epednoiiz/" TargetMode="External"/><Relationship Id="rId1171" Type="http://schemas.openxmlformats.org/officeDocument/2006/relationships/hyperlink" Target="https://www.instagram.com/__ange02/" TargetMode="External"/><Relationship Id="rId1269" Type="http://schemas.openxmlformats.org/officeDocument/2006/relationships/hyperlink" Target="https://www.instagram.com/cheriecherrry/" TargetMode="External"/><Relationship Id="rId1476" Type="http://schemas.openxmlformats.org/officeDocument/2006/relationships/hyperlink" Target="https://www.instagram.com/yukabaru/" TargetMode="External"/><Relationship Id="rId2015" Type="http://schemas.openxmlformats.org/officeDocument/2006/relationships/hyperlink" Target="https://www.instagram.com/p/DKeLawMOapo/" TargetMode="External"/><Relationship Id="rId2222" Type="http://schemas.openxmlformats.org/officeDocument/2006/relationships/hyperlink" Target="https://www.instagram.com/moon2_tpz/" TargetMode="External"/><Relationship Id="rId401" Type="http://schemas.openxmlformats.org/officeDocument/2006/relationships/hyperlink" Target="https://www.instagram.com/juliannafresko/" TargetMode="External"/><Relationship Id="rId846" Type="http://schemas.openxmlformats.org/officeDocument/2006/relationships/hyperlink" Target="https://www.instagram.com/reel/DMckeTxhcG9/?utm_source=ig_web_copy_link&amp;igsh=MzRlODBiNWFlZA==" TargetMode="External"/><Relationship Id="rId1031" Type="http://schemas.openxmlformats.org/officeDocument/2006/relationships/hyperlink" Target="https://www.tiktok.com/@carkashi/video/7498702439969754373" TargetMode="External"/><Relationship Id="rId1129" Type="http://schemas.openxmlformats.org/officeDocument/2006/relationships/hyperlink" Target="https://www.tiktok.com/@gwaenchana1116" TargetMode="External"/><Relationship Id="rId1683" Type="http://schemas.openxmlformats.org/officeDocument/2006/relationships/hyperlink" Target="https://www.instagram.com/trip_golf_choco/" TargetMode="External"/><Relationship Id="rId1890" Type="http://schemas.openxmlformats.org/officeDocument/2006/relationships/hyperlink" Target="https://www.instagram.com/_satone.n_/" TargetMode="External"/><Relationship Id="rId1988" Type="http://schemas.openxmlformats.org/officeDocument/2006/relationships/hyperlink" Target="https://www.instagram.com/guzalkorea/" TargetMode="External"/><Relationship Id="rId706" Type="http://schemas.openxmlformats.org/officeDocument/2006/relationships/hyperlink" Target="https://www.instagram.com/elf.9595/" TargetMode="External"/><Relationship Id="rId913" Type="http://schemas.openxmlformats.org/officeDocument/2006/relationships/hyperlink" Target="https://www.instagram.com/explorewithhiraqazi/" TargetMode="External"/><Relationship Id="rId1336" Type="http://schemas.openxmlformats.org/officeDocument/2006/relationships/hyperlink" Target="https://www.instagram.com/mih0_golf/" TargetMode="External"/><Relationship Id="rId1543" Type="http://schemas.openxmlformats.org/officeDocument/2006/relationships/hyperlink" Target="https://www.instagram.com/uki._.98/" TargetMode="External"/><Relationship Id="rId1750" Type="http://schemas.openxmlformats.org/officeDocument/2006/relationships/hyperlink" Target="https://www.instagram.com/himi_0315/" TargetMode="External"/><Relationship Id="rId42" Type="http://schemas.openxmlformats.org/officeDocument/2006/relationships/hyperlink" Target="https://www.instagram.com/piinkimi" TargetMode="External"/><Relationship Id="rId1403" Type="http://schemas.openxmlformats.org/officeDocument/2006/relationships/hyperlink" Target="https://www.instagram.com/naru._.um/" TargetMode="External"/><Relationship Id="rId1610" Type="http://schemas.openxmlformats.org/officeDocument/2006/relationships/hyperlink" Target="https://www.instagram.com/m0e_____5/" TargetMode="External"/><Relationship Id="rId1848" Type="http://schemas.openxmlformats.org/officeDocument/2006/relationships/hyperlink" Target="https://www.instagram.com/eye.salon_lush/" TargetMode="External"/><Relationship Id="rId191" Type="http://schemas.openxmlformats.org/officeDocument/2006/relationships/hyperlink" Target="https://www.instagram.com/0455am_" TargetMode="External"/><Relationship Id="rId1708" Type="http://schemas.openxmlformats.org/officeDocument/2006/relationships/hyperlink" Target="https://www.instagram.com/nanamichanbeauty/" TargetMode="External"/><Relationship Id="rId1915" Type="http://schemas.openxmlformats.org/officeDocument/2006/relationships/hyperlink" Target="https://www.instagram.com/kihoange/" TargetMode="External"/><Relationship Id="rId289" Type="http://schemas.openxmlformats.org/officeDocument/2006/relationships/hyperlink" Target="https://www.instagram.com/with.vic" TargetMode="External"/><Relationship Id="rId496" Type="http://schemas.openxmlformats.org/officeDocument/2006/relationships/hyperlink" Target="https://www.instagram.com/melkkul/" TargetMode="External"/><Relationship Id="rId2177" Type="http://schemas.openxmlformats.org/officeDocument/2006/relationships/hyperlink" Target="https://www.instagram.com/tinayuyuu/" TargetMode="External"/><Relationship Id="rId149" Type="http://schemas.openxmlformats.org/officeDocument/2006/relationships/hyperlink" Target="https://www.instagram.com/marcheliaf" TargetMode="External"/><Relationship Id="rId356" Type="http://schemas.openxmlformats.org/officeDocument/2006/relationships/hyperlink" Target="https://www.instagram.com/itsjasminenam/" TargetMode="External"/><Relationship Id="rId563" Type="http://schemas.openxmlformats.org/officeDocument/2006/relationships/hyperlink" Target="https://www.instagram.com/sharinkeong/" TargetMode="External"/><Relationship Id="rId770" Type="http://schemas.openxmlformats.org/officeDocument/2006/relationships/hyperlink" Target="https://www.instagram.com/apaly/" TargetMode="External"/><Relationship Id="rId1193" Type="http://schemas.openxmlformats.org/officeDocument/2006/relationships/hyperlink" Target="https://www.instagram.com/mi73_373" TargetMode="External"/><Relationship Id="rId2037" Type="http://schemas.openxmlformats.org/officeDocument/2006/relationships/hyperlink" Target="https://www.instagram.com/p/DKunIWPTPct/" TargetMode="External"/><Relationship Id="rId2244" Type="http://schemas.openxmlformats.org/officeDocument/2006/relationships/hyperlink" Target="https://www.instagram.com/p/DEhEpvuMRPo/?utm_source=ig_web_copy_link" TargetMode="External"/><Relationship Id="rId216" Type="http://schemas.openxmlformats.org/officeDocument/2006/relationships/hyperlink" Target="https://www.instagram.com/martha___149/" TargetMode="External"/><Relationship Id="rId423" Type="http://schemas.openxmlformats.org/officeDocument/2006/relationships/hyperlink" Target="https://www.instagram.com/reel/DMKb8kwutBk/?utm_source=ig_web_copy_link&amp;igsh=MzRlODBiNWFlZA==" TargetMode="External"/><Relationship Id="rId868" Type="http://schemas.openxmlformats.org/officeDocument/2006/relationships/hyperlink" Target="https://www.instagram.com/lisabcm/" TargetMode="External"/><Relationship Id="rId1053" Type="http://schemas.openxmlformats.org/officeDocument/2006/relationships/hyperlink" Target="https://www.tiktok.com/@emiliosepulveda94/video/7147743245294980358" TargetMode="External"/><Relationship Id="rId1260" Type="http://schemas.openxmlformats.org/officeDocument/2006/relationships/hyperlink" Target="https://www.instagram.com/chishadayo/" TargetMode="External"/><Relationship Id="rId1498" Type="http://schemas.openxmlformats.org/officeDocument/2006/relationships/hyperlink" Target="https://www.instagram.com/suzy.room/" TargetMode="External"/><Relationship Id="rId2104" Type="http://schemas.openxmlformats.org/officeDocument/2006/relationships/hyperlink" Target="https://www.instagram.com/reyeyeeeee_/" TargetMode="External"/><Relationship Id="rId630" Type="http://schemas.openxmlformats.org/officeDocument/2006/relationships/hyperlink" Target="https://www.instagram.com/puruyu/" TargetMode="External"/><Relationship Id="rId728" Type="http://schemas.openxmlformats.org/officeDocument/2006/relationships/hyperlink" Target="https://www.instagram.com/btm.plus/" TargetMode="External"/><Relationship Id="rId935" Type="http://schemas.openxmlformats.org/officeDocument/2006/relationships/hyperlink" Target="https://www.instagram.com/eun.haly/" TargetMode="External"/><Relationship Id="rId1358" Type="http://schemas.openxmlformats.org/officeDocument/2006/relationships/hyperlink" Target="https://www.instagram.com/mory.makelesson.osaka/" TargetMode="External"/><Relationship Id="rId1565" Type="http://schemas.openxmlformats.org/officeDocument/2006/relationships/hyperlink" Target="https://www.instagram.com/_yuimn_/" TargetMode="External"/><Relationship Id="rId1772" Type="http://schemas.openxmlformats.org/officeDocument/2006/relationships/hyperlink" Target="https://www.instagram.com/mickey.ponpokorin24/" TargetMode="External"/><Relationship Id="rId64" Type="http://schemas.openxmlformats.org/officeDocument/2006/relationships/hyperlink" Target="https://www.instagram.com/_khanhtq_" TargetMode="External"/><Relationship Id="rId1120" Type="http://schemas.openxmlformats.org/officeDocument/2006/relationships/hyperlink" Target="https://www.tiktok.com/@_everydayna" TargetMode="External"/><Relationship Id="rId1218" Type="http://schemas.openxmlformats.org/officeDocument/2006/relationships/hyperlink" Target="https://www.instagram.com/babypink__hn/" TargetMode="External"/><Relationship Id="rId1425" Type="http://schemas.openxmlformats.org/officeDocument/2006/relationships/hyperlink" Target="https://www.instagram.com/puniroom00/" TargetMode="External"/><Relationship Id="rId1632" Type="http://schemas.openxmlformats.org/officeDocument/2006/relationships/hyperlink" Target="https://www.instagram.com/_moecha11/" TargetMode="External"/><Relationship Id="rId1937" Type="http://schemas.openxmlformats.org/officeDocument/2006/relationships/hyperlink" Target="https://www.instagram.com/shion__day0/" TargetMode="External"/><Relationship Id="rId2199" Type="http://schemas.openxmlformats.org/officeDocument/2006/relationships/hyperlink" Target="https://www.instagram.com/reel/DOIykVdiQ8p/?utm_source=ig_web_copy_link&amp;igsh=MzRlODBiNWFlZA==" TargetMode="External"/><Relationship Id="rId280" Type="http://schemas.openxmlformats.org/officeDocument/2006/relationships/hyperlink" Target="https://www.instagram.com/lingchenhsu" TargetMode="External"/><Relationship Id="rId140" Type="http://schemas.openxmlformats.org/officeDocument/2006/relationships/hyperlink" Target="https://www.instagram.com/chwyooj_photo" TargetMode="External"/><Relationship Id="rId378" Type="http://schemas.openxmlformats.org/officeDocument/2006/relationships/hyperlink" Target="https://www.instagram.com/lizzkimkim/" TargetMode="External"/><Relationship Id="rId585" Type="http://schemas.openxmlformats.org/officeDocument/2006/relationships/hyperlink" Target="https://www.instagram.com/dara_wld/" TargetMode="External"/><Relationship Id="rId792" Type="http://schemas.openxmlformats.org/officeDocument/2006/relationships/hyperlink" Target="https://www.instagram.com/lucykkbum/" TargetMode="External"/><Relationship Id="rId2059" Type="http://schemas.openxmlformats.org/officeDocument/2006/relationships/hyperlink" Target="https://www.instagram.com/p/C7rQxMDvkII/" TargetMode="External"/><Relationship Id="rId2266" Type="http://schemas.openxmlformats.org/officeDocument/2006/relationships/hyperlink" Target="https://www.instagram.com/p/DMy9JjygJmt/?utm_source=ig_web_copy_link" TargetMode="External"/><Relationship Id="rId6" Type="http://schemas.openxmlformats.org/officeDocument/2006/relationships/hyperlink" Target="https://www.instagram.com/emma.modelave/" TargetMode="External"/><Relationship Id="rId238" Type="http://schemas.openxmlformats.org/officeDocument/2006/relationships/hyperlink" Target="https://www.instagram.com/lewkinofficial" TargetMode="External"/><Relationship Id="rId445" Type="http://schemas.openxmlformats.org/officeDocument/2006/relationships/hyperlink" Target="https://www.instagram.com/by.celiadb/" TargetMode="External"/><Relationship Id="rId652" Type="http://schemas.openxmlformats.org/officeDocument/2006/relationships/hyperlink" Target="https://www.instagram.com/maryam_inseoul/" TargetMode="External"/><Relationship Id="rId1075" Type="http://schemas.openxmlformats.org/officeDocument/2006/relationships/hyperlink" Target="https://www.instagram.com/reel/DMfb7CyS7hi/?utm_source=ig_web_copy_link&amp;igsh=MzRlODBiNWFlZA==" TargetMode="External"/><Relationship Id="rId1282" Type="http://schemas.openxmlformats.org/officeDocument/2006/relationships/hyperlink" Target="https://www.instagram.com/afro_blog/" TargetMode="External"/><Relationship Id="rId2126" Type="http://schemas.openxmlformats.org/officeDocument/2006/relationships/hyperlink" Target="https://www.instagram.com/nakagawaakino24/" TargetMode="External"/><Relationship Id="rId305" Type="http://schemas.openxmlformats.org/officeDocument/2006/relationships/hyperlink" Target="https://www.instagram.com/fleur__belle" TargetMode="External"/><Relationship Id="rId512" Type="http://schemas.openxmlformats.org/officeDocument/2006/relationships/hyperlink" Target="https://www.instagram.com/na_banu/" TargetMode="External"/><Relationship Id="rId957" Type="http://schemas.openxmlformats.org/officeDocument/2006/relationships/hyperlink" Target="https://www.instagram.com/_adityapatil01_/" TargetMode="External"/><Relationship Id="rId1142" Type="http://schemas.openxmlformats.org/officeDocument/2006/relationships/hyperlink" Target="https://www.tiktok.com/@zxnnie" TargetMode="External"/><Relationship Id="rId1587" Type="http://schemas.openxmlformats.org/officeDocument/2006/relationships/hyperlink" Target="https://www.instagram.com/sherry0824_/" TargetMode="External"/><Relationship Id="rId1794" Type="http://schemas.openxmlformats.org/officeDocument/2006/relationships/hyperlink" Target="https://www.instagram.com/nemo90___/" TargetMode="External"/><Relationship Id="rId86" Type="http://schemas.openxmlformats.org/officeDocument/2006/relationships/hyperlink" Target="https://www.instagram.com/shirley.siuming" TargetMode="External"/><Relationship Id="rId817" Type="http://schemas.openxmlformats.org/officeDocument/2006/relationships/hyperlink" Target="https://www.instagram.com/nastya_life/" TargetMode="External"/><Relationship Id="rId1002" Type="http://schemas.openxmlformats.org/officeDocument/2006/relationships/hyperlink" Target="https://www.tiktok.com/@acartsuki/video/7514869786770296086" TargetMode="External"/><Relationship Id="rId1447" Type="http://schemas.openxmlformats.org/officeDocument/2006/relationships/hyperlink" Target="https://www.instagram.com/rie_tabi/" TargetMode="External"/><Relationship Id="rId1654" Type="http://schemas.openxmlformats.org/officeDocument/2006/relationships/hyperlink" Target="https://www.instagram.com/__iri023/" TargetMode="External"/><Relationship Id="rId1861" Type="http://schemas.openxmlformats.org/officeDocument/2006/relationships/hyperlink" Target="https://www.instagram.com/kurepooo_/" TargetMode="External"/><Relationship Id="rId1307" Type="http://schemas.openxmlformats.org/officeDocument/2006/relationships/hyperlink" Target="https://www.instagram.com/junchan.airlines/" TargetMode="External"/><Relationship Id="rId1514" Type="http://schemas.openxmlformats.org/officeDocument/2006/relationships/hyperlink" Target="https://www.instagram.com/jennie_log/" TargetMode="External"/><Relationship Id="rId1721" Type="http://schemas.openxmlformats.org/officeDocument/2006/relationships/hyperlink" Target="https://www.instagram.com/yona_r_r_/" TargetMode="External"/><Relationship Id="rId1959" Type="http://schemas.openxmlformats.org/officeDocument/2006/relationships/hyperlink" Target="https://www.instagram.com/swn.jiess/" TargetMode="External"/><Relationship Id="rId13" Type="http://schemas.openxmlformats.org/officeDocument/2006/relationships/hyperlink" Target="https://www.instagram.com/zushin_/" TargetMode="External"/><Relationship Id="rId1819" Type="http://schemas.openxmlformats.org/officeDocument/2006/relationships/hyperlink" Target="https://www.instagram.com/moeko_nomad/" TargetMode="External"/><Relationship Id="rId2190" Type="http://schemas.openxmlformats.org/officeDocument/2006/relationships/hyperlink" Target="https://www.instagram.com/kk_doris525/" TargetMode="External"/><Relationship Id="rId162" Type="http://schemas.openxmlformats.org/officeDocument/2006/relationships/hyperlink" Target="https://www.instagram.com/myseoullife.yt" TargetMode="External"/><Relationship Id="rId467" Type="http://schemas.openxmlformats.org/officeDocument/2006/relationships/hyperlink" Target="https://www.instagram.com/yoni_baek/" TargetMode="External"/><Relationship Id="rId1097" Type="http://schemas.openxmlformats.org/officeDocument/2006/relationships/hyperlink" Target="https://www.instagram.com/reel/DMfCs6zhft0/?utm_source=ig_web_copy_link&amp;igsh=MzRlODBiNWFlZA==" TargetMode="External"/><Relationship Id="rId2050" Type="http://schemas.openxmlformats.org/officeDocument/2006/relationships/hyperlink" Target="https://www.instagram.com/p/DLWTMCtJV-V/?hl=en" TargetMode="External"/><Relationship Id="rId2148" Type="http://schemas.openxmlformats.org/officeDocument/2006/relationships/hyperlink" Target="https://www.instagram.com/pheromone_________/" TargetMode="External"/><Relationship Id="rId674" Type="http://schemas.openxmlformats.org/officeDocument/2006/relationships/hyperlink" Target="https://www.instagram.com/ivanova_jul/" TargetMode="External"/><Relationship Id="rId881" Type="http://schemas.openxmlformats.org/officeDocument/2006/relationships/hyperlink" Target="https://www.instagram.com/lettesaurus/" TargetMode="External"/><Relationship Id="rId979" Type="http://schemas.openxmlformats.org/officeDocument/2006/relationships/hyperlink" Target="https://www.tiktok.com/@h43j1n_/video/7532020188498136342?is_from_webapp=1&amp;sender_device=pc&amp;web_id=7506727444465649159" TargetMode="External"/><Relationship Id="rId327" Type="http://schemas.openxmlformats.org/officeDocument/2006/relationships/hyperlink" Target="https://www.instagram.com/danigonpe1" TargetMode="External"/><Relationship Id="rId534" Type="http://schemas.openxmlformats.org/officeDocument/2006/relationships/hyperlink" Target="https://www.instagram.com/lytensiah/" TargetMode="External"/><Relationship Id="rId741" Type="http://schemas.openxmlformats.org/officeDocument/2006/relationships/hyperlink" Target="https://www.instagram.com/koincompany/" TargetMode="External"/><Relationship Id="rId839" Type="http://schemas.openxmlformats.org/officeDocument/2006/relationships/hyperlink" Target="https://www.instagram.com/alexandra.denysiuk/" TargetMode="External"/><Relationship Id="rId1164" Type="http://schemas.openxmlformats.org/officeDocument/2006/relationships/hyperlink" Target="https://www.instagram.com/ayana.s_official/" TargetMode="External"/><Relationship Id="rId1371" Type="http://schemas.openxmlformats.org/officeDocument/2006/relationships/hyperlink" Target="https://www.instagram.com/namiki_golf/" TargetMode="External"/><Relationship Id="rId1469" Type="http://schemas.openxmlformats.org/officeDocument/2006/relationships/hyperlink" Target="https://www.instagram.com/shions_ss/" TargetMode="External"/><Relationship Id="rId2008" Type="http://schemas.openxmlformats.org/officeDocument/2006/relationships/hyperlink" Target="https://www.instagram.com/p/DJ6z9uEOwGH/" TargetMode="External"/><Relationship Id="rId2215" Type="http://schemas.openxmlformats.org/officeDocument/2006/relationships/hyperlink" Target="https://www.instagram.com/reyeyeeeee_/" TargetMode="External"/><Relationship Id="rId601" Type="http://schemas.openxmlformats.org/officeDocument/2006/relationships/hyperlink" Target="https://www.instagram.com/tomadoo.rip/" TargetMode="External"/><Relationship Id="rId1024" Type="http://schemas.openxmlformats.org/officeDocument/2006/relationships/hyperlink" Target="https://www.tiktok.com/@benyhannah/video/7421696700596735274" TargetMode="External"/><Relationship Id="rId1231" Type="http://schemas.openxmlformats.org/officeDocument/2006/relationships/hyperlink" Target="https://www.instagram.com/1oo_ca/" TargetMode="External"/><Relationship Id="rId1676" Type="http://schemas.openxmlformats.org/officeDocument/2006/relationships/hyperlink" Target="https://www.instagram.com/k.arisa1223/" TargetMode="External"/><Relationship Id="rId1883" Type="http://schemas.openxmlformats.org/officeDocument/2006/relationships/hyperlink" Target="https://www.instagram.com/kotone626_/" TargetMode="External"/><Relationship Id="rId906" Type="http://schemas.openxmlformats.org/officeDocument/2006/relationships/hyperlink" Target="https://www.instagram.com/katy_mu44/" TargetMode="External"/><Relationship Id="rId1329" Type="http://schemas.openxmlformats.org/officeDocument/2006/relationships/hyperlink" Target="https://www.instagram.com/makopi_0402/" TargetMode="External"/><Relationship Id="rId1536" Type="http://schemas.openxmlformats.org/officeDocument/2006/relationships/hyperlink" Target="https://www.instagram.com/reel/DMr1Wp7zgkY/?utm_source=ig_web_copy_link&amp;igsh=MzRlODBiNWFlZA==" TargetMode="External"/><Relationship Id="rId1743" Type="http://schemas.openxmlformats.org/officeDocument/2006/relationships/hyperlink" Target="https://www.instagram.com/9088161yh/" TargetMode="External"/><Relationship Id="rId1950" Type="http://schemas.openxmlformats.org/officeDocument/2006/relationships/hyperlink" Target="https://www.instagram.com/pau_dailyfaves/" TargetMode="External"/><Relationship Id="rId35" Type="http://schemas.openxmlformats.org/officeDocument/2006/relationships/hyperlink" Target="https://www.instagram.com/anugrahmia" TargetMode="External"/><Relationship Id="rId1603" Type="http://schemas.openxmlformats.org/officeDocument/2006/relationships/hyperlink" Target="https://www.instagram.com/gg_lijian_/" TargetMode="External"/><Relationship Id="rId1810" Type="http://schemas.openxmlformats.org/officeDocument/2006/relationships/hyperlink" Target="https://www.instagram.com/crayon_shizuoka_fujieda/" TargetMode="External"/><Relationship Id="rId184" Type="http://schemas.openxmlformats.org/officeDocument/2006/relationships/hyperlink" Target="https://www.instagram.com/z.lexiva" TargetMode="External"/><Relationship Id="rId391" Type="http://schemas.openxmlformats.org/officeDocument/2006/relationships/hyperlink" Target="https://www.instagram.com/pakitoria/" TargetMode="External"/><Relationship Id="rId1908" Type="http://schemas.openxmlformats.org/officeDocument/2006/relationships/hyperlink" Target="https://www.instagram.com/8621_min/" TargetMode="External"/><Relationship Id="rId2072" Type="http://schemas.openxmlformats.org/officeDocument/2006/relationships/hyperlink" Target="https://www.instagram.com/p/DKWnYnYTl0h/" TargetMode="External"/><Relationship Id="rId251" Type="http://schemas.openxmlformats.org/officeDocument/2006/relationships/hyperlink" Target="https://www.instagram.com/geziyorum.yaziyorum" TargetMode="External"/><Relationship Id="rId489" Type="http://schemas.openxmlformats.org/officeDocument/2006/relationships/hyperlink" Target="https://www.instagram.com/ipekburtur/" TargetMode="External"/><Relationship Id="rId696" Type="http://schemas.openxmlformats.org/officeDocument/2006/relationships/hyperlink" Target="https://www.instagram.com/reel/DLRg1ZEx6rF/?utm_source=ig_web_copy_link&amp;igsh=MzRlODBiNWFlZA==" TargetMode="External"/><Relationship Id="rId349" Type="http://schemas.openxmlformats.org/officeDocument/2006/relationships/hyperlink" Target="https://www.instagram.com/reel/DLDxsKPB2wC/?utm_source=ig_web_copy_link&amp;igsh=MzRlODBiNWFlZA==" TargetMode="External"/><Relationship Id="rId556" Type="http://schemas.openxmlformats.org/officeDocument/2006/relationships/hyperlink" Target="https://www.instagram.com/gloriasmo_cafe/" TargetMode="External"/><Relationship Id="rId763" Type="http://schemas.openxmlformats.org/officeDocument/2006/relationships/hyperlink" Target="https://www.instagram.com/reel/DL7aXsUP7qu/?utm_source=ig_web_copy_link&amp;igsh=MzRlODBiNWFlZA==" TargetMode="External"/><Relationship Id="rId1186" Type="http://schemas.openxmlformats.org/officeDocument/2006/relationships/hyperlink" Target="https://www.instagram.com/ihate_porksorry/" TargetMode="External"/><Relationship Id="rId1393" Type="http://schemas.openxmlformats.org/officeDocument/2006/relationships/hyperlink" Target="https://www.instagram.com/yukino_peconail/" TargetMode="External"/><Relationship Id="rId2237" Type="http://schemas.openxmlformats.org/officeDocument/2006/relationships/hyperlink" Target="https://www.instagram.com/p/DEhEpvuMRPo/?utm_source=ig_web_copy_link" TargetMode="External"/><Relationship Id="rId111" Type="http://schemas.openxmlformats.org/officeDocument/2006/relationships/hyperlink" Target="https://www.instagram.com/reel/DKrbchRpi_P/?utm_source=ig_web_copy_link&amp;igsh=MzRlODBiNWFlZA==" TargetMode="External"/><Relationship Id="rId209" Type="http://schemas.openxmlformats.org/officeDocument/2006/relationships/hyperlink" Target="https://www.instagram.com/out_of_mana" TargetMode="External"/><Relationship Id="rId416" Type="http://schemas.openxmlformats.org/officeDocument/2006/relationships/hyperlink" Target="https://www.instagram.com/ma.riiiii_____co/" TargetMode="External"/><Relationship Id="rId970" Type="http://schemas.openxmlformats.org/officeDocument/2006/relationships/hyperlink" Target="http://gaga.ss/" TargetMode="External"/><Relationship Id="rId1046" Type="http://schemas.openxmlformats.org/officeDocument/2006/relationships/hyperlink" Target="https://www.tiktok.com/@drmadimadi/video/7521519615864802567" TargetMode="External"/><Relationship Id="rId1253" Type="http://schemas.openxmlformats.org/officeDocument/2006/relationships/hyperlink" Target="https://www.instagram.com/asumi_naa/" TargetMode="External"/><Relationship Id="rId1698" Type="http://schemas.openxmlformats.org/officeDocument/2006/relationships/hyperlink" Target="https://www.tiktok.com/@aeygojimin/video/7534036721114025272?is_from_webapp=1&amp;sender_device=pc&amp;web_id=7506727444465649159" TargetMode="External"/><Relationship Id="rId623" Type="http://schemas.openxmlformats.org/officeDocument/2006/relationships/hyperlink" Target="https://www.instagram.com/reel/DM7dn8ySA7D/?utm_source=ig_web_copy_link&amp;igsh=MzRlODBiNWFlZA==" TargetMode="External"/><Relationship Id="rId830" Type="http://schemas.openxmlformats.org/officeDocument/2006/relationships/hyperlink" Target="https://www.instagram.com/rrrabokki_/" TargetMode="External"/><Relationship Id="rId928" Type="http://schemas.openxmlformats.org/officeDocument/2006/relationships/hyperlink" Target="https://www.instagram.com/kimhasret/" TargetMode="External"/><Relationship Id="rId1460" Type="http://schemas.openxmlformats.org/officeDocument/2006/relationships/hyperlink" Target="https://www.instagram.com/imbarbiebaby_/" TargetMode="External"/><Relationship Id="rId1558" Type="http://schemas.openxmlformats.org/officeDocument/2006/relationships/hyperlink" Target="https://www.instagram.com/i_am_nao626/" TargetMode="External"/><Relationship Id="rId1765" Type="http://schemas.openxmlformats.org/officeDocument/2006/relationships/hyperlink" Target="https://www.instagram.com/0120huni/" TargetMode="External"/><Relationship Id="rId57" Type="http://schemas.openxmlformats.org/officeDocument/2006/relationships/hyperlink" Target="https://www.instagram.com/wondergenny" TargetMode="External"/><Relationship Id="rId1113" Type="http://schemas.openxmlformats.org/officeDocument/2006/relationships/hyperlink" Target="https://www.tiktok.com/@nataliaa_garza" TargetMode="External"/><Relationship Id="rId1320" Type="http://schemas.openxmlformats.org/officeDocument/2006/relationships/hyperlink" Target="https://www.instagram.com/ll09ll0_/" TargetMode="External"/><Relationship Id="rId1418" Type="http://schemas.openxmlformats.org/officeDocument/2006/relationships/hyperlink" Target="https://www.instagram.com/panda._.gourmett/" TargetMode="External"/><Relationship Id="rId1972" Type="http://schemas.openxmlformats.org/officeDocument/2006/relationships/hyperlink" Target="https://www.instagram.com/glowy245/" TargetMode="External"/><Relationship Id="rId1625" Type="http://schemas.openxmlformats.org/officeDocument/2006/relationships/hyperlink" Target="https://www.instagram.com/kana__tamaki/" TargetMode="External"/><Relationship Id="rId1832" Type="http://schemas.openxmlformats.org/officeDocument/2006/relationships/hyperlink" Target="https://www.instagram.com/wakame55522/" TargetMode="External"/><Relationship Id="rId2094" Type="http://schemas.openxmlformats.org/officeDocument/2006/relationships/hyperlink" Target="https://www.instagram.com/alisa_lovelife/" TargetMode="External"/><Relationship Id="rId273" Type="http://schemas.openxmlformats.org/officeDocument/2006/relationships/hyperlink" Target="https://www.instagram.com/vale_zumba1308" TargetMode="External"/><Relationship Id="rId480" Type="http://schemas.openxmlformats.org/officeDocument/2006/relationships/hyperlink" Target="https://www.instagram.com/tinamirae/" TargetMode="External"/><Relationship Id="rId2161" Type="http://schemas.openxmlformats.org/officeDocument/2006/relationships/hyperlink" Target="https://www.instagram.com/www111060/" TargetMode="External"/><Relationship Id="rId133" Type="http://schemas.openxmlformats.org/officeDocument/2006/relationships/hyperlink" Target="https://www.instagram.com/dakotashawne" TargetMode="External"/><Relationship Id="rId340" Type="http://schemas.openxmlformats.org/officeDocument/2006/relationships/hyperlink" Target="https://www.instagram.com/akonya_softbox/" TargetMode="External"/><Relationship Id="rId578" Type="http://schemas.openxmlformats.org/officeDocument/2006/relationships/hyperlink" Target="https://www.instagram.com/briohbowie/" TargetMode="External"/><Relationship Id="rId785" Type="http://schemas.openxmlformats.org/officeDocument/2006/relationships/hyperlink" Target="https://www.instagram.com/silviamcasalini/" TargetMode="External"/><Relationship Id="rId992" Type="http://schemas.openxmlformats.org/officeDocument/2006/relationships/hyperlink" Target="https://www.tiktok.com/@.nabiiii11/video/7386308591675837728" TargetMode="External"/><Relationship Id="rId2021" Type="http://schemas.openxmlformats.org/officeDocument/2006/relationships/hyperlink" Target="https://www.instagram.com/p.divya__/" TargetMode="External"/><Relationship Id="rId2259" Type="http://schemas.openxmlformats.org/officeDocument/2006/relationships/hyperlink" Target="https://www.instagram.com/p/DEhEpvuMRPo/?utm_source=ig_web_copy_link" TargetMode="External"/><Relationship Id="rId200" Type="http://schemas.openxmlformats.org/officeDocument/2006/relationships/hyperlink" Target="https://www.instagram.com/desi_ramyeon" TargetMode="External"/><Relationship Id="rId438" Type="http://schemas.openxmlformats.org/officeDocument/2006/relationships/hyperlink" Target="https://www.instagram.com/jinju_ade/" TargetMode="External"/><Relationship Id="rId645" Type="http://schemas.openxmlformats.org/officeDocument/2006/relationships/hyperlink" Target="https://www.instagram.com/rkive_with_luv/" TargetMode="External"/><Relationship Id="rId852" Type="http://schemas.openxmlformats.org/officeDocument/2006/relationships/hyperlink" Target="https://www.instagram.com/reel/DL5J0VlSOaf/?utm_source=ig_web_copy_link&amp;igsh=MzRlODBiNWFlZA==" TargetMode="External"/><Relationship Id="rId1068" Type="http://schemas.openxmlformats.org/officeDocument/2006/relationships/hyperlink" Target="https://www.instagram.com/reel/DMfWGB4J333/?utm_source=ig_web_copy_link&amp;igsh=MzRlODBiNWFlZA==" TargetMode="External"/><Relationship Id="rId1275" Type="http://schemas.openxmlformats.org/officeDocument/2006/relationships/hyperlink" Target="https://www.instagram.com/chibmmm/" TargetMode="External"/><Relationship Id="rId1482" Type="http://schemas.openxmlformats.org/officeDocument/2006/relationships/hyperlink" Target="https://www.instagram.com/____xfh02/" TargetMode="External"/><Relationship Id="rId2119" Type="http://schemas.openxmlformats.org/officeDocument/2006/relationships/hyperlink" Target="https://www.instagram.com/akichao0422/" TargetMode="External"/><Relationship Id="rId505" Type="http://schemas.openxmlformats.org/officeDocument/2006/relationships/hyperlink" Target="https://www.instagram.com/heimelz/" TargetMode="External"/><Relationship Id="rId712" Type="http://schemas.openxmlformats.org/officeDocument/2006/relationships/hyperlink" Target="https://www.instagram.com/_rikaco_/" TargetMode="External"/><Relationship Id="rId1135" Type="http://schemas.openxmlformats.org/officeDocument/2006/relationships/hyperlink" Target="https://www.tiktok.com/@bambikyo_" TargetMode="External"/><Relationship Id="rId1342" Type="http://schemas.openxmlformats.org/officeDocument/2006/relationships/hyperlink" Target="https://www.instagram.com/minato_aidenden/" TargetMode="External"/><Relationship Id="rId1787" Type="http://schemas.openxmlformats.org/officeDocument/2006/relationships/hyperlink" Target="https://www.instagram.com/sayumiyaaa/" TargetMode="External"/><Relationship Id="rId1994" Type="http://schemas.openxmlformats.org/officeDocument/2006/relationships/hyperlink" Target="https://www.instagram.com/d.rizsha/" TargetMode="External"/><Relationship Id="rId79" Type="http://schemas.openxmlformats.org/officeDocument/2006/relationships/hyperlink" Target="https://www.instagram.com/afyaglow" TargetMode="External"/><Relationship Id="rId1202" Type="http://schemas.openxmlformats.org/officeDocument/2006/relationships/hyperlink" Target="https://www.instagram.com/s.k8172/" TargetMode="External"/><Relationship Id="rId1647" Type="http://schemas.openxmlformats.org/officeDocument/2006/relationships/hyperlink" Target="https://www.instagram.com/joaplus_eunhye/" TargetMode="External"/><Relationship Id="rId1854" Type="http://schemas.openxmlformats.org/officeDocument/2006/relationships/hyperlink" Target="https://www.instagram.com/chibi_pink64/" TargetMode="External"/><Relationship Id="rId1507" Type="http://schemas.openxmlformats.org/officeDocument/2006/relationships/hyperlink" Target="https://www.instagram.com/hitomi.198805/" TargetMode="External"/><Relationship Id="rId1714" Type="http://schemas.openxmlformats.org/officeDocument/2006/relationships/hyperlink" Target="https://www.instagram.com/yuki_missofficial/" TargetMode="External"/><Relationship Id="rId295" Type="http://schemas.openxmlformats.org/officeDocument/2006/relationships/hyperlink" Target="https://www.instagram.com/gyuree_k" TargetMode="External"/><Relationship Id="rId1921" Type="http://schemas.openxmlformats.org/officeDocument/2006/relationships/hyperlink" Target="https://www.instagram.com/takko_1009/" TargetMode="External"/><Relationship Id="rId2183" Type="http://schemas.openxmlformats.org/officeDocument/2006/relationships/hyperlink" Target="https://www.instagram.com/faiy_yura/" TargetMode="External"/><Relationship Id="rId155" Type="http://schemas.openxmlformats.org/officeDocument/2006/relationships/hyperlink" Target="https://www.instagram.com/yunandnora" TargetMode="External"/><Relationship Id="rId362" Type="http://schemas.openxmlformats.org/officeDocument/2006/relationships/hyperlink" Target="https://www.instagram.com/itskatstyle_/" TargetMode="External"/><Relationship Id="rId1297" Type="http://schemas.openxmlformats.org/officeDocument/2006/relationships/hyperlink" Target="https://www.instagram.com/hanna_dayo14/" TargetMode="External"/><Relationship Id="rId2043" Type="http://schemas.openxmlformats.org/officeDocument/2006/relationships/hyperlink" Target="https://www.instagram.com/tsugu3022/reel/DOJIFqGEj4x/" TargetMode="External"/><Relationship Id="rId2250" Type="http://schemas.openxmlformats.org/officeDocument/2006/relationships/hyperlink" Target="https://www.instagram.com/p/DEhEpvuMRPo/?utm_source=ig_web_copy_link" TargetMode="External"/><Relationship Id="rId222" Type="http://schemas.openxmlformats.org/officeDocument/2006/relationships/hyperlink" Target="https://www.instagram.com/reel/DKuodxZSrCR/?utm_source=ig_web_copy_link&amp;igsh=MzRlODBiNWFlZA==" TargetMode="External"/><Relationship Id="rId667" Type="http://schemas.openxmlformats.org/officeDocument/2006/relationships/hyperlink" Target="https://www.instagram.com/melicacy/" TargetMode="External"/><Relationship Id="rId874" Type="http://schemas.openxmlformats.org/officeDocument/2006/relationships/hyperlink" Target="https://www.instagram.com/leilahendrix/" TargetMode="External"/><Relationship Id="rId2110" Type="http://schemas.openxmlformats.org/officeDocument/2006/relationships/hyperlink" Target="https://www.instagram.com/reel/DOYPAo_EbIH/?utm_source=ig_web_copy_link&amp;igsh=MzRlODBiNWFlZA==" TargetMode="External"/><Relationship Id="rId527" Type="http://schemas.openxmlformats.org/officeDocument/2006/relationships/hyperlink" Target="https://www.instagram.com/leelyr0se/" TargetMode="External"/><Relationship Id="rId734" Type="http://schemas.openxmlformats.org/officeDocument/2006/relationships/hyperlink" Target="https://www.instagram.com/jujvlia/" TargetMode="External"/><Relationship Id="rId941" Type="http://schemas.openxmlformats.org/officeDocument/2006/relationships/hyperlink" Target="https://www.instagram.com/muses_galaxy/" TargetMode="External"/><Relationship Id="rId1157" Type="http://schemas.openxmlformats.org/officeDocument/2006/relationships/hyperlink" Target="https://www.instagram.com/reel/DNQbMbGz9QZ/?utm_source=ig_web_copy_link&amp;igsh=MzRlODBiNWFlZA==" TargetMode="External"/><Relationship Id="rId1364" Type="http://schemas.openxmlformats.org/officeDocument/2006/relationships/hyperlink" Target="https://www.instagram.com/ttiiee_0/" TargetMode="External"/><Relationship Id="rId1571" Type="http://schemas.openxmlformats.org/officeDocument/2006/relationships/hyperlink" Target="https://www.instagram.com/aisukehiroko/" TargetMode="External"/><Relationship Id="rId2208" Type="http://schemas.openxmlformats.org/officeDocument/2006/relationships/hyperlink" Target="https://www.instagram.com/nghokning/reels/" TargetMode="External"/><Relationship Id="rId70" Type="http://schemas.openxmlformats.org/officeDocument/2006/relationships/hyperlink" Target="https://www.instagram.com/amymac0306" TargetMode="External"/><Relationship Id="rId801" Type="http://schemas.openxmlformats.org/officeDocument/2006/relationships/hyperlink" Target="https://www.instagram.com/like.oh.in/" TargetMode="External"/><Relationship Id="rId1017" Type="http://schemas.openxmlformats.org/officeDocument/2006/relationships/hyperlink" Target="https://www.tiktok.com/@b.moki12/video/7501997084858518802" TargetMode="External"/><Relationship Id="rId1224" Type="http://schemas.openxmlformats.org/officeDocument/2006/relationships/hyperlink" Target="https://www.instagram.com/_3.zik.x/" TargetMode="External"/><Relationship Id="rId1431" Type="http://schemas.openxmlformats.org/officeDocument/2006/relationships/hyperlink" Target="https://www.instagram.com/_____.yu_____/" TargetMode="External"/><Relationship Id="rId1669" Type="http://schemas.openxmlformats.org/officeDocument/2006/relationships/hyperlink" Target="https://www.instagram.com/ymama_s27/" TargetMode="External"/><Relationship Id="rId1876" Type="http://schemas.openxmlformats.org/officeDocument/2006/relationships/hyperlink" Target="https://www.instagram.com/ikurachankyoto/" TargetMode="External"/><Relationship Id="rId1529" Type="http://schemas.openxmlformats.org/officeDocument/2006/relationships/hyperlink" Target="https://www.instagram.com/ayanorisaku/" TargetMode="External"/><Relationship Id="rId1736" Type="http://schemas.openxmlformats.org/officeDocument/2006/relationships/hyperlink" Target="https://www.youtube.com/shorts/lHTbuL5qqAs" TargetMode="External"/><Relationship Id="rId1943" Type="http://schemas.openxmlformats.org/officeDocument/2006/relationships/hyperlink" Target="https://www.instagram.com/reel/DNtdbe1ZrFm/?utm_source=ig_web_copy_link&amp;igsh=MzRlODBiNWFlZA==" TargetMode="External"/><Relationship Id="rId28" Type="http://schemas.openxmlformats.org/officeDocument/2006/relationships/hyperlink" Target="https://www.instagram.com/hellodynamite" TargetMode="External"/><Relationship Id="rId1803" Type="http://schemas.openxmlformats.org/officeDocument/2006/relationships/hyperlink" Target="https://www.instagram.com/ariko_hair/" TargetMode="External"/><Relationship Id="rId177" Type="http://schemas.openxmlformats.org/officeDocument/2006/relationships/hyperlink" Target="http://bbccdd.ru/" TargetMode="External"/><Relationship Id="rId384" Type="http://schemas.openxmlformats.org/officeDocument/2006/relationships/hyperlink" Target="https://www.instagram.com/reel/DLTbqmTSG6A/?utm_source=ig_web_copy_link&amp;igsh=MzRlODBiNWFlZA==" TargetMode="External"/><Relationship Id="rId591" Type="http://schemas.openxmlformats.org/officeDocument/2006/relationships/hyperlink" Target="https://www.instagram.com/reel/DMHJ8isBQZA/?utm_source=ig_web_copy_link&amp;igsh=MzRlODBiNWFlZA==" TargetMode="External"/><Relationship Id="rId2065" Type="http://schemas.openxmlformats.org/officeDocument/2006/relationships/hyperlink" Target="https://www.instagram.com/raychramos/" TargetMode="External"/><Relationship Id="rId2272" Type="http://schemas.openxmlformats.org/officeDocument/2006/relationships/hyperlink" Target="https://www.instagram.com/p/DMy9JjygJmt/?utm_source=ig_web_copy_link" TargetMode="External"/><Relationship Id="rId244" Type="http://schemas.openxmlformats.org/officeDocument/2006/relationships/hyperlink" Target="https://www.instagram.com/mrs.palinski" TargetMode="External"/><Relationship Id="rId689" Type="http://schemas.openxmlformats.org/officeDocument/2006/relationships/hyperlink" Target="https://www.instagram.com/seoulite_p/" TargetMode="External"/><Relationship Id="rId896" Type="http://schemas.openxmlformats.org/officeDocument/2006/relationships/hyperlink" Target="https://www.instagram.com/hanakimm_/" TargetMode="External"/><Relationship Id="rId1081" Type="http://schemas.openxmlformats.org/officeDocument/2006/relationships/hyperlink" Target="https://www.instagram.com/reel/DMaZYx-pmL1/?utm_source=ig_web_copy_link&amp;igsh=MzRlODBiNWFlZA==" TargetMode="External"/><Relationship Id="rId451" Type="http://schemas.openxmlformats.org/officeDocument/2006/relationships/hyperlink" Target="https://www.instagram.com/jf.sweety/" TargetMode="External"/><Relationship Id="rId549" Type="http://schemas.openxmlformats.org/officeDocument/2006/relationships/hyperlink" Target="https://www.instagram.com/ayseagkurtlee/" TargetMode="External"/><Relationship Id="rId756" Type="http://schemas.openxmlformats.org/officeDocument/2006/relationships/hyperlink" Target="https://www.instagram.com/reel/DMLA3wbvqm2/?utm_source=ig_web_copy_link&amp;igsh=MzRlODBiNWFlZA==" TargetMode="External"/><Relationship Id="rId1179" Type="http://schemas.openxmlformats.org/officeDocument/2006/relationships/hyperlink" Target="https://www.instagram.com/ichirika_62/" TargetMode="External"/><Relationship Id="rId1386" Type="http://schemas.openxmlformats.org/officeDocument/2006/relationships/hyperlink" Target="https://www.instagram.com/yuiyuiinseoul/" TargetMode="External"/><Relationship Id="rId1593" Type="http://schemas.openxmlformats.org/officeDocument/2006/relationships/hyperlink" Target="https://www.instagram.com/a_yababy/" TargetMode="External"/><Relationship Id="rId2132" Type="http://schemas.openxmlformats.org/officeDocument/2006/relationships/hyperlink" Target="https://www.instagram.com/kimtsumu/" TargetMode="External"/><Relationship Id="rId104" Type="http://schemas.openxmlformats.org/officeDocument/2006/relationships/hyperlink" Target="https://www.instagram.com/seoulfuldiary" TargetMode="External"/><Relationship Id="rId311" Type="http://schemas.openxmlformats.org/officeDocument/2006/relationships/hyperlink" Target="https://www.instagram.com/aina5918" TargetMode="External"/><Relationship Id="rId409" Type="http://schemas.openxmlformats.org/officeDocument/2006/relationships/hyperlink" Target="https://www.instagram.com/iqaalee_/" TargetMode="External"/><Relationship Id="rId963" Type="http://schemas.openxmlformats.org/officeDocument/2006/relationships/hyperlink" Target="https://www.instagram.com/naziskincii/" TargetMode="External"/><Relationship Id="rId1039" Type="http://schemas.openxmlformats.org/officeDocument/2006/relationships/hyperlink" Target="https://www.tiktok.com/@ddaiilyy/video/7403739215747353857" TargetMode="External"/><Relationship Id="rId1246" Type="http://schemas.openxmlformats.org/officeDocument/2006/relationships/hyperlink" Target="https://www.instagram.com/akimax1221/" TargetMode="External"/><Relationship Id="rId1898" Type="http://schemas.openxmlformats.org/officeDocument/2006/relationships/hyperlink" Target="https://www.instagram.com/2727__kiiii/" TargetMode="External"/><Relationship Id="rId92" Type="http://schemas.openxmlformats.org/officeDocument/2006/relationships/hyperlink" Target="https://www.instagram.com/realdianainkorea" TargetMode="External"/><Relationship Id="rId616" Type="http://schemas.openxmlformats.org/officeDocument/2006/relationships/hyperlink" Target="https://www.instagram.com/cllaudia.co/" TargetMode="External"/><Relationship Id="rId823" Type="http://schemas.openxmlformats.org/officeDocument/2006/relationships/hyperlink" Target="https://www.instagram.com/commbinni/" TargetMode="External"/><Relationship Id="rId1453" Type="http://schemas.openxmlformats.org/officeDocument/2006/relationships/hyperlink" Target="https://www.instagram.com/riririri411/" TargetMode="External"/><Relationship Id="rId1660" Type="http://schemas.openxmlformats.org/officeDocument/2006/relationships/hyperlink" Target="https://www.instagram.com/nagi_1992/" TargetMode="External"/><Relationship Id="rId1758" Type="http://schemas.openxmlformats.org/officeDocument/2006/relationships/hyperlink" Target="https://www.instagram.com/rina.1282/" TargetMode="External"/><Relationship Id="rId1106" Type="http://schemas.openxmlformats.org/officeDocument/2006/relationships/hyperlink" Target="https://www.tiktok.com/@babo_in_korea" TargetMode="External"/><Relationship Id="rId1313" Type="http://schemas.openxmlformats.org/officeDocument/2006/relationships/hyperlink" Target="https://www.instagram.com/kiyora_shaggie/" TargetMode="External"/><Relationship Id="rId1520" Type="http://schemas.openxmlformats.org/officeDocument/2006/relationships/hyperlink" Target="https://www.instagram.com/naamsom_gram/" TargetMode="External"/><Relationship Id="rId1965" Type="http://schemas.openxmlformats.org/officeDocument/2006/relationships/hyperlink" Target="https://www.instagram.com/actor_lat/" TargetMode="External"/><Relationship Id="rId1618" Type="http://schemas.openxmlformats.org/officeDocument/2006/relationships/hyperlink" Target="https://www.instagram.com/h.y___29/" TargetMode="External"/><Relationship Id="rId1825" Type="http://schemas.openxmlformats.org/officeDocument/2006/relationships/hyperlink" Target="https://www.instagram.com/_y_y_324/" TargetMode="External"/><Relationship Id="rId199" Type="http://schemas.openxmlformats.org/officeDocument/2006/relationships/hyperlink" Target="https://www.instagram.com/classiclawyer" TargetMode="External"/><Relationship Id="rId2087" Type="http://schemas.openxmlformats.org/officeDocument/2006/relationships/hyperlink" Target="https://www.instagram.com/zijue_tw/" TargetMode="External"/><Relationship Id="rId266" Type="http://schemas.openxmlformats.org/officeDocument/2006/relationships/hyperlink" Target="https://www.instagram.com/shasvathi" TargetMode="External"/><Relationship Id="rId473" Type="http://schemas.openxmlformats.org/officeDocument/2006/relationships/hyperlink" Target="https://www.instagram.com/alphabeauty.center/" TargetMode="External"/><Relationship Id="rId680" Type="http://schemas.openxmlformats.org/officeDocument/2006/relationships/hyperlink" Target="https://www.instagram.com/saraayman4576/" TargetMode="External"/><Relationship Id="rId2154" Type="http://schemas.openxmlformats.org/officeDocument/2006/relationships/hyperlink" Target="https://www.instagram.com/linnnj00/" TargetMode="External"/><Relationship Id="rId126" Type="http://schemas.openxmlformats.org/officeDocument/2006/relationships/hyperlink" Target="https://www.instagram.com/__k_sj" TargetMode="External"/><Relationship Id="rId333" Type="http://schemas.openxmlformats.org/officeDocument/2006/relationships/hyperlink" Target="https://www.instagram.com/reel/DK7BaQQT2qj/?utm_source=ig_web_copy_link&amp;igsh=MzRlODBiNWFlZA==" TargetMode="External"/><Relationship Id="rId540" Type="http://schemas.openxmlformats.org/officeDocument/2006/relationships/hyperlink" Target="https://www.instagram.com/celia_ding/" TargetMode="External"/><Relationship Id="rId778" Type="http://schemas.openxmlformats.org/officeDocument/2006/relationships/hyperlink" Target="https://www.instagram.com/weitian_0.0_/" TargetMode="External"/><Relationship Id="rId985" Type="http://schemas.openxmlformats.org/officeDocument/2006/relationships/hyperlink" Target="https://www.instagram.com/mellisaputriaji/" TargetMode="External"/><Relationship Id="rId1170" Type="http://schemas.openxmlformats.org/officeDocument/2006/relationships/hyperlink" Target="https://www.instagram.com/__.izu/" TargetMode="External"/><Relationship Id="rId2014" Type="http://schemas.openxmlformats.org/officeDocument/2006/relationships/hyperlink" Target="https://www.instagram.com/p/DKHm0xzzhVb/" TargetMode="External"/><Relationship Id="rId2221" Type="http://schemas.openxmlformats.org/officeDocument/2006/relationships/hyperlink" Target="https://www.instagram.com/zqfhov/" TargetMode="External"/><Relationship Id="rId638" Type="http://schemas.openxmlformats.org/officeDocument/2006/relationships/hyperlink" Target="https://www.instagram.com/marifermorena/" TargetMode="External"/><Relationship Id="rId845" Type="http://schemas.openxmlformats.org/officeDocument/2006/relationships/hyperlink" Target="https://www.instagram.com/d.mme_/" TargetMode="External"/><Relationship Id="rId1030" Type="http://schemas.openxmlformats.org/officeDocument/2006/relationships/hyperlink" Target="https://www.tiktok.com/@camijksg/video/7366241858755841313" TargetMode="External"/><Relationship Id="rId1268" Type="http://schemas.openxmlformats.org/officeDocument/2006/relationships/hyperlink" Target="https://www.instagram.com/camyu.kr/" TargetMode="External"/><Relationship Id="rId1475" Type="http://schemas.openxmlformats.org/officeDocument/2006/relationships/hyperlink" Target="https://www.instagram.com/172cam/" TargetMode="External"/><Relationship Id="rId1682" Type="http://schemas.openxmlformats.org/officeDocument/2006/relationships/hyperlink" Target="https://www.instagram.com/hayashio1205/" TargetMode="External"/><Relationship Id="rId400" Type="http://schemas.openxmlformats.org/officeDocument/2006/relationships/hyperlink" Target="https://www.instagram.com/yesimdiane/" TargetMode="External"/><Relationship Id="rId705" Type="http://schemas.openxmlformats.org/officeDocument/2006/relationships/hyperlink" Target="https://www.instagram.com/anya_cooper/" TargetMode="External"/><Relationship Id="rId1128" Type="http://schemas.openxmlformats.org/officeDocument/2006/relationships/hyperlink" Target="https://www.tiktok.com/@stellasgalaxies" TargetMode="External"/><Relationship Id="rId1335" Type="http://schemas.openxmlformats.org/officeDocument/2006/relationships/hyperlink" Target="https://www.instagram.com/michan.koreaholic/" TargetMode="External"/><Relationship Id="rId1542" Type="http://schemas.openxmlformats.org/officeDocument/2006/relationships/hyperlink" Target="https://www.instagram.com/kobayui.3/" TargetMode="External"/><Relationship Id="rId1987" Type="http://schemas.openxmlformats.org/officeDocument/2006/relationships/hyperlink" Target="https://www.instagram.com/simply_isturat/" TargetMode="External"/><Relationship Id="rId912" Type="http://schemas.openxmlformats.org/officeDocument/2006/relationships/hyperlink" Target="https://www.tiktok.com/@.karenhong/video/7524139152070151480?is_from_webapp=1&amp;sender_device=pc&amp;web_id=7506727444465649159" TargetMode="External"/><Relationship Id="rId1847" Type="http://schemas.openxmlformats.org/officeDocument/2006/relationships/hyperlink" Target="https://www.instagram.com/hisui_nagisa/" TargetMode="External"/><Relationship Id="rId41" Type="http://schemas.openxmlformats.org/officeDocument/2006/relationships/hyperlink" Target="https://www.instagram.com/cicamatcha" TargetMode="External"/><Relationship Id="rId1402" Type="http://schemas.openxmlformats.org/officeDocument/2006/relationships/hyperlink" Target="https://www.instagram.com/naocean0218/" TargetMode="External"/><Relationship Id="rId1707" Type="http://schemas.openxmlformats.org/officeDocument/2006/relationships/hyperlink" Target="https://www.instagram.com/__michi__317/" TargetMode="External"/><Relationship Id="rId190" Type="http://schemas.openxmlformats.org/officeDocument/2006/relationships/hyperlink" Target="https://www.instagram.com/zhanka_dream" TargetMode="External"/><Relationship Id="rId288" Type="http://schemas.openxmlformats.org/officeDocument/2006/relationships/hyperlink" Target="https://www.instagram.com/rita_travel_diary" TargetMode="External"/><Relationship Id="rId1914" Type="http://schemas.openxmlformats.org/officeDocument/2006/relationships/hyperlink" Target="https://www.instagram.com/cafema04_/" TargetMode="External"/><Relationship Id="rId495" Type="http://schemas.openxmlformats.org/officeDocument/2006/relationships/hyperlink" Target="https://www.instagram.com/eliennim/" TargetMode="External"/><Relationship Id="rId2176" Type="http://schemas.openxmlformats.org/officeDocument/2006/relationships/hyperlink" Target="https://www.instagram.com/lloydgeology/reels/" TargetMode="External"/><Relationship Id="rId148" Type="http://schemas.openxmlformats.org/officeDocument/2006/relationships/hyperlink" Target="https://www.instagram.com/bettyeatsthecity" TargetMode="External"/><Relationship Id="rId355" Type="http://schemas.openxmlformats.org/officeDocument/2006/relationships/hyperlink" Target="https://www.instagram.com/fitfoodiefashionista.to/" TargetMode="External"/><Relationship Id="rId562" Type="http://schemas.openxmlformats.org/officeDocument/2006/relationships/hyperlink" Target="https://www.instagram.com/meonmao/" TargetMode="External"/><Relationship Id="rId1192" Type="http://schemas.openxmlformats.org/officeDocument/2006/relationships/hyperlink" Target="https://www.instagram.com/miyoko.myondon" TargetMode="External"/><Relationship Id="rId2036" Type="http://schemas.openxmlformats.org/officeDocument/2006/relationships/hyperlink" Target="https://www.instagram.com/p/DEOzkTYJH79/" TargetMode="External"/><Relationship Id="rId2243" Type="http://schemas.openxmlformats.org/officeDocument/2006/relationships/hyperlink" Target="https://www.instagram.com/p/DEhEpvuMRPo/?utm_source=ig_web_copy_link" TargetMode="External"/><Relationship Id="rId215" Type="http://schemas.openxmlformats.org/officeDocument/2006/relationships/hyperlink" Target="https://www.instagram.com/mizuho.t1027/" TargetMode="External"/><Relationship Id="rId422" Type="http://schemas.openxmlformats.org/officeDocument/2006/relationships/hyperlink" Target="https://www.instagram.com/reel/DNmg7QlSnKW/?utm_source=ig_web_copy_link&amp;igsh=MzRlODBiNWFlZA==" TargetMode="External"/><Relationship Id="rId867" Type="http://schemas.openxmlformats.org/officeDocument/2006/relationships/hyperlink" Target="https://www.instagram.com/reel/DL4-NC_z2C9/?utm_source=ig_web_copy_link&amp;igsh=MzRlODBiNWFlZA==" TargetMode="External"/><Relationship Id="rId1052" Type="http://schemas.openxmlformats.org/officeDocument/2006/relationships/hyperlink" Target="https://www.tiktok.com/@elnurkun/video/7417181819210059016" TargetMode="External"/><Relationship Id="rId1497" Type="http://schemas.openxmlformats.org/officeDocument/2006/relationships/hyperlink" Target="https://www.instagram.com/i.am.mykura/" TargetMode="External"/><Relationship Id="rId2103" Type="http://schemas.openxmlformats.org/officeDocument/2006/relationships/hyperlink" Target="https://www.instagram.com/p/DL1_NgXhzns/" TargetMode="External"/><Relationship Id="rId727" Type="http://schemas.openxmlformats.org/officeDocument/2006/relationships/hyperlink" Target="https://www.instagram.com/vincentiavania/" TargetMode="External"/><Relationship Id="rId934" Type="http://schemas.openxmlformats.org/officeDocument/2006/relationships/hyperlink" Target="https://www.instagram.com/lifebysuee/" TargetMode="External"/><Relationship Id="rId1357" Type="http://schemas.openxmlformats.org/officeDocument/2006/relationships/hyperlink" Target="https://www.instagram.com/mono96nao/" TargetMode="External"/><Relationship Id="rId1564" Type="http://schemas.openxmlformats.org/officeDocument/2006/relationships/hyperlink" Target="https://www.instagram.com/cowgirl_nene1oku/" TargetMode="External"/><Relationship Id="rId1771" Type="http://schemas.openxmlformats.org/officeDocument/2006/relationships/hyperlink" Target="https://www.instagram.com/siayoga_akina/" TargetMode="External"/><Relationship Id="rId63" Type="http://schemas.openxmlformats.org/officeDocument/2006/relationships/hyperlink" Target="https://www.instagram.com/glowtogoskincare" TargetMode="External"/><Relationship Id="rId1217" Type="http://schemas.openxmlformats.org/officeDocument/2006/relationships/hyperlink" Target="https://www.instagram.com/_non.__.non_/" TargetMode="External"/><Relationship Id="rId1424" Type="http://schemas.openxmlformats.org/officeDocument/2006/relationships/hyperlink" Target="https://www.instagram.com/princeitsumi/" TargetMode="External"/><Relationship Id="rId1631" Type="http://schemas.openxmlformats.org/officeDocument/2006/relationships/hyperlink" Target="https://www.instagram.com/knm__01/" TargetMode="External"/><Relationship Id="rId1869" Type="http://schemas.openxmlformats.org/officeDocument/2006/relationships/hyperlink" Target="https://www.instagram.com/eieio1213/" TargetMode="External"/><Relationship Id="rId1729" Type="http://schemas.openxmlformats.org/officeDocument/2006/relationships/hyperlink" Target="https://www.instagram.com/study_home1220/" TargetMode="External"/><Relationship Id="rId1936" Type="http://schemas.openxmlformats.org/officeDocument/2006/relationships/hyperlink" Target="https://www.instagram.com/cinderellaboy_12/" TargetMode="External"/><Relationship Id="rId2198" Type="http://schemas.openxmlformats.org/officeDocument/2006/relationships/hyperlink" Target="https://www.instagram.com/reel/DODsTKMAQXS/?utm_source=ig_web_copy_link&amp;igsh=MzRlODBiNWFlZA==" TargetMode="External"/><Relationship Id="rId377" Type="http://schemas.openxmlformats.org/officeDocument/2006/relationships/hyperlink" Target="https://www.instagram.com/jmxxie/" TargetMode="External"/><Relationship Id="rId584" Type="http://schemas.openxmlformats.org/officeDocument/2006/relationships/hyperlink" Target="https://www.instagram.com/laii_yong/" TargetMode="External"/><Relationship Id="rId2058" Type="http://schemas.openxmlformats.org/officeDocument/2006/relationships/hyperlink" Target="https://www.instagram.com/reel/DOA975OAefk/?utm_source=ig_web_copy_link&amp;igsh=MzRlODBiNWFlZA==" TargetMode="External"/><Relationship Id="rId2265" Type="http://schemas.openxmlformats.org/officeDocument/2006/relationships/hyperlink" Target="https://www.instagram.com/p/DMy9JjygJmt/?utm_source=ig_web_copy_link" TargetMode="External"/><Relationship Id="rId5" Type="http://schemas.openxmlformats.org/officeDocument/2006/relationships/hyperlink" Target="https://www.instagram.com/mariia_matsumoto/" TargetMode="External"/><Relationship Id="rId237" Type="http://schemas.openxmlformats.org/officeDocument/2006/relationships/hyperlink" Target="https://www.instagram.com/nan.chinalai" TargetMode="External"/><Relationship Id="rId791" Type="http://schemas.openxmlformats.org/officeDocument/2006/relationships/hyperlink" Target="https://www.tiktok.com/@redheartinrose/video/7522131101293333792?is_from_webapp=1&amp;sender_device=pc&amp;web_id=7506727444465649159" TargetMode="External"/><Relationship Id="rId889" Type="http://schemas.openxmlformats.org/officeDocument/2006/relationships/hyperlink" Target="https://www.instagram.com/beamieme/" TargetMode="External"/><Relationship Id="rId1074" Type="http://schemas.openxmlformats.org/officeDocument/2006/relationships/hyperlink" Target="https://www.instagram.com/reel/DNUztRCxI9D/?igsh=MWQ4amplY2NwNnVieg%3D%3D" TargetMode="External"/><Relationship Id="rId444" Type="http://schemas.openxmlformats.org/officeDocument/2006/relationships/hyperlink" Target="https://www.instagram.com/tripluv333/" TargetMode="External"/><Relationship Id="rId651" Type="http://schemas.openxmlformats.org/officeDocument/2006/relationships/hyperlink" Target="https://www.instagram.com/lost_in__korea/" TargetMode="External"/><Relationship Id="rId749" Type="http://schemas.openxmlformats.org/officeDocument/2006/relationships/hyperlink" Target="https://www.instagram.com/li_nasvlog/" TargetMode="External"/><Relationship Id="rId1281" Type="http://schemas.openxmlformats.org/officeDocument/2006/relationships/hyperlink" Target="https://www.instagram.com/viki_fuyu/" TargetMode="External"/><Relationship Id="rId1379" Type="http://schemas.openxmlformats.org/officeDocument/2006/relationships/hyperlink" Target="https://www.instagram.com/yoonazu_freelance/" TargetMode="External"/><Relationship Id="rId1586" Type="http://schemas.openxmlformats.org/officeDocument/2006/relationships/hyperlink" Target="https://www.instagram.com/___anju720___/" TargetMode="External"/><Relationship Id="rId2125" Type="http://schemas.openxmlformats.org/officeDocument/2006/relationships/hyperlink" Target="https://www.instagram.com/54fei/" TargetMode="External"/><Relationship Id="rId304" Type="http://schemas.openxmlformats.org/officeDocument/2006/relationships/hyperlink" Target="https://www.instagram.com/skinncare_kashish" TargetMode="External"/><Relationship Id="rId511" Type="http://schemas.openxmlformats.org/officeDocument/2006/relationships/hyperlink" Target="https://www.instagram.com/deerluby/" TargetMode="External"/><Relationship Id="rId609" Type="http://schemas.openxmlformats.org/officeDocument/2006/relationships/hyperlink" Target="https://www.instagram.com/ji_kat/" TargetMode="External"/><Relationship Id="rId956" Type="http://schemas.openxmlformats.org/officeDocument/2006/relationships/hyperlink" Target="https://www.instagram.com/im_hana_a_/" TargetMode="External"/><Relationship Id="rId1141" Type="http://schemas.openxmlformats.org/officeDocument/2006/relationships/hyperlink" Target="https://www.tiktok.com/@hye.jin7" TargetMode="External"/><Relationship Id="rId1239" Type="http://schemas.openxmlformats.org/officeDocument/2006/relationships/hyperlink" Target="https://www.instagram.com/superyoota/" TargetMode="External"/><Relationship Id="rId1793" Type="http://schemas.openxmlformats.org/officeDocument/2006/relationships/hyperlink" Target="https://www.instagram.com/qooopuqw_s2/" TargetMode="External"/><Relationship Id="rId85" Type="http://schemas.openxmlformats.org/officeDocument/2006/relationships/hyperlink" Target="https://www.instagram.com/reel/DL-I1Kczskl/?utm_source=ig_web_copy_link&amp;igsh=MzRlODBiNWFlZA==" TargetMode="External"/><Relationship Id="rId816" Type="http://schemas.openxmlformats.org/officeDocument/2006/relationships/hyperlink" Target="https://www.instagram.com/rachellevaan/" TargetMode="External"/><Relationship Id="rId1001" Type="http://schemas.openxmlformats.org/officeDocument/2006/relationships/hyperlink" Target="https://www.tiktok.com/@abuu_samra/video/7217395167312039173" TargetMode="External"/><Relationship Id="rId1446" Type="http://schemas.openxmlformats.org/officeDocument/2006/relationships/hyperlink" Target="https://www.instagram.com/saigomizuki/" TargetMode="External"/><Relationship Id="rId1653" Type="http://schemas.openxmlformats.org/officeDocument/2006/relationships/hyperlink" Target="https://www.instagram.com/nu_723/" TargetMode="External"/><Relationship Id="rId1860" Type="http://schemas.openxmlformats.org/officeDocument/2006/relationships/hyperlink" Target="https://www.instagram.com/asa27chan/" TargetMode="External"/><Relationship Id="rId1306" Type="http://schemas.openxmlformats.org/officeDocument/2006/relationships/hyperlink" Target="https://www.instagram.com/imo_stagram10/" TargetMode="External"/><Relationship Id="rId1513" Type="http://schemas.openxmlformats.org/officeDocument/2006/relationships/hyperlink" Target="https://www.instagram.com/aym_be93/" TargetMode="External"/><Relationship Id="rId1720" Type="http://schemas.openxmlformats.org/officeDocument/2006/relationships/hyperlink" Target="https://www.instagram.com/yukuk163/" TargetMode="External"/><Relationship Id="rId1958" Type="http://schemas.openxmlformats.org/officeDocument/2006/relationships/hyperlink" Target="https://www.instagram.com/ugcwithjelai_/" TargetMode="External"/><Relationship Id="rId12" Type="http://schemas.openxmlformats.org/officeDocument/2006/relationships/hyperlink" Target="https://www.instagram.com/donna.goldn/" TargetMode="External"/><Relationship Id="rId1818" Type="http://schemas.openxmlformats.org/officeDocument/2006/relationships/hyperlink" Target="https://www.instagram.com/_yourself06/" TargetMode="External"/><Relationship Id="rId161" Type="http://schemas.openxmlformats.org/officeDocument/2006/relationships/hyperlink" Target="http://myseoullife.yt/" TargetMode="External"/><Relationship Id="rId399" Type="http://schemas.openxmlformats.org/officeDocument/2006/relationships/hyperlink" Target="https://www.tiktok.com/@aisamarnie/video/7520111417622547719?is_from_webapp=1&amp;sender_device=pc&amp;web_id=7506727444465649159" TargetMode="External"/><Relationship Id="rId259" Type="http://schemas.openxmlformats.org/officeDocument/2006/relationships/hyperlink" Target="https://www.instagram.com/sahilanandofficial" TargetMode="External"/><Relationship Id="rId466" Type="http://schemas.openxmlformats.org/officeDocument/2006/relationships/hyperlink" Target="https://www.instagram.com/ekoni.ka/" TargetMode="External"/><Relationship Id="rId673" Type="http://schemas.openxmlformats.org/officeDocument/2006/relationships/hyperlink" Target="https://www.instagram.com/sidra.riaz.vlogs/reels/" TargetMode="External"/><Relationship Id="rId880" Type="http://schemas.openxmlformats.org/officeDocument/2006/relationships/hyperlink" Target="https://www.instagram.com/hanappyii/" TargetMode="External"/><Relationship Id="rId1096" Type="http://schemas.openxmlformats.org/officeDocument/2006/relationships/hyperlink" Target="https://www.tiktok.com/@nessalovesseoul/video/7534787358193929494?is_from_webapp=1&amp;sender_device=pc&amp;web_id=7506727444465649159" TargetMode="External"/><Relationship Id="rId2147" Type="http://schemas.openxmlformats.org/officeDocument/2006/relationships/hyperlink" Target="https://www.instagram.com/pinj_chen/" TargetMode="External"/><Relationship Id="rId119" Type="http://schemas.openxmlformats.org/officeDocument/2006/relationships/hyperlink" Target="https://www.instagram.com/ricartlu" TargetMode="External"/><Relationship Id="rId326" Type="http://schemas.openxmlformats.org/officeDocument/2006/relationships/hyperlink" Target="https://www.instagram.com/mranrr.v" TargetMode="External"/><Relationship Id="rId533" Type="http://schemas.openxmlformats.org/officeDocument/2006/relationships/hyperlink" Target="https://www.instagram.com/reneedreamsart/" TargetMode="External"/><Relationship Id="rId978" Type="http://schemas.openxmlformats.org/officeDocument/2006/relationships/hyperlink" Target="https://www.instagram.com/reel/DMpFdEFpJ1R/?utm_source=ig_web_copy_link&amp;igsh=MzRlODBiNWFlZA==" TargetMode="External"/><Relationship Id="rId1163" Type="http://schemas.openxmlformats.org/officeDocument/2006/relationships/hyperlink" Target="https://www.instagram.com/_rreonaa_/" TargetMode="External"/><Relationship Id="rId1370" Type="http://schemas.openxmlformats.org/officeDocument/2006/relationships/hyperlink" Target="https://www.instagram.com/namika_travel/" TargetMode="External"/><Relationship Id="rId2007" Type="http://schemas.openxmlformats.org/officeDocument/2006/relationships/hyperlink" Target="https://www.instagram.com/p/DJ4Cnc0vvSn/" TargetMode="External"/><Relationship Id="rId2214" Type="http://schemas.openxmlformats.org/officeDocument/2006/relationships/hyperlink" Target="https://www.instagram.com/shiyun7777/" TargetMode="External"/><Relationship Id="rId740" Type="http://schemas.openxmlformats.org/officeDocument/2006/relationships/hyperlink" Target="https://www.instagram.com/ellys_kr/" TargetMode="External"/><Relationship Id="rId838" Type="http://schemas.openxmlformats.org/officeDocument/2006/relationships/hyperlink" Target="https://www.instagram.com/angie_mascot/" TargetMode="External"/><Relationship Id="rId1023" Type="http://schemas.openxmlformats.org/officeDocument/2006/relationships/hyperlink" Target="https://www.tiktok.com/@beeferrr/video/7169804775460982062" TargetMode="External"/><Relationship Id="rId1468" Type="http://schemas.openxmlformats.org/officeDocument/2006/relationships/hyperlink" Target="https://www.instagram.com/____ma24rin__/" TargetMode="External"/><Relationship Id="rId1675" Type="http://schemas.openxmlformats.org/officeDocument/2006/relationships/hyperlink" Target="https://www.instagram.com/popo_318/" TargetMode="External"/><Relationship Id="rId1882" Type="http://schemas.openxmlformats.org/officeDocument/2006/relationships/hyperlink" Target="https://www.instagram.com/miho.hys.k/" TargetMode="External"/><Relationship Id="rId600" Type="http://schemas.openxmlformats.org/officeDocument/2006/relationships/hyperlink" Target="https://www.instagram.com/tikawidya/" TargetMode="External"/><Relationship Id="rId1230" Type="http://schemas.openxmlformats.org/officeDocument/2006/relationships/hyperlink" Target="https://www.instagram.com/123kirin/" TargetMode="External"/><Relationship Id="rId1328" Type="http://schemas.openxmlformats.org/officeDocument/2006/relationships/hyperlink" Target="https://www.instagram.com/mai.elf2/" TargetMode="External"/><Relationship Id="rId1535" Type="http://schemas.openxmlformats.org/officeDocument/2006/relationships/hyperlink" Target="https://www.instagram.com/k_a_n_a_y_a_n/" TargetMode="External"/><Relationship Id="rId905" Type="http://schemas.openxmlformats.org/officeDocument/2006/relationships/hyperlink" Target="https://www.tiktok.com/@awesome_irine/video/7525387702347369736?is_from_webapp=1&amp;sender_device=pc&amp;web_id=7506727444465649159" TargetMode="External"/><Relationship Id="rId1742" Type="http://schemas.openxmlformats.org/officeDocument/2006/relationships/hyperlink" Target="https://www.instagram.com/rereland2/" TargetMode="External"/><Relationship Id="rId34" Type="http://schemas.openxmlformats.org/officeDocument/2006/relationships/hyperlink" Target="https://www.instagram.com/vinuripiki.ugc" TargetMode="External"/><Relationship Id="rId1602" Type="http://schemas.openxmlformats.org/officeDocument/2006/relationships/hyperlink" Target="https://www.instagram.com/tarapiyochan/" TargetMode="External"/><Relationship Id="rId183" Type="http://schemas.openxmlformats.org/officeDocument/2006/relationships/hyperlink" Target="https://www.instagram.com/korea_tamil_pasanga" TargetMode="External"/><Relationship Id="rId390" Type="http://schemas.openxmlformats.org/officeDocument/2006/relationships/hyperlink" Target="https://www.instagram.com/ugcwithlettie/" TargetMode="External"/><Relationship Id="rId1907" Type="http://schemas.openxmlformats.org/officeDocument/2006/relationships/hyperlink" Target="https://www.instagram.com/yuki24cham/" TargetMode="External"/><Relationship Id="rId2071" Type="http://schemas.openxmlformats.org/officeDocument/2006/relationships/hyperlink" Target="https://www.tiktok.com/@harrietvalerie/video/7519043068696251670?q=torriden%20offline%20event&amp;t=1754640459074" TargetMode="External"/><Relationship Id="rId250" Type="http://schemas.openxmlformats.org/officeDocument/2006/relationships/hyperlink" Target="https://www.instagram.com/reel/DLAmb_8THDG/?utm_source=ig_web_copy_link&amp;igsh=MzRlODBiNWFlZA==" TargetMode="External"/><Relationship Id="rId488" Type="http://schemas.openxmlformats.org/officeDocument/2006/relationships/hyperlink" Target="https://www.instagram.com/fiore_liger/" TargetMode="External"/><Relationship Id="rId695" Type="http://schemas.openxmlformats.org/officeDocument/2006/relationships/hyperlink" Target="https://www.instagram.com/eletognettii/" TargetMode="External"/><Relationship Id="rId2169" Type="http://schemas.openxmlformats.org/officeDocument/2006/relationships/hyperlink" Target="https://www.instagram.com/reel/DOGP1YPCf3t/?utm_source=ig_web_copy_link&amp;igsh=MzRlODBiNWFlZA==" TargetMode="External"/><Relationship Id="rId110" Type="http://schemas.openxmlformats.org/officeDocument/2006/relationships/hyperlink" Target="https://www.instagram.com/klmchl9ll" TargetMode="External"/><Relationship Id="rId348" Type="http://schemas.openxmlformats.org/officeDocument/2006/relationships/hyperlink" Target="https://www.instagram.com/airahcyy/" TargetMode="External"/><Relationship Id="rId555" Type="http://schemas.openxmlformats.org/officeDocument/2006/relationships/hyperlink" Target="https://www.instagram.com/siyaapppa/" TargetMode="External"/><Relationship Id="rId762" Type="http://schemas.openxmlformats.org/officeDocument/2006/relationships/hyperlink" Target="https://www.instagram.com/singgi.hada/" TargetMode="External"/><Relationship Id="rId1185" Type="http://schemas.openxmlformats.org/officeDocument/2006/relationships/hyperlink" Target="https://www.instagram.com/reel/DNpNiu4J-9K/?utm_source=ig_web_copy_link&amp;igsh=MzRlODBiNWFlZA==" TargetMode="External"/><Relationship Id="rId1392" Type="http://schemas.openxmlformats.org/officeDocument/2006/relationships/hyperlink" Target="https://www.instagram.com/yukimogmog/" TargetMode="External"/><Relationship Id="rId2029" Type="http://schemas.openxmlformats.org/officeDocument/2006/relationships/hyperlink" Target="https://www.instagram.com/p/DEZHfFCp4XR/" TargetMode="External"/><Relationship Id="rId2236" Type="http://schemas.openxmlformats.org/officeDocument/2006/relationships/hyperlink" Target="https://www.instagram.com/p/DEhEpvuMRPo/?utm_source=ig_web_copy_link" TargetMode="External"/><Relationship Id="rId208" Type="http://schemas.openxmlformats.org/officeDocument/2006/relationships/hyperlink" Target="https://www.instagram.com/gulsahkolebay" TargetMode="External"/><Relationship Id="rId415" Type="http://schemas.openxmlformats.org/officeDocument/2006/relationships/hyperlink" Target="https://www.instagram.com/mary_el_maraghy/" TargetMode="External"/><Relationship Id="rId622" Type="http://schemas.openxmlformats.org/officeDocument/2006/relationships/hyperlink" Target="https://www.instagram.com/iamxlhc/" TargetMode="External"/><Relationship Id="rId1045" Type="http://schemas.openxmlformats.org/officeDocument/2006/relationships/hyperlink" Target="https://www.tiktok.com/@draga_97/video/7280655897083383045" TargetMode="External"/><Relationship Id="rId1252" Type="http://schemas.openxmlformats.org/officeDocument/2006/relationships/hyperlink" Target="https://www.instagram.com/asuka_viola/" TargetMode="External"/><Relationship Id="rId1697" Type="http://schemas.openxmlformats.org/officeDocument/2006/relationships/hyperlink" Target="https://www.instagram.com/reel/DM0l__cvSLi/?utm_source=ig_web_copy_link&amp;igsh=MzRlODBiNWFlZA==" TargetMode="External"/><Relationship Id="rId927" Type="http://schemas.openxmlformats.org/officeDocument/2006/relationships/hyperlink" Target="https://www.instagram.com/gl.thv/" TargetMode="External"/><Relationship Id="rId1112" Type="http://schemas.openxmlformats.org/officeDocument/2006/relationships/hyperlink" Target="https://www.tiktok.com/@hereis_jess" TargetMode="External"/><Relationship Id="rId1557" Type="http://schemas.openxmlformats.org/officeDocument/2006/relationships/hyperlink" Target="https://www.instagram.com/saki__matsuura/" TargetMode="External"/><Relationship Id="rId1764" Type="http://schemas.openxmlformats.org/officeDocument/2006/relationships/hyperlink" Target="https://www.instagram.com/mahooooo.k/" TargetMode="External"/><Relationship Id="rId1971" Type="http://schemas.openxmlformats.org/officeDocument/2006/relationships/hyperlink" Target="https://www.instagram.com/wulansr_88/" TargetMode="External"/><Relationship Id="rId56" Type="http://schemas.openxmlformats.org/officeDocument/2006/relationships/hyperlink" Target="https://www.instagram.com/kdream_28" TargetMode="External"/><Relationship Id="rId1417" Type="http://schemas.openxmlformats.org/officeDocument/2006/relationships/hyperlink" Target="https://www.instagram.com/pamyuiri/" TargetMode="External"/><Relationship Id="rId1624" Type="http://schemas.openxmlformats.org/officeDocument/2006/relationships/hyperlink" Target="https://www.instagram.com/mho_0629/" TargetMode="External"/><Relationship Id="rId1831" Type="http://schemas.openxmlformats.org/officeDocument/2006/relationships/hyperlink" Target="https://www.instagram.com/r_i_o_happiness/" TargetMode="External"/><Relationship Id="rId1929" Type="http://schemas.openxmlformats.org/officeDocument/2006/relationships/hyperlink" Target="https://www.instagram.com/00071997.oo/" TargetMode="External"/><Relationship Id="rId2093" Type="http://schemas.openxmlformats.org/officeDocument/2006/relationships/hyperlink" Target="https://www.instagram.com/lamocha_lala/" TargetMode="External"/><Relationship Id="rId272" Type="http://schemas.openxmlformats.org/officeDocument/2006/relationships/hyperlink" Target="https://www.instagram.com/ilaayyda_" TargetMode="External"/><Relationship Id="rId577" Type="http://schemas.openxmlformats.org/officeDocument/2006/relationships/hyperlink" Target="https://www.instagram.com/reel/DMXLJgjJRgj/?utm_source=ig_web_copy_link&amp;igsh=MzRlODBiNWFlZA==" TargetMode="External"/><Relationship Id="rId2160" Type="http://schemas.openxmlformats.org/officeDocument/2006/relationships/hyperlink" Target="https://www.instagram.com/_hana.daily/" TargetMode="External"/><Relationship Id="rId2258" Type="http://schemas.openxmlformats.org/officeDocument/2006/relationships/hyperlink" Target="https://www.instagram.com/p/DEhEpvuMRPo/?utm_source=ig_web_copy_link" TargetMode="External"/><Relationship Id="rId132" Type="http://schemas.openxmlformats.org/officeDocument/2006/relationships/hyperlink" Target="https://www.instagram.com/ken.ortega" TargetMode="External"/><Relationship Id="rId784" Type="http://schemas.openxmlformats.org/officeDocument/2006/relationships/hyperlink" Target="https://www.instagram.com/vinterglitter/" TargetMode="External"/><Relationship Id="rId991" Type="http://schemas.openxmlformats.org/officeDocument/2006/relationships/hyperlink" Target="https://www.tiktok.com/@_yasiareshetilo_/video/7484650832093302034" TargetMode="External"/><Relationship Id="rId1067" Type="http://schemas.openxmlformats.org/officeDocument/2006/relationships/hyperlink" Target="https://www.instagram.com/reel/DMaiYNjRtE7/?utm_source=ig_web_copy_link&amp;igsh=MzRlODBiNWFlZA==" TargetMode="External"/><Relationship Id="rId2020" Type="http://schemas.openxmlformats.org/officeDocument/2006/relationships/hyperlink" Target="https://www.instagram.com/p/DKHWWOWxVOA/" TargetMode="External"/><Relationship Id="rId437" Type="http://schemas.openxmlformats.org/officeDocument/2006/relationships/hyperlink" Target="https://www.instagram.com/patrianasonia/" TargetMode="External"/><Relationship Id="rId644" Type="http://schemas.openxmlformats.org/officeDocument/2006/relationships/hyperlink" Target="https://www.instagram.com/mohina_kr/" TargetMode="External"/><Relationship Id="rId851" Type="http://schemas.openxmlformats.org/officeDocument/2006/relationships/hyperlink" Target="https://www.instagram.com/reel/DLhJ2O8voX0/?utm_source=ig_web_copy_link&amp;igsh=MzRlODBiNWFlZA==" TargetMode="External"/><Relationship Id="rId1274" Type="http://schemas.openxmlformats.org/officeDocument/2006/relationships/hyperlink" Target="https://www.instagram.com/yuka07240708/" TargetMode="External"/><Relationship Id="rId1481" Type="http://schemas.openxmlformats.org/officeDocument/2006/relationships/hyperlink" Target="https://www.instagram.com/irna0521/" TargetMode="External"/><Relationship Id="rId1579" Type="http://schemas.openxmlformats.org/officeDocument/2006/relationships/hyperlink" Target="https://www.instagram.com/eko__0916/" TargetMode="External"/><Relationship Id="rId2118" Type="http://schemas.openxmlformats.org/officeDocument/2006/relationships/hyperlink" Target="https://www.instagram.com/leeei_h_0/" TargetMode="External"/><Relationship Id="rId504" Type="http://schemas.openxmlformats.org/officeDocument/2006/relationships/hyperlink" Target="https://www.instagram.com/chi_nami273/" TargetMode="External"/><Relationship Id="rId711" Type="http://schemas.openxmlformats.org/officeDocument/2006/relationships/hyperlink" Target="https://www.instagram.com/cami.palome/" TargetMode="External"/><Relationship Id="rId949" Type="http://schemas.openxmlformats.org/officeDocument/2006/relationships/hyperlink" Target="https://www.instagram.com/saturnisgold_/" TargetMode="External"/><Relationship Id="rId1134" Type="http://schemas.openxmlformats.org/officeDocument/2006/relationships/hyperlink" Target="https://www.tiktok.com/@thizisdan" TargetMode="External"/><Relationship Id="rId1341" Type="http://schemas.openxmlformats.org/officeDocument/2006/relationships/hyperlink" Target="https://www.instagram.com/milechan_travel/" TargetMode="External"/><Relationship Id="rId1786" Type="http://schemas.openxmlformats.org/officeDocument/2006/relationships/hyperlink" Target="https://www.instagram.com/misosoooopp/" TargetMode="External"/><Relationship Id="rId1993" Type="http://schemas.openxmlformats.org/officeDocument/2006/relationships/hyperlink" Target="https://www.instagram.com/immae02/" TargetMode="External"/><Relationship Id="rId78" Type="http://schemas.openxmlformats.org/officeDocument/2006/relationships/hyperlink" Target="https://www.instagram.com/kacjbeauty" TargetMode="External"/><Relationship Id="rId809" Type="http://schemas.openxmlformats.org/officeDocument/2006/relationships/hyperlink" Target="https://www.instagram.com/ss_mariem/" TargetMode="External"/><Relationship Id="rId1201" Type="http://schemas.openxmlformats.org/officeDocument/2006/relationships/hyperlink" Target="https://www.instagram.com/marina__tsuji/" TargetMode="External"/><Relationship Id="rId1439" Type="http://schemas.openxmlformats.org/officeDocument/2006/relationships/hyperlink" Target="https://www.instagram.com/annabiii___/" TargetMode="External"/><Relationship Id="rId1646" Type="http://schemas.openxmlformats.org/officeDocument/2006/relationships/hyperlink" Target="https://www.instagram.com/beoj__/" TargetMode="External"/><Relationship Id="rId1853" Type="http://schemas.openxmlformats.org/officeDocument/2006/relationships/hyperlink" Target="https://www.instagram.com/ns.ayame/" TargetMode="External"/><Relationship Id="rId1506" Type="http://schemas.openxmlformats.org/officeDocument/2006/relationships/hyperlink" Target="https://www.instagram.com/moon._.u02/" TargetMode="External"/><Relationship Id="rId1713" Type="http://schemas.openxmlformats.org/officeDocument/2006/relationships/hyperlink" Target="https://www.instagram.com/momokorea_trend/" TargetMode="External"/><Relationship Id="rId1920" Type="http://schemas.openxmlformats.org/officeDocument/2006/relationships/hyperlink" Target="https://www.instagram.com/shii8p.gram/" TargetMode="External"/><Relationship Id="rId294" Type="http://schemas.openxmlformats.org/officeDocument/2006/relationships/hyperlink" Target="https://www.instagram.com/camille_pidoux" TargetMode="External"/><Relationship Id="rId2182" Type="http://schemas.openxmlformats.org/officeDocument/2006/relationships/hyperlink" Target="https://www.instagram.com/yuriko5k/" TargetMode="External"/><Relationship Id="rId154" Type="http://schemas.openxmlformats.org/officeDocument/2006/relationships/hyperlink" Target="https://www.instagram.com/prenuew_ramteke" TargetMode="External"/><Relationship Id="rId361" Type="http://schemas.openxmlformats.org/officeDocument/2006/relationships/hyperlink" Target="https://www.instagram.com/marinanda_88/" TargetMode="External"/><Relationship Id="rId599" Type="http://schemas.openxmlformats.org/officeDocument/2006/relationships/hyperlink" Target="https://www.instagram.com/erica.machi/" TargetMode="External"/><Relationship Id="rId2042" Type="http://schemas.openxmlformats.org/officeDocument/2006/relationships/hyperlink" Target="https://www.instagram.com/reel/DNMhJw7SwqP/?utm_source=ig_web_copy_link&amp;igsh=MzRlODBiNWFlZA==" TargetMode="External"/><Relationship Id="rId459" Type="http://schemas.openxmlformats.org/officeDocument/2006/relationships/hyperlink" Target="https://www.instagram.com/sunmin_new/" TargetMode="External"/><Relationship Id="rId666" Type="http://schemas.openxmlformats.org/officeDocument/2006/relationships/hyperlink" Target="https://www.instagram.com/a_maze.of.life/" TargetMode="External"/><Relationship Id="rId873" Type="http://schemas.openxmlformats.org/officeDocument/2006/relationships/hyperlink" Target="https://www.instagram.com/angela_ackles/" TargetMode="External"/><Relationship Id="rId1089" Type="http://schemas.openxmlformats.org/officeDocument/2006/relationships/hyperlink" Target="https://www.tiktok.com/@shw976/video/7530434305495977224" TargetMode="External"/><Relationship Id="rId1296" Type="http://schemas.openxmlformats.org/officeDocument/2006/relationships/hyperlink" Target="https://www.instagram.com/hankaichan/" TargetMode="External"/><Relationship Id="rId221" Type="http://schemas.openxmlformats.org/officeDocument/2006/relationships/hyperlink" Target="https://www.instagram.com/yustapak/" TargetMode="External"/><Relationship Id="rId319" Type="http://schemas.openxmlformats.org/officeDocument/2006/relationships/hyperlink" Target="https://www.instagram.com/florian.korea" TargetMode="External"/><Relationship Id="rId526" Type="http://schemas.openxmlformats.org/officeDocument/2006/relationships/hyperlink" Target="https://www.instagram.com/kristal_stark/" TargetMode="External"/><Relationship Id="rId1156" Type="http://schemas.openxmlformats.org/officeDocument/2006/relationships/hyperlink" Target="https://www.instagram.com/reel/DMnHMA5z3yD/?utm_source=ig_web_copy_link&amp;igsh=MzRlODBiNWFlZA==" TargetMode="External"/><Relationship Id="rId1363" Type="http://schemas.openxmlformats.org/officeDocument/2006/relationships/hyperlink" Target="https://www.instagram.com/tsubasa_hamasaki/" TargetMode="External"/><Relationship Id="rId2207" Type="http://schemas.openxmlformats.org/officeDocument/2006/relationships/hyperlink" Target="https://www.instagram.com/tinahsu1020/" TargetMode="External"/><Relationship Id="rId733" Type="http://schemas.openxmlformats.org/officeDocument/2006/relationships/hyperlink" Target="https://www.instagram.com/thepetiteserum/" TargetMode="External"/><Relationship Id="rId940" Type="http://schemas.openxmlformats.org/officeDocument/2006/relationships/hyperlink" Target="https://www.instagram.com/lidyuls/" TargetMode="External"/><Relationship Id="rId1016" Type="http://schemas.openxmlformats.org/officeDocument/2006/relationships/hyperlink" Target="https://www.tiktok.com/@azmalik93/video/7344958361508646151" TargetMode="External"/><Relationship Id="rId1570" Type="http://schemas.openxmlformats.org/officeDocument/2006/relationships/hyperlink" Target="https://www.instagram.com/mi_staglam.715/" TargetMode="External"/><Relationship Id="rId1668" Type="http://schemas.openxmlformats.org/officeDocument/2006/relationships/hyperlink" Target="https://www.instagram.com/roomoo_maho/" TargetMode="External"/><Relationship Id="rId1875" Type="http://schemas.openxmlformats.org/officeDocument/2006/relationships/hyperlink" Target="https://www.instagram.com/_eri_gram_/" TargetMode="External"/><Relationship Id="rId800" Type="http://schemas.openxmlformats.org/officeDocument/2006/relationships/hyperlink" Target="https://www.instagram.com/color_of_success/" TargetMode="External"/><Relationship Id="rId1223" Type="http://schemas.openxmlformats.org/officeDocument/2006/relationships/hyperlink" Target="https://www.instagram.com/_.kamiho._/" TargetMode="External"/><Relationship Id="rId1430" Type="http://schemas.openxmlformats.org/officeDocument/2006/relationships/hyperlink" Target="https://www.instagram.com/___727rinrin/" TargetMode="External"/><Relationship Id="rId1528" Type="http://schemas.openxmlformats.org/officeDocument/2006/relationships/hyperlink" Target="https://www.instagram.com/utanoxx71/" TargetMode="External"/><Relationship Id="rId1735" Type="http://schemas.openxmlformats.org/officeDocument/2006/relationships/hyperlink" Target="https://www.instagram.com/soreppo1818/" TargetMode="External"/><Relationship Id="rId1942" Type="http://schemas.openxmlformats.org/officeDocument/2006/relationships/hyperlink" Target="https://www.instagram.com/jjjj014iiii/" TargetMode="External"/><Relationship Id="rId27" Type="http://schemas.openxmlformats.org/officeDocument/2006/relationships/hyperlink" Target="https://www.instagram.com/9abby.kim" TargetMode="External"/><Relationship Id="rId1802" Type="http://schemas.openxmlformats.org/officeDocument/2006/relationships/hyperlink" Target="https://www.instagram.com/a_a_0325/" TargetMode="External"/><Relationship Id="rId176" Type="http://schemas.openxmlformats.org/officeDocument/2006/relationships/hyperlink" Target="https://www.instagram.com/2moon.20" TargetMode="External"/><Relationship Id="rId383" Type="http://schemas.openxmlformats.org/officeDocument/2006/relationships/hyperlink" Target="https://www.instagram.com/ckwassup_/" TargetMode="External"/><Relationship Id="rId590" Type="http://schemas.openxmlformats.org/officeDocument/2006/relationships/hyperlink" Target="https://www.instagram.com/marmarlives/" TargetMode="External"/><Relationship Id="rId2064" Type="http://schemas.openxmlformats.org/officeDocument/2006/relationships/hyperlink" Target="https://www.instagram.com/hyechang03/reels/" TargetMode="External"/><Relationship Id="rId2271" Type="http://schemas.openxmlformats.org/officeDocument/2006/relationships/hyperlink" Target="https://www.instagram.com/p/DMy9JjygJmt/?utm_source=ig_web_copy_link" TargetMode="External"/><Relationship Id="rId243" Type="http://schemas.openxmlformats.org/officeDocument/2006/relationships/hyperlink" Target="https://www.instagram.com/cestjules_" TargetMode="External"/><Relationship Id="rId450" Type="http://schemas.openxmlformats.org/officeDocument/2006/relationships/hyperlink" Target="https://www.instagram.com/mel13/" TargetMode="External"/><Relationship Id="rId688" Type="http://schemas.openxmlformats.org/officeDocument/2006/relationships/hyperlink" Target="https://www.instagram.com/oneuldawn/" TargetMode="External"/><Relationship Id="rId895" Type="http://schemas.openxmlformats.org/officeDocument/2006/relationships/hyperlink" Target="https://www.instagram.com/hkasper007/" TargetMode="External"/><Relationship Id="rId1080" Type="http://schemas.openxmlformats.org/officeDocument/2006/relationships/hyperlink" Target="https://www.instagram.com/reel/DMXCrgfvG0q/?utm_source=ig_web_copy_link&amp;igsh=MzRlODBiNWFlZA==" TargetMode="External"/><Relationship Id="rId2131" Type="http://schemas.openxmlformats.org/officeDocument/2006/relationships/hyperlink" Target="https://www.instagram.com/momo_fjnm/" TargetMode="External"/><Relationship Id="rId103" Type="http://schemas.openxmlformats.org/officeDocument/2006/relationships/hyperlink" Target="https://www.instagram.com/xaviergil.fc" TargetMode="External"/><Relationship Id="rId310" Type="http://schemas.openxmlformats.org/officeDocument/2006/relationships/hyperlink" Target="https://www.instagram.com/opt_stock_" TargetMode="External"/><Relationship Id="rId548" Type="http://schemas.openxmlformats.org/officeDocument/2006/relationships/hyperlink" Target="https://www.instagram.com/abbeyberning/" TargetMode="External"/><Relationship Id="rId755" Type="http://schemas.openxmlformats.org/officeDocument/2006/relationships/hyperlink" Target="https://www.instagram.com/_just_in_korea/" TargetMode="External"/><Relationship Id="rId962" Type="http://schemas.openxmlformats.org/officeDocument/2006/relationships/hyperlink" Target="https://www.instagram.com/samprettyy/" TargetMode="External"/><Relationship Id="rId1178" Type="http://schemas.openxmlformats.org/officeDocument/2006/relationships/hyperlink" Target="https://www.instagram.com/fuyumi_kubo/" TargetMode="External"/><Relationship Id="rId1385" Type="http://schemas.openxmlformats.org/officeDocument/2006/relationships/hyperlink" Target="https://www.instagram.com/yuika__bn02/" TargetMode="External"/><Relationship Id="rId1592" Type="http://schemas.openxmlformats.org/officeDocument/2006/relationships/hyperlink" Target="https://www.instagram.com/miya__life64/" TargetMode="External"/><Relationship Id="rId2229" Type="http://schemas.openxmlformats.org/officeDocument/2006/relationships/hyperlink" Target="https://www.instagram.com/reel/DOLgFboCaJD/?utm_source=ig_web_copy_link&amp;igsh=MzRlODBiNWFlZA==" TargetMode="External"/><Relationship Id="rId91" Type="http://schemas.openxmlformats.org/officeDocument/2006/relationships/hyperlink" Target="https://www.instagram.com/uta__________" TargetMode="External"/><Relationship Id="rId408" Type="http://schemas.openxmlformats.org/officeDocument/2006/relationships/hyperlink" Target="https://www.instagram.com/diariodellafoodlover/" TargetMode="External"/><Relationship Id="rId615" Type="http://schemas.openxmlformats.org/officeDocument/2006/relationships/hyperlink" Target="https://www.instagram.com/baeareafo0die/" TargetMode="External"/><Relationship Id="rId822" Type="http://schemas.openxmlformats.org/officeDocument/2006/relationships/hyperlink" Target="https://www.instagram.com/mogupiyo/" TargetMode="External"/><Relationship Id="rId1038" Type="http://schemas.openxmlformats.org/officeDocument/2006/relationships/hyperlink" Target="https://www.tiktok.com/@dajung_diary/video/7237116771927444738" TargetMode="External"/><Relationship Id="rId1245" Type="http://schemas.openxmlformats.org/officeDocument/2006/relationships/hyperlink" Target="https://www.instagram.com/akarin_0707_/" TargetMode="External"/><Relationship Id="rId1452" Type="http://schemas.openxmlformats.org/officeDocument/2006/relationships/hyperlink" Target="https://www.instagram.com/ririka_0225_/" TargetMode="External"/><Relationship Id="rId1897" Type="http://schemas.openxmlformats.org/officeDocument/2006/relationships/hyperlink" Target="https://www.instagram.com/rimny_u/" TargetMode="External"/><Relationship Id="rId1105" Type="http://schemas.openxmlformats.org/officeDocument/2006/relationships/hyperlink" Target="https://www.tiktok.com/@bellabrocks27/video/7239795354491751706" TargetMode="External"/><Relationship Id="rId1312" Type="http://schemas.openxmlformats.org/officeDocument/2006/relationships/hyperlink" Target="https://www.instagram.com/kinkinkin00/" TargetMode="External"/><Relationship Id="rId1757" Type="http://schemas.openxmlformats.org/officeDocument/2006/relationships/hyperlink" Target="https://www.instagram.com/korn0719_/" TargetMode="External"/><Relationship Id="rId1964" Type="http://schemas.openxmlformats.org/officeDocument/2006/relationships/hyperlink" Target="https://www.instagram.com/lingjessica/" TargetMode="External"/><Relationship Id="rId49" Type="http://schemas.openxmlformats.org/officeDocument/2006/relationships/hyperlink" Target="https://www.instagram.com/rahil_korea" TargetMode="External"/><Relationship Id="rId1617" Type="http://schemas.openxmlformats.org/officeDocument/2006/relationships/hyperlink" Target="https://www.instagram.com/howari_howari/" TargetMode="External"/><Relationship Id="rId1824" Type="http://schemas.openxmlformats.org/officeDocument/2006/relationships/hyperlink" Target="https://www.instagram.com/denko0122/" TargetMode="External"/><Relationship Id="rId198" Type="http://schemas.openxmlformats.org/officeDocument/2006/relationships/hyperlink" Target="https://www.instagram.com/pieceofkoreancake" TargetMode="External"/><Relationship Id="rId2086" Type="http://schemas.openxmlformats.org/officeDocument/2006/relationships/hyperlink" Target="https://www.instagram.com/alexandramiu/" TargetMode="External"/><Relationship Id="rId265" Type="http://schemas.openxmlformats.org/officeDocument/2006/relationships/hyperlink" Target="https://www.instagram.com/katyjourno" TargetMode="External"/><Relationship Id="rId472" Type="http://schemas.openxmlformats.org/officeDocument/2006/relationships/hyperlink" Target="https://www.instagram.com/modelbibifrancisca/" TargetMode="External"/><Relationship Id="rId2153" Type="http://schemas.openxmlformats.org/officeDocument/2006/relationships/hyperlink" Target="https://www.instagram.com/foodie_sheep01/" TargetMode="External"/><Relationship Id="rId125" Type="http://schemas.openxmlformats.org/officeDocument/2006/relationships/hyperlink" Target="https://www.instagram.com/taprtf" TargetMode="External"/><Relationship Id="rId332" Type="http://schemas.openxmlformats.org/officeDocument/2006/relationships/hyperlink" Target="https://www.instagram.com/angelicmomoko" TargetMode="External"/><Relationship Id="rId777" Type="http://schemas.openxmlformats.org/officeDocument/2006/relationships/hyperlink" Target="https://www.instagram.com/_pinkmonsta_/" TargetMode="External"/><Relationship Id="rId984" Type="http://schemas.openxmlformats.org/officeDocument/2006/relationships/hyperlink" Target="https://www.instagram.com/reel/DOM_FJOE2HA/?utm_source=ig_web_copy_link&amp;igsh=MzRlODBiNWFlZA==" TargetMode="External"/><Relationship Id="rId2013" Type="http://schemas.openxmlformats.org/officeDocument/2006/relationships/hyperlink" Target="https://www.instagram.com/siennahong/" TargetMode="External"/><Relationship Id="rId2220" Type="http://schemas.openxmlformats.org/officeDocument/2006/relationships/hyperlink" Target="https://www.instagram.com/pp_risa/" TargetMode="External"/><Relationship Id="rId637" Type="http://schemas.openxmlformats.org/officeDocument/2006/relationships/hyperlink" Target="https://www.instagram.com/__miniim/" TargetMode="External"/><Relationship Id="rId844" Type="http://schemas.openxmlformats.org/officeDocument/2006/relationships/hyperlink" Target="https://www.instagram.com/nozi__n/" TargetMode="External"/><Relationship Id="rId1267" Type="http://schemas.openxmlformats.org/officeDocument/2006/relationships/hyperlink" Target="https://www.instagram.com/by_yuu07/" TargetMode="External"/><Relationship Id="rId1474" Type="http://schemas.openxmlformats.org/officeDocument/2006/relationships/hyperlink" Target="https://www.instagram.com/__aimi_aimi__/" TargetMode="External"/><Relationship Id="rId1681" Type="http://schemas.openxmlformats.org/officeDocument/2006/relationships/hyperlink" Target="https://www.instagram.com/daisy_skincarelove/" TargetMode="External"/><Relationship Id="rId704" Type="http://schemas.openxmlformats.org/officeDocument/2006/relationships/hyperlink" Target="https://www.instagram.com/reel/DLg-pW_zTkU/?utm_source=ig_web_copy_link&amp;igsh=MzRlODBiNWFlZA==" TargetMode="External"/><Relationship Id="rId911" Type="http://schemas.openxmlformats.org/officeDocument/2006/relationships/hyperlink" Target="https://www.instagram.com/reel/DLyasivy9yr/?utm_source=ig_web_copy_link&amp;igsh=MzRlODBiNWFlZA==" TargetMode="External"/><Relationship Id="rId1127" Type="http://schemas.openxmlformats.org/officeDocument/2006/relationships/hyperlink" Target="https://www.tiktok.com/@naniloveslife" TargetMode="External"/><Relationship Id="rId1334" Type="http://schemas.openxmlformats.org/officeDocument/2006/relationships/hyperlink" Target="https://www.instagram.com/maya_cohal/" TargetMode="External"/><Relationship Id="rId1541" Type="http://schemas.openxmlformats.org/officeDocument/2006/relationships/hyperlink" Target="https://www.instagram.com/hanappyii/" TargetMode="External"/><Relationship Id="rId1779" Type="http://schemas.openxmlformats.org/officeDocument/2006/relationships/hyperlink" Target="https://www.instagram.com/mako_kn318/" TargetMode="External"/><Relationship Id="rId1986" Type="http://schemas.openxmlformats.org/officeDocument/2006/relationships/hyperlink" Target="https://www.instagram.com/ugcwithlettie/" TargetMode="External"/><Relationship Id="rId40" Type="http://schemas.openxmlformats.org/officeDocument/2006/relationships/hyperlink" Target="https://www.instagram.com/widukrahmawati" TargetMode="External"/><Relationship Id="rId1401" Type="http://schemas.openxmlformats.org/officeDocument/2006/relationships/hyperlink" Target="https://www.instagram.com/nanoka_hagiwara/" TargetMode="External"/><Relationship Id="rId1639" Type="http://schemas.openxmlformats.org/officeDocument/2006/relationships/hyperlink" Target="https://www.instagram.com/yu_flowlife/" TargetMode="External"/><Relationship Id="rId1846" Type="http://schemas.openxmlformats.org/officeDocument/2006/relationships/hyperlink" Target="https://www.instagram.com/umi_korea_cospa/" TargetMode="External"/><Relationship Id="rId1706" Type="http://schemas.openxmlformats.org/officeDocument/2006/relationships/hyperlink" Target="https://www.instagram.com/reel/DNfCg-dsSIy/?utm_source=ig_web_copy_link&amp;igsh=MzRlODBiNWFlZA==" TargetMode="External"/><Relationship Id="rId1913" Type="http://schemas.openxmlformats.org/officeDocument/2006/relationships/hyperlink" Target="https://www.instagram.com/_22__s/" TargetMode="External"/><Relationship Id="rId287" Type="http://schemas.openxmlformats.org/officeDocument/2006/relationships/hyperlink" Target="https://www.instagram.com/iamspgb" TargetMode="External"/><Relationship Id="rId494" Type="http://schemas.openxmlformats.org/officeDocument/2006/relationships/hyperlink" Target="https://www.instagram.com/senzakisaya/" TargetMode="External"/><Relationship Id="rId2175" Type="http://schemas.openxmlformats.org/officeDocument/2006/relationships/hyperlink" Target="https://www.instagram.com/cwenyeah_/" TargetMode="External"/><Relationship Id="rId147" Type="http://schemas.openxmlformats.org/officeDocument/2006/relationships/hyperlink" Target="https://www.instagram.com/seoul_stride" TargetMode="External"/><Relationship Id="rId354" Type="http://schemas.openxmlformats.org/officeDocument/2006/relationships/hyperlink" Target="http://fitfoodiefashionista.to/" TargetMode="External"/><Relationship Id="rId799" Type="http://schemas.openxmlformats.org/officeDocument/2006/relationships/hyperlink" Target="https://www.instagram.com/ilaria_fiore/" TargetMode="External"/><Relationship Id="rId1191" Type="http://schemas.openxmlformats.org/officeDocument/2006/relationships/hyperlink" Target="https://www.instagram.com/yukakumei" TargetMode="External"/><Relationship Id="rId2035" Type="http://schemas.openxmlformats.org/officeDocument/2006/relationships/hyperlink" Target="http://instagram.com/p/DEz5Y5Dv_Oo/" TargetMode="External"/><Relationship Id="rId561" Type="http://schemas.openxmlformats.org/officeDocument/2006/relationships/hyperlink" Target="https://www.instagram.com/mxu22u/" TargetMode="External"/><Relationship Id="rId659" Type="http://schemas.openxmlformats.org/officeDocument/2006/relationships/hyperlink" Target="https://www.instagram.com/crysthaal/" TargetMode="External"/><Relationship Id="rId866" Type="http://schemas.openxmlformats.org/officeDocument/2006/relationships/hyperlink" Target="https://www.instagram.com/min_seo_so/" TargetMode="External"/><Relationship Id="rId1289" Type="http://schemas.openxmlformats.org/officeDocument/2006/relationships/hyperlink" Target="https://www.instagram.com/golf_yuka3405/" TargetMode="External"/><Relationship Id="rId1496" Type="http://schemas.openxmlformats.org/officeDocument/2006/relationships/hyperlink" Target="https://www.instagram.com/sun_blue2/" TargetMode="External"/><Relationship Id="rId2242" Type="http://schemas.openxmlformats.org/officeDocument/2006/relationships/hyperlink" Target="https://www.instagram.com/p/DEhEpvuMRPo/?utm_source=ig_web_copy_link" TargetMode="External"/><Relationship Id="rId214" Type="http://schemas.openxmlformats.org/officeDocument/2006/relationships/hyperlink" Target="https://www.instagram.com/korea_m_beauty/" TargetMode="External"/><Relationship Id="rId421" Type="http://schemas.openxmlformats.org/officeDocument/2006/relationships/hyperlink" Target="https://www.instagram.com/genesisrammys/" TargetMode="External"/><Relationship Id="rId519" Type="http://schemas.openxmlformats.org/officeDocument/2006/relationships/hyperlink" Target="https://www.instagram.com/doctor_ella_grape/" TargetMode="External"/><Relationship Id="rId1051" Type="http://schemas.openxmlformats.org/officeDocument/2006/relationships/hyperlink" Target="https://www.tiktok.com/@elmolaflair/video/7515004403506515218" TargetMode="External"/><Relationship Id="rId1149" Type="http://schemas.openxmlformats.org/officeDocument/2006/relationships/hyperlink" Target="https://www.tiktok.com/@hazelquingg" TargetMode="External"/><Relationship Id="rId1356" Type="http://schemas.openxmlformats.org/officeDocument/2006/relationships/hyperlink" Target="https://www.instagram.com/momoko_takasaki/" TargetMode="External"/><Relationship Id="rId2102" Type="http://schemas.openxmlformats.org/officeDocument/2006/relationships/hyperlink" Target="https://www.instagram.com/smallfangg/" TargetMode="External"/><Relationship Id="rId726" Type="http://schemas.openxmlformats.org/officeDocument/2006/relationships/hyperlink" Target="https://www.instagram.com/reel/DLccL1byijO/?utm_source=ig_web_copy_link&amp;igsh=MzRlODBiNWFlZA==" TargetMode="External"/><Relationship Id="rId933" Type="http://schemas.openxmlformats.org/officeDocument/2006/relationships/hyperlink" Target="https://www.instagram.com/amaliatse/" TargetMode="External"/><Relationship Id="rId1009" Type="http://schemas.openxmlformats.org/officeDocument/2006/relationships/hyperlink" Target="https://www.tiktok.com/@amreeta__tmg/video/7457446475761487122" TargetMode="External"/><Relationship Id="rId1563" Type="http://schemas.openxmlformats.org/officeDocument/2006/relationships/hyperlink" Target="https://www.instagram.com/kaede_kouno_/" TargetMode="External"/><Relationship Id="rId1770" Type="http://schemas.openxmlformats.org/officeDocument/2006/relationships/hyperlink" Target="https://www.instagram.com/taiki2_kk/" TargetMode="External"/><Relationship Id="rId1868" Type="http://schemas.openxmlformats.org/officeDocument/2006/relationships/hyperlink" Target="https://www.instagram.com/tomodango_yoga/" TargetMode="External"/><Relationship Id="rId62" Type="http://schemas.openxmlformats.org/officeDocument/2006/relationships/hyperlink" Target="https://www.instagram.com/makeupwithtate" TargetMode="External"/><Relationship Id="rId1216" Type="http://schemas.openxmlformats.org/officeDocument/2006/relationships/hyperlink" Target="https://www.instagram.com/_lstnk_/" TargetMode="External"/><Relationship Id="rId1423" Type="http://schemas.openxmlformats.org/officeDocument/2006/relationships/hyperlink" Target="https://www.instagram.com/ponzu139/" TargetMode="External"/><Relationship Id="rId1630" Type="http://schemas.openxmlformats.org/officeDocument/2006/relationships/hyperlink" Target="https://www.instagram.com/yuki.kasai_/" TargetMode="External"/><Relationship Id="rId1728" Type="http://schemas.openxmlformats.org/officeDocument/2006/relationships/hyperlink" Target="https://www.instagram.com/itsuki_hair/" TargetMode="External"/><Relationship Id="rId1935" Type="http://schemas.openxmlformats.org/officeDocument/2006/relationships/hyperlink" Target="https://www.instagram.com/s.inori/" TargetMode="External"/><Relationship Id="rId2197" Type="http://schemas.openxmlformats.org/officeDocument/2006/relationships/hyperlink" Target="http://jasur.info/" TargetMode="External"/><Relationship Id="rId169" Type="http://schemas.openxmlformats.org/officeDocument/2006/relationships/hyperlink" Target="https://www.instagram.com/skinn.saviour" TargetMode="External"/><Relationship Id="rId376" Type="http://schemas.openxmlformats.org/officeDocument/2006/relationships/hyperlink" Target="https://www.instagram.com/joeyjia.99/" TargetMode="External"/><Relationship Id="rId583" Type="http://schemas.openxmlformats.org/officeDocument/2006/relationships/hyperlink" Target="https://www.instagram.com/nilanshu_mookim/" TargetMode="External"/><Relationship Id="rId790" Type="http://schemas.openxmlformats.org/officeDocument/2006/relationships/hyperlink" Target="https://www.instagram.com/reel/DLiUEQ4TbQ7/?utm_source=ig_web_copy_link&amp;igsh=MzRlODBiNWFlZA==" TargetMode="External"/><Relationship Id="rId2057" Type="http://schemas.openxmlformats.org/officeDocument/2006/relationships/hyperlink" Target="https://www.instagram.com/jeric_olarte10/?g=5" TargetMode="External"/><Relationship Id="rId2264" Type="http://schemas.openxmlformats.org/officeDocument/2006/relationships/hyperlink" Target="https://www.instagram.com/p/DMy9JjygJmt/?utm_source=ig_web_copy_link" TargetMode="External"/><Relationship Id="rId4" Type="http://schemas.openxmlformats.org/officeDocument/2006/relationships/hyperlink" Target="https://www.instagram.com/camilleboraton/" TargetMode="External"/><Relationship Id="rId236" Type="http://schemas.openxmlformats.org/officeDocument/2006/relationships/hyperlink" Target="https://www.instagram.com/__anumie" TargetMode="External"/><Relationship Id="rId443" Type="http://schemas.openxmlformats.org/officeDocument/2006/relationships/hyperlink" Target="https://www.instagram.com/mitsukimaria/" TargetMode="External"/><Relationship Id="rId650" Type="http://schemas.openxmlformats.org/officeDocument/2006/relationships/hyperlink" Target="https://www.instagram.com/lianabyul/" TargetMode="External"/><Relationship Id="rId888" Type="http://schemas.openxmlformats.org/officeDocument/2006/relationships/hyperlink" Target="https://www.instagram.com/haneul.yn/" TargetMode="External"/><Relationship Id="rId1073" Type="http://schemas.openxmlformats.org/officeDocument/2006/relationships/hyperlink" Target="https://www.tiktok.com/@knownasnykole/video/7540645479177063693?is_from_webapp=1&amp;sender_device=pc&amp;web_id=7506727444465649159" TargetMode="External"/><Relationship Id="rId1280" Type="http://schemas.openxmlformats.org/officeDocument/2006/relationships/hyperlink" Target="https://www.instagram.com/tzulill/" TargetMode="External"/><Relationship Id="rId2124" Type="http://schemas.openxmlformats.org/officeDocument/2006/relationships/hyperlink" Target="https://www.instagram.com/immoeg/" TargetMode="External"/><Relationship Id="rId303" Type="http://schemas.openxmlformats.org/officeDocument/2006/relationships/hyperlink" Target="https://www.instagram.com/lifestyle_of_soma" TargetMode="External"/><Relationship Id="rId748" Type="http://schemas.openxmlformats.org/officeDocument/2006/relationships/hyperlink" Target="https://www.instagram.com/moons_kshop/" TargetMode="External"/><Relationship Id="rId955" Type="http://schemas.openxmlformats.org/officeDocument/2006/relationships/hyperlink" Target="https://www.instagram.com/cadyheim/" TargetMode="External"/><Relationship Id="rId1140" Type="http://schemas.openxmlformats.org/officeDocument/2006/relationships/hyperlink" Target="https://www.tiktok.com/@loy_loyyy" TargetMode="External"/><Relationship Id="rId1378" Type="http://schemas.openxmlformats.org/officeDocument/2006/relationships/hyperlink" Target="https://www.instagram.com/yoko.nyu/" TargetMode="External"/><Relationship Id="rId1585" Type="http://schemas.openxmlformats.org/officeDocument/2006/relationships/hyperlink" Target="https://www.instagram.com/ira_onni/" TargetMode="External"/><Relationship Id="rId1792" Type="http://schemas.openxmlformats.org/officeDocument/2006/relationships/hyperlink" Target="https://www.instagram.com/tmpnd/" TargetMode="External"/><Relationship Id="rId84" Type="http://schemas.openxmlformats.org/officeDocument/2006/relationships/hyperlink" Target="https://www.instagram.com/numangazikorede" TargetMode="External"/><Relationship Id="rId510" Type="http://schemas.openxmlformats.org/officeDocument/2006/relationships/hyperlink" Target="https://www.instagram.com/cindyrelle_/" TargetMode="External"/><Relationship Id="rId608" Type="http://schemas.openxmlformats.org/officeDocument/2006/relationships/hyperlink" Target="https://www.instagram.com/moe_ada_jacey/" TargetMode="External"/><Relationship Id="rId815" Type="http://schemas.openxmlformats.org/officeDocument/2006/relationships/hyperlink" Target="https://www.instagram.com/1na_is_nanaina/" TargetMode="External"/><Relationship Id="rId1238" Type="http://schemas.openxmlformats.org/officeDocument/2006/relationships/hyperlink" Target="https://www.instagram.com/9981_ryo/" TargetMode="External"/><Relationship Id="rId1445" Type="http://schemas.openxmlformats.org/officeDocument/2006/relationships/hyperlink" Target="https://www.instagram.com/k._.franc/" TargetMode="External"/><Relationship Id="rId1652" Type="http://schemas.openxmlformats.org/officeDocument/2006/relationships/hyperlink" Target="https://www.instagram.com/code_name_cezer/" TargetMode="External"/><Relationship Id="rId1000" Type="http://schemas.openxmlformats.org/officeDocument/2006/relationships/hyperlink" Target="https://www.tiktok.com/@abigailpalmr/video/7512845624912448786" TargetMode="External"/><Relationship Id="rId1305" Type="http://schemas.openxmlformats.org/officeDocument/2006/relationships/hyperlink" Target="https://www.instagram.com/imasarachannel/" TargetMode="External"/><Relationship Id="rId1957" Type="http://schemas.openxmlformats.org/officeDocument/2006/relationships/hyperlink" Target="https://www.instagram.com/jaryshlee/" TargetMode="External"/><Relationship Id="rId1512" Type="http://schemas.openxmlformats.org/officeDocument/2006/relationships/hyperlink" Target="https://www.instagram.com/minami2525fitness/" TargetMode="External"/><Relationship Id="rId1817" Type="http://schemas.openxmlformats.org/officeDocument/2006/relationships/hyperlink" Target="https://www.instagram.com/cocorannne/" TargetMode="External"/><Relationship Id="rId11" Type="http://schemas.openxmlformats.org/officeDocument/2006/relationships/hyperlink" Target="https://www.instagram.com/ecenurrfidan/" TargetMode="External"/><Relationship Id="rId398" Type="http://schemas.openxmlformats.org/officeDocument/2006/relationships/hyperlink" Target="https://www.instagram.com/reel/DLU5japR-l2/?utm_source=ig_web_copy_link&amp;igsh=MzRlODBiNWFlZA==" TargetMode="External"/><Relationship Id="rId2079" Type="http://schemas.openxmlformats.org/officeDocument/2006/relationships/hyperlink" Target="https://www.instagram.com/lee.ria99/reels/" TargetMode="External"/><Relationship Id="rId160" Type="http://schemas.openxmlformats.org/officeDocument/2006/relationships/hyperlink" Target="https://www.instagram.com/lanthuongphan" TargetMode="External"/><Relationship Id="rId258" Type="http://schemas.openxmlformats.org/officeDocument/2006/relationships/hyperlink" Target="https://www.instagram.com/casablancasandwich" TargetMode="External"/><Relationship Id="rId465" Type="http://schemas.openxmlformats.org/officeDocument/2006/relationships/hyperlink" Target="https://www.instagram.com/candarini/" TargetMode="External"/><Relationship Id="rId672" Type="http://schemas.openxmlformats.org/officeDocument/2006/relationships/hyperlink" Target="https://www.instagram.com/vanegusmiau/" TargetMode="External"/><Relationship Id="rId1095" Type="http://schemas.openxmlformats.org/officeDocument/2006/relationships/hyperlink" Target="https://www.tiktok.com/@nessalovesseoul/video/7534787358193929494" TargetMode="External"/><Relationship Id="rId2146" Type="http://schemas.openxmlformats.org/officeDocument/2006/relationships/hyperlink" Target="https://www.instagram.com/abbiee5220/" TargetMode="External"/><Relationship Id="rId118" Type="http://schemas.openxmlformats.org/officeDocument/2006/relationships/hyperlink" Target="https://www.instagram.com/pattyalexxa_" TargetMode="External"/><Relationship Id="rId325" Type="http://schemas.openxmlformats.org/officeDocument/2006/relationships/hyperlink" Target="https://www.instagram.com/maruko_graphy" TargetMode="External"/><Relationship Id="rId532" Type="http://schemas.openxmlformats.org/officeDocument/2006/relationships/hyperlink" Target="https://www.instagram.com/anastasiaart07/" TargetMode="External"/><Relationship Id="rId977" Type="http://schemas.openxmlformats.org/officeDocument/2006/relationships/hyperlink" Target="https://www.tiktok.com/@roxcesable_/video/7525823208113687830?is_from_webapp=1&amp;sender_device=pc&amp;web_id=7506727444465649159" TargetMode="External"/><Relationship Id="rId1162" Type="http://schemas.openxmlformats.org/officeDocument/2006/relationships/hyperlink" Target="https://www.instagram.com/sayaka112009/" TargetMode="External"/><Relationship Id="rId2006" Type="http://schemas.openxmlformats.org/officeDocument/2006/relationships/hyperlink" Target="https://www.instagram.com/p/C0ySYFrPP6i/" TargetMode="External"/><Relationship Id="rId2213" Type="http://schemas.openxmlformats.org/officeDocument/2006/relationships/hyperlink" Target="https://www.instagram.com/nora_abu.t0128/" TargetMode="External"/><Relationship Id="rId837" Type="http://schemas.openxmlformats.org/officeDocument/2006/relationships/hyperlink" Target="https://www.tiktok.com/@khvanyana11/video/7537249450352184583?is_from_webapp=1&amp;sender_device=pc&amp;web_id=7506727444465649159" TargetMode="External"/><Relationship Id="rId1022" Type="http://schemas.openxmlformats.org/officeDocument/2006/relationships/hyperlink" Target="https://www.tiktok.com/@baysavevo/video/7240258569566784769" TargetMode="External"/><Relationship Id="rId1467" Type="http://schemas.openxmlformats.org/officeDocument/2006/relationships/hyperlink" Target="https://www.instagram.com/keiko22may/" TargetMode="External"/><Relationship Id="rId1674" Type="http://schemas.openxmlformats.org/officeDocument/2006/relationships/hyperlink" Target="https://www.instagram.com/white_0023/" TargetMode="External"/><Relationship Id="rId1881" Type="http://schemas.openxmlformats.org/officeDocument/2006/relationships/hyperlink" Target="https://www.instagram.com/k_seikeinavi/" TargetMode="External"/><Relationship Id="rId904" Type="http://schemas.openxmlformats.org/officeDocument/2006/relationships/hyperlink" Target="https://www.instagram.com/reel/DLzYuTrT4bQ/?utm_source=ig_web_copy_link&amp;igsh=MzRlODBiNWFlZA==" TargetMode="External"/><Relationship Id="rId1327" Type="http://schemas.openxmlformats.org/officeDocument/2006/relationships/hyperlink" Target="https://www.instagram.com/maho_stagram__/" TargetMode="External"/><Relationship Id="rId1534" Type="http://schemas.openxmlformats.org/officeDocument/2006/relationships/hyperlink" Target="https://www.instagram.com/ayu_nica/" TargetMode="External"/><Relationship Id="rId1741" Type="http://schemas.openxmlformats.org/officeDocument/2006/relationships/hyperlink" Target="https://www.instagram.com/_naaaanyan/" TargetMode="External"/><Relationship Id="rId1979" Type="http://schemas.openxmlformats.org/officeDocument/2006/relationships/hyperlink" Target="https://www.instagram.com/carinavkoree/" TargetMode="External"/><Relationship Id="rId33" Type="http://schemas.openxmlformats.org/officeDocument/2006/relationships/hyperlink" Target="https://www.instagram.com/vera_kskincare" TargetMode="External"/><Relationship Id="rId1601" Type="http://schemas.openxmlformats.org/officeDocument/2006/relationships/hyperlink" Target="https://www.instagram.com/l69__rin0/" TargetMode="External"/><Relationship Id="rId1839" Type="http://schemas.openxmlformats.org/officeDocument/2006/relationships/hyperlink" Target="https://www.instagram.com/soooonoo_/" TargetMode="External"/><Relationship Id="rId182" Type="http://schemas.openxmlformats.org/officeDocument/2006/relationships/hyperlink" Target="https://www.instagram.com/gio_inseoul" TargetMode="External"/><Relationship Id="rId1906" Type="http://schemas.openxmlformats.org/officeDocument/2006/relationships/hyperlink" Target="https://www.instagram.com/sachi_korea_fashion/" TargetMode="External"/><Relationship Id="rId487" Type="http://schemas.openxmlformats.org/officeDocument/2006/relationships/hyperlink" Target="https://www.instagram.com/reel/DMfOTqYSWma/?utm_source=ig_web_copy_link&amp;igsh=MzRlODBiNWFlZA==" TargetMode="External"/><Relationship Id="rId694" Type="http://schemas.openxmlformats.org/officeDocument/2006/relationships/hyperlink" Target="https://www.instagram.com/alba_actress/" TargetMode="External"/><Relationship Id="rId2070" Type="http://schemas.openxmlformats.org/officeDocument/2006/relationships/hyperlink" Target="https://www.instagram.com/p/CiIMeSih33G/" TargetMode="External"/><Relationship Id="rId2168" Type="http://schemas.openxmlformats.org/officeDocument/2006/relationships/hyperlink" Target="https://www.instagram.com/s_i_a_0420/" TargetMode="External"/><Relationship Id="rId347" Type="http://schemas.openxmlformats.org/officeDocument/2006/relationships/hyperlink" Target="https://www.instagram.com/emiliiajayne/" TargetMode="External"/><Relationship Id="rId999" Type="http://schemas.openxmlformats.org/officeDocument/2006/relationships/hyperlink" Target="https://www.tiktok.com/@aaaudreyrose/video/7097556897280052485" TargetMode="External"/><Relationship Id="rId1184" Type="http://schemas.openxmlformats.org/officeDocument/2006/relationships/hyperlink" Target="https://www.instagram.com/tzzzzivvvvyen_17/" TargetMode="External"/><Relationship Id="rId2028" Type="http://schemas.openxmlformats.org/officeDocument/2006/relationships/hyperlink" Target="https://www.instagram.com/p/DExpPcEhheg/" TargetMode="External"/><Relationship Id="rId554" Type="http://schemas.openxmlformats.org/officeDocument/2006/relationships/hyperlink" Target="https://www.instagram.com/riapauline/" TargetMode="External"/><Relationship Id="rId761" Type="http://schemas.openxmlformats.org/officeDocument/2006/relationships/hyperlink" Target="https://www.instagram.com/nastya.lee.korea/" TargetMode="External"/><Relationship Id="rId859" Type="http://schemas.openxmlformats.org/officeDocument/2006/relationships/hyperlink" Target="https://www.instagram.com/reel/DLoIACvTjBQ/?utm_source=ig_web_copy_link&amp;igsh=MzRlODBiNWFlZA==" TargetMode="External"/><Relationship Id="rId1391" Type="http://schemas.openxmlformats.org/officeDocument/2006/relationships/hyperlink" Target="https://www.instagram.com/yuki_yoshizawa_/" TargetMode="External"/><Relationship Id="rId1489" Type="http://schemas.openxmlformats.org/officeDocument/2006/relationships/hyperlink" Target="https://www.instagram.com/cocoa_oishi_/" TargetMode="External"/><Relationship Id="rId1696" Type="http://schemas.openxmlformats.org/officeDocument/2006/relationships/hyperlink" Target="https://www.tiktok.com/@_dan.kim/video/7540974608804056326?is_from_webapp=1&amp;sender_device=pc&amp;web_id=7506727444465649159" TargetMode="External"/><Relationship Id="rId2235" Type="http://schemas.openxmlformats.org/officeDocument/2006/relationships/hyperlink" Target="https://www.instagram.com/reel/DOXeu6TEp-u/?utm_source=ig_web_copy_link&amp;igsh=MzRlODBiNWFlZA==" TargetMode="External"/><Relationship Id="rId207" Type="http://schemas.openxmlformats.org/officeDocument/2006/relationships/hyperlink" Target="https://www.instagram.com/nthabss_m" TargetMode="External"/><Relationship Id="rId414" Type="http://schemas.openxmlformats.org/officeDocument/2006/relationships/hyperlink" Target="https://www.instagram.com/lbdsalma19/" TargetMode="External"/><Relationship Id="rId621" Type="http://schemas.openxmlformats.org/officeDocument/2006/relationships/hyperlink" Target="https://www.instagram.com/rina_cheon/" TargetMode="External"/><Relationship Id="rId1044" Type="http://schemas.openxmlformats.org/officeDocument/2006/relationships/hyperlink" Target="https://www.tiktok.com/@dimasempai_/video/7281901683779685633" TargetMode="External"/><Relationship Id="rId1251" Type="http://schemas.openxmlformats.org/officeDocument/2006/relationships/hyperlink" Target="https://www.instagram.com/arasa_chan.kr/" TargetMode="External"/><Relationship Id="rId1349" Type="http://schemas.openxmlformats.org/officeDocument/2006/relationships/hyperlink" Target="https://www.instagram.com/miyu_bigbaby/" TargetMode="External"/><Relationship Id="rId719" Type="http://schemas.openxmlformats.org/officeDocument/2006/relationships/hyperlink" Target="https://www.instagram.com/diyaraj_/" TargetMode="External"/><Relationship Id="rId926" Type="http://schemas.openxmlformats.org/officeDocument/2006/relationships/hyperlink" Target="https://www.instagram.com/reel/DL4kEZKSf-j/?utm_source=ig_web_copy_link&amp;igsh=MzRlODBiNWFlZA==" TargetMode="External"/><Relationship Id="rId1111" Type="http://schemas.openxmlformats.org/officeDocument/2006/relationships/hyperlink" Target="https://www.tiktok.com/@annainseoul" TargetMode="External"/><Relationship Id="rId1556" Type="http://schemas.openxmlformats.org/officeDocument/2006/relationships/hyperlink" Target="https://www.instagram.com/seek_sumire315/" TargetMode="External"/><Relationship Id="rId1763" Type="http://schemas.openxmlformats.org/officeDocument/2006/relationships/hyperlink" Target="https://www.instagram.com/sherry_33s2/" TargetMode="External"/><Relationship Id="rId1970" Type="http://schemas.openxmlformats.org/officeDocument/2006/relationships/hyperlink" Target="https://www.instagram.com/famaworldvlog/?g=5" TargetMode="External"/><Relationship Id="rId55" Type="http://schemas.openxmlformats.org/officeDocument/2006/relationships/hyperlink" Target="https://www.instagram.com/reel/DK1YR8lhnan/?utm_source=ig_web_copy_link&amp;igsh=MzRlODBiNWFlZA==" TargetMode="External"/><Relationship Id="rId1209" Type="http://schemas.openxmlformats.org/officeDocument/2006/relationships/hyperlink" Target="https://www.instagram.com/ayu_kumano/" TargetMode="External"/><Relationship Id="rId1416" Type="http://schemas.openxmlformats.org/officeDocument/2006/relationships/hyperlink" Target="https://www.instagram.com/pachi.chim/" TargetMode="External"/><Relationship Id="rId1623" Type="http://schemas.openxmlformats.org/officeDocument/2006/relationships/hyperlink" Target="https://www.instagram.com/lyn_loveit/" TargetMode="External"/><Relationship Id="rId1830" Type="http://schemas.openxmlformats.org/officeDocument/2006/relationships/hyperlink" Target="https://www.instagram.com/hellojito_/" TargetMode="External"/><Relationship Id="rId1928" Type="http://schemas.openxmlformats.org/officeDocument/2006/relationships/hyperlink" Target="https://www.instagram.com/__hina_im/" TargetMode="External"/><Relationship Id="rId2092" Type="http://schemas.openxmlformats.org/officeDocument/2006/relationships/hyperlink" Target="https://www.instagram.com/qqq555/" TargetMode="External"/><Relationship Id="rId271" Type="http://schemas.openxmlformats.org/officeDocument/2006/relationships/hyperlink" Target="https://www.instagram.com/didafarah" TargetMode="External"/><Relationship Id="rId131" Type="http://schemas.openxmlformats.org/officeDocument/2006/relationships/hyperlink" Target="https://www.instagram.com/callmelinaaaaa" TargetMode="External"/><Relationship Id="rId369" Type="http://schemas.openxmlformats.org/officeDocument/2006/relationships/hyperlink" Target="https://www.instagram.com/notbymia/" TargetMode="External"/><Relationship Id="rId576" Type="http://schemas.openxmlformats.org/officeDocument/2006/relationships/hyperlink" Target="https://www.instagram.com/somkkum/" TargetMode="External"/><Relationship Id="rId783" Type="http://schemas.openxmlformats.org/officeDocument/2006/relationships/hyperlink" Target="https://www.instagram.com/sjeongmii/" TargetMode="External"/><Relationship Id="rId990" Type="http://schemas.openxmlformats.org/officeDocument/2006/relationships/hyperlink" Target="https://www.tiktok.com/@_selinnn__/video/7441278772231376161" TargetMode="External"/><Relationship Id="rId2257" Type="http://schemas.openxmlformats.org/officeDocument/2006/relationships/hyperlink" Target="https://www.instagram.com/p/DEhEpvuMRPo/?utm_source=ig_web_copy_link" TargetMode="External"/><Relationship Id="rId229" Type="http://schemas.openxmlformats.org/officeDocument/2006/relationships/hyperlink" Target="https://www.instagram.com/chiicachicaa" TargetMode="External"/><Relationship Id="rId436" Type="http://schemas.openxmlformats.org/officeDocument/2006/relationships/hyperlink" Target="https://www.instagram.com/373.mii/" TargetMode="External"/><Relationship Id="rId643" Type="http://schemas.openxmlformats.org/officeDocument/2006/relationships/hyperlink" Target="https://www.instagram.com/jesicca_bby/" TargetMode="External"/><Relationship Id="rId1066" Type="http://schemas.openxmlformats.org/officeDocument/2006/relationships/hyperlink" Target="https://www.tiktok.com/@omycaramel/video/7529738522241142024?is_from_webapp=1&amp;sender_device=pc&amp;web_id=7506727444465649159" TargetMode="External"/><Relationship Id="rId1273" Type="http://schemas.openxmlformats.org/officeDocument/2006/relationships/hyperlink" Target="https://www.instagram.com/cafeshimafo/" TargetMode="External"/><Relationship Id="rId1480" Type="http://schemas.openxmlformats.org/officeDocument/2006/relationships/hyperlink" Target="https://www.instagram.com/junjunjun0908/" TargetMode="External"/><Relationship Id="rId2117" Type="http://schemas.openxmlformats.org/officeDocument/2006/relationships/hyperlink" Target="https://www.instagram.com/eliy.99/" TargetMode="External"/><Relationship Id="rId850" Type="http://schemas.openxmlformats.org/officeDocument/2006/relationships/hyperlink" Target="https://www.instagram.com/serafimashavrina/" TargetMode="External"/><Relationship Id="rId948" Type="http://schemas.openxmlformats.org/officeDocument/2006/relationships/hyperlink" Target="https://www.instagram.com/mellisaputriaji/" TargetMode="External"/><Relationship Id="rId1133" Type="http://schemas.openxmlformats.org/officeDocument/2006/relationships/hyperlink" Target="https://www.tiktok.com/@cyouinseoul" TargetMode="External"/><Relationship Id="rId1578" Type="http://schemas.openxmlformats.org/officeDocument/2006/relationships/hyperlink" Target="https://www.instagram.com/___s3.k/" TargetMode="External"/><Relationship Id="rId1785" Type="http://schemas.openxmlformats.org/officeDocument/2006/relationships/hyperlink" Target="https://www.instagram.com/44a8010/" TargetMode="External"/><Relationship Id="rId1992" Type="http://schemas.openxmlformats.org/officeDocument/2006/relationships/hyperlink" Target="https://www.instagram.com/kyyyylllllaaaa/" TargetMode="External"/><Relationship Id="rId77" Type="http://schemas.openxmlformats.org/officeDocument/2006/relationships/hyperlink" Target="https://www.instagram.com/bea_hmakeup" TargetMode="External"/><Relationship Id="rId503" Type="http://schemas.openxmlformats.org/officeDocument/2006/relationships/hyperlink" Target="https://www.instagram.com/chai__baby/" TargetMode="External"/><Relationship Id="rId710" Type="http://schemas.openxmlformats.org/officeDocument/2006/relationships/hyperlink" Target="https://www.instagram.com/view4two/" TargetMode="External"/><Relationship Id="rId808" Type="http://schemas.openxmlformats.org/officeDocument/2006/relationships/hyperlink" Target="https://www.instagram.com/_gin_tg_/" TargetMode="External"/><Relationship Id="rId1340" Type="http://schemas.openxmlformats.org/officeDocument/2006/relationships/hyperlink" Target="https://www.instagram.com/mikajimbox/" TargetMode="External"/><Relationship Id="rId1438" Type="http://schemas.openxmlformats.org/officeDocument/2006/relationships/hyperlink" Target="https://www.instagram.com/tsumu_cosme/" TargetMode="External"/><Relationship Id="rId1645" Type="http://schemas.openxmlformats.org/officeDocument/2006/relationships/hyperlink" Target="https://www.instagram.com/ay20_am20/" TargetMode="External"/><Relationship Id="rId1200" Type="http://schemas.openxmlformats.org/officeDocument/2006/relationships/hyperlink" Target="https://www.instagram.com/_bogsuny/" TargetMode="External"/><Relationship Id="rId1852" Type="http://schemas.openxmlformats.org/officeDocument/2006/relationships/hyperlink" Target="https://www.instagram.com/kimly.98s/" TargetMode="External"/><Relationship Id="rId1505" Type="http://schemas.openxmlformats.org/officeDocument/2006/relationships/hyperlink" Target="https://www.instagram.com/yoko_taguchi_white/" TargetMode="External"/><Relationship Id="rId1712" Type="http://schemas.openxmlformats.org/officeDocument/2006/relationships/hyperlink" Target="https://www.instagram.com/ka_05dec/" TargetMode="External"/><Relationship Id="rId293" Type="http://schemas.openxmlformats.org/officeDocument/2006/relationships/hyperlink" Target="https://www.instagram.com/emanuela.follis" TargetMode="External"/><Relationship Id="rId2181" Type="http://schemas.openxmlformats.org/officeDocument/2006/relationships/hyperlink" Target="https://www.instagram.com/nattiwz/" TargetMode="External"/><Relationship Id="rId153" Type="http://schemas.openxmlformats.org/officeDocument/2006/relationships/hyperlink" Target="https://www.instagram.com/melo.bondo" TargetMode="External"/><Relationship Id="rId360" Type="http://schemas.openxmlformats.org/officeDocument/2006/relationships/hyperlink" Target="https://www.instagram.com/mandyserafina/" TargetMode="External"/><Relationship Id="rId598" Type="http://schemas.openxmlformats.org/officeDocument/2006/relationships/hyperlink" Target="https://www.instagram.com/riz_graphy/" TargetMode="External"/><Relationship Id="rId2041" Type="http://schemas.openxmlformats.org/officeDocument/2006/relationships/hyperlink" Target="https://www.instagram.com/reel/DNRvGM7y2FH/?utm_source=ig_web_copy_link&amp;igsh=MzRlODBiNWFlZA==" TargetMode="External"/><Relationship Id="rId220" Type="http://schemas.openxmlformats.org/officeDocument/2006/relationships/hyperlink" Target="https://www.instagram.com/gram__yuuki/" TargetMode="External"/><Relationship Id="rId458" Type="http://schemas.openxmlformats.org/officeDocument/2006/relationships/hyperlink" Target="https://www.instagram.com/kosar_in_korea/" TargetMode="External"/><Relationship Id="rId665" Type="http://schemas.openxmlformats.org/officeDocument/2006/relationships/hyperlink" Target="https://www.instagram.com/aledreww/" TargetMode="External"/><Relationship Id="rId872" Type="http://schemas.openxmlformats.org/officeDocument/2006/relationships/hyperlink" Target="https://www.instagram.com/elegantgirlz/" TargetMode="External"/><Relationship Id="rId1088" Type="http://schemas.openxmlformats.org/officeDocument/2006/relationships/hyperlink" Target="https://www.instagram.com/reel/DMeAi2LSWd6/?utm_source=ig_web_copy_link&amp;igsh=MzRlODBiNWFlZA==" TargetMode="External"/><Relationship Id="rId1295" Type="http://schemas.openxmlformats.org/officeDocument/2006/relationships/hyperlink" Target="https://www.instagram.com/hanae_0227/" TargetMode="External"/><Relationship Id="rId2139" Type="http://schemas.openxmlformats.org/officeDocument/2006/relationships/hyperlink" Target="https://www.instagram.com/hikono0909/?g=5" TargetMode="External"/><Relationship Id="rId318" Type="http://schemas.openxmlformats.org/officeDocument/2006/relationships/hyperlink" Target="https://www.instagram.com/colombe.art_" TargetMode="External"/><Relationship Id="rId525" Type="http://schemas.openxmlformats.org/officeDocument/2006/relationships/hyperlink" Target="https://www.instagram.com/chuchuperoaichu/" TargetMode="External"/><Relationship Id="rId732" Type="http://schemas.openxmlformats.org/officeDocument/2006/relationships/hyperlink" Target="https://www.instagram.com/safiremoonlight/" TargetMode="External"/><Relationship Id="rId1155" Type="http://schemas.openxmlformats.org/officeDocument/2006/relationships/hyperlink" Target="https://www.instagram.com/babyddalgi/" TargetMode="External"/><Relationship Id="rId1362" Type="http://schemas.openxmlformats.org/officeDocument/2006/relationships/hyperlink" Target="https://www.instagram.com/tmm111xx/" TargetMode="External"/><Relationship Id="rId2206" Type="http://schemas.openxmlformats.org/officeDocument/2006/relationships/hyperlink" Target="https://www.instagram.com/kimbonomics/" TargetMode="External"/><Relationship Id="rId99" Type="http://schemas.openxmlformats.org/officeDocument/2006/relationships/hyperlink" Target="https://www.instagram.com/josicabrall12" TargetMode="External"/><Relationship Id="rId1015" Type="http://schemas.openxmlformats.org/officeDocument/2006/relationships/hyperlink" Target="https://www.tiktok.com/@azahara_maiga/video/7365182724656647457" TargetMode="External"/><Relationship Id="rId1222" Type="http://schemas.openxmlformats.org/officeDocument/2006/relationships/hyperlink" Target="https://www.instagram.com/__shiori__11o/" TargetMode="External"/><Relationship Id="rId1667" Type="http://schemas.openxmlformats.org/officeDocument/2006/relationships/hyperlink" Target="https://www.instagram.com/ritsu__1205/" TargetMode="External"/><Relationship Id="rId1874" Type="http://schemas.openxmlformats.org/officeDocument/2006/relationships/hyperlink" Target="https://www.instagram.com/joobi_111/" TargetMode="External"/><Relationship Id="rId1527" Type="http://schemas.openxmlformats.org/officeDocument/2006/relationships/hyperlink" Target="https://www.instagram.com/ryona_hair/" TargetMode="External"/><Relationship Id="rId1734" Type="http://schemas.openxmlformats.org/officeDocument/2006/relationships/hyperlink" Target="https://www.instagram.com/naaao8610/" TargetMode="External"/><Relationship Id="rId1941" Type="http://schemas.openxmlformats.org/officeDocument/2006/relationships/hyperlink" Target="https://www.instagram.com/misa._.ning/" TargetMode="External"/><Relationship Id="rId26" Type="http://schemas.openxmlformats.org/officeDocument/2006/relationships/hyperlink" Target="https://www.instagram.com/racunbyoddd" TargetMode="External"/><Relationship Id="rId175" Type="http://schemas.openxmlformats.org/officeDocument/2006/relationships/hyperlink" Target="https://www.instagram.com/_vilisovazoia" TargetMode="External"/><Relationship Id="rId1801" Type="http://schemas.openxmlformats.org/officeDocument/2006/relationships/hyperlink" Target="https://www.instagram.com/kakechan126_/" TargetMode="External"/><Relationship Id="rId382" Type="http://schemas.openxmlformats.org/officeDocument/2006/relationships/hyperlink" Target="https://www.instagram.com/yenern88/" TargetMode="External"/><Relationship Id="rId687" Type="http://schemas.openxmlformats.org/officeDocument/2006/relationships/hyperlink" Target="https://www.instagram.com/ahlamelulita/" TargetMode="External"/><Relationship Id="rId2063" Type="http://schemas.openxmlformats.org/officeDocument/2006/relationships/hyperlink" Target="https://www.instagram.com/p/C8vXuREvLQC/" TargetMode="External"/><Relationship Id="rId2270" Type="http://schemas.openxmlformats.org/officeDocument/2006/relationships/hyperlink" Target="https://www.instagram.com/p/DMy9JjygJmt/?utm_source=ig_web_copy_link" TargetMode="External"/><Relationship Id="rId242" Type="http://schemas.openxmlformats.org/officeDocument/2006/relationships/hyperlink" Target="https://www.instagram.com/tesshorak" TargetMode="External"/><Relationship Id="rId894" Type="http://schemas.openxmlformats.org/officeDocument/2006/relationships/hyperlink" Target="https://www.instagram.com/nnorasara/" TargetMode="External"/><Relationship Id="rId1177" Type="http://schemas.openxmlformats.org/officeDocument/2006/relationships/hyperlink" Target="https://www.instagram.com/naco_0518/" TargetMode="External"/><Relationship Id="rId2130" Type="http://schemas.openxmlformats.org/officeDocument/2006/relationships/hyperlink" Target="https://www.instagram.com/keicale_/" TargetMode="External"/><Relationship Id="rId102" Type="http://schemas.openxmlformats.org/officeDocument/2006/relationships/hyperlink" Target="https://www.instagram.com/zdesalina" TargetMode="External"/><Relationship Id="rId547" Type="http://schemas.openxmlformats.org/officeDocument/2006/relationships/hyperlink" Target="https://www.instagram.com/yoanna.hwayung/" TargetMode="External"/><Relationship Id="rId754" Type="http://schemas.openxmlformats.org/officeDocument/2006/relationships/hyperlink" Target="https://www.instagram.com/adventures_withsushi/" TargetMode="External"/><Relationship Id="rId961" Type="http://schemas.openxmlformats.org/officeDocument/2006/relationships/hyperlink" Target="https://www.instagram.com/natalieong/" TargetMode="External"/><Relationship Id="rId1384" Type="http://schemas.openxmlformats.org/officeDocument/2006/relationships/hyperlink" Target="https://www.instagram.com/yucca5225/" TargetMode="External"/><Relationship Id="rId1591" Type="http://schemas.openxmlformats.org/officeDocument/2006/relationships/hyperlink" Target="https://www.instagram.com/ryokachii/" TargetMode="External"/><Relationship Id="rId1689" Type="http://schemas.openxmlformats.org/officeDocument/2006/relationships/hyperlink" Target="https://www.instagram.com/hs93sy/" TargetMode="External"/><Relationship Id="rId2228" Type="http://schemas.openxmlformats.org/officeDocument/2006/relationships/hyperlink" Target="https://www.instagram.com/_kotsv/" TargetMode="External"/><Relationship Id="rId90" Type="http://schemas.openxmlformats.org/officeDocument/2006/relationships/hyperlink" Target="https://www.instagram.com/thoraia_gamal_" TargetMode="External"/><Relationship Id="rId407" Type="http://schemas.openxmlformats.org/officeDocument/2006/relationships/hyperlink" Target="https://www.instagram.com/joylim27/" TargetMode="External"/><Relationship Id="rId614" Type="http://schemas.openxmlformats.org/officeDocument/2006/relationships/hyperlink" Target="https://www.instagram.com/lucie.carbone/" TargetMode="External"/><Relationship Id="rId821" Type="http://schemas.openxmlformats.org/officeDocument/2006/relationships/hyperlink" Target="https://www.instagram.com/kyung.2k/" TargetMode="External"/><Relationship Id="rId1037" Type="http://schemas.openxmlformats.org/officeDocument/2006/relationships/hyperlink" Target="https://www.tiktok.com/@dailydoseofkorean/video/7297844947204476168" TargetMode="External"/><Relationship Id="rId1244" Type="http://schemas.openxmlformats.org/officeDocument/2006/relationships/hyperlink" Target="https://www.instagram.com/air_053/" TargetMode="External"/><Relationship Id="rId1451" Type="http://schemas.openxmlformats.org/officeDocument/2006/relationships/hyperlink" Target="https://www.instagram.com/rinyapu0307/" TargetMode="External"/><Relationship Id="rId1896" Type="http://schemas.openxmlformats.org/officeDocument/2006/relationships/hyperlink" Target="https://www.instagram.com/akdb_88/" TargetMode="External"/><Relationship Id="rId919" Type="http://schemas.openxmlformats.org/officeDocument/2006/relationships/hyperlink" Target="https://www.tiktok.com/@oumsinkorea/video/7525431459427945745" TargetMode="External"/><Relationship Id="rId1104" Type="http://schemas.openxmlformats.org/officeDocument/2006/relationships/hyperlink" Target="https://www.tiktok.com/@sasshybelle" TargetMode="External"/><Relationship Id="rId1311" Type="http://schemas.openxmlformats.org/officeDocument/2006/relationships/hyperlink" Target="https://www.instagram.com/karin__life/" TargetMode="External"/><Relationship Id="rId1549" Type="http://schemas.openxmlformats.org/officeDocument/2006/relationships/hyperlink" Target="https://www.instagram.com/kuma.yuna1211/" TargetMode="External"/><Relationship Id="rId1756" Type="http://schemas.openxmlformats.org/officeDocument/2006/relationships/hyperlink" Target="https://www.instagram.com/saki_kiichan/" TargetMode="External"/><Relationship Id="rId1963" Type="http://schemas.openxmlformats.org/officeDocument/2006/relationships/hyperlink" Target="https://www.instagram.com/reel/DOBjwvkkuWf/?utm_source=ig_web_copy_link&amp;igsh=MzRlODBiNWFlZA==" TargetMode="External"/><Relationship Id="rId48" Type="http://schemas.openxmlformats.org/officeDocument/2006/relationships/hyperlink" Target="https://www.instagram.com/clairebearicon" TargetMode="External"/><Relationship Id="rId1409" Type="http://schemas.openxmlformats.org/officeDocument/2006/relationships/hyperlink" Target="https://www.instagram.com/niki.kawabe/" TargetMode="External"/><Relationship Id="rId1616" Type="http://schemas.openxmlformats.org/officeDocument/2006/relationships/hyperlink" Target="https://www.instagram.com/kei_photo_aomori/" TargetMode="External"/><Relationship Id="rId1823" Type="http://schemas.openxmlformats.org/officeDocument/2006/relationships/hyperlink" Target="https://www.instagram.com/miri.___/" TargetMode="External"/><Relationship Id="rId197" Type="http://schemas.openxmlformats.org/officeDocument/2006/relationships/hyperlink" Target="https://www.instagram.com/waipuru" TargetMode="External"/><Relationship Id="rId2085" Type="http://schemas.openxmlformats.org/officeDocument/2006/relationships/hyperlink" Target="https://www.instagram.com/taimanshalang_korean/" TargetMode="External"/><Relationship Id="rId264" Type="http://schemas.openxmlformats.org/officeDocument/2006/relationships/hyperlink" Target="https://www.instagram.com/evedkimrealtor" TargetMode="External"/><Relationship Id="rId471" Type="http://schemas.openxmlformats.org/officeDocument/2006/relationships/hyperlink" Target="https://www.instagram.com/laurenade_/" TargetMode="External"/><Relationship Id="rId2152" Type="http://schemas.openxmlformats.org/officeDocument/2006/relationships/hyperlink" Target="https://www.instagram.com/like.yuna/" TargetMode="External"/><Relationship Id="rId124" Type="http://schemas.openxmlformats.org/officeDocument/2006/relationships/hyperlink" Target="https://www.instagram.com/itsnicoletine" TargetMode="External"/><Relationship Id="rId569" Type="http://schemas.openxmlformats.org/officeDocument/2006/relationships/hyperlink" Target="https://www.instagram.com/lin__fuli/" TargetMode="External"/><Relationship Id="rId776" Type="http://schemas.openxmlformats.org/officeDocument/2006/relationships/hyperlink" Target="https://www.instagram.com/jmariedg/" TargetMode="External"/><Relationship Id="rId983" Type="http://schemas.openxmlformats.org/officeDocument/2006/relationships/hyperlink" Target="https://www.instagram.com/reel/DMXj8iYTUGD/?utm_source=ig_web_copy_link&amp;igsh=MzRlODBiNWFlZA==" TargetMode="External"/><Relationship Id="rId1199" Type="http://schemas.openxmlformats.org/officeDocument/2006/relationships/hyperlink" Target="https://www.instagram.com/happy_cosme3150/" TargetMode="External"/><Relationship Id="rId331" Type="http://schemas.openxmlformats.org/officeDocument/2006/relationships/hyperlink" Target="https://www.instagram.com/nihat.korea" TargetMode="External"/><Relationship Id="rId429" Type="http://schemas.openxmlformats.org/officeDocument/2006/relationships/hyperlink" Target="https://www.instagram.com/reel/DLWUSndPY3y/?utm_source=ig_web_button_share_sheet&amp;igsh=MzRlODBiNWFlZA==" TargetMode="External"/><Relationship Id="rId636" Type="http://schemas.openxmlformats.org/officeDocument/2006/relationships/hyperlink" Target="https://www.instagram.com/hmria_/" TargetMode="External"/><Relationship Id="rId1059" Type="http://schemas.openxmlformats.org/officeDocument/2006/relationships/hyperlink" Target="https://www.tiktok.com/@fact.files1/video/7266563183509376288" TargetMode="External"/><Relationship Id="rId1266" Type="http://schemas.openxmlformats.org/officeDocument/2006/relationships/hyperlink" Target="https://www.instagram.com/buzz_korea/" TargetMode="External"/><Relationship Id="rId1473" Type="http://schemas.openxmlformats.org/officeDocument/2006/relationships/hyperlink" Target="https://www.instagram.com/_s2rnaq/" TargetMode="External"/><Relationship Id="rId2012" Type="http://schemas.openxmlformats.org/officeDocument/2006/relationships/hyperlink" Target="https://www.instagram.com/p/DJ9XWHCzX5g/" TargetMode="External"/><Relationship Id="rId843" Type="http://schemas.openxmlformats.org/officeDocument/2006/relationships/hyperlink" Target="https://www.instagram.com/kelseymorales13/" TargetMode="External"/><Relationship Id="rId1126" Type="http://schemas.openxmlformats.org/officeDocument/2006/relationships/hyperlink" Target="https://www.tiktok.com/@chere_in_korea" TargetMode="External"/><Relationship Id="rId1680" Type="http://schemas.openxmlformats.org/officeDocument/2006/relationships/hyperlink" Target="https://www.instagram.com/rry_mamasan/" TargetMode="External"/><Relationship Id="rId1778" Type="http://schemas.openxmlformats.org/officeDocument/2006/relationships/hyperlink" Target="https://www.instagram.com/kiyola.korea/" TargetMode="External"/><Relationship Id="rId1985" Type="http://schemas.openxmlformats.org/officeDocument/2006/relationships/hyperlink" Target="https://www.instagram.com/jaiixos/" TargetMode="External"/><Relationship Id="rId703" Type="http://schemas.openxmlformats.org/officeDocument/2006/relationships/hyperlink" Target="https://www.instagram.com/n.loo95/" TargetMode="External"/><Relationship Id="rId910" Type="http://schemas.openxmlformats.org/officeDocument/2006/relationships/hyperlink" Target="https://www.instagram.com/krenhng/" TargetMode="External"/><Relationship Id="rId1333" Type="http://schemas.openxmlformats.org/officeDocument/2006/relationships/hyperlink" Target="https://www.instagram.com/maya_arrange/" TargetMode="External"/><Relationship Id="rId1540" Type="http://schemas.openxmlformats.org/officeDocument/2006/relationships/hyperlink" Target="https://www.instagram.com/_.mamitasu._/" TargetMode="External"/><Relationship Id="rId1638" Type="http://schemas.openxmlformats.org/officeDocument/2006/relationships/hyperlink" Target="https://www.instagram.com/akina_1548/" TargetMode="External"/><Relationship Id="rId1400" Type="http://schemas.openxmlformats.org/officeDocument/2006/relationships/hyperlink" Target="https://www.instagram.com/nanami_miyase/" TargetMode="External"/><Relationship Id="rId1845" Type="http://schemas.openxmlformats.org/officeDocument/2006/relationships/hyperlink" Target="https://www.instagram.com/una_gourmet.o0/" TargetMode="External"/><Relationship Id="rId1705" Type="http://schemas.openxmlformats.org/officeDocument/2006/relationships/hyperlink" Target="https://www.instagram.com/reel/DN5vVkIiZpA/?utm_source=ig_web_copy_link&amp;igsh=MzRlODBiNWFlZA==" TargetMode="External"/><Relationship Id="rId1912" Type="http://schemas.openxmlformats.org/officeDocument/2006/relationships/hyperlink" Target="https://www.instagram.com/niiikocham/" TargetMode="External"/><Relationship Id="rId286" Type="http://schemas.openxmlformats.org/officeDocument/2006/relationships/hyperlink" Target="https://www.instagram.com/chompupuu" TargetMode="External"/><Relationship Id="rId493" Type="http://schemas.openxmlformats.org/officeDocument/2006/relationships/hyperlink" Target="https://www.instagram.com/claramaure/" TargetMode="External"/><Relationship Id="rId2174" Type="http://schemas.openxmlformats.org/officeDocument/2006/relationships/hyperlink" Target="https://www.instagram.com/lamrainpin/?g=5" TargetMode="External"/><Relationship Id="rId146" Type="http://schemas.openxmlformats.org/officeDocument/2006/relationships/hyperlink" Target="https://www.instagram.com/asimohs_" TargetMode="External"/><Relationship Id="rId353" Type="http://schemas.openxmlformats.org/officeDocument/2006/relationships/hyperlink" Target="https://www.instagram.com/reel/DLU4NlBTtNA/?utm_source=ig_web_copy_link&amp;igsh=MzRlODBiNWFlZA==" TargetMode="External"/><Relationship Id="rId560" Type="http://schemas.openxmlformats.org/officeDocument/2006/relationships/hyperlink" Target="https://www.instagram.com/ice.krmb/" TargetMode="External"/><Relationship Id="rId798" Type="http://schemas.openxmlformats.org/officeDocument/2006/relationships/hyperlink" Target="https://www.instagram.com/nicollegracia/" TargetMode="External"/><Relationship Id="rId1190" Type="http://schemas.openxmlformats.org/officeDocument/2006/relationships/hyperlink" Target="https://www.instagram.com/reel/DNPKv1tyL1i/?utm_source=ig_web_copy_link&amp;igsh=MzRlODBiNWFlZA==" TargetMode="External"/><Relationship Id="rId2034" Type="http://schemas.openxmlformats.org/officeDocument/2006/relationships/hyperlink" Target="https://www.instagram.com/p/DET_M9syF-S/" TargetMode="External"/><Relationship Id="rId2241" Type="http://schemas.openxmlformats.org/officeDocument/2006/relationships/hyperlink" Target="https://www.instagram.com/p/DEhEpvuMRPo/?utm_source=ig_web_copy_link" TargetMode="External"/><Relationship Id="rId213" Type="http://schemas.openxmlformats.org/officeDocument/2006/relationships/hyperlink" Target="https://www.instagram.com/umeda.vh" TargetMode="External"/><Relationship Id="rId420" Type="http://schemas.openxmlformats.org/officeDocument/2006/relationships/hyperlink" Target="https://www.instagram.com/halimalogia/" TargetMode="External"/><Relationship Id="rId658" Type="http://schemas.openxmlformats.org/officeDocument/2006/relationships/hyperlink" Target="https://www.instagram.com/woori.riri/" TargetMode="External"/><Relationship Id="rId865" Type="http://schemas.openxmlformats.org/officeDocument/2006/relationships/hyperlink" Target="https://www.instagram.com/eddiec.u/" TargetMode="External"/><Relationship Id="rId1050" Type="http://schemas.openxmlformats.org/officeDocument/2006/relationships/hyperlink" Target="https://www.tiktok.com/@elizainkorea/video/7265534107961117954" TargetMode="External"/><Relationship Id="rId1288" Type="http://schemas.openxmlformats.org/officeDocument/2006/relationships/hyperlink" Target="https://www.instagram.com/golf__naru/" TargetMode="External"/><Relationship Id="rId1495" Type="http://schemas.openxmlformats.org/officeDocument/2006/relationships/hyperlink" Target="https://www.instagram.com/naako.s2/" TargetMode="External"/><Relationship Id="rId2101" Type="http://schemas.openxmlformats.org/officeDocument/2006/relationships/hyperlink" Target="https://www.instagram.com/prettylittlevanity.co/" TargetMode="External"/><Relationship Id="rId518" Type="http://schemas.openxmlformats.org/officeDocument/2006/relationships/hyperlink" Target="https://www.instagram.com/rayaneroxy/" TargetMode="External"/><Relationship Id="rId725" Type="http://schemas.openxmlformats.org/officeDocument/2006/relationships/hyperlink" Target="https://www.instagram.com/koincompany/" TargetMode="External"/><Relationship Id="rId932" Type="http://schemas.openxmlformats.org/officeDocument/2006/relationships/hyperlink" Target="https://www.instagram.com/andrearr5/" TargetMode="External"/><Relationship Id="rId1148" Type="http://schemas.openxmlformats.org/officeDocument/2006/relationships/hyperlink" Target="https://www.tiktok.com/@poleiymkhize" TargetMode="External"/><Relationship Id="rId1355" Type="http://schemas.openxmlformats.org/officeDocument/2006/relationships/hyperlink" Target="https://www.instagram.com/momoko_323/" TargetMode="External"/><Relationship Id="rId1562" Type="http://schemas.openxmlformats.org/officeDocument/2006/relationships/hyperlink" Target="https://www.instagram.com/rie0723/" TargetMode="External"/><Relationship Id="rId1008" Type="http://schemas.openxmlformats.org/officeDocument/2006/relationships/hyperlink" Target="https://www.tiktok.com/@ambriencorea/video/7421356442734677253" TargetMode="External"/><Relationship Id="rId1215" Type="http://schemas.openxmlformats.org/officeDocument/2006/relationships/hyperlink" Target="https://www.instagram.com/_kimmarin_/" TargetMode="External"/><Relationship Id="rId1422" Type="http://schemas.openxmlformats.org/officeDocument/2006/relationships/hyperlink" Target="https://www.instagram.com/pon_1993__/" TargetMode="External"/><Relationship Id="rId1867" Type="http://schemas.openxmlformats.org/officeDocument/2006/relationships/hyperlink" Target="https://www.instagram.com/_honey.blair_/" TargetMode="External"/><Relationship Id="rId61" Type="http://schemas.openxmlformats.org/officeDocument/2006/relationships/hyperlink" Target="https://www.instagram.com/_addicted.to.skincare" TargetMode="External"/><Relationship Id="rId1727" Type="http://schemas.openxmlformats.org/officeDocument/2006/relationships/hyperlink" Target="https://www.instagram.com/acaneyade/" TargetMode="External"/><Relationship Id="rId1934" Type="http://schemas.openxmlformats.org/officeDocument/2006/relationships/hyperlink" Target="https://www.instagram.com/yuuka_sing_drm/" TargetMode="External"/><Relationship Id="rId19" Type="http://schemas.openxmlformats.org/officeDocument/2006/relationships/hyperlink" Target="https://www.instagram.com/model__ella/" TargetMode="External"/><Relationship Id="rId2196" Type="http://schemas.openxmlformats.org/officeDocument/2006/relationships/hyperlink" Target="https://www.instagram.com/s00lbi_kim29/reel/DOWUw7jEoFD/" TargetMode="External"/><Relationship Id="rId168" Type="http://schemas.openxmlformats.org/officeDocument/2006/relationships/hyperlink" Target="https://www.instagram.com/kellysbeautylife" TargetMode="External"/><Relationship Id="rId375" Type="http://schemas.openxmlformats.org/officeDocument/2006/relationships/hyperlink" Target="https://www.instagram.com/sandyyy_cake/" TargetMode="External"/><Relationship Id="rId582" Type="http://schemas.openxmlformats.org/officeDocument/2006/relationships/hyperlink" Target="https://www.instagram.com/elyna___style/" TargetMode="External"/><Relationship Id="rId2056" Type="http://schemas.openxmlformats.org/officeDocument/2006/relationships/hyperlink" Target="https://www.instagram.com/rubisonline/" TargetMode="External"/><Relationship Id="rId2263" Type="http://schemas.openxmlformats.org/officeDocument/2006/relationships/hyperlink" Target="https://www.instagram.com/p/DMy9JjygJmt/?utm_source=ig_web_copy_link" TargetMode="External"/><Relationship Id="rId3" Type="http://schemas.openxmlformats.org/officeDocument/2006/relationships/hyperlink" Target="https://www.instagram.com/kaia.wx/" TargetMode="External"/><Relationship Id="rId235" Type="http://schemas.openxmlformats.org/officeDocument/2006/relationships/hyperlink" Target="https://www.instagram.com/lafemme_x" TargetMode="External"/><Relationship Id="rId442" Type="http://schemas.openxmlformats.org/officeDocument/2006/relationships/hyperlink" Target="https://www.instagram.com/jackaynsleytravel/" TargetMode="External"/><Relationship Id="rId887" Type="http://schemas.openxmlformats.org/officeDocument/2006/relationships/hyperlink" Target="https://www.tiktok.com/@carlaurriolar/video/7524695181375900935" TargetMode="External"/><Relationship Id="rId1072" Type="http://schemas.openxmlformats.org/officeDocument/2006/relationships/hyperlink" Target="https://www.instagram.com/reel/DNAyq1TTA-c/?utm_source=ig_web_copy_link&amp;igsh=MzRlODBiNWFlZA==" TargetMode="External"/><Relationship Id="rId2123" Type="http://schemas.openxmlformats.org/officeDocument/2006/relationships/hyperlink" Target="https://www.instagram.com/miss_liuhanchu/" TargetMode="External"/><Relationship Id="rId302" Type="http://schemas.openxmlformats.org/officeDocument/2006/relationships/hyperlink" Target="https://www.instagram.com/illaalvarez" TargetMode="External"/><Relationship Id="rId747" Type="http://schemas.openxmlformats.org/officeDocument/2006/relationships/hyperlink" Target="https://www.instagram.com/micsimonique/" TargetMode="External"/><Relationship Id="rId954" Type="http://schemas.openxmlformats.org/officeDocument/2006/relationships/hyperlink" Target="https://www.instagram.com/huiwah_elf/" TargetMode="External"/><Relationship Id="rId1377" Type="http://schemas.openxmlformats.org/officeDocument/2006/relationships/hyperlink" Target="https://www.instagram.com/ymmty30/" TargetMode="External"/><Relationship Id="rId1584" Type="http://schemas.openxmlformats.org/officeDocument/2006/relationships/hyperlink" Target="https://www.instagram.com/mame_uekawa/" TargetMode="External"/><Relationship Id="rId1791" Type="http://schemas.openxmlformats.org/officeDocument/2006/relationships/hyperlink" Target="https://www.instagram.com/yam_m16/" TargetMode="External"/><Relationship Id="rId83" Type="http://schemas.openxmlformats.org/officeDocument/2006/relationships/hyperlink" Target="https://www.instagram.com/nikaboutiqua" TargetMode="External"/><Relationship Id="rId607" Type="http://schemas.openxmlformats.org/officeDocument/2006/relationships/hyperlink" Target="https://www.tiktok.com/@kayissandy/video/7520781720799513861" TargetMode="External"/><Relationship Id="rId814" Type="http://schemas.openxmlformats.org/officeDocument/2006/relationships/hyperlink" Target="https://www.instagram.com/reel/DL8xVUuSOat/?utm_source=ig_web_copy_link&amp;igsh=MzRlODBiNWFlZA==" TargetMode="External"/><Relationship Id="rId1237" Type="http://schemas.openxmlformats.org/officeDocument/2006/relationships/hyperlink" Target="https://www.instagram.com/97_sena/" TargetMode="External"/><Relationship Id="rId1444" Type="http://schemas.openxmlformats.org/officeDocument/2006/relationships/hyperlink" Target="https://www.instagram.com/ako_____910/" TargetMode="External"/><Relationship Id="rId1651" Type="http://schemas.openxmlformats.org/officeDocument/2006/relationships/hyperlink" Target="https://www.instagram.com/misa___327/" TargetMode="External"/><Relationship Id="rId1889" Type="http://schemas.openxmlformats.org/officeDocument/2006/relationships/hyperlink" Target="https://www.instagram.com/kore_ai/" TargetMode="External"/><Relationship Id="rId1304" Type="http://schemas.openxmlformats.org/officeDocument/2006/relationships/hyperlink" Target="https://www.instagram.com/hisano.ka/" TargetMode="External"/><Relationship Id="rId1511" Type="http://schemas.openxmlformats.org/officeDocument/2006/relationships/hyperlink" Target="https://www.instagram.com/ange__airi/" TargetMode="External"/><Relationship Id="rId1749" Type="http://schemas.openxmlformats.org/officeDocument/2006/relationships/hyperlink" Target="https://www.instagram.com/momongo_ol/" TargetMode="External"/><Relationship Id="rId1956" Type="http://schemas.openxmlformats.org/officeDocument/2006/relationships/hyperlink" Target="https://www.instagram.com/bws.cessy/" TargetMode="External"/><Relationship Id="rId1609" Type="http://schemas.openxmlformats.org/officeDocument/2006/relationships/hyperlink" Target="https://www.instagram.com/ikucto/" TargetMode="External"/><Relationship Id="rId1816" Type="http://schemas.openxmlformats.org/officeDocument/2006/relationships/hyperlink" Target="https://www.instagram.com/anela.mopi/" TargetMode="External"/><Relationship Id="rId10" Type="http://schemas.openxmlformats.org/officeDocument/2006/relationships/hyperlink" Target="https://www.instagram.com/reel/DKiqc3NTmN2/?utm_source=ig_web_copy_link&amp;igsh=MzRlODBiNWFlZA==" TargetMode="External"/><Relationship Id="rId397" Type="http://schemas.openxmlformats.org/officeDocument/2006/relationships/hyperlink" Target="https://www.instagram.com/aisamarnie/" TargetMode="External"/><Relationship Id="rId2078" Type="http://schemas.openxmlformats.org/officeDocument/2006/relationships/hyperlink" Target="https://www.instagram.com/theexplorebug/" TargetMode="External"/><Relationship Id="rId257" Type="http://schemas.openxmlformats.org/officeDocument/2006/relationships/hyperlink" Target="https://www.instagram.com/8_pickk" TargetMode="External"/><Relationship Id="rId464" Type="http://schemas.openxmlformats.org/officeDocument/2006/relationships/hyperlink" Target="https://www.instagram.com/reel/DN-tahRjXeM/?utm_source=ig_web_copy_link&amp;igsh=MzRlODBiNWFlZA==" TargetMode="External"/><Relationship Id="rId1094" Type="http://schemas.openxmlformats.org/officeDocument/2006/relationships/hyperlink" Target="https://www.instagram.com/reel/DMk6oipBGFn/?utm_source=ig_web_copy_link&amp;igsh=MzRlODBiNWFlZA==" TargetMode="External"/><Relationship Id="rId2145" Type="http://schemas.openxmlformats.org/officeDocument/2006/relationships/hyperlink" Target="https://www.instagram.com/happykaren6/" TargetMode="External"/><Relationship Id="rId117" Type="http://schemas.openxmlformats.org/officeDocument/2006/relationships/hyperlink" Target="https://www.tiktok.com/@adams__wife1/video/7515304374348909831?is_from_webapp=1&amp;sender_device=pc&amp;web_id=7506727444465649159" TargetMode="External"/><Relationship Id="rId671" Type="http://schemas.openxmlformats.org/officeDocument/2006/relationships/hyperlink" Target="https://www.instagram.com/_nachan_812/" TargetMode="External"/><Relationship Id="rId769" Type="http://schemas.openxmlformats.org/officeDocument/2006/relationships/hyperlink" Target="https://www.instagram.com/_joilife/" TargetMode="External"/><Relationship Id="rId976" Type="http://schemas.openxmlformats.org/officeDocument/2006/relationships/hyperlink" Target="https://www.instagram.com/reel/DL-FfgQTUt8/?utm_source=ig_web_copy_link&amp;igsh=MzRlODBiNWFlZA==" TargetMode="External"/><Relationship Id="rId1399" Type="http://schemas.openxmlformats.org/officeDocument/2006/relationships/hyperlink" Target="https://www.instagram.com/nanaha.718/" TargetMode="External"/><Relationship Id="rId324" Type="http://schemas.openxmlformats.org/officeDocument/2006/relationships/hyperlink" Target="https://www.instagram.com/bellassi" TargetMode="External"/><Relationship Id="rId531" Type="http://schemas.openxmlformats.org/officeDocument/2006/relationships/hyperlink" Target="https://www.instagram.com/yunchae1008/" TargetMode="External"/><Relationship Id="rId629" Type="http://schemas.openxmlformats.org/officeDocument/2006/relationships/hyperlink" Target="https://www.instagram.com/miriam.ocean/" TargetMode="External"/><Relationship Id="rId1161" Type="http://schemas.openxmlformats.org/officeDocument/2006/relationships/hyperlink" Target="https://www.instagram.com/iamaina1026/" TargetMode="External"/><Relationship Id="rId1259" Type="http://schemas.openxmlformats.org/officeDocument/2006/relationships/hyperlink" Target="https://www.instagram.com/chisato__masuda/" TargetMode="External"/><Relationship Id="rId1466" Type="http://schemas.openxmlformats.org/officeDocument/2006/relationships/hyperlink" Target="https://www.instagram.com/leadcrow/" TargetMode="External"/><Relationship Id="rId2005" Type="http://schemas.openxmlformats.org/officeDocument/2006/relationships/hyperlink" Target="https://www.instagram.com/p/DJ7I9kMBvma/" TargetMode="External"/><Relationship Id="rId2212" Type="http://schemas.openxmlformats.org/officeDocument/2006/relationships/hyperlink" Target="https://www.instagram.com/jennifer__10.9/" TargetMode="External"/><Relationship Id="rId836" Type="http://schemas.openxmlformats.org/officeDocument/2006/relationships/hyperlink" Target="https://www.instagram.com/reel/DNNGJ_Tzr0R/?utm_source=ig_web_copy_link&amp;igsh=MzRlODBiNWFlZA==" TargetMode="External"/><Relationship Id="rId1021" Type="http://schemas.openxmlformats.org/officeDocument/2006/relationships/hyperlink" Target="https://www.tiktok.com/@bashy.co.kr/video/7520245143002238215" TargetMode="External"/><Relationship Id="rId1119" Type="http://schemas.openxmlformats.org/officeDocument/2006/relationships/hyperlink" Target="https://www.tiktok.com/@kkarlayaneth" TargetMode="External"/><Relationship Id="rId1673" Type="http://schemas.openxmlformats.org/officeDocument/2006/relationships/hyperlink" Target="https://www.instagram.com/seima__82/" TargetMode="External"/><Relationship Id="rId1880" Type="http://schemas.openxmlformats.org/officeDocument/2006/relationships/hyperlink" Target="https://www.instagram.com/ur__312/" TargetMode="External"/><Relationship Id="rId1978" Type="http://schemas.openxmlformats.org/officeDocument/2006/relationships/hyperlink" Target="https://www.instagram.com/alexa.schreiber/" TargetMode="External"/><Relationship Id="rId903" Type="http://schemas.openxmlformats.org/officeDocument/2006/relationships/hyperlink" Target="https://www.instagram.com/awesome_irine/" TargetMode="External"/><Relationship Id="rId1326" Type="http://schemas.openxmlformats.org/officeDocument/2006/relationships/hyperlink" Target="https://www.instagram.com/maeken_sunghoon_/" TargetMode="External"/><Relationship Id="rId1533" Type="http://schemas.openxmlformats.org/officeDocument/2006/relationships/hyperlink" Target="https://www.instagram.com/misaaaltk_/" TargetMode="External"/><Relationship Id="rId1740" Type="http://schemas.openxmlformats.org/officeDocument/2006/relationships/hyperlink" Target="https://www.instagram.com/reel/DNex84Mvlou/?utm_source=ig_web_copy_link&amp;igsh=MzRlODBiNWFlZA==" TargetMode="External"/><Relationship Id="rId32" Type="http://schemas.openxmlformats.org/officeDocument/2006/relationships/hyperlink" Target="https://www.instagram.com/glowupwithrana" TargetMode="External"/><Relationship Id="rId1600" Type="http://schemas.openxmlformats.org/officeDocument/2006/relationships/hyperlink" Target="https://www.instagram.com/thecorner__yuuka/" TargetMode="External"/><Relationship Id="rId1838" Type="http://schemas.openxmlformats.org/officeDocument/2006/relationships/hyperlink" Target="https://www.instagram.com/marune_asalter/" TargetMode="External"/><Relationship Id="rId181" Type="http://schemas.openxmlformats.org/officeDocument/2006/relationships/hyperlink" Target="https://www.instagram.com/gulshoda_xo" TargetMode="External"/><Relationship Id="rId1905" Type="http://schemas.openxmlformats.org/officeDocument/2006/relationships/hyperlink" Target="https://www.instagram.com/moco___618/" TargetMode="External"/><Relationship Id="rId279" Type="http://schemas.openxmlformats.org/officeDocument/2006/relationships/hyperlink" Target="https://www.instagram.com/valemaya19" TargetMode="External"/><Relationship Id="rId486" Type="http://schemas.openxmlformats.org/officeDocument/2006/relationships/hyperlink" Target="https://www.instagram.com/yoonbly_98/" TargetMode="External"/><Relationship Id="rId693" Type="http://schemas.openxmlformats.org/officeDocument/2006/relationships/hyperlink" Target="https://www.instagram.com/_growingwithjulie/" TargetMode="External"/><Relationship Id="rId2167" Type="http://schemas.openxmlformats.org/officeDocument/2006/relationships/hyperlink" Target="https://www.instagram.com/n_______nina/" TargetMode="External"/><Relationship Id="rId139" Type="http://schemas.openxmlformats.org/officeDocument/2006/relationships/hyperlink" Target="https://www.instagram.com/rebefreire_" TargetMode="External"/><Relationship Id="rId346" Type="http://schemas.openxmlformats.org/officeDocument/2006/relationships/hyperlink" Target="https://www.instagram.com/diananonea/" TargetMode="External"/><Relationship Id="rId553" Type="http://schemas.openxmlformats.org/officeDocument/2006/relationships/hyperlink" Target="https://www.instagram.com/mayru_bini/" TargetMode="External"/><Relationship Id="rId760" Type="http://schemas.openxmlformats.org/officeDocument/2006/relationships/hyperlink" Target="https://www.tiktok.com/@andyencorea/video/7521992099831631111?is_from_webapp=1&amp;sender_device=pc&amp;web_id=7506727444465649159" TargetMode="External"/><Relationship Id="rId998" Type="http://schemas.openxmlformats.org/officeDocument/2006/relationships/hyperlink" Target="https://www.tiktok.com/@aaangienv/video/7330208427014114593" TargetMode="External"/><Relationship Id="rId1183" Type="http://schemas.openxmlformats.org/officeDocument/2006/relationships/hyperlink" Target="https://www.instagram.com/vvnwen/" TargetMode="External"/><Relationship Id="rId1390" Type="http://schemas.openxmlformats.org/officeDocument/2006/relationships/hyperlink" Target="https://www.instagram.com/yuki_yoboseyo/" TargetMode="External"/><Relationship Id="rId2027" Type="http://schemas.openxmlformats.org/officeDocument/2006/relationships/hyperlink" Target="https://www.instagram.com/p/DEeGlK1vY_K/" TargetMode="External"/><Relationship Id="rId2234" Type="http://schemas.openxmlformats.org/officeDocument/2006/relationships/hyperlink" Target="https://www.instagram.com/p/DEhEpvuMRPo/?utm_source=ig_web_copy_link" TargetMode="External"/><Relationship Id="rId206" Type="http://schemas.openxmlformats.org/officeDocument/2006/relationships/hyperlink" Target="https://www.instagram.com/saras.wonders" TargetMode="External"/><Relationship Id="rId413" Type="http://schemas.openxmlformats.org/officeDocument/2006/relationships/hyperlink" Target="https://www.instagram.com/kmcdupet/" TargetMode="External"/><Relationship Id="rId858" Type="http://schemas.openxmlformats.org/officeDocument/2006/relationships/hyperlink" Target="https://www.instagram.com/reel/DLoIACvTjBQ/?utm_source=ig_web_copy_link&amp;igsh=MzRlODBiNWFlZA==" TargetMode="External"/><Relationship Id="rId1043" Type="http://schemas.openxmlformats.org/officeDocument/2006/relationships/hyperlink" Target="https://www.tiktok.com/@digitaldiarx/video/7460262441927068950" TargetMode="External"/><Relationship Id="rId1488" Type="http://schemas.openxmlformats.org/officeDocument/2006/relationships/hyperlink" Target="https://www.instagram.com/shihobaby/" TargetMode="External"/><Relationship Id="rId1695" Type="http://schemas.openxmlformats.org/officeDocument/2006/relationships/hyperlink" Target="https://www.instagram.com/reel/DNSeAWtTT19/?utm_source=ig_web_copy_link&amp;igsh=MzRlODBiNWFlZA==" TargetMode="External"/><Relationship Id="rId620" Type="http://schemas.openxmlformats.org/officeDocument/2006/relationships/hyperlink" Target="https://www.instagram.com/miss_ebcik/" TargetMode="External"/><Relationship Id="rId718" Type="http://schemas.openxmlformats.org/officeDocument/2006/relationships/hyperlink" Target="https://www.instagram.com/junggg.lee/" TargetMode="External"/><Relationship Id="rId925" Type="http://schemas.openxmlformats.org/officeDocument/2006/relationships/hyperlink" Target="https://www.instagram.com/idolkanink/" TargetMode="External"/><Relationship Id="rId1250" Type="http://schemas.openxmlformats.org/officeDocument/2006/relationships/hyperlink" Target="https://www.instagram.com/aoo____ao/" TargetMode="External"/><Relationship Id="rId1348" Type="http://schemas.openxmlformats.org/officeDocument/2006/relationships/hyperlink" Target="https://www.instagram.com/miyu___k131/" TargetMode="External"/><Relationship Id="rId1555" Type="http://schemas.openxmlformats.org/officeDocument/2006/relationships/hyperlink" Target="https://www.instagram.com/seoul.sori/" TargetMode="External"/><Relationship Id="rId1762" Type="http://schemas.openxmlformats.org/officeDocument/2006/relationships/hyperlink" Target="https://www.instagram.com/imecon_misa/" TargetMode="External"/><Relationship Id="rId1110" Type="http://schemas.openxmlformats.org/officeDocument/2006/relationships/hyperlink" Target="https://www.tiktok.com/@realsarasans" TargetMode="External"/><Relationship Id="rId1208" Type="http://schemas.openxmlformats.org/officeDocument/2006/relationships/hyperlink" Target="https://www.instagram.com/yuhkawasaki/" TargetMode="External"/><Relationship Id="rId1415" Type="http://schemas.openxmlformats.org/officeDocument/2006/relationships/hyperlink" Target="https://www.instagram.com/okita_aika/" TargetMode="External"/><Relationship Id="rId54" Type="http://schemas.openxmlformats.org/officeDocument/2006/relationships/hyperlink" Target="https://www.instagram.com/persian_bambi/" TargetMode="External"/><Relationship Id="rId1622" Type="http://schemas.openxmlformats.org/officeDocument/2006/relationships/hyperlink" Target="https://www.instagram.com/keunyeongk/" TargetMode="External"/><Relationship Id="rId1927" Type="http://schemas.openxmlformats.org/officeDocument/2006/relationships/hyperlink" Target="https://www.instagram.com/reel/DN9uY6LiRaK/?utm_source=ig_web_copy_link&amp;igsh=MzRlODBiNWFlZA==" TargetMode="External"/><Relationship Id="rId2091" Type="http://schemas.openxmlformats.org/officeDocument/2006/relationships/hyperlink" Target="https://www.instagram.com/smile._.sponge/" TargetMode="External"/><Relationship Id="rId2189" Type="http://schemas.openxmlformats.org/officeDocument/2006/relationships/hyperlink" Target="https://www.instagram.com/minasechihiro/" TargetMode="External"/><Relationship Id="rId270" Type="http://schemas.openxmlformats.org/officeDocument/2006/relationships/hyperlink" Target="https://www.instagram.com/fomicheva_ksenya" TargetMode="External"/><Relationship Id="rId130" Type="http://schemas.openxmlformats.org/officeDocument/2006/relationships/hyperlink" Target="https://www.instagram.com/niusha_shariloo" TargetMode="External"/><Relationship Id="rId368" Type="http://schemas.openxmlformats.org/officeDocument/2006/relationships/hyperlink" Target="https://www.instagram.com/pakistani_korean/" TargetMode="External"/><Relationship Id="rId575" Type="http://schemas.openxmlformats.org/officeDocument/2006/relationships/hyperlink" Target="https://www.instagram.com/joannelzh/" TargetMode="External"/><Relationship Id="rId782" Type="http://schemas.openxmlformats.org/officeDocument/2006/relationships/hyperlink" Target="https://www.instagram.com/hey.danaa/" TargetMode="External"/><Relationship Id="rId2049" Type="http://schemas.openxmlformats.org/officeDocument/2006/relationships/hyperlink" Target="https://www.tiktok.com/@gigil4m/video/7535970698171321613?q=kconla%202025%20oliveyoung&amp;t=1754620957197" TargetMode="External"/><Relationship Id="rId2256" Type="http://schemas.openxmlformats.org/officeDocument/2006/relationships/hyperlink" Target="https://www.instagram.com/p/DEhEpvuMRPo/?utm_source=ig_web_copy_link" TargetMode="External"/><Relationship Id="rId228" Type="http://schemas.openxmlformats.org/officeDocument/2006/relationships/hyperlink" Target="https://www.instagram.com/dospuno" TargetMode="External"/><Relationship Id="rId435" Type="http://schemas.openxmlformats.org/officeDocument/2006/relationships/hyperlink" Target="https://www.instagram.com/jakkrittomtom/" TargetMode="External"/><Relationship Id="rId642" Type="http://schemas.openxmlformats.org/officeDocument/2006/relationships/hyperlink" Target="https://www.instagram.com/ellycasarim/" TargetMode="External"/><Relationship Id="rId1065" Type="http://schemas.openxmlformats.org/officeDocument/2006/relationships/hyperlink" Target="https://www.instagram.com/reel/DMZ34qjxoO_/?utm_source=ig_web_copy_link&amp;igsh=MzRlODBiNWFlZA==" TargetMode="External"/><Relationship Id="rId1272" Type="http://schemas.openxmlformats.org/officeDocument/2006/relationships/hyperlink" Target="https://www.instagram.com/momo_seoul_trip/" TargetMode="External"/><Relationship Id="rId2116" Type="http://schemas.openxmlformats.org/officeDocument/2006/relationships/hyperlink" Target="https://www.instagram.com/eriimahori/" TargetMode="External"/><Relationship Id="rId502" Type="http://schemas.openxmlformats.org/officeDocument/2006/relationships/hyperlink" Target="https://www.instagram.com/sergiorochoa/" TargetMode="External"/><Relationship Id="rId947" Type="http://schemas.openxmlformats.org/officeDocument/2006/relationships/hyperlink" Target="https://www.instagram.com/im_rrosee/" TargetMode="External"/><Relationship Id="rId1132" Type="http://schemas.openxmlformats.org/officeDocument/2006/relationships/hyperlink" Target="https://www.tiktok.com/@sissel_ab" TargetMode="External"/><Relationship Id="rId1577" Type="http://schemas.openxmlformats.org/officeDocument/2006/relationships/hyperlink" Target="https://www.instagram.com/leychun26/" TargetMode="External"/><Relationship Id="rId1784" Type="http://schemas.openxmlformats.org/officeDocument/2006/relationships/hyperlink" Target="https://www.instagram.com/eritakamachi/" TargetMode="External"/><Relationship Id="rId1991" Type="http://schemas.openxmlformats.org/officeDocument/2006/relationships/hyperlink" Target="https://www.instagram.com/beatrizdiaries/" TargetMode="External"/><Relationship Id="rId76" Type="http://schemas.openxmlformats.org/officeDocument/2006/relationships/hyperlink" Target="https://www.instagram.com/my_beautyful_things" TargetMode="External"/><Relationship Id="rId807" Type="http://schemas.openxmlformats.org/officeDocument/2006/relationships/hyperlink" Target="https://www.instagram.com/eliannebrouwers/" TargetMode="External"/><Relationship Id="rId1437" Type="http://schemas.openxmlformats.org/officeDocument/2006/relationships/hyperlink" Target="https://www.instagram.com/papikogatabetai/" TargetMode="External"/><Relationship Id="rId1644" Type="http://schemas.openxmlformats.org/officeDocument/2006/relationships/hyperlink" Target="https://www.instagram.com/momo_krgram/" TargetMode="External"/><Relationship Id="rId1851" Type="http://schemas.openxmlformats.org/officeDocument/2006/relationships/hyperlink" Target="https://www.instagram.com/rmagml_s2/" TargetMode="External"/><Relationship Id="rId1504" Type="http://schemas.openxmlformats.org/officeDocument/2006/relationships/hyperlink" Target="https://www.instagram.com/ognmn/" TargetMode="External"/><Relationship Id="rId1711" Type="http://schemas.openxmlformats.org/officeDocument/2006/relationships/hyperlink" Target="https://www.instagram.com/aya98s/" TargetMode="External"/><Relationship Id="rId1949" Type="http://schemas.openxmlformats.org/officeDocument/2006/relationships/hyperlink" Target="https://www.instagram.com/mysweetkawaiicloset/" TargetMode="External"/><Relationship Id="rId292" Type="http://schemas.openxmlformats.org/officeDocument/2006/relationships/hyperlink" Target="https://www.instagram.com/seoulwithme/" TargetMode="External"/><Relationship Id="rId1809" Type="http://schemas.openxmlformats.org/officeDocument/2006/relationships/hyperlink" Target="https://www.instagram.com/____mifu/" TargetMode="External"/><Relationship Id="rId597" Type="http://schemas.openxmlformats.org/officeDocument/2006/relationships/hyperlink" Target="https://www.instagram.com/reel/DLmb6TjRrI_/?utm_source=ig_web_copy_link&amp;igsh=MzRlODBiNWFlZA==" TargetMode="External"/><Relationship Id="rId2180" Type="http://schemas.openxmlformats.org/officeDocument/2006/relationships/hyperlink" Target="https://www.instagram.com/shiorio118/" TargetMode="External"/><Relationship Id="rId2278" Type="http://schemas.openxmlformats.org/officeDocument/2006/relationships/comments" Target="../comments1.xml"/><Relationship Id="rId152" Type="http://schemas.openxmlformats.org/officeDocument/2006/relationships/hyperlink" Target="https://www.instagram.com/kellysthoughtsss" TargetMode="External"/><Relationship Id="rId457" Type="http://schemas.openxmlformats.org/officeDocument/2006/relationships/hyperlink" Target="https://www.instagram.com/52nari/" TargetMode="External"/><Relationship Id="rId1087" Type="http://schemas.openxmlformats.org/officeDocument/2006/relationships/hyperlink" Target="https://www.instagram.com/reel/DNRjfIsTJq0/?utm_source=ig_web_copy_link&amp;igsh=MzRlODBiNWFlZA==" TargetMode="External"/><Relationship Id="rId1294" Type="http://schemas.openxmlformats.org/officeDocument/2006/relationships/hyperlink" Target="https://www.instagram.com/gekikaramen_miki/" TargetMode="External"/><Relationship Id="rId2040" Type="http://schemas.openxmlformats.org/officeDocument/2006/relationships/hyperlink" Target="https://www.instagram.com/p/DE1s7oEzesN/" TargetMode="External"/><Relationship Id="rId2138" Type="http://schemas.openxmlformats.org/officeDocument/2006/relationships/hyperlink" Target="https://www.instagram.com/cana_0110/" TargetMode="External"/><Relationship Id="rId664" Type="http://schemas.openxmlformats.org/officeDocument/2006/relationships/hyperlink" Target="https://www.instagram.com/a_dose_of_melissa/" TargetMode="External"/><Relationship Id="rId871" Type="http://schemas.openxmlformats.org/officeDocument/2006/relationships/hyperlink" Target="https://www.instagram.com/misaaaltk_/" TargetMode="External"/><Relationship Id="rId969" Type="http://schemas.openxmlformats.org/officeDocument/2006/relationships/hyperlink" Target="https://www.tiktok.com/@milenamoraisabreu/video/7528296570391973121" TargetMode="External"/><Relationship Id="rId1599" Type="http://schemas.openxmlformats.org/officeDocument/2006/relationships/hyperlink" Target="https://www.instagram.com/a_lly6/" TargetMode="External"/><Relationship Id="rId317" Type="http://schemas.openxmlformats.org/officeDocument/2006/relationships/hyperlink" Target="https://www.instagram.com/priyaxagg" TargetMode="External"/><Relationship Id="rId524" Type="http://schemas.openxmlformats.org/officeDocument/2006/relationships/hyperlink" Target="https://www.instagram.com/vivid_dunya/" TargetMode="External"/><Relationship Id="rId731" Type="http://schemas.openxmlformats.org/officeDocument/2006/relationships/hyperlink" Target="https://www.instagram.com/jihyunee_63/" TargetMode="External"/><Relationship Id="rId1154" Type="http://schemas.openxmlformats.org/officeDocument/2006/relationships/hyperlink" Target="https://www.instagram.com/fabiidesu/" TargetMode="External"/><Relationship Id="rId1361" Type="http://schemas.openxmlformats.org/officeDocument/2006/relationships/hyperlink" Target="https://www.instagram.com/tokyogirl_decor/" TargetMode="External"/><Relationship Id="rId1459" Type="http://schemas.openxmlformats.org/officeDocument/2006/relationships/hyperlink" Target="https://www.instagram.com/ryuha_10s/" TargetMode="External"/><Relationship Id="rId2205" Type="http://schemas.openxmlformats.org/officeDocument/2006/relationships/hyperlink" Target="https://www.instagram.com/reel/DN_Oyb-kgYE/?utm_source=ig_web_copy_link&amp;igsh=MzRlODBiNWFlZA==" TargetMode="External"/><Relationship Id="rId98" Type="http://schemas.openxmlformats.org/officeDocument/2006/relationships/hyperlink" Target="https://www.instagram.com/prillie0424" TargetMode="External"/><Relationship Id="rId829" Type="http://schemas.openxmlformats.org/officeDocument/2006/relationships/hyperlink" Target="https://www.instagram.com/lisahu_97/" TargetMode="External"/><Relationship Id="rId1014" Type="http://schemas.openxmlformats.org/officeDocument/2006/relationships/hyperlink" Target="https://www.tiktok.com/@aspeyyyy/video/7513772766965894446" TargetMode="External"/><Relationship Id="rId1221" Type="http://schemas.openxmlformats.org/officeDocument/2006/relationships/hyperlink" Target="https://www.instagram.com/__s.k0328/" TargetMode="External"/><Relationship Id="rId1666" Type="http://schemas.openxmlformats.org/officeDocument/2006/relationships/hyperlink" Target="https://www.instagram.com/d_a_l._.8/" TargetMode="External"/><Relationship Id="rId1873" Type="http://schemas.openxmlformats.org/officeDocument/2006/relationships/hyperlink" Target="https://www.instagram.com/saaaaa0918/" TargetMode="External"/><Relationship Id="rId1319" Type="http://schemas.openxmlformats.org/officeDocument/2006/relationships/hyperlink" Target="https://www.instagram.com/li___n__0618/" TargetMode="External"/><Relationship Id="rId1526" Type="http://schemas.openxmlformats.org/officeDocument/2006/relationships/hyperlink" Target="https://www.instagram.com/s_ae05/" TargetMode="External"/><Relationship Id="rId1733" Type="http://schemas.openxmlformats.org/officeDocument/2006/relationships/hyperlink" Target="https://www.instagram.com/__211127/" TargetMode="External"/><Relationship Id="rId1940" Type="http://schemas.openxmlformats.org/officeDocument/2006/relationships/hyperlink" Target="https://www.instagram.com/mitsunori_0414/" TargetMode="External"/><Relationship Id="rId25" Type="http://schemas.openxmlformats.org/officeDocument/2006/relationships/hyperlink" Target="https://www.instagram.com/mirsyaninfealita" TargetMode="External"/><Relationship Id="rId1800" Type="http://schemas.openxmlformats.org/officeDocument/2006/relationships/hyperlink" Target="https://www.instagram.com/_.rinsta.gram._/" TargetMode="External"/><Relationship Id="rId174" Type="http://schemas.openxmlformats.org/officeDocument/2006/relationships/hyperlink" Target="https://www.instagram.com/aainsolehah" TargetMode="External"/><Relationship Id="rId381" Type="http://schemas.openxmlformats.org/officeDocument/2006/relationships/hyperlink" Target="https://www.instagram.com/linda.explore/" TargetMode="External"/><Relationship Id="rId2062" Type="http://schemas.openxmlformats.org/officeDocument/2006/relationships/hyperlink" Target="https://www.instagram.com/harikudikorea/" TargetMode="External"/><Relationship Id="rId241" Type="http://schemas.openxmlformats.org/officeDocument/2006/relationships/hyperlink" Target="https://www.instagram.com/vdj_hidehiro" TargetMode="External"/><Relationship Id="rId479" Type="http://schemas.openxmlformats.org/officeDocument/2006/relationships/hyperlink" Target="https://www.instagram.com/thelifeofpaopao/" TargetMode="External"/><Relationship Id="rId686" Type="http://schemas.openxmlformats.org/officeDocument/2006/relationships/hyperlink" Target="https://www.instagram.com/ashharu__/" TargetMode="External"/><Relationship Id="rId893" Type="http://schemas.openxmlformats.org/officeDocument/2006/relationships/hyperlink" Target="https://www.instagram.com/jvcr0208/" TargetMode="External"/><Relationship Id="rId339" Type="http://schemas.openxmlformats.org/officeDocument/2006/relationships/hyperlink" Target="https://www.instagram.com/andreaaazy/" TargetMode="External"/><Relationship Id="rId546" Type="http://schemas.openxmlformats.org/officeDocument/2006/relationships/hyperlink" Target="https://www.instagram.com/nat.seoul/" TargetMode="External"/><Relationship Id="rId753" Type="http://schemas.openxmlformats.org/officeDocument/2006/relationships/hyperlink" Target="https://www.instagram.com/linda_chuchuu/" TargetMode="External"/><Relationship Id="rId1176" Type="http://schemas.openxmlformats.org/officeDocument/2006/relationships/hyperlink" Target="https://www.instagram.com/hxlen.psd/" TargetMode="External"/><Relationship Id="rId1383" Type="http://schemas.openxmlformats.org/officeDocument/2006/relationships/hyperlink" Target="https://www.instagram.com/yua.0201/" TargetMode="External"/><Relationship Id="rId2227" Type="http://schemas.openxmlformats.org/officeDocument/2006/relationships/hyperlink" Target="https://www.instagram.com/ariixgray/" TargetMode="External"/><Relationship Id="rId101" Type="http://schemas.openxmlformats.org/officeDocument/2006/relationships/hyperlink" Target="https://www.instagram.com/charlycheer" TargetMode="External"/><Relationship Id="rId406" Type="http://schemas.openxmlformats.org/officeDocument/2006/relationships/hyperlink" Target="https://www.tiktok.com/@jograce99/video/7520263512661265671?is_from_webapp=1&amp;sender_device=pc&amp;web_id=7506727444465649159" TargetMode="External"/><Relationship Id="rId960" Type="http://schemas.openxmlformats.org/officeDocument/2006/relationships/hyperlink" Target="https://www.instagram.com/the_strypes7/" TargetMode="External"/><Relationship Id="rId1036" Type="http://schemas.openxmlformats.org/officeDocument/2006/relationships/hyperlink" Target="https://www.tiktok.com/@daily.dayena/video/7099883774741204225" TargetMode="External"/><Relationship Id="rId1243" Type="http://schemas.openxmlformats.org/officeDocument/2006/relationships/hyperlink" Target="https://www.instagram.com/ai_0425_/" TargetMode="External"/><Relationship Id="rId1590" Type="http://schemas.openxmlformats.org/officeDocument/2006/relationships/hyperlink" Target="https://www.instagram.com/erika___1013/" TargetMode="External"/><Relationship Id="rId1688" Type="http://schemas.openxmlformats.org/officeDocument/2006/relationships/hyperlink" Target="https://www.instagram.com/yukariurm/" TargetMode="External"/><Relationship Id="rId1895" Type="http://schemas.openxmlformats.org/officeDocument/2006/relationships/hyperlink" Target="https://www.instagram.com/hosoiaya/" TargetMode="External"/><Relationship Id="rId613" Type="http://schemas.openxmlformats.org/officeDocument/2006/relationships/hyperlink" Target="https://www.instagram.com/heyitsvlada_/" TargetMode="External"/><Relationship Id="rId820" Type="http://schemas.openxmlformats.org/officeDocument/2006/relationships/hyperlink" Target="https://www.instagram.com/ke.zee/" TargetMode="External"/><Relationship Id="rId918" Type="http://schemas.openxmlformats.org/officeDocument/2006/relationships/hyperlink" Target="https://www.instagram.com/reel/DL2oSMtznw3/?utm_source=ig_web_copy_link&amp;igsh=MzRlODBiNWFlZA==" TargetMode="External"/><Relationship Id="rId1450" Type="http://schemas.openxmlformats.org/officeDocument/2006/relationships/hyperlink" Target="https://www.instagram.com/rinka.716/" TargetMode="External"/><Relationship Id="rId1548" Type="http://schemas.openxmlformats.org/officeDocument/2006/relationships/hyperlink" Target="https://www.instagram.com/nucha____n/" TargetMode="External"/><Relationship Id="rId1755" Type="http://schemas.openxmlformats.org/officeDocument/2006/relationships/hyperlink" Target="https://www.instagram.com/chika.mmm/" TargetMode="External"/><Relationship Id="rId1103" Type="http://schemas.openxmlformats.org/officeDocument/2006/relationships/hyperlink" Target="https://www.tiktok.com/@st3phcee" TargetMode="External"/><Relationship Id="rId1310" Type="http://schemas.openxmlformats.org/officeDocument/2006/relationships/hyperlink" Target="https://www.instagram.com/kankan_word/" TargetMode="External"/><Relationship Id="rId1408" Type="http://schemas.openxmlformats.org/officeDocument/2006/relationships/hyperlink" Target="https://www.instagram.com/niichan7/" TargetMode="External"/><Relationship Id="rId1962" Type="http://schemas.openxmlformats.org/officeDocument/2006/relationships/hyperlink" Target="https://www.instagram.com/jaydacez/" TargetMode="External"/><Relationship Id="rId47" Type="http://schemas.openxmlformats.org/officeDocument/2006/relationships/hyperlink" Target="https://www.instagram.com/syy_yll_" TargetMode="External"/><Relationship Id="rId1615" Type="http://schemas.openxmlformats.org/officeDocument/2006/relationships/hyperlink" Target="https://www.instagram.com/img__029/" TargetMode="External"/><Relationship Id="rId1822" Type="http://schemas.openxmlformats.org/officeDocument/2006/relationships/hyperlink" Target="https://www.instagram.com/yuu_t0321/" TargetMode="External"/><Relationship Id="rId196" Type="http://schemas.openxmlformats.org/officeDocument/2006/relationships/hyperlink" Target="https://www.instagram.com/adriana_gabri" TargetMode="External"/><Relationship Id="rId2084" Type="http://schemas.openxmlformats.org/officeDocument/2006/relationships/hyperlink" Target="https://www.instagram.com/vampires_2019/" TargetMode="External"/><Relationship Id="rId263" Type="http://schemas.openxmlformats.org/officeDocument/2006/relationships/hyperlink" Target="https://www.instagram.com/archiebrain" TargetMode="External"/><Relationship Id="rId470" Type="http://schemas.openxmlformats.org/officeDocument/2006/relationships/hyperlink" Target="https://www.instagram.com/amitatsoi/" TargetMode="External"/><Relationship Id="rId2151" Type="http://schemas.openxmlformats.org/officeDocument/2006/relationships/hyperlink" Target="https://www.instagram.com/xianzimaestro/" TargetMode="External"/><Relationship Id="rId123" Type="http://schemas.openxmlformats.org/officeDocument/2006/relationships/hyperlink" Target="https://www.instagram.com/lunievers" TargetMode="External"/><Relationship Id="rId330" Type="http://schemas.openxmlformats.org/officeDocument/2006/relationships/hyperlink" Target="https://www.instagram.com/korean_hailey" TargetMode="External"/><Relationship Id="rId568" Type="http://schemas.openxmlformats.org/officeDocument/2006/relationships/hyperlink" Target="https://www.instagram.com/giftferk/" TargetMode="External"/><Relationship Id="rId775" Type="http://schemas.openxmlformats.org/officeDocument/2006/relationships/hyperlink" Target="https://www.instagram.com/korea_with_ruksaar/" TargetMode="External"/><Relationship Id="rId982" Type="http://schemas.openxmlformats.org/officeDocument/2006/relationships/hyperlink" Target="https://www.instagram.com/reel/DL7FzG2TIMB/?utm_source=ig_web_copy_link&amp;igsh=MzRlODBiNWFlZA==" TargetMode="External"/><Relationship Id="rId1198" Type="http://schemas.openxmlformats.org/officeDocument/2006/relationships/hyperlink" Target="https://www.instagram.com/tomo__happylife/" TargetMode="External"/><Relationship Id="rId2011" Type="http://schemas.openxmlformats.org/officeDocument/2006/relationships/hyperlink" Target="https://www.instagram.com/dalexiestherho/" TargetMode="External"/><Relationship Id="rId2249" Type="http://schemas.openxmlformats.org/officeDocument/2006/relationships/hyperlink" Target="https://www.instagram.com/p/DEhEpvuMRPo/?utm_source=ig_web_copy_link" TargetMode="External"/><Relationship Id="rId428" Type="http://schemas.openxmlformats.org/officeDocument/2006/relationships/hyperlink" Target="https://www.instagram.com/heyitsrimaa/" TargetMode="External"/><Relationship Id="rId635" Type="http://schemas.openxmlformats.org/officeDocument/2006/relationships/hyperlink" Target="https://www.instagram.com/collinxdean/" TargetMode="External"/><Relationship Id="rId842" Type="http://schemas.openxmlformats.org/officeDocument/2006/relationships/hyperlink" Target="https://www.instagram.com/emmasabatini/" TargetMode="External"/><Relationship Id="rId1058" Type="http://schemas.openxmlformats.org/officeDocument/2006/relationships/hyperlink" Target="https://www.tiktok.com/@eylulnim/video/7519868251732446485" TargetMode="External"/><Relationship Id="rId1265" Type="http://schemas.openxmlformats.org/officeDocument/2006/relationships/hyperlink" Target="https://www.instagram.com/blu___ray/" TargetMode="External"/><Relationship Id="rId1472" Type="http://schemas.openxmlformats.org/officeDocument/2006/relationships/hyperlink" Target="https://www.instagram.com/runaochan51/" TargetMode="External"/><Relationship Id="rId2109" Type="http://schemas.openxmlformats.org/officeDocument/2006/relationships/hyperlink" Target="https://www.instagram.com/picnicrapasvisa/" TargetMode="External"/><Relationship Id="rId702" Type="http://schemas.openxmlformats.org/officeDocument/2006/relationships/hyperlink" Target="https://www.instagram.com/serena604/" TargetMode="External"/><Relationship Id="rId1125" Type="http://schemas.openxmlformats.org/officeDocument/2006/relationships/hyperlink" Target="https://www.tiktok.com/@blossom_nine" TargetMode="External"/><Relationship Id="rId1332" Type="http://schemas.openxmlformats.org/officeDocument/2006/relationships/hyperlink" Target="https://www.instagram.com/matcha_minimalist/" TargetMode="External"/><Relationship Id="rId1777" Type="http://schemas.openxmlformats.org/officeDocument/2006/relationships/hyperlink" Target="https://www.instagram.com/reel/DNlGc84B90h/?utm_source=ig_web_copy_link&amp;igsh=MzRlODBiNWFlZA==" TargetMode="External"/><Relationship Id="rId1984" Type="http://schemas.openxmlformats.org/officeDocument/2006/relationships/hyperlink" Target="https://www.instagram.com/mirshod_korea/" TargetMode="External"/><Relationship Id="rId69" Type="http://schemas.openxmlformats.org/officeDocument/2006/relationships/hyperlink" Target="https://www.instagram.com/fayefaery" TargetMode="External"/><Relationship Id="rId1637" Type="http://schemas.openxmlformats.org/officeDocument/2006/relationships/hyperlink" Target="https://www.instagram.com/lllxqf/" TargetMode="External"/><Relationship Id="rId1844" Type="http://schemas.openxmlformats.org/officeDocument/2006/relationships/hyperlink" Target="https://www.instagram.com/21.oim/" TargetMode="External"/><Relationship Id="rId1704" Type="http://schemas.openxmlformats.org/officeDocument/2006/relationships/hyperlink" Target="https://www.tiktok.com/@anetdi_xzx/video/7534651284171869458?is_from_webapp=1&amp;sender_device=pc&amp;web_id=7506727444465649159" TargetMode="External"/><Relationship Id="rId285" Type="http://schemas.openxmlformats.org/officeDocument/2006/relationships/hyperlink" Target="https://www.instagram.com/b_adventures1" TargetMode="External"/><Relationship Id="rId1911" Type="http://schemas.openxmlformats.org/officeDocument/2006/relationships/hyperlink" Target="https://www.instagram.com/shiosoda_/" TargetMode="External"/><Relationship Id="rId492" Type="http://schemas.openxmlformats.org/officeDocument/2006/relationships/hyperlink" Target="https://www.instagram.com/munchwithvienna/" TargetMode="External"/><Relationship Id="rId797" Type="http://schemas.openxmlformats.org/officeDocument/2006/relationships/hyperlink" Target="https://www.instagram.com/claudia.dlreyes/" TargetMode="External"/><Relationship Id="rId2173" Type="http://schemas.openxmlformats.org/officeDocument/2006/relationships/hyperlink" Target="https://www.instagram.com/fanr.79/" TargetMode="External"/><Relationship Id="rId145" Type="http://schemas.openxmlformats.org/officeDocument/2006/relationships/hyperlink" Target="https://www.instagram.com/missannayoon" TargetMode="External"/><Relationship Id="rId352" Type="http://schemas.openxmlformats.org/officeDocument/2006/relationships/hyperlink" Target="https://www.instagram.com/diasdedebora/" TargetMode="External"/><Relationship Id="rId1287" Type="http://schemas.openxmlformats.org/officeDocument/2006/relationships/hyperlink" Target="https://www.instagram.com/give_me_jishin/" TargetMode="External"/><Relationship Id="rId2033" Type="http://schemas.openxmlformats.org/officeDocument/2006/relationships/hyperlink" Target="https://www.instagram.com/reel/DOAOj9iEx26/?utm_source=ig_web_copy_link&amp;igsh=MzRlODBiNWFlZA==" TargetMode="External"/><Relationship Id="rId2240" Type="http://schemas.openxmlformats.org/officeDocument/2006/relationships/hyperlink" Target="https://www.instagram.com/p/DEhEpvuMRPo/?utm_source=ig_web_copy_link" TargetMode="External"/><Relationship Id="rId212" Type="http://schemas.openxmlformats.org/officeDocument/2006/relationships/hyperlink" Target="https://www.instagram.com/korean_jjuni" TargetMode="External"/><Relationship Id="rId657" Type="http://schemas.openxmlformats.org/officeDocument/2006/relationships/hyperlink" Target="https://www.instagram.com/rianoemie/" TargetMode="External"/><Relationship Id="rId864" Type="http://schemas.openxmlformats.org/officeDocument/2006/relationships/hyperlink" Target="https://www.instagram.com/bertarospla/" TargetMode="External"/><Relationship Id="rId1494" Type="http://schemas.openxmlformats.org/officeDocument/2006/relationships/hyperlink" Target="https://www.instagram.com/kana0724otsuka/" TargetMode="External"/><Relationship Id="rId1799" Type="http://schemas.openxmlformats.org/officeDocument/2006/relationships/hyperlink" Target="https://www.instagram.com/ha_wd0422/" TargetMode="External"/><Relationship Id="rId2100" Type="http://schemas.openxmlformats.org/officeDocument/2006/relationships/hyperlink" Target="https://www.instagram.com/miaomiaohsu88/" TargetMode="External"/><Relationship Id="rId517" Type="http://schemas.openxmlformats.org/officeDocument/2006/relationships/hyperlink" Target="https://www.instagram.com/binibiningedda/" TargetMode="External"/><Relationship Id="rId724" Type="http://schemas.openxmlformats.org/officeDocument/2006/relationships/hyperlink" Target="https://www.instagram.com/helenalorentia/" TargetMode="External"/><Relationship Id="rId931" Type="http://schemas.openxmlformats.org/officeDocument/2006/relationships/hyperlink" Target="https://www.instagram.com/saraa_gabriele/" TargetMode="External"/><Relationship Id="rId1147" Type="http://schemas.openxmlformats.org/officeDocument/2006/relationships/hyperlink" Target="https://www.tiktok.com/@unniefromseoul" TargetMode="External"/><Relationship Id="rId1354" Type="http://schemas.openxmlformats.org/officeDocument/2006/relationships/hyperlink" Target="https://www.instagram.com/momogram1177/" TargetMode="External"/><Relationship Id="rId1561" Type="http://schemas.openxmlformats.org/officeDocument/2006/relationships/hyperlink" Target="https://www.instagram.com/yr91813/" TargetMode="External"/><Relationship Id="rId60" Type="http://schemas.openxmlformats.org/officeDocument/2006/relationships/hyperlink" Target="https://www.instagram.com/selfcarespinoff" TargetMode="External"/><Relationship Id="rId1007" Type="http://schemas.openxmlformats.org/officeDocument/2006/relationships/hyperlink" Target="https://www.tiktok.com/@alperkorede/video/7477597119805803784" TargetMode="External"/><Relationship Id="rId1214" Type="http://schemas.openxmlformats.org/officeDocument/2006/relationships/hyperlink" Target="https://www.instagram.com/_h._.k._.r_/" TargetMode="External"/><Relationship Id="rId1421" Type="http://schemas.openxmlformats.org/officeDocument/2006/relationships/hyperlink" Target="https://www.instagram.com/pi_anzu/" TargetMode="External"/><Relationship Id="rId1659" Type="http://schemas.openxmlformats.org/officeDocument/2006/relationships/hyperlink" Target="https://www.instagram.com/fbg_mmm/" TargetMode="External"/><Relationship Id="rId1866" Type="http://schemas.openxmlformats.org/officeDocument/2006/relationships/hyperlink" Target="https://www.instagram.com/airiii_sasaki49/" TargetMode="External"/><Relationship Id="rId1519" Type="http://schemas.openxmlformats.org/officeDocument/2006/relationships/hyperlink" Target="https://www.instagram.com/sxrxx8/" TargetMode="External"/><Relationship Id="rId1726" Type="http://schemas.openxmlformats.org/officeDocument/2006/relationships/hyperlink" Target="https://www.instagram.com/rarumiy/" TargetMode="External"/><Relationship Id="rId1933" Type="http://schemas.openxmlformats.org/officeDocument/2006/relationships/hyperlink" Target="https://www.instagram.com/mai_mai_1114kim/" TargetMode="External"/><Relationship Id="rId18" Type="http://schemas.openxmlformats.org/officeDocument/2006/relationships/hyperlink" Target="https://www.instagram.com/nanxra9/" TargetMode="External"/><Relationship Id="rId2195" Type="http://schemas.openxmlformats.org/officeDocument/2006/relationships/hyperlink" Target="http://regita.pw/" TargetMode="External"/><Relationship Id="rId167" Type="http://schemas.openxmlformats.org/officeDocument/2006/relationships/hyperlink" Target="https://www.instagram.com/raydsir" TargetMode="External"/><Relationship Id="rId374" Type="http://schemas.openxmlformats.org/officeDocument/2006/relationships/hyperlink" Target="https://www.instagram.com/nomadminh/" TargetMode="External"/><Relationship Id="rId581" Type="http://schemas.openxmlformats.org/officeDocument/2006/relationships/hyperlink" Target="https://www.instagram.com/oh.riann/" TargetMode="External"/><Relationship Id="rId2055" Type="http://schemas.openxmlformats.org/officeDocument/2006/relationships/hyperlink" Target="https://www.instagram.com/p/DK97FjdTOAQ/" TargetMode="External"/><Relationship Id="rId2262" Type="http://schemas.openxmlformats.org/officeDocument/2006/relationships/hyperlink" Target="https://www.instagram.com/p/DMy9JjygJmt/?utm_source=ig_web_copy_link" TargetMode="External"/><Relationship Id="rId234" Type="http://schemas.openxmlformats.org/officeDocument/2006/relationships/hyperlink" Target="https://www.instagram.com/jibeos___" TargetMode="External"/><Relationship Id="rId679" Type="http://schemas.openxmlformats.org/officeDocument/2006/relationships/hyperlink" Target="https://www.instagram.com/annintofuu/" TargetMode="External"/><Relationship Id="rId886" Type="http://schemas.openxmlformats.org/officeDocument/2006/relationships/hyperlink" Target="https://www.instagram.com/reel/DL2Ok8bvjhE/?utm_source=ig_web_copy_link&amp;igsh=MzRlODBiNWFlZA==" TargetMode="External"/><Relationship Id="rId2" Type="http://schemas.openxmlformats.org/officeDocument/2006/relationships/hyperlink" Target="https://www.instagram.com/yongd_shulera/" TargetMode="External"/><Relationship Id="rId441" Type="http://schemas.openxmlformats.org/officeDocument/2006/relationships/hyperlink" Target="https://www.instagram.com/jedai_yoon/" TargetMode="External"/><Relationship Id="rId539" Type="http://schemas.openxmlformats.org/officeDocument/2006/relationships/hyperlink" Target="https://www.instagram.com/simletseat/" TargetMode="External"/><Relationship Id="rId746" Type="http://schemas.openxmlformats.org/officeDocument/2006/relationships/hyperlink" Target="https://www.tiktok.com/@maryvene13/video/7521322023365168392?is_from_webapp=1&amp;sender_device=pc&amp;web_id=7506727444465649159" TargetMode="External"/><Relationship Id="rId1071" Type="http://schemas.openxmlformats.org/officeDocument/2006/relationships/hyperlink" Target="https://www.instagram.com/reel/DMnYqpByhM7/?utm_source=ig_web_copy_link&amp;igsh=MzRlODBiNWFlZA==" TargetMode="External"/><Relationship Id="rId1169" Type="http://schemas.openxmlformats.org/officeDocument/2006/relationships/hyperlink" Target="https://www.instagram.com/___ponmk2___/" TargetMode="External"/><Relationship Id="rId1376" Type="http://schemas.openxmlformats.org/officeDocument/2006/relationships/hyperlink" Target="https://www.instagram.com/yazaoi/" TargetMode="External"/><Relationship Id="rId1583" Type="http://schemas.openxmlformats.org/officeDocument/2006/relationships/hyperlink" Target="https://www.instagram.com/ryoko_nail.reun/" TargetMode="External"/><Relationship Id="rId2122" Type="http://schemas.openxmlformats.org/officeDocument/2006/relationships/hyperlink" Target="https://www.instagram.com/mmo___14/" TargetMode="External"/><Relationship Id="rId301" Type="http://schemas.openxmlformats.org/officeDocument/2006/relationships/hyperlink" Target="https://www.instagram.com/sydney.psh" TargetMode="External"/><Relationship Id="rId953" Type="http://schemas.openxmlformats.org/officeDocument/2006/relationships/hyperlink" Target="https://www.instagram.com/saffa_inkorea/" TargetMode="External"/><Relationship Id="rId1029" Type="http://schemas.openxmlformats.org/officeDocument/2006/relationships/hyperlink" Target="https://www.tiktok.com/@callheroppa/video/7367345883819543850" TargetMode="External"/><Relationship Id="rId1236" Type="http://schemas.openxmlformats.org/officeDocument/2006/relationships/hyperlink" Target="https://www.instagram.com/94uka/" TargetMode="External"/><Relationship Id="rId1790" Type="http://schemas.openxmlformats.org/officeDocument/2006/relationships/hyperlink" Target="https://www.instagram.com/michiko0720sk/" TargetMode="External"/><Relationship Id="rId1888" Type="http://schemas.openxmlformats.org/officeDocument/2006/relationships/hyperlink" Target="https://www.instagram.com/3ca5na8_yakuzen_wine/" TargetMode="External"/><Relationship Id="rId82" Type="http://schemas.openxmlformats.org/officeDocument/2006/relationships/hyperlink" Target="https://www.instagram.com/vanilla_c4kes" TargetMode="External"/><Relationship Id="rId606" Type="http://schemas.openxmlformats.org/officeDocument/2006/relationships/hyperlink" Target="https://www.instagram.com/reel/DLbGV_-TN5G/?utm_source=ig_web_copy_link&amp;igsh=MzRlODBiNWFlZA==" TargetMode="External"/><Relationship Id="rId813" Type="http://schemas.openxmlformats.org/officeDocument/2006/relationships/hyperlink" Target="https://www.instagram.com/omarmon25/" TargetMode="External"/><Relationship Id="rId1443" Type="http://schemas.openxmlformats.org/officeDocument/2006/relationships/hyperlink" Target="https://www.instagram.com/blanca_sas/" TargetMode="External"/><Relationship Id="rId1650" Type="http://schemas.openxmlformats.org/officeDocument/2006/relationships/hyperlink" Target="https://www.instagram.com/kocchaaaaan.xx/" TargetMode="External"/><Relationship Id="rId1748" Type="http://schemas.openxmlformats.org/officeDocument/2006/relationships/hyperlink" Target="https://www.instagram.com/koreaboo_0112/" TargetMode="External"/><Relationship Id="rId1303" Type="http://schemas.openxmlformats.org/officeDocument/2006/relationships/hyperlink" Target="https://www.instagram.com/hiroki_nagatsuka/" TargetMode="External"/><Relationship Id="rId1510" Type="http://schemas.openxmlformats.org/officeDocument/2006/relationships/hyperlink" Target="https://www.instagram.com/shio.yoga/" TargetMode="External"/><Relationship Id="rId1955" Type="http://schemas.openxmlformats.org/officeDocument/2006/relationships/hyperlink" Target="https://www.instagram.com/ugc.with.eran/" TargetMode="External"/><Relationship Id="rId1608" Type="http://schemas.openxmlformats.org/officeDocument/2006/relationships/hyperlink" Target="https://www.instagram.com/mamizu225/" TargetMode="External"/><Relationship Id="rId1815" Type="http://schemas.openxmlformats.org/officeDocument/2006/relationships/hyperlink" Target="https://www.instagram.com/an_susumi/" TargetMode="External"/><Relationship Id="rId189" Type="http://schemas.openxmlformats.org/officeDocument/2006/relationships/hyperlink" Target="https://www.instagram.com/kim.ceyda" TargetMode="External"/><Relationship Id="rId396" Type="http://schemas.openxmlformats.org/officeDocument/2006/relationships/hyperlink" Target="https://www.instagram.com/heloise.confidence/" TargetMode="External"/><Relationship Id="rId2077" Type="http://schemas.openxmlformats.org/officeDocument/2006/relationships/hyperlink" Target="https://www.instagram.com/sath_bolapage/reels/" TargetMode="External"/><Relationship Id="rId256" Type="http://schemas.openxmlformats.org/officeDocument/2006/relationships/hyperlink" Target="https://www.instagram.com/soapttopia" TargetMode="External"/><Relationship Id="rId463" Type="http://schemas.openxmlformats.org/officeDocument/2006/relationships/hyperlink" Target="https://www.instagram.com/martinaya__/" TargetMode="External"/><Relationship Id="rId670" Type="http://schemas.openxmlformats.org/officeDocument/2006/relationships/hyperlink" Target="https://www.instagram.com/prewery/" TargetMode="External"/><Relationship Id="rId1093" Type="http://schemas.openxmlformats.org/officeDocument/2006/relationships/hyperlink" Target="https://www.instagram.com/reel/DMZly0Fxy7z/?utm_source=ig_web_copy_link&amp;igsh=MzRlODBiNWFlZA==" TargetMode="External"/><Relationship Id="rId2144" Type="http://schemas.openxmlformats.org/officeDocument/2006/relationships/hyperlink" Target="https://www.instagram.com/ovo55ovo/" TargetMode="External"/><Relationship Id="rId116" Type="http://schemas.openxmlformats.org/officeDocument/2006/relationships/hyperlink" Target="https://www.instagram.com/reel/DK1VCHlvkxB/?utm_source=ig_web_copy_link&amp;igsh=MzRlODBiNWFlZA==" TargetMode="External"/><Relationship Id="rId323" Type="http://schemas.openxmlformats.org/officeDocument/2006/relationships/hyperlink" Target="https://www.instagram.com/celeste12345ble" TargetMode="External"/><Relationship Id="rId530" Type="http://schemas.openxmlformats.org/officeDocument/2006/relationships/hyperlink" Target="https://www.instagram.com/sunduks/" TargetMode="External"/><Relationship Id="rId768" Type="http://schemas.openxmlformats.org/officeDocument/2006/relationships/hyperlink" Target="https://www.instagram.com/be_suzy__/" TargetMode="External"/><Relationship Id="rId975" Type="http://schemas.openxmlformats.org/officeDocument/2006/relationships/hyperlink" Target="https://www.tiktok.com/@h1.m0v/video/7526964710965611794?is_from_webapp=1&amp;sender_device=pc&amp;web_id=7506727444465649159" TargetMode="External"/><Relationship Id="rId1160" Type="http://schemas.openxmlformats.org/officeDocument/2006/relationships/hyperlink" Target="https://www.tiktok.com/@milenka_sc_/video/7539200443331661063?is_from_webapp=1&amp;sender_device=pc&amp;web_id=7506727444465649159" TargetMode="External"/><Relationship Id="rId1398" Type="http://schemas.openxmlformats.org/officeDocument/2006/relationships/hyperlink" Target="https://www.instagram.com/zuha_korea_k/" TargetMode="External"/><Relationship Id="rId2004" Type="http://schemas.openxmlformats.org/officeDocument/2006/relationships/hyperlink" Target="https://www.instagram.com/alinaioana796/?g=5" TargetMode="External"/><Relationship Id="rId2211" Type="http://schemas.openxmlformats.org/officeDocument/2006/relationships/hyperlink" Target="https://www.instagram.com/ruby_1019/" TargetMode="External"/><Relationship Id="rId628" Type="http://schemas.openxmlformats.org/officeDocument/2006/relationships/hyperlink" Target="https://www.instagram.com/adryuppy/" TargetMode="External"/><Relationship Id="rId835" Type="http://schemas.openxmlformats.org/officeDocument/2006/relationships/hyperlink" Target="https://www.instagram.com/_yanahvan_/" TargetMode="External"/><Relationship Id="rId1258" Type="http://schemas.openxmlformats.org/officeDocument/2006/relationships/hyperlink" Target="https://www.instagram.com/ayu_ojm/" TargetMode="External"/><Relationship Id="rId1465" Type="http://schemas.openxmlformats.org/officeDocument/2006/relationships/hyperlink" Target="https://www.instagram.com/pupupu.111/" TargetMode="External"/><Relationship Id="rId1672" Type="http://schemas.openxmlformats.org/officeDocument/2006/relationships/hyperlink" Target="https://www.instagram.com/ra_yokoo/" TargetMode="External"/><Relationship Id="rId1020" Type="http://schemas.openxmlformats.org/officeDocument/2006/relationships/hyperlink" Target="http://bashy.co.kr/" TargetMode="External"/><Relationship Id="rId1118" Type="http://schemas.openxmlformats.org/officeDocument/2006/relationships/hyperlink" Target="https://www.tiktok.com/@dreamy_yeon" TargetMode="External"/><Relationship Id="rId1325" Type="http://schemas.openxmlformats.org/officeDocument/2006/relationships/hyperlink" Target="https://www.instagram.com/maachanmaa/" TargetMode="External"/><Relationship Id="rId1532" Type="http://schemas.openxmlformats.org/officeDocument/2006/relationships/hyperlink" Target="https://www.instagram.com/umico_4/" TargetMode="External"/><Relationship Id="rId1977" Type="http://schemas.openxmlformats.org/officeDocument/2006/relationships/hyperlink" Target="https://www.instagram.com/dear_aera/" TargetMode="External"/><Relationship Id="rId902" Type="http://schemas.openxmlformats.org/officeDocument/2006/relationships/hyperlink" Target="https://www.instagram.com/kashpiper_95/" TargetMode="External"/><Relationship Id="rId1837" Type="http://schemas.openxmlformats.org/officeDocument/2006/relationships/hyperlink" Target="https://www.instagram.com/chuckybigbaby/" TargetMode="External"/><Relationship Id="rId31" Type="http://schemas.openxmlformats.org/officeDocument/2006/relationships/hyperlink" Target="https://www.instagram.com/skinwith.michael" TargetMode="External"/><Relationship Id="rId2099" Type="http://schemas.openxmlformats.org/officeDocument/2006/relationships/hyperlink" Target="https://www.instagram.com/angoon_3659/" TargetMode="External"/><Relationship Id="rId180" Type="http://schemas.openxmlformats.org/officeDocument/2006/relationships/hyperlink" Target="https://www.instagram.com/2hearts1seoul" TargetMode="External"/><Relationship Id="rId278" Type="http://schemas.openxmlformats.org/officeDocument/2006/relationships/hyperlink" Target="https://www.instagram.com/ani_ferrandiz" TargetMode="External"/><Relationship Id="rId1904" Type="http://schemas.openxmlformats.org/officeDocument/2006/relationships/hyperlink" Target="https://www.instagram.com/superneat_888/" TargetMode="External"/><Relationship Id="rId485" Type="http://schemas.openxmlformats.org/officeDocument/2006/relationships/hyperlink" Target="https://www.instagram.com/brunitooo.12/" TargetMode="External"/><Relationship Id="rId692" Type="http://schemas.openxmlformats.org/officeDocument/2006/relationships/hyperlink" Target="https://www.instagram.com/letsgobjones/" TargetMode="External"/><Relationship Id="rId2166" Type="http://schemas.openxmlformats.org/officeDocument/2006/relationships/hyperlink" Target="https://www.instagram.com/x.yunny.x/" TargetMode="External"/><Relationship Id="rId138" Type="http://schemas.openxmlformats.org/officeDocument/2006/relationships/hyperlink" Target="https://www.instagram.com/maciej.jot" TargetMode="External"/><Relationship Id="rId345" Type="http://schemas.openxmlformats.org/officeDocument/2006/relationships/hyperlink" Target="https://www.instagram.com/reel/DLCTiA2BrEf/?utm_source=ig_web_copy_link&amp;igsh=MzRlODBiNWFlZA==" TargetMode="External"/><Relationship Id="rId552" Type="http://schemas.openxmlformats.org/officeDocument/2006/relationships/hyperlink" Target="https://www.instagram.com/rosina_0313/" TargetMode="External"/><Relationship Id="rId997" Type="http://schemas.openxmlformats.org/officeDocument/2006/relationships/hyperlink" Target="https://www.tiktok.com/@aaaawoman/video/7485027471813856530" TargetMode="External"/><Relationship Id="rId1182" Type="http://schemas.openxmlformats.org/officeDocument/2006/relationships/hyperlink" Target="https://www.instagram.com/kaan_yong/" TargetMode="External"/><Relationship Id="rId2026" Type="http://schemas.openxmlformats.org/officeDocument/2006/relationships/hyperlink" Target="https://www.instagram.com/p/DE2HjLBS8IT/" TargetMode="External"/><Relationship Id="rId2233" Type="http://schemas.openxmlformats.org/officeDocument/2006/relationships/hyperlink" Target="https://www.instagram.com/p/DEhEpvuMRPo/?utm_source=ig_web_copy_link" TargetMode="External"/><Relationship Id="rId205" Type="http://schemas.openxmlformats.org/officeDocument/2006/relationships/hyperlink" Target="https://www.instagram.com/mixcollection" TargetMode="External"/><Relationship Id="rId412" Type="http://schemas.openxmlformats.org/officeDocument/2006/relationships/hyperlink" Target="https://www.instagram.com/katerinastrofa/" TargetMode="External"/><Relationship Id="rId857" Type="http://schemas.openxmlformats.org/officeDocument/2006/relationships/hyperlink" Target="https://www.instagram.com/janineanne__/" TargetMode="External"/><Relationship Id="rId1042" Type="http://schemas.openxmlformats.org/officeDocument/2006/relationships/hyperlink" Target="https://www.tiktok.com/@diboool/video/7497246458698108168" TargetMode="External"/><Relationship Id="rId1487" Type="http://schemas.openxmlformats.org/officeDocument/2006/relationships/hyperlink" Target="https://www.instagram.com/rintomo102377/" TargetMode="External"/><Relationship Id="rId1694" Type="http://schemas.openxmlformats.org/officeDocument/2006/relationships/hyperlink" Target="https://www.instagram.com/reel/DNNF_XrpRJE/?utm_source=ig_web_copy_link&amp;igsh=MzRlODBiNWFlZA==" TargetMode="External"/><Relationship Id="rId717" Type="http://schemas.openxmlformats.org/officeDocument/2006/relationships/hyperlink" Target="https://www.instagram.com/hva127/" TargetMode="External"/><Relationship Id="rId924" Type="http://schemas.openxmlformats.org/officeDocument/2006/relationships/hyperlink" Target="https://www.instagram.com/biabrrto/" TargetMode="External"/><Relationship Id="rId1347" Type="http://schemas.openxmlformats.org/officeDocument/2006/relationships/hyperlink" Target="https://www.instagram.com/miugram_322/" TargetMode="External"/><Relationship Id="rId1554" Type="http://schemas.openxmlformats.org/officeDocument/2006/relationships/hyperlink" Target="https://www.instagram.com/eyelash_sara0926/" TargetMode="External"/><Relationship Id="rId1761" Type="http://schemas.openxmlformats.org/officeDocument/2006/relationships/hyperlink" Target="https://www.instagram.com/kana_e9232/" TargetMode="External"/><Relationship Id="rId1999" Type="http://schemas.openxmlformats.org/officeDocument/2006/relationships/hyperlink" Target="https://www.instagram.com/anastasiya_sharaya/?g=5" TargetMode="External"/><Relationship Id="rId53" Type="http://schemas.openxmlformats.org/officeDocument/2006/relationships/hyperlink" Target="https://www.instagram.com/melodyofher_" TargetMode="External"/><Relationship Id="rId1207" Type="http://schemas.openxmlformats.org/officeDocument/2006/relationships/hyperlink" Target="https://www.instagram.com/___mirk_/" TargetMode="External"/><Relationship Id="rId1414" Type="http://schemas.openxmlformats.org/officeDocument/2006/relationships/hyperlink" Target="https://www.instagram.com/nzm02grm/" TargetMode="External"/><Relationship Id="rId1621" Type="http://schemas.openxmlformats.org/officeDocument/2006/relationships/hyperlink" Target="https://www.instagram.com/reel/DNrqg2n4tIO/?utm_source=ig_web_copy_link&amp;igsh=MzRlODBiNWFlZA==" TargetMode="External"/><Relationship Id="rId1859" Type="http://schemas.openxmlformats.org/officeDocument/2006/relationships/hyperlink" Target="https://www.instagram.com/fujise_kana/" TargetMode="External"/><Relationship Id="rId1719" Type="http://schemas.openxmlformats.org/officeDocument/2006/relationships/hyperlink" Target="https://www.instagram.com/ogram_hazuki/" TargetMode="External"/><Relationship Id="rId1926" Type="http://schemas.openxmlformats.org/officeDocument/2006/relationships/hyperlink" Target="https://www.instagram.com/moezabesu/" TargetMode="External"/><Relationship Id="rId2090" Type="http://schemas.openxmlformats.org/officeDocument/2006/relationships/hyperlink" Target="https://www.instagram.com/chika_602/" TargetMode="External"/><Relationship Id="rId2188" Type="http://schemas.openxmlformats.org/officeDocument/2006/relationships/hyperlink" Target="https://www.instagram.com/alohana8008/" TargetMode="External"/><Relationship Id="rId367" Type="http://schemas.openxmlformats.org/officeDocument/2006/relationships/hyperlink" Target="https://www.instagram.com/sinainkorea/" TargetMode="External"/><Relationship Id="rId574" Type="http://schemas.openxmlformats.org/officeDocument/2006/relationships/hyperlink" Target="https://www.instagram.com/reel/DNkpF4SyVBW/?utm_source=ig_web_copy_link&amp;igsh=MzRlODBiNWFlZA==" TargetMode="External"/><Relationship Id="rId2048" Type="http://schemas.openxmlformats.org/officeDocument/2006/relationships/hyperlink" Target="https://www.tiktok.com/@tiffanyychen" TargetMode="External"/><Relationship Id="rId2255" Type="http://schemas.openxmlformats.org/officeDocument/2006/relationships/hyperlink" Target="https://www.instagram.com/p/DEhEpvuMRPo/?utm_source=ig_web_copy_link" TargetMode="External"/><Relationship Id="rId227" Type="http://schemas.openxmlformats.org/officeDocument/2006/relationships/hyperlink" Target="https://www.instagram.com/knocknock_618" TargetMode="External"/><Relationship Id="rId781" Type="http://schemas.openxmlformats.org/officeDocument/2006/relationships/hyperlink" Target="https://www.instagram.com/gultenyoldass/" TargetMode="External"/><Relationship Id="rId879" Type="http://schemas.openxmlformats.org/officeDocument/2006/relationships/hyperlink" Target="https://www.instagram.com/reel/DONHrpNkg3Z/?utm_source=ig_web_copy_link&amp;igsh=MzRlODBiNWFlZA==" TargetMode="External"/><Relationship Id="rId434" Type="http://schemas.openxmlformats.org/officeDocument/2006/relationships/hyperlink" Target="https://www.instagram.com/lse5.56/" TargetMode="External"/><Relationship Id="rId641" Type="http://schemas.openxmlformats.org/officeDocument/2006/relationships/hyperlink" Target="https://www.tiktok.com/@epednoiiz/video/7520160826515328264?is_from_webapp=1&amp;sender_device=pc&amp;web_id=7506727444465649159" TargetMode="External"/><Relationship Id="rId739" Type="http://schemas.openxmlformats.org/officeDocument/2006/relationships/hyperlink" Target="https://www.instagram.com/erimeiji/" TargetMode="External"/><Relationship Id="rId1064" Type="http://schemas.openxmlformats.org/officeDocument/2006/relationships/hyperlink" Target="https://www.instagram.com/reel/DMjeiL4zQgC/?utm_source=ig_web_copy_link&amp;igsh=MzRlODBiNWFlZA==" TargetMode="External"/><Relationship Id="rId1271" Type="http://schemas.openxmlformats.org/officeDocument/2006/relationships/hyperlink" Target="https://www.instagram.com/dongdaemun_michiko/" TargetMode="External"/><Relationship Id="rId1369" Type="http://schemas.openxmlformats.org/officeDocument/2006/relationships/hyperlink" Target="https://www.instagram.com/nami_ch/" TargetMode="External"/><Relationship Id="rId1576" Type="http://schemas.openxmlformats.org/officeDocument/2006/relationships/hyperlink" Target="https://www.instagram.com/marina1214/" TargetMode="External"/><Relationship Id="rId2115" Type="http://schemas.openxmlformats.org/officeDocument/2006/relationships/hyperlink" Target="https://www.instagram.com/tummytales.hk/" TargetMode="External"/><Relationship Id="rId501" Type="http://schemas.openxmlformats.org/officeDocument/2006/relationships/hyperlink" Target="https://www.instagram.com/amyrosefinley/" TargetMode="External"/><Relationship Id="rId946" Type="http://schemas.openxmlformats.org/officeDocument/2006/relationships/hyperlink" Target="https://www.instagram.com/anyaklyackaya/" TargetMode="External"/><Relationship Id="rId1131" Type="http://schemas.openxmlformats.org/officeDocument/2006/relationships/hyperlink" Target="https://www.tiktok.com/@teresajkwon" TargetMode="External"/><Relationship Id="rId1229" Type="http://schemas.openxmlformats.org/officeDocument/2006/relationships/hyperlink" Target="https://www.instagram.com/12.ocome/" TargetMode="External"/><Relationship Id="rId1783" Type="http://schemas.openxmlformats.org/officeDocument/2006/relationships/hyperlink" Target="https://www.instagram.com/yuri_noel/" TargetMode="External"/><Relationship Id="rId1990" Type="http://schemas.openxmlformats.org/officeDocument/2006/relationships/hyperlink" Target="https://www.instagram.com/sashybelle/" TargetMode="External"/><Relationship Id="rId75" Type="http://schemas.openxmlformats.org/officeDocument/2006/relationships/hyperlink" Target="https://www.instagram.com/smsmakeup_" TargetMode="External"/><Relationship Id="rId806" Type="http://schemas.openxmlformats.org/officeDocument/2006/relationships/hyperlink" Target="https://www.instagram.com/wthwoo/" TargetMode="External"/><Relationship Id="rId1436" Type="http://schemas.openxmlformats.org/officeDocument/2006/relationships/hyperlink" Target="https://www.instagram.com/hau_126/" TargetMode="External"/><Relationship Id="rId1643" Type="http://schemas.openxmlformats.org/officeDocument/2006/relationships/hyperlink" Target="https://www.instagram.com/tomomi_s_hk/" TargetMode="External"/><Relationship Id="rId1850" Type="http://schemas.openxmlformats.org/officeDocument/2006/relationships/hyperlink" Target="https://www.instagram.com/mthvlog_______/" TargetMode="External"/><Relationship Id="rId1503" Type="http://schemas.openxmlformats.org/officeDocument/2006/relationships/hyperlink" Target="https://www.instagram.com/koreaddicted.jp/" TargetMode="External"/><Relationship Id="rId1710" Type="http://schemas.openxmlformats.org/officeDocument/2006/relationships/hyperlink" Target="https://www.instagram.com/____honchan____/" TargetMode="External"/><Relationship Id="rId1948" Type="http://schemas.openxmlformats.org/officeDocument/2006/relationships/hyperlink" Target="https://www.instagram.com/reel/DN1tYKMZnJ_/?utm_source=ig_web_copy_link&amp;igsh=MzRlODBiNWFlZA==" TargetMode="External"/><Relationship Id="rId291" Type="http://schemas.openxmlformats.org/officeDocument/2006/relationships/hyperlink" Target="https://www.instagram.com/carolf.i" TargetMode="External"/><Relationship Id="rId1808" Type="http://schemas.openxmlformats.org/officeDocument/2006/relationships/hyperlink" Target="https://www.instagram.com/nka3iu/" TargetMode="External"/><Relationship Id="rId151" Type="http://schemas.openxmlformats.org/officeDocument/2006/relationships/hyperlink" Target="https://www.instagram.com/ria_in_korea" TargetMode="External"/><Relationship Id="rId389" Type="http://schemas.openxmlformats.org/officeDocument/2006/relationships/hyperlink" Target="https://www.instagram.com/bbrunasousa/" TargetMode="External"/><Relationship Id="rId596" Type="http://schemas.openxmlformats.org/officeDocument/2006/relationships/hyperlink" Target="https://www.instagram.com/jun.mypage/" TargetMode="External"/><Relationship Id="rId2277" Type="http://schemas.openxmlformats.org/officeDocument/2006/relationships/table" Target="../tables/table1.xml"/><Relationship Id="rId249" Type="http://schemas.openxmlformats.org/officeDocument/2006/relationships/hyperlink" Target="https://www.instagram.com/0.banana/" TargetMode="External"/><Relationship Id="rId456" Type="http://schemas.openxmlformats.org/officeDocument/2006/relationships/hyperlink" Target="https://www.instagram.com/vallerycecilia/" TargetMode="External"/><Relationship Id="rId663" Type="http://schemas.openxmlformats.org/officeDocument/2006/relationships/hyperlink" Target="https://www.instagram.com/jordansorabyrd/" TargetMode="External"/><Relationship Id="rId870" Type="http://schemas.openxmlformats.org/officeDocument/2006/relationships/hyperlink" Target="https://www.instagram.com/yveighstar/" TargetMode="External"/><Relationship Id="rId1086" Type="http://schemas.openxmlformats.org/officeDocument/2006/relationships/hyperlink" Target="https://www.tiktok.com/@_modus.operandi_/video/7540633267398069534?is_from_webapp=1&amp;sender_device=pc&amp;web_id=7506727444465649159" TargetMode="External"/><Relationship Id="rId1293" Type="http://schemas.openxmlformats.org/officeDocument/2006/relationships/hyperlink" Target="https://www.instagram.com/gangnam_doll/" TargetMode="External"/><Relationship Id="rId2137" Type="http://schemas.openxmlformats.org/officeDocument/2006/relationships/hyperlink" Target="https://www.instagram.com/kbeauty_charmer/" TargetMode="External"/><Relationship Id="rId109" Type="http://schemas.openxmlformats.org/officeDocument/2006/relationships/hyperlink" Target="https://www.instagram.com/dimitri.model" TargetMode="External"/><Relationship Id="rId316" Type="http://schemas.openxmlformats.org/officeDocument/2006/relationships/hyperlink" Target="https://www.instagram.com/pinktravelogue" TargetMode="External"/><Relationship Id="rId523" Type="http://schemas.openxmlformats.org/officeDocument/2006/relationships/hyperlink" Target="https://www.instagram.com/uwufy_/" TargetMode="External"/><Relationship Id="rId968" Type="http://schemas.openxmlformats.org/officeDocument/2006/relationships/hyperlink" Target="https://www.instagram.com/reel/DMIInuDsNwx/?utm_source=ig_web_copy_link&amp;igsh=MzRlODBiNWFlZA==" TargetMode="External"/><Relationship Id="rId1153" Type="http://schemas.openxmlformats.org/officeDocument/2006/relationships/hyperlink" Target="https://www.instagram.com/ccc_eat/" TargetMode="External"/><Relationship Id="rId1598" Type="http://schemas.openxmlformats.org/officeDocument/2006/relationships/hyperlink" Target="https://www.instagram.com/373chandesu/" TargetMode="External"/><Relationship Id="rId2204" Type="http://schemas.openxmlformats.org/officeDocument/2006/relationships/hyperlink" Target="https://www.instagram.com/reel/DOOXKIGAQEp/?utm_source=ig_web_copy_link&amp;igsh=MzRlODBiNWFlZA==" TargetMode="External"/><Relationship Id="rId97" Type="http://schemas.openxmlformats.org/officeDocument/2006/relationships/hyperlink" Target="https://www.instagram.com/allisintokyo" TargetMode="External"/><Relationship Id="rId730" Type="http://schemas.openxmlformats.org/officeDocument/2006/relationships/hyperlink" Target="https://www.instagram.com/mistahsiddiqui/" TargetMode="External"/><Relationship Id="rId828" Type="http://schemas.openxmlformats.org/officeDocument/2006/relationships/hyperlink" Target="https://www.instagram.com/p/DL2nVFtyWfl/" TargetMode="External"/><Relationship Id="rId1013" Type="http://schemas.openxmlformats.org/officeDocument/2006/relationships/hyperlink" Target="https://www.tiktok.com/@arianaalatte/video/7377976367163378961" TargetMode="External"/><Relationship Id="rId1360" Type="http://schemas.openxmlformats.org/officeDocument/2006/relationships/hyperlink" Target="https://www.instagram.com/nachiiky/" TargetMode="External"/><Relationship Id="rId1458" Type="http://schemas.openxmlformats.org/officeDocument/2006/relationships/hyperlink" Target="https://www.instagram.com/ryota_926/" TargetMode="External"/><Relationship Id="rId1665" Type="http://schemas.openxmlformats.org/officeDocument/2006/relationships/hyperlink" Target="https://www.instagram.com/ilx70ll/" TargetMode="External"/><Relationship Id="rId1872" Type="http://schemas.openxmlformats.org/officeDocument/2006/relationships/hyperlink" Target="https://www.instagram.com/kana__miyajima/" TargetMode="External"/><Relationship Id="rId1220" Type="http://schemas.openxmlformats.org/officeDocument/2006/relationships/hyperlink" Target="https://www.instagram.com/__ri.n0.22/" TargetMode="External"/><Relationship Id="rId1318" Type="http://schemas.openxmlformats.org/officeDocument/2006/relationships/hyperlink" Target="https://www.instagram.com/leilaazjp/" TargetMode="External"/><Relationship Id="rId1525" Type="http://schemas.openxmlformats.org/officeDocument/2006/relationships/hyperlink" Target="https://www.instagram.com/hixdiz/" TargetMode="External"/><Relationship Id="rId1732" Type="http://schemas.openxmlformats.org/officeDocument/2006/relationships/hyperlink" Target="https://www.instagram.com/lalahappy.yukie/" TargetMode="External"/><Relationship Id="rId24" Type="http://schemas.openxmlformats.org/officeDocument/2006/relationships/hyperlink" Target="https://www.instagram.com/daiana_korean" TargetMode="External"/><Relationship Id="rId173" Type="http://schemas.openxmlformats.org/officeDocument/2006/relationships/hyperlink" Target="https://www.instagram.com/unikitty_kbeauty" TargetMode="External"/><Relationship Id="rId380" Type="http://schemas.openxmlformats.org/officeDocument/2006/relationships/hyperlink" Target="https://www.instagram.com/minji._.minjii/" TargetMode="External"/><Relationship Id="rId2061" Type="http://schemas.openxmlformats.org/officeDocument/2006/relationships/hyperlink" Target="https://www.instagram.com/p/DLIAlLePsoP/" TargetMode="External"/><Relationship Id="rId240" Type="http://schemas.openxmlformats.org/officeDocument/2006/relationships/hyperlink" Target="https://www.instagram.com/one_punjabi_binger" TargetMode="External"/><Relationship Id="rId478" Type="http://schemas.openxmlformats.org/officeDocument/2006/relationships/hyperlink" Target="https://www.instagram.com/dindaterasia/" TargetMode="External"/><Relationship Id="rId685" Type="http://schemas.openxmlformats.org/officeDocument/2006/relationships/hyperlink" Target="https://www.instagram.com/sywar___sayali/" TargetMode="External"/><Relationship Id="rId892" Type="http://schemas.openxmlformats.org/officeDocument/2006/relationships/hyperlink" Target="https://www.instagram.com/kristinakimy/" TargetMode="External"/><Relationship Id="rId2159" Type="http://schemas.openxmlformats.org/officeDocument/2006/relationships/hyperlink" Target="https://www.instagram.com/fz252525/" TargetMode="External"/><Relationship Id="rId100" Type="http://schemas.openxmlformats.org/officeDocument/2006/relationships/hyperlink" Target="https://www.instagram.com/jessie_e_jay" TargetMode="External"/><Relationship Id="rId338" Type="http://schemas.openxmlformats.org/officeDocument/2006/relationships/hyperlink" Target="https://www.instagram.com/reel/DLDDMDNSgUn/?utm_source=ig_web_copy_link&amp;igsh=MzRlODBiNWFlZA==" TargetMode="External"/><Relationship Id="rId545" Type="http://schemas.openxmlformats.org/officeDocument/2006/relationships/hyperlink" Target="https://www.instagram.com/nina_in_korea/" TargetMode="External"/><Relationship Id="rId752" Type="http://schemas.openxmlformats.org/officeDocument/2006/relationships/hyperlink" Target="https://www.instagram.com/cerenakpinar/" TargetMode="External"/><Relationship Id="rId1175" Type="http://schemas.openxmlformats.org/officeDocument/2006/relationships/hyperlink" Target="https://www.instagram.com/eni_tc/" TargetMode="External"/><Relationship Id="rId1382" Type="http://schemas.openxmlformats.org/officeDocument/2006/relationships/hyperlink" Target="https://www.instagram.com/yu.i.k.a/" TargetMode="External"/><Relationship Id="rId2019" Type="http://schemas.openxmlformats.org/officeDocument/2006/relationships/hyperlink" Target="https://www.instagram.com/p/CmHQK6mpKW_/" TargetMode="External"/><Relationship Id="rId2226" Type="http://schemas.openxmlformats.org/officeDocument/2006/relationships/hyperlink" Target="https://www.instagram.com/koreantalk_withtanya/" TargetMode="External"/><Relationship Id="rId405" Type="http://schemas.openxmlformats.org/officeDocument/2006/relationships/hyperlink" Target="https://www.instagram.com/reel/DLXdM4yJ4iK/?utm_source=ig_web_copy_link&amp;igsh=MzRlODBiNWFlZA==" TargetMode="External"/><Relationship Id="rId612" Type="http://schemas.openxmlformats.org/officeDocument/2006/relationships/hyperlink" Target="https://www.instagram.com/jeffwedges/" TargetMode="External"/><Relationship Id="rId1035" Type="http://schemas.openxmlformats.org/officeDocument/2006/relationships/hyperlink" Target="https://www.tiktok.com/@courtneylynette_/video/7371102968977935659" TargetMode="External"/><Relationship Id="rId1242" Type="http://schemas.openxmlformats.org/officeDocument/2006/relationships/hyperlink" Target="https://www.instagram.com/aaaarstyyyy/" TargetMode="External"/><Relationship Id="rId1687" Type="http://schemas.openxmlformats.org/officeDocument/2006/relationships/hyperlink" Target="https://www.instagram.com/h1rocky/" TargetMode="External"/><Relationship Id="rId1894" Type="http://schemas.openxmlformats.org/officeDocument/2006/relationships/hyperlink" Target="https://www.instagram.com/__irco/" TargetMode="External"/><Relationship Id="rId917" Type="http://schemas.openxmlformats.org/officeDocument/2006/relationships/hyperlink" Target="https://www.instagram.com/mnnt/" TargetMode="External"/><Relationship Id="rId1102" Type="http://schemas.openxmlformats.org/officeDocument/2006/relationships/hyperlink" Target="https://www.tiktok.com/@colinekr" TargetMode="External"/><Relationship Id="rId1547" Type="http://schemas.openxmlformats.org/officeDocument/2006/relationships/hyperlink" Target="https://www.instagram.com/asigancxx/" TargetMode="External"/><Relationship Id="rId1754" Type="http://schemas.openxmlformats.org/officeDocument/2006/relationships/hyperlink" Target="https://www.instagram.com/mayuism/" TargetMode="External"/><Relationship Id="rId1961" Type="http://schemas.openxmlformats.org/officeDocument/2006/relationships/hyperlink" Target="https://www.instagram.com/zayakatorrente/" TargetMode="External"/><Relationship Id="rId46" Type="http://schemas.openxmlformats.org/officeDocument/2006/relationships/hyperlink" Target="https://www.instagram.com/johnandmack" TargetMode="External"/><Relationship Id="rId1407" Type="http://schemas.openxmlformats.org/officeDocument/2006/relationships/hyperlink" Target="https://www.instagram.com/nemmy.ou/" TargetMode="External"/><Relationship Id="rId1614" Type="http://schemas.openxmlformats.org/officeDocument/2006/relationships/hyperlink" Target="https://www.instagram.com/misotaso/" TargetMode="External"/><Relationship Id="rId1821" Type="http://schemas.openxmlformats.org/officeDocument/2006/relationships/hyperlink" Target="https://www.instagram.com/satosota_29/" TargetMode="External"/><Relationship Id="rId195" Type="http://schemas.openxmlformats.org/officeDocument/2006/relationships/hyperlink" Target="https://www.instagram.com/shada_faith/" TargetMode="External"/><Relationship Id="rId1919" Type="http://schemas.openxmlformats.org/officeDocument/2006/relationships/hyperlink" Target="https://www.instagram.com/spring__rainn/" TargetMode="External"/><Relationship Id="rId2083" Type="http://schemas.openxmlformats.org/officeDocument/2006/relationships/hyperlink" Target="https://www.instagram.com/haley__hh/reels/" TargetMode="External"/><Relationship Id="rId262" Type="http://schemas.openxmlformats.org/officeDocument/2006/relationships/hyperlink" Target="https://www.instagram.com/elrinconcoreano" TargetMode="External"/><Relationship Id="rId567" Type="http://schemas.openxmlformats.org/officeDocument/2006/relationships/hyperlink" Target="https://www.instagram.com/valentin_malevre/" TargetMode="External"/><Relationship Id="rId1197" Type="http://schemas.openxmlformats.org/officeDocument/2006/relationships/hyperlink" Target="https://www.instagram.com/mogumogumie/" TargetMode="External"/><Relationship Id="rId2150" Type="http://schemas.openxmlformats.org/officeDocument/2006/relationships/hyperlink" Target="https://www.instagram.com/penny.pennytsai/" TargetMode="External"/><Relationship Id="rId2248" Type="http://schemas.openxmlformats.org/officeDocument/2006/relationships/hyperlink" Target="https://www.instagram.com/p/DEhEpvuMRPo/?utm_source=ig_web_copy_link" TargetMode="External"/><Relationship Id="rId122" Type="http://schemas.openxmlformats.org/officeDocument/2006/relationships/hyperlink" Target="https://www.instagram.com/urownismine" TargetMode="External"/><Relationship Id="rId774" Type="http://schemas.openxmlformats.org/officeDocument/2006/relationships/hyperlink" Target="https://www.instagram.com/omgslee/" TargetMode="External"/><Relationship Id="rId981" Type="http://schemas.openxmlformats.org/officeDocument/2006/relationships/hyperlink" Target="https://www.instagram.com/reel/DNAyq1TTA-c/?utm_source=ig_web_copy_link&amp;igsh=MzRlODBiNWFlZA==" TargetMode="External"/><Relationship Id="rId1057" Type="http://schemas.openxmlformats.org/officeDocument/2006/relationships/hyperlink" Target="https://www.tiktok.com/@eve_25_/video/7511730613334838550" TargetMode="External"/><Relationship Id="rId2010" Type="http://schemas.openxmlformats.org/officeDocument/2006/relationships/hyperlink" Target="https://www.instagram.com/j_an0808/" TargetMode="External"/><Relationship Id="rId427" Type="http://schemas.openxmlformats.org/officeDocument/2006/relationships/hyperlink" Target="http://ordinaryaffair.co/" TargetMode="External"/><Relationship Id="rId634" Type="http://schemas.openxmlformats.org/officeDocument/2006/relationships/hyperlink" Target="https://www.instagram.com/miho_matsumoto_/" TargetMode="External"/><Relationship Id="rId841" Type="http://schemas.openxmlformats.org/officeDocument/2006/relationships/hyperlink" Target="https://drive.google.com/file/d/1si9Kn6NGf9MfXuxqCNcskNSMC6qVnQru/view?usp=drivesdk" TargetMode="External"/><Relationship Id="rId1264" Type="http://schemas.openxmlformats.org/officeDocument/2006/relationships/hyperlink" Target="https://www.instagram.com/ayumu_k_h_l/" TargetMode="External"/><Relationship Id="rId1471" Type="http://schemas.openxmlformats.org/officeDocument/2006/relationships/hyperlink" Target="https://www.instagram.com/em.bleuuu/" TargetMode="External"/><Relationship Id="rId1569" Type="http://schemas.openxmlformats.org/officeDocument/2006/relationships/hyperlink" Target="https://www.instagram.com/kome_.2/" TargetMode="External"/><Relationship Id="rId2108" Type="http://schemas.openxmlformats.org/officeDocument/2006/relationships/hyperlink" Target="https://www.instagram.com/hkongstyle/" TargetMode="External"/><Relationship Id="rId701" Type="http://schemas.openxmlformats.org/officeDocument/2006/relationships/hyperlink" Target="https://www.instagram.com/27.03._.m/" TargetMode="External"/><Relationship Id="rId939" Type="http://schemas.openxmlformats.org/officeDocument/2006/relationships/hyperlink" Target="https://www.instagram.com/lili_liso_lilou/" TargetMode="External"/><Relationship Id="rId1124" Type="http://schemas.openxmlformats.org/officeDocument/2006/relationships/hyperlink" Target="https://www.tiktok.com/@lithameyilechoi" TargetMode="External"/><Relationship Id="rId1331" Type="http://schemas.openxmlformats.org/officeDocument/2006/relationships/hyperlink" Target="https://www.instagram.com/mashuri_korea/" TargetMode="External"/><Relationship Id="rId1776" Type="http://schemas.openxmlformats.org/officeDocument/2006/relationships/hyperlink" Target="https://www.instagram.com/reel/DN-5L--CE6f/?utm_source=ig_web_copy_link&amp;igsh=MzRlODBiNWFlZA==" TargetMode="External"/><Relationship Id="rId1983" Type="http://schemas.openxmlformats.org/officeDocument/2006/relationships/hyperlink" Target="https://www.instagram.com/saltanat.ss/" TargetMode="External"/><Relationship Id="rId68" Type="http://schemas.openxmlformats.org/officeDocument/2006/relationships/hyperlink" Target="https://www.instagram.com/hanypick_global" TargetMode="External"/><Relationship Id="rId1429" Type="http://schemas.openxmlformats.org/officeDocument/2006/relationships/hyperlink" Target="https://www.instagram.com/rico.527/" TargetMode="External"/><Relationship Id="rId1636" Type="http://schemas.openxmlformats.org/officeDocument/2006/relationships/hyperlink" Target="https://www.instagram.com/misato279/" TargetMode="External"/><Relationship Id="rId1843" Type="http://schemas.openxmlformats.org/officeDocument/2006/relationships/hyperlink" Target="https://www.instagram.com/waka_be.be/" TargetMode="External"/><Relationship Id="rId1703" Type="http://schemas.openxmlformats.org/officeDocument/2006/relationships/hyperlink" Target="https://www.instagram.com/reel/DM7bpImyu_b/?utm_source=ig_web_copy_link&amp;igsh=MzRlODBiNWFlZA==" TargetMode="External"/><Relationship Id="rId1910" Type="http://schemas.openxmlformats.org/officeDocument/2006/relationships/hyperlink" Target="https://www.instagram.com/you.0818/" TargetMode="External"/><Relationship Id="rId284" Type="http://schemas.openxmlformats.org/officeDocument/2006/relationships/hyperlink" Target="https://www.instagram.com/travel2feelalive" TargetMode="External"/><Relationship Id="rId491" Type="http://schemas.openxmlformats.org/officeDocument/2006/relationships/hyperlink" Target="https://www.instagram.com/anna_dnwm/" TargetMode="External"/><Relationship Id="rId2172" Type="http://schemas.openxmlformats.org/officeDocument/2006/relationships/hyperlink" Target="https://www.instagram.com/ziyuuu____/" TargetMode="External"/><Relationship Id="rId144" Type="http://schemas.openxmlformats.org/officeDocument/2006/relationships/hyperlink" Target="https://www.instagram.com/frxxca" TargetMode="External"/><Relationship Id="rId589" Type="http://schemas.openxmlformats.org/officeDocument/2006/relationships/hyperlink" Target="https://www.instagram.com/fortyceilings/" TargetMode="External"/><Relationship Id="rId796" Type="http://schemas.openxmlformats.org/officeDocument/2006/relationships/hyperlink" Target="https://www.instagram.com/pr3ttyface.ceo/" TargetMode="External"/><Relationship Id="rId351" Type="http://schemas.openxmlformats.org/officeDocument/2006/relationships/hyperlink" Target="https://www.instagram.com/reel/DLPyd9lJ2Kv/?utm_source=ig_web_copy_link&amp;igsh=MzRlODBiNWFlZA==" TargetMode="External"/><Relationship Id="rId449" Type="http://schemas.openxmlformats.org/officeDocument/2006/relationships/hyperlink" Target="https://www.instagram.com/pauwyfinds_/" TargetMode="External"/><Relationship Id="rId656" Type="http://schemas.openxmlformats.org/officeDocument/2006/relationships/hyperlink" Target="https://www.instagram.com/gy.brigittaaa/" TargetMode="External"/><Relationship Id="rId863" Type="http://schemas.openxmlformats.org/officeDocument/2006/relationships/hyperlink" Target="https://www.instagram.com/introvertandactress/" TargetMode="External"/><Relationship Id="rId1079" Type="http://schemas.openxmlformats.org/officeDocument/2006/relationships/hyperlink" Target="https://www.instagram.com/reel/DMfsMyKzxKq/?utm_source=ig_web_copy_link&amp;igsh=MzRlODBiNWFlZA==" TargetMode="External"/><Relationship Id="rId1286" Type="http://schemas.openxmlformats.org/officeDocument/2006/relationships/hyperlink" Target="https://www.instagram.com/emu_haveu/" TargetMode="External"/><Relationship Id="rId1493" Type="http://schemas.openxmlformats.org/officeDocument/2006/relationships/hyperlink" Target="https://www.instagram.com/twi.bb/" TargetMode="External"/><Relationship Id="rId2032" Type="http://schemas.openxmlformats.org/officeDocument/2006/relationships/hyperlink" Target="https://www.instagram.com/p/DEw1bTPTiye/" TargetMode="External"/><Relationship Id="rId211" Type="http://schemas.openxmlformats.org/officeDocument/2006/relationships/hyperlink" Target="https://www.instagram.com/jung_elvirka" TargetMode="External"/><Relationship Id="rId309" Type="http://schemas.openxmlformats.org/officeDocument/2006/relationships/hyperlink" Target="https://www.instagram.com/opt_stock_" TargetMode="External"/><Relationship Id="rId516" Type="http://schemas.openxmlformats.org/officeDocument/2006/relationships/hyperlink" Target="https://www.tiktok.com/@incloverme/video/7522432926965943570" TargetMode="External"/><Relationship Id="rId1146" Type="http://schemas.openxmlformats.org/officeDocument/2006/relationships/hyperlink" Target="https://www.tiktok.com/@yourkoreanteacher_gio" TargetMode="External"/><Relationship Id="rId1798" Type="http://schemas.openxmlformats.org/officeDocument/2006/relationships/hyperlink" Target="https://www.instagram.com/_marimo333_/" TargetMode="External"/><Relationship Id="rId723" Type="http://schemas.openxmlformats.org/officeDocument/2006/relationships/hyperlink" Target="https://www.instagram.com/reel/DLheunWScls/?utm_source=ig_web_copy_link&amp;igsh=MzRlODBiNWFlZA==" TargetMode="External"/><Relationship Id="rId930" Type="http://schemas.openxmlformats.org/officeDocument/2006/relationships/hyperlink" Target="https://www.instagram.com/chenyanshuhugh/" TargetMode="External"/><Relationship Id="rId1006" Type="http://schemas.openxmlformats.org/officeDocument/2006/relationships/hyperlink" Target="https://www.tiktok.com/@aktepealperr" TargetMode="External"/><Relationship Id="rId1353" Type="http://schemas.openxmlformats.org/officeDocument/2006/relationships/hyperlink" Target="https://www.instagram.com/mogumogu__tokyo/" TargetMode="External"/><Relationship Id="rId1560" Type="http://schemas.openxmlformats.org/officeDocument/2006/relationships/hyperlink" Target="https://www.instagram.com/au_stagram17/" TargetMode="External"/><Relationship Id="rId1658" Type="http://schemas.openxmlformats.org/officeDocument/2006/relationships/hyperlink" Target="https://www.instagram.com/___kaon821/" TargetMode="External"/><Relationship Id="rId1865" Type="http://schemas.openxmlformats.org/officeDocument/2006/relationships/hyperlink" Target="https://www.instagram.com/kgsm_enmusubi/" TargetMode="External"/><Relationship Id="rId1213" Type="http://schemas.openxmlformats.org/officeDocument/2006/relationships/hyperlink" Target="https://www.instagram.com/__ntk1227/" TargetMode="External"/><Relationship Id="rId1420" Type="http://schemas.openxmlformats.org/officeDocument/2006/relationships/hyperlink" Target="https://www.instagram.com/petrel_jp/" TargetMode="External"/><Relationship Id="rId1518" Type="http://schemas.openxmlformats.org/officeDocument/2006/relationships/hyperlink" Target="https://www.instagram.com/mcooo1325/" TargetMode="External"/><Relationship Id="rId1725" Type="http://schemas.openxmlformats.org/officeDocument/2006/relationships/hyperlink" Target="https://www.instagram.com/li____chan/" TargetMode="External"/><Relationship Id="rId1932" Type="http://schemas.openxmlformats.org/officeDocument/2006/relationships/hyperlink" Target="https://www.instagram.com/kar3hw/" TargetMode="External"/><Relationship Id="rId17" Type="http://schemas.openxmlformats.org/officeDocument/2006/relationships/hyperlink" Target="https://www.instagram.com/helenpova/" TargetMode="External"/><Relationship Id="rId2194" Type="http://schemas.openxmlformats.org/officeDocument/2006/relationships/hyperlink" Target="https://www.instagram.com/reel/DOBw010iL5I/?utm_source=ig_web_copy_link&amp;igsh=MzRlODBiNWFlZA==" TargetMode="External"/><Relationship Id="rId166" Type="http://schemas.openxmlformats.org/officeDocument/2006/relationships/hyperlink" Target="https://www.instagram.com/gizemzeval" TargetMode="External"/><Relationship Id="rId373" Type="http://schemas.openxmlformats.org/officeDocument/2006/relationships/hyperlink" Target="https://www.instagram.com/reel/DLSN2RZyFk_/?utm_source=ig_web_copy_link&amp;igsh=MzRlODBiNWFlZA==" TargetMode="External"/><Relationship Id="rId580" Type="http://schemas.openxmlformats.org/officeDocument/2006/relationships/hyperlink" Target="https://www.instagram.com/zakimhrn/" TargetMode="External"/><Relationship Id="rId2054" Type="http://schemas.openxmlformats.org/officeDocument/2006/relationships/hyperlink" Target="https://www.instagram.com/p/DLGwhDtPEio/" TargetMode="External"/><Relationship Id="rId2261" Type="http://schemas.openxmlformats.org/officeDocument/2006/relationships/hyperlink" Target="https://www.instagram.com/p/DEhEpvuMRPo/?utm_source=ig_web_copy_link" TargetMode="External"/><Relationship Id="rId1" Type="http://schemas.openxmlformats.org/officeDocument/2006/relationships/hyperlink" Target="https://www.instagram.com/p/C-F6O7_ykgQ/" TargetMode="External"/><Relationship Id="rId233" Type="http://schemas.openxmlformats.org/officeDocument/2006/relationships/hyperlink" Target="https://www.instagram.com/flairenciel" TargetMode="External"/><Relationship Id="rId440" Type="http://schemas.openxmlformats.org/officeDocument/2006/relationships/hyperlink" Target="https://www.instagram.com/par.kfamily_alis/" TargetMode="External"/><Relationship Id="rId678" Type="http://schemas.openxmlformats.org/officeDocument/2006/relationships/hyperlink" Target="https://www.instagram.com/janeeeef/" TargetMode="External"/><Relationship Id="rId885" Type="http://schemas.openxmlformats.org/officeDocument/2006/relationships/hyperlink" Target="https://www.instagram.com/carlaurriolar/" TargetMode="External"/><Relationship Id="rId1070" Type="http://schemas.openxmlformats.org/officeDocument/2006/relationships/hyperlink" Target="https://www.instagram.com/reel/DMsRYJHPItn/?utm_source=ig_web_copy_link&amp;igsh=MzRlODBiNWFlZA==" TargetMode="External"/><Relationship Id="rId2121" Type="http://schemas.openxmlformats.org/officeDocument/2006/relationships/hyperlink" Target="https://www.instagram.com/whojjjjm/" TargetMode="External"/><Relationship Id="rId300" Type="http://schemas.openxmlformats.org/officeDocument/2006/relationships/hyperlink" Target="https://www.instagram.com/ni._.kiiii" TargetMode="External"/><Relationship Id="rId538" Type="http://schemas.openxmlformats.org/officeDocument/2006/relationships/hyperlink" Target="https://www.instagram.com/tatiazet/" TargetMode="External"/><Relationship Id="rId745" Type="http://schemas.openxmlformats.org/officeDocument/2006/relationships/hyperlink" Target="https://www.instagram.com/reel/DLe288XTK0H/?utm_source=ig_web_copy_link&amp;igsh=MzRlODBiNWFlZA==" TargetMode="External"/><Relationship Id="rId952" Type="http://schemas.openxmlformats.org/officeDocument/2006/relationships/hyperlink" Target="https://www.instagram.com/happy_stefane/" TargetMode="External"/><Relationship Id="rId1168" Type="http://schemas.openxmlformats.org/officeDocument/2006/relationships/hyperlink" Target="https://www.instagram.com/_____084taro/" TargetMode="External"/><Relationship Id="rId1375" Type="http://schemas.openxmlformats.org/officeDocument/2006/relationships/hyperlink" Target="https://www.instagram.com/yako.8__s2/" TargetMode="External"/><Relationship Id="rId1582" Type="http://schemas.openxmlformats.org/officeDocument/2006/relationships/hyperlink" Target="https://www.instagram.com/mica_fe02/" TargetMode="External"/><Relationship Id="rId2219" Type="http://schemas.openxmlformats.org/officeDocument/2006/relationships/hyperlink" Target="https://www.instagram.com/anhangban92/" TargetMode="External"/><Relationship Id="rId81" Type="http://schemas.openxmlformats.org/officeDocument/2006/relationships/hyperlink" Target="https://www.instagram.com/damselflavored" TargetMode="External"/><Relationship Id="rId605" Type="http://schemas.openxmlformats.org/officeDocument/2006/relationships/hyperlink" Target="https://www.instagram.com/iam_konadu/" TargetMode="External"/><Relationship Id="rId812" Type="http://schemas.openxmlformats.org/officeDocument/2006/relationships/hyperlink" Target="https://www.instagram.com/reel/DLnCJ6tSVfN/?utm_source=ig_web_copy_link&amp;igsh=MzRlODBiNWFlZA==" TargetMode="External"/><Relationship Id="rId1028" Type="http://schemas.openxmlformats.org/officeDocument/2006/relationships/hyperlink" Target="https://www.tiktok.com/@byanastasiya/video/7458775874939211030" TargetMode="External"/><Relationship Id="rId1235" Type="http://schemas.openxmlformats.org/officeDocument/2006/relationships/hyperlink" Target="https://www.instagram.com/8mauam/" TargetMode="External"/><Relationship Id="rId1442" Type="http://schemas.openxmlformats.org/officeDocument/2006/relationships/hyperlink" Target="https://www.instagram.com/___mn00_/" TargetMode="External"/><Relationship Id="rId1887" Type="http://schemas.openxmlformats.org/officeDocument/2006/relationships/hyperlink" Target="https://www.instagram.com/mi.ran.0716/" TargetMode="External"/><Relationship Id="rId1302" Type="http://schemas.openxmlformats.org/officeDocument/2006/relationships/hyperlink" Target="https://www.instagram.com/himaru_beauty/" TargetMode="External"/><Relationship Id="rId1747" Type="http://schemas.openxmlformats.org/officeDocument/2006/relationships/hyperlink" Target="https://www.instagram.com/syn_korea/" TargetMode="External"/><Relationship Id="rId1954" Type="http://schemas.openxmlformats.org/officeDocument/2006/relationships/hyperlink" Target="https://www.instagram.com/miss_keytc/" TargetMode="External"/><Relationship Id="rId39" Type="http://schemas.openxmlformats.org/officeDocument/2006/relationships/hyperlink" Target="https://www.instagram.com/aris_archilgaa_sonirhogch" TargetMode="External"/><Relationship Id="rId1607" Type="http://schemas.openxmlformats.org/officeDocument/2006/relationships/hyperlink" Target="https://www.instagram.com/kaoriene_/" TargetMode="External"/><Relationship Id="rId1814" Type="http://schemas.openxmlformats.org/officeDocument/2006/relationships/hyperlink" Target="https://www.instagram.com/milkteadoll__/" TargetMode="External"/><Relationship Id="rId188" Type="http://schemas.openxmlformats.org/officeDocument/2006/relationships/hyperlink" Target="https://www.instagram.com/alessandromorenoo" TargetMode="External"/><Relationship Id="rId395" Type="http://schemas.openxmlformats.org/officeDocument/2006/relationships/hyperlink" Target="https://www.instagram.com/jingruus/" TargetMode="External"/><Relationship Id="rId2076" Type="http://schemas.openxmlformats.org/officeDocument/2006/relationships/hyperlink" Target="https://www.instagram.com/p/CQ0-xjwLYLs/" TargetMode="External"/><Relationship Id="rId255" Type="http://schemas.openxmlformats.org/officeDocument/2006/relationships/hyperlink" Target="https://www.instagram.com/mn1516" TargetMode="External"/><Relationship Id="rId462" Type="http://schemas.openxmlformats.org/officeDocument/2006/relationships/hyperlink" Target="https://www.instagram.com/jen.monaco/" TargetMode="External"/><Relationship Id="rId1092" Type="http://schemas.openxmlformats.org/officeDocument/2006/relationships/hyperlink" Target="https://www.instagram.com/reel/DM7DzvmhDbw/?utm_source=ig_web_copy_link&amp;igsh=MzRlODBiNWFlZA==" TargetMode="External"/><Relationship Id="rId1397" Type="http://schemas.openxmlformats.org/officeDocument/2006/relationships/hyperlink" Target="https://www.instagram.com/zid0ri/" TargetMode="External"/><Relationship Id="rId2143" Type="http://schemas.openxmlformats.org/officeDocument/2006/relationships/hyperlink" Target="https://www.instagram.com/tsaiing_/" TargetMode="External"/><Relationship Id="rId115" Type="http://schemas.openxmlformats.org/officeDocument/2006/relationships/hyperlink" Target="https://www.instagram.com/kateraizzz" TargetMode="External"/><Relationship Id="rId322" Type="http://schemas.openxmlformats.org/officeDocument/2006/relationships/hyperlink" Target="https://www.instagram.com/__leeeena" TargetMode="External"/><Relationship Id="rId767" Type="http://schemas.openxmlformats.org/officeDocument/2006/relationships/hyperlink" Target="https://www.instagram.com/immae02/" TargetMode="External"/><Relationship Id="rId974" Type="http://schemas.openxmlformats.org/officeDocument/2006/relationships/hyperlink" Target="https://www.instagram.com/reel/DL9JGs2vZ0E/?utm_source=ig_web_copy_link&amp;igsh=MzRlODBiNWFlZA==" TargetMode="External"/><Relationship Id="rId2003" Type="http://schemas.openxmlformats.org/officeDocument/2006/relationships/hyperlink" Target="https://www.instagram.com/himifaye_/?g=5" TargetMode="External"/><Relationship Id="rId2210" Type="http://schemas.openxmlformats.org/officeDocument/2006/relationships/hyperlink" Target="https://www.instagram.com/sonialeung/" TargetMode="External"/><Relationship Id="rId627" Type="http://schemas.openxmlformats.org/officeDocument/2006/relationships/hyperlink" Target="https://www.instagram.com/nisazlfa/" TargetMode="External"/><Relationship Id="rId834" Type="http://schemas.openxmlformats.org/officeDocument/2006/relationships/hyperlink" Target="https://www.instagram.com/mitaalim/" TargetMode="External"/><Relationship Id="rId1257" Type="http://schemas.openxmlformats.org/officeDocument/2006/relationships/hyperlink" Target="https://www.instagram.com/aya_yoshimin/" TargetMode="External"/><Relationship Id="rId1464" Type="http://schemas.openxmlformats.org/officeDocument/2006/relationships/hyperlink" Target="https://www.instagram.com/miu___oo1/" TargetMode="External"/><Relationship Id="rId1671" Type="http://schemas.openxmlformats.org/officeDocument/2006/relationships/hyperlink" Target="https://www.instagram.com/yuna_i81/" TargetMode="External"/><Relationship Id="rId901" Type="http://schemas.openxmlformats.org/officeDocument/2006/relationships/hyperlink" Target="https://www.instagram.com/reel/DMDApQWSkHV/?utm_source=ig_web_copy_link&amp;igsh=MzRlODBiNWFlZA==" TargetMode="External"/><Relationship Id="rId1117" Type="http://schemas.openxmlformats.org/officeDocument/2006/relationships/hyperlink" Target="https://www.tiktok.com/@eylulnim" TargetMode="External"/><Relationship Id="rId1324" Type="http://schemas.openxmlformats.org/officeDocument/2006/relationships/hyperlink" Target="https://www.instagram.com/maaaison/" TargetMode="External"/><Relationship Id="rId1531" Type="http://schemas.openxmlformats.org/officeDocument/2006/relationships/hyperlink" Target="https://www.instagram.com/mgcnpm/" TargetMode="External"/><Relationship Id="rId1769" Type="http://schemas.openxmlformats.org/officeDocument/2006/relationships/hyperlink" Target="https://www.instagram.com/rukario3179/" TargetMode="External"/><Relationship Id="rId1976" Type="http://schemas.openxmlformats.org/officeDocument/2006/relationships/hyperlink" Target="https://www.instagram.com/houriemourie/" TargetMode="External"/><Relationship Id="rId30" Type="http://schemas.openxmlformats.org/officeDocument/2006/relationships/hyperlink" Target="https://www.instagram.com/kobe.alforte" TargetMode="External"/><Relationship Id="rId1629" Type="http://schemas.openxmlformats.org/officeDocument/2006/relationships/hyperlink" Target="https://www.instagram.com/neo_igaki/" TargetMode="External"/><Relationship Id="rId1836" Type="http://schemas.openxmlformats.org/officeDocument/2006/relationships/hyperlink" Target="https://www.instagram.com/yopiu_u/" TargetMode="External"/><Relationship Id="rId1903" Type="http://schemas.openxmlformats.org/officeDocument/2006/relationships/hyperlink" Target="https://www.instagram.com/s2_hna_/" TargetMode="External"/><Relationship Id="rId2098" Type="http://schemas.openxmlformats.org/officeDocument/2006/relationships/hyperlink" Target="https://www.instagram.com/milkurumin123/" TargetMode="External"/><Relationship Id="rId277" Type="http://schemas.openxmlformats.org/officeDocument/2006/relationships/hyperlink" Target="https://www.instagram.com/steinersophshanghai" TargetMode="External"/><Relationship Id="rId484" Type="http://schemas.openxmlformats.org/officeDocument/2006/relationships/hyperlink" Target="https://www.instagram.com/findsinsydney/" TargetMode="External"/><Relationship Id="rId2165" Type="http://schemas.openxmlformats.org/officeDocument/2006/relationships/hyperlink" Target="https://www.instagram.com/ke.laii/" TargetMode="External"/><Relationship Id="rId137" Type="http://schemas.openxmlformats.org/officeDocument/2006/relationships/hyperlink" Target="https://www.instagram.com/pejjti" TargetMode="External"/><Relationship Id="rId344" Type="http://schemas.openxmlformats.org/officeDocument/2006/relationships/hyperlink" Target="https://www.instagram.com/q_xzxl00" TargetMode="External"/><Relationship Id="rId691" Type="http://schemas.openxmlformats.org/officeDocument/2006/relationships/hyperlink" Target="https://www.instagram.com/zyozik_in_korea/" TargetMode="External"/><Relationship Id="rId789" Type="http://schemas.openxmlformats.org/officeDocument/2006/relationships/hyperlink" Target="https://www.instagram.com/redheartinrose/" TargetMode="External"/><Relationship Id="rId996" Type="http://schemas.openxmlformats.org/officeDocument/2006/relationships/hyperlink" Target="https://www.tiktok.com/@a_t_m16/video/7520674292401573176" TargetMode="External"/><Relationship Id="rId2025" Type="http://schemas.openxmlformats.org/officeDocument/2006/relationships/hyperlink" Target="https://www.instagram.com/p/DE12azfyeL1/?img_index=1" TargetMode="External"/><Relationship Id="rId551" Type="http://schemas.openxmlformats.org/officeDocument/2006/relationships/hyperlink" Target="https://www.instagram.com/eilinpeiffer/" TargetMode="External"/><Relationship Id="rId649" Type="http://schemas.openxmlformats.org/officeDocument/2006/relationships/hyperlink" Target="https://www.instagram.com/yujina_korea/" TargetMode="External"/><Relationship Id="rId856" Type="http://schemas.openxmlformats.org/officeDocument/2006/relationships/hyperlink" Target="https://www.instagram.com/vinnie.qt/" TargetMode="External"/><Relationship Id="rId1181" Type="http://schemas.openxmlformats.org/officeDocument/2006/relationships/hyperlink" Target="https://www.instagram.com/shicachan_/" TargetMode="External"/><Relationship Id="rId1279" Type="http://schemas.openxmlformats.org/officeDocument/2006/relationships/hyperlink" Target="https://www.instagram.com/toki_miho/" TargetMode="External"/><Relationship Id="rId1486" Type="http://schemas.openxmlformats.org/officeDocument/2006/relationships/hyperlink" Target="https://www.instagram.com/syanchangram/" TargetMode="External"/><Relationship Id="rId2232" Type="http://schemas.openxmlformats.org/officeDocument/2006/relationships/hyperlink" Target="http://myna.bb/" TargetMode="External"/><Relationship Id="rId204" Type="http://schemas.openxmlformats.org/officeDocument/2006/relationships/hyperlink" Target="https://www.instagram.com/palindri" TargetMode="External"/><Relationship Id="rId411" Type="http://schemas.openxmlformats.org/officeDocument/2006/relationships/hyperlink" Target="https://www.instagram.com/kimkoke92/" TargetMode="External"/><Relationship Id="rId509" Type="http://schemas.openxmlformats.org/officeDocument/2006/relationships/hyperlink" Target="https://www.instagram.com/kun_ssss/" TargetMode="External"/><Relationship Id="rId1041" Type="http://schemas.openxmlformats.org/officeDocument/2006/relationships/hyperlink" Target="https://www.tiktok.com/@dhxhra/video/7124781356168613166" TargetMode="External"/><Relationship Id="rId1139" Type="http://schemas.openxmlformats.org/officeDocument/2006/relationships/hyperlink" Target="https://www.tiktok.com/@angelstudieskr" TargetMode="External"/><Relationship Id="rId1346" Type="http://schemas.openxmlformats.org/officeDocument/2006/relationships/hyperlink" Target="https://www.instagram.com/mishirudo/" TargetMode="External"/><Relationship Id="rId1693" Type="http://schemas.openxmlformats.org/officeDocument/2006/relationships/hyperlink" Target="https://www.instagram.com/reel/DN2Y72QQLIY/?utm_source=ig_web_copy_link&amp;igsh=MzRlODBiNWFlZA==" TargetMode="External"/><Relationship Id="rId1998" Type="http://schemas.openxmlformats.org/officeDocument/2006/relationships/hyperlink" Target="https://www.instagram.com/lee.ria99/" TargetMode="External"/><Relationship Id="rId716" Type="http://schemas.openxmlformats.org/officeDocument/2006/relationships/hyperlink" Target="https://www.instagram.com/soucandie/" TargetMode="External"/><Relationship Id="rId923" Type="http://schemas.openxmlformats.org/officeDocument/2006/relationships/hyperlink" Target="https://www.instagram.com/sarita_singhhhh/" TargetMode="External"/><Relationship Id="rId1553" Type="http://schemas.openxmlformats.org/officeDocument/2006/relationships/hyperlink" Target="https://www.instagram.com/_y.kmk/" TargetMode="External"/><Relationship Id="rId1760" Type="http://schemas.openxmlformats.org/officeDocument/2006/relationships/hyperlink" Target="https://www.instagram.com/putpg/" TargetMode="External"/><Relationship Id="rId1858" Type="http://schemas.openxmlformats.org/officeDocument/2006/relationships/hyperlink" Target="https://www.instagram.com/dekujin_rio/" TargetMode="External"/><Relationship Id="rId52" Type="http://schemas.openxmlformats.org/officeDocument/2006/relationships/hyperlink" Target="https://www.instagram.com/delunaseoul" TargetMode="External"/><Relationship Id="rId1206" Type="http://schemas.openxmlformats.org/officeDocument/2006/relationships/hyperlink" Target="https://www.instagram.com/412_kana/" TargetMode="External"/><Relationship Id="rId1413" Type="http://schemas.openxmlformats.org/officeDocument/2006/relationships/hyperlink" Target="https://www.instagram.com/ntsk.___/" TargetMode="External"/><Relationship Id="rId1620" Type="http://schemas.openxmlformats.org/officeDocument/2006/relationships/hyperlink" Target="https://www.instagram.com/dollcena120mayumi/" TargetMode="External"/><Relationship Id="rId1718" Type="http://schemas.openxmlformats.org/officeDocument/2006/relationships/hyperlink" Target="https://www.instagram.com/iam_tyan_/" TargetMode="External"/><Relationship Id="rId1925" Type="http://schemas.openxmlformats.org/officeDocument/2006/relationships/hyperlink" Target="https://www.instagram.com/rieora/" TargetMode="External"/><Relationship Id="rId299" Type="http://schemas.openxmlformats.org/officeDocument/2006/relationships/hyperlink" Target="https://www.instagram.com/christinejihyon" TargetMode="External"/><Relationship Id="rId2187" Type="http://schemas.openxmlformats.org/officeDocument/2006/relationships/hyperlink" Target="https://www.instagram.com/yoneda_tomoko_/" TargetMode="External"/><Relationship Id="rId159" Type="http://schemas.openxmlformats.org/officeDocument/2006/relationships/hyperlink" Target="https://www.instagram.com/ummanlee" TargetMode="External"/><Relationship Id="rId366" Type="http://schemas.openxmlformats.org/officeDocument/2006/relationships/hyperlink" Target="https://www.instagram.com/nicole.bubbly/" TargetMode="External"/><Relationship Id="rId573" Type="http://schemas.openxmlformats.org/officeDocument/2006/relationships/hyperlink" Target="https://www.instagram.com/travelstained/" TargetMode="External"/><Relationship Id="rId780" Type="http://schemas.openxmlformats.org/officeDocument/2006/relationships/hyperlink" Target="https://www.instagram.com/reel/DLZtjOqTA7U/?utm_source=ig_web_copy_link&amp;igsh=MzRlODBiNWFlZA==" TargetMode="External"/><Relationship Id="rId2047" Type="http://schemas.openxmlformats.org/officeDocument/2006/relationships/hyperlink" Target="https://www.tiktok.com/@florajiali/video/7533783554019364101?q=kconla%202025%20oliveyoung&amp;t=1754620957197" TargetMode="External"/><Relationship Id="rId2254" Type="http://schemas.openxmlformats.org/officeDocument/2006/relationships/hyperlink" Target="https://www.instagram.com/p/DEhEpvuMRPo/?utm_source=ig_web_copy_link" TargetMode="External"/><Relationship Id="rId226" Type="http://schemas.openxmlformats.org/officeDocument/2006/relationships/hyperlink" Target="https://www.instagram.com/s_a_y_a_p_i/" TargetMode="External"/><Relationship Id="rId433" Type="http://schemas.openxmlformats.org/officeDocument/2006/relationships/hyperlink" Target="https://www.instagram.com/thalitacarnevale/" TargetMode="External"/><Relationship Id="rId878" Type="http://schemas.openxmlformats.org/officeDocument/2006/relationships/hyperlink" Target="https://www.instagram.com/scarlettbetter/" TargetMode="External"/><Relationship Id="rId1063" Type="http://schemas.openxmlformats.org/officeDocument/2006/relationships/hyperlink" Target="https://www.tiktok.com/@essinglee30/video/7527489302268218625?is_from_webapp=1&amp;sender_device=pc&amp;web_id=7506727444465649159" TargetMode="External"/><Relationship Id="rId1270" Type="http://schemas.openxmlformats.org/officeDocument/2006/relationships/hyperlink" Target="https://www.instagram.com/donfan.love2/" TargetMode="External"/><Relationship Id="rId2114" Type="http://schemas.openxmlformats.org/officeDocument/2006/relationships/hyperlink" Target="https://www.instagram.com/nodamegm/" TargetMode="External"/><Relationship Id="rId640" Type="http://schemas.openxmlformats.org/officeDocument/2006/relationships/hyperlink" Target="https://www.instagram.com/reel/DLWyrMFTGin/?utm_source=ig_web_copy_link&amp;igsh=MzRlODBiNWFlZA==" TargetMode="External"/><Relationship Id="rId738" Type="http://schemas.openxmlformats.org/officeDocument/2006/relationships/hyperlink" Target="https://www.instagram.com/afoodieinyvr/" TargetMode="External"/><Relationship Id="rId945" Type="http://schemas.openxmlformats.org/officeDocument/2006/relationships/hyperlink" Target="https://www.instagram.com/yourrmuuse/" TargetMode="External"/><Relationship Id="rId1368" Type="http://schemas.openxmlformats.org/officeDocument/2006/relationships/hyperlink" Target="https://www.instagram.com/mari0121_/" TargetMode="External"/><Relationship Id="rId1575" Type="http://schemas.openxmlformats.org/officeDocument/2006/relationships/hyperlink" Target="https://www.instagram.com/mmk.87_/" TargetMode="External"/><Relationship Id="rId1782" Type="http://schemas.openxmlformats.org/officeDocument/2006/relationships/hyperlink" Target="https://www.instagram.com/ka0ri0trip/" TargetMode="External"/><Relationship Id="rId74" Type="http://schemas.openxmlformats.org/officeDocument/2006/relationships/hyperlink" Target="https://www.instagram.com/the_skincaretruth" TargetMode="External"/><Relationship Id="rId500" Type="http://schemas.openxmlformats.org/officeDocument/2006/relationships/hyperlink" Target="https://www.instagram.com/bellaragazz_a/" TargetMode="External"/><Relationship Id="rId805" Type="http://schemas.openxmlformats.org/officeDocument/2006/relationships/hyperlink" Target="https://www.instagram.com/rhyutujaaa/" TargetMode="External"/><Relationship Id="rId1130" Type="http://schemas.openxmlformats.org/officeDocument/2006/relationships/hyperlink" Target="https://www.tiktok.com/@alexstinean" TargetMode="External"/><Relationship Id="rId1228" Type="http://schemas.openxmlformats.org/officeDocument/2006/relationships/hyperlink" Target="https://www.instagram.com/10____ravico____01/" TargetMode="External"/><Relationship Id="rId1435" Type="http://schemas.openxmlformats.org/officeDocument/2006/relationships/hyperlink" Target="https://www.instagram.com/coco_i1009/" TargetMode="External"/><Relationship Id="rId1642" Type="http://schemas.openxmlformats.org/officeDocument/2006/relationships/hyperlink" Target="https://www.instagram.com/_ryo.1029/" TargetMode="External"/><Relationship Id="rId1947" Type="http://schemas.openxmlformats.org/officeDocument/2006/relationships/hyperlink" Target="https://www.instagram.com/reel/DNxhENYXgvl/?utm_source=ig_web_copy_link&amp;igsh=MzRlODBiNWFlZA==" TargetMode="External"/><Relationship Id="rId1502" Type="http://schemas.openxmlformats.org/officeDocument/2006/relationships/hyperlink" Target="https://www.instagram.com/sa_tuko/" TargetMode="External"/><Relationship Id="rId1807" Type="http://schemas.openxmlformats.org/officeDocument/2006/relationships/hyperlink" Target="https://www.instagram.com/nyamirinchan/" TargetMode="External"/><Relationship Id="rId290" Type="http://schemas.openxmlformats.org/officeDocument/2006/relationships/hyperlink" Target="https://www.instagram.com/honfleur_namsan" TargetMode="External"/><Relationship Id="rId388" Type="http://schemas.openxmlformats.org/officeDocument/2006/relationships/hyperlink" Target="https://www.instagram.com/elita.hsrv/" TargetMode="External"/><Relationship Id="rId2069" Type="http://schemas.openxmlformats.org/officeDocument/2006/relationships/hyperlink" Target="https://www.instagram.com/p/DLj1j4evIAj/" TargetMode="External"/><Relationship Id="rId150" Type="http://schemas.openxmlformats.org/officeDocument/2006/relationships/hyperlink" Target="https://www.instagram.com/jtalk_jessy" TargetMode="External"/><Relationship Id="rId595" Type="http://schemas.openxmlformats.org/officeDocument/2006/relationships/hyperlink" Target="https://www.instagram.com/muki.shi/" TargetMode="External"/><Relationship Id="rId2276" Type="http://schemas.openxmlformats.org/officeDocument/2006/relationships/vmlDrawing" Target="../drawings/vmlDrawing1.vml"/><Relationship Id="rId248" Type="http://schemas.openxmlformats.org/officeDocument/2006/relationships/hyperlink" Target="https://www.instagram.com/likemeg" TargetMode="External"/><Relationship Id="rId455" Type="http://schemas.openxmlformats.org/officeDocument/2006/relationships/hyperlink" Target="https://www.instagram.com/ddk_sum/" TargetMode="External"/><Relationship Id="rId662" Type="http://schemas.openxmlformats.org/officeDocument/2006/relationships/hyperlink" Target="https://www.instagram.com/kaaaassia_/" TargetMode="External"/><Relationship Id="rId1085" Type="http://schemas.openxmlformats.org/officeDocument/2006/relationships/hyperlink" Target="https://www.instagram.com/reel/DMwi0-4yAoU/?utm_source=ig_web_copy_link&amp;igsh=MzRlODBiNWFlZA==" TargetMode="External"/><Relationship Id="rId1292" Type="http://schemas.openxmlformats.org/officeDocument/2006/relationships/hyperlink" Target="https://www.instagram.com/hada_meguuu/" TargetMode="External"/><Relationship Id="rId2136" Type="http://schemas.openxmlformats.org/officeDocument/2006/relationships/hyperlink" Target="https://www.instagram.com/adindanegara/" TargetMode="External"/><Relationship Id="rId108" Type="http://schemas.openxmlformats.org/officeDocument/2006/relationships/hyperlink" Target="https://www.instagram.com/keykreator" TargetMode="External"/><Relationship Id="rId315" Type="http://schemas.openxmlformats.org/officeDocument/2006/relationships/hyperlink" Target="https://www.instagram.com/isa_sa_lollie" TargetMode="External"/><Relationship Id="rId522" Type="http://schemas.openxmlformats.org/officeDocument/2006/relationships/hyperlink" Target="https://www.instagram.com/thetanyafisher/" TargetMode="External"/><Relationship Id="rId967" Type="http://schemas.openxmlformats.org/officeDocument/2006/relationships/hyperlink" Target="https://www.instagram.com/_mishkann/" TargetMode="External"/><Relationship Id="rId1152" Type="http://schemas.openxmlformats.org/officeDocument/2006/relationships/hyperlink" Target="https://www.tiktok.com/@nenusia222" TargetMode="External"/><Relationship Id="rId1597" Type="http://schemas.openxmlformats.org/officeDocument/2006/relationships/hyperlink" Target="https://www.instagram.com/reel/DMqQqIYyBMc/?utm_source=ig_web_copy_link&amp;igsh=MzRlODBiNWFlZA==" TargetMode="External"/><Relationship Id="rId2203" Type="http://schemas.openxmlformats.org/officeDocument/2006/relationships/hyperlink" Target="http://sanoshka.kr/" TargetMode="External"/><Relationship Id="rId96" Type="http://schemas.openxmlformats.org/officeDocument/2006/relationships/hyperlink" Target="https://www.instagram.com/moonlight_bae16_" TargetMode="External"/><Relationship Id="rId827" Type="http://schemas.openxmlformats.org/officeDocument/2006/relationships/hyperlink" Target="https://www.instagram.com/yolskey/" TargetMode="External"/><Relationship Id="rId1012" Type="http://schemas.openxmlformats.org/officeDocument/2006/relationships/hyperlink" Target="https://www.tiktok.com/@anthia.mo/video/7353244653501566250" TargetMode="External"/><Relationship Id="rId1457" Type="http://schemas.openxmlformats.org/officeDocument/2006/relationships/hyperlink" Target="https://www.instagram.com/ryoji718718/" TargetMode="External"/><Relationship Id="rId1664" Type="http://schemas.openxmlformats.org/officeDocument/2006/relationships/hyperlink" Target="https://www.instagram.com/asami_k__62jm/" TargetMode="External"/><Relationship Id="rId1871" Type="http://schemas.openxmlformats.org/officeDocument/2006/relationships/hyperlink" Target="https://www.instagram.com/chiaki_hirokawa/" TargetMode="External"/><Relationship Id="rId1317" Type="http://schemas.openxmlformats.org/officeDocument/2006/relationships/hyperlink" Target="https://www.instagram.com/l5ll27/" TargetMode="External"/><Relationship Id="rId1524" Type="http://schemas.openxmlformats.org/officeDocument/2006/relationships/hyperlink" Target="https://www.instagram.com/honeyholic82/" TargetMode="External"/><Relationship Id="rId1731" Type="http://schemas.openxmlformats.org/officeDocument/2006/relationships/hyperlink" Target="https://www.instagram.com/mrisoo/" TargetMode="External"/><Relationship Id="rId1969" Type="http://schemas.openxmlformats.org/officeDocument/2006/relationships/hyperlink" Target="https://www.instagram.com/glowith.gee/" TargetMode="External"/><Relationship Id="rId23" Type="http://schemas.openxmlformats.org/officeDocument/2006/relationships/hyperlink" Target="https://www.instagram.com/hattusse" TargetMode="External"/><Relationship Id="rId1829" Type="http://schemas.openxmlformats.org/officeDocument/2006/relationships/hyperlink" Target="https://www.instagram.com/______l7c/" TargetMode="External"/><Relationship Id="rId172" Type="http://schemas.openxmlformats.org/officeDocument/2006/relationships/hyperlink" Target="https://www.instagram.com/beautygeeksascha" TargetMode="External"/><Relationship Id="rId477" Type="http://schemas.openxmlformats.org/officeDocument/2006/relationships/hyperlink" Target="https://www.instagram.com/onon_sui/" TargetMode="External"/><Relationship Id="rId684" Type="http://schemas.openxmlformats.org/officeDocument/2006/relationships/hyperlink" Target="https://www.instagram.com/shonamorimoto/" TargetMode="External"/><Relationship Id="rId2060" Type="http://schemas.openxmlformats.org/officeDocument/2006/relationships/hyperlink" Target="https://www.instagram.com/p/C8GqZwhPupv/" TargetMode="External"/><Relationship Id="rId2158" Type="http://schemas.openxmlformats.org/officeDocument/2006/relationships/hyperlink" Target="https://www.instagram.com/hungwei/" TargetMode="External"/><Relationship Id="rId337" Type="http://schemas.openxmlformats.org/officeDocument/2006/relationships/hyperlink" Target="https://www.instagram.com/healthy_zinna" TargetMode="External"/><Relationship Id="rId891" Type="http://schemas.openxmlformats.org/officeDocument/2006/relationships/hyperlink" Target="https://www.instagram.com/anshieforero/" TargetMode="External"/><Relationship Id="rId989" Type="http://schemas.openxmlformats.org/officeDocument/2006/relationships/hyperlink" Target="https://www.tiktok.com/@_kaylawatsonn/video/7519572893441789192" TargetMode="External"/><Relationship Id="rId2018" Type="http://schemas.openxmlformats.org/officeDocument/2006/relationships/hyperlink" Target="https://www.instagram.com/sherryluerr/" TargetMode="External"/><Relationship Id="rId544" Type="http://schemas.openxmlformats.org/officeDocument/2006/relationships/hyperlink" Target="https://www.instagram.com/winandaharistha/" TargetMode="External"/><Relationship Id="rId751" Type="http://schemas.openxmlformats.org/officeDocument/2006/relationships/hyperlink" Target="https://www.instagram.com/sude.portfolio/" TargetMode="External"/><Relationship Id="rId849" Type="http://schemas.openxmlformats.org/officeDocument/2006/relationships/hyperlink" Target="https://www.tiktok.com/@nik_ishi/video/7524189368156835077?is_from_webapp=1&amp;sender_device=pc&amp;web_id=7506727444465649159" TargetMode="External"/><Relationship Id="rId1174" Type="http://schemas.openxmlformats.org/officeDocument/2006/relationships/hyperlink" Target="https://www.instagram.com/chisato_9886/" TargetMode="External"/><Relationship Id="rId1381" Type="http://schemas.openxmlformats.org/officeDocument/2006/relationships/hyperlink" Target="https://www.instagram.com/yu___k.7/" TargetMode="External"/><Relationship Id="rId1479" Type="http://schemas.openxmlformats.org/officeDocument/2006/relationships/hyperlink" Target="https://www.instagram.com/kei_marunouchi.ol/" TargetMode="External"/><Relationship Id="rId1686" Type="http://schemas.openxmlformats.org/officeDocument/2006/relationships/hyperlink" Target="https://www.instagram.com/coanail000/" TargetMode="External"/><Relationship Id="rId2225" Type="http://schemas.openxmlformats.org/officeDocument/2006/relationships/hyperlink" Target="https://www.instagram.com/foodiegoddess313/" TargetMode="External"/><Relationship Id="rId404" Type="http://schemas.openxmlformats.org/officeDocument/2006/relationships/hyperlink" Target="https://www.instagram.com/jo.jo.grace/" TargetMode="External"/><Relationship Id="rId611" Type="http://schemas.openxmlformats.org/officeDocument/2006/relationships/hyperlink" Target="https://www.instagram.com/anya_n0/" TargetMode="External"/><Relationship Id="rId1034" Type="http://schemas.openxmlformats.org/officeDocument/2006/relationships/hyperlink" Target="https://www.tiktok.com/@chloeyycho_/video/7465825977784880414" TargetMode="External"/><Relationship Id="rId1241" Type="http://schemas.openxmlformats.org/officeDocument/2006/relationships/hyperlink" Target="https://www.instagram.com/icchibako/" TargetMode="External"/><Relationship Id="rId1339" Type="http://schemas.openxmlformats.org/officeDocument/2006/relationships/hyperlink" Target="https://www.instagram.com/miiimi.sa/" TargetMode="External"/><Relationship Id="rId1893" Type="http://schemas.openxmlformats.org/officeDocument/2006/relationships/hyperlink" Target="https://www.instagram.com/miwo_o06/" TargetMode="External"/><Relationship Id="rId709" Type="http://schemas.openxmlformats.org/officeDocument/2006/relationships/hyperlink" Target="https://www.instagram.com/nontombi_tamia/" TargetMode="External"/><Relationship Id="rId916" Type="http://schemas.openxmlformats.org/officeDocument/2006/relationships/hyperlink" Target="https://www.instagram.com/durdona_eshonqulova/" TargetMode="External"/><Relationship Id="rId1101" Type="http://schemas.openxmlformats.org/officeDocument/2006/relationships/hyperlink" Target="https://www.tiktok.com/@jwllynglt" TargetMode="External"/><Relationship Id="rId1546" Type="http://schemas.openxmlformats.org/officeDocument/2006/relationships/hyperlink" Target="https://www.instagram.com/mikuchibiko/" TargetMode="External"/><Relationship Id="rId1753" Type="http://schemas.openxmlformats.org/officeDocument/2006/relationships/hyperlink" Target="https://www.instagram.com/ch___518/" TargetMode="External"/><Relationship Id="rId1960" Type="http://schemas.openxmlformats.org/officeDocument/2006/relationships/hyperlink" Target="https://www.instagram.com/pat.essentials/" TargetMode="External"/><Relationship Id="rId45" Type="http://schemas.openxmlformats.org/officeDocument/2006/relationships/hyperlink" Target="https://www.instagram.com/myuyenbexiu" TargetMode="External"/><Relationship Id="rId1406" Type="http://schemas.openxmlformats.org/officeDocument/2006/relationships/hyperlink" Target="https://www.instagram.com/nekkorea_life/" TargetMode="External"/><Relationship Id="rId1613" Type="http://schemas.openxmlformats.org/officeDocument/2006/relationships/hyperlink" Target="https://www.instagram.com/__chamm_46/" TargetMode="External"/><Relationship Id="rId1820" Type="http://schemas.openxmlformats.org/officeDocument/2006/relationships/hyperlink" Target="https://www.instagram.com/sayako_0330/" TargetMode="External"/><Relationship Id="rId194" Type="http://schemas.openxmlformats.org/officeDocument/2006/relationships/hyperlink" Target="https://www.instagram.com/coreacomoquieras" TargetMode="External"/><Relationship Id="rId1918" Type="http://schemas.openxmlformats.org/officeDocument/2006/relationships/hyperlink" Target="https://www.instagram.com/una._s2/" TargetMode="External"/><Relationship Id="rId2082" Type="http://schemas.openxmlformats.org/officeDocument/2006/relationships/hyperlink" Target="https://www.instagram.com/sshadiiaa/reels/" TargetMode="External"/><Relationship Id="rId261" Type="http://schemas.openxmlformats.org/officeDocument/2006/relationships/hyperlink" Target="https://www.instagram.com/__oyu_____" TargetMode="External"/><Relationship Id="rId499" Type="http://schemas.openxmlformats.org/officeDocument/2006/relationships/hyperlink" Target="https://www.instagram.com/daniiestebaan/" TargetMode="External"/><Relationship Id="rId359" Type="http://schemas.openxmlformats.org/officeDocument/2006/relationships/hyperlink" Target="https://www.instagram.com/dancingintheshed/" TargetMode="External"/><Relationship Id="rId566" Type="http://schemas.openxmlformats.org/officeDocument/2006/relationships/hyperlink" Target="https://www.instagram.com/enne_ira/" TargetMode="External"/><Relationship Id="rId773" Type="http://schemas.openxmlformats.org/officeDocument/2006/relationships/hyperlink" Target="https://www.instagram.com/miraetan_/" TargetMode="External"/><Relationship Id="rId1196" Type="http://schemas.openxmlformats.org/officeDocument/2006/relationships/hyperlink" Target="https://www.instagram.com/ototabi_luxury_travel/" TargetMode="External"/><Relationship Id="rId2247" Type="http://schemas.openxmlformats.org/officeDocument/2006/relationships/hyperlink" Target="https://www.instagram.com/p/DEhEpvuMRPo/?utm_source=ig_web_copy_link" TargetMode="External"/><Relationship Id="rId121" Type="http://schemas.openxmlformats.org/officeDocument/2006/relationships/hyperlink" Target="https://www.instagram.com/babyvailen" TargetMode="External"/><Relationship Id="rId219" Type="http://schemas.openxmlformats.org/officeDocument/2006/relationships/hyperlink" Target="https://www.instagram.com/vel1kaya/" TargetMode="External"/><Relationship Id="rId426" Type="http://schemas.openxmlformats.org/officeDocument/2006/relationships/hyperlink" Target="https://www.instagram.com/reel/DLWkVu3zAKB/?utm_source=ig_web_copy_link&amp;igsh=MzRlODBiNWFlZA==" TargetMode="External"/><Relationship Id="rId633" Type="http://schemas.openxmlformats.org/officeDocument/2006/relationships/hyperlink" Target="https://www.instagram.com/dear.my.dari/" TargetMode="External"/><Relationship Id="rId980" Type="http://schemas.openxmlformats.org/officeDocument/2006/relationships/hyperlink" Target="http://chemmu.kr/" TargetMode="External"/><Relationship Id="rId1056" Type="http://schemas.openxmlformats.org/officeDocument/2006/relationships/hyperlink" Target="https://www.tiktok.com/@evdoxv/video/7472753670912888086" TargetMode="External"/><Relationship Id="rId1263" Type="http://schemas.openxmlformats.org/officeDocument/2006/relationships/hyperlink" Target="https://www.instagram.com/d______avi______d/" TargetMode="External"/><Relationship Id="rId2107" Type="http://schemas.openxmlformats.org/officeDocument/2006/relationships/hyperlink" Target="https://www.instagram.com/nightratherthanday252525/" TargetMode="External"/><Relationship Id="rId840" Type="http://schemas.openxmlformats.org/officeDocument/2006/relationships/hyperlink" Target="https://www.instagram.com/reel/DL2t-lNyr4V/?utm_source=ig_web_copy_link&amp;igsh=MzRlODBiNWFlZA==" TargetMode="External"/><Relationship Id="rId938" Type="http://schemas.openxmlformats.org/officeDocument/2006/relationships/hyperlink" Target="https://www.instagram.com/carriepurserhair/" TargetMode="External"/><Relationship Id="rId1470" Type="http://schemas.openxmlformats.org/officeDocument/2006/relationships/hyperlink" Target="https://www.instagram.com/asitakaworld/" TargetMode="External"/><Relationship Id="rId1568" Type="http://schemas.openxmlformats.org/officeDocument/2006/relationships/hyperlink" Target="https://www.instagram.com/mico_cosme/" TargetMode="External"/><Relationship Id="rId1775" Type="http://schemas.openxmlformats.org/officeDocument/2006/relationships/hyperlink" Target="https://www.instagram.com/reel/DOBYkZzD3FJ/?utm_source=ig_web_copy_link&amp;igsh=MzRlODBiNWFlZA==" TargetMode="External"/><Relationship Id="rId67" Type="http://schemas.openxmlformats.org/officeDocument/2006/relationships/hyperlink" Target="https://www.instagram.com/4lovingyourownskin" TargetMode="External"/><Relationship Id="rId700" Type="http://schemas.openxmlformats.org/officeDocument/2006/relationships/hyperlink" Target="https://www.tiktok.com/@mosab.seoul/video/7540639512939007239?is_from_webapp=1&amp;sender_device=pc&amp;web_id=7506727444465649159" TargetMode="External"/><Relationship Id="rId1123" Type="http://schemas.openxmlformats.org/officeDocument/2006/relationships/hyperlink" Target="https://www.tiktok.com/@kaylakimbap" TargetMode="External"/><Relationship Id="rId1330" Type="http://schemas.openxmlformats.org/officeDocument/2006/relationships/hyperlink" Target="https://www.instagram.com/mana__korea/" TargetMode="External"/><Relationship Id="rId1428" Type="http://schemas.openxmlformats.org/officeDocument/2006/relationships/hyperlink" Target="https://www.instagram.com/riatan0208/" TargetMode="External"/><Relationship Id="rId1635" Type="http://schemas.openxmlformats.org/officeDocument/2006/relationships/hyperlink" Target="https://www.instagram.com/sonabe_us/" TargetMode="External"/><Relationship Id="rId1982" Type="http://schemas.openxmlformats.org/officeDocument/2006/relationships/hyperlink" Target="http://saltanat.ss/" TargetMode="External"/><Relationship Id="rId1842" Type="http://schemas.openxmlformats.org/officeDocument/2006/relationships/hyperlink" Target="https://www.instagram.com/imane.998/" TargetMode="External"/><Relationship Id="rId1702" Type="http://schemas.openxmlformats.org/officeDocument/2006/relationships/hyperlink" Target="https://www.tiktok.com/@tt20147/video/7539836102631378184?is_from_webapp=1&amp;sender_device=pc&amp;web_id=7506727444465649159" TargetMode="External"/><Relationship Id="rId283" Type="http://schemas.openxmlformats.org/officeDocument/2006/relationships/hyperlink" Target="https://www.instagram.com/pakejmurahkakjoyah" TargetMode="External"/><Relationship Id="rId490" Type="http://schemas.openxmlformats.org/officeDocument/2006/relationships/hyperlink" Target="https://www.instagram.com/vonnvoyaj/" TargetMode="External"/><Relationship Id="rId2171" Type="http://schemas.openxmlformats.org/officeDocument/2006/relationships/hyperlink" Target="https://www.instagram.com/laurenveur/?g=5" TargetMode="External"/><Relationship Id="rId143" Type="http://schemas.openxmlformats.org/officeDocument/2006/relationships/hyperlink" Target="https://www.instagram.com/korea_with_khiriah" TargetMode="External"/><Relationship Id="rId350" Type="http://schemas.openxmlformats.org/officeDocument/2006/relationships/hyperlink" Target="https://www.instagram.com/fiixii/" TargetMode="External"/><Relationship Id="rId588" Type="http://schemas.openxmlformats.org/officeDocument/2006/relationships/hyperlink" Target="https://www.instagram.com/missyastb_/" TargetMode="External"/><Relationship Id="rId795" Type="http://schemas.openxmlformats.org/officeDocument/2006/relationships/hyperlink" Target="https://www.instagram.com/___mn32nm___/" TargetMode="External"/><Relationship Id="rId2031" Type="http://schemas.openxmlformats.org/officeDocument/2006/relationships/hyperlink" Target="https://www.instagram.com/p/DErncLHyeEF/" TargetMode="External"/><Relationship Id="rId2269" Type="http://schemas.openxmlformats.org/officeDocument/2006/relationships/hyperlink" Target="https://www.instagram.com/p/DMy9JjygJmt/?utm_source=ig_web_copy_link" TargetMode="External"/><Relationship Id="rId9" Type="http://schemas.openxmlformats.org/officeDocument/2006/relationships/hyperlink" Target="https://www.instagram.com/liana_scott_/" TargetMode="External"/><Relationship Id="rId210" Type="http://schemas.openxmlformats.org/officeDocument/2006/relationships/hyperlink" Target="https://www.instagram.com/helloitsmaine" TargetMode="External"/><Relationship Id="rId448" Type="http://schemas.openxmlformats.org/officeDocument/2006/relationships/hyperlink" Target="https://www.instagram.com/samueljhyun/" TargetMode="External"/><Relationship Id="rId655" Type="http://schemas.openxmlformats.org/officeDocument/2006/relationships/hyperlink" Target="https://www.instagram.com/aya40099/" TargetMode="External"/><Relationship Id="rId862" Type="http://schemas.openxmlformats.org/officeDocument/2006/relationships/hyperlink" Target="https://www.instagram.com/palomameeks/" TargetMode="External"/><Relationship Id="rId1078" Type="http://schemas.openxmlformats.org/officeDocument/2006/relationships/hyperlink" Target="https://www.tiktok.com/@sera_gabriella/video/7540473945527504158?is_from_webapp=1&amp;sender_device=pc&amp;web_id=7506727444465649159" TargetMode="External"/><Relationship Id="rId1285" Type="http://schemas.openxmlformats.org/officeDocument/2006/relationships/hyperlink" Target="https://www.instagram.com/emahappylife_/" TargetMode="External"/><Relationship Id="rId1492" Type="http://schemas.openxmlformats.org/officeDocument/2006/relationships/hyperlink" Target="https://www.instagram.com/hinamelo313/" TargetMode="External"/><Relationship Id="rId2129" Type="http://schemas.openxmlformats.org/officeDocument/2006/relationships/hyperlink" Target="https://www.instagram.com/amplis_/" TargetMode="External"/><Relationship Id="rId308" Type="http://schemas.openxmlformats.org/officeDocument/2006/relationships/hyperlink" Target="https://www.instagram.com/lylakong01" TargetMode="External"/><Relationship Id="rId515" Type="http://schemas.openxmlformats.org/officeDocument/2006/relationships/hyperlink" Target="https://www.instagram.com/reel/DLmiyapJy6d/?utm_source=ig_web_copy_link&amp;igsh=MzRlODBiNWFlZA==" TargetMode="External"/><Relationship Id="rId722" Type="http://schemas.openxmlformats.org/officeDocument/2006/relationships/hyperlink" Target="https://www.instagram.com/miamor.126/" TargetMode="External"/><Relationship Id="rId1145" Type="http://schemas.openxmlformats.org/officeDocument/2006/relationships/hyperlink" Target="https://www.tiktok.com/@stayinseoul_" TargetMode="External"/><Relationship Id="rId1352" Type="http://schemas.openxmlformats.org/officeDocument/2006/relationships/hyperlink" Target="https://www.instagram.com/moe.thxx/" TargetMode="External"/><Relationship Id="rId1797" Type="http://schemas.openxmlformats.org/officeDocument/2006/relationships/hyperlink" Target="https://www.instagram.com/lulutrip_/" TargetMode="External"/><Relationship Id="rId89" Type="http://schemas.openxmlformats.org/officeDocument/2006/relationships/hyperlink" Target="https://www.instagram.com/jodiie.h" TargetMode="External"/><Relationship Id="rId1005" Type="http://schemas.openxmlformats.org/officeDocument/2006/relationships/hyperlink" Target="https://www.tiktok.com/@alosurazi/video/7492641188953083141" TargetMode="External"/><Relationship Id="rId1212" Type="http://schemas.openxmlformats.org/officeDocument/2006/relationships/hyperlink" Target="https://www.instagram.com/__nchisan__/" TargetMode="External"/><Relationship Id="rId1657" Type="http://schemas.openxmlformats.org/officeDocument/2006/relationships/hyperlink" Target="https://www.instagram.com/mirei_golf/" TargetMode="External"/><Relationship Id="rId1864" Type="http://schemas.openxmlformats.org/officeDocument/2006/relationships/hyperlink" Target="https://www.instagram.com/_syk.24/" TargetMode="External"/><Relationship Id="rId1517" Type="http://schemas.openxmlformats.org/officeDocument/2006/relationships/hyperlink" Target="https://www.instagram.com/juri_075/" TargetMode="External"/><Relationship Id="rId1724" Type="http://schemas.openxmlformats.org/officeDocument/2006/relationships/hyperlink" Target="https://www.instagram.com/amyi.v3v/" TargetMode="External"/><Relationship Id="rId16" Type="http://schemas.openxmlformats.org/officeDocument/2006/relationships/hyperlink" Target="https://www.instagram.com/sophiasidae/" TargetMode="External"/><Relationship Id="rId1931" Type="http://schemas.openxmlformats.org/officeDocument/2006/relationships/hyperlink" Target="https://www.instagram.com/_serichan12o8_/" TargetMode="External"/><Relationship Id="rId2193" Type="http://schemas.openxmlformats.org/officeDocument/2006/relationships/hyperlink" Target="https://www.instagram.com/yuri_.um/" TargetMode="External"/><Relationship Id="rId165" Type="http://schemas.openxmlformats.org/officeDocument/2006/relationships/hyperlink" Target="https://www.instagram.com/imane.tease" TargetMode="External"/><Relationship Id="rId372" Type="http://schemas.openxmlformats.org/officeDocument/2006/relationships/hyperlink" Target="https://www.instagram.com/saida_dusmetkhan" TargetMode="External"/><Relationship Id="rId677" Type="http://schemas.openxmlformats.org/officeDocument/2006/relationships/hyperlink" Target="https://www.instagram.com/0153b4/" TargetMode="External"/><Relationship Id="rId2053" Type="http://schemas.openxmlformats.org/officeDocument/2006/relationships/hyperlink" Target="https://www.instagram.com/reel/DNkxjTXSohZ/?utm_source=ig_web_copy_link&amp;igsh=MzRlODBiNWFlZA==" TargetMode="External"/><Relationship Id="rId2260" Type="http://schemas.openxmlformats.org/officeDocument/2006/relationships/hyperlink" Target="https://www.instagram.com/p/DEhEpvuMRPo/?utm_source=ig_web_copy_link" TargetMode="External"/><Relationship Id="rId232" Type="http://schemas.openxmlformats.org/officeDocument/2006/relationships/hyperlink" Target="https://www.instagram.com/frchhwks" TargetMode="External"/><Relationship Id="rId884" Type="http://schemas.openxmlformats.org/officeDocument/2006/relationships/hyperlink" Target="https://www.instagram.com/loveandpeace0421/" TargetMode="External"/><Relationship Id="rId2120" Type="http://schemas.openxmlformats.org/officeDocument/2006/relationships/hyperlink" Target="https://www.instagram.com/happyyopy/" TargetMode="External"/><Relationship Id="rId537" Type="http://schemas.openxmlformats.org/officeDocument/2006/relationships/hyperlink" Target="https://www.instagram.com/love.ri1110/" TargetMode="External"/><Relationship Id="rId744" Type="http://schemas.openxmlformats.org/officeDocument/2006/relationships/hyperlink" Target="https://www.instagram.com/maryevenez/" TargetMode="External"/><Relationship Id="rId951" Type="http://schemas.openxmlformats.org/officeDocument/2006/relationships/hyperlink" Target="https://www.instagram.com/felzfelly/" TargetMode="External"/><Relationship Id="rId1167" Type="http://schemas.openxmlformats.org/officeDocument/2006/relationships/hyperlink" Target="https://www.instagram.com/______mokachaan/" TargetMode="External"/><Relationship Id="rId1374" Type="http://schemas.openxmlformats.org/officeDocument/2006/relationships/hyperlink" Target="https://www.instagram.com/xtrina2/" TargetMode="External"/><Relationship Id="rId1581" Type="http://schemas.openxmlformats.org/officeDocument/2006/relationships/hyperlink" Target="https://www.instagram.com/photoby38/" TargetMode="External"/><Relationship Id="rId1679" Type="http://schemas.openxmlformats.org/officeDocument/2006/relationships/hyperlink" Target="https://www.instagram.com/tiawate301/" TargetMode="External"/><Relationship Id="rId2218" Type="http://schemas.openxmlformats.org/officeDocument/2006/relationships/hyperlink" Target="https://www.instagram.com/miho_osaki/" TargetMode="External"/><Relationship Id="rId80" Type="http://schemas.openxmlformats.org/officeDocument/2006/relationships/hyperlink" Target="https://www.instagram.com/gl0w_with_me" TargetMode="External"/><Relationship Id="rId604" Type="http://schemas.openxmlformats.org/officeDocument/2006/relationships/hyperlink" Target="https://www.instagram.com/agent9na/" TargetMode="External"/><Relationship Id="rId811" Type="http://schemas.openxmlformats.org/officeDocument/2006/relationships/hyperlink" Target="https://www.instagram.com/pragyaaaannnn/" TargetMode="External"/><Relationship Id="rId1027" Type="http://schemas.openxmlformats.org/officeDocument/2006/relationships/hyperlink" Target="https://www.tiktok.com/@blossom_nine/video/7412163482084232464" TargetMode="External"/><Relationship Id="rId1234" Type="http://schemas.openxmlformats.org/officeDocument/2006/relationships/hyperlink" Target="https://www.instagram.com/7mayu2mayu/" TargetMode="External"/><Relationship Id="rId1441" Type="http://schemas.openxmlformats.org/officeDocument/2006/relationships/hyperlink" Target="https://www.instagram.com/osa_nyan5/" TargetMode="External"/><Relationship Id="rId1886" Type="http://schemas.openxmlformats.org/officeDocument/2006/relationships/hyperlink" Target="https://www.instagram.com/kiraan816/" TargetMode="External"/><Relationship Id="rId909" Type="http://schemas.openxmlformats.org/officeDocument/2006/relationships/hyperlink" Target="https://www.tiktok.com/@cividannes/video/7525872836628532502?is_from_webapp=1&amp;sender_device=pc&amp;web_id=7506727444465649159" TargetMode="External"/><Relationship Id="rId1301" Type="http://schemas.openxmlformats.org/officeDocument/2006/relationships/hyperlink" Target="https://www.instagram.com/harupi_diary/" TargetMode="External"/><Relationship Id="rId1539" Type="http://schemas.openxmlformats.org/officeDocument/2006/relationships/hyperlink" Target="https://www.instagram.com/32_saecopi/" TargetMode="External"/><Relationship Id="rId1746" Type="http://schemas.openxmlformats.org/officeDocument/2006/relationships/hyperlink" Target="https://www.instagram.com/yuuri_hogetan/" TargetMode="External"/><Relationship Id="rId1953" Type="http://schemas.openxmlformats.org/officeDocument/2006/relationships/hyperlink" Target="https://www.instagram.com/ur1ellie_/" TargetMode="External"/><Relationship Id="rId38" Type="http://schemas.openxmlformats.org/officeDocument/2006/relationships/hyperlink" Target="https://www.tiktok.com/@koreawitheva/video/7514811077943643414" TargetMode="External"/><Relationship Id="rId1606" Type="http://schemas.openxmlformats.org/officeDocument/2006/relationships/hyperlink" Target="https://www.instagram.com/quwon_chiemi/" TargetMode="External"/><Relationship Id="rId1813" Type="http://schemas.openxmlformats.org/officeDocument/2006/relationships/hyperlink" Target="https://www.instagram.com/piano_beauty.cosme/" TargetMode="External"/><Relationship Id="rId187" Type="http://schemas.openxmlformats.org/officeDocument/2006/relationships/hyperlink" Target="https://www.instagram.com/i.m.aleem" TargetMode="External"/><Relationship Id="rId394" Type="http://schemas.openxmlformats.org/officeDocument/2006/relationships/hyperlink" Target="https://www.instagram.com/emelymrhut/" TargetMode="External"/><Relationship Id="rId2075" Type="http://schemas.openxmlformats.org/officeDocument/2006/relationships/hyperlink" Target="https://www.instagram.com/p/CstJ3cHy5dr/" TargetMode="External"/><Relationship Id="rId254" Type="http://schemas.openxmlformats.org/officeDocument/2006/relationships/hyperlink" Target="https://www.instagram.com/alis.lostinwonderland" TargetMode="External"/><Relationship Id="rId699" Type="http://schemas.openxmlformats.org/officeDocument/2006/relationships/hyperlink" Target="https://www.instagram.com/reel/DNk2l8chF3D/?utm_source=ig_web_copy_link&amp;igsh=MzRlODBiNWFlZA==" TargetMode="External"/><Relationship Id="rId1091" Type="http://schemas.openxmlformats.org/officeDocument/2006/relationships/hyperlink" Target="https://www.instagram.com/reel/DMzpN7fz1yi/?utm_source=ig_web_copy_link&amp;igsh=MzRlODBiNWFlZA==" TargetMode="External"/><Relationship Id="rId114" Type="http://schemas.openxmlformats.org/officeDocument/2006/relationships/hyperlink" Target="https://www.instagram.com/elitahasarova" TargetMode="External"/><Relationship Id="rId461" Type="http://schemas.openxmlformats.org/officeDocument/2006/relationships/hyperlink" Target="https://www.instagram.com/kymilara/" TargetMode="External"/><Relationship Id="rId559" Type="http://schemas.openxmlformats.org/officeDocument/2006/relationships/hyperlink" Target="https://www.instagram.com/danrye.41/" TargetMode="External"/><Relationship Id="rId766" Type="http://schemas.openxmlformats.org/officeDocument/2006/relationships/hyperlink" Target="https://www.instagram.com/callherdoctore/" TargetMode="External"/><Relationship Id="rId1189" Type="http://schemas.openxmlformats.org/officeDocument/2006/relationships/hyperlink" Target="https://www.instagram.com/reel/DOKyAlPCdfS/?utm_source=ig_web_copy_link&amp;igsh=MzRlODBiNWFlZA==" TargetMode="External"/><Relationship Id="rId1396" Type="http://schemas.openxmlformats.org/officeDocument/2006/relationships/hyperlink" Target="https://www.instagram.com/yuukitake/" TargetMode="External"/><Relationship Id="rId2142" Type="http://schemas.openxmlformats.org/officeDocument/2006/relationships/hyperlink" Target="https://www.instagram.com/__.aotan.__/" TargetMode="External"/><Relationship Id="rId321" Type="http://schemas.openxmlformats.org/officeDocument/2006/relationships/hyperlink" Target="https://www.instagram.com/shura_twins_korea" TargetMode="External"/><Relationship Id="rId419" Type="http://schemas.openxmlformats.org/officeDocument/2006/relationships/hyperlink" Target="https://www.instagram.com/wanderwithjin/" TargetMode="External"/><Relationship Id="rId626" Type="http://schemas.openxmlformats.org/officeDocument/2006/relationships/hyperlink" Target="https://www.instagram.com/charlotte_w98/" TargetMode="External"/><Relationship Id="rId973" Type="http://schemas.openxmlformats.org/officeDocument/2006/relationships/hyperlink" Target="https://www.tiktok.com/@eighteenka/video/7522417185143229703" TargetMode="External"/><Relationship Id="rId1049" Type="http://schemas.openxmlformats.org/officeDocument/2006/relationships/hyperlink" Target="https://www.tiktok.com/@elitahasarova/video/7342420761497373957" TargetMode="External"/><Relationship Id="rId1256" Type="http://schemas.openxmlformats.org/officeDocument/2006/relationships/hyperlink" Target="https://www.instagram.com/aya_korea_/" TargetMode="External"/><Relationship Id="rId2002" Type="http://schemas.openxmlformats.org/officeDocument/2006/relationships/hyperlink" Target="https://www.instagram.com/mahim.slayy/?g=5" TargetMode="External"/><Relationship Id="rId833" Type="http://schemas.openxmlformats.org/officeDocument/2006/relationships/hyperlink" Target="https://www.instagram.com/yumoon_n/" TargetMode="External"/><Relationship Id="rId1116" Type="http://schemas.openxmlformats.org/officeDocument/2006/relationships/hyperlink" Target="https://www.tiktok.com/@chelsieyoo" TargetMode="External"/><Relationship Id="rId1463" Type="http://schemas.openxmlformats.org/officeDocument/2006/relationships/hyperlink" Target="https://www.instagram.com/eyelash___ayu/" TargetMode="External"/><Relationship Id="rId1670" Type="http://schemas.openxmlformats.org/officeDocument/2006/relationships/hyperlink" Target="https://www.instagram.com/rinamooncooking/" TargetMode="External"/><Relationship Id="rId1768" Type="http://schemas.openxmlformats.org/officeDocument/2006/relationships/hyperlink" Target="https://www.instagram.com/yoneko_nande/" TargetMode="External"/><Relationship Id="rId900" Type="http://schemas.openxmlformats.org/officeDocument/2006/relationships/hyperlink" Target="https://www.instagram.com/sh.ilpaa/" TargetMode="External"/><Relationship Id="rId1323" Type="http://schemas.openxmlformats.org/officeDocument/2006/relationships/hyperlink" Target="https://www.instagram.com/m19_peach/" TargetMode="External"/><Relationship Id="rId1530" Type="http://schemas.openxmlformats.org/officeDocument/2006/relationships/hyperlink" Target="https://www.instagram.com/rtoodyu/" TargetMode="External"/><Relationship Id="rId1628" Type="http://schemas.openxmlformats.org/officeDocument/2006/relationships/hyperlink" Target="https://www.instagram.com/_iammio_/" TargetMode="External"/><Relationship Id="rId1975" Type="http://schemas.openxmlformats.org/officeDocument/2006/relationships/hyperlink" Target="https://www.instagram.com/yeeinaa_/" TargetMode="External"/><Relationship Id="rId1835" Type="http://schemas.openxmlformats.org/officeDocument/2006/relationships/hyperlink" Target="https://www.instagram.com/nzw__yk/" TargetMode="External"/><Relationship Id="rId1902" Type="http://schemas.openxmlformats.org/officeDocument/2006/relationships/hyperlink" Target="https://www.instagram.com/renkom_com/" TargetMode="External"/><Relationship Id="rId2097" Type="http://schemas.openxmlformats.org/officeDocument/2006/relationships/hyperlink" Target="https://www.instagram.com/fifiwu0318/" TargetMode="External"/><Relationship Id="rId276" Type="http://schemas.openxmlformats.org/officeDocument/2006/relationships/hyperlink" Target="https://www.instagram.com/mirum_quantum" TargetMode="External"/><Relationship Id="rId483" Type="http://schemas.openxmlformats.org/officeDocument/2006/relationships/hyperlink" Target="https://www.instagram.com/y___suaaa/" TargetMode="External"/><Relationship Id="rId690" Type="http://schemas.openxmlformats.org/officeDocument/2006/relationships/hyperlink" Target="https://www.instagram.com/luvv.sharing/" TargetMode="External"/><Relationship Id="rId2164" Type="http://schemas.openxmlformats.org/officeDocument/2006/relationships/hyperlink" Target="https://www.instagram.com/tsai__t/" TargetMode="External"/><Relationship Id="rId136" Type="http://schemas.openxmlformats.org/officeDocument/2006/relationships/hyperlink" Target="https://www.instagram.com/way2moon_" TargetMode="External"/><Relationship Id="rId343" Type="http://schemas.openxmlformats.org/officeDocument/2006/relationships/hyperlink" Target="https://www.instagram.com/pika_pikari_pika/" TargetMode="External"/><Relationship Id="rId550" Type="http://schemas.openxmlformats.org/officeDocument/2006/relationships/hyperlink" Target="https://www.instagram.com/dorcky/" TargetMode="External"/><Relationship Id="rId788" Type="http://schemas.openxmlformats.org/officeDocument/2006/relationships/hyperlink" Target="https://www.instagram.com/faiy_yura/" TargetMode="External"/><Relationship Id="rId995" Type="http://schemas.openxmlformats.org/officeDocument/2006/relationships/hyperlink" Target="https://www.tiktok.com/@6uise/video/7478411452269923606" TargetMode="External"/><Relationship Id="rId1180" Type="http://schemas.openxmlformats.org/officeDocument/2006/relationships/hyperlink" Target="https://www.instagram.com/seina0227/" TargetMode="External"/><Relationship Id="rId2024" Type="http://schemas.openxmlformats.org/officeDocument/2006/relationships/hyperlink" Target="https://www.instagram.com/hanakworld/" TargetMode="External"/><Relationship Id="rId2231" Type="http://schemas.openxmlformats.org/officeDocument/2006/relationships/hyperlink" Target="http://yul.eg/" TargetMode="External"/><Relationship Id="rId203" Type="http://schemas.openxmlformats.org/officeDocument/2006/relationships/hyperlink" Target="https://www.instagram.com/born2mytrips" TargetMode="External"/><Relationship Id="rId648" Type="http://schemas.openxmlformats.org/officeDocument/2006/relationships/hyperlink" Target="https://www.instagram.com/ebifried_/" TargetMode="External"/><Relationship Id="rId855" Type="http://schemas.openxmlformats.org/officeDocument/2006/relationships/hyperlink" Target="https://www.instagram.com/aomerry_ja/" TargetMode="External"/><Relationship Id="rId1040" Type="http://schemas.openxmlformats.org/officeDocument/2006/relationships/hyperlink" Target="https://www.tiktok.com/@desi_korean/video/7298739283546967304" TargetMode="External"/><Relationship Id="rId1278" Type="http://schemas.openxmlformats.org/officeDocument/2006/relationships/hyperlink" Target="https://www.instagram.com/hoshina_mirei_official/" TargetMode="External"/><Relationship Id="rId1485" Type="http://schemas.openxmlformats.org/officeDocument/2006/relationships/hyperlink" Target="https://www.instagram.com/nodoka310/" TargetMode="External"/><Relationship Id="rId1692" Type="http://schemas.openxmlformats.org/officeDocument/2006/relationships/hyperlink" Target="https://www.instagram.com/yas62.mn/" TargetMode="External"/><Relationship Id="rId410" Type="http://schemas.openxmlformats.org/officeDocument/2006/relationships/hyperlink" Target="https://www.instagram.com/dieuvann/" TargetMode="External"/><Relationship Id="rId508" Type="http://schemas.openxmlformats.org/officeDocument/2006/relationships/hyperlink" Target="https://www.instagram.com/choialeka/" TargetMode="External"/><Relationship Id="rId715" Type="http://schemas.openxmlformats.org/officeDocument/2006/relationships/hyperlink" Target="https://www.tiktok.com/@whymaryjane/video/7521018208535579912?is_from_webapp=1&amp;sender_device=pc&amp;web_id=7506727444465649159" TargetMode="External"/><Relationship Id="rId922" Type="http://schemas.openxmlformats.org/officeDocument/2006/relationships/hyperlink" Target="https://www.instagram.com/sherry0824_/" TargetMode="External"/><Relationship Id="rId1138" Type="http://schemas.openxmlformats.org/officeDocument/2006/relationships/hyperlink" Target="https://www.tiktok.com/@eunice_koh" TargetMode="External"/><Relationship Id="rId1345" Type="http://schemas.openxmlformats.org/officeDocument/2006/relationships/hyperlink" Target="https://www.instagram.com/misaki_haaan/" TargetMode="External"/><Relationship Id="rId1552" Type="http://schemas.openxmlformats.org/officeDocument/2006/relationships/hyperlink" Target="https://www.instagram.com/jinsei_enjoylife/" TargetMode="External"/><Relationship Id="rId1997" Type="http://schemas.openxmlformats.org/officeDocument/2006/relationships/hyperlink" Target="https://www.instagram.com/itsmeshxrrie/" TargetMode="External"/><Relationship Id="rId1205" Type="http://schemas.openxmlformats.org/officeDocument/2006/relationships/hyperlink" Target="https://www.instagram.com/3c___/" TargetMode="External"/><Relationship Id="rId1857" Type="http://schemas.openxmlformats.org/officeDocument/2006/relationships/hyperlink" Target="https://www.instagram.com/baby_mochifuwa/" TargetMode="External"/><Relationship Id="rId51" Type="http://schemas.openxmlformats.org/officeDocument/2006/relationships/hyperlink" Target="https://www.instagram.com/antony_trss" TargetMode="External"/><Relationship Id="rId1412" Type="http://schemas.openxmlformats.org/officeDocument/2006/relationships/hyperlink" Target="https://www.instagram.com/norinori.seoul/" TargetMode="External"/><Relationship Id="rId1717" Type="http://schemas.openxmlformats.org/officeDocument/2006/relationships/hyperlink" Target="https://www.instagram.com/reginamalinaa/" TargetMode="External"/><Relationship Id="rId1924" Type="http://schemas.openxmlformats.org/officeDocument/2006/relationships/hyperlink" Target="https://www.instagram.com/haruna_honda_2022_/" TargetMode="External"/><Relationship Id="rId298" Type="http://schemas.openxmlformats.org/officeDocument/2006/relationships/hyperlink" Target="https://www.instagram.com/melissamale" TargetMode="External"/><Relationship Id="rId158" Type="http://schemas.openxmlformats.org/officeDocument/2006/relationships/hyperlink" Target="https://www.instagram.com/thecosmic.chaos" TargetMode="External"/><Relationship Id="rId2186" Type="http://schemas.openxmlformats.org/officeDocument/2006/relationships/hyperlink" Target="https://www.instagram.com/moatanstagram/" TargetMode="External"/><Relationship Id="rId365" Type="http://schemas.openxmlformats.org/officeDocument/2006/relationships/hyperlink" Target="https://www.instagram.com/julianabruns/" TargetMode="External"/><Relationship Id="rId572" Type="http://schemas.openxmlformats.org/officeDocument/2006/relationships/hyperlink" Target="https://www.instagram.com/natashaamiri_/" TargetMode="External"/><Relationship Id="rId2046" Type="http://schemas.openxmlformats.org/officeDocument/2006/relationships/hyperlink" Target="https://www.tiktok.com/@lovemicorazon/video/7535892533210090765?q=kconla%202025%20oliveyoung&amp;t=1754620957197" TargetMode="External"/><Relationship Id="rId2253" Type="http://schemas.openxmlformats.org/officeDocument/2006/relationships/hyperlink" Target="https://www.instagram.com/p/DEhEpvuMRPo/?utm_source=ig_web_copy_link" TargetMode="External"/><Relationship Id="rId225" Type="http://schemas.openxmlformats.org/officeDocument/2006/relationships/hyperlink" Target="https://www.instagram.com/inna_in_kimchiland/" TargetMode="External"/><Relationship Id="rId432" Type="http://schemas.openxmlformats.org/officeDocument/2006/relationships/hyperlink" Target="https://www.instagram.com/____naki.____/" TargetMode="External"/><Relationship Id="rId877" Type="http://schemas.openxmlformats.org/officeDocument/2006/relationships/hyperlink" Target="https://www.instagram.com/yulyaka_kim/" TargetMode="External"/><Relationship Id="rId1062" Type="http://schemas.openxmlformats.org/officeDocument/2006/relationships/hyperlink" Target="https://www.instagram.com/reel/DMJpIdnvmx6/?utm_source=ig_web_copy_link&amp;igsh=MzRlODBiNWFlZA==" TargetMode="External"/><Relationship Id="rId2113" Type="http://schemas.openxmlformats.org/officeDocument/2006/relationships/hyperlink" Target="https://www.instagram.com/yukariurm/" TargetMode="External"/><Relationship Id="rId737" Type="http://schemas.openxmlformats.org/officeDocument/2006/relationships/hyperlink" Target="https://www.instagram.com/koredebir.dishekimi/" TargetMode="External"/><Relationship Id="rId944" Type="http://schemas.openxmlformats.org/officeDocument/2006/relationships/hyperlink" Target="https://www.instagram.com/reel/DMpcS-Gv7Ik/?utm_source=ig_web_copy_link&amp;igsh=MzRlODBiNWFlZA==" TargetMode="External"/><Relationship Id="rId1367" Type="http://schemas.openxmlformats.org/officeDocument/2006/relationships/hyperlink" Target="https://www.instagram.com/nagichapi/" TargetMode="External"/><Relationship Id="rId1574" Type="http://schemas.openxmlformats.org/officeDocument/2006/relationships/hyperlink" Target="https://www.instagram.com/mamii__o3/" TargetMode="External"/><Relationship Id="rId1781" Type="http://schemas.openxmlformats.org/officeDocument/2006/relationships/hyperlink" Target="https://www.instagram.com/johokorea_anmi/" TargetMode="External"/><Relationship Id="rId73" Type="http://schemas.openxmlformats.org/officeDocument/2006/relationships/hyperlink" Target="https://www.instagram.com/jee_young_delta" TargetMode="External"/><Relationship Id="rId804" Type="http://schemas.openxmlformats.org/officeDocument/2006/relationships/hyperlink" Target="https://www.instagram.com/jbeautyin/" TargetMode="External"/><Relationship Id="rId1227" Type="http://schemas.openxmlformats.org/officeDocument/2006/relationships/hyperlink" Target="https://www.instagram.com/0325_haru_/" TargetMode="External"/><Relationship Id="rId1434" Type="http://schemas.openxmlformats.org/officeDocument/2006/relationships/hyperlink" Target="https://www.instagram.com/evan.hair_/" TargetMode="External"/><Relationship Id="rId1641" Type="http://schemas.openxmlformats.org/officeDocument/2006/relationships/hyperlink" Target="https://www.instagram.com/tomochan0203/" TargetMode="External"/><Relationship Id="rId1879" Type="http://schemas.openxmlformats.org/officeDocument/2006/relationships/hyperlink" Target="https://www.instagram.com/nanamaru7180/" TargetMode="External"/><Relationship Id="rId1501" Type="http://schemas.openxmlformats.org/officeDocument/2006/relationships/hyperlink" Target="https://www.instagram.com/sleepy_0507_/" TargetMode="External"/><Relationship Id="rId1739" Type="http://schemas.openxmlformats.org/officeDocument/2006/relationships/hyperlink" Target="https://www.instagram.com/likeeee0901/" TargetMode="External"/><Relationship Id="rId1946" Type="http://schemas.openxmlformats.org/officeDocument/2006/relationships/hyperlink" Target="https://www.instagram.com/reel/DNQQmA9SKYx/?utm_source=ig_web_copy_link&amp;igsh=MzRlODBiNWFlZA==" TargetMode="External"/><Relationship Id="rId1806" Type="http://schemas.openxmlformats.org/officeDocument/2006/relationships/hyperlink" Target="https://www.instagram.com/__eeelliy__/" TargetMode="External"/><Relationship Id="rId387" Type="http://schemas.openxmlformats.org/officeDocument/2006/relationships/hyperlink" Target="https://www.instagram.com/travel.chatter/" TargetMode="External"/><Relationship Id="rId594" Type="http://schemas.openxmlformats.org/officeDocument/2006/relationships/hyperlink" Target="https://www.instagram.com/soeuun._.01/" TargetMode="External"/><Relationship Id="rId2068" Type="http://schemas.openxmlformats.org/officeDocument/2006/relationships/hyperlink" Target="https://www.instagram.com/p/C78lNLfJ8E6/" TargetMode="External"/><Relationship Id="rId2275" Type="http://schemas.openxmlformats.org/officeDocument/2006/relationships/hyperlink" Target="http://jerw.in/" TargetMode="External"/><Relationship Id="rId247" Type="http://schemas.openxmlformats.org/officeDocument/2006/relationships/hyperlink" Target="https://www.instagram.com/brazencurl" TargetMode="External"/><Relationship Id="rId899" Type="http://schemas.openxmlformats.org/officeDocument/2006/relationships/hyperlink" Target="https://www.instagram.com/tooth_princess/" TargetMode="External"/><Relationship Id="rId1084" Type="http://schemas.openxmlformats.org/officeDocument/2006/relationships/hyperlink" Target="https://www.instagram.com/reel/DN2fxszZJhh/?utm_source=ig_web_copy_link&amp;igsh=MzRlODBiNWFlZA==" TargetMode="External"/><Relationship Id="rId107" Type="http://schemas.openxmlformats.org/officeDocument/2006/relationships/hyperlink" Target="https://www.instagram.com/gr.loan" TargetMode="External"/><Relationship Id="rId454" Type="http://schemas.openxmlformats.org/officeDocument/2006/relationships/hyperlink" Target="https://www.instagram.com/liya.tsoi/" TargetMode="External"/><Relationship Id="rId661" Type="http://schemas.openxmlformats.org/officeDocument/2006/relationships/hyperlink" Target="https://www.instagram.com/sweesroll/" TargetMode="External"/><Relationship Id="rId759" Type="http://schemas.openxmlformats.org/officeDocument/2006/relationships/hyperlink" Target="https://www.instagram.com/reel/DLjgS3OxNHp/?utm_source=ig_web_copy_link&amp;igsh=MzRlODBiNWFlZA==" TargetMode="External"/><Relationship Id="rId966" Type="http://schemas.openxmlformats.org/officeDocument/2006/relationships/hyperlink" Target="https://www.instagram.com/child_of_abraxos/" TargetMode="External"/><Relationship Id="rId1291" Type="http://schemas.openxmlformats.org/officeDocument/2006/relationships/hyperlink" Target="https://www.instagram.com/haaa3328/" TargetMode="External"/><Relationship Id="rId1389" Type="http://schemas.openxmlformats.org/officeDocument/2006/relationships/hyperlink" Target="https://www.instagram.com/yuki_korea/" TargetMode="External"/><Relationship Id="rId1596" Type="http://schemas.openxmlformats.org/officeDocument/2006/relationships/hyperlink" Target="https://www.instagram.com/okekepon/" TargetMode="External"/><Relationship Id="rId2135" Type="http://schemas.openxmlformats.org/officeDocument/2006/relationships/hyperlink" Target="https://www.instagram.com/ril2cha/" TargetMode="External"/><Relationship Id="rId314" Type="http://schemas.openxmlformats.org/officeDocument/2006/relationships/hyperlink" Target="https://www.instagram.com/unniefromseoul" TargetMode="External"/><Relationship Id="rId521" Type="http://schemas.openxmlformats.org/officeDocument/2006/relationships/hyperlink" Target="https://www.instagram.com/tamaragss/" TargetMode="External"/><Relationship Id="rId619" Type="http://schemas.openxmlformats.org/officeDocument/2006/relationships/hyperlink" Target="https://www.instagram.com/jasmineeleong/" TargetMode="External"/><Relationship Id="rId1151" Type="http://schemas.openxmlformats.org/officeDocument/2006/relationships/hyperlink" Target="https://www.tiktok.com/@iwantalmondss" TargetMode="External"/><Relationship Id="rId1249" Type="http://schemas.openxmlformats.org/officeDocument/2006/relationships/hyperlink" Target="https://www.instagram.com/aoi_106world/" TargetMode="External"/><Relationship Id="rId2202" Type="http://schemas.openxmlformats.org/officeDocument/2006/relationships/hyperlink" Target="https://www.instagram.com/reel/DON_Eq7kt5I/?utm_source=ig_web_copy_link&amp;igsh=MzRlODBiNWFlZA==" TargetMode="External"/><Relationship Id="rId95" Type="http://schemas.openxmlformats.org/officeDocument/2006/relationships/hyperlink" Target="https://www.instagram.com/wandering.charis" TargetMode="External"/><Relationship Id="rId826" Type="http://schemas.openxmlformats.org/officeDocument/2006/relationships/hyperlink" Target="https://www.instagram.com/reel/DLj5-58SY2J/?utm_source=ig_web_copy_link&amp;igsh=MzRlODBiNWFlZA==" TargetMode="External"/><Relationship Id="rId1011" Type="http://schemas.openxmlformats.org/officeDocument/2006/relationships/hyperlink" Target="http://anthia.mo/" TargetMode="External"/><Relationship Id="rId1109" Type="http://schemas.openxmlformats.org/officeDocument/2006/relationships/hyperlink" Target="https://www.tiktok.com/@shilabui" TargetMode="External"/><Relationship Id="rId1456" Type="http://schemas.openxmlformats.org/officeDocument/2006/relationships/hyperlink" Target="https://www.instagram.com/rrii.___.nka/" TargetMode="External"/><Relationship Id="rId1663" Type="http://schemas.openxmlformats.org/officeDocument/2006/relationships/hyperlink" Target="https://www.instagram.com/dekm3_/" TargetMode="External"/><Relationship Id="rId1870" Type="http://schemas.openxmlformats.org/officeDocument/2006/relationships/hyperlink" Target="https://www.instagram.com/donam_korea/" TargetMode="External"/><Relationship Id="rId1968" Type="http://schemas.openxmlformats.org/officeDocument/2006/relationships/hyperlink" Target="https://www.instagram.com/its.aloja/" TargetMode="External"/><Relationship Id="rId1316" Type="http://schemas.openxmlformats.org/officeDocument/2006/relationships/hyperlink" Target="https://www.instagram.com/kyoko_tg/" TargetMode="External"/><Relationship Id="rId1523" Type="http://schemas.openxmlformats.org/officeDocument/2006/relationships/hyperlink" Target="https://www.instagram.com/kano.p00/" TargetMode="External"/><Relationship Id="rId1730" Type="http://schemas.openxmlformats.org/officeDocument/2006/relationships/hyperlink" Target="https://www.instagram.com/eulily_room/" TargetMode="External"/><Relationship Id="rId22" Type="http://schemas.openxmlformats.org/officeDocument/2006/relationships/hyperlink" Target="https://www.instagram.com/reel/DN_Plz5EmdS/?utm_source=ig_web_copy_link&amp;igsh=MzRlODBiNWFlZA==" TargetMode="External"/><Relationship Id="rId1828" Type="http://schemas.openxmlformats.org/officeDocument/2006/relationships/hyperlink" Target="https://www.instagram.com/mihona07/" TargetMode="External"/><Relationship Id="rId171" Type="http://schemas.openxmlformats.org/officeDocument/2006/relationships/hyperlink" Target="https://www.instagram.com/vain_butterfly" TargetMode="External"/><Relationship Id="rId269" Type="http://schemas.openxmlformats.org/officeDocument/2006/relationships/hyperlink" Target="https://www.instagram.com/bini_yul" TargetMode="External"/><Relationship Id="rId476" Type="http://schemas.openxmlformats.org/officeDocument/2006/relationships/hyperlink" Target="https://www.instagram.com/lubatsoy/" TargetMode="External"/><Relationship Id="rId683" Type="http://schemas.openxmlformats.org/officeDocument/2006/relationships/hyperlink" Target="https://www.instagram.com/hajarbestie/" TargetMode="External"/><Relationship Id="rId890" Type="http://schemas.openxmlformats.org/officeDocument/2006/relationships/hyperlink" Target="https://www.instagram.com/megan.tornasol/" TargetMode="External"/><Relationship Id="rId2157" Type="http://schemas.openxmlformats.org/officeDocument/2006/relationships/hyperlink" Target="https://www.instagram.com/yoursunnysunny_/" TargetMode="External"/><Relationship Id="rId129" Type="http://schemas.openxmlformats.org/officeDocument/2006/relationships/hyperlink" Target="https://www.instagram.com/lauramirez1004" TargetMode="External"/><Relationship Id="rId336" Type="http://schemas.openxmlformats.org/officeDocument/2006/relationships/hyperlink" Target="https://www.tiktok.com/@darialadaa/video/7517271854495698183?is_from_webapp=1&amp;sender_device=pc&amp;web_id=7506727444465649159" TargetMode="External"/><Relationship Id="rId543" Type="http://schemas.openxmlformats.org/officeDocument/2006/relationships/hyperlink" Target="https://www.instagram.com/reel/DNE9ujiS0hE/?utm_source=ig_web_copy_link&amp;igsh=MzRlODBiNWFlZA==" TargetMode="External"/><Relationship Id="rId988" Type="http://schemas.openxmlformats.org/officeDocument/2006/relationships/hyperlink" Target="https://www.tiktok.com/@_imjodi/video/7408703615948442922" TargetMode="External"/><Relationship Id="rId1173" Type="http://schemas.openxmlformats.org/officeDocument/2006/relationships/hyperlink" Target="https://www.instagram.com/berobero_baaa/" TargetMode="External"/><Relationship Id="rId1380" Type="http://schemas.openxmlformats.org/officeDocument/2006/relationships/hyperlink" Target="https://www.instagram.com/yoshi_cafe.kr/" TargetMode="External"/><Relationship Id="rId2017" Type="http://schemas.openxmlformats.org/officeDocument/2006/relationships/hyperlink" Target="https://www.instagram.com/p/DKEvsatvOvR/" TargetMode="External"/><Relationship Id="rId2224" Type="http://schemas.openxmlformats.org/officeDocument/2006/relationships/hyperlink" Target="https://www.instagram.com/sammieshing/" TargetMode="External"/><Relationship Id="rId403" Type="http://schemas.openxmlformats.org/officeDocument/2006/relationships/hyperlink" Target="https://www.instagram.com/iwantalmonds/" TargetMode="External"/><Relationship Id="rId750" Type="http://schemas.openxmlformats.org/officeDocument/2006/relationships/hyperlink" Target="https://www.instagram.com/imbarbiebaby_/" TargetMode="External"/><Relationship Id="rId848" Type="http://schemas.openxmlformats.org/officeDocument/2006/relationships/hyperlink" Target="https://www.instagram.com/reel/DLuVVgMpcbl/?utm_source=ig_web_copy_link&amp;igsh=MzRlODBiNWFlZA==" TargetMode="External"/><Relationship Id="rId1033" Type="http://schemas.openxmlformats.org/officeDocument/2006/relationships/hyperlink" Target="https://www.tiktok.com/@chere_in_korea/video/7521522101275200786" TargetMode="External"/><Relationship Id="rId1478" Type="http://schemas.openxmlformats.org/officeDocument/2006/relationships/hyperlink" Target="https://www.instagram.com/pompomoon__0910/" TargetMode="External"/><Relationship Id="rId1685" Type="http://schemas.openxmlformats.org/officeDocument/2006/relationships/hyperlink" Target="https://www.instagram.com/marg.inok/" TargetMode="External"/><Relationship Id="rId1892" Type="http://schemas.openxmlformats.org/officeDocument/2006/relationships/hyperlink" Target="https://www.instagram.com/johnliutv/" TargetMode="External"/><Relationship Id="rId610" Type="http://schemas.openxmlformats.org/officeDocument/2006/relationships/hyperlink" Target="https://www.instagram.com/monalisawood.oi/" TargetMode="External"/><Relationship Id="rId708" Type="http://schemas.openxmlformats.org/officeDocument/2006/relationships/hyperlink" Target="https://www.instagram.com/anicadoll/" TargetMode="External"/><Relationship Id="rId915" Type="http://schemas.openxmlformats.org/officeDocument/2006/relationships/hyperlink" Target="https://www.instagram.com/anisrasni/" TargetMode="External"/><Relationship Id="rId1240" Type="http://schemas.openxmlformats.org/officeDocument/2006/relationships/hyperlink" Target="https://www.instagram.com/the.ryusk/" TargetMode="External"/><Relationship Id="rId1338" Type="http://schemas.openxmlformats.org/officeDocument/2006/relationships/hyperlink" Target="http://miiimi.sa/" TargetMode="External"/><Relationship Id="rId1545" Type="http://schemas.openxmlformats.org/officeDocument/2006/relationships/hyperlink" Target="https://www.instagram.com/2525_fitness/" TargetMode="External"/><Relationship Id="rId1100" Type="http://schemas.openxmlformats.org/officeDocument/2006/relationships/hyperlink" Target="https://www.tiktok.com/@hollyinkorea" TargetMode="External"/><Relationship Id="rId1405" Type="http://schemas.openxmlformats.org/officeDocument/2006/relationships/hyperlink" Target="https://www.instagram.com/nayouuw/" TargetMode="External"/><Relationship Id="rId1752" Type="http://schemas.openxmlformats.org/officeDocument/2006/relationships/hyperlink" Target="https://www.instagram.com/1551rina/" TargetMode="External"/><Relationship Id="rId44" Type="http://schemas.openxmlformats.org/officeDocument/2006/relationships/hyperlink" Target="https://www.instagram.com/skinyskincare" TargetMode="External"/><Relationship Id="rId1612" Type="http://schemas.openxmlformats.org/officeDocument/2006/relationships/hyperlink" Target="https://www.instagram.com/yuma.kunimoto/" TargetMode="External"/><Relationship Id="rId1917" Type="http://schemas.openxmlformats.org/officeDocument/2006/relationships/hyperlink" Target="https://www.instagram.com/akika_88/" TargetMode="External"/><Relationship Id="rId193" Type="http://schemas.openxmlformats.org/officeDocument/2006/relationships/hyperlink" Target="https://www.instagram.com/valborgz" TargetMode="External"/><Relationship Id="rId498" Type="http://schemas.openxmlformats.org/officeDocument/2006/relationships/hyperlink" Target="https://www.instagram.com/edissceyda/" TargetMode="External"/><Relationship Id="rId2081" Type="http://schemas.openxmlformats.org/officeDocument/2006/relationships/hyperlink" Target="https://www.instagram.com/curvyreign/reels/" TargetMode="External"/><Relationship Id="rId2179" Type="http://schemas.openxmlformats.org/officeDocument/2006/relationships/hyperlink" Target="https://www.instagram.com/reel/DOLLaxEkp0-/?utm_source=ig_web_copy_link&amp;igsh=MzRlODBiNWFlZA==" TargetMode="External"/><Relationship Id="rId260" Type="http://schemas.openxmlformats.org/officeDocument/2006/relationships/hyperlink" Target="https://www.instagram.com/sonongee" TargetMode="External"/><Relationship Id="rId120" Type="http://schemas.openxmlformats.org/officeDocument/2006/relationships/hyperlink" Target="https://www.instagram.com/kk.viktoriii" TargetMode="External"/><Relationship Id="rId358" Type="http://schemas.openxmlformats.org/officeDocument/2006/relationships/hyperlink" Target="https://www.instagram.com/jaeejoyner/" TargetMode="External"/><Relationship Id="rId565" Type="http://schemas.openxmlformats.org/officeDocument/2006/relationships/hyperlink" Target="https://www.instagram.com/daisy_chemu/" TargetMode="External"/><Relationship Id="rId772" Type="http://schemas.openxmlformats.org/officeDocument/2006/relationships/hyperlink" Target="https://www.instagram.com/minwooss/" TargetMode="External"/><Relationship Id="rId1195" Type="http://schemas.openxmlformats.org/officeDocument/2006/relationships/hyperlink" Target="https://www.instagram.com/erinko0315/" TargetMode="External"/><Relationship Id="rId2039" Type="http://schemas.openxmlformats.org/officeDocument/2006/relationships/hyperlink" Target="https://www.instagram.com/p/DEPdzojBM0R/" TargetMode="External"/><Relationship Id="rId2246" Type="http://schemas.openxmlformats.org/officeDocument/2006/relationships/hyperlink" Target="https://www.instagram.com/p/DEhEpvuMRPo/?utm_source=ig_web_copy_link" TargetMode="External"/><Relationship Id="rId218" Type="http://schemas.openxmlformats.org/officeDocument/2006/relationships/hyperlink" Target="https://www.instagram.com/matumiho/" TargetMode="External"/><Relationship Id="rId425" Type="http://schemas.openxmlformats.org/officeDocument/2006/relationships/hyperlink" Target="https://www.instagram.com/rynhyesan/" TargetMode="External"/><Relationship Id="rId632" Type="http://schemas.openxmlformats.org/officeDocument/2006/relationships/hyperlink" Target="https://www.instagram.com/nnnnnene39/" TargetMode="External"/><Relationship Id="rId1055" Type="http://schemas.openxmlformats.org/officeDocument/2006/relationships/hyperlink" Target="https://www.tiktok.com/@emilyjalee/video/7521113744672361751" TargetMode="External"/><Relationship Id="rId1262" Type="http://schemas.openxmlformats.org/officeDocument/2006/relationships/hyperlink" Target="https://www.instagram.com/cosupa_korea/" TargetMode="External"/><Relationship Id="rId2106" Type="http://schemas.openxmlformats.org/officeDocument/2006/relationships/hyperlink" Target="https://www.instagram.com/vivi_vppv/" TargetMode="External"/><Relationship Id="rId937" Type="http://schemas.openxmlformats.org/officeDocument/2006/relationships/hyperlink" Target="https://www.instagram.com/eful.juice/" TargetMode="External"/><Relationship Id="rId1122" Type="http://schemas.openxmlformats.org/officeDocument/2006/relationships/hyperlink" Target="https://www.tiktok.com/@byanastasiya" TargetMode="External"/><Relationship Id="rId1567" Type="http://schemas.openxmlformats.org/officeDocument/2006/relationships/hyperlink" Target="https://www.instagram.com/onakasuita.aa/" TargetMode="External"/><Relationship Id="rId1774" Type="http://schemas.openxmlformats.org/officeDocument/2006/relationships/hyperlink" Target="https://www.instagram.com/mina___qr2/" TargetMode="External"/><Relationship Id="rId1981" Type="http://schemas.openxmlformats.org/officeDocument/2006/relationships/hyperlink" Target="https://www.instagram.com/anell_korea/" TargetMode="External"/><Relationship Id="rId66" Type="http://schemas.openxmlformats.org/officeDocument/2006/relationships/hyperlink" Target="https://www.instagram.com/tanyats.beauty" TargetMode="External"/><Relationship Id="rId1427" Type="http://schemas.openxmlformats.org/officeDocument/2006/relationships/hyperlink" Target="https://www.instagram.com/remagram28/" TargetMode="External"/><Relationship Id="rId1634" Type="http://schemas.openxmlformats.org/officeDocument/2006/relationships/hyperlink" Target="https://www.instagram.com/remiito_1016_/" TargetMode="External"/><Relationship Id="rId1841" Type="http://schemas.openxmlformats.org/officeDocument/2006/relationships/hyperlink" Target="https://www.instagram.com/__akh21/" TargetMode="External"/><Relationship Id="rId1939" Type="http://schemas.openxmlformats.org/officeDocument/2006/relationships/hyperlink" Target="https://www.instagram.com/urayuri0522/" TargetMode="External"/><Relationship Id="rId1701" Type="http://schemas.openxmlformats.org/officeDocument/2006/relationships/hyperlink" Target="https://www.instagram.com/reel/DNzzRq_5Kzs/?utm_source=ig_web_copy_link&amp;igsh=MzRlODBiNWFlZA==" TargetMode="External"/><Relationship Id="rId282" Type="http://schemas.openxmlformats.org/officeDocument/2006/relationships/hyperlink" Target="https://www.instagram.com/theo.hsieh" TargetMode="External"/><Relationship Id="rId587" Type="http://schemas.openxmlformats.org/officeDocument/2006/relationships/hyperlink" Target="https://www.instagram.com/estellegnj/" TargetMode="External"/><Relationship Id="rId2170" Type="http://schemas.openxmlformats.org/officeDocument/2006/relationships/hyperlink" Target="https://www.instagram.com/kitman228/" TargetMode="External"/><Relationship Id="rId2268" Type="http://schemas.openxmlformats.org/officeDocument/2006/relationships/hyperlink" Target="https://www.instagram.com/p/DMy9JjygJmt/?utm_source=ig_web_copy_link" TargetMode="External"/><Relationship Id="rId8" Type="http://schemas.openxmlformats.org/officeDocument/2006/relationships/hyperlink" Target="https://www.instagram.com/aknrubaie/" TargetMode="External"/><Relationship Id="rId142" Type="http://schemas.openxmlformats.org/officeDocument/2006/relationships/hyperlink" Target="https://www.instagram.com/xp.dldi_toei" TargetMode="External"/><Relationship Id="rId447" Type="http://schemas.openxmlformats.org/officeDocument/2006/relationships/hyperlink" Target="https://www.instagram.com/chokchoklab/" TargetMode="External"/><Relationship Id="rId794" Type="http://schemas.openxmlformats.org/officeDocument/2006/relationships/hyperlink" Target="https://www.instagram.com/kellywu929_/" TargetMode="External"/><Relationship Id="rId1077" Type="http://schemas.openxmlformats.org/officeDocument/2006/relationships/hyperlink" Target="https://www.instagram.com/reel/DNf4ZlUyqA4/?utm_source=ig_web_copy_link&amp;igsh=MzRlODBiNWFlZA==" TargetMode="External"/><Relationship Id="rId2030" Type="http://schemas.openxmlformats.org/officeDocument/2006/relationships/hyperlink" Target="https://www.instagram.com/p/DET4kcnzgQI/" TargetMode="External"/><Relationship Id="rId2128" Type="http://schemas.openxmlformats.org/officeDocument/2006/relationships/hyperlink" Target="https://www.instagram.com/nachan_1995b/" TargetMode="External"/><Relationship Id="rId654" Type="http://schemas.openxmlformats.org/officeDocument/2006/relationships/hyperlink" Target="https://www.instagram.com/peggypannn/" TargetMode="External"/><Relationship Id="rId861" Type="http://schemas.openxmlformats.org/officeDocument/2006/relationships/hyperlink" Target="https://www.instagram.com/8ulaa/" TargetMode="External"/><Relationship Id="rId959" Type="http://schemas.openxmlformats.org/officeDocument/2006/relationships/hyperlink" Target="https://www.instagram.com/reel/DMDUcPaz1gw/?utm_source=ig_web_copy_link&amp;igsh=MzRlODBiNWFlZA==" TargetMode="External"/><Relationship Id="rId1284" Type="http://schemas.openxmlformats.org/officeDocument/2006/relationships/hyperlink" Target="https://www.instagram.com/elsy_shiina/" TargetMode="External"/><Relationship Id="rId1491" Type="http://schemas.openxmlformats.org/officeDocument/2006/relationships/hyperlink" Target="https://www.instagram.com/malaysiayam_bkk/" TargetMode="External"/><Relationship Id="rId1589" Type="http://schemas.openxmlformats.org/officeDocument/2006/relationships/hyperlink" Target="https://www.instagram.com/yumi21yumi/" TargetMode="External"/><Relationship Id="rId307" Type="http://schemas.openxmlformats.org/officeDocument/2006/relationships/hyperlink" Target="https://www.instagram.com/lylakong01" TargetMode="External"/><Relationship Id="rId514" Type="http://schemas.openxmlformats.org/officeDocument/2006/relationships/hyperlink" Target="https://www.instagram.com/incloverme/" TargetMode="External"/><Relationship Id="rId721" Type="http://schemas.openxmlformats.org/officeDocument/2006/relationships/hyperlink" Target="https://www.instagram.com/elle_eetoile/" TargetMode="External"/><Relationship Id="rId1144" Type="http://schemas.openxmlformats.org/officeDocument/2006/relationships/hyperlink" Target="https://www.tiktok.com/@thelifeofho" TargetMode="External"/><Relationship Id="rId1351" Type="http://schemas.openxmlformats.org/officeDocument/2006/relationships/hyperlink" Target="https://www.instagram.com/mochichang_korea/" TargetMode="External"/><Relationship Id="rId1449" Type="http://schemas.openxmlformats.org/officeDocument/2006/relationships/hyperlink" Target="https://www.instagram.com/rinatea_25/" TargetMode="External"/><Relationship Id="rId1796" Type="http://schemas.openxmlformats.org/officeDocument/2006/relationships/hyperlink" Target="https://www.instagram.com/alia_nail/" TargetMode="External"/><Relationship Id="rId88" Type="http://schemas.openxmlformats.org/officeDocument/2006/relationships/hyperlink" Target="https://www.instagram.com/hillxlee" TargetMode="External"/><Relationship Id="rId819" Type="http://schemas.openxmlformats.org/officeDocument/2006/relationships/hyperlink" Target="https://www.tiktok.com/@nastya___life/video/7527972420280438017?is_from_webapp=1&amp;sender_device=pc&amp;web_id=7529742767708571137" TargetMode="External"/><Relationship Id="rId1004" Type="http://schemas.openxmlformats.org/officeDocument/2006/relationships/hyperlink" Target="https://www.tiktok.com/@alexiriim/video/7516098565446454558" TargetMode="External"/><Relationship Id="rId1211" Type="http://schemas.openxmlformats.org/officeDocument/2006/relationships/hyperlink" Target="https://www.instagram.com/__miii.korea/" TargetMode="External"/><Relationship Id="rId1656" Type="http://schemas.openxmlformats.org/officeDocument/2006/relationships/hyperlink" Target="https://www.instagram.com/aiuegami/" TargetMode="External"/><Relationship Id="rId1863" Type="http://schemas.openxmlformats.org/officeDocument/2006/relationships/hyperlink" Target="https://www.instagram.com/syla.ou/" TargetMode="External"/><Relationship Id="rId1309" Type="http://schemas.openxmlformats.org/officeDocument/2006/relationships/hyperlink" Target="https://www.instagram.com/kanamingram_24/" TargetMode="External"/><Relationship Id="rId1516" Type="http://schemas.openxmlformats.org/officeDocument/2006/relationships/hyperlink" Target="https://www.instagram.com/ssnkorea/" TargetMode="External"/><Relationship Id="rId1723" Type="http://schemas.openxmlformats.org/officeDocument/2006/relationships/hyperlink" Target="https://www.instagram.com/shioriii.1.2/" TargetMode="External"/><Relationship Id="rId1930" Type="http://schemas.openxmlformats.org/officeDocument/2006/relationships/hyperlink" Target="https://www.instagram.com/m8._ib/" TargetMode="External"/><Relationship Id="rId15" Type="http://schemas.openxmlformats.org/officeDocument/2006/relationships/hyperlink" Target="https://www.instagram.com/sevkenur/" TargetMode="External"/><Relationship Id="rId2192" Type="http://schemas.openxmlformats.org/officeDocument/2006/relationships/hyperlink" Target="https://www.instagram.com/jann__29/" TargetMode="External"/><Relationship Id="rId164" Type="http://schemas.openxmlformats.org/officeDocument/2006/relationships/hyperlink" Target="https://www.instagram.com/chere_in_korea" TargetMode="External"/><Relationship Id="rId371" Type="http://schemas.openxmlformats.org/officeDocument/2006/relationships/hyperlink" Target="https://www.instagram.com/siasopretty/" TargetMode="External"/><Relationship Id="rId2052" Type="http://schemas.openxmlformats.org/officeDocument/2006/relationships/hyperlink" Target="https://www.instagram.com/p/DLgtwGMRYt-/" TargetMode="External"/><Relationship Id="rId469" Type="http://schemas.openxmlformats.org/officeDocument/2006/relationships/hyperlink" Target="https://www.instagram.com/hello.jklm/" TargetMode="External"/><Relationship Id="rId676" Type="http://schemas.openxmlformats.org/officeDocument/2006/relationships/hyperlink" Target="https://www.instagram.com/jessluvzs/" TargetMode="External"/><Relationship Id="rId883" Type="http://schemas.openxmlformats.org/officeDocument/2006/relationships/hyperlink" Target="https://www.instagram.com/jisoyl/" TargetMode="External"/><Relationship Id="rId1099" Type="http://schemas.openxmlformats.org/officeDocument/2006/relationships/hyperlink" Target="https://www.tiktok.com/@valeeedgal" TargetMode="External"/><Relationship Id="rId231" Type="http://schemas.openxmlformats.org/officeDocument/2006/relationships/hyperlink" Target="https://www.instagram.com/payalguptabellydancer" TargetMode="External"/><Relationship Id="rId329" Type="http://schemas.openxmlformats.org/officeDocument/2006/relationships/hyperlink" Target="https://www.instagram.com/lucknowi_nawab_in_korea" TargetMode="External"/><Relationship Id="rId536" Type="http://schemas.openxmlformats.org/officeDocument/2006/relationships/hyperlink" Target="https://www.instagram.com/br.ittan/" TargetMode="External"/><Relationship Id="rId1166" Type="http://schemas.openxmlformats.org/officeDocument/2006/relationships/hyperlink" Target="https://www.instagram.com/______as85/" TargetMode="External"/><Relationship Id="rId1373" Type="http://schemas.openxmlformats.org/officeDocument/2006/relationships/hyperlink" Target="https://www.instagram.com/x.x.pixk.x.x/" TargetMode="External"/><Relationship Id="rId2217" Type="http://schemas.openxmlformats.org/officeDocument/2006/relationships/hyperlink" Target="https://www.instagram.com/mai__29xx/" TargetMode="External"/><Relationship Id="rId743" Type="http://schemas.openxmlformats.org/officeDocument/2006/relationships/hyperlink" Target="https://www.tiktok.com/@koincompany/video/7521161274009390354" TargetMode="External"/><Relationship Id="rId950" Type="http://schemas.openxmlformats.org/officeDocument/2006/relationships/hyperlink" Target="https://www.instagram.com/vovcha.diary/" TargetMode="External"/><Relationship Id="rId1026" Type="http://schemas.openxmlformats.org/officeDocument/2006/relationships/hyperlink" Target="https://www.tiktok.com/@blogibon/video/7477539083934256406" TargetMode="External"/><Relationship Id="rId1580" Type="http://schemas.openxmlformats.org/officeDocument/2006/relationships/hyperlink" Target="https://www.instagram.com/chipieee_eye_asuka/" TargetMode="External"/><Relationship Id="rId1678" Type="http://schemas.openxmlformats.org/officeDocument/2006/relationships/hyperlink" Target="https://www.instagram.com/_tsugyoung/" TargetMode="External"/><Relationship Id="rId1885" Type="http://schemas.openxmlformats.org/officeDocument/2006/relationships/hyperlink" Target="https://www.instagram.com/mi.___.6868/" TargetMode="External"/><Relationship Id="rId603" Type="http://schemas.openxmlformats.org/officeDocument/2006/relationships/hyperlink" Target="https://www.instagram.com/flor_yucchi/" TargetMode="External"/><Relationship Id="rId810" Type="http://schemas.openxmlformats.org/officeDocument/2006/relationships/hyperlink" Target="https://www.instagram.com/reel/DLcPD_PPnW8/?utm_source=ig_web_copy_link&amp;igsh=MzRlODBiNWFlZA==" TargetMode="External"/><Relationship Id="rId908" Type="http://schemas.openxmlformats.org/officeDocument/2006/relationships/hyperlink" Target="https://www.instagram.com/reel/DMCYoMcPPvM/?utm_source=ig_web_copy_link&amp;igsh=MzRlODBiNWFlZA==" TargetMode="External"/><Relationship Id="rId1233" Type="http://schemas.openxmlformats.org/officeDocument/2006/relationships/hyperlink" Target="https://www.instagram.com/223.ce/" TargetMode="External"/><Relationship Id="rId1440" Type="http://schemas.openxmlformats.org/officeDocument/2006/relationships/hyperlink" Target="https://www.instagram.com/cana_0110/" TargetMode="External"/><Relationship Id="rId1538" Type="http://schemas.openxmlformats.org/officeDocument/2006/relationships/hyperlink" Target="https://www.instagram.com/sayn_shota/" TargetMode="External"/><Relationship Id="rId1300" Type="http://schemas.openxmlformats.org/officeDocument/2006/relationships/hyperlink" Target="https://www.instagram.com/haruka_takahashi0127/" TargetMode="External"/><Relationship Id="rId1745" Type="http://schemas.openxmlformats.org/officeDocument/2006/relationships/hyperlink" Target="https://www.instagram.com/bonnoel0501/" TargetMode="External"/><Relationship Id="rId1952" Type="http://schemas.openxmlformats.org/officeDocument/2006/relationships/hyperlink" Target="https://www.instagram.com/withvrena/" TargetMode="External"/><Relationship Id="rId37" Type="http://schemas.openxmlformats.org/officeDocument/2006/relationships/hyperlink" Target="https://www.instagram.com/reel/DKxiK5KNurp/?utm_source=ig_web_copy_link&amp;igsh=MzRlODBiNWFlZA==" TargetMode="External"/><Relationship Id="rId1605" Type="http://schemas.openxmlformats.org/officeDocument/2006/relationships/hyperlink" Target="https://www.instagram.com/hitomisandesuyooo/" TargetMode="External"/><Relationship Id="rId1812" Type="http://schemas.openxmlformats.org/officeDocument/2006/relationships/hyperlink" Target="https://www.instagram.com/__mai519/" TargetMode="External"/><Relationship Id="rId186" Type="http://schemas.openxmlformats.org/officeDocument/2006/relationships/hyperlink" Target="https://www.instagram.com/sophia_unniee" TargetMode="External"/><Relationship Id="rId393" Type="http://schemas.openxmlformats.org/officeDocument/2006/relationships/hyperlink" Target="https://www.tiktok.com/@koyanalee/video/7518964764807122194" TargetMode="External"/><Relationship Id="rId2074" Type="http://schemas.openxmlformats.org/officeDocument/2006/relationships/hyperlink" Target="https://www.instagram.com/p/CssfCZ4pcHR/" TargetMode="External"/><Relationship Id="rId253" Type="http://schemas.openxmlformats.org/officeDocument/2006/relationships/hyperlink" Target="https://www.instagram.com/cryptocandygirl007" TargetMode="External"/><Relationship Id="rId460" Type="http://schemas.openxmlformats.org/officeDocument/2006/relationships/hyperlink" Target="https://www.instagram.com/myglamtravels/" TargetMode="External"/><Relationship Id="rId698" Type="http://schemas.openxmlformats.org/officeDocument/2006/relationships/hyperlink" Target="https://www.instagram.com/mosab_a9/" TargetMode="External"/><Relationship Id="rId1090" Type="http://schemas.openxmlformats.org/officeDocument/2006/relationships/hyperlink" Target="https://www.instagram.com/reel/DM0qBtgz7jq/?utm_source=ig_web_copy_link&amp;igsh=MzRlODBiNWFlZA==" TargetMode="External"/><Relationship Id="rId2141" Type="http://schemas.openxmlformats.org/officeDocument/2006/relationships/hyperlink" Target="https://www.instagram.com/yumeno.s_/" TargetMode="External"/><Relationship Id="rId113" Type="http://schemas.openxmlformats.org/officeDocument/2006/relationships/hyperlink" Target="https://www.instagram.com/cloudybright_" TargetMode="External"/><Relationship Id="rId320" Type="http://schemas.openxmlformats.org/officeDocument/2006/relationships/hyperlink" Target="https://www.instagram.com/its_lisayo" TargetMode="External"/><Relationship Id="rId558" Type="http://schemas.openxmlformats.org/officeDocument/2006/relationships/hyperlink" Target="https://www.instagram.com/justincrichy/" TargetMode="External"/><Relationship Id="rId765" Type="http://schemas.openxmlformats.org/officeDocument/2006/relationships/hyperlink" Target="https://www.instagram.com/leadcrow/" TargetMode="External"/><Relationship Id="rId972" Type="http://schemas.openxmlformats.org/officeDocument/2006/relationships/hyperlink" Target="https://www.instagram.com/reel/DL08kK8S7KJ/?utm_source=ig_web_copy_link&amp;igsh=MzRlODBiNWFlZA==" TargetMode="External"/><Relationship Id="rId1188" Type="http://schemas.openxmlformats.org/officeDocument/2006/relationships/hyperlink" Target="https://www.instagram.com/peg9h/" TargetMode="External"/><Relationship Id="rId1395" Type="http://schemas.openxmlformats.org/officeDocument/2006/relationships/hyperlink" Target="https://www.instagram.com/yuna_kirei/" TargetMode="External"/><Relationship Id="rId2001" Type="http://schemas.openxmlformats.org/officeDocument/2006/relationships/hyperlink" Target="https://www.instagram.com/arashinomusume/?g=5" TargetMode="External"/><Relationship Id="rId2239" Type="http://schemas.openxmlformats.org/officeDocument/2006/relationships/hyperlink" Target="https://www.instagram.com/p/DEhEpvuMRPo/?utm_source=ig_web_copy_link" TargetMode="External"/><Relationship Id="rId418" Type="http://schemas.openxmlformats.org/officeDocument/2006/relationships/hyperlink" Target="https://www.instagram.com/chef_iscan/" TargetMode="External"/><Relationship Id="rId625" Type="http://schemas.openxmlformats.org/officeDocument/2006/relationships/hyperlink" Target="https://www.instagram.com/valeism_/" TargetMode="External"/><Relationship Id="rId832" Type="http://schemas.openxmlformats.org/officeDocument/2006/relationships/hyperlink" Target="https://www.tiktok.com/@_rrrabokki/video/7523043781164436754?is_from_webapp=1&amp;sender_device=pc&amp;web_id=7506727444465649159" TargetMode="External"/><Relationship Id="rId1048" Type="http://schemas.openxmlformats.org/officeDocument/2006/relationships/hyperlink" Target="https://www.tiktok.com/@dys.sid/video/7425642337398705440" TargetMode="External"/><Relationship Id="rId1255" Type="http://schemas.openxmlformats.org/officeDocument/2006/relationships/hyperlink" Target="https://www.instagram.com/aya__fit/" TargetMode="External"/><Relationship Id="rId1462" Type="http://schemas.openxmlformats.org/officeDocument/2006/relationships/hyperlink" Target="https://www.instagram.com/tantantantantan_96/" TargetMode="External"/><Relationship Id="rId1115" Type="http://schemas.openxmlformats.org/officeDocument/2006/relationships/hyperlink" Target="https://www.tiktok.com/@theangelabada" TargetMode="External"/><Relationship Id="rId1322" Type="http://schemas.openxmlformats.org/officeDocument/2006/relationships/hyperlink" Target="https://www.instagram.com/lulun_sayaka/" TargetMode="External"/><Relationship Id="rId1767" Type="http://schemas.openxmlformats.org/officeDocument/2006/relationships/hyperlink" Target="https://www.instagram.com/rina.tieee/" TargetMode="External"/><Relationship Id="rId1974" Type="http://schemas.openxmlformats.org/officeDocument/2006/relationships/hyperlink" Target="https://www.instagram.com/cluverly/" TargetMode="External"/><Relationship Id="rId59" Type="http://schemas.openxmlformats.org/officeDocument/2006/relationships/hyperlink" Target="https://www.instagram.com/dafnepaloma" TargetMode="External"/><Relationship Id="rId1627" Type="http://schemas.openxmlformats.org/officeDocument/2006/relationships/hyperlink" Target="https://www.instagram.com/612mzk/" TargetMode="External"/><Relationship Id="rId1834" Type="http://schemas.openxmlformats.org/officeDocument/2006/relationships/hyperlink" Target="https://www.instagram.com/akky_sunn/" TargetMode="External"/><Relationship Id="rId2096" Type="http://schemas.openxmlformats.org/officeDocument/2006/relationships/hyperlink" Target="https://www.instagram.com/rurirurihime/" TargetMode="External"/><Relationship Id="rId1901" Type="http://schemas.openxmlformats.org/officeDocument/2006/relationships/hyperlink" Target="https://www.instagram.com/mahomochi888/" TargetMode="External"/><Relationship Id="rId275" Type="http://schemas.openxmlformats.org/officeDocument/2006/relationships/hyperlink" Target="https://www.instagram.com/soha_ghoneim" TargetMode="External"/><Relationship Id="rId482" Type="http://schemas.openxmlformats.org/officeDocument/2006/relationships/hyperlink" Target="https://www.instagram.com/neikks/" TargetMode="External"/><Relationship Id="rId2163" Type="http://schemas.openxmlformats.org/officeDocument/2006/relationships/hyperlink" Target="https://www.instagram.com/elfinxdoll/" TargetMode="External"/><Relationship Id="rId135" Type="http://schemas.openxmlformats.org/officeDocument/2006/relationships/hyperlink" Target="https://www.instagram.com/yoongidreamgirl" TargetMode="External"/><Relationship Id="rId342" Type="http://schemas.openxmlformats.org/officeDocument/2006/relationships/hyperlink" Target="https://www.instagram.com/reel/DK_1yf-uEBr/?utm_source=ig_web_copy_link&amp;igsh=MzRlODBiNWFlZA==" TargetMode="External"/><Relationship Id="rId787" Type="http://schemas.openxmlformats.org/officeDocument/2006/relationships/hyperlink" Target="https://www.instagram.com/sthabile_dlangisa/" TargetMode="External"/><Relationship Id="rId994" Type="http://schemas.openxmlformats.org/officeDocument/2006/relationships/hyperlink" Target="https://www.tiktok.com/@.yoonmi_/video/7487665844940524846" TargetMode="External"/><Relationship Id="rId2023" Type="http://schemas.openxmlformats.org/officeDocument/2006/relationships/hyperlink" Target="https://www.instagram.com/imbellakim_10/" TargetMode="External"/><Relationship Id="rId2230" Type="http://schemas.openxmlformats.org/officeDocument/2006/relationships/hyperlink" Target="http://universojess.br/" TargetMode="External"/><Relationship Id="rId202" Type="http://schemas.openxmlformats.org/officeDocument/2006/relationships/hyperlink" Target="https://www.instagram.com/mswanderpat" TargetMode="External"/><Relationship Id="rId647" Type="http://schemas.openxmlformats.org/officeDocument/2006/relationships/hyperlink" Target="https://www.instagram.com/lunavoce/" TargetMode="External"/><Relationship Id="rId854" Type="http://schemas.openxmlformats.org/officeDocument/2006/relationships/hyperlink" Target="https://www.instagram.com/anna.188__/" TargetMode="External"/><Relationship Id="rId1277" Type="http://schemas.openxmlformats.org/officeDocument/2006/relationships/hyperlink" Target="https://www.instagram.com/2nd_streettt/" TargetMode="External"/><Relationship Id="rId1484" Type="http://schemas.openxmlformats.org/officeDocument/2006/relationships/hyperlink" Target="https://www.instagram.com/yuko_miyake_0825/" TargetMode="External"/><Relationship Id="rId1691" Type="http://schemas.openxmlformats.org/officeDocument/2006/relationships/hyperlink" Target="https://www.instagram.com/reel/DNZhpG9S-ya/?utm_source=ig_web_copy_link&amp;igsh=MzRlODBiNWFlZA==" TargetMode="External"/><Relationship Id="rId507" Type="http://schemas.openxmlformats.org/officeDocument/2006/relationships/hyperlink" Target="https://www.instagram.com/caritodeviaje/" TargetMode="External"/><Relationship Id="rId714" Type="http://schemas.openxmlformats.org/officeDocument/2006/relationships/hyperlink" Target="https://www.instagram.com/reel/DLg08HiSqMa/?utm_source=ig_web_copy_link" TargetMode="External"/><Relationship Id="rId921" Type="http://schemas.openxmlformats.org/officeDocument/2006/relationships/hyperlink" Target="https://www.instagram.com/calvinaizumi_k/" TargetMode="External"/><Relationship Id="rId1137" Type="http://schemas.openxmlformats.org/officeDocument/2006/relationships/hyperlink" Target="https://www.tiktok.com/@everythinoj" TargetMode="External"/><Relationship Id="rId1344" Type="http://schemas.openxmlformats.org/officeDocument/2006/relationships/hyperlink" Target="https://www.instagram.com/mirai_yokoda/" TargetMode="External"/><Relationship Id="rId1551" Type="http://schemas.openxmlformats.org/officeDocument/2006/relationships/hyperlink" Target="https://www.instagram.com/ncho_bkk_/" TargetMode="External"/><Relationship Id="rId1789" Type="http://schemas.openxmlformats.org/officeDocument/2006/relationships/hyperlink" Target="https://www.instagram.com/pablopicasso140/" TargetMode="External"/><Relationship Id="rId1996" Type="http://schemas.openxmlformats.org/officeDocument/2006/relationships/hyperlink" Target="https://www.instagram.com/airahcyy/" TargetMode="External"/><Relationship Id="rId50" Type="http://schemas.openxmlformats.org/officeDocument/2006/relationships/hyperlink" Target="https://www.instagram.com/dilaraarda_" TargetMode="External"/><Relationship Id="rId1204" Type="http://schemas.openxmlformats.org/officeDocument/2006/relationships/hyperlink" Target="https://www.instagram.com/miiro_taguchi/" TargetMode="External"/><Relationship Id="rId1411" Type="http://schemas.openxmlformats.org/officeDocument/2006/relationships/hyperlink" Target="https://www.instagram.com/nonnoroom/" TargetMode="External"/><Relationship Id="rId1649" Type="http://schemas.openxmlformats.org/officeDocument/2006/relationships/hyperlink" Target="https://www.instagram.com/rcrc__123/" TargetMode="External"/><Relationship Id="rId1856" Type="http://schemas.openxmlformats.org/officeDocument/2006/relationships/hyperlink" Target="https://www.instagram.com/m_a___xo/" TargetMode="External"/><Relationship Id="rId1509" Type="http://schemas.openxmlformats.org/officeDocument/2006/relationships/hyperlink" Target="https://www.instagram.com/ak.0328/" TargetMode="External"/><Relationship Id="rId1716" Type="http://schemas.openxmlformats.org/officeDocument/2006/relationships/hyperlink" Target="https://www.instagram.com/00.___ry/" TargetMode="External"/><Relationship Id="rId1923" Type="http://schemas.openxmlformats.org/officeDocument/2006/relationships/hyperlink" Target="https://www.instagram.com/saoriiin30/" TargetMode="External"/><Relationship Id="rId297" Type="http://schemas.openxmlformats.org/officeDocument/2006/relationships/hyperlink" Target="https://www.instagram.com/abuwasbored" TargetMode="External"/><Relationship Id="rId2185" Type="http://schemas.openxmlformats.org/officeDocument/2006/relationships/hyperlink" Target="https://www.instagram.com/yurufuwa917/" TargetMode="External"/><Relationship Id="rId157" Type="http://schemas.openxmlformats.org/officeDocument/2006/relationships/hyperlink" Target="https://www.instagram.com/motherhoodmusicandmore" TargetMode="External"/><Relationship Id="rId364" Type="http://schemas.openxmlformats.org/officeDocument/2006/relationships/hyperlink" Target="https://www.instagram.com/mash_ramz/" TargetMode="External"/><Relationship Id="rId2045" Type="http://schemas.openxmlformats.org/officeDocument/2006/relationships/hyperlink" Target="https://www.tiktok.com/@ninaeyu/video/7535535318775254302" TargetMode="External"/><Relationship Id="rId571" Type="http://schemas.openxmlformats.org/officeDocument/2006/relationships/hyperlink" Target="https://www.instagram.com/kenzzou_/" TargetMode="External"/><Relationship Id="rId669" Type="http://schemas.openxmlformats.org/officeDocument/2006/relationships/hyperlink" Target="https://www.instagram.com/akorea423/" TargetMode="External"/><Relationship Id="rId876" Type="http://schemas.openxmlformats.org/officeDocument/2006/relationships/hyperlink" Target="https://www.instagram.com/arralkyr/" TargetMode="External"/><Relationship Id="rId1299" Type="http://schemas.openxmlformats.org/officeDocument/2006/relationships/hyperlink" Target="https://www.instagram.com/harapekyoka/" TargetMode="External"/><Relationship Id="rId2252" Type="http://schemas.openxmlformats.org/officeDocument/2006/relationships/hyperlink" Target="https://www.instagram.com/p/DEhEpvuMRPo/?utm_source=ig_web_copy_link" TargetMode="External"/><Relationship Id="rId224" Type="http://schemas.openxmlformats.org/officeDocument/2006/relationships/hyperlink" Target="https://www.instagram.com/yuris_picnic/" TargetMode="External"/><Relationship Id="rId431" Type="http://schemas.openxmlformats.org/officeDocument/2006/relationships/hyperlink" Target="https://www.instagram.com/bowlingbolling/" TargetMode="External"/><Relationship Id="rId529" Type="http://schemas.openxmlformats.org/officeDocument/2006/relationships/hyperlink" Target="https://www.instagram.com/mikamedenova/" TargetMode="External"/><Relationship Id="rId736" Type="http://schemas.openxmlformats.org/officeDocument/2006/relationships/hyperlink" Target="https://www.instagram.com/hanaebeom/" TargetMode="External"/><Relationship Id="rId1061" Type="http://schemas.openxmlformats.org/officeDocument/2006/relationships/hyperlink" Target="https://www.tiktok.com/@floeyev12/video/7503999512696917270" TargetMode="External"/><Relationship Id="rId1159" Type="http://schemas.openxmlformats.org/officeDocument/2006/relationships/hyperlink" Target="https://www.instagram.com/reel/DNbUP-CTt-e/?utm_source=ig_web_copy_link&amp;igsh=MzRlODBiNWFlZA==" TargetMode="External"/><Relationship Id="rId1366" Type="http://schemas.openxmlformats.org/officeDocument/2006/relationships/hyperlink" Target="https://www.instagram.com/wacchime/" TargetMode="External"/><Relationship Id="rId2112" Type="http://schemas.openxmlformats.org/officeDocument/2006/relationships/hyperlink" Target="https://www.instagram.com/ka_gamuisan/" TargetMode="External"/><Relationship Id="rId943" Type="http://schemas.openxmlformats.org/officeDocument/2006/relationships/hyperlink" Target="https://www.instagram.com/stef.vanessa/" TargetMode="External"/><Relationship Id="rId1019" Type="http://schemas.openxmlformats.org/officeDocument/2006/relationships/hyperlink" Target="https://www.tiktok.com/@babyeyelin/video/7252478636928896261" TargetMode="External"/><Relationship Id="rId1573" Type="http://schemas.openxmlformats.org/officeDocument/2006/relationships/hyperlink" Target="https://www.instagram.com/yuhui_korea/" TargetMode="External"/><Relationship Id="rId1780" Type="http://schemas.openxmlformats.org/officeDocument/2006/relationships/hyperlink" Target="https://www.instagram.com/mag.ram__/" TargetMode="External"/><Relationship Id="rId1878" Type="http://schemas.openxmlformats.org/officeDocument/2006/relationships/hyperlink" Target="https://www.instagram.com/nomu0125/" TargetMode="External"/><Relationship Id="rId72" Type="http://schemas.openxmlformats.org/officeDocument/2006/relationships/hyperlink" Target="https://www.instagram.com/annebeautyland" TargetMode="External"/><Relationship Id="rId803" Type="http://schemas.openxmlformats.org/officeDocument/2006/relationships/hyperlink" Target="https://www.instagram.com/arianearon/" TargetMode="External"/><Relationship Id="rId1226" Type="http://schemas.openxmlformats.org/officeDocument/2006/relationships/hyperlink" Target="https://www.instagram.com/_yuligram/" TargetMode="External"/><Relationship Id="rId1433" Type="http://schemas.openxmlformats.org/officeDocument/2006/relationships/hyperlink" Target="https://www.instagram.com/__28mni/" TargetMode="External"/><Relationship Id="rId1640" Type="http://schemas.openxmlformats.org/officeDocument/2006/relationships/hyperlink" Target="https://www.instagram.com/for_hk_/" TargetMode="External"/><Relationship Id="rId1738" Type="http://schemas.openxmlformats.org/officeDocument/2006/relationships/hyperlink" Target="https://www.instagram.com/reel/DNXUr8eyyMO/?utm_source=ig_web_copy_link&amp;igsh=MzRlODBiNWFlZA==" TargetMode="External"/><Relationship Id="rId1500" Type="http://schemas.openxmlformats.org/officeDocument/2006/relationships/hyperlink" Target="https://www.instagram.com/_mi_pi03/" TargetMode="External"/><Relationship Id="rId1945" Type="http://schemas.openxmlformats.org/officeDocument/2006/relationships/hyperlink" Target="https://www.tiktok.com/@heyjoojooly/video/7540972287986601272?is_from_webapp=1&amp;sender_device=pc&amp;web_id=7506727444465649159" TargetMode="External"/><Relationship Id="rId1805" Type="http://schemas.openxmlformats.org/officeDocument/2006/relationships/hyperlink" Target="https://www.instagram.com/rii__nabe/" TargetMode="External"/><Relationship Id="rId179" Type="http://schemas.openxmlformats.org/officeDocument/2006/relationships/hyperlink" Target="https://www.instagram.com/desikpopper.zip" TargetMode="External"/><Relationship Id="rId386" Type="http://schemas.openxmlformats.org/officeDocument/2006/relationships/hyperlink" Target="https://www.instagram.com/reel/DLWcvSaRDLK/?utm_source=ig_web_copy_link&amp;igsh=MzRlODBiNWFlZA==" TargetMode="External"/><Relationship Id="rId593" Type="http://schemas.openxmlformats.org/officeDocument/2006/relationships/hyperlink" Target="https://www.instagram.com/yovungj/" TargetMode="External"/><Relationship Id="rId2067" Type="http://schemas.openxmlformats.org/officeDocument/2006/relationships/hyperlink" Target="https://www.instagram.com/p/C78vvLgypB-/" TargetMode="External"/><Relationship Id="rId2274" Type="http://schemas.openxmlformats.org/officeDocument/2006/relationships/hyperlink" Target="http://nastik.ba/" TargetMode="External"/><Relationship Id="rId246" Type="http://schemas.openxmlformats.org/officeDocument/2006/relationships/hyperlink" Target="https://www.instagram.com/italianeonni" TargetMode="External"/><Relationship Id="rId453" Type="http://schemas.openxmlformats.org/officeDocument/2006/relationships/hyperlink" Target="https://www.instagram.com/karenpih/" TargetMode="External"/><Relationship Id="rId660" Type="http://schemas.openxmlformats.org/officeDocument/2006/relationships/hyperlink" Target="https://www.instagram.com/iriskirisk_/" TargetMode="External"/><Relationship Id="rId898" Type="http://schemas.openxmlformats.org/officeDocument/2006/relationships/hyperlink" Target="https://www.instagram.com/laujung_/" TargetMode="External"/><Relationship Id="rId1083" Type="http://schemas.openxmlformats.org/officeDocument/2006/relationships/hyperlink" Target="https://www.tiktok.com/@joannaesun/video/7533236474599247126?is_from_webapp=1&amp;sender_device=pc&amp;web_id=7506727444465649159" TargetMode="External"/><Relationship Id="rId1290" Type="http://schemas.openxmlformats.org/officeDocument/2006/relationships/hyperlink" Target="https://www.instagram.com/h.a.k.52/" TargetMode="External"/><Relationship Id="rId2134" Type="http://schemas.openxmlformats.org/officeDocument/2006/relationships/hyperlink" Target="https://www.instagram.com/shin_kuroobisan/" TargetMode="External"/><Relationship Id="rId106" Type="http://schemas.openxmlformats.org/officeDocument/2006/relationships/hyperlink" Target="https://www.instagram.com/amimiii_" TargetMode="External"/><Relationship Id="rId313" Type="http://schemas.openxmlformats.org/officeDocument/2006/relationships/hyperlink" Target="https://www.instagram.com/ruhrohren" TargetMode="External"/><Relationship Id="rId758" Type="http://schemas.openxmlformats.org/officeDocument/2006/relationships/hyperlink" Target="https://www.instagram.com/andyencorea/" TargetMode="External"/><Relationship Id="rId965" Type="http://schemas.openxmlformats.org/officeDocument/2006/relationships/hyperlink" Target="https://www.instagram.com/_.maria0102/" TargetMode="External"/><Relationship Id="rId1150" Type="http://schemas.openxmlformats.org/officeDocument/2006/relationships/hyperlink" Target="https://www.tiktok.com/@mimiyako_" TargetMode="External"/><Relationship Id="rId1388" Type="http://schemas.openxmlformats.org/officeDocument/2006/relationships/hyperlink" Target="https://www.instagram.com/yuki_aoki_1112/" TargetMode="External"/><Relationship Id="rId1595" Type="http://schemas.openxmlformats.org/officeDocument/2006/relationships/hyperlink" Target="https://www.instagram.com/iamacha1202/" TargetMode="External"/><Relationship Id="rId94" Type="http://schemas.openxmlformats.org/officeDocument/2006/relationships/hyperlink" Target="https://www.instagram.com/caicoino" TargetMode="External"/><Relationship Id="rId520" Type="http://schemas.openxmlformats.org/officeDocument/2006/relationships/hyperlink" Target="https://www.instagram.com/hmm01xx/" TargetMode="External"/><Relationship Id="rId618" Type="http://schemas.openxmlformats.org/officeDocument/2006/relationships/hyperlink" Target="https://www.instagram.com/avinnw/" TargetMode="External"/><Relationship Id="rId825" Type="http://schemas.openxmlformats.org/officeDocument/2006/relationships/hyperlink" Target="https://www.instagram.com/danielleyspace/" TargetMode="External"/><Relationship Id="rId1248" Type="http://schemas.openxmlformats.org/officeDocument/2006/relationships/hyperlink" Target="https://www.instagram.com/ally__rima/" TargetMode="External"/><Relationship Id="rId1455" Type="http://schemas.openxmlformats.org/officeDocument/2006/relationships/hyperlink" Target="https://www.instagram.com/rr_0413/" TargetMode="External"/><Relationship Id="rId1662" Type="http://schemas.openxmlformats.org/officeDocument/2006/relationships/hyperlink" Target="https://www.instagram.com/hiromi_miyong13/" TargetMode="External"/><Relationship Id="rId2201" Type="http://schemas.openxmlformats.org/officeDocument/2006/relationships/hyperlink" Target="https://www.instagram.com/reel/DNzxPNUYuHx/?utm_source=ig_web_copy_link&amp;igsh=MzRlODBiNWFlZA==" TargetMode="External"/><Relationship Id="rId1010" Type="http://schemas.openxmlformats.org/officeDocument/2006/relationships/hyperlink" Target="https://www.tiktok.com/@andreaolsxn/video/7509872709346659606" TargetMode="External"/><Relationship Id="rId1108" Type="http://schemas.openxmlformats.org/officeDocument/2006/relationships/hyperlink" Target="https://www.tiktok.com/@miss.dew" TargetMode="External"/><Relationship Id="rId1315" Type="http://schemas.openxmlformats.org/officeDocument/2006/relationships/hyperlink" Target="https://www.instagram.com/ku_sanza08/" TargetMode="External"/><Relationship Id="rId1967" Type="http://schemas.openxmlformats.org/officeDocument/2006/relationships/hyperlink" Target="https://www.instagram.com/umeda.vh/" TargetMode="External"/><Relationship Id="rId1522" Type="http://schemas.openxmlformats.org/officeDocument/2006/relationships/hyperlink" Target="https://www.instagram.com/akanuke_aki/" TargetMode="External"/><Relationship Id="rId21" Type="http://schemas.openxmlformats.org/officeDocument/2006/relationships/hyperlink" Target="https://www.instagram.com/reel/DK_QekYzD9O/?utm_source=ig_web_copy_link&amp;igsh=MzRlODBiNWFlZA==" TargetMode="External"/><Relationship Id="rId2089" Type="http://schemas.openxmlformats.org/officeDocument/2006/relationships/hyperlink" Target="https://www.instagram.com/tsunatsuna_fit/" TargetMode="External"/><Relationship Id="rId268" Type="http://schemas.openxmlformats.org/officeDocument/2006/relationships/hyperlink" Target="https://www.instagram.com/_love__mimi" TargetMode="External"/><Relationship Id="rId475" Type="http://schemas.openxmlformats.org/officeDocument/2006/relationships/hyperlink" Target="https://www.instagram.com/im._yaas/" TargetMode="External"/><Relationship Id="rId682" Type="http://schemas.openxmlformats.org/officeDocument/2006/relationships/hyperlink" Target="https://www.tiktok.com/@sarainkorea7/video/7522436687373307153?is_from_webapp=1&amp;sender_device=pc&amp;web_id=7506727444465649159" TargetMode="External"/><Relationship Id="rId2156" Type="http://schemas.openxmlformats.org/officeDocument/2006/relationships/hyperlink" Target="https://www.instagram.com/sasa_shia/" TargetMode="External"/><Relationship Id="rId128" Type="http://schemas.openxmlformats.org/officeDocument/2006/relationships/hyperlink" Target="https://www.instagram.com/daniil_silver" TargetMode="External"/><Relationship Id="rId335" Type="http://schemas.openxmlformats.org/officeDocument/2006/relationships/hyperlink" Target="https://www.instagram.com/reel/DK_2ywUSHag/?utm_source=ig_web_copy_link&amp;igsh=MzRlODBiNWFlZA==" TargetMode="External"/><Relationship Id="rId542" Type="http://schemas.openxmlformats.org/officeDocument/2006/relationships/hyperlink" Target="https://www.instagram.com/mariafx/" TargetMode="External"/><Relationship Id="rId1172" Type="http://schemas.openxmlformats.org/officeDocument/2006/relationships/hyperlink" Target="https://www.instagram.com/__ayagon__/" TargetMode="External"/><Relationship Id="rId2016" Type="http://schemas.openxmlformats.org/officeDocument/2006/relationships/hyperlink" Target="https://www.instagram.com/p/DJ6jH8vTkmu/" TargetMode="External"/><Relationship Id="rId2223" Type="http://schemas.openxmlformats.org/officeDocument/2006/relationships/hyperlink" Target="https://www.instagram.com/imymiyuuu/" TargetMode="External"/><Relationship Id="rId402" Type="http://schemas.openxmlformats.org/officeDocument/2006/relationships/hyperlink" Target="https://www.instagram.com/sarahkhaw_/" TargetMode="External"/><Relationship Id="rId1032" Type="http://schemas.openxmlformats.org/officeDocument/2006/relationships/hyperlink" Target="https://www.tiktok.com/@celinekiim/video/7419712428218354987" TargetMode="External"/><Relationship Id="rId1989" Type="http://schemas.openxmlformats.org/officeDocument/2006/relationships/hyperlink" Target="https://www.instagram.com/vivid_dunya/" TargetMode="External"/><Relationship Id="rId1849" Type="http://schemas.openxmlformats.org/officeDocument/2006/relationships/hyperlink" Target="https://www.instagram.com/ribbon.naho/" TargetMode="External"/><Relationship Id="rId192" Type="http://schemas.openxmlformats.org/officeDocument/2006/relationships/hyperlink" Target="https://www.instagram.com/jenncysworld" TargetMode="External"/><Relationship Id="rId1709" Type="http://schemas.openxmlformats.org/officeDocument/2006/relationships/hyperlink" Target="https://www.instagram.com/sakiyoga_pilates/" TargetMode="External"/><Relationship Id="rId1916" Type="http://schemas.openxmlformats.org/officeDocument/2006/relationships/hyperlink" Target="https://www.instagram.com/aska829/" TargetMode="External"/><Relationship Id="rId2080" Type="http://schemas.openxmlformats.org/officeDocument/2006/relationships/hyperlink" Target="https://www.instagram.com/kittuinkorea/reels/" TargetMode="External"/><Relationship Id="rId869" Type="http://schemas.openxmlformats.org/officeDocument/2006/relationships/hyperlink" Target="https://www.instagram.com/m_ld/" TargetMode="External"/><Relationship Id="rId1499" Type="http://schemas.openxmlformats.org/officeDocument/2006/relationships/hyperlink" Target="https://www.instagram.com/_ayakozu/" TargetMode="External"/><Relationship Id="rId729" Type="http://schemas.openxmlformats.org/officeDocument/2006/relationships/hyperlink" Target="https://www.instagram.com/paris__seoul/" TargetMode="External"/><Relationship Id="rId1359" Type="http://schemas.openxmlformats.org/officeDocument/2006/relationships/hyperlink" Target="https://www.instagram.com/msm1026xx/" TargetMode="External"/><Relationship Id="rId936" Type="http://schemas.openxmlformats.org/officeDocument/2006/relationships/hyperlink" Target="https://www.instagram.com/absolutely.ashleigh/" TargetMode="External"/><Relationship Id="rId1219" Type="http://schemas.openxmlformats.org/officeDocument/2006/relationships/hyperlink" Target="https://www.instagram.com/barbie_yui/" TargetMode="External"/><Relationship Id="rId1566" Type="http://schemas.openxmlformats.org/officeDocument/2006/relationships/hyperlink" Target="https://www.instagram.com/akikoord_/" TargetMode="External"/><Relationship Id="rId1773" Type="http://schemas.openxmlformats.org/officeDocument/2006/relationships/hyperlink" Target="https://www.instagram.com/tis.micako/" TargetMode="External"/><Relationship Id="rId1980" Type="http://schemas.openxmlformats.org/officeDocument/2006/relationships/hyperlink" Target="https://www.instagram.com/ma.korea/" TargetMode="External"/><Relationship Id="rId65" Type="http://schemas.openxmlformats.org/officeDocument/2006/relationships/hyperlink" Target="https://www.instagram.com/kbeautywitham" TargetMode="External"/><Relationship Id="rId1426" Type="http://schemas.openxmlformats.org/officeDocument/2006/relationships/hyperlink" Target="https://www.instagram.com/rana.0509/" TargetMode="External"/><Relationship Id="rId1633" Type="http://schemas.openxmlformats.org/officeDocument/2006/relationships/hyperlink" Target="https://www.instagram.com/_hikaru.02___/" TargetMode="External"/><Relationship Id="rId1840" Type="http://schemas.openxmlformats.org/officeDocument/2006/relationships/hyperlink" Target="https://www.instagram.com/izm0na/" TargetMode="External"/><Relationship Id="rId1700" Type="http://schemas.openxmlformats.org/officeDocument/2006/relationships/hyperlink" Target="https://www.instagram.com/reel/DNfowb0xbhu/?utm_source=ig_web_copy_link&amp;igsh=MzRlODBiNWFlZA==" TargetMode="External"/><Relationship Id="rId379" Type="http://schemas.openxmlformats.org/officeDocument/2006/relationships/hyperlink" Target="https://www.instagram.com/marinepelltier/" TargetMode="External"/><Relationship Id="rId586" Type="http://schemas.openxmlformats.org/officeDocument/2006/relationships/hyperlink" Target="https://www.instagram.com/zuzia_sowinska/" TargetMode="External"/><Relationship Id="rId793" Type="http://schemas.openxmlformats.org/officeDocument/2006/relationships/hyperlink" Target="https://www.instagram.com/_deathless.3/" TargetMode="External"/><Relationship Id="rId2267" Type="http://schemas.openxmlformats.org/officeDocument/2006/relationships/hyperlink" Target="https://www.instagram.com/p/DMy9JjygJmt/?utm_source=ig_web_copy_link" TargetMode="External"/><Relationship Id="rId239" Type="http://schemas.openxmlformats.org/officeDocument/2006/relationships/hyperlink" Target="https://www.instagram.com/sayahamu0818" TargetMode="External"/><Relationship Id="rId446" Type="http://schemas.openxmlformats.org/officeDocument/2006/relationships/hyperlink" Target="https://www.instagram.com/facelless/" TargetMode="External"/><Relationship Id="rId653" Type="http://schemas.openxmlformats.org/officeDocument/2006/relationships/hyperlink" Target="https://www.instagram.com/karly_diary/" TargetMode="External"/><Relationship Id="rId1076" Type="http://schemas.openxmlformats.org/officeDocument/2006/relationships/hyperlink" Target="https://www.tiktok.com/@wlzarin/video/7530630110915906834?is_from_webapp=1&amp;sender_device=pc&amp;web_id=7506727444465649159" TargetMode="External"/><Relationship Id="rId1283" Type="http://schemas.openxmlformats.org/officeDocument/2006/relationships/hyperlink" Target="https://www.instagram.com/wa_0u07/" TargetMode="External"/><Relationship Id="rId1490" Type="http://schemas.openxmlformats.org/officeDocument/2006/relationships/hyperlink" Target="https://www.instagram.com/____mana.6/" TargetMode="External"/><Relationship Id="rId2127" Type="http://schemas.openxmlformats.org/officeDocument/2006/relationships/hyperlink" Target="https://www.instagram.com/momoko_takasaki/" TargetMode="External"/><Relationship Id="rId306" Type="http://schemas.openxmlformats.org/officeDocument/2006/relationships/hyperlink" Target="https://www.instagram.com/hj_1.23" TargetMode="External"/><Relationship Id="rId860" Type="http://schemas.openxmlformats.org/officeDocument/2006/relationships/hyperlink" Target="https://www.tiktok.com/@giny_us/video/7522660338387488007?is_from_webapp=1&amp;sender_device=pc&amp;web_id=7506727444465649159" TargetMode="External"/><Relationship Id="rId1143" Type="http://schemas.openxmlformats.org/officeDocument/2006/relationships/hyperlink" Target="https://www.tiktok.com/@_lena527_" TargetMode="External"/><Relationship Id="rId513" Type="http://schemas.openxmlformats.org/officeDocument/2006/relationships/hyperlink" Target="https://www.instagram.com/yui.day1/" TargetMode="External"/><Relationship Id="rId720" Type="http://schemas.openxmlformats.org/officeDocument/2006/relationships/hyperlink" Target="https://www.instagram.com/sami.javed001/" TargetMode="External"/><Relationship Id="rId1350" Type="http://schemas.openxmlformats.org/officeDocument/2006/relationships/hyperlink" Target="https://www.instagram.com/moca.gram/" TargetMode="External"/><Relationship Id="rId1003" Type="http://schemas.openxmlformats.org/officeDocument/2006/relationships/hyperlink" Target="https://www.tiktok.com/@ajselga3/video/7457533921895402753" TargetMode="External"/><Relationship Id="rId1210" Type="http://schemas.openxmlformats.org/officeDocument/2006/relationships/hyperlink" Target="https://www.instagram.com/__kkr_5qxvt/" TargetMode="External"/><Relationship Id="rId2191" Type="http://schemas.openxmlformats.org/officeDocument/2006/relationships/hyperlink" Target="https://www.instagram.com/perfectkenton/" TargetMode="External"/><Relationship Id="rId163" Type="http://schemas.openxmlformats.org/officeDocument/2006/relationships/hyperlink" Target="https://www.instagram.com/my_kummy_" TargetMode="External"/><Relationship Id="rId370" Type="http://schemas.openxmlformats.org/officeDocument/2006/relationships/hyperlink" Target="https://www.instagram.com/tasicjoi/" TargetMode="External"/><Relationship Id="rId2051" Type="http://schemas.openxmlformats.org/officeDocument/2006/relationships/hyperlink" Target="https://www.instagram.com/p/DLHpT6npIKM/" TargetMode="External"/><Relationship Id="rId230" Type="http://schemas.openxmlformats.org/officeDocument/2006/relationships/hyperlink" Target="https://www.instagram.com/minjukweon" TargetMode="External"/><Relationship Id="rId1677" Type="http://schemas.openxmlformats.org/officeDocument/2006/relationships/hyperlink" Target="https://www.instagram.com/shiia14/" TargetMode="External"/><Relationship Id="rId1884" Type="http://schemas.openxmlformats.org/officeDocument/2006/relationships/hyperlink" Target="https://www.instagram.com/farge.kobe/" TargetMode="External"/><Relationship Id="rId907" Type="http://schemas.openxmlformats.org/officeDocument/2006/relationships/hyperlink" Target="https://www.instagram.com/cividannes/" TargetMode="External"/><Relationship Id="rId1537" Type="http://schemas.openxmlformats.org/officeDocument/2006/relationships/hyperlink" Target="https://www.instagram.com/me__o0__me/" TargetMode="External"/><Relationship Id="rId1744" Type="http://schemas.openxmlformats.org/officeDocument/2006/relationships/hyperlink" Target="https://www.instagram.com/_ynyna_/" TargetMode="External"/><Relationship Id="rId1951" Type="http://schemas.openxmlformats.org/officeDocument/2006/relationships/hyperlink" Target="https://www.instagram.com/lulyencorea/" TargetMode="External"/><Relationship Id="rId36" Type="http://schemas.openxmlformats.org/officeDocument/2006/relationships/hyperlink" Target="https://www.instagram.com/eval.4/" TargetMode="External"/><Relationship Id="rId1604" Type="http://schemas.openxmlformats.org/officeDocument/2006/relationships/hyperlink" Target="https://www.instagram.com/bear_w.d/" TargetMode="External"/><Relationship Id="rId1811" Type="http://schemas.openxmlformats.org/officeDocument/2006/relationships/hyperlink" Target="https://www.instagram.com/mai92m_aa/" TargetMode="External"/><Relationship Id="rId697" Type="http://schemas.openxmlformats.org/officeDocument/2006/relationships/hyperlink" Target="https://www.tiktok.com/@eletognetti/video/7519401900824071426?is_from_webapp=1&amp;sender_device=pc&amp;web_id=7506727444465649159" TargetMode="External"/><Relationship Id="rId1187" Type="http://schemas.openxmlformats.org/officeDocument/2006/relationships/hyperlink" Target="https://www.instagram.com/lalababy625/" TargetMode="External"/><Relationship Id="rId557" Type="http://schemas.openxmlformats.org/officeDocument/2006/relationships/hyperlink" Target="https://www.instagram.com/m_mikaellla/" TargetMode="External"/><Relationship Id="rId764" Type="http://schemas.openxmlformats.org/officeDocument/2006/relationships/hyperlink" Target="https://www.tiktok.com/@maknabyuul/video/7524990494665968902?is_from_webapp=1&amp;sender_device=pc&amp;web_id=7506727444465649159" TargetMode="External"/><Relationship Id="rId971" Type="http://schemas.openxmlformats.org/officeDocument/2006/relationships/hyperlink" Target="https://www.instagram.com/eighteenka/" TargetMode="External"/><Relationship Id="rId1394" Type="http://schemas.openxmlformats.org/officeDocument/2006/relationships/hyperlink" Target="https://www.instagram.com/yumi1122s/" TargetMode="External"/><Relationship Id="rId2238" Type="http://schemas.openxmlformats.org/officeDocument/2006/relationships/hyperlink" Target="https://www.instagram.com/p/DEhEpvuMRPo/?utm_source=ig_web_copy_link" TargetMode="External"/><Relationship Id="rId417" Type="http://schemas.openxmlformats.org/officeDocument/2006/relationships/hyperlink" Target="https://www.instagram.com/browngirlsings/" TargetMode="External"/><Relationship Id="rId624" Type="http://schemas.openxmlformats.org/officeDocument/2006/relationships/hyperlink" Target="https://www.instagram.com/yayayaxcix/" TargetMode="External"/><Relationship Id="rId831" Type="http://schemas.openxmlformats.org/officeDocument/2006/relationships/hyperlink" Target="https://www.instagram.com/reel/DLqwR4aB7wF/?utm_source=ig_web_copy_link&amp;igsh=MzRlODBiNWFlZA==" TargetMode="External"/><Relationship Id="rId1047" Type="http://schemas.openxmlformats.org/officeDocument/2006/relationships/hyperlink" Target="https://www.tiktok.com/@dsunbae/video/6950413959824493830" TargetMode="External"/><Relationship Id="rId1254" Type="http://schemas.openxmlformats.org/officeDocument/2006/relationships/hyperlink" Target="https://www.instagram.com/ay_7__grm/" TargetMode="External"/><Relationship Id="rId1461" Type="http://schemas.openxmlformats.org/officeDocument/2006/relationships/hyperlink" Target="https://www.instagram.com/rune6688/" TargetMode="External"/><Relationship Id="rId1114" Type="http://schemas.openxmlformats.org/officeDocument/2006/relationships/hyperlink" Target="https://www.tiktok.com/@shellymariav" TargetMode="External"/><Relationship Id="rId1321" Type="http://schemas.openxmlformats.org/officeDocument/2006/relationships/hyperlink" Target="https://www.instagram.com/lala.koreanfood/" TargetMode="External"/><Relationship Id="rId2095" Type="http://schemas.openxmlformats.org/officeDocument/2006/relationships/hyperlink" Target="https://www.instagram.com/rurirurihime/" TargetMode="External"/><Relationship Id="rId274" Type="http://schemas.openxmlformats.org/officeDocument/2006/relationships/hyperlink" Target="https://www.instagram.com/to_kki___" TargetMode="External"/><Relationship Id="rId481" Type="http://schemas.openxmlformats.org/officeDocument/2006/relationships/hyperlink" Target="https://www.instagram.com/reel/DLXGRhuSmxR/?utm_source=ig_web_copy_link&amp;igsh=MzRlODBiNWFlZA==" TargetMode="External"/><Relationship Id="rId2162" Type="http://schemas.openxmlformats.org/officeDocument/2006/relationships/hyperlink" Target="https://www.instagram.com/cheery_0541/" TargetMode="External"/><Relationship Id="rId134" Type="http://schemas.openxmlformats.org/officeDocument/2006/relationships/hyperlink" Target="https://www.instagram.com/johncept" TargetMode="External"/><Relationship Id="rId341" Type="http://schemas.openxmlformats.org/officeDocument/2006/relationships/hyperlink" Target="https://www.instagram.com/f0tima_/" TargetMode="External"/><Relationship Id="rId2022" Type="http://schemas.openxmlformats.org/officeDocument/2006/relationships/hyperlink" Target="https://www.instagram.com/reel/DOS8uBRk9mk/?utm_source=ig_web_copy_link&amp;igsh=MzRlODBiNWFlZA==" TargetMode="External"/><Relationship Id="rId201" Type="http://schemas.openxmlformats.org/officeDocument/2006/relationships/hyperlink" Target="https://www.instagram.com/park796711" TargetMode="External"/><Relationship Id="rId1788" Type="http://schemas.openxmlformats.org/officeDocument/2006/relationships/hyperlink" Target="https://www.instagram.com/muuu.mayumi/" TargetMode="External"/><Relationship Id="rId1995" Type="http://schemas.openxmlformats.org/officeDocument/2006/relationships/hyperlink" Target="https://www.instagram.com/oh.riann/" TargetMode="External"/><Relationship Id="rId1648" Type="http://schemas.openxmlformats.org/officeDocument/2006/relationships/hyperlink" Target="https://www.instagram.com/mmkfnsk/" TargetMode="External"/><Relationship Id="rId1508" Type="http://schemas.openxmlformats.org/officeDocument/2006/relationships/hyperlink" Target="https://www.instagram.com/hichico1700/" TargetMode="External"/><Relationship Id="rId1855" Type="http://schemas.openxmlformats.org/officeDocument/2006/relationships/hyperlink" Target="https://www.instagram.com/babyskin_1/" TargetMode="External"/><Relationship Id="rId1715" Type="http://schemas.openxmlformats.org/officeDocument/2006/relationships/hyperlink" Target="https://www.instagram.com/mnamzt/" TargetMode="External"/><Relationship Id="rId1922" Type="http://schemas.openxmlformats.org/officeDocument/2006/relationships/hyperlink" Target="https://www.instagram.com/chuncai_3/" TargetMode="External"/><Relationship Id="rId668" Type="http://schemas.openxmlformats.org/officeDocument/2006/relationships/hyperlink" Target="https://www.instagram.com/madrishmadrish/" TargetMode="External"/><Relationship Id="rId875" Type="http://schemas.openxmlformats.org/officeDocument/2006/relationships/hyperlink" Target="https://www.instagram.com/stasyshevv/" TargetMode="External"/><Relationship Id="rId1298" Type="http://schemas.openxmlformats.org/officeDocument/2006/relationships/hyperlink" Target="https://www.instagram.com/happy_story_14/" TargetMode="External"/><Relationship Id="rId528" Type="http://schemas.openxmlformats.org/officeDocument/2006/relationships/hyperlink" Target="https://www.instagram.com/sasha.fyi/" TargetMode="External"/><Relationship Id="rId735" Type="http://schemas.openxmlformats.org/officeDocument/2006/relationships/hyperlink" Target="https://www.instagram.com/royal_bae_nushie/" TargetMode="External"/><Relationship Id="rId942" Type="http://schemas.openxmlformats.org/officeDocument/2006/relationships/hyperlink" Target="https://www.instagram.com/mamizu225/" TargetMode="External"/><Relationship Id="rId1158" Type="http://schemas.openxmlformats.org/officeDocument/2006/relationships/hyperlink" Target="https://www.tiktok.com/@konggju/video/7537689918512827670?is_from_webapp=1&amp;sender_device=pc&amp;web_id=7506727444465649159" TargetMode="External"/><Relationship Id="rId1365" Type="http://schemas.openxmlformats.org/officeDocument/2006/relationships/hyperlink" Target="https://www.instagram.com/unyan_33/" TargetMode="External"/><Relationship Id="rId1572" Type="http://schemas.openxmlformats.org/officeDocument/2006/relationships/hyperlink" Target="https://www.instagram.com/_c_a_h_o_2/" TargetMode="External"/><Relationship Id="rId2209" Type="http://schemas.openxmlformats.org/officeDocument/2006/relationships/hyperlink" Target="https://www.instagram.com/sunnytu0727/" TargetMode="External"/><Relationship Id="rId1018" Type="http://schemas.openxmlformats.org/officeDocument/2006/relationships/hyperlink" Target="https://www.tiktok.com/@baba_xezo/video/7247207867600751898" TargetMode="External"/><Relationship Id="rId1225" Type="http://schemas.openxmlformats.org/officeDocument/2006/relationships/hyperlink" Target="https://www.instagram.com/_yokopii_/" TargetMode="External"/><Relationship Id="rId1432" Type="http://schemas.openxmlformats.org/officeDocument/2006/relationships/hyperlink" Target="https://www.instagram.com/harukasu_2000/" TargetMode="External"/><Relationship Id="rId71" Type="http://schemas.openxmlformats.org/officeDocument/2006/relationships/hyperlink" Target="https://www.instagram.com/skincarewithlola" TargetMode="External"/><Relationship Id="rId802" Type="http://schemas.openxmlformats.org/officeDocument/2006/relationships/hyperlink" Target="https://www.instagram.com/_longxxii/" TargetMode="External"/><Relationship Id="rId178" Type="http://schemas.openxmlformats.org/officeDocument/2006/relationships/hyperlink" Target="https://www.instagram.com/bbccdd.ru" TargetMode="External"/><Relationship Id="rId385" Type="http://schemas.openxmlformats.org/officeDocument/2006/relationships/hyperlink" Target="https://www.instagram.com/fati_kim0/" TargetMode="External"/><Relationship Id="rId592" Type="http://schemas.openxmlformats.org/officeDocument/2006/relationships/hyperlink" Target="https://www.tiktok.com/@marmarinkorea/video/7526751173458627848" TargetMode="External"/><Relationship Id="rId2066" Type="http://schemas.openxmlformats.org/officeDocument/2006/relationships/hyperlink" Target="https://www.instagram.com/p/C7roYrovdWV/" TargetMode="External"/><Relationship Id="rId2273" Type="http://schemas.openxmlformats.org/officeDocument/2006/relationships/hyperlink" Target="https://www.instagram.com/p/DMy9JjygJmt/?utm_source=ig_web_copy_link" TargetMode="External"/><Relationship Id="rId245" Type="http://schemas.openxmlformats.org/officeDocument/2006/relationships/hyperlink" Target="https://www.instagram.com/narli_home" TargetMode="External"/><Relationship Id="rId452" Type="http://schemas.openxmlformats.org/officeDocument/2006/relationships/hyperlink" Target="https://www.instagram.com/kannniiee/" TargetMode="External"/><Relationship Id="rId1082" Type="http://schemas.openxmlformats.org/officeDocument/2006/relationships/hyperlink" Target="https://www.tiktok.com/@yaujevkoree/video/7529582022965169415?is_from_webapp=1&amp;sender_device=pc&amp;web_id=7506727444465649159" TargetMode="External"/><Relationship Id="rId2133" Type="http://schemas.openxmlformats.org/officeDocument/2006/relationships/hyperlink" Target="https://www.instagram.com/kaori_yamabuki/" TargetMode="External"/><Relationship Id="rId105" Type="http://schemas.openxmlformats.org/officeDocument/2006/relationships/hyperlink" Target="https://www.instagram.com/solace.nina" TargetMode="External"/><Relationship Id="rId312" Type="http://schemas.openxmlformats.org/officeDocument/2006/relationships/hyperlink" Target="https://www.instagram.com/aina5918" TargetMode="External"/><Relationship Id="rId2200" Type="http://schemas.openxmlformats.org/officeDocument/2006/relationships/hyperlink" Target="https://www.instagram.com/reel/DOYWb-DEzP_/?utm_source=ig_web_copy_link&amp;igsh=MzRlODBiNWFlZA==" TargetMode="External"/><Relationship Id="rId1899" Type="http://schemas.openxmlformats.org/officeDocument/2006/relationships/hyperlink" Target="https://www.instagram.com/neo.aya/" TargetMode="External"/><Relationship Id="rId1759" Type="http://schemas.openxmlformats.org/officeDocument/2006/relationships/hyperlink" Target="https://www.instagram.com/nnm__y/" TargetMode="External"/><Relationship Id="rId1966" Type="http://schemas.openxmlformats.org/officeDocument/2006/relationships/hyperlink" Target="https://www.instagram.com/jac__ya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C928-28AD-A346-9D1C-4723452676D8}">
  <sheetPr>
    <tabColor rgb="FFFF0000"/>
    <outlinePr summaryBelow="0" summaryRight="0"/>
  </sheetPr>
  <dimension ref="A1:U421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8.1640625" customWidth="1"/>
    <col min="2" max="2" width="54.6640625" customWidth="1"/>
    <col min="3" max="3" width="14.6640625" customWidth="1"/>
    <col min="4" max="4" width="18.6640625" customWidth="1"/>
    <col min="5" max="5" width="28.1640625" customWidth="1"/>
    <col min="6" max="9" width="16.83203125" customWidth="1"/>
    <col min="10" max="10" width="20.6640625" customWidth="1"/>
    <col min="11" max="11" width="26.1640625" customWidth="1"/>
    <col min="12" max="12" width="19.6640625" customWidth="1"/>
    <col min="13" max="13" width="14.83203125" customWidth="1"/>
    <col min="14" max="14" width="17.1640625" customWidth="1"/>
    <col min="15" max="15" width="15.5" customWidth="1"/>
    <col min="16" max="16" width="17.1640625" customWidth="1"/>
  </cols>
  <sheetData>
    <row r="1" spans="1:21" ht="14" thickBot="1">
      <c r="A1" s="277" t="s">
        <v>6257</v>
      </c>
      <c r="B1" s="276" t="s">
        <v>6256</v>
      </c>
      <c r="C1" s="270" t="s">
        <v>6255</v>
      </c>
      <c r="D1" s="276" t="s">
        <v>6254</v>
      </c>
      <c r="E1" s="275" t="s">
        <v>6253</v>
      </c>
      <c r="F1" s="274" t="s">
        <v>6252</v>
      </c>
      <c r="G1" s="273" t="s">
        <v>6251</v>
      </c>
      <c r="H1" s="273" t="s">
        <v>6250</v>
      </c>
      <c r="I1" s="269" t="s">
        <v>6249</v>
      </c>
      <c r="J1" s="271" t="s">
        <v>6248</v>
      </c>
      <c r="K1" s="269" t="s">
        <v>6247</v>
      </c>
      <c r="L1" s="272" t="s">
        <v>6246</v>
      </c>
      <c r="M1" s="271" t="s">
        <v>6245</v>
      </c>
      <c r="N1" s="271" t="s">
        <v>6244</v>
      </c>
      <c r="O1" s="269" t="s">
        <v>6243</v>
      </c>
      <c r="P1" s="270" t="s">
        <v>6242</v>
      </c>
      <c r="Q1" s="269" t="s">
        <v>6241</v>
      </c>
      <c r="R1" s="269" t="s">
        <v>6240</v>
      </c>
      <c r="S1" s="269" t="s">
        <v>6239</v>
      </c>
      <c r="T1" s="268" t="s">
        <v>6238</v>
      </c>
      <c r="U1" s="267" t="s">
        <v>6237</v>
      </c>
    </row>
    <row r="2" spans="1:21" ht="15" thickBot="1">
      <c r="A2" s="46" t="s">
        <v>6236</v>
      </c>
      <c r="B2" s="152" t="s">
        <v>6235</v>
      </c>
      <c r="C2" s="107"/>
      <c r="D2" s="148" t="s">
        <v>4</v>
      </c>
      <c r="E2" s="266" t="str">
        <f ca="1">IF(AND(J2&lt;&gt;"", O2&lt;&gt;"", TODAY() &gt; O2, N2=""), "포스팅 지연",
IF(N2&lt;&gt;"", "포스팅 완료",
IF(M2=TRUE, "시술 완료",
IF(L2=TRUE, "콘텐츠 가이드 전송",
IF(NOT(ISBLANK(J2)), "예약 확정",
IF(I2=TRUE, "구글폼 회신",
IF(H2=TRUE, "구글폼 전송",
IF(G2=TRUE, "거절",
IF(F2=TRUE, "회신 수신",
"태핑 완료 회신대기")))))
))))</f>
        <v>태핑 완료 회신대기</v>
      </c>
      <c r="F2" s="263" t="b">
        <v>0</v>
      </c>
      <c r="G2" s="263" t="b">
        <v>0</v>
      </c>
      <c r="H2" s="263" t="b">
        <v>0</v>
      </c>
      <c r="I2" s="265" t="b">
        <f>IF(COUNTIF([1]!Form_Responses1[[#All],[Instagram account
(ex. idenel_official - Do not put "@")]], LOWER(A2)) &gt; 0, TRUE, FALSE)</f>
        <v>0</v>
      </c>
      <c r="J2" s="264"/>
      <c r="K2" s="261" t="str">
        <f>IFERROR(VLOOKUP(LOWER(A2), '[1]설문지 응답 시트1'!I:N, 6, FALSE), "")</f>
        <v/>
      </c>
      <c r="L2" s="263" t="b">
        <v>0</v>
      </c>
      <c r="M2" s="263" t="b">
        <v>0</v>
      </c>
      <c r="N2" s="261"/>
      <c r="O2" s="262" t="str">
        <f>IF(ISBLANK(Table1[[#This Row],[예약일(확정)]]),"",Table1[[#This Row],[예약일(확정)]]+7)</f>
        <v/>
      </c>
      <c r="P2" s="261"/>
      <c r="Q2" s="261"/>
      <c r="R2" s="261"/>
      <c r="S2" s="260"/>
      <c r="T2" s="11"/>
      <c r="U2" s="10"/>
    </row>
    <row r="3" spans="1:21" ht="14">
      <c r="A3" s="47" t="s">
        <v>6234</v>
      </c>
      <c r="B3" s="151" t="s">
        <v>6233</v>
      </c>
      <c r="C3" s="109"/>
      <c r="D3" s="150" t="s">
        <v>4</v>
      </c>
      <c r="E3" s="224" t="str">
        <f ca="1">IF(AND(J3&lt;&gt;"", O3&lt;&gt;"", TODAY() &gt; O3, N3=""), "포스팅 지연",
IF(N3&lt;&gt;"", "포스팅 완료",
IF(M3=TRUE, "시술 완료",
IF(L3=TRUE, "콘텐츠 가이드 전송",
IF(NOT(ISBLANK(J3)), "예약 확정",
IF(I3=TRUE, "구글폼 회신",
IF(H3=TRUE, "구글폼 전송",
IF(G3=TRUE, "거절",
IF(F3=TRUE, "회신 수신",
"태핑 완료 회신대기")))))
))))</f>
        <v>태핑 완료 회신대기</v>
      </c>
      <c r="F3" s="22" t="b">
        <v>0</v>
      </c>
      <c r="G3" s="22" t="b">
        <v>0</v>
      </c>
      <c r="H3" s="22" t="b">
        <v>0</v>
      </c>
      <c r="I3" s="22" t="b">
        <f>IF(COUNTIF([1]!Form_Responses1[[#All],[Instagram account
(ex. idenel_official - Do not put "@")]], LOWER(A3)) &gt; 0, TRUE, FALSE)</f>
        <v>0</v>
      </c>
      <c r="J3" s="23"/>
      <c r="K3" s="20" t="str">
        <f>IFERROR(VLOOKUP(LOWER(A3), '[1]설문지 응답 시트1'!I:N, 6, FALSE), "")</f>
        <v/>
      </c>
      <c r="L3" s="22" t="b">
        <v>0</v>
      </c>
      <c r="M3" s="22" t="b">
        <v>0</v>
      </c>
      <c r="N3" s="20"/>
      <c r="O3" s="21" t="str">
        <f>IF(ISBLANK(Table1[[#This Row],[예약일(확정)]]),"",Table1[[#This Row],[예약일(확정)]]+7)</f>
        <v/>
      </c>
      <c r="P3" s="20"/>
      <c r="Q3" s="20"/>
      <c r="R3" s="20"/>
      <c r="S3" s="20"/>
      <c r="T3" s="20"/>
      <c r="U3" s="19"/>
    </row>
    <row r="4" spans="1:21" ht="14">
      <c r="A4" s="46" t="s">
        <v>6232</v>
      </c>
      <c r="B4" s="152" t="s">
        <v>6231</v>
      </c>
      <c r="C4" s="107"/>
      <c r="D4" s="148" t="s">
        <v>4</v>
      </c>
      <c r="E4" s="223" t="str">
        <f ca="1">IF(AND(J4&lt;&gt;"", O4&lt;&gt;"", TODAY() &gt; O4, N4=""), "포스팅 지연",
IF(N4&lt;&gt;"", "포스팅 완료",
IF(M4=TRUE, "시술 완료",
IF(L4=TRUE, "콘텐츠 가이드 전송",
IF(NOT(ISBLANK(J4)), "예약 확정",
IF(I4=TRUE, "구글폼 회신",
IF(H4=TRUE, "구글폼 전송",
IF(G4=TRUE, "거절",
IF(F4=TRUE, "회신 수신",
"태핑 완료 회신대기")))))
))))</f>
        <v>태핑 완료 회신대기</v>
      </c>
      <c r="F4" s="13" t="b">
        <v>0</v>
      </c>
      <c r="G4" s="13" t="b">
        <v>0</v>
      </c>
      <c r="H4" s="13" t="b">
        <v>0</v>
      </c>
      <c r="I4" s="13" t="b">
        <f>IF(COUNTIF([1]!Form_Responses1[[#All],[Instagram account
(ex. idenel_official - Do not put "@")]], LOWER(A4)) &gt; 0, TRUE, FALSE)</f>
        <v>0</v>
      </c>
      <c r="J4" s="14"/>
      <c r="K4" s="11" t="str">
        <f>IFERROR(VLOOKUP(LOWER(A4), '[1]설문지 응답 시트1'!I:N, 6, FALSE), "")</f>
        <v/>
      </c>
      <c r="L4" s="13" t="b">
        <v>0</v>
      </c>
      <c r="M4" s="13" t="b">
        <v>0</v>
      </c>
      <c r="N4" s="11"/>
      <c r="O4" s="12" t="str">
        <f>IF(ISBLANK(Table1[[#This Row],[예약일(확정)]]),"",Table1[[#This Row],[예약일(확정)]]+7)</f>
        <v/>
      </c>
      <c r="P4" s="11"/>
      <c r="Q4" s="11"/>
      <c r="R4" s="11"/>
      <c r="S4" s="11"/>
      <c r="T4" s="11"/>
      <c r="U4" s="10"/>
    </row>
    <row r="5" spans="1:21" ht="14">
      <c r="A5" s="47" t="s">
        <v>6230</v>
      </c>
      <c r="B5" s="151" t="s">
        <v>6229</v>
      </c>
      <c r="C5" s="109"/>
      <c r="D5" s="150" t="s">
        <v>4</v>
      </c>
      <c r="E5" s="224" t="str">
        <f ca="1">IF(AND(J5&lt;&gt;"", O5&lt;&gt;"", TODAY() &gt; O5, N5=""), "포스팅 지연",
IF(N5&lt;&gt;"", "포스팅 완료",
IF(M5=TRUE, "시술 완료",
IF(L5=TRUE, "콘텐츠 가이드 전송",
IF(NOT(ISBLANK(J5)), "예약 확정",
IF(I5=TRUE, "구글폼 회신",
IF(H5=TRUE, "구글폼 전송",
IF(G5=TRUE, "거절",
IF(F5=TRUE, "회신 수신",
"태핑 완료 회신대기")))))
))))</f>
        <v>태핑 완료 회신대기</v>
      </c>
      <c r="F5" s="22" t="b">
        <v>0</v>
      </c>
      <c r="G5" s="22" t="b">
        <v>0</v>
      </c>
      <c r="H5" s="22" t="b">
        <v>0</v>
      </c>
      <c r="I5" s="22" t="b">
        <f>IF(COUNTIF([1]!Form_Responses1[[#All],[Instagram account
(ex. idenel_official - Do not put "@")]], LOWER(A5)) &gt; 0, TRUE, FALSE)</f>
        <v>0</v>
      </c>
      <c r="J5" s="23"/>
      <c r="K5" s="20" t="str">
        <f>IFERROR(VLOOKUP(LOWER(A5), '[1]설문지 응답 시트1'!I:N, 6, FALSE), "")</f>
        <v/>
      </c>
      <c r="L5" s="22" t="b">
        <v>0</v>
      </c>
      <c r="M5" s="22" t="b">
        <v>0</v>
      </c>
      <c r="N5" s="20"/>
      <c r="O5" s="21" t="str">
        <f>IF(ISBLANK(Table1[[#This Row],[예약일(확정)]]),"",Table1[[#This Row],[예약일(확정)]]+7)</f>
        <v/>
      </c>
      <c r="P5" s="20"/>
      <c r="Q5" s="20"/>
      <c r="R5" s="20"/>
      <c r="S5" s="20"/>
      <c r="T5" s="20"/>
      <c r="U5" s="19"/>
    </row>
    <row r="6" spans="1:21" ht="14">
      <c r="A6" s="46" t="s">
        <v>6228</v>
      </c>
      <c r="B6" s="152" t="s">
        <v>6227</v>
      </c>
      <c r="C6" s="107"/>
      <c r="D6" s="148" t="s">
        <v>4</v>
      </c>
      <c r="E6" s="223" t="str">
        <f ca="1">IF(AND(J6&lt;&gt;"", O6&lt;&gt;"", TODAY() &gt; O6, N6=""), "포스팅 지연",
IF(N6&lt;&gt;"", "포스팅 완료",
IF(M6=TRUE, "시술 완료",
IF(L6=TRUE, "콘텐츠 가이드 전송",
IF(NOT(ISBLANK(J6)), "예약 확정",
IF(I6=TRUE, "구글폼 회신",
IF(H6=TRUE, "구글폼 전송",
IF(G6=TRUE, "거절",
IF(F6=TRUE, "회신 수신",
"태핑 완료 회신대기")))))
))))</f>
        <v>태핑 완료 회신대기</v>
      </c>
      <c r="F6" s="13" t="b">
        <v>0</v>
      </c>
      <c r="G6" s="13" t="b">
        <v>0</v>
      </c>
      <c r="H6" s="13" t="b">
        <v>0</v>
      </c>
      <c r="I6" s="13" t="b">
        <f>IF(COUNTIF([1]!Form_Responses1[[#All],[Instagram account
(ex. idenel_official - Do not put "@")]], LOWER(A6)) &gt; 0, TRUE, FALSE)</f>
        <v>0</v>
      </c>
      <c r="J6" s="14"/>
      <c r="K6" s="11" t="str">
        <f>IFERROR(VLOOKUP(LOWER(A6), '[1]설문지 응답 시트1'!I:N, 6, FALSE), "")</f>
        <v/>
      </c>
      <c r="L6" s="13" t="b">
        <v>0</v>
      </c>
      <c r="M6" s="13" t="b">
        <v>0</v>
      </c>
      <c r="N6" s="11"/>
      <c r="O6" s="12" t="str">
        <f>IF(ISBLANK(Table1[[#This Row],[예약일(확정)]]),"",Table1[[#This Row],[예약일(확정)]]+7)</f>
        <v/>
      </c>
      <c r="P6" s="11"/>
      <c r="Q6" s="11"/>
      <c r="R6" s="11"/>
      <c r="S6" s="11"/>
      <c r="T6" s="11"/>
      <c r="U6" s="10"/>
    </row>
    <row r="7" spans="1:21" ht="14">
      <c r="A7" s="47" t="s">
        <v>6226</v>
      </c>
      <c r="B7" s="151" t="s">
        <v>6225</v>
      </c>
      <c r="C7" s="109"/>
      <c r="D7" s="150" t="s">
        <v>4</v>
      </c>
      <c r="E7" s="224" t="str">
        <f ca="1">IF(AND(J7&lt;&gt;"", O7&lt;&gt;"", TODAY() &gt; O7, N7=""), "포스팅 지연",
IF(N7&lt;&gt;"", "포스팅 완료",
IF(M7=TRUE, "시술 완료",
IF(L7=TRUE, "콘텐츠 가이드 전송",
IF(NOT(ISBLANK(J7)), "예약 확정",
IF(I7=TRUE, "구글폼 회신",
IF(H7=TRUE, "구글폼 전송",
IF(G7=TRUE, "거절",
IF(F7=TRUE, "회신 수신",
"태핑 완료 회신대기")))))
))))</f>
        <v>태핑 완료 회신대기</v>
      </c>
      <c r="F7" s="22" t="b">
        <v>0</v>
      </c>
      <c r="G7" s="22" t="b">
        <v>0</v>
      </c>
      <c r="H7" s="22" t="b">
        <v>0</v>
      </c>
      <c r="I7" s="22" t="b">
        <f>IF(COUNTIF([1]!Form_Responses1[[#All],[Instagram account
(ex. idenel_official - Do not put "@")]], LOWER(A7)) &gt; 0, TRUE, FALSE)</f>
        <v>0</v>
      </c>
      <c r="J7" s="23"/>
      <c r="K7" s="20" t="str">
        <f>IFERROR(VLOOKUP(LOWER(A7), '[1]설문지 응답 시트1'!I:N, 6, FALSE), "")</f>
        <v/>
      </c>
      <c r="L7" s="22" t="b">
        <v>0</v>
      </c>
      <c r="M7" s="22" t="b">
        <v>0</v>
      </c>
      <c r="N7" s="20"/>
      <c r="O7" s="21" t="str">
        <f>IF(ISBLANK(Table1[[#This Row],[예약일(확정)]]),"",Table1[[#This Row],[예약일(확정)]]+7)</f>
        <v/>
      </c>
      <c r="P7" s="20"/>
      <c r="Q7" s="20"/>
      <c r="R7" s="20"/>
      <c r="S7" s="20"/>
      <c r="T7" s="20"/>
      <c r="U7" s="19"/>
    </row>
    <row r="8" spans="1:21" ht="14">
      <c r="A8" s="46" t="s">
        <v>6224</v>
      </c>
      <c r="B8" s="152" t="s">
        <v>6223</v>
      </c>
      <c r="C8" s="107"/>
      <c r="D8" s="148" t="s">
        <v>4</v>
      </c>
      <c r="E8" s="223" t="str">
        <f ca="1">IF(AND(J8&lt;&gt;"", O8&lt;&gt;"", TODAY() &gt; O8, N8=""), "포스팅 지연",
IF(N8&lt;&gt;"", "포스팅 완료",
IF(M8=TRUE, "시술 완료",
IF(L8=TRUE, "콘텐츠 가이드 전송",
IF(NOT(ISBLANK(J8)), "예약 확정",
IF(I8=TRUE, "구글폼 회신",
IF(H8=TRUE, "구글폼 전송",
IF(G8=TRUE, "거절",
IF(F8=TRUE, "회신 수신",
"태핑 완료 회신대기")))))
))))</f>
        <v>태핑 완료 회신대기</v>
      </c>
      <c r="F8" s="13" t="b">
        <v>0</v>
      </c>
      <c r="G8" s="13" t="b">
        <v>0</v>
      </c>
      <c r="H8" s="13" t="b">
        <v>0</v>
      </c>
      <c r="I8" s="13" t="b">
        <f>IF(COUNTIF([1]!Form_Responses1[[#All],[Instagram account
(ex. idenel_official - Do not put "@")]], LOWER(A8)) &gt; 0, TRUE, FALSE)</f>
        <v>0</v>
      </c>
      <c r="J8" s="14"/>
      <c r="K8" s="11" t="str">
        <f>IFERROR(VLOOKUP(LOWER(A8), '[1]설문지 응답 시트1'!I:N, 6, FALSE), "")</f>
        <v/>
      </c>
      <c r="L8" s="13" t="b">
        <v>0</v>
      </c>
      <c r="M8" s="13" t="b">
        <v>0</v>
      </c>
      <c r="N8" s="11"/>
      <c r="O8" s="12" t="str">
        <f>IF(ISBLANK(Table1[[#This Row],[예약일(확정)]]),"",Table1[[#This Row],[예약일(확정)]]+7)</f>
        <v/>
      </c>
      <c r="P8" s="11"/>
      <c r="Q8" s="11"/>
      <c r="R8" s="11"/>
      <c r="S8" s="11"/>
      <c r="T8" s="11"/>
      <c r="U8" s="10"/>
    </row>
    <row r="9" spans="1:21" ht="14">
      <c r="A9" s="47" t="s">
        <v>6222</v>
      </c>
      <c r="B9" s="151" t="s">
        <v>6221</v>
      </c>
      <c r="C9" s="109"/>
      <c r="D9" s="150" t="s">
        <v>4</v>
      </c>
      <c r="E9" s="224" t="str">
        <f ca="1">IF(AND(J9&lt;&gt;"", O9&lt;&gt;"", TODAY() &gt; O9, N9=""), "포스팅 지연",
IF(N9&lt;&gt;"", "포스팅 완료",
IF(M9=TRUE, "시술 완료",
IF(L9=TRUE, "콘텐츠 가이드 전송",
IF(NOT(ISBLANK(J9)), "예약 확정",
IF(I9=TRUE, "구글폼 회신",
IF(H9=TRUE, "구글폼 전송",
IF(G9=TRUE, "거절",
IF(F9=TRUE, "회신 수신",
"태핑 완료 회신대기")))))
))))</f>
        <v>구글폼 전송</v>
      </c>
      <c r="F9" s="22" t="b">
        <v>1</v>
      </c>
      <c r="G9" s="22" t="b">
        <v>0</v>
      </c>
      <c r="H9" s="22" t="b">
        <v>1</v>
      </c>
      <c r="I9" s="22" t="b">
        <f>IF(COUNTIF([1]!Form_Responses1[[#All],[Instagram account
(ex. idenel_official - Do not put "@")]], LOWER(A9)) &gt; 0, TRUE, FALSE)</f>
        <v>0</v>
      </c>
      <c r="J9" s="23"/>
      <c r="K9" s="20" t="str">
        <f>IFERROR(VLOOKUP(LOWER(A9), '[1]설문지 응답 시트1'!I:N, 6, FALSE), "")</f>
        <v/>
      </c>
      <c r="L9" s="22" t="b">
        <v>0</v>
      </c>
      <c r="M9" s="22" t="b">
        <v>0</v>
      </c>
      <c r="N9" s="20"/>
      <c r="O9" s="21" t="str">
        <f>IF(ISBLANK(Table1[[#This Row],[예약일(확정)]]),"",Table1[[#This Row],[예약일(확정)]]+7)</f>
        <v/>
      </c>
      <c r="P9" s="20"/>
      <c r="Q9" s="20"/>
      <c r="R9" s="20"/>
      <c r="S9" s="20"/>
      <c r="T9" s="20"/>
      <c r="U9" s="19"/>
    </row>
    <row r="10" spans="1:21" ht="17">
      <c r="A10" s="259" t="s">
        <v>6220</v>
      </c>
      <c r="B10" s="221" t="s">
        <v>6219</v>
      </c>
      <c r="C10" s="179"/>
      <c r="D10" s="148" t="s">
        <v>4</v>
      </c>
      <c r="E10" s="223" t="str">
        <f ca="1">IF(AND(J10&lt;&gt;"", O10&lt;&gt;"", TODAY() &gt; O10, N10=""), "포스팅 지연",
IF(N10&lt;&gt;"", "포스팅 완료",
IF(M10=TRUE, "시술 완료",
IF(L10=TRUE, "콘텐츠 가이드 전송",
IF(NOT(ISBLANK(J10)), "예약 확정",
IF(I10=TRUE, "구글폼 회신",
IF(H10=TRUE, "구글폼 전송",
IF(G10=TRUE, "거절",
IF(F10=TRUE, "회신 수신",
"태핑 완료 회신대기")))))
))))</f>
        <v>포스팅 완료</v>
      </c>
      <c r="F10" s="13" t="b">
        <v>1</v>
      </c>
      <c r="G10" s="13" t="b">
        <v>0</v>
      </c>
      <c r="H10" s="13" t="b">
        <v>1</v>
      </c>
      <c r="I10" s="13" t="b">
        <f>IF(COUNTIF([1]!Form_Responses1[[#All],[Instagram account
(ex. idenel_official - Do not put "@")]], LOWER(A10)) &gt; 0, TRUE, FALSE)</f>
        <v>0</v>
      </c>
      <c r="J10" s="14">
        <v>45813.416666666664</v>
      </c>
      <c r="K10" s="11" t="str">
        <f>IFERROR(VLOOKUP(LOWER(A10), '[1]설문지 응답 시트1'!I:N, 6, FALSE), "")</f>
        <v/>
      </c>
      <c r="L10" s="13" t="b">
        <v>1</v>
      </c>
      <c r="M10" s="13" t="b">
        <v>1</v>
      </c>
      <c r="N10" s="187" t="s">
        <v>6218</v>
      </c>
      <c r="O10" s="12">
        <f>IF(ISBLANK(Table1[[#This Row],[예약일(확정)]]),"",Table1[[#This Row],[예약일(확정)]]+7)</f>
        <v>45820.416666666664</v>
      </c>
      <c r="P10" s="186"/>
      <c r="Q10" s="11"/>
      <c r="R10" s="11"/>
      <c r="S10" s="11"/>
      <c r="T10" s="11" t="s">
        <v>5487</v>
      </c>
      <c r="U10" s="10"/>
    </row>
    <row r="11" spans="1:21" ht="14">
      <c r="A11" s="47" t="s">
        <v>6217</v>
      </c>
      <c r="B11" s="151" t="s">
        <v>6216</v>
      </c>
      <c r="C11" s="109"/>
      <c r="D11" s="150" t="s">
        <v>4</v>
      </c>
      <c r="E11" s="224" t="str">
        <f ca="1">IF(AND(J11&lt;&gt;"", O11&lt;&gt;"", TODAY() &gt; O11, N11=""), "포스팅 지연",
IF(N11&lt;&gt;"", "포스팅 완료",
IF(M11=TRUE, "시술 완료",
IF(L11=TRUE, "콘텐츠 가이드 전송",
IF(NOT(ISBLANK(J11)), "예약 확정",
IF(I11=TRUE, "구글폼 회신",
IF(H11=TRUE, "구글폼 전송",
IF(G11=TRUE, "거절",
IF(F11=TRUE, "회신 수신",
"태핑 완료 회신대기")))))
))))</f>
        <v>태핑 완료 회신대기</v>
      </c>
      <c r="F11" s="22" t="b">
        <v>0</v>
      </c>
      <c r="G11" s="22" t="b">
        <v>0</v>
      </c>
      <c r="H11" s="22" t="b">
        <v>0</v>
      </c>
      <c r="I11" s="22" t="b">
        <f>IF(COUNTIF([1]!Form_Responses1[[#All],[Instagram account
(ex. idenel_official - Do not put "@")]], LOWER(A11)) &gt; 0, TRUE, FALSE)</f>
        <v>0</v>
      </c>
      <c r="J11" s="23"/>
      <c r="K11" s="20" t="str">
        <f>IFERROR(VLOOKUP(LOWER(A11), '[1]설문지 응답 시트1'!I:N, 6, FALSE), "")</f>
        <v/>
      </c>
      <c r="L11" s="22" t="b">
        <v>0</v>
      </c>
      <c r="M11" s="22" t="b">
        <v>0</v>
      </c>
      <c r="N11" s="20"/>
      <c r="O11" s="21" t="str">
        <f>IF(ISBLANK(Table1[[#This Row],[예약일(확정)]]),"",Table1[[#This Row],[예약일(확정)]]+7)</f>
        <v/>
      </c>
      <c r="P11" s="20"/>
      <c r="Q11" s="20"/>
      <c r="R11" s="20"/>
      <c r="S11" s="20"/>
      <c r="T11" s="20"/>
      <c r="U11" s="19"/>
    </row>
    <row r="12" spans="1:21" ht="14">
      <c r="A12" s="46" t="s">
        <v>6215</v>
      </c>
      <c r="B12" s="152" t="s">
        <v>6214</v>
      </c>
      <c r="C12" s="107"/>
      <c r="D12" s="148" t="s">
        <v>4</v>
      </c>
      <c r="E12" s="223" t="str">
        <f ca="1">IF(AND(J12&lt;&gt;"", O12&lt;&gt;"", TODAY() &gt; O12, N12=""), "포스팅 지연",
IF(N12&lt;&gt;"", "포스팅 완료",
IF(M12=TRUE, "시술 완료",
IF(L12=TRUE, "콘텐츠 가이드 전송",
IF(NOT(ISBLANK(J12)), "예약 확정",
IF(I12=TRUE, "구글폼 회신",
IF(H12=TRUE, "구글폼 전송",
IF(G12=TRUE, "거절",
IF(F12=TRUE, "회신 수신",
"태핑 완료 회신대기")))))
))))</f>
        <v>태핑 완료 회신대기</v>
      </c>
      <c r="F12" s="13" t="b">
        <v>0</v>
      </c>
      <c r="G12" s="13" t="b">
        <v>0</v>
      </c>
      <c r="H12" s="13" t="b">
        <v>0</v>
      </c>
      <c r="I12" s="13" t="b">
        <f>IF(COUNTIF([1]!Form_Responses1[[#All],[Instagram account
(ex. idenel_official - Do not put "@")]], LOWER(A12)) &gt; 0, TRUE, FALSE)</f>
        <v>0</v>
      </c>
      <c r="J12" s="14"/>
      <c r="K12" s="11" t="str">
        <f>IFERROR(VLOOKUP(LOWER(A12), '[1]설문지 응답 시트1'!I:N, 6, FALSE), "")</f>
        <v/>
      </c>
      <c r="L12" s="13" t="b">
        <v>0</v>
      </c>
      <c r="M12" s="13" t="b">
        <v>0</v>
      </c>
      <c r="N12" s="11"/>
      <c r="O12" s="12" t="str">
        <f>IF(ISBLANK(Table1[[#This Row],[예약일(확정)]]),"",Table1[[#This Row],[예약일(확정)]]+7)</f>
        <v/>
      </c>
      <c r="P12" s="11"/>
      <c r="Q12" s="11"/>
      <c r="R12" s="11"/>
      <c r="S12" s="11"/>
      <c r="T12" s="11"/>
      <c r="U12" s="10"/>
    </row>
    <row r="13" spans="1:21" ht="14">
      <c r="A13" s="47" t="s">
        <v>6213</v>
      </c>
      <c r="B13" s="151" t="s">
        <v>6212</v>
      </c>
      <c r="C13" s="109"/>
      <c r="D13" s="150" t="s">
        <v>4</v>
      </c>
      <c r="E13" s="224" t="str">
        <f ca="1">IF(AND(J13&lt;&gt;"", O13&lt;&gt;"", TODAY() &gt; O13, N13=""), "포스팅 지연",
IF(N13&lt;&gt;"", "포스팅 완료",
IF(M13=TRUE, "시술 완료",
IF(L13=TRUE, "콘텐츠 가이드 전송",
IF(NOT(ISBLANK(J13)), "예약 확정",
IF(I13=TRUE, "구글폼 회신",
IF(H13=TRUE, "구글폼 전송",
IF(G13=TRUE, "거절",
IF(F13=TRUE, "회신 수신",
"태핑 완료 회신대기")))))
))))</f>
        <v>거절</v>
      </c>
      <c r="F13" s="22" t="b">
        <v>1</v>
      </c>
      <c r="G13" s="22" t="b">
        <v>1</v>
      </c>
      <c r="H13" s="22" t="b">
        <v>0</v>
      </c>
      <c r="I13" s="22" t="b">
        <f>IF(COUNTIF([1]!Form_Responses1[[#All],[Instagram account
(ex. idenel_official - Do not put "@")]], LOWER(A13)) &gt; 0, TRUE, FALSE)</f>
        <v>0</v>
      </c>
      <c r="J13" s="23"/>
      <c r="K13" s="20" t="str">
        <f>IFERROR(VLOOKUP(LOWER(A13), '[1]설문지 응답 시트1'!I:N, 6, FALSE), "")</f>
        <v/>
      </c>
      <c r="L13" s="22" t="b">
        <v>0</v>
      </c>
      <c r="M13" s="22" t="b">
        <v>0</v>
      </c>
      <c r="N13" s="20"/>
      <c r="O13" s="21" t="str">
        <f>IF(ISBLANK(Table1[[#This Row],[예약일(확정)]]),"",Table1[[#This Row],[예약일(확정)]]+7)</f>
        <v/>
      </c>
      <c r="P13" s="20"/>
      <c r="Q13" s="20"/>
      <c r="R13" s="20"/>
      <c r="S13" s="20"/>
      <c r="T13" s="20"/>
      <c r="U13" s="19"/>
    </row>
    <row r="14" spans="1:21" ht="14">
      <c r="A14" s="46" t="s">
        <v>6211</v>
      </c>
      <c r="B14" s="152" t="s">
        <v>6210</v>
      </c>
      <c r="C14" s="107"/>
      <c r="D14" s="148" t="s">
        <v>4</v>
      </c>
      <c r="E14" s="223" t="str">
        <f ca="1">IF(AND(J14&lt;&gt;"", O14&lt;&gt;"", TODAY() &gt; O14, N14=""), "포스팅 지연",
IF(N14&lt;&gt;"", "포스팅 완료",
IF(M14=TRUE, "시술 완료",
IF(L14=TRUE, "콘텐츠 가이드 전송",
IF(NOT(ISBLANK(J14)), "예약 확정",
IF(I14=TRUE, "구글폼 회신",
IF(H14=TRUE, "구글폼 전송",
IF(G14=TRUE, "거절",
IF(F14=TRUE, "회신 수신",
"태핑 완료 회신대기")))))
))))</f>
        <v>태핑 완료 회신대기</v>
      </c>
      <c r="F14" s="13" t="b">
        <v>0</v>
      </c>
      <c r="G14" s="13" t="b">
        <v>0</v>
      </c>
      <c r="H14" s="13" t="b">
        <v>0</v>
      </c>
      <c r="I14" s="13" t="b">
        <f>IF(COUNTIF([1]!Form_Responses1[[#All],[Instagram account
(ex. idenel_official - Do not put "@")]], LOWER(A14)) &gt; 0, TRUE, FALSE)</f>
        <v>0</v>
      </c>
      <c r="J14" s="14"/>
      <c r="K14" s="11" t="str">
        <f>IFERROR(VLOOKUP(LOWER(A14), '[1]설문지 응답 시트1'!I:N, 6, FALSE), "")</f>
        <v/>
      </c>
      <c r="L14" s="13" t="b">
        <v>0</v>
      </c>
      <c r="M14" s="13" t="b">
        <v>0</v>
      </c>
      <c r="N14" s="11"/>
      <c r="O14" s="12" t="str">
        <f>IF(ISBLANK(Table1[[#This Row],[예약일(확정)]]),"",Table1[[#This Row],[예약일(확정)]]+7)</f>
        <v/>
      </c>
      <c r="P14" s="11"/>
      <c r="Q14" s="11"/>
      <c r="R14" s="11"/>
      <c r="S14" s="11"/>
      <c r="T14" s="11"/>
      <c r="U14" s="10"/>
    </row>
    <row r="15" spans="1:21" ht="14">
      <c r="A15" s="47" t="s">
        <v>6209</v>
      </c>
      <c r="B15" s="151" t="s">
        <v>6208</v>
      </c>
      <c r="C15" s="109"/>
      <c r="D15" s="150" t="s">
        <v>4</v>
      </c>
      <c r="E15" s="224" t="str">
        <f ca="1">IF(AND(J15&lt;&gt;"", O15&lt;&gt;"", TODAY() &gt; O15, N15=""), "포스팅 지연",
IF(N15&lt;&gt;"", "포스팅 완료",
IF(M15=TRUE, "시술 완료",
IF(L15=TRUE, "콘텐츠 가이드 전송",
IF(NOT(ISBLANK(J15)), "예약 확정",
IF(I15=TRUE, "구글폼 회신",
IF(H15=TRUE, "구글폼 전송",
IF(G15=TRUE, "거절",
IF(F15=TRUE, "회신 수신",
"태핑 완료 회신대기")))))
))))</f>
        <v>태핑 완료 회신대기</v>
      </c>
      <c r="F15" s="22" t="b">
        <v>0</v>
      </c>
      <c r="G15" s="22" t="b">
        <v>0</v>
      </c>
      <c r="H15" s="22" t="b">
        <v>0</v>
      </c>
      <c r="I15" s="22" t="b">
        <f>IF(COUNTIF([1]!Form_Responses1[[#All],[Instagram account
(ex. idenel_official - Do not put "@")]], LOWER(A15)) &gt; 0, TRUE, FALSE)</f>
        <v>0</v>
      </c>
      <c r="J15" s="23"/>
      <c r="K15" s="20" t="str">
        <f>IFERROR(VLOOKUP(LOWER(A15), '[1]설문지 응답 시트1'!I:N, 6, FALSE), "")</f>
        <v/>
      </c>
      <c r="L15" s="22" t="b">
        <v>0</v>
      </c>
      <c r="M15" s="22" t="b">
        <v>0</v>
      </c>
      <c r="N15" s="20"/>
      <c r="O15" s="21" t="str">
        <f>IF(ISBLANK(Table1[[#This Row],[예약일(확정)]]),"",Table1[[#This Row],[예약일(확정)]]+7)</f>
        <v/>
      </c>
      <c r="P15" s="20"/>
      <c r="Q15" s="20"/>
      <c r="R15" s="20"/>
      <c r="S15" s="20"/>
      <c r="T15" s="20"/>
      <c r="U15" s="19"/>
    </row>
    <row r="16" spans="1:21" ht="14">
      <c r="A16" s="46" t="s">
        <v>6207</v>
      </c>
      <c r="B16" s="152" t="s">
        <v>6206</v>
      </c>
      <c r="C16" s="107"/>
      <c r="D16" s="148" t="s">
        <v>4</v>
      </c>
      <c r="E16" s="223" t="str">
        <f ca="1">IF(AND(J16&lt;&gt;"", O16&lt;&gt;"", TODAY() &gt; O16, N16=""), "포스팅 지연",
IF(N16&lt;&gt;"", "포스팅 완료",
IF(M16=TRUE, "시술 완료",
IF(L16=TRUE, "콘텐츠 가이드 전송",
IF(NOT(ISBLANK(J16)), "예약 확정",
IF(I16=TRUE, "구글폼 회신",
IF(H16=TRUE, "구글폼 전송",
IF(G16=TRUE, "거절",
IF(F16=TRUE, "회신 수신",
"태핑 완료 회신대기")))))
))))</f>
        <v>태핑 완료 회신대기</v>
      </c>
      <c r="F16" s="13" t="b">
        <v>0</v>
      </c>
      <c r="G16" s="13" t="b">
        <v>0</v>
      </c>
      <c r="H16" s="13" t="b">
        <v>0</v>
      </c>
      <c r="I16" s="13" t="b">
        <f>IF(COUNTIF([1]!Form_Responses1[[#All],[Instagram account
(ex. idenel_official - Do not put "@")]], LOWER(A16)) &gt; 0, TRUE, FALSE)</f>
        <v>0</v>
      </c>
      <c r="J16" s="14"/>
      <c r="K16" s="11" t="str">
        <f>IFERROR(VLOOKUP(LOWER(A16), '[1]설문지 응답 시트1'!I:N, 6, FALSE), "")</f>
        <v/>
      </c>
      <c r="L16" s="13" t="b">
        <v>0</v>
      </c>
      <c r="M16" s="13" t="b">
        <v>0</v>
      </c>
      <c r="N16" s="11"/>
      <c r="O16" s="12" t="str">
        <f>IF(ISBLANK(Table1[[#This Row],[예약일(확정)]]),"",Table1[[#This Row],[예약일(확정)]]+7)</f>
        <v/>
      </c>
      <c r="P16" s="11"/>
      <c r="Q16" s="11"/>
      <c r="R16" s="11"/>
      <c r="S16" s="11"/>
      <c r="T16" s="11"/>
      <c r="U16" s="10"/>
    </row>
    <row r="17" spans="1:21" ht="14">
      <c r="A17" s="47" t="s">
        <v>6205</v>
      </c>
      <c r="B17" s="151" t="s">
        <v>6204</v>
      </c>
      <c r="C17" s="109"/>
      <c r="D17" s="150" t="s">
        <v>4</v>
      </c>
      <c r="E17" s="224" t="str">
        <f ca="1">IF(AND(J17&lt;&gt;"", O17&lt;&gt;"", TODAY() &gt; O17, N17=""), "포스팅 지연",
IF(N17&lt;&gt;"", "포스팅 완료",
IF(M17=TRUE, "시술 완료",
IF(L17=TRUE, "콘텐츠 가이드 전송",
IF(NOT(ISBLANK(J17)), "예약 확정",
IF(I17=TRUE, "구글폼 회신",
IF(H17=TRUE, "구글폼 전송",
IF(G17=TRUE, "거절",
IF(F17=TRUE, "회신 수신",
"태핑 완료 회신대기")))))
))))</f>
        <v>태핑 완료 회신대기</v>
      </c>
      <c r="F17" s="22" t="b">
        <v>0</v>
      </c>
      <c r="G17" s="22" t="b">
        <v>0</v>
      </c>
      <c r="H17" s="22" t="b">
        <v>0</v>
      </c>
      <c r="I17" s="22" t="b">
        <f>IF(COUNTIF([1]!Form_Responses1[[#All],[Instagram account
(ex. idenel_official - Do not put "@")]], LOWER(A17)) &gt; 0, TRUE, FALSE)</f>
        <v>0</v>
      </c>
      <c r="J17" s="23"/>
      <c r="K17" s="20" t="str">
        <f>IFERROR(VLOOKUP(LOWER(A17), '[1]설문지 응답 시트1'!I:N, 6, FALSE), "")</f>
        <v/>
      </c>
      <c r="L17" s="22" t="b">
        <v>0</v>
      </c>
      <c r="M17" s="22" t="b">
        <v>0</v>
      </c>
      <c r="N17" s="20"/>
      <c r="O17" s="21" t="str">
        <f>IF(ISBLANK(Table1[[#This Row],[예약일(확정)]]),"",Table1[[#This Row],[예약일(확정)]]+7)</f>
        <v/>
      </c>
      <c r="P17" s="20"/>
      <c r="Q17" s="20"/>
      <c r="R17" s="20"/>
      <c r="S17" s="20"/>
      <c r="T17" s="20"/>
      <c r="U17" s="19"/>
    </row>
    <row r="18" spans="1:21" ht="14">
      <c r="A18" s="46" t="s">
        <v>6203</v>
      </c>
      <c r="B18" s="152" t="s">
        <v>6202</v>
      </c>
      <c r="C18" s="107"/>
      <c r="D18" s="148" t="s">
        <v>4</v>
      </c>
      <c r="E18" s="223" t="str">
        <f ca="1">IF(AND(J18&lt;&gt;"", O18&lt;&gt;"", TODAY() &gt; O18, N18=""), "포스팅 지연",
IF(N18&lt;&gt;"", "포스팅 완료",
IF(M18=TRUE, "시술 완료",
IF(L18=TRUE, "콘텐츠 가이드 전송",
IF(NOT(ISBLANK(J18)), "예약 확정",
IF(I18=TRUE, "구글폼 회신",
IF(H18=TRUE, "구글폼 전송",
IF(G18=TRUE, "거절",
IF(F18=TRUE, "회신 수신",
"태핑 완료 회신대기")))))
))))</f>
        <v>태핑 완료 회신대기</v>
      </c>
      <c r="F18" s="13" t="b">
        <v>0</v>
      </c>
      <c r="G18" s="13" t="b">
        <v>0</v>
      </c>
      <c r="H18" s="13" t="b">
        <v>0</v>
      </c>
      <c r="I18" s="13" t="b">
        <f>IF(COUNTIF([1]!Form_Responses1[[#All],[Instagram account
(ex. idenel_official - Do not put "@")]], LOWER(A18)) &gt; 0, TRUE, FALSE)</f>
        <v>0</v>
      </c>
      <c r="J18" s="14"/>
      <c r="K18" s="11" t="str">
        <f>IFERROR(VLOOKUP(LOWER(A18), '[1]설문지 응답 시트1'!I:N, 6, FALSE), "")</f>
        <v/>
      </c>
      <c r="L18" s="13" t="b">
        <v>0</v>
      </c>
      <c r="M18" s="13" t="b">
        <v>0</v>
      </c>
      <c r="N18" s="11"/>
      <c r="O18" s="12" t="str">
        <f>IF(ISBLANK(Table1[[#This Row],[예약일(확정)]]),"",Table1[[#This Row],[예약일(확정)]]+7)</f>
        <v/>
      </c>
      <c r="P18" s="11"/>
      <c r="Q18" s="11"/>
      <c r="R18" s="11"/>
      <c r="S18" s="11"/>
      <c r="T18" s="11"/>
      <c r="U18" s="10"/>
    </row>
    <row r="19" spans="1:21" ht="14">
      <c r="A19" s="47" t="s">
        <v>6201</v>
      </c>
      <c r="B19" s="151" t="s">
        <v>6200</v>
      </c>
      <c r="C19" s="109"/>
      <c r="D19" s="150" t="s">
        <v>4</v>
      </c>
      <c r="E19" s="224" t="str">
        <f ca="1">IF(AND(J19&lt;&gt;"", O19&lt;&gt;"", TODAY() &gt; O19, N19=""), "포스팅 지연",
IF(N19&lt;&gt;"", "포스팅 완료",
IF(M19=TRUE, "시술 완료",
IF(L19=TRUE, "콘텐츠 가이드 전송",
IF(NOT(ISBLANK(J19)), "예약 확정",
IF(I19=TRUE, "구글폼 회신",
IF(H19=TRUE, "구글폼 전송",
IF(G19=TRUE, "거절",
IF(F19=TRUE, "회신 수신",
"태핑 완료 회신대기")))))
))))</f>
        <v>태핑 완료 회신대기</v>
      </c>
      <c r="F19" s="22" t="b">
        <v>0</v>
      </c>
      <c r="G19" s="22" t="b">
        <v>0</v>
      </c>
      <c r="H19" s="22" t="b">
        <v>0</v>
      </c>
      <c r="I19" s="22" t="b">
        <f>IF(COUNTIF([1]!Form_Responses1[[#All],[Instagram account
(ex. idenel_official - Do not put "@")]], LOWER(A19)) &gt; 0, TRUE, FALSE)</f>
        <v>0</v>
      </c>
      <c r="J19" s="23"/>
      <c r="K19" s="20" t="str">
        <f>IFERROR(VLOOKUP(LOWER(A19), '[1]설문지 응답 시트1'!I:N, 6, FALSE), "")</f>
        <v/>
      </c>
      <c r="L19" s="22" t="b">
        <v>0</v>
      </c>
      <c r="M19" s="22" t="b">
        <v>0</v>
      </c>
      <c r="N19" s="20"/>
      <c r="O19" s="21" t="str">
        <f>IF(ISBLANK(Table1[[#This Row],[예약일(확정)]]),"",Table1[[#This Row],[예약일(확정)]]+7)</f>
        <v/>
      </c>
      <c r="P19" s="20"/>
      <c r="Q19" s="20"/>
      <c r="R19" s="20"/>
      <c r="S19" s="20"/>
      <c r="T19" s="20"/>
      <c r="U19" s="19"/>
    </row>
    <row r="20" spans="1:21" ht="14">
      <c r="A20" s="46" t="s">
        <v>6199</v>
      </c>
      <c r="B20" s="152" t="s">
        <v>6198</v>
      </c>
      <c r="C20" s="107"/>
      <c r="D20" s="148" t="s">
        <v>4</v>
      </c>
      <c r="E20" s="223" t="str">
        <f ca="1">IF(AND(J20&lt;&gt;"", O20&lt;&gt;"", TODAY() &gt; O20, N20=""), "포스팅 지연",
IF(N20&lt;&gt;"", "포스팅 완료",
IF(M20=TRUE, "시술 완료",
IF(L20=TRUE, "콘텐츠 가이드 전송",
IF(NOT(ISBLANK(J20)), "예약 확정",
IF(I20=TRUE, "구글폼 회신",
IF(H20=TRUE, "구글폼 전송",
IF(G20=TRUE, "거절",
IF(F20=TRUE, "회신 수신",
"태핑 완료 회신대기")))))
))))</f>
        <v>태핑 완료 회신대기</v>
      </c>
      <c r="F20" s="13" t="b">
        <v>0</v>
      </c>
      <c r="G20" s="13" t="b">
        <v>0</v>
      </c>
      <c r="H20" s="13" t="b">
        <v>0</v>
      </c>
      <c r="I20" s="13" t="b">
        <f>IF(COUNTIF([1]!Form_Responses1[[#All],[Instagram account
(ex. idenel_official - Do not put "@")]], LOWER(A20)) &gt; 0, TRUE, FALSE)</f>
        <v>0</v>
      </c>
      <c r="J20" s="14"/>
      <c r="K20" s="11" t="str">
        <f>IFERROR(VLOOKUP(LOWER(A20), '[1]설문지 응답 시트1'!I:N, 6, FALSE), "")</f>
        <v/>
      </c>
      <c r="L20" s="13" t="b">
        <v>0</v>
      </c>
      <c r="M20" s="13" t="b">
        <v>0</v>
      </c>
      <c r="N20" s="11"/>
      <c r="O20" s="12" t="str">
        <f>IF(ISBLANK(Table1[[#This Row],[예약일(확정)]]),"",Table1[[#This Row],[예약일(확정)]]+7)</f>
        <v/>
      </c>
      <c r="P20" s="11"/>
      <c r="Q20" s="11"/>
      <c r="R20" s="11"/>
      <c r="S20" s="11"/>
      <c r="T20" s="11"/>
      <c r="U20" s="10"/>
    </row>
    <row r="21" spans="1:21" ht="14">
      <c r="A21" s="47" t="s">
        <v>6197</v>
      </c>
      <c r="B21" s="217" t="str">
        <f>"https://www.instagram.com/"&amp;A21</f>
        <v>https://www.instagram.com/amandatorquise</v>
      </c>
      <c r="C21" s="54"/>
      <c r="D21" s="150" t="s">
        <v>4</v>
      </c>
      <c r="E21" s="224" t="str">
        <f ca="1">IF(AND(J21&lt;&gt;"", O21&lt;&gt;"", TODAY() &gt; O21, N21=""), "포스팅 지연",
IF(N21&lt;&gt;"", "포스팅 완료",
IF(M21=TRUE, "시술 완료",
IF(L21=TRUE, "콘텐츠 가이드 전송",
IF(NOT(ISBLANK(J21)), "예약 확정",
IF(I21=TRUE, "구글폼 회신",
IF(H21=TRUE, "구글폼 전송",
IF(G21=TRUE, "거절",
IF(F21=TRUE, "회신 수신",
"태핑 완료 회신대기")))))
))))</f>
        <v>태핑 완료 회신대기</v>
      </c>
      <c r="F21" s="22" t="b">
        <v>0</v>
      </c>
      <c r="G21" s="22" t="b">
        <v>0</v>
      </c>
      <c r="H21" s="22" t="b">
        <v>0</v>
      </c>
      <c r="I21" s="22" t="b">
        <f>IF(COUNTIF([1]!Form_Responses1[[#All],[Instagram account
(ex. idenel_official - Do not put "@")]], LOWER(A21)) &gt; 0, TRUE, FALSE)</f>
        <v>0</v>
      </c>
      <c r="J21" s="23"/>
      <c r="K21" s="20" t="str">
        <f>IFERROR(VLOOKUP(LOWER(A21), '[1]설문지 응답 시트1'!I:N, 6, FALSE), "")</f>
        <v/>
      </c>
      <c r="L21" s="22" t="b">
        <v>0</v>
      </c>
      <c r="M21" s="22" t="b">
        <v>0</v>
      </c>
      <c r="N21" s="20"/>
      <c r="O21" s="21" t="str">
        <f>IF(ISBLANK(Table1[[#This Row],[예약일(확정)]]),"",Table1[[#This Row],[예약일(확정)]]+7)</f>
        <v/>
      </c>
      <c r="P21" s="20"/>
      <c r="Q21" s="20"/>
      <c r="R21" s="20"/>
      <c r="S21" s="20"/>
      <c r="T21" s="20"/>
      <c r="U21" s="19"/>
    </row>
    <row r="22" spans="1:21" ht="14">
      <c r="A22" s="46" t="s">
        <v>6196</v>
      </c>
      <c r="B22" s="192" t="str">
        <f>"https://www.instagram.com/"&amp;A22</f>
        <v>https://www.instagram.com/hellibelly_</v>
      </c>
      <c r="C22" s="56"/>
      <c r="D22" s="148" t="s">
        <v>4</v>
      </c>
      <c r="E22" s="223" t="str">
        <f ca="1">IF(AND(J22&lt;&gt;"", O22&lt;&gt;"", TODAY() &gt; O22, N22=""), "포스팅 지연",
IF(N22&lt;&gt;"", "포스팅 완료",
IF(M22=TRUE, "시술 완료",
IF(L22=TRUE, "콘텐츠 가이드 전송",
IF(NOT(ISBLANK(J22)), "예약 확정",
IF(I22=TRUE, "구글폼 회신",
IF(H22=TRUE, "구글폼 전송",
IF(G22=TRUE, "거절",
IF(F22=TRUE, "회신 수신",
"태핑 완료 회신대기")))))
))))</f>
        <v>태핑 완료 회신대기</v>
      </c>
      <c r="F22" s="13" t="b">
        <v>0</v>
      </c>
      <c r="G22" s="13" t="b">
        <v>0</v>
      </c>
      <c r="H22" s="13" t="b">
        <v>0</v>
      </c>
      <c r="I22" s="13" t="b">
        <f>IF(COUNTIF([1]!Form_Responses1[[#All],[Instagram account
(ex. idenel_official - Do not put "@")]], LOWER(A22)) &gt; 0, TRUE, FALSE)</f>
        <v>0</v>
      </c>
      <c r="J22" s="14"/>
      <c r="K22" s="11" t="str">
        <f>IFERROR(VLOOKUP(LOWER(A22), '[1]설문지 응답 시트1'!I:N, 6, FALSE), "")</f>
        <v/>
      </c>
      <c r="L22" s="13" t="b">
        <v>0</v>
      </c>
      <c r="M22" s="13" t="b">
        <v>0</v>
      </c>
      <c r="N22" s="11"/>
      <c r="O22" s="12" t="str">
        <f>IF(ISBLANK(Table1[[#This Row],[예약일(확정)]]),"",Table1[[#This Row],[예약일(확정)]]+7)</f>
        <v/>
      </c>
      <c r="P22" s="11"/>
      <c r="Q22" s="11"/>
      <c r="R22" s="11"/>
      <c r="S22" s="11"/>
      <c r="T22" s="11"/>
      <c r="U22" s="10"/>
    </row>
    <row r="23" spans="1:21" ht="14">
      <c r="A23" s="47" t="s">
        <v>6195</v>
      </c>
      <c r="B23" s="217" t="str">
        <f>"https://www.instagram.com/"&amp;A23</f>
        <v>https://www.instagram.com/marie.shanaa</v>
      </c>
      <c r="C23" s="54"/>
      <c r="D23" s="150" t="s">
        <v>4</v>
      </c>
      <c r="E23" s="224" t="str">
        <f ca="1">IF(AND(J23&lt;&gt;"", O23&lt;&gt;"", TODAY() &gt; O23, N23=""), "포스팅 지연",
IF(N23&lt;&gt;"", "포스팅 완료",
IF(M23=TRUE, "시술 완료",
IF(L23=TRUE, "콘텐츠 가이드 전송",
IF(NOT(ISBLANK(J23)), "예약 확정",
IF(I23=TRUE, "구글폼 회신",
IF(H23=TRUE, "구글폼 전송",
IF(G23=TRUE, "거절",
IF(F23=TRUE, "회신 수신",
"태핑 완료 회신대기")))))
))))</f>
        <v>태핑 완료 회신대기</v>
      </c>
      <c r="F23" s="22" t="b">
        <v>0</v>
      </c>
      <c r="G23" s="22" t="b">
        <v>0</v>
      </c>
      <c r="H23" s="22" t="b">
        <v>0</v>
      </c>
      <c r="I23" s="22" t="b">
        <f>IF(COUNTIF([1]!Form_Responses1[[#All],[Instagram account
(ex. idenel_official - Do not put "@")]], LOWER(A23)) &gt; 0, TRUE, FALSE)</f>
        <v>0</v>
      </c>
      <c r="J23" s="23"/>
      <c r="K23" s="20" t="str">
        <f>IFERROR(VLOOKUP(LOWER(A23), '[1]설문지 응답 시트1'!I:N, 6, FALSE), "")</f>
        <v/>
      </c>
      <c r="L23" s="22" t="b">
        <v>0</v>
      </c>
      <c r="M23" s="22" t="b">
        <v>0</v>
      </c>
      <c r="N23" s="20"/>
      <c r="O23" s="21" t="str">
        <f>IF(ISBLANK(Table1[[#This Row],[예약일(확정)]]),"",Table1[[#This Row],[예약일(확정)]]+7)</f>
        <v/>
      </c>
      <c r="P23" s="20"/>
      <c r="Q23" s="20"/>
      <c r="R23" s="20"/>
      <c r="S23" s="20"/>
      <c r="T23" s="20"/>
      <c r="U23" s="19"/>
    </row>
    <row r="24" spans="1:21" ht="14">
      <c r="A24" s="46" t="s">
        <v>6194</v>
      </c>
      <c r="B24" s="192" t="str">
        <f>"https://www.instagram.com/"&amp;A24</f>
        <v>https://www.instagram.com/stacyveloce</v>
      </c>
      <c r="C24" s="56"/>
      <c r="D24" s="148" t="s">
        <v>4</v>
      </c>
      <c r="E24" s="223" t="str">
        <f ca="1">IF(AND(J24&lt;&gt;"", O24&lt;&gt;"", TODAY() &gt; O24, N24=""), "포스팅 지연",
IF(N24&lt;&gt;"", "포스팅 완료",
IF(M24=TRUE, "시술 완료",
IF(L24=TRUE, "콘텐츠 가이드 전송",
IF(NOT(ISBLANK(J24)), "예약 확정",
IF(I24=TRUE, "구글폼 회신",
IF(H24=TRUE, "구글폼 전송",
IF(G24=TRUE, "거절",
IF(F24=TRUE, "회신 수신",
"태핑 완료 회신대기")))))
))))</f>
        <v>태핑 완료 회신대기</v>
      </c>
      <c r="F24" s="13" t="b">
        <v>0</v>
      </c>
      <c r="G24" s="13" t="b">
        <v>0</v>
      </c>
      <c r="H24" s="13" t="b">
        <v>0</v>
      </c>
      <c r="I24" s="13" t="b">
        <f>IF(COUNTIF([1]!Form_Responses1[[#All],[Instagram account
(ex. idenel_official - Do not put "@")]], LOWER(A24)) &gt; 0, TRUE, FALSE)</f>
        <v>0</v>
      </c>
      <c r="J24" s="14"/>
      <c r="K24" s="11" t="str">
        <f>IFERROR(VLOOKUP(LOWER(A24), '[1]설문지 응답 시트1'!I:N, 6, FALSE), "")</f>
        <v/>
      </c>
      <c r="L24" s="13" t="b">
        <v>0</v>
      </c>
      <c r="M24" s="13" t="b">
        <v>0</v>
      </c>
      <c r="N24" s="11"/>
      <c r="O24" s="12" t="str">
        <f>IF(ISBLANK(Table1[[#This Row],[예약일(확정)]]),"",Table1[[#This Row],[예약일(확정)]]+7)</f>
        <v/>
      </c>
      <c r="P24" s="11"/>
      <c r="Q24" s="11"/>
      <c r="R24" s="11"/>
      <c r="S24" s="11"/>
      <c r="T24" s="11"/>
      <c r="U24" s="10"/>
    </row>
    <row r="25" spans="1:21" ht="14">
      <c r="A25" s="47" t="s">
        <v>6193</v>
      </c>
      <c r="B25" s="217" t="str">
        <f>"https://www.instagram.com/"&amp;A25</f>
        <v>https://www.instagram.com/iiiyukiiiiiii</v>
      </c>
      <c r="C25" s="54"/>
      <c r="D25" s="150" t="s">
        <v>4</v>
      </c>
      <c r="E25" s="224" t="str">
        <f ca="1">IF(AND(J25&lt;&gt;"", O25&lt;&gt;"", TODAY() &gt; O25, N25=""), "포스팅 지연",
IF(N25&lt;&gt;"", "포스팅 완료",
IF(M25=TRUE, "시술 완료",
IF(L25=TRUE, "콘텐츠 가이드 전송",
IF(NOT(ISBLANK(J25)), "예약 확정",
IF(I25=TRUE, "구글폼 회신",
IF(H25=TRUE, "구글폼 전송",
IF(G25=TRUE, "거절",
IF(F25=TRUE, "회신 수신",
"태핑 완료 회신대기")))))
))))</f>
        <v>태핑 완료 회신대기</v>
      </c>
      <c r="F25" s="22" t="b">
        <v>0</v>
      </c>
      <c r="G25" s="22" t="b">
        <v>0</v>
      </c>
      <c r="H25" s="22" t="b">
        <v>0</v>
      </c>
      <c r="I25" s="22" t="b">
        <f>IF(COUNTIF([1]!Form_Responses1[[#All],[Instagram account
(ex. idenel_official - Do not put "@")]], LOWER(A25)) &gt; 0, TRUE, FALSE)</f>
        <v>0</v>
      </c>
      <c r="J25" s="23"/>
      <c r="K25" s="20" t="str">
        <f>IFERROR(VLOOKUP(LOWER(A25), '[1]설문지 응답 시트1'!I:N, 6, FALSE), "")</f>
        <v/>
      </c>
      <c r="L25" s="22" t="b">
        <v>0</v>
      </c>
      <c r="M25" s="22" t="b">
        <v>0</v>
      </c>
      <c r="N25" s="20"/>
      <c r="O25" s="21" t="str">
        <f>IF(ISBLANK(Table1[[#This Row],[예약일(확정)]]),"",Table1[[#This Row],[예약일(확정)]]+7)</f>
        <v/>
      </c>
      <c r="P25" s="20"/>
      <c r="Q25" s="20"/>
      <c r="R25" s="20"/>
      <c r="S25" s="20"/>
      <c r="T25" s="20"/>
      <c r="U25" s="19"/>
    </row>
    <row r="26" spans="1:21" ht="14">
      <c r="A26" s="46" t="s">
        <v>98</v>
      </c>
      <c r="B26" s="192" t="str">
        <f>"https://www.instagram.com/"&amp;A26</f>
        <v>https://www.instagram.com/alexisdeocaris</v>
      </c>
      <c r="C26" s="56"/>
      <c r="D26" s="148" t="s">
        <v>4</v>
      </c>
      <c r="E26" s="223" t="str">
        <f ca="1">IF(AND(J26&lt;&gt;"", O26&lt;&gt;"", TODAY() &gt; O26, N26=""), "포스팅 지연",
IF(N26&lt;&gt;"", "포스팅 완료",
IF(M26=TRUE, "시술 완료",
IF(L26=TRUE, "콘텐츠 가이드 전송",
IF(NOT(ISBLANK(J26)), "예약 확정",
IF(I26=TRUE, "구글폼 회신",
IF(H26=TRUE, "구글폼 전송",
IF(G26=TRUE, "거절",
IF(F26=TRUE, "회신 수신",
"태핑 완료 회신대기")))))
))))</f>
        <v>구글폼 전송</v>
      </c>
      <c r="F26" s="13" t="b">
        <v>1</v>
      </c>
      <c r="G26" s="13" t="b">
        <v>0</v>
      </c>
      <c r="H26" s="13" t="b">
        <v>1</v>
      </c>
      <c r="I26" s="13" t="b">
        <f>IF(COUNTIF([1]!Form_Responses1[[#All],[Instagram account
(ex. idenel_official - Do not put "@")]], LOWER(A26)) &gt; 0, TRUE, FALSE)</f>
        <v>0</v>
      </c>
      <c r="J26" s="14"/>
      <c r="K26" s="11" t="str">
        <f>IFERROR(VLOOKUP(LOWER(A26), '[1]설문지 응답 시트1'!I:N, 6, FALSE), "")</f>
        <v/>
      </c>
      <c r="L26" s="13" t="b">
        <v>0</v>
      </c>
      <c r="M26" s="13" t="b">
        <v>0</v>
      </c>
      <c r="N26" s="11"/>
      <c r="O26" s="12" t="str">
        <f>IF(ISBLANK(Table1[[#This Row],[예약일(확정)]]),"",Table1[[#This Row],[예약일(확정)]]+7)</f>
        <v/>
      </c>
      <c r="P26" s="11"/>
      <c r="Q26" s="11"/>
      <c r="R26" s="11"/>
      <c r="S26" s="11"/>
      <c r="T26" s="11"/>
      <c r="U26" s="10"/>
    </row>
    <row r="27" spans="1:21" ht="14">
      <c r="A27" s="47" t="s">
        <v>6192</v>
      </c>
      <c r="B27" s="217" t="str">
        <f>"https://www.instagram.com/"&amp;A27</f>
        <v>https://www.instagram.com/feilina_calorine</v>
      </c>
      <c r="C27" s="54"/>
      <c r="D27" s="150" t="s">
        <v>4</v>
      </c>
      <c r="E27" s="224" t="str">
        <f ca="1">IF(AND(J27&lt;&gt;"", O27&lt;&gt;"", TODAY() &gt; O27, N27=""), "포스팅 지연",
IF(N27&lt;&gt;"", "포스팅 완료",
IF(M27=TRUE, "시술 완료",
IF(L27=TRUE, "콘텐츠 가이드 전송",
IF(NOT(ISBLANK(J27)), "예약 확정",
IF(I27=TRUE, "구글폼 회신",
IF(H27=TRUE, "구글폼 전송",
IF(G27=TRUE, "거절",
IF(F27=TRUE, "회신 수신",
"태핑 완료 회신대기")))))
))))</f>
        <v>태핑 완료 회신대기</v>
      </c>
      <c r="F27" s="22" t="b">
        <v>0</v>
      </c>
      <c r="G27" s="22" t="b">
        <v>0</v>
      </c>
      <c r="H27" s="22" t="b">
        <v>0</v>
      </c>
      <c r="I27" s="22" t="b">
        <f>IF(COUNTIF([1]!Form_Responses1[[#All],[Instagram account
(ex. idenel_official - Do not put "@")]], LOWER(A27)) &gt; 0, TRUE, FALSE)</f>
        <v>0</v>
      </c>
      <c r="J27" s="23"/>
      <c r="K27" s="20" t="str">
        <f>IFERROR(VLOOKUP(LOWER(A27), '[1]설문지 응답 시트1'!I:N, 6, FALSE), "")</f>
        <v/>
      </c>
      <c r="L27" s="22" t="b">
        <v>0</v>
      </c>
      <c r="M27" s="22" t="b">
        <v>0</v>
      </c>
      <c r="N27" s="20"/>
      <c r="O27" s="21" t="str">
        <f>IF(ISBLANK(Table1[[#This Row],[예약일(확정)]]),"",Table1[[#This Row],[예약일(확정)]]+7)</f>
        <v/>
      </c>
      <c r="P27" s="20"/>
      <c r="Q27" s="20"/>
      <c r="R27" s="20"/>
      <c r="S27" s="20"/>
      <c r="T27" s="20"/>
      <c r="U27" s="19"/>
    </row>
    <row r="28" spans="1:21" ht="14">
      <c r="A28" s="46" t="s">
        <v>6191</v>
      </c>
      <c r="B28" s="192" t="str">
        <f>"https://www.instagram.com/"&amp;A28</f>
        <v>https://www.instagram.com/kellynicolle.com_</v>
      </c>
      <c r="C28" s="56"/>
      <c r="D28" s="148" t="s">
        <v>4</v>
      </c>
      <c r="E28" s="223" t="str">
        <f ca="1">IF(AND(J28&lt;&gt;"", O28&lt;&gt;"", TODAY() &gt; O28, N28=""), "포스팅 지연",
IF(N28&lt;&gt;"", "포스팅 완료",
IF(M28=TRUE, "시술 완료",
IF(L28=TRUE, "콘텐츠 가이드 전송",
IF(NOT(ISBLANK(J28)), "예약 확정",
IF(I28=TRUE, "구글폼 회신",
IF(H28=TRUE, "구글폼 전송",
IF(G28=TRUE, "거절",
IF(F28=TRUE, "회신 수신",
"태핑 완료 회신대기")))))
))))</f>
        <v>거절</v>
      </c>
      <c r="F28" s="13" t="b">
        <v>1</v>
      </c>
      <c r="G28" s="13" t="b">
        <v>1</v>
      </c>
      <c r="H28" s="13" t="b">
        <v>0</v>
      </c>
      <c r="I28" s="13" t="b">
        <f>IF(COUNTIF([1]!Form_Responses1[[#All],[Instagram account
(ex. idenel_official - Do not put "@")]], LOWER(A28)) &gt; 0, TRUE, FALSE)</f>
        <v>0</v>
      </c>
      <c r="J28" s="14"/>
      <c r="K28" s="11" t="str">
        <f>IFERROR(VLOOKUP(LOWER(A28), '[1]설문지 응답 시트1'!I:N, 6, FALSE), "")</f>
        <v/>
      </c>
      <c r="L28" s="13" t="b">
        <v>0</v>
      </c>
      <c r="M28" s="13" t="b">
        <v>0</v>
      </c>
      <c r="N28" s="11"/>
      <c r="O28" s="12" t="str">
        <f>IF(ISBLANK(Table1[[#This Row],[예약일(확정)]]),"",Table1[[#This Row],[예약일(확정)]]+7)</f>
        <v/>
      </c>
      <c r="P28" s="11"/>
      <c r="Q28" s="11"/>
      <c r="R28" s="11"/>
      <c r="S28" s="11"/>
      <c r="T28" s="11"/>
      <c r="U28" s="10"/>
    </row>
    <row r="29" spans="1:21" ht="14">
      <c r="A29" s="47" t="s">
        <v>6190</v>
      </c>
      <c r="B29" s="217" t="str">
        <f>"https://www.instagram.com/"&amp;A29</f>
        <v>https://www.instagram.com/priminseoul</v>
      </c>
      <c r="C29" s="54"/>
      <c r="D29" s="150" t="s">
        <v>4</v>
      </c>
      <c r="E29" s="224" t="str">
        <f ca="1">IF(AND(J29&lt;&gt;"", O29&lt;&gt;"", TODAY() &gt; O29, N29=""), "포스팅 지연",
IF(N29&lt;&gt;"", "포스팅 완료",
IF(M29=TRUE, "시술 완료",
IF(L29=TRUE, "콘텐츠 가이드 전송",
IF(NOT(ISBLANK(J29)), "예약 확정",
IF(I29=TRUE, "구글폼 회신",
IF(H29=TRUE, "구글폼 전송",
IF(G29=TRUE, "거절",
IF(F29=TRUE, "회신 수신",
"태핑 완료 회신대기")))))
))))</f>
        <v>태핑 완료 회신대기</v>
      </c>
      <c r="F29" s="22" t="b">
        <v>0</v>
      </c>
      <c r="G29" s="22" t="b">
        <v>0</v>
      </c>
      <c r="H29" s="22" t="b">
        <v>0</v>
      </c>
      <c r="I29" s="22" t="b">
        <f>IF(COUNTIF([1]!Form_Responses1[[#All],[Instagram account
(ex. idenel_official - Do not put "@")]], LOWER(A29)) &gt; 0, TRUE, FALSE)</f>
        <v>0</v>
      </c>
      <c r="J29" s="23"/>
      <c r="K29" s="20" t="str">
        <f>IFERROR(VLOOKUP(LOWER(A29), '[1]설문지 응답 시트1'!I:N, 6, FALSE), "")</f>
        <v/>
      </c>
      <c r="L29" s="22" t="b">
        <v>0</v>
      </c>
      <c r="M29" s="22" t="b">
        <v>0</v>
      </c>
      <c r="N29" s="20"/>
      <c r="O29" s="21" t="str">
        <f>IF(ISBLANK(Table1[[#This Row],[예약일(확정)]]),"",Table1[[#This Row],[예약일(확정)]]+7)</f>
        <v/>
      </c>
      <c r="P29" s="20"/>
      <c r="Q29" s="20"/>
      <c r="R29" s="20"/>
      <c r="S29" s="20"/>
      <c r="T29" s="20"/>
      <c r="U29" s="19"/>
    </row>
    <row r="30" spans="1:21" ht="14">
      <c r="A30" s="46" t="s">
        <v>6189</v>
      </c>
      <c r="B30" s="192" t="str">
        <f>"https://www.instagram.com/"&amp;A30</f>
        <v>https://www.instagram.com/yeva_western</v>
      </c>
      <c r="C30" s="56"/>
      <c r="D30" s="148" t="s">
        <v>4</v>
      </c>
      <c r="E30" s="223" t="str">
        <f ca="1">IF(AND(J30&lt;&gt;"", O30&lt;&gt;"", TODAY() &gt; O30, N30=""), "포스팅 지연",
IF(N30&lt;&gt;"", "포스팅 완료",
IF(M30=TRUE, "시술 완료",
IF(L30=TRUE, "콘텐츠 가이드 전송",
IF(NOT(ISBLANK(J30)), "예약 확정",
IF(I30=TRUE, "구글폼 회신",
IF(H30=TRUE, "구글폼 전송",
IF(G30=TRUE, "거절",
IF(F30=TRUE, "회신 수신",
"태핑 완료 회신대기")))))
))))</f>
        <v>태핑 완료 회신대기</v>
      </c>
      <c r="F30" s="13" t="b">
        <v>0</v>
      </c>
      <c r="G30" s="13" t="b">
        <v>0</v>
      </c>
      <c r="H30" s="13" t="b">
        <v>0</v>
      </c>
      <c r="I30" s="13" t="b">
        <f>IF(COUNTIF([1]!Form_Responses1[[#All],[Instagram account
(ex. idenel_official - Do not put "@")]], LOWER(A30)) &gt; 0, TRUE, FALSE)</f>
        <v>0</v>
      </c>
      <c r="J30" s="14"/>
      <c r="K30" s="11" t="str">
        <f>IFERROR(VLOOKUP(LOWER(A30), '[1]설문지 응답 시트1'!I:N, 6, FALSE), "")</f>
        <v/>
      </c>
      <c r="L30" s="13" t="b">
        <v>0</v>
      </c>
      <c r="M30" s="13" t="b">
        <v>0</v>
      </c>
      <c r="N30" s="11"/>
      <c r="O30" s="12" t="str">
        <f>IF(ISBLANK(Table1[[#This Row],[예약일(확정)]]),"",Table1[[#This Row],[예약일(확정)]]+7)</f>
        <v/>
      </c>
      <c r="P30" s="11"/>
      <c r="Q30" s="11"/>
      <c r="R30" s="11"/>
      <c r="S30" s="11"/>
      <c r="T30" s="11"/>
      <c r="U30" s="10"/>
    </row>
    <row r="31" spans="1:21" ht="14">
      <c r="A31" s="47" t="s">
        <v>6188</v>
      </c>
      <c r="B31" s="217" t="str">
        <f>"https://www.instagram.com/"&amp;A31</f>
        <v>https://www.instagram.com/uz.international</v>
      </c>
      <c r="C31" s="54"/>
      <c r="D31" s="150" t="s">
        <v>4</v>
      </c>
      <c r="E31" s="224" t="str">
        <f ca="1">IF(AND(J31&lt;&gt;"", O31&lt;&gt;"", TODAY() &gt; O31, N31=""), "포스팅 지연",
IF(N31&lt;&gt;"", "포스팅 완료",
IF(M31=TRUE, "시술 완료",
IF(L31=TRUE, "콘텐츠 가이드 전송",
IF(NOT(ISBLANK(J31)), "예약 확정",
IF(I31=TRUE, "구글폼 회신",
IF(H31=TRUE, "구글폼 전송",
IF(G31=TRUE, "거절",
IF(F31=TRUE, "회신 수신",
"태핑 완료 회신대기")))))
))))</f>
        <v>태핑 완료 회신대기</v>
      </c>
      <c r="F31" s="22" t="b">
        <v>0</v>
      </c>
      <c r="G31" s="22" t="b">
        <v>0</v>
      </c>
      <c r="H31" s="22" t="b">
        <v>0</v>
      </c>
      <c r="I31" s="22" t="b">
        <f>IF(COUNTIF([1]!Form_Responses1[[#All],[Instagram account
(ex. idenel_official - Do not put "@")]], LOWER(A31)) &gt; 0, TRUE, FALSE)</f>
        <v>0</v>
      </c>
      <c r="J31" s="23"/>
      <c r="K31" s="20" t="str">
        <f>IFERROR(VLOOKUP(LOWER(A31), '[1]설문지 응답 시트1'!I:N, 6, FALSE), "")</f>
        <v/>
      </c>
      <c r="L31" s="22" t="b">
        <v>0</v>
      </c>
      <c r="M31" s="22" t="b">
        <v>0</v>
      </c>
      <c r="N31" s="20"/>
      <c r="O31" s="21" t="str">
        <f>IF(ISBLANK(Table1[[#This Row],[예약일(확정)]]),"",Table1[[#This Row],[예약일(확정)]]+7)</f>
        <v/>
      </c>
      <c r="P31" s="20"/>
      <c r="Q31" s="20"/>
      <c r="R31" s="20"/>
      <c r="S31" s="20"/>
      <c r="T31" s="20"/>
      <c r="U31" s="19"/>
    </row>
    <row r="32" spans="1:21" ht="14">
      <c r="A32" s="46" t="s">
        <v>6187</v>
      </c>
      <c r="B32" s="192" t="str">
        <f>"https://www.instagram.com/"&amp;A32</f>
        <v>https://www.instagram.com/technophile_kavita</v>
      </c>
      <c r="C32" s="56"/>
      <c r="D32" s="148" t="s">
        <v>4</v>
      </c>
      <c r="E32" s="223" t="str">
        <f ca="1">IF(AND(J32&lt;&gt;"", O32&lt;&gt;"", TODAY() &gt; O32, N32=""), "포스팅 지연",
IF(N32&lt;&gt;"", "포스팅 완료",
IF(M32=TRUE, "시술 완료",
IF(L32=TRUE, "콘텐츠 가이드 전송",
IF(NOT(ISBLANK(J32)), "예약 확정",
IF(I32=TRUE, "구글폼 회신",
IF(H32=TRUE, "구글폼 전송",
IF(G32=TRUE, "거절",
IF(F32=TRUE, "회신 수신",
"태핑 완료 회신대기")))))
))))</f>
        <v>태핑 완료 회신대기</v>
      </c>
      <c r="F32" s="13" t="b">
        <v>0</v>
      </c>
      <c r="G32" s="13" t="b">
        <v>0</v>
      </c>
      <c r="H32" s="13" t="b">
        <v>0</v>
      </c>
      <c r="I32" s="13" t="b">
        <f>IF(COUNTIF([1]!Form_Responses1[[#All],[Instagram account
(ex. idenel_official - Do not put "@")]], LOWER(A32)) &gt; 0, TRUE, FALSE)</f>
        <v>0</v>
      </c>
      <c r="J32" s="14"/>
      <c r="K32" s="11" t="str">
        <f>IFERROR(VLOOKUP(LOWER(A32), '[1]설문지 응답 시트1'!I:N, 6, FALSE), "")</f>
        <v/>
      </c>
      <c r="L32" s="13" t="b">
        <v>0</v>
      </c>
      <c r="M32" s="13" t="b">
        <v>0</v>
      </c>
      <c r="N32" s="11"/>
      <c r="O32" s="12" t="str">
        <f>IF(ISBLANK(Table1[[#This Row],[예약일(확정)]]),"",Table1[[#This Row],[예약일(확정)]]+7)</f>
        <v/>
      </c>
      <c r="P32" s="11"/>
      <c r="Q32" s="11"/>
      <c r="R32" s="11"/>
      <c r="S32" s="11"/>
      <c r="T32" s="11"/>
      <c r="U32" s="10"/>
    </row>
    <row r="33" spans="1:21" ht="14">
      <c r="A33" s="47" t="s">
        <v>6186</v>
      </c>
      <c r="B33" s="217" t="str">
        <f>"https://www.instagram.com/"&amp;A33</f>
        <v>https://www.instagram.com/im.lara.sophia</v>
      </c>
      <c r="C33" s="54"/>
      <c r="D33" s="150" t="s">
        <v>4</v>
      </c>
      <c r="E33" s="224" t="str">
        <f ca="1">IF(AND(J33&lt;&gt;"", O33&lt;&gt;"", TODAY() &gt; O33, N33=""), "포스팅 지연",
IF(N33&lt;&gt;"", "포스팅 완료",
IF(M33=TRUE, "시술 완료",
IF(L33=TRUE, "콘텐츠 가이드 전송",
IF(NOT(ISBLANK(J33)), "예약 확정",
IF(I33=TRUE, "구글폼 회신",
IF(H33=TRUE, "구글폼 전송",
IF(G33=TRUE, "거절",
IF(F33=TRUE, "회신 수신",
"태핑 완료 회신대기")))))
))))</f>
        <v>태핑 완료 회신대기</v>
      </c>
      <c r="F33" s="22" t="b">
        <v>0</v>
      </c>
      <c r="G33" s="22" t="b">
        <v>0</v>
      </c>
      <c r="H33" s="22" t="b">
        <v>0</v>
      </c>
      <c r="I33" s="22" t="b">
        <f>IF(COUNTIF([1]!Form_Responses1[[#All],[Instagram account
(ex. idenel_official - Do not put "@")]], LOWER(A33)) &gt; 0, TRUE, FALSE)</f>
        <v>0</v>
      </c>
      <c r="J33" s="23"/>
      <c r="K33" s="20" t="str">
        <f>IFERROR(VLOOKUP(LOWER(A33), '[1]설문지 응답 시트1'!I:N, 6, FALSE), "")</f>
        <v/>
      </c>
      <c r="L33" s="22" t="b">
        <v>0</v>
      </c>
      <c r="M33" s="22" t="b">
        <v>0</v>
      </c>
      <c r="N33" s="20"/>
      <c r="O33" s="21" t="str">
        <f>IF(ISBLANK(Table1[[#This Row],[예약일(확정)]]),"",Table1[[#This Row],[예약일(확정)]]+7)</f>
        <v/>
      </c>
      <c r="P33" s="20"/>
      <c r="Q33" s="20"/>
      <c r="R33" s="20"/>
      <c r="S33" s="20"/>
      <c r="T33" s="20"/>
      <c r="U33" s="19"/>
    </row>
    <row r="34" spans="1:21" ht="14">
      <c r="A34" s="18" t="s">
        <v>6185</v>
      </c>
      <c r="B34" s="192" t="str">
        <f>"https://www.instagram.com/"&amp;A34</f>
        <v>https://www.instagram.com/_lydiavstheworld</v>
      </c>
      <c r="C34" s="56"/>
      <c r="D34" s="148" t="s">
        <v>4</v>
      </c>
      <c r="E34" s="223" t="str">
        <f ca="1">IF(AND(J34&lt;&gt;"", O34&lt;&gt;"", TODAY() &gt; O34, N34=""), "포스팅 지연",
IF(N34&lt;&gt;"", "포스팅 완료",
IF(M34=TRUE, "시술 완료",
IF(L34=TRUE, "콘텐츠 가이드 전송",
IF(NOT(ISBLANK(J34)), "예약 확정",
IF(I34=TRUE, "구글폼 회신",
IF(H34=TRUE, "구글폼 전송",
IF(G34=TRUE, "거절",
IF(F34=TRUE, "회신 수신",
"태핑 완료 회신대기")))))
))))</f>
        <v>거절</v>
      </c>
      <c r="F34" s="13" t="b">
        <v>1</v>
      </c>
      <c r="G34" s="13" t="b">
        <v>1</v>
      </c>
      <c r="H34" s="13" t="b">
        <v>0</v>
      </c>
      <c r="I34" s="13" t="b">
        <f>IF(COUNTIF([1]!Form_Responses1[[#All],[Instagram account
(ex. idenel_official - Do not put "@")]], LOWER(A34)) &gt; 0, TRUE, FALSE)</f>
        <v>0</v>
      </c>
      <c r="J34" s="14"/>
      <c r="K34" s="11" t="str">
        <f>IFERROR(VLOOKUP(LOWER(A34), '[1]설문지 응답 시트1'!I:N, 6, FALSE), "")</f>
        <v/>
      </c>
      <c r="L34" s="13" t="b">
        <v>0</v>
      </c>
      <c r="M34" s="13" t="b">
        <v>0</v>
      </c>
      <c r="N34" s="11"/>
      <c r="O34" s="12" t="str">
        <f>IF(ISBLANK(Table1[[#This Row],[예약일(확정)]]),"",Table1[[#This Row],[예약일(확정)]]+7)</f>
        <v/>
      </c>
      <c r="P34" s="11"/>
      <c r="Q34" s="11"/>
      <c r="R34" s="11"/>
      <c r="S34" s="11"/>
      <c r="T34" s="11"/>
      <c r="U34" s="10"/>
    </row>
    <row r="35" spans="1:21" ht="14">
      <c r="A35" s="47" t="s">
        <v>6184</v>
      </c>
      <c r="B35" s="217" t="str">
        <f>"https://www.instagram.com/"&amp;A35</f>
        <v>https://www.instagram.com/lightheen</v>
      </c>
      <c r="C35" s="54"/>
      <c r="D35" s="150" t="s">
        <v>4</v>
      </c>
      <c r="E35" s="224" t="str">
        <f ca="1">IF(AND(J35&lt;&gt;"", O35&lt;&gt;"", TODAY() &gt; O35, N35=""), "포스팅 지연",
IF(N35&lt;&gt;"", "포스팅 완료",
IF(M35=TRUE, "시술 완료",
IF(L35=TRUE, "콘텐츠 가이드 전송",
IF(NOT(ISBLANK(J35)), "예약 확정",
IF(I35=TRUE, "구글폼 회신",
IF(H35=TRUE, "구글폼 전송",
IF(G35=TRUE, "거절",
IF(F35=TRUE, "회신 수신",
"태핑 완료 회신대기")))))
))))</f>
        <v>태핑 완료 회신대기</v>
      </c>
      <c r="F35" s="22"/>
      <c r="G35" s="22"/>
      <c r="H35" s="22"/>
      <c r="I35" s="22" t="b">
        <f>IF(COUNTIF([1]!Form_Responses1[[#All],[Instagram account
(ex. idenel_official - Do not put "@")]], LOWER(A35)) &gt; 0, TRUE, FALSE)</f>
        <v>0</v>
      </c>
      <c r="J35" s="23"/>
      <c r="K35" s="20" t="str">
        <f>IFERROR(VLOOKUP(LOWER(A35), '[1]설문지 응답 시트1'!I:N, 6, FALSE), "")</f>
        <v/>
      </c>
      <c r="L35" s="22"/>
      <c r="M35" s="22"/>
      <c r="N35" s="20"/>
      <c r="O35" s="21" t="str">
        <f>IF(ISBLANK(Table1[[#This Row],[예약일(확정)]]),"",Table1[[#This Row],[예약일(확정)]]+7)</f>
        <v/>
      </c>
      <c r="P35" s="20"/>
      <c r="Q35" s="20"/>
      <c r="R35" s="20"/>
      <c r="S35" s="20"/>
      <c r="T35" s="20"/>
      <c r="U35" s="19"/>
    </row>
    <row r="36" spans="1:21" ht="14">
      <c r="A36" s="46" t="s">
        <v>6183</v>
      </c>
      <c r="B36" s="192" t="str">
        <f>"https://www.instagram.com/"&amp;A36</f>
        <v>https://www.instagram.com/molleees</v>
      </c>
      <c r="C36" s="56"/>
      <c r="D36" s="148" t="s">
        <v>4</v>
      </c>
      <c r="E36" s="223" t="str">
        <f ca="1">IF(AND(J36&lt;&gt;"", O36&lt;&gt;"", TODAY() &gt; O36, N36=""), "포스팅 지연",
IF(N36&lt;&gt;"", "포스팅 완료",
IF(M36=TRUE, "시술 완료",
IF(L36=TRUE, "콘텐츠 가이드 전송",
IF(NOT(ISBLANK(J36)), "예약 확정",
IF(I36=TRUE, "구글폼 회신",
IF(H36=TRUE, "구글폼 전송",
IF(G36=TRUE, "거절",
IF(F36=TRUE, "회신 수신",
"태핑 완료 회신대기")))))
))))</f>
        <v>태핑 완료 회신대기</v>
      </c>
      <c r="F36" s="13" t="b">
        <v>0</v>
      </c>
      <c r="G36" s="13" t="b">
        <v>0</v>
      </c>
      <c r="H36" s="13" t="b">
        <v>0</v>
      </c>
      <c r="I36" s="13" t="b">
        <f>IF(COUNTIF([1]!Form_Responses1[[#All],[Instagram account
(ex. idenel_official - Do not put "@")]], LOWER(A36)) &gt; 0, TRUE, FALSE)</f>
        <v>0</v>
      </c>
      <c r="J36" s="14"/>
      <c r="K36" s="11" t="str">
        <f>IFERROR(VLOOKUP(LOWER(A36), '[1]설문지 응답 시트1'!I:N, 6, FALSE), "")</f>
        <v/>
      </c>
      <c r="L36" s="13" t="b">
        <v>0</v>
      </c>
      <c r="M36" s="13" t="b">
        <v>0</v>
      </c>
      <c r="N36" s="11"/>
      <c r="O36" s="12" t="str">
        <f>IF(ISBLANK(Table1[[#This Row],[예약일(확정)]]),"",Table1[[#This Row],[예약일(확정)]]+7)</f>
        <v/>
      </c>
      <c r="P36" s="11"/>
      <c r="Q36" s="11"/>
      <c r="R36" s="11"/>
      <c r="S36" s="11"/>
      <c r="T36" s="11"/>
      <c r="U36" s="10"/>
    </row>
    <row r="37" spans="1:21" ht="14">
      <c r="A37" s="47" t="s">
        <v>6182</v>
      </c>
      <c r="B37" s="217" t="str">
        <f>"https://www.instagram.com/"&amp;A37</f>
        <v>https://www.instagram.com/chaimae.saadi</v>
      </c>
      <c r="C37" s="54"/>
      <c r="D37" s="150" t="s">
        <v>4</v>
      </c>
      <c r="E37" s="224" t="str">
        <f ca="1">IF(AND(J37&lt;&gt;"", O37&lt;&gt;"", TODAY() &gt; O37, N37=""), "포스팅 지연",
IF(N37&lt;&gt;"", "포스팅 완료",
IF(M37=TRUE, "시술 완료",
IF(L37=TRUE, "콘텐츠 가이드 전송",
IF(NOT(ISBLANK(J37)), "예약 확정",
IF(I37=TRUE, "구글폼 회신",
IF(H37=TRUE, "구글폼 전송",
IF(G37=TRUE, "거절",
IF(F37=TRUE, "회신 수신",
"태핑 완료 회신대기")))))
))))</f>
        <v>태핑 완료 회신대기</v>
      </c>
      <c r="F37" s="22" t="b">
        <v>0</v>
      </c>
      <c r="G37" s="22" t="b">
        <v>0</v>
      </c>
      <c r="H37" s="22" t="b">
        <v>0</v>
      </c>
      <c r="I37" s="22" t="b">
        <f>IF(COUNTIF([1]!Form_Responses1[[#All],[Instagram account
(ex. idenel_official - Do not put "@")]], LOWER(A37)) &gt; 0, TRUE, FALSE)</f>
        <v>0</v>
      </c>
      <c r="J37" s="23"/>
      <c r="K37" s="20" t="str">
        <f>IFERROR(VLOOKUP(LOWER(A37), '[1]설문지 응답 시트1'!I:N, 6, FALSE), "")</f>
        <v/>
      </c>
      <c r="L37" s="22" t="b">
        <v>0</v>
      </c>
      <c r="M37" s="22" t="b">
        <v>0</v>
      </c>
      <c r="N37" s="20"/>
      <c r="O37" s="21" t="str">
        <f>IF(ISBLANK(Table1[[#This Row],[예약일(확정)]]),"",Table1[[#This Row],[예약일(확정)]]+7)</f>
        <v/>
      </c>
      <c r="P37" s="20"/>
      <c r="Q37" s="20"/>
      <c r="R37" s="20"/>
      <c r="S37" s="20"/>
      <c r="T37" s="20"/>
      <c r="U37" s="19"/>
    </row>
    <row r="38" spans="1:21" ht="14">
      <c r="A38" s="46" t="s">
        <v>6181</v>
      </c>
      <c r="B38" s="192" t="str">
        <f>"https://www.instagram.com/"&amp;A38</f>
        <v>https://www.instagram.com/jingcccj</v>
      </c>
      <c r="C38" s="56"/>
      <c r="D38" s="148" t="s">
        <v>4</v>
      </c>
      <c r="E38" s="223" t="str">
        <f ca="1">IF(AND(J38&lt;&gt;"", O38&lt;&gt;"", TODAY() &gt; O38, N38=""), "포스팅 지연",
IF(N38&lt;&gt;"", "포스팅 완료",
IF(M38=TRUE, "시술 완료",
IF(L38=TRUE, "콘텐츠 가이드 전송",
IF(NOT(ISBLANK(J38)), "예약 확정",
IF(I38=TRUE, "구글폼 회신",
IF(H38=TRUE, "구글폼 전송",
IF(G38=TRUE, "거절",
IF(F38=TRUE, "회신 수신",
"태핑 완료 회신대기")))))
))))</f>
        <v>태핑 완료 회신대기</v>
      </c>
      <c r="F38" s="13" t="b">
        <v>0</v>
      </c>
      <c r="G38" s="13" t="b">
        <v>0</v>
      </c>
      <c r="H38" s="13" t="b">
        <v>0</v>
      </c>
      <c r="I38" s="13" t="b">
        <f>IF(COUNTIF([1]!Form_Responses1[[#All],[Instagram account
(ex. idenel_official - Do not put "@")]], LOWER(A38)) &gt; 0, TRUE, FALSE)</f>
        <v>0</v>
      </c>
      <c r="J38" s="14"/>
      <c r="K38" s="11" t="str">
        <f>IFERROR(VLOOKUP(LOWER(A38), '[1]설문지 응답 시트1'!I:N, 6, FALSE), "")</f>
        <v/>
      </c>
      <c r="L38" s="13" t="b">
        <v>0</v>
      </c>
      <c r="M38" s="13" t="b">
        <v>0</v>
      </c>
      <c r="N38" s="11"/>
      <c r="O38" s="12" t="str">
        <f>IF(ISBLANK(Table1[[#This Row],[예약일(확정)]]),"",Table1[[#This Row],[예약일(확정)]]+7)</f>
        <v/>
      </c>
      <c r="P38" s="11"/>
      <c r="Q38" s="11"/>
      <c r="R38" s="11"/>
      <c r="S38" s="11"/>
      <c r="T38" s="11"/>
      <c r="U38" s="10"/>
    </row>
    <row r="39" spans="1:21" ht="14">
      <c r="A39" s="47" t="s">
        <v>6180</v>
      </c>
      <c r="B39" s="217" t="str">
        <f>"https://www.instagram.com/"&amp;A39</f>
        <v>https://www.instagram.com/sanskriti_syal</v>
      </c>
      <c r="C39" s="54"/>
      <c r="D39" s="150" t="s">
        <v>4</v>
      </c>
      <c r="E39" s="224" t="str">
        <f ca="1">IF(AND(J39&lt;&gt;"", O39&lt;&gt;"", TODAY() &gt; O39, N39=""), "포스팅 지연",
IF(N39&lt;&gt;"", "포스팅 완료",
IF(M39=TRUE, "시술 완료",
IF(L39=TRUE, "콘텐츠 가이드 전송",
IF(NOT(ISBLANK(J39)), "예약 확정",
IF(I39=TRUE, "구글폼 회신",
IF(H39=TRUE, "구글폼 전송",
IF(G39=TRUE, "거절",
IF(F39=TRUE, "회신 수신",
"태핑 완료 회신대기")))))
))))</f>
        <v>태핑 완료 회신대기</v>
      </c>
      <c r="F39" s="22" t="b">
        <v>0</v>
      </c>
      <c r="G39" s="22" t="b">
        <v>0</v>
      </c>
      <c r="H39" s="22" t="b">
        <v>0</v>
      </c>
      <c r="I39" s="22" t="b">
        <f>IF(COUNTIF([1]!Form_Responses1[[#All],[Instagram account
(ex. idenel_official - Do not put "@")]], LOWER(A39)) &gt; 0, TRUE, FALSE)</f>
        <v>0</v>
      </c>
      <c r="J39" s="20"/>
      <c r="K39" s="20" t="str">
        <f>IFERROR(VLOOKUP(LOWER(A39), '[1]설문지 응답 시트1'!I:N, 6, FALSE), "")</f>
        <v/>
      </c>
      <c r="L39" s="22" t="b">
        <v>0</v>
      </c>
      <c r="M39" s="22" t="b">
        <v>0</v>
      </c>
      <c r="N39" s="20"/>
      <c r="O39" s="21" t="str">
        <f>IF(ISBLANK(Table1[[#This Row],[예약일(확정)]]),"",Table1[[#This Row],[예약일(확정)]]+7)</f>
        <v/>
      </c>
      <c r="P39" s="20"/>
      <c r="Q39" s="20"/>
      <c r="R39" s="20"/>
      <c r="S39" s="20"/>
      <c r="T39" s="20"/>
      <c r="U39" s="19"/>
    </row>
    <row r="40" spans="1:21" ht="14">
      <c r="A40" s="46" t="s">
        <v>6179</v>
      </c>
      <c r="B40" s="192" t="str">
        <f>"https://www.instagram.com/"&amp;A40</f>
        <v>https://www.instagram.com/raniakelesidou</v>
      </c>
      <c r="C40" s="56"/>
      <c r="D40" s="148" t="s">
        <v>4</v>
      </c>
      <c r="E40" s="223" t="str">
        <f ca="1">IF(AND(J40&lt;&gt;"", O40&lt;&gt;"", TODAY() &gt; O40, N40=""), "포스팅 지연",
IF(N40&lt;&gt;"", "포스팅 완료",
IF(M40=TRUE, "시술 완료",
IF(L40=TRUE, "콘텐츠 가이드 전송",
IF(NOT(ISBLANK(J40)), "예약 확정",
IF(I40=TRUE, "구글폼 회신",
IF(H40=TRUE, "구글폼 전송",
IF(G40=TRUE, "거절",
IF(F40=TRUE, "회신 수신",
"태핑 완료 회신대기")))))
))))</f>
        <v>태핑 완료 회신대기</v>
      </c>
      <c r="F40" s="13" t="b">
        <v>0</v>
      </c>
      <c r="G40" s="13" t="b">
        <v>0</v>
      </c>
      <c r="H40" s="13" t="b">
        <v>0</v>
      </c>
      <c r="I40" s="13" t="b">
        <f>IF(COUNTIF([1]!Form_Responses1[[#All],[Instagram account
(ex. idenel_official - Do not put "@")]], LOWER(A40)) &gt; 0, TRUE, FALSE)</f>
        <v>0</v>
      </c>
      <c r="J40" s="11"/>
      <c r="K40" s="11" t="str">
        <f>IFERROR(VLOOKUP(LOWER(A40), '[1]설문지 응답 시트1'!I:N, 6, FALSE), "")</f>
        <v/>
      </c>
      <c r="L40" s="13" t="b">
        <v>0</v>
      </c>
      <c r="M40" s="13" t="b">
        <v>0</v>
      </c>
      <c r="N40" s="11"/>
      <c r="O40" s="12" t="str">
        <f>IF(ISBLANK(Table1[[#This Row],[예약일(확정)]]),"",Table1[[#This Row],[예약일(확정)]]+7)</f>
        <v/>
      </c>
      <c r="P40" s="11"/>
      <c r="Q40" s="11"/>
      <c r="R40" s="11"/>
      <c r="S40" s="11"/>
      <c r="T40" s="11"/>
      <c r="U40" s="10"/>
    </row>
    <row r="41" spans="1:21" ht="14">
      <c r="A41" s="47" t="s">
        <v>6178</v>
      </c>
      <c r="B41" s="217" t="str">
        <f>"https://www.instagram.com/"&amp;A41</f>
        <v>https://www.instagram.com/hlkristin</v>
      </c>
      <c r="C41" s="54"/>
      <c r="D41" s="150" t="s">
        <v>4</v>
      </c>
      <c r="E41" s="224" t="str">
        <f ca="1">IF(AND(J41&lt;&gt;"", O41&lt;&gt;"", TODAY() &gt; O41, N41=""), "포스팅 지연",
IF(N41&lt;&gt;"", "포스팅 완료",
IF(M41=TRUE, "시술 완료",
IF(L41=TRUE, "콘텐츠 가이드 전송",
IF(NOT(ISBLANK(J41)), "예약 확정",
IF(I41=TRUE, "구글폼 회신",
IF(H41=TRUE, "구글폼 전송",
IF(G41=TRUE, "거절",
IF(F41=TRUE, "회신 수신",
"태핑 완료 회신대기")))))
))))</f>
        <v>태핑 완료 회신대기</v>
      </c>
      <c r="F41" s="22" t="b">
        <v>0</v>
      </c>
      <c r="G41" s="22" t="b">
        <v>0</v>
      </c>
      <c r="H41" s="22" t="b">
        <v>0</v>
      </c>
      <c r="I41" s="22" t="b">
        <f>IF(COUNTIF([1]!Form_Responses1[[#All],[Instagram account
(ex. idenel_official - Do not put "@")]], LOWER(A41)) &gt; 0, TRUE, FALSE)</f>
        <v>0</v>
      </c>
      <c r="J41" s="20"/>
      <c r="K41" s="20" t="str">
        <f>IFERROR(VLOOKUP(LOWER(A41), '[1]설문지 응답 시트1'!I:N, 6, FALSE), "")</f>
        <v/>
      </c>
      <c r="L41" s="22" t="b">
        <v>0</v>
      </c>
      <c r="M41" s="22" t="b">
        <v>0</v>
      </c>
      <c r="N41" s="20"/>
      <c r="O41" s="21" t="str">
        <f>IF(ISBLANK(Table1[[#This Row],[예약일(확정)]]),"",Table1[[#This Row],[예약일(확정)]]+7)</f>
        <v/>
      </c>
      <c r="P41" s="20"/>
      <c r="Q41" s="20"/>
      <c r="R41" s="20"/>
      <c r="S41" s="20"/>
      <c r="T41" s="20"/>
      <c r="U41" s="19"/>
    </row>
    <row r="42" spans="1:21" ht="14">
      <c r="A42" s="18" t="s">
        <v>6177</v>
      </c>
      <c r="B42" s="192" t="str">
        <f>"https://www.instagram.com/"&amp;A42</f>
        <v>https://www.instagram.com/omoye_roland</v>
      </c>
      <c r="C42" s="56"/>
      <c r="D42" s="148" t="s">
        <v>4</v>
      </c>
      <c r="E42" s="223" t="str">
        <f ca="1">IF(AND(J42&lt;&gt;"", O42&lt;&gt;"", TODAY() &gt; O42, N42=""), "포스팅 지연",
IF(N42&lt;&gt;"", "포스팅 완료",
IF(M42=TRUE, "시술 완료",
IF(L42=TRUE, "콘텐츠 가이드 전송",
IF(NOT(ISBLANK(J42)), "예약 확정",
IF(I42=TRUE, "구글폼 회신",
IF(H42=TRUE, "구글폼 전송",
IF(G42=TRUE, "거절",
IF(F42=TRUE, "회신 수신",
"태핑 완료 회신대기")))))
))))</f>
        <v>포스팅 완료</v>
      </c>
      <c r="F42" s="13" t="b">
        <v>1</v>
      </c>
      <c r="G42" s="13" t="b">
        <v>0</v>
      </c>
      <c r="H42" s="13" t="b">
        <v>1</v>
      </c>
      <c r="I42" s="13" t="b">
        <f>IF(COUNTIF([1]!Form_Responses1[[#All],[Instagram account
(ex. idenel_official - Do not put "@")]], LOWER(A42)) &gt; 0, TRUE, FALSE)</f>
        <v>1</v>
      </c>
      <c r="J42" s="14">
        <v>45820.479166666664</v>
      </c>
      <c r="K42" s="11" t="str">
        <f>VLOOKUP(LOWER(A42), '[1]설문지 응답 시트1'!I:N, 6, FALSE)</f>
        <v>Benjamin Clinic (Gangnam)</v>
      </c>
      <c r="L42" s="13" t="b">
        <v>1</v>
      </c>
      <c r="M42" s="13" t="b">
        <v>1</v>
      </c>
      <c r="N42" s="187" t="s">
        <v>6176</v>
      </c>
      <c r="O42" s="12">
        <f>IF(ISBLANK(Table1[[#This Row],[예약일(확정)]]),"",Table1[[#This Row],[예약일(확정)]]+7)</f>
        <v>45827.479166666664</v>
      </c>
      <c r="P42" s="186"/>
      <c r="Q42" s="11"/>
      <c r="R42" s="11"/>
      <c r="S42" s="11"/>
      <c r="T42" s="11"/>
      <c r="U42" s="10"/>
    </row>
    <row r="43" spans="1:21" ht="14">
      <c r="A43" s="47" t="s">
        <v>6175</v>
      </c>
      <c r="B43" s="217" t="str">
        <f>"https://www.instagram.com/"&amp;A43</f>
        <v>https://www.instagram.com/swarreatz</v>
      </c>
      <c r="C43" s="54"/>
      <c r="D43" s="150" t="s">
        <v>4</v>
      </c>
      <c r="E43" s="224" t="str">
        <f ca="1">IF(AND(J43&lt;&gt;"", O43&lt;&gt;"", TODAY() &gt; O43, N43=""), "포스팅 지연",
IF(N43&lt;&gt;"", "포스팅 완료",
IF(M43=TRUE, "시술 완료",
IF(L43=TRUE, "콘텐츠 가이드 전송",
IF(NOT(ISBLANK(J43)), "예약 확정",
IF(I43=TRUE, "구글폼 회신",
IF(H43=TRUE, "구글폼 전송",
IF(G43=TRUE, "거절",
IF(F43=TRUE, "회신 수신",
"태핑 완료 회신대기")))))
))))</f>
        <v>거절</v>
      </c>
      <c r="F43" s="22" t="b">
        <v>1</v>
      </c>
      <c r="G43" s="22" t="b">
        <v>1</v>
      </c>
      <c r="H43" s="22" t="b">
        <v>0</v>
      </c>
      <c r="I43" s="22" t="b">
        <f>IF(COUNTIF([1]!Form_Responses1[[#All],[Instagram account
(ex. idenel_official - Do not put "@")]], LOWER(A43)) &gt; 0, TRUE, FALSE)</f>
        <v>0</v>
      </c>
      <c r="J43" s="20"/>
      <c r="K43" s="20" t="str">
        <f>IFERROR(VLOOKUP(LOWER(A43), '[1]설문지 응답 시트1'!I:N, 6, FALSE), "")</f>
        <v/>
      </c>
      <c r="L43" s="22" t="b">
        <v>0</v>
      </c>
      <c r="M43" s="22" t="b">
        <v>0</v>
      </c>
      <c r="N43" s="20"/>
      <c r="O43" s="21" t="str">
        <f>IF(ISBLANK(Table1[[#This Row],[예약일(확정)]]),"",Table1[[#This Row],[예약일(확정)]]+7)</f>
        <v/>
      </c>
      <c r="P43" s="20"/>
      <c r="Q43" s="20"/>
      <c r="R43" s="20"/>
      <c r="S43" s="20"/>
      <c r="T43" s="20"/>
      <c r="U43" s="19"/>
    </row>
    <row r="44" spans="1:21" ht="14">
      <c r="A44" s="46" t="s">
        <v>6174</v>
      </c>
      <c r="B44" s="192" t="str">
        <f>"https://www.instagram.com/"&amp;A44</f>
        <v>https://www.instagram.com/rimshafathima_</v>
      </c>
      <c r="C44" s="56"/>
      <c r="D44" s="148" t="s">
        <v>4</v>
      </c>
      <c r="E44" s="223" t="str">
        <f ca="1">IF(AND(J44&lt;&gt;"", O44&lt;&gt;"", TODAY() &gt; O44, N44=""), "포스팅 지연",
IF(N44&lt;&gt;"", "포스팅 완료",
IF(M44=TRUE, "시술 완료",
IF(L44=TRUE, "콘텐츠 가이드 전송",
IF(NOT(ISBLANK(J44)), "예약 확정",
IF(I44=TRUE, "구글폼 회신",
IF(H44=TRUE, "구글폼 전송",
IF(G44=TRUE, "거절",
IF(F44=TRUE, "회신 수신",
"태핑 완료 회신대기")))))
))))</f>
        <v>거절</v>
      </c>
      <c r="F44" s="13" t="b">
        <v>1</v>
      </c>
      <c r="G44" s="13" t="b">
        <v>1</v>
      </c>
      <c r="H44" s="13" t="b">
        <v>0</v>
      </c>
      <c r="I44" s="13" t="b">
        <f>IF(COUNTIF([1]!Form_Responses1[[#All],[Instagram account
(ex. idenel_official - Do not put "@")]], LOWER(A44)) &gt; 0, TRUE, FALSE)</f>
        <v>0</v>
      </c>
      <c r="J44" s="11"/>
      <c r="K44" s="11" t="str">
        <f>IFERROR(VLOOKUP(LOWER(A44), '[1]설문지 응답 시트1'!I:N, 6, FALSE), "")</f>
        <v/>
      </c>
      <c r="L44" s="13" t="b">
        <v>0</v>
      </c>
      <c r="M44" s="13" t="b">
        <v>0</v>
      </c>
      <c r="N44" s="11"/>
      <c r="O44" s="12" t="str">
        <f>IF(ISBLANK(Table1[[#This Row],[예약일(확정)]]),"",Table1[[#This Row],[예약일(확정)]]+7)</f>
        <v/>
      </c>
      <c r="P44" s="11"/>
      <c r="Q44" s="11"/>
      <c r="R44" s="11"/>
      <c r="S44" s="11"/>
      <c r="T44" s="11"/>
      <c r="U44" s="10"/>
    </row>
    <row r="45" spans="1:21" ht="14">
      <c r="A45" s="39" t="s">
        <v>6173</v>
      </c>
      <c r="B45" s="33" t="str">
        <f>"https://www.instagram.com/"&amp;A45</f>
        <v>https://www.instagram.com/kimxseon</v>
      </c>
      <c r="C45" s="84"/>
      <c r="D45" s="150" t="s">
        <v>4</v>
      </c>
      <c r="E45" s="224" t="str">
        <f ca="1">IF(AND(J45&lt;&gt;"", O45&lt;&gt;"", TODAY() &gt; O45, N45=""), "포스팅 지연",
IF(N45&lt;&gt;"", "포스팅 완료",
IF(M45=TRUE, "시술 완료",
IF(L45=TRUE, "콘텐츠 가이드 전송",
IF(NOT(ISBLANK(J45)), "예약 확정",
IF(I45=TRUE, "구글폼 회신",
IF(H45=TRUE, "구글폼 전송",
IF(G45=TRUE, "거절",
IF(F45=TRUE, "회신 수신",
"태핑 완료 회신대기")))))
))))</f>
        <v>태핑 완료 회신대기</v>
      </c>
      <c r="F45" s="22" t="b">
        <v>0</v>
      </c>
      <c r="G45" s="22" t="b">
        <v>0</v>
      </c>
      <c r="H45" s="22" t="b">
        <v>0</v>
      </c>
      <c r="I45" s="22" t="b">
        <f>IF(COUNTIF([1]!Form_Responses1[[#All],[Instagram account
(ex. idenel_official - Do not put "@")]], LOWER(A45)) &gt; 0, TRUE, FALSE)</f>
        <v>0</v>
      </c>
      <c r="J45" s="20"/>
      <c r="K45" s="20" t="str">
        <f>IFERROR(VLOOKUP(LOWER(A45), '[1]설문지 응답 시트1'!I:N, 6, FALSE), "")</f>
        <v/>
      </c>
      <c r="L45" s="22" t="b">
        <v>0</v>
      </c>
      <c r="M45" s="22" t="b">
        <v>0</v>
      </c>
      <c r="N45" s="20"/>
      <c r="O45" s="21" t="str">
        <f>IF(ISBLANK(Table1[[#This Row],[예약일(확정)]]),"",Table1[[#This Row],[예약일(확정)]]+7)</f>
        <v/>
      </c>
      <c r="P45" s="20"/>
      <c r="Q45" s="20"/>
      <c r="R45" s="20"/>
      <c r="S45" s="20"/>
      <c r="T45" s="20"/>
      <c r="U45" s="19"/>
    </row>
    <row r="46" spans="1:21" ht="14">
      <c r="A46" s="46" t="s">
        <v>6172</v>
      </c>
      <c r="B46" s="192" t="str">
        <f>"https://www.instagram.com/"&amp;A46</f>
        <v>https://www.instagram.com/pumphannita</v>
      </c>
      <c r="C46" s="56"/>
      <c r="D46" s="148" t="s">
        <v>4</v>
      </c>
      <c r="E46" s="223" t="str">
        <f ca="1">IF(AND(J46&lt;&gt;"", O46&lt;&gt;"", TODAY() &gt; O46, N46=""), "포스팅 지연",
IF(N46&lt;&gt;"", "포스팅 완료",
IF(M46=TRUE, "시술 완료",
IF(L46=TRUE, "콘텐츠 가이드 전송",
IF(NOT(ISBLANK(J46)), "예약 확정",
IF(I46=TRUE, "구글폼 회신",
IF(H46=TRUE, "구글폼 전송",
IF(G46=TRUE, "거절",
IF(F46=TRUE, "회신 수신",
"태핑 완료 회신대기")))))
))))</f>
        <v>태핑 완료 회신대기</v>
      </c>
      <c r="F46" s="13" t="b">
        <v>0</v>
      </c>
      <c r="G46" s="13" t="b">
        <v>0</v>
      </c>
      <c r="H46" s="13" t="b">
        <v>0</v>
      </c>
      <c r="I46" s="13" t="b">
        <f>IF(COUNTIF([1]!Form_Responses1[[#All],[Instagram account
(ex. idenel_official - Do not put "@")]], LOWER(A46)) &gt; 0, TRUE, FALSE)</f>
        <v>0</v>
      </c>
      <c r="J46" s="11"/>
      <c r="K46" s="11" t="str">
        <f>IFERROR(VLOOKUP(LOWER(A46), '[1]설문지 응답 시트1'!I:N, 6, FALSE), "")</f>
        <v/>
      </c>
      <c r="L46" s="13" t="b">
        <v>0</v>
      </c>
      <c r="M46" s="13" t="b">
        <v>0</v>
      </c>
      <c r="N46" s="11"/>
      <c r="O46" s="12" t="str">
        <f>IF(ISBLANK(Table1[[#This Row],[예약일(확정)]]),"",Table1[[#This Row],[예약일(확정)]]+7)</f>
        <v/>
      </c>
      <c r="P46" s="11"/>
      <c r="Q46" s="11"/>
      <c r="R46" s="11"/>
      <c r="S46" s="11"/>
      <c r="T46" s="11"/>
      <c r="U46" s="10"/>
    </row>
    <row r="47" spans="1:21" ht="14">
      <c r="A47" s="47" t="s">
        <v>6171</v>
      </c>
      <c r="B47" s="217" t="str">
        <f>"https://www.instagram.com/"&amp;A47</f>
        <v>https://www.instagram.com/karenbehh</v>
      </c>
      <c r="C47" s="54"/>
      <c r="D47" s="150" t="s">
        <v>4</v>
      </c>
      <c r="E47" s="224" t="str">
        <f ca="1">IF(AND(J47&lt;&gt;"", O47&lt;&gt;"", TODAY() &gt; O47, N47=""), "포스팅 지연",
IF(N47&lt;&gt;"", "포스팅 완료",
IF(M47=TRUE, "시술 완료",
IF(L47=TRUE, "콘텐츠 가이드 전송",
IF(NOT(ISBLANK(J47)), "예약 확정",
IF(I47=TRUE, "구글폼 회신",
IF(H47=TRUE, "구글폼 전송",
IF(G47=TRUE, "거절",
IF(F47=TRUE, "회신 수신",
"태핑 완료 회신대기")))))
))))</f>
        <v>태핑 완료 회신대기</v>
      </c>
      <c r="F47" s="22" t="b">
        <v>0</v>
      </c>
      <c r="G47" s="22" t="b">
        <v>0</v>
      </c>
      <c r="H47" s="22" t="b">
        <v>0</v>
      </c>
      <c r="I47" s="22" t="b">
        <f>IF(COUNTIF([1]!Form_Responses1[[#All],[Instagram account
(ex. idenel_official - Do not put "@")]], LOWER(A47)) &gt; 0, TRUE, FALSE)</f>
        <v>0</v>
      </c>
      <c r="J47" s="20"/>
      <c r="K47" s="20" t="str">
        <f>IFERROR(VLOOKUP(LOWER(A47), '[1]설문지 응답 시트1'!I:N, 6, FALSE), "")</f>
        <v/>
      </c>
      <c r="L47" s="22" t="b">
        <v>0</v>
      </c>
      <c r="M47" s="22" t="b">
        <v>0</v>
      </c>
      <c r="N47" s="20"/>
      <c r="O47" s="21" t="str">
        <f>IF(ISBLANK(Table1[[#This Row],[예약일(확정)]]),"",Table1[[#This Row],[예약일(확정)]]+7)</f>
        <v/>
      </c>
      <c r="P47" s="20"/>
      <c r="Q47" s="20"/>
      <c r="R47" s="20"/>
      <c r="S47" s="20"/>
      <c r="T47" s="20"/>
      <c r="U47" s="19"/>
    </row>
    <row r="48" spans="1:21" ht="14">
      <c r="A48" s="46" t="s">
        <v>6170</v>
      </c>
      <c r="B48" s="192" t="str">
        <f>"https://www.instagram.com/"&amp;A48</f>
        <v>https://www.instagram.com/faezeh_sarafraz</v>
      </c>
      <c r="C48" s="56"/>
      <c r="D48" s="148" t="s">
        <v>2</v>
      </c>
      <c r="E48" s="223" t="str">
        <f ca="1">IF(AND(J48&lt;&gt;"", O48&lt;&gt;"", TODAY() &gt; O48, N48=""), "포스팅 지연",
IF(N48&lt;&gt;"", "포스팅 완료",
IF(M48=TRUE, "시술 완료",
IF(L48=TRUE, "콘텐츠 가이드 전송",
IF(NOT(ISBLANK(J48)), "예약 확정",
IF(I48=TRUE, "구글폼 회신",
IF(H48=TRUE, "구글폼 전송",
IF(G48=TRUE, "거절",
IF(F48=TRUE, "회신 수신",
"태핑 완료 회신대기")))))
))))</f>
        <v>포스팅 완료</v>
      </c>
      <c r="F48" s="13" t="b">
        <v>0</v>
      </c>
      <c r="G48" s="13" t="b">
        <v>0</v>
      </c>
      <c r="H48" s="13" t="b">
        <v>0</v>
      </c>
      <c r="I48" s="13" t="b">
        <f>IF(COUNTIF([1]!Form_Responses1[[#All],[Instagram account
(ex. idenel_official - Do not put "@")]], LOWER(A48)) &gt; 0, TRUE, FALSE)</f>
        <v>0</v>
      </c>
      <c r="J48" s="14">
        <v>45898.666666666664</v>
      </c>
      <c r="K48" s="11" t="s">
        <v>111</v>
      </c>
      <c r="L48" s="13" t="b">
        <v>0</v>
      </c>
      <c r="M48" s="13" t="b">
        <v>0</v>
      </c>
      <c r="N48" s="58" t="s">
        <v>6169</v>
      </c>
      <c r="O48" s="12">
        <f>IF(ISBLANK(Table1[[#This Row],[예약일(확정)]]),"",Table1[[#This Row],[예약일(확정)]]+7)</f>
        <v>45905.666666666664</v>
      </c>
      <c r="P48" s="11"/>
      <c r="Q48" s="11"/>
      <c r="R48" s="11"/>
      <c r="S48" s="11"/>
      <c r="T48" s="11"/>
      <c r="U48" s="10"/>
    </row>
    <row r="49" spans="1:21" ht="14">
      <c r="A49" s="47" t="s">
        <v>6168</v>
      </c>
      <c r="B49" s="217" t="str">
        <f>"https://www.instagram.com/"&amp;A49</f>
        <v>https://www.instagram.com/jeremycbutler</v>
      </c>
      <c r="C49" s="54"/>
      <c r="D49" s="150" t="s">
        <v>4</v>
      </c>
      <c r="E49" s="224" t="str">
        <f ca="1">IF(AND(J49&lt;&gt;"", O49&lt;&gt;"", TODAY() &gt; O49, N49=""), "포스팅 지연",
IF(N49&lt;&gt;"", "포스팅 완료",
IF(M49=TRUE, "시술 완료",
IF(L49=TRUE, "콘텐츠 가이드 전송",
IF(NOT(ISBLANK(J49)), "예약 확정",
IF(I49=TRUE, "구글폼 회신",
IF(H49=TRUE, "구글폼 전송",
IF(G49=TRUE, "거절",
IF(F49=TRUE, "회신 수신",
"태핑 완료 회신대기")))))
))))</f>
        <v>태핑 완료 회신대기</v>
      </c>
      <c r="F49" s="22" t="b">
        <v>0</v>
      </c>
      <c r="G49" s="22" t="b">
        <v>0</v>
      </c>
      <c r="H49" s="22" t="b">
        <v>0</v>
      </c>
      <c r="I49" s="22" t="b">
        <f>IF(COUNTIF([1]!Form_Responses1[[#All],[Instagram account
(ex. idenel_official - Do not put "@")]], LOWER(A49)) &gt; 0, TRUE, FALSE)</f>
        <v>0</v>
      </c>
      <c r="J49" s="20"/>
      <c r="K49" s="20" t="str">
        <f>IFERROR(VLOOKUP(LOWER(A49), '[1]설문지 응답 시트1'!I:N, 6, FALSE), "")</f>
        <v/>
      </c>
      <c r="L49" s="22" t="b">
        <v>0</v>
      </c>
      <c r="M49" s="22" t="b">
        <v>0</v>
      </c>
      <c r="N49" s="20"/>
      <c r="O49" s="21" t="str">
        <f>IF(ISBLANK(Table1[[#This Row],[예약일(확정)]]),"",Table1[[#This Row],[예약일(확정)]]+7)</f>
        <v/>
      </c>
      <c r="P49" s="20"/>
      <c r="Q49" s="20"/>
      <c r="R49" s="20"/>
      <c r="S49" s="20"/>
      <c r="T49" s="20"/>
      <c r="U49" s="19"/>
    </row>
    <row r="50" spans="1:21" ht="14">
      <c r="A50" s="46" t="s">
        <v>6167</v>
      </c>
      <c r="B50" s="192" t="str">
        <f>"https://www.instagram.com/"&amp;A50</f>
        <v>https://www.instagram.com/stefan.seoul</v>
      </c>
      <c r="C50" s="56"/>
      <c r="D50" s="148" t="s">
        <v>4</v>
      </c>
      <c r="E50" s="223" t="str">
        <f ca="1">IF(AND(J50&lt;&gt;"", O50&lt;&gt;"", TODAY() &gt; O50, N50=""), "포스팅 지연",
IF(N50&lt;&gt;"", "포스팅 완료",
IF(M50=TRUE, "시술 완료",
IF(L50=TRUE, "콘텐츠 가이드 전송",
IF(NOT(ISBLANK(J50)), "예약 확정",
IF(I50=TRUE, "구글폼 회신",
IF(H50=TRUE, "구글폼 전송",
IF(G50=TRUE, "거절",
IF(F50=TRUE, "회신 수신",
"태핑 완료 회신대기")))))
))))</f>
        <v>태핑 완료 회신대기</v>
      </c>
      <c r="F50" s="13" t="b">
        <v>0</v>
      </c>
      <c r="G50" s="13" t="b">
        <v>0</v>
      </c>
      <c r="H50" s="13" t="b">
        <v>0</v>
      </c>
      <c r="I50" s="13" t="b">
        <f>IF(COUNTIF([1]!Form_Responses1[[#All],[Instagram account
(ex. idenel_official - Do not put "@")]], LOWER(A50)) &gt; 0, TRUE, FALSE)</f>
        <v>0</v>
      </c>
      <c r="J50" s="11"/>
      <c r="K50" s="11" t="str">
        <f>IFERROR(VLOOKUP(LOWER(A50), '[1]설문지 응답 시트1'!I:N, 6, FALSE), "")</f>
        <v/>
      </c>
      <c r="L50" s="13" t="b">
        <v>0</v>
      </c>
      <c r="M50" s="13" t="b">
        <v>0</v>
      </c>
      <c r="N50" s="11"/>
      <c r="O50" s="12" t="str">
        <f>IF(ISBLANK(Table1[[#This Row],[예약일(확정)]]),"",Table1[[#This Row],[예약일(확정)]]+7)</f>
        <v/>
      </c>
      <c r="P50" s="11"/>
      <c r="Q50" s="11"/>
      <c r="R50" s="11"/>
      <c r="S50" s="11"/>
      <c r="T50" s="11"/>
      <c r="U50" s="10"/>
    </row>
    <row r="51" spans="1:21" ht="14">
      <c r="A51" s="47" t="s">
        <v>6166</v>
      </c>
      <c r="B51" s="217" t="str">
        <f>"https://www.instagram.com/"&amp;A51</f>
        <v>https://www.instagram.com/b.heelen_</v>
      </c>
      <c r="C51" s="54"/>
      <c r="D51" s="150" t="s">
        <v>4</v>
      </c>
      <c r="E51" s="224" t="str">
        <f ca="1">IF(AND(J51&lt;&gt;"", O51&lt;&gt;"", TODAY() &gt; O51, N51=""), "포스팅 지연",
IF(N51&lt;&gt;"", "포스팅 완료",
IF(M51=TRUE, "시술 완료",
IF(L51=TRUE, "콘텐츠 가이드 전송",
IF(NOT(ISBLANK(J51)), "예약 확정",
IF(I51=TRUE, "구글폼 회신",
IF(H51=TRUE, "구글폼 전송",
IF(G51=TRUE, "거절",
IF(F51=TRUE, "회신 수신",
"태핑 완료 회신대기")))))
))))</f>
        <v>태핑 완료 회신대기</v>
      </c>
      <c r="F51" s="22" t="b">
        <v>0</v>
      </c>
      <c r="G51" s="22" t="b">
        <v>0</v>
      </c>
      <c r="H51" s="22" t="b">
        <v>0</v>
      </c>
      <c r="I51" s="22" t="b">
        <f>IF(COUNTIF([1]!Form_Responses1[[#All],[Instagram account
(ex. idenel_official - Do not put "@")]], LOWER(A51)) &gt; 0, TRUE, FALSE)</f>
        <v>0</v>
      </c>
      <c r="J51" s="20"/>
      <c r="K51" s="20" t="str">
        <f>IFERROR(VLOOKUP(LOWER(A51), '[1]설문지 응답 시트1'!I:N, 6, FALSE), "")</f>
        <v/>
      </c>
      <c r="L51" s="22" t="b">
        <v>0</v>
      </c>
      <c r="M51" s="22" t="b">
        <v>0</v>
      </c>
      <c r="N51" s="20"/>
      <c r="O51" s="21" t="str">
        <f>IF(ISBLANK(Table1[[#This Row],[예약일(확정)]]),"",Table1[[#This Row],[예약일(확정)]]+7)</f>
        <v/>
      </c>
      <c r="P51" s="20"/>
      <c r="Q51" s="20"/>
      <c r="R51" s="20"/>
      <c r="S51" s="20"/>
      <c r="T51" s="20"/>
      <c r="U51" s="19"/>
    </row>
    <row r="52" spans="1:21" ht="14">
      <c r="A52" s="46" t="s">
        <v>6165</v>
      </c>
      <c r="B52" s="192" t="str">
        <f>"https://www.instagram.com/"&amp;A52</f>
        <v>https://www.instagram.com/tatianakurnosova</v>
      </c>
      <c r="C52" s="56"/>
      <c r="D52" s="148" t="s">
        <v>4</v>
      </c>
      <c r="E52" s="223" t="str">
        <f ca="1">IF(AND(J52&lt;&gt;"", O52&lt;&gt;"", TODAY() &gt; O52, N52=""), "포스팅 지연",
IF(N52&lt;&gt;"", "포스팅 완료",
IF(M52=TRUE, "시술 완료",
IF(L52=TRUE, "콘텐츠 가이드 전송",
IF(NOT(ISBLANK(J52)), "예약 확정",
IF(I52=TRUE, "구글폼 회신",
IF(H52=TRUE, "구글폼 전송",
IF(G52=TRUE, "거절",
IF(F52=TRUE, "회신 수신",
"태핑 완료 회신대기")))))
))))</f>
        <v>거절</v>
      </c>
      <c r="F52" s="13" t="b">
        <v>1</v>
      </c>
      <c r="G52" s="13" t="b">
        <v>1</v>
      </c>
      <c r="H52" s="13" t="b">
        <v>0</v>
      </c>
      <c r="I52" s="13" t="b">
        <f>IF(COUNTIF([1]!Form_Responses1[[#All],[Instagram account
(ex. idenel_official - Do not put "@")]], LOWER(A52)) &gt; 0, TRUE, FALSE)</f>
        <v>0</v>
      </c>
      <c r="J52" s="11"/>
      <c r="K52" s="11" t="str">
        <f>IFERROR(VLOOKUP(LOWER(A52), '[1]설문지 응답 시트1'!I:N, 6, FALSE), "")</f>
        <v/>
      </c>
      <c r="L52" s="13" t="b">
        <v>0</v>
      </c>
      <c r="M52" s="13" t="b">
        <v>0</v>
      </c>
      <c r="N52" s="11"/>
      <c r="O52" s="12" t="str">
        <f>IF(ISBLANK(Table1[[#This Row],[예약일(확정)]]),"",Table1[[#This Row],[예약일(확정)]]+7)</f>
        <v/>
      </c>
      <c r="P52" s="11"/>
      <c r="Q52" s="11"/>
      <c r="R52" s="11"/>
      <c r="S52" s="11"/>
      <c r="T52" s="11"/>
      <c r="U52" s="10"/>
    </row>
    <row r="53" spans="1:21" ht="14">
      <c r="A53" s="47" t="s">
        <v>6164</v>
      </c>
      <c r="B53" s="217" t="str">
        <f>"https://www.instagram.com/"&amp;A53</f>
        <v>https://www.instagram.com/heheeszek</v>
      </c>
      <c r="C53" s="54"/>
      <c r="D53" s="150" t="s">
        <v>4</v>
      </c>
      <c r="E53" s="224" t="str">
        <f ca="1">IF(AND(J53&lt;&gt;"", O53&lt;&gt;"", TODAY() &gt; O53, N53=""), "포스팅 지연",
IF(N53&lt;&gt;"", "포스팅 완료",
IF(M53=TRUE, "시술 완료",
IF(L53=TRUE, "콘텐츠 가이드 전송",
IF(NOT(ISBLANK(J53)), "예약 확정",
IF(I53=TRUE, "구글폼 회신",
IF(H53=TRUE, "구글폼 전송",
IF(G53=TRUE, "거절",
IF(F53=TRUE, "회신 수신",
"태핑 완료 회신대기")))))
))))</f>
        <v>태핑 완료 회신대기</v>
      </c>
      <c r="F53" s="22" t="b">
        <v>0</v>
      </c>
      <c r="G53" s="22" t="b">
        <v>0</v>
      </c>
      <c r="H53" s="22" t="b">
        <v>0</v>
      </c>
      <c r="I53" s="22" t="b">
        <f>IF(COUNTIF([1]!Form_Responses1[[#All],[Instagram account
(ex. idenel_official - Do not put "@")]], LOWER(A53)) &gt; 0, TRUE, FALSE)</f>
        <v>0</v>
      </c>
      <c r="J53" s="20"/>
      <c r="K53" s="20" t="str">
        <f>IFERROR(VLOOKUP(LOWER(A53), '[1]설문지 응답 시트1'!I:N, 6, FALSE), "")</f>
        <v/>
      </c>
      <c r="L53" s="22" t="b">
        <v>0</v>
      </c>
      <c r="M53" s="22" t="b">
        <v>0</v>
      </c>
      <c r="N53" s="20"/>
      <c r="O53" s="21" t="str">
        <f>IF(ISBLANK(Table1[[#This Row],[예약일(확정)]]),"",Table1[[#This Row],[예약일(확정)]]+7)</f>
        <v/>
      </c>
      <c r="P53" s="20"/>
      <c r="Q53" s="20"/>
      <c r="R53" s="20"/>
      <c r="S53" s="20"/>
      <c r="T53" s="20"/>
      <c r="U53" s="19"/>
    </row>
    <row r="54" spans="1:21" ht="14">
      <c r="A54" s="18" t="s">
        <v>6163</v>
      </c>
      <c r="B54" s="192" t="s">
        <v>6162</v>
      </c>
      <c r="C54" s="56"/>
      <c r="D54" s="148" t="s">
        <v>4</v>
      </c>
      <c r="E54" s="223" t="str">
        <f ca="1">IF(AND(J54&lt;&gt;"", O54&lt;&gt;"", TODAY() &gt; O54, N54=""), "포스팅 지연",
IF(N54&lt;&gt;"", "포스팅 완료",
IF(M54=TRUE, "시술 완료",
IF(L54=TRUE, "콘텐츠 가이드 전송",
IF(NOT(ISBLANK(J54)), "예약 확정",
IF(I54=TRUE, "구글폼 회신",
IF(H54=TRUE, "구글폼 전송",
IF(G54=TRUE, "거절",
IF(F54=TRUE, "회신 수신",
"태핑 완료 회신대기")))))
))))</f>
        <v>태핑 완료 회신대기</v>
      </c>
      <c r="F54" s="13" t="b">
        <v>0</v>
      </c>
      <c r="G54" s="13" t="b">
        <v>0</v>
      </c>
      <c r="H54" s="13" t="b">
        <v>0</v>
      </c>
      <c r="I54" s="13" t="b">
        <f>IF(COUNTIF([1]!Form_Responses1[[#All],[Instagram account
(ex. idenel_official - Do not put "@")]], LOWER(A54)) &gt; 0, TRUE, FALSE)</f>
        <v>0</v>
      </c>
      <c r="J54" s="11"/>
      <c r="K54" s="11" t="str">
        <f>IFERROR(VLOOKUP(LOWER(A54), '[1]설문지 응답 시트1'!I:N, 6, FALSE), "")</f>
        <v/>
      </c>
      <c r="L54" s="13" t="b">
        <v>0</v>
      </c>
      <c r="M54" s="13" t="b">
        <v>0</v>
      </c>
      <c r="N54" s="11"/>
      <c r="O54" s="12" t="str">
        <f>IF(ISBLANK(Table1[[#This Row],[예약일(확정)]]),"",Table1[[#This Row],[예약일(확정)]]+7)</f>
        <v/>
      </c>
      <c r="P54" s="11"/>
      <c r="Q54" s="11"/>
      <c r="R54" s="11"/>
      <c r="S54" s="11"/>
      <c r="T54" s="11"/>
      <c r="U54" s="10"/>
    </row>
    <row r="55" spans="1:21" ht="14">
      <c r="A55" s="27" t="s">
        <v>6161</v>
      </c>
      <c r="B55" s="217" t="s">
        <v>6160</v>
      </c>
      <c r="C55" s="54"/>
      <c r="D55" s="150" t="s">
        <v>4</v>
      </c>
      <c r="E55" s="224" t="str">
        <f ca="1">IF(AND(J55&lt;&gt;"", O55&lt;&gt;"", TODAY() &gt; O55, N55=""), "포스팅 지연",
IF(N55&lt;&gt;"", "포스팅 완료",
IF(M55=TRUE, "시술 완료",
IF(L55=TRUE, "콘텐츠 가이드 전송",
IF(NOT(ISBLANK(J55)), "예약 확정",
IF(I55=TRUE, "구글폼 회신",
IF(H55=TRUE, "구글폼 전송",
IF(G55=TRUE, "거절",
IF(F55=TRUE, "회신 수신",
"태핑 완료 회신대기")))))
))))</f>
        <v>태핑 완료 회신대기</v>
      </c>
      <c r="F55" s="22" t="b">
        <v>0</v>
      </c>
      <c r="G55" s="22" t="b">
        <v>0</v>
      </c>
      <c r="H55" s="22" t="b">
        <v>0</v>
      </c>
      <c r="I55" s="22" t="b">
        <f>IF(COUNTIF([1]!Form_Responses1[[#All],[Instagram account
(ex. idenel_official - Do not put "@")]], LOWER(A55)) &gt; 0, TRUE, FALSE)</f>
        <v>0</v>
      </c>
      <c r="J55" s="20"/>
      <c r="K55" s="20" t="str">
        <f>IFERROR(VLOOKUP(LOWER(A55), '[1]설문지 응답 시트1'!I:N, 6, FALSE), "")</f>
        <v/>
      </c>
      <c r="L55" s="22" t="b">
        <v>0</v>
      </c>
      <c r="M55" s="22" t="b">
        <v>0</v>
      </c>
      <c r="N55" s="20"/>
      <c r="O55" s="21" t="str">
        <f>IF(ISBLANK(Table1[[#This Row],[예약일(확정)]]),"",Table1[[#This Row],[예약일(확정)]]+7)</f>
        <v/>
      </c>
      <c r="P55" s="20"/>
      <c r="Q55" s="20"/>
      <c r="R55" s="20"/>
      <c r="S55" s="20"/>
      <c r="T55" s="20"/>
      <c r="U55" s="19"/>
    </row>
    <row r="56" spans="1:21" ht="14">
      <c r="A56" s="18" t="s">
        <v>6159</v>
      </c>
      <c r="B56" s="192" t="s">
        <v>6158</v>
      </c>
      <c r="C56" s="56"/>
      <c r="D56" s="148" t="s">
        <v>4</v>
      </c>
      <c r="E56" s="223" t="str">
        <f ca="1">IF(AND(J56&lt;&gt;"", O56&lt;&gt;"", TODAY() &gt; O56, N56=""), "포스팅 지연",
IF(N56&lt;&gt;"", "포스팅 완료",
IF(M56=TRUE, "시술 완료",
IF(L56=TRUE, "콘텐츠 가이드 전송",
IF(NOT(ISBLANK(J56)), "예약 확정",
IF(I56=TRUE, "구글폼 회신",
IF(H56=TRUE, "구글폼 전송",
IF(G56=TRUE, "거절",
IF(F56=TRUE, "회신 수신",
"태핑 완료 회신대기")))))
))))</f>
        <v>태핑 완료 회신대기</v>
      </c>
      <c r="F56" s="13" t="b">
        <v>0</v>
      </c>
      <c r="G56" s="13" t="b">
        <v>0</v>
      </c>
      <c r="H56" s="13" t="b">
        <v>0</v>
      </c>
      <c r="I56" s="13" t="b">
        <f>IF(COUNTIF([1]!Form_Responses1[[#All],[Instagram account
(ex. idenel_official - Do not put "@")]], LOWER(A56)) &gt; 0, TRUE, FALSE)</f>
        <v>0</v>
      </c>
      <c r="J56" s="11"/>
      <c r="K56" s="11" t="str">
        <f>IFERROR(VLOOKUP(LOWER(A56), '[1]설문지 응답 시트1'!I:N, 6, FALSE), "")</f>
        <v/>
      </c>
      <c r="L56" s="13" t="b">
        <v>0</v>
      </c>
      <c r="M56" s="13" t="b">
        <v>0</v>
      </c>
      <c r="N56" s="11"/>
      <c r="O56" s="12" t="str">
        <f>IF(ISBLANK(Table1[[#This Row],[예약일(확정)]]),"",Table1[[#This Row],[예약일(확정)]]+7)</f>
        <v/>
      </c>
      <c r="P56" s="11"/>
      <c r="Q56" s="11"/>
      <c r="R56" s="11"/>
      <c r="S56" s="11"/>
      <c r="T56" s="11"/>
      <c r="U56" s="10"/>
    </row>
    <row r="57" spans="1:21" ht="14">
      <c r="A57" s="27" t="s">
        <v>6157</v>
      </c>
      <c r="B57" s="217" t="s">
        <v>6156</v>
      </c>
      <c r="C57" s="54"/>
      <c r="D57" s="150" t="s">
        <v>4</v>
      </c>
      <c r="E57" s="224" t="str">
        <f ca="1">IF(AND(J57&lt;&gt;"", O57&lt;&gt;"", TODAY() &gt; O57, N57=""), "포스팅 지연",
IF(N57&lt;&gt;"", "포스팅 완료",
IF(M57=TRUE, "시술 완료",
IF(L57=TRUE, "콘텐츠 가이드 전송",
IF(NOT(ISBLANK(J57)), "예약 확정",
IF(I57=TRUE, "구글폼 회신",
IF(H57=TRUE, "구글폼 전송",
IF(G57=TRUE, "거절",
IF(F57=TRUE, "회신 수신",
"태핑 완료 회신대기")))))
))))</f>
        <v>구글폼 전송</v>
      </c>
      <c r="F57" s="22" t="b">
        <v>1</v>
      </c>
      <c r="G57" s="22" t="b">
        <v>0</v>
      </c>
      <c r="H57" s="22" t="b">
        <v>1</v>
      </c>
      <c r="I57" s="22" t="b">
        <f>IF(COUNTIF([1]!Form_Responses1[[#All],[Instagram account
(ex. idenel_official - Do not put "@")]], LOWER(A57)) &gt; 0, TRUE, FALSE)</f>
        <v>0</v>
      </c>
      <c r="J57" s="20"/>
      <c r="K57" s="20" t="str">
        <f>IFERROR(VLOOKUP(LOWER(A57), '[1]설문지 응답 시트1'!I:N, 6, FALSE), "")</f>
        <v/>
      </c>
      <c r="L57" s="22" t="b">
        <v>0</v>
      </c>
      <c r="M57" s="22" t="b">
        <v>0</v>
      </c>
      <c r="N57" s="20"/>
      <c r="O57" s="21" t="str">
        <f>IF(ISBLANK(Table1[[#This Row],[예약일(확정)]]),"",Table1[[#This Row],[예약일(확정)]]+7)</f>
        <v/>
      </c>
      <c r="P57" s="20"/>
      <c r="Q57" s="20"/>
      <c r="R57" s="20"/>
      <c r="S57" s="20"/>
      <c r="T57" s="20"/>
      <c r="U57" s="19"/>
    </row>
    <row r="58" spans="1:21" ht="14">
      <c r="A58" s="18" t="s">
        <v>6155</v>
      </c>
      <c r="B58" s="192" t="s">
        <v>6154</v>
      </c>
      <c r="C58" s="56"/>
      <c r="D58" s="148" t="s">
        <v>4</v>
      </c>
      <c r="E58" s="223" t="str">
        <f ca="1">IF(AND(J58&lt;&gt;"", O58&lt;&gt;"", TODAY() &gt; O58, N58=""), "포스팅 지연",
IF(N58&lt;&gt;"", "포스팅 완료",
IF(M58=TRUE, "시술 완료",
IF(L58=TRUE, "콘텐츠 가이드 전송",
IF(NOT(ISBLANK(J58)), "예약 확정",
IF(I58=TRUE, "구글폼 회신",
IF(H58=TRUE, "구글폼 전송",
IF(G58=TRUE, "거절",
IF(F58=TRUE, "회신 수신",
"태핑 완료 회신대기")))))
))))</f>
        <v>태핑 완료 회신대기</v>
      </c>
      <c r="F58" s="13" t="b">
        <v>0</v>
      </c>
      <c r="G58" s="13" t="b">
        <v>0</v>
      </c>
      <c r="H58" s="13" t="b">
        <v>0</v>
      </c>
      <c r="I58" s="13" t="b">
        <f>IF(COUNTIF([1]!Form_Responses1[[#All],[Instagram account
(ex. idenel_official - Do not put "@")]], LOWER(A58)) &gt; 0, TRUE, FALSE)</f>
        <v>0</v>
      </c>
      <c r="J58" s="11"/>
      <c r="K58" s="11" t="str">
        <f>IFERROR(VLOOKUP(LOWER(A58), '[1]설문지 응답 시트1'!I:N, 6, FALSE), "")</f>
        <v/>
      </c>
      <c r="L58" s="13" t="b">
        <v>0</v>
      </c>
      <c r="M58" s="13" t="b">
        <v>0</v>
      </c>
      <c r="N58" s="11"/>
      <c r="O58" s="12" t="str">
        <f>IF(ISBLANK(Table1[[#This Row],[예약일(확정)]]),"",Table1[[#This Row],[예약일(확정)]]+7)</f>
        <v/>
      </c>
      <c r="P58" s="11"/>
      <c r="Q58" s="11"/>
      <c r="R58" s="11"/>
      <c r="S58" s="11"/>
      <c r="T58" s="11"/>
      <c r="U58" s="10"/>
    </row>
    <row r="59" spans="1:21" ht="14">
      <c r="A59" s="27" t="s">
        <v>6153</v>
      </c>
      <c r="B59" s="217" t="s">
        <v>6152</v>
      </c>
      <c r="C59" s="54"/>
      <c r="D59" s="150" t="s">
        <v>4</v>
      </c>
      <c r="E59" s="224" t="str">
        <f ca="1">IF(AND(J59&lt;&gt;"", O59&lt;&gt;"", TODAY() &gt; O59, N59=""), "포스팅 지연",
IF(N59&lt;&gt;"", "포스팅 완료",
IF(M59=TRUE, "시술 완료",
IF(L59=TRUE, "콘텐츠 가이드 전송",
IF(NOT(ISBLANK(J59)), "예약 확정",
IF(I59=TRUE, "구글폼 회신",
IF(H59=TRUE, "구글폼 전송",
IF(G59=TRUE, "거절",
IF(F59=TRUE, "회신 수신",
"태핑 완료 회신대기")))))
))))</f>
        <v>태핑 완료 회신대기</v>
      </c>
      <c r="F59" s="22" t="b">
        <v>0</v>
      </c>
      <c r="G59" s="22" t="b">
        <v>0</v>
      </c>
      <c r="H59" s="22" t="b">
        <v>0</v>
      </c>
      <c r="I59" s="22" t="b">
        <f>IF(COUNTIF([1]!Form_Responses1[[#All],[Instagram account
(ex. idenel_official - Do not put "@")]], LOWER(A59)) &gt; 0, TRUE, FALSE)</f>
        <v>0</v>
      </c>
      <c r="J59" s="20"/>
      <c r="K59" s="20" t="str">
        <f>IFERROR(VLOOKUP(LOWER(A59), '[1]설문지 응답 시트1'!I:N, 6, FALSE), "")</f>
        <v/>
      </c>
      <c r="L59" s="22" t="b">
        <v>0</v>
      </c>
      <c r="M59" s="22" t="b">
        <v>0</v>
      </c>
      <c r="N59" s="20"/>
      <c r="O59" s="21" t="str">
        <f>IF(ISBLANK(Table1[[#This Row],[예약일(확정)]]),"",Table1[[#This Row],[예약일(확정)]]+7)</f>
        <v/>
      </c>
      <c r="P59" s="20"/>
      <c r="Q59" s="20"/>
      <c r="R59" s="20"/>
      <c r="S59" s="20"/>
      <c r="T59" s="20"/>
      <c r="U59" s="19"/>
    </row>
    <row r="60" spans="1:21" ht="14">
      <c r="A60" s="18" t="s">
        <v>6151</v>
      </c>
      <c r="B60" s="192" t="s">
        <v>6150</v>
      </c>
      <c r="C60" s="56"/>
      <c r="D60" s="148" t="s">
        <v>4</v>
      </c>
      <c r="E60" s="223" t="str">
        <f ca="1">IF(AND(J60&lt;&gt;"", O60&lt;&gt;"", TODAY() &gt; O60, N60=""), "포스팅 지연",
IF(N60&lt;&gt;"", "포스팅 완료",
IF(M60=TRUE, "시술 완료",
IF(L60=TRUE, "콘텐츠 가이드 전송",
IF(NOT(ISBLANK(J60)), "예약 확정",
IF(I60=TRUE, "구글폼 회신",
IF(H60=TRUE, "구글폼 전송",
IF(G60=TRUE, "거절",
IF(F60=TRUE, "회신 수신",
"태핑 완료 회신대기")))))
))))</f>
        <v>태핑 완료 회신대기</v>
      </c>
      <c r="F60" s="13" t="b">
        <v>0</v>
      </c>
      <c r="G60" s="13" t="b">
        <v>0</v>
      </c>
      <c r="H60" s="13" t="b">
        <v>0</v>
      </c>
      <c r="I60" s="13" t="b">
        <f>IF(COUNTIF([1]!Form_Responses1[[#All],[Instagram account
(ex. idenel_official - Do not put "@")]], LOWER(A60)) &gt; 0, TRUE, FALSE)</f>
        <v>0</v>
      </c>
      <c r="J60" s="11"/>
      <c r="K60" s="11" t="str">
        <f>IFERROR(VLOOKUP(LOWER(A60), '[1]설문지 응답 시트1'!I:N, 6, FALSE), "")</f>
        <v/>
      </c>
      <c r="L60" s="13" t="b">
        <v>0</v>
      </c>
      <c r="M60" s="13" t="b">
        <v>0</v>
      </c>
      <c r="N60" s="11"/>
      <c r="O60" s="12" t="str">
        <f>IF(ISBLANK(Table1[[#This Row],[예약일(확정)]]),"",Table1[[#This Row],[예약일(확정)]]+7)</f>
        <v/>
      </c>
      <c r="P60" s="11"/>
      <c r="Q60" s="11"/>
      <c r="R60" s="11"/>
      <c r="S60" s="11"/>
      <c r="T60" s="11"/>
      <c r="U60" s="10"/>
    </row>
    <row r="61" spans="1:21" ht="14">
      <c r="A61" s="27" t="s">
        <v>6149</v>
      </c>
      <c r="B61" s="217" t="s">
        <v>6148</v>
      </c>
      <c r="C61" s="54"/>
      <c r="D61" s="150" t="s">
        <v>4</v>
      </c>
      <c r="E61" s="224" t="str">
        <f ca="1">IF(AND(J61&lt;&gt;"", O61&lt;&gt;"", TODAY() &gt; O61, N61=""), "포스팅 지연",
IF(N61&lt;&gt;"", "포스팅 완료",
IF(M61=TRUE, "시술 완료",
IF(L61=TRUE, "콘텐츠 가이드 전송",
IF(NOT(ISBLANK(J61)), "예약 확정",
IF(I61=TRUE, "구글폼 회신",
IF(H61=TRUE, "구글폼 전송",
IF(G61=TRUE, "거절",
IF(F61=TRUE, "회신 수신",
"태핑 완료 회신대기")))))
))))</f>
        <v>구글폼 전송</v>
      </c>
      <c r="F61" s="22" t="b">
        <v>1</v>
      </c>
      <c r="G61" s="22" t="b">
        <v>0</v>
      </c>
      <c r="H61" s="22" t="b">
        <v>1</v>
      </c>
      <c r="I61" s="22" t="b">
        <f>IF(COUNTIF([1]!Form_Responses1[[#All],[Instagram account
(ex. idenel_official - Do not put "@")]], LOWER(A61)) &gt; 0, TRUE, FALSE)</f>
        <v>0</v>
      </c>
      <c r="J61" s="20"/>
      <c r="K61" s="20" t="str">
        <f>IFERROR(VLOOKUP(LOWER(A61), '[1]설문지 응답 시트1'!I:N, 6, FALSE), "")</f>
        <v/>
      </c>
      <c r="L61" s="22" t="b">
        <v>0</v>
      </c>
      <c r="M61" s="22" t="b">
        <v>0</v>
      </c>
      <c r="N61" s="20"/>
      <c r="O61" s="21" t="str">
        <f>IF(ISBLANK(Table1[[#This Row],[예약일(확정)]]),"",Table1[[#This Row],[예약일(확정)]]+7)</f>
        <v/>
      </c>
      <c r="P61" s="20"/>
      <c r="Q61" s="20"/>
      <c r="R61" s="20"/>
      <c r="S61" s="20"/>
      <c r="T61" s="20"/>
      <c r="U61" s="19"/>
    </row>
    <row r="62" spans="1:21" ht="14">
      <c r="A62" s="254" t="s">
        <v>6147</v>
      </c>
      <c r="B62" s="241" t="s">
        <v>6146</v>
      </c>
      <c r="C62" s="66"/>
      <c r="D62" s="148" t="s">
        <v>4</v>
      </c>
      <c r="E62" s="223" t="str">
        <f ca="1">IF(AND(J62&lt;&gt;"", O62&lt;&gt;"", TODAY() &gt; O62, N62=""), "포스팅 지연",
IF(N62&lt;&gt;"", "포스팅 완료",
IF(M62=TRUE, "시술 완료",
IF(L62=TRUE, "콘텐츠 가이드 전송",
IF(NOT(ISBLANK(J62)), "예약 확정",
IF(I62=TRUE, "구글폼 회신",
IF(H62=TRUE, "구글폼 전송",
IF(G62=TRUE, "거절",
IF(F62=TRUE, "회신 수신",
"태핑 완료 회신대기")))))
))))</f>
        <v>태핑 완료 회신대기</v>
      </c>
      <c r="F62" s="13" t="b">
        <v>0</v>
      </c>
      <c r="G62" s="13" t="b">
        <v>0</v>
      </c>
      <c r="H62" s="13" t="b">
        <v>0</v>
      </c>
      <c r="I62" s="13" t="b">
        <f>IF(COUNTIF([1]!Form_Responses1[[#All],[Instagram account
(ex. idenel_official - Do not put "@")]], LOWER(A62)) &gt; 0, TRUE, FALSE)</f>
        <v>0</v>
      </c>
      <c r="J62" s="11"/>
      <c r="K62" s="11" t="str">
        <f>IFERROR(VLOOKUP(LOWER(A62), '[1]설문지 응답 시트1'!I:N, 6, FALSE), "")</f>
        <v/>
      </c>
      <c r="L62" s="13" t="b">
        <v>0</v>
      </c>
      <c r="M62" s="13" t="b">
        <v>0</v>
      </c>
      <c r="N62" s="11"/>
      <c r="O62" s="12" t="str">
        <f>IF(ISBLANK(Table1[[#This Row],[예약일(확정)]]),"",Table1[[#This Row],[예약일(확정)]]+7)</f>
        <v/>
      </c>
      <c r="P62" s="11"/>
      <c r="Q62" s="11"/>
      <c r="R62" s="11"/>
      <c r="S62" s="11"/>
      <c r="T62" s="11"/>
      <c r="U62" s="10"/>
    </row>
    <row r="63" spans="1:21" ht="14">
      <c r="A63" s="239" t="s">
        <v>6145</v>
      </c>
      <c r="B63" s="238" t="s">
        <v>6144</v>
      </c>
      <c r="C63" s="237"/>
      <c r="D63" s="150" t="s">
        <v>4</v>
      </c>
      <c r="E63" s="224" t="str">
        <f ca="1">IF(AND(J63&lt;&gt;"", O63&lt;&gt;"", TODAY() &gt; O63, N63=""), "포스팅 지연",
IF(N63&lt;&gt;"", "포스팅 완료",
IF(M63=TRUE, "시술 완료",
IF(L63=TRUE, "콘텐츠 가이드 전송",
IF(NOT(ISBLANK(J63)), "예약 확정",
IF(I63=TRUE, "구글폼 회신",
IF(H63=TRUE, "구글폼 전송",
IF(G63=TRUE, "거절",
IF(F63=TRUE, "회신 수신",
"태핑 완료 회신대기")))))
))))</f>
        <v>태핑 완료 회신대기</v>
      </c>
      <c r="F63" s="22" t="b">
        <v>0</v>
      </c>
      <c r="G63" s="22" t="b">
        <v>0</v>
      </c>
      <c r="H63" s="22" t="b">
        <v>0</v>
      </c>
      <c r="I63" s="22" t="b">
        <f>IF(COUNTIF([1]!Form_Responses1[[#All],[Instagram account
(ex. idenel_official - Do not put "@")]], LOWER(A63)) &gt; 0, TRUE, FALSE)</f>
        <v>0</v>
      </c>
      <c r="J63" s="20"/>
      <c r="K63" s="20" t="str">
        <f>IFERROR(VLOOKUP(LOWER(A63), '[1]설문지 응답 시트1'!I:N, 6, FALSE), "")</f>
        <v/>
      </c>
      <c r="L63" s="22" t="b">
        <v>0</v>
      </c>
      <c r="M63" s="22" t="b">
        <v>0</v>
      </c>
      <c r="N63" s="20"/>
      <c r="O63" s="21" t="str">
        <f>IF(ISBLANK(Table1[[#This Row],[예약일(확정)]]),"",Table1[[#This Row],[예약일(확정)]]+7)</f>
        <v/>
      </c>
      <c r="P63" s="20"/>
      <c r="Q63" s="20"/>
      <c r="R63" s="20"/>
      <c r="S63" s="20"/>
      <c r="T63" s="20"/>
      <c r="U63" s="19"/>
    </row>
    <row r="64" spans="1:21" ht="14">
      <c r="A64" s="254" t="s">
        <v>6143</v>
      </c>
      <c r="B64" s="241" t="s">
        <v>6142</v>
      </c>
      <c r="C64" s="66"/>
      <c r="D64" s="148" t="s">
        <v>4</v>
      </c>
      <c r="E64" s="223" t="str">
        <f ca="1">IF(AND(J64&lt;&gt;"", O64&lt;&gt;"", TODAY() &gt; O64, N64=""), "포스팅 지연",
IF(N64&lt;&gt;"", "포스팅 완료",
IF(M64=TRUE, "시술 완료",
IF(L64=TRUE, "콘텐츠 가이드 전송",
IF(NOT(ISBLANK(J64)), "예약 확정",
IF(I64=TRUE, "구글폼 회신",
IF(H64=TRUE, "구글폼 전송",
IF(G64=TRUE, "거절",
IF(F64=TRUE, "회신 수신",
"태핑 완료 회신대기")))))
))))</f>
        <v>태핑 완료 회신대기</v>
      </c>
      <c r="F64" s="13" t="b">
        <v>0</v>
      </c>
      <c r="G64" s="13" t="b">
        <v>0</v>
      </c>
      <c r="H64" s="13" t="b">
        <v>0</v>
      </c>
      <c r="I64" s="13" t="b">
        <f>IF(COUNTIF([1]!Form_Responses1[[#All],[Instagram account
(ex. idenel_official - Do not put "@")]], LOWER(A64)) &gt; 0, TRUE, FALSE)</f>
        <v>0</v>
      </c>
      <c r="J64" s="11"/>
      <c r="K64" s="11" t="str">
        <f>IFERROR(VLOOKUP(LOWER(A64), '[1]설문지 응답 시트1'!I:N, 6, FALSE), "")</f>
        <v/>
      </c>
      <c r="L64" s="13" t="b">
        <v>0</v>
      </c>
      <c r="M64" s="13" t="b">
        <v>0</v>
      </c>
      <c r="N64" s="11"/>
      <c r="O64" s="12" t="str">
        <f>IF(ISBLANK(Table1[[#This Row],[예약일(확정)]]),"",Table1[[#This Row],[예약일(확정)]]+7)</f>
        <v/>
      </c>
      <c r="P64" s="11"/>
      <c r="Q64" s="11"/>
      <c r="R64" s="11"/>
      <c r="S64" s="11"/>
      <c r="T64" s="11"/>
      <c r="U64" s="10"/>
    </row>
    <row r="65" spans="1:21" ht="14">
      <c r="A65" s="239" t="s">
        <v>6141</v>
      </c>
      <c r="B65" s="238" t="s">
        <v>6140</v>
      </c>
      <c r="C65" s="237"/>
      <c r="D65" s="150" t="s">
        <v>4</v>
      </c>
      <c r="E65" s="224" t="str">
        <f ca="1">IF(AND(J65&lt;&gt;"", O65&lt;&gt;"", TODAY() &gt; O65, N65=""), "포스팅 지연",
IF(N65&lt;&gt;"", "포스팅 완료",
IF(M65=TRUE, "시술 완료",
IF(L65=TRUE, "콘텐츠 가이드 전송",
IF(NOT(ISBLANK(J65)), "예약 확정",
IF(I65=TRUE, "구글폼 회신",
IF(H65=TRUE, "구글폼 전송",
IF(G65=TRUE, "거절",
IF(F65=TRUE, "회신 수신",
"태핑 완료 회신대기")))))
))))</f>
        <v>태핑 완료 회신대기</v>
      </c>
      <c r="F65" s="22" t="b">
        <v>0</v>
      </c>
      <c r="G65" s="22" t="b">
        <v>0</v>
      </c>
      <c r="H65" s="22" t="b">
        <v>0</v>
      </c>
      <c r="I65" s="22" t="b">
        <f>IF(COUNTIF([1]!Form_Responses1[[#All],[Instagram account
(ex. idenel_official - Do not put "@")]], LOWER(A65)) &gt; 0, TRUE, FALSE)</f>
        <v>0</v>
      </c>
      <c r="J65" s="20"/>
      <c r="K65" s="20" t="str">
        <f>IFERROR(VLOOKUP(LOWER(A65), '[1]설문지 응답 시트1'!I:N, 6, FALSE), "")</f>
        <v/>
      </c>
      <c r="L65" s="22" t="b">
        <v>0</v>
      </c>
      <c r="M65" s="22" t="b">
        <v>0</v>
      </c>
      <c r="N65" s="20"/>
      <c r="O65" s="21" t="str">
        <f>IF(ISBLANK(Table1[[#This Row],[예약일(확정)]]),"",Table1[[#This Row],[예약일(확정)]]+7)</f>
        <v/>
      </c>
      <c r="P65" s="20"/>
      <c r="Q65" s="20"/>
      <c r="R65" s="20"/>
      <c r="S65" s="20"/>
      <c r="T65" s="20"/>
      <c r="U65" s="19"/>
    </row>
    <row r="66" spans="1:21" ht="14">
      <c r="A66" s="254" t="s">
        <v>6139</v>
      </c>
      <c r="B66" s="241" t="s">
        <v>6138</v>
      </c>
      <c r="C66" s="66"/>
      <c r="D66" s="148" t="s">
        <v>4</v>
      </c>
      <c r="E66" s="223" t="str">
        <f ca="1">IF(AND(J66&lt;&gt;"", O66&lt;&gt;"", TODAY() &gt; O66, N66=""), "포스팅 지연",
IF(N66&lt;&gt;"", "포스팅 완료",
IF(M66=TRUE, "시술 완료",
IF(L66=TRUE, "콘텐츠 가이드 전송",
IF(NOT(ISBLANK(J66)), "예약 확정",
IF(I66=TRUE, "구글폼 회신",
IF(H66=TRUE, "구글폼 전송",
IF(G66=TRUE, "거절",
IF(F66=TRUE, "회신 수신",
"태핑 완료 회신대기")))))
))))</f>
        <v>거절</v>
      </c>
      <c r="F66" s="13" t="b">
        <v>1</v>
      </c>
      <c r="G66" s="13" t="b">
        <v>1</v>
      </c>
      <c r="H66" s="13" t="b">
        <v>0</v>
      </c>
      <c r="I66" s="13" t="b">
        <f>IF(COUNTIF([1]!Form_Responses1[[#All],[Instagram account
(ex. idenel_official - Do not put "@")]], LOWER(A66)) &gt; 0, TRUE, FALSE)</f>
        <v>0</v>
      </c>
      <c r="J66" s="11"/>
      <c r="K66" s="11" t="str">
        <f>IFERROR(VLOOKUP(LOWER(A66), '[1]설문지 응답 시트1'!I:N, 6, FALSE), "")</f>
        <v/>
      </c>
      <c r="L66" s="13" t="b">
        <v>0</v>
      </c>
      <c r="M66" s="13" t="b">
        <v>0</v>
      </c>
      <c r="N66" s="11"/>
      <c r="O66" s="12" t="str">
        <f>IF(ISBLANK(Table1[[#This Row],[예약일(확정)]]),"",Table1[[#This Row],[예약일(확정)]]+7)</f>
        <v/>
      </c>
      <c r="P66" s="11"/>
      <c r="Q66" s="11"/>
      <c r="R66" s="11"/>
      <c r="S66" s="11"/>
      <c r="T66" s="11"/>
      <c r="U66" s="10"/>
    </row>
    <row r="67" spans="1:21" ht="17">
      <c r="A67" s="72" t="s">
        <v>6137</v>
      </c>
      <c r="B67" s="221" t="s">
        <v>6136</v>
      </c>
      <c r="C67" s="179"/>
      <c r="D67" s="150" t="s">
        <v>4</v>
      </c>
      <c r="E67" s="224" t="str">
        <f ca="1">IF(AND(J67&lt;&gt;"", O67&lt;&gt;"", TODAY() &gt; O67, N67=""), "포스팅 지연",
IF(N67&lt;&gt;"", "포스팅 완료",
IF(M67=TRUE, "시술 완료",
IF(L67=TRUE, "콘텐츠 가이드 전송",
IF(NOT(ISBLANK(J67)), "예약 확정",
IF(I67=TRUE, "구글폼 회신",
IF(H67=TRUE, "구글폼 전송",
IF(G67=TRUE, "거절",
IF(F67=TRUE, "회신 수신",
"태핑 완료 회신대기")))))
))))</f>
        <v>포스팅 완료</v>
      </c>
      <c r="F67" s="22" t="b">
        <v>1</v>
      </c>
      <c r="G67" s="22" t="b">
        <v>0</v>
      </c>
      <c r="H67" s="22" t="b">
        <v>1</v>
      </c>
      <c r="I67" s="22" t="b">
        <f>IF(COUNTIF([1]!Form_Responses1[[#All],[Instagram account
(ex. idenel_official - Do not put "@")]], LOWER(A67)) &gt; 0, TRUE, FALSE)</f>
        <v>1</v>
      </c>
      <c r="J67" s="23">
        <v>45813.458333333336</v>
      </c>
      <c r="K67" s="20" t="str">
        <f>IFERROR(VLOOKUP(LOWER(A67), '[1]설문지 응답 시트1'!I:N, 6, FALSE), "")</f>
        <v>Benjamin Clinic (Gangnam), Obliv Clinic (Incheon)</v>
      </c>
      <c r="L67" s="22" t="b">
        <v>1</v>
      </c>
      <c r="M67" s="22" t="b">
        <v>1</v>
      </c>
      <c r="N67" s="33" t="s">
        <v>6135</v>
      </c>
      <c r="O67" s="21">
        <f>IF(ISBLANK(Table1[[#This Row],[예약일(확정)]]),"",Table1[[#This Row],[예약일(확정)]]+7)</f>
        <v>45820.458333333336</v>
      </c>
      <c r="P67" s="20"/>
      <c r="Q67" s="20"/>
      <c r="R67" s="20"/>
      <c r="S67" s="20"/>
      <c r="T67" s="191" t="s">
        <v>6134</v>
      </c>
      <c r="U67" s="19"/>
    </row>
    <row r="68" spans="1:21" ht="14">
      <c r="A68" s="254" t="s">
        <v>6133</v>
      </c>
      <c r="B68" s="241" t="s">
        <v>6132</v>
      </c>
      <c r="C68" s="66"/>
      <c r="D68" s="148" t="s">
        <v>4</v>
      </c>
      <c r="E68" s="223" t="str">
        <f ca="1">IF(AND(J68&lt;&gt;"", O68&lt;&gt;"", TODAY() &gt; O68, N68=""), "포스팅 지연",
IF(N68&lt;&gt;"", "포스팅 완료",
IF(M68=TRUE, "시술 완료",
IF(L68=TRUE, "콘텐츠 가이드 전송",
IF(NOT(ISBLANK(J68)), "예약 확정",
IF(I68=TRUE, "구글폼 회신",
IF(H68=TRUE, "구글폼 전송",
IF(G68=TRUE, "거절",
IF(F68=TRUE, "회신 수신",
"태핑 완료 회신대기")))))
))))</f>
        <v>태핑 완료 회신대기</v>
      </c>
      <c r="F68" s="13" t="b">
        <v>0</v>
      </c>
      <c r="G68" s="13" t="b">
        <v>0</v>
      </c>
      <c r="H68" s="13" t="b">
        <v>0</v>
      </c>
      <c r="I68" s="13" t="b">
        <f>IF(COUNTIF([1]!Form_Responses1[[#All],[Instagram account
(ex. idenel_official - Do not put "@")]], LOWER(A68)) &gt; 0, TRUE, FALSE)</f>
        <v>0</v>
      </c>
      <c r="J68" s="11"/>
      <c r="K68" s="11" t="str">
        <f>IFERROR(VLOOKUP(LOWER(A68), '[1]설문지 응답 시트1'!I:N, 6, FALSE), "")</f>
        <v/>
      </c>
      <c r="L68" s="13" t="b">
        <v>0</v>
      </c>
      <c r="M68" s="13" t="b">
        <v>0</v>
      </c>
      <c r="N68" s="11"/>
      <c r="O68" s="12" t="str">
        <f>IF(ISBLANK(Table1[[#This Row],[예약일(확정)]]),"",Table1[[#This Row],[예약일(확정)]]+7)</f>
        <v/>
      </c>
      <c r="P68" s="11"/>
      <c r="Q68" s="11"/>
      <c r="R68" s="11"/>
      <c r="S68" s="11"/>
      <c r="T68" s="11"/>
      <c r="U68" s="10"/>
    </row>
    <row r="69" spans="1:21" ht="14">
      <c r="A69" s="239" t="s">
        <v>6131</v>
      </c>
      <c r="B69" s="238" t="s">
        <v>6130</v>
      </c>
      <c r="C69" s="237"/>
      <c r="D69" s="150" t="s">
        <v>4</v>
      </c>
      <c r="E69" s="224" t="str">
        <f ca="1">IF(AND(J69&lt;&gt;"", O69&lt;&gt;"", TODAY() &gt; O69, N69=""), "포스팅 지연",
IF(N69&lt;&gt;"", "포스팅 완료",
IF(M69=TRUE, "시술 완료",
IF(L69=TRUE, "콘텐츠 가이드 전송",
IF(NOT(ISBLANK(J69)), "예약 확정",
IF(I69=TRUE, "구글폼 회신",
IF(H69=TRUE, "구글폼 전송",
IF(G69=TRUE, "거절",
IF(F69=TRUE, "회신 수신",
"태핑 완료 회신대기")))))
))))</f>
        <v>태핑 완료 회신대기</v>
      </c>
      <c r="F69" s="22" t="b">
        <v>0</v>
      </c>
      <c r="G69" s="22" t="b">
        <v>0</v>
      </c>
      <c r="H69" s="22" t="b">
        <v>0</v>
      </c>
      <c r="I69" s="22" t="b">
        <f>IF(COUNTIF([1]!Form_Responses1[[#All],[Instagram account
(ex. idenel_official - Do not put "@")]], LOWER(A69)) &gt; 0, TRUE, FALSE)</f>
        <v>0</v>
      </c>
      <c r="J69" s="20"/>
      <c r="K69" s="20" t="str">
        <f>IFERROR(VLOOKUP(LOWER(A69), '[1]설문지 응답 시트1'!I:N, 6, FALSE), "")</f>
        <v/>
      </c>
      <c r="L69" s="22" t="b">
        <v>0</v>
      </c>
      <c r="M69" s="22" t="b">
        <v>0</v>
      </c>
      <c r="N69" s="20"/>
      <c r="O69" s="21" t="str">
        <f>IF(ISBLANK(Table1[[#This Row],[예약일(확정)]]),"",Table1[[#This Row],[예약일(확정)]]+7)</f>
        <v/>
      </c>
      <c r="P69" s="20"/>
      <c r="Q69" s="20"/>
      <c r="R69" s="20"/>
      <c r="S69" s="20"/>
      <c r="T69" s="20"/>
      <c r="U69" s="19"/>
    </row>
    <row r="70" spans="1:21" ht="14">
      <c r="A70" s="18" t="s">
        <v>6129</v>
      </c>
      <c r="B70" s="192" t="s">
        <v>6128</v>
      </c>
      <c r="C70" s="56"/>
      <c r="D70" s="148" t="s">
        <v>4</v>
      </c>
      <c r="E70" s="223" t="str">
        <f ca="1">IF(AND(J70&lt;&gt;"", O70&lt;&gt;"", TODAY() &gt; O70, N70=""), "포스팅 지연",
IF(N70&lt;&gt;"", "포스팅 완료",
IF(M70=TRUE, "시술 완료",
IF(L70=TRUE, "콘텐츠 가이드 전송",
IF(NOT(ISBLANK(J70)), "예약 확정",
IF(I70=TRUE, "구글폼 회신",
IF(H70=TRUE, "구글폼 전송",
IF(G70=TRUE, "거절",
IF(F70=TRUE, "회신 수신",
"태핑 완료 회신대기")))))
))))</f>
        <v>태핑 완료 회신대기</v>
      </c>
      <c r="F70" s="13" t="b">
        <v>0</v>
      </c>
      <c r="G70" s="13" t="b">
        <v>0</v>
      </c>
      <c r="H70" s="13" t="b">
        <v>0</v>
      </c>
      <c r="I70" s="13" t="b">
        <f>IF(COUNTIF([1]!Form_Responses1[[#All],[Instagram account
(ex. idenel_official - Do not put "@")]], LOWER(A70)) &gt; 0, TRUE, FALSE)</f>
        <v>0</v>
      </c>
      <c r="J70" s="11"/>
      <c r="K70" s="11" t="str">
        <f>IFERROR(VLOOKUP(LOWER(A70), '[1]설문지 응답 시트1'!I:N, 6, FALSE), "")</f>
        <v/>
      </c>
      <c r="L70" s="13" t="b">
        <v>0</v>
      </c>
      <c r="M70" s="13" t="b">
        <v>0</v>
      </c>
      <c r="N70" s="11"/>
      <c r="O70" s="12" t="str">
        <f>IF(ISBLANK(Table1[[#This Row],[예약일(확정)]]),"",Table1[[#This Row],[예약일(확정)]]+7)</f>
        <v/>
      </c>
      <c r="P70" s="11"/>
      <c r="Q70" s="11"/>
      <c r="R70" s="11"/>
      <c r="S70" s="11"/>
      <c r="T70" s="11"/>
      <c r="U70" s="10"/>
    </row>
    <row r="71" spans="1:21" ht="14">
      <c r="A71" s="27" t="s">
        <v>6127</v>
      </c>
      <c r="B71" s="217" t="s">
        <v>6126</v>
      </c>
      <c r="C71" s="54"/>
      <c r="D71" s="150" t="s">
        <v>4</v>
      </c>
      <c r="E71" s="224" t="str">
        <f ca="1">IF(AND(J71&lt;&gt;"", O71&lt;&gt;"", TODAY() &gt; O71, N71=""), "포스팅 지연",
IF(N71&lt;&gt;"", "포스팅 완료",
IF(M71=TRUE, "시술 완료",
IF(L71=TRUE, "콘텐츠 가이드 전송",
IF(NOT(ISBLANK(J71)), "예약 확정",
IF(I71=TRUE, "구글폼 회신",
IF(H71=TRUE, "구글폼 전송",
IF(G71=TRUE, "거절",
IF(F71=TRUE, "회신 수신",
"태핑 완료 회신대기")))))
))))</f>
        <v>태핑 완료 회신대기</v>
      </c>
      <c r="F71" s="22" t="b">
        <v>0</v>
      </c>
      <c r="G71" s="22" t="b">
        <v>0</v>
      </c>
      <c r="H71" s="22" t="b">
        <v>0</v>
      </c>
      <c r="I71" s="22" t="b">
        <f>IF(COUNTIF([1]!Form_Responses1[[#All],[Instagram account
(ex. idenel_official - Do not put "@")]], LOWER(A71)) &gt; 0, TRUE, FALSE)</f>
        <v>0</v>
      </c>
      <c r="J71" s="20"/>
      <c r="K71" s="20" t="str">
        <f>IFERROR(VLOOKUP(LOWER(A71), '[1]설문지 응답 시트1'!I:N, 6, FALSE), "")</f>
        <v/>
      </c>
      <c r="L71" s="22" t="b">
        <v>0</v>
      </c>
      <c r="M71" s="22" t="b">
        <v>0</v>
      </c>
      <c r="N71" s="20"/>
      <c r="O71" s="21" t="str">
        <f>IF(ISBLANK(Table1[[#This Row],[예약일(확정)]]),"",Table1[[#This Row],[예약일(확정)]]+7)</f>
        <v/>
      </c>
      <c r="P71" s="20"/>
      <c r="Q71" s="20"/>
      <c r="R71" s="20"/>
      <c r="S71" s="20"/>
      <c r="T71" s="20"/>
      <c r="U71" s="19"/>
    </row>
    <row r="72" spans="1:21" ht="14">
      <c r="A72" s="18" t="s">
        <v>6125</v>
      </c>
      <c r="B72" s="192" t="s">
        <v>6124</v>
      </c>
      <c r="C72" s="56"/>
      <c r="D72" s="148" t="s">
        <v>4</v>
      </c>
      <c r="E72" s="223" t="str">
        <f ca="1">IF(AND(J72&lt;&gt;"", O72&lt;&gt;"", TODAY() &gt; O72, N72=""), "포스팅 지연",
IF(N72&lt;&gt;"", "포스팅 완료",
IF(M72=TRUE, "시술 완료",
IF(L72=TRUE, "콘텐츠 가이드 전송",
IF(NOT(ISBLANK(J72)), "예약 확정",
IF(I72=TRUE, "구글폼 회신",
IF(H72=TRUE, "구글폼 전송",
IF(G72=TRUE, "거절",
IF(F72=TRUE, "회신 수신",
"태핑 완료 회신대기")))))
))))</f>
        <v>태핑 완료 회신대기</v>
      </c>
      <c r="F72" s="13" t="b">
        <v>0</v>
      </c>
      <c r="G72" s="13" t="b">
        <v>0</v>
      </c>
      <c r="H72" s="13" t="b">
        <v>0</v>
      </c>
      <c r="I72" s="13" t="b">
        <f>IF(COUNTIF([1]!Form_Responses1[[#All],[Instagram account
(ex. idenel_official - Do not put "@")]], LOWER(A72)) &gt; 0, TRUE, FALSE)</f>
        <v>0</v>
      </c>
      <c r="J72" s="11"/>
      <c r="K72" s="11" t="str">
        <f>IFERROR(VLOOKUP(LOWER(A72), '[1]설문지 응답 시트1'!I:N, 6, FALSE), "")</f>
        <v/>
      </c>
      <c r="L72" s="13" t="b">
        <v>0</v>
      </c>
      <c r="M72" s="13" t="b">
        <v>0</v>
      </c>
      <c r="N72" s="11"/>
      <c r="O72" s="12" t="str">
        <f>IF(ISBLANK(Table1[[#This Row],[예약일(확정)]]),"",Table1[[#This Row],[예약일(확정)]]+7)</f>
        <v/>
      </c>
      <c r="P72" s="11"/>
      <c r="Q72" s="11"/>
      <c r="R72" s="11"/>
      <c r="S72" s="11"/>
      <c r="T72" s="11"/>
      <c r="U72" s="10"/>
    </row>
    <row r="73" spans="1:21" ht="14">
      <c r="A73" s="27" t="s">
        <v>6123</v>
      </c>
      <c r="B73" s="217" t="s">
        <v>6122</v>
      </c>
      <c r="C73" s="54"/>
      <c r="D73" s="150" t="s">
        <v>4</v>
      </c>
      <c r="E73" s="224" t="str">
        <f ca="1">IF(AND(J73&lt;&gt;"", O73&lt;&gt;"", TODAY() &gt; O73, N73=""), "포스팅 지연",
IF(N73&lt;&gt;"", "포스팅 완료",
IF(M73=TRUE, "시술 완료",
IF(L73=TRUE, "콘텐츠 가이드 전송",
IF(NOT(ISBLANK(J73)), "예약 확정",
IF(I73=TRUE, "구글폼 회신",
IF(H73=TRUE, "구글폼 전송",
IF(G73=TRUE, "거절",
IF(F73=TRUE, "회신 수신",
"태핑 완료 회신대기")))))
))))</f>
        <v>태핑 완료 회신대기</v>
      </c>
      <c r="F73" s="22" t="b">
        <v>0</v>
      </c>
      <c r="G73" s="22" t="b">
        <v>0</v>
      </c>
      <c r="H73" s="22" t="b">
        <v>0</v>
      </c>
      <c r="I73" s="22" t="b">
        <f>IF(COUNTIF([1]!Form_Responses1[[#All],[Instagram account
(ex. idenel_official - Do not put "@")]], LOWER(A73)) &gt; 0, TRUE, FALSE)</f>
        <v>0</v>
      </c>
      <c r="J73" s="20"/>
      <c r="K73" s="20" t="str">
        <f>IFERROR(VLOOKUP(LOWER(A73), '[1]설문지 응답 시트1'!I:N, 6, FALSE), "")</f>
        <v/>
      </c>
      <c r="L73" s="22" t="b">
        <v>0</v>
      </c>
      <c r="M73" s="22" t="b">
        <v>0</v>
      </c>
      <c r="N73" s="20"/>
      <c r="O73" s="21" t="str">
        <f>IF(ISBLANK(Table1[[#This Row],[예약일(확정)]]),"",Table1[[#This Row],[예약일(확정)]]+7)</f>
        <v/>
      </c>
      <c r="P73" s="20"/>
      <c r="Q73" s="20"/>
      <c r="R73" s="20"/>
      <c r="S73" s="20"/>
      <c r="T73" s="20"/>
      <c r="U73" s="19"/>
    </row>
    <row r="74" spans="1:21" ht="14">
      <c r="A74" s="18" t="s">
        <v>6121</v>
      </c>
      <c r="B74" s="192" t="s">
        <v>6120</v>
      </c>
      <c r="C74" s="56"/>
      <c r="D74" s="148" t="s">
        <v>4</v>
      </c>
      <c r="E74" s="223" t="str">
        <f ca="1">IF(AND(J74&lt;&gt;"", O74&lt;&gt;"", TODAY() &gt; O74, N74=""), "포스팅 지연",
IF(N74&lt;&gt;"", "포스팅 완료",
IF(M74=TRUE, "시술 완료",
IF(L74=TRUE, "콘텐츠 가이드 전송",
IF(NOT(ISBLANK(J74)), "예약 확정",
IF(I74=TRUE, "구글폼 회신",
IF(H74=TRUE, "구글폼 전송",
IF(G74=TRUE, "거절",
IF(F74=TRUE, "회신 수신",
"태핑 완료 회신대기")))))
))))</f>
        <v>구글폼 전송</v>
      </c>
      <c r="F74" s="13" t="b">
        <v>1</v>
      </c>
      <c r="G74" s="13" t="b">
        <v>0</v>
      </c>
      <c r="H74" s="13" t="b">
        <v>1</v>
      </c>
      <c r="I74" s="13" t="b">
        <f>IF(COUNTIF([1]!Form_Responses1[[#All],[Instagram account
(ex. idenel_official - Do not put "@")]], LOWER(A74)) &gt; 0, TRUE, FALSE)</f>
        <v>0</v>
      </c>
      <c r="J74" s="11"/>
      <c r="K74" s="11" t="str">
        <f>IFERROR(VLOOKUP(LOWER(A74), '[1]설문지 응답 시트1'!I:N, 6, FALSE), "")</f>
        <v/>
      </c>
      <c r="L74" s="13" t="b">
        <v>0</v>
      </c>
      <c r="M74" s="13" t="b">
        <v>0</v>
      </c>
      <c r="N74" s="11"/>
      <c r="O74" s="12" t="str">
        <f>IF(ISBLANK(Table1[[#This Row],[예약일(확정)]]),"",Table1[[#This Row],[예약일(확정)]]+7)</f>
        <v/>
      </c>
      <c r="P74" s="11"/>
      <c r="Q74" s="11"/>
      <c r="R74" s="11"/>
      <c r="S74" s="11"/>
      <c r="T74" s="11"/>
      <c r="U74" s="10"/>
    </row>
    <row r="75" spans="1:21" ht="14">
      <c r="A75" s="239" t="s">
        <v>6119</v>
      </c>
      <c r="B75" s="238" t="s">
        <v>6118</v>
      </c>
      <c r="C75" s="237"/>
      <c r="D75" s="150" t="s">
        <v>4</v>
      </c>
      <c r="E75" s="224" t="str">
        <f ca="1">IF(AND(J75&lt;&gt;"", O75&lt;&gt;"", TODAY() &gt; O75, N75=""), "포스팅 지연",
IF(N75&lt;&gt;"", "포스팅 완료",
IF(M75=TRUE, "시술 완료",
IF(L75=TRUE, "콘텐츠 가이드 전송",
IF(NOT(ISBLANK(J75)), "예약 확정",
IF(I75=TRUE, "구글폼 회신",
IF(H75=TRUE, "구글폼 전송",
IF(G75=TRUE, "거절",
IF(F75=TRUE, "회신 수신",
"태핑 완료 회신대기")))))
))))</f>
        <v>태핑 완료 회신대기</v>
      </c>
      <c r="F75" s="22" t="b">
        <v>0</v>
      </c>
      <c r="G75" s="22" t="b">
        <v>0</v>
      </c>
      <c r="H75" s="22" t="b">
        <v>0</v>
      </c>
      <c r="I75" s="22" t="b">
        <f>IF(COUNTIF([1]!Form_Responses1[[#All],[Instagram account
(ex. idenel_official - Do not put "@")]], LOWER(A75)) &gt; 0, TRUE, FALSE)</f>
        <v>0</v>
      </c>
      <c r="J75" s="20"/>
      <c r="K75" s="20" t="str">
        <f>IFERROR(VLOOKUP(LOWER(A75), '[1]설문지 응답 시트1'!I:N, 6, FALSE), "")</f>
        <v/>
      </c>
      <c r="L75" s="22" t="b">
        <v>0</v>
      </c>
      <c r="M75" s="22" t="b">
        <v>0</v>
      </c>
      <c r="N75" s="20"/>
      <c r="O75" s="21" t="str">
        <f>IF(ISBLANK(Table1[[#This Row],[예약일(확정)]]),"",Table1[[#This Row],[예약일(확정)]]+7)</f>
        <v/>
      </c>
      <c r="P75" s="20"/>
      <c r="Q75" s="20"/>
      <c r="R75" s="20"/>
      <c r="S75" s="20"/>
      <c r="T75" s="20"/>
      <c r="U75" s="19"/>
    </row>
    <row r="76" spans="1:21" ht="14">
      <c r="A76" s="18" t="s">
        <v>6117</v>
      </c>
      <c r="B76" s="192" t="s">
        <v>6116</v>
      </c>
      <c r="C76" s="56"/>
      <c r="D76" s="148" t="s">
        <v>4</v>
      </c>
      <c r="E76" s="223" t="str">
        <f ca="1">IF(AND(J76&lt;&gt;"", O76&lt;&gt;"", TODAY() &gt; O76, N76=""), "포스팅 지연",
IF(N76&lt;&gt;"", "포스팅 완료",
IF(M76=TRUE, "시술 완료",
IF(L76=TRUE, "콘텐츠 가이드 전송",
IF(NOT(ISBLANK(J76)), "예약 확정",
IF(I76=TRUE, "구글폼 회신",
IF(H76=TRUE, "구글폼 전송",
IF(G76=TRUE, "거절",
IF(F76=TRUE, "회신 수신",
"태핑 완료 회신대기")))))
))))</f>
        <v>구글폼 전송</v>
      </c>
      <c r="F76" s="13" t="b">
        <v>1</v>
      </c>
      <c r="G76" s="13" t="b">
        <v>0</v>
      </c>
      <c r="H76" s="13" t="b">
        <v>1</v>
      </c>
      <c r="I76" s="13" t="b">
        <f>IF(COUNTIF([1]!Form_Responses1[[#All],[Instagram account
(ex. idenel_official - Do not put "@")]], LOWER(A76)) &gt; 0, TRUE, FALSE)</f>
        <v>0</v>
      </c>
      <c r="J76" s="11"/>
      <c r="K76" s="11" t="str">
        <f>IFERROR(VLOOKUP(LOWER(A76), '[1]설문지 응답 시트1'!I:N, 6, FALSE), "")</f>
        <v/>
      </c>
      <c r="L76" s="13" t="b">
        <v>0</v>
      </c>
      <c r="M76" s="13" t="b">
        <v>0</v>
      </c>
      <c r="N76" s="11"/>
      <c r="O76" s="12" t="str">
        <f>IF(ISBLANK(Table1[[#This Row],[예약일(확정)]]),"",Table1[[#This Row],[예약일(확정)]]+7)</f>
        <v/>
      </c>
      <c r="P76" s="11"/>
      <c r="Q76" s="11"/>
      <c r="R76" s="11"/>
      <c r="S76" s="11"/>
      <c r="T76" s="11"/>
      <c r="U76" s="10"/>
    </row>
    <row r="77" spans="1:21" ht="14">
      <c r="A77" s="27" t="s">
        <v>6115</v>
      </c>
      <c r="B77" s="217" t="s">
        <v>6114</v>
      </c>
      <c r="C77" s="54"/>
      <c r="D77" s="150" t="s">
        <v>4</v>
      </c>
      <c r="E77" s="224" t="str">
        <f ca="1">IF(AND(J77&lt;&gt;"", O77&lt;&gt;"", TODAY() &gt; O77, N77=""), "포스팅 지연",
IF(N77&lt;&gt;"", "포스팅 완료",
IF(M77=TRUE, "시술 완료",
IF(L77=TRUE, "콘텐츠 가이드 전송",
IF(NOT(ISBLANK(J77)), "예약 확정",
IF(I77=TRUE, "구글폼 회신",
IF(H77=TRUE, "구글폼 전송",
IF(G77=TRUE, "거절",
IF(F77=TRUE, "회신 수신",
"태핑 완료 회신대기")))))
))))</f>
        <v>태핑 완료 회신대기</v>
      </c>
      <c r="F77" s="22" t="b">
        <v>0</v>
      </c>
      <c r="G77" s="22" t="b">
        <v>0</v>
      </c>
      <c r="H77" s="22" t="b">
        <v>0</v>
      </c>
      <c r="I77" s="22" t="b">
        <f>IF(COUNTIF([1]!Form_Responses1[[#All],[Instagram account
(ex. idenel_official - Do not put "@")]], LOWER(A77)) &gt; 0, TRUE, FALSE)</f>
        <v>0</v>
      </c>
      <c r="J77" s="20"/>
      <c r="K77" s="20" t="str">
        <f>IFERROR(VLOOKUP(LOWER(A77), '[1]설문지 응답 시트1'!I:N, 6, FALSE), "")</f>
        <v/>
      </c>
      <c r="L77" s="22" t="b">
        <v>0</v>
      </c>
      <c r="M77" s="22" t="b">
        <v>0</v>
      </c>
      <c r="N77" s="20"/>
      <c r="O77" s="21" t="str">
        <f>IF(ISBLANK(Table1[[#This Row],[예약일(확정)]]),"",Table1[[#This Row],[예약일(확정)]]+7)</f>
        <v/>
      </c>
      <c r="P77" s="20"/>
      <c r="Q77" s="20"/>
      <c r="R77" s="20"/>
      <c r="S77" s="20"/>
      <c r="T77" s="20"/>
      <c r="U77" s="19"/>
    </row>
    <row r="78" spans="1:21" ht="14">
      <c r="A78" s="18" t="s">
        <v>6113</v>
      </c>
      <c r="B78" s="192" t="s">
        <v>6112</v>
      </c>
      <c r="C78" s="56"/>
      <c r="D78" s="148" t="s">
        <v>4</v>
      </c>
      <c r="E78" s="223" t="str">
        <f ca="1">IF(AND(J78&lt;&gt;"", O78&lt;&gt;"", TODAY() &gt; O78, N78=""), "포스팅 지연",
IF(N78&lt;&gt;"", "포스팅 완료",
IF(M78=TRUE, "시술 완료",
IF(L78=TRUE, "콘텐츠 가이드 전송",
IF(NOT(ISBLANK(J78)), "예약 확정",
IF(I78=TRUE, "구글폼 회신",
IF(H78=TRUE, "구글폼 전송",
IF(G78=TRUE, "거절",
IF(F78=TRUE, "회신 수신",
"태핑 완료 회신대기")))))
))))</f>
        <v>구글폼 전송</v>
      </c>
      <c r="F78" s="13" t="b">
        <v>1</v>
      </c>
      <c r="G78" s="13" t="b">
        <v>0</v>
      </c>
      <c r="H78" s="13" t="b">
        <v>1</v>
      </c>
      <c r="I78" s="13" t="b">
        <f>IF(COUNTIF([1]!Form_Responses1[[#All],[Instagram account
(ex. idenel_official - Do not put "@")]], LOWER(A78)) &gt; 0, TRUE, FALSE)</f>
        <v>0</v>
      </c>
      <c r="J78" s="11"/>
      <c r="K78" s="11" t="str">
        <f>IFERROR(VLOOKUP(LOWER(A78), '[1]설문지 응답 시트1'!I:N, 6, FALSE), "")</f>
        <v/>
      </c>
      <c r="L78" s="13" t="b">
        <v>0</v>
      </c>
      <c r="M78" s="13" t="b">
        <v>0</v>
      </c>
      <c r="N78" s="11"/>
      <c r="O78" s="12" t="str">
        <f>IF(ISBLANK(Table1[[#This Row],[예약일(확정)]]),"",Table1[[#This Row],[예약일(확정)]]+7)</f>
        <v/>
      </c>
      <c r="P78" s="11"/>
      <c r="Q78" s="11"/>
      <c r="R78" s="11"/>
      <c r="S78" s="11"/>
      <c r="T78" s="11"/>
      <c r="U78" s="10"/>
    </row>
    <row r="79" spans="1:21" ht="14">
      <c r="A79" s="27" t="s">
        <v>6111</v>
      </c>
      <c r="B79" s="217" t="s">
        <v>6110</v>
      </c>
      <c r="C79" s="54"/>
      <c r="D79" s="150" t="s">
        <v>4</v>
      </c>
      <c r="E79" s="224" t="str">
        <f ca="1">IF(AND(J79&lt;&gt;"", O79&lt;&gt;"", TODAY() &gt; O79, N79=""), "포스팅 지연",
IF(N79&lt;&gt;"", "포스팅 완료",
IF(M79=TRUE, "시술 완료",
IF(L79=TRUE, "콘텐츠 가이드 전송",
IF(NOT(ISBLANK(J79)), "예약 확정",
IF(I79=TRUE, "구글폼 회신",
IF(H79=TRUE, "구글폼 전송",
IF(G79=TRUE, "거절",
IF(F79=TRUE, "회신 수신",
"태핑 완료 회신대기")))))
))))</f>
        <v>태핑 완료 회신대기</v>
      </c>
      <c r="F79" s="22" t="b">
        <v>0</v>
      </c>
      <c r="G79" s="22" t="b">
        <v>0</v>
      </c>
      <c r="H79" s="22" t="b">
        <v>0</v>
      </c>
      <c r="I79" s="22" t="b">
        <f>IF(COUNTIF([1]!Form_Responses1[[#All],[Instagram account
(ex. idenel_official - Do not put "@")]], LOWER(A79)) &gt; 0, TRUE, FALSE)</f>
        <v>0</v>
      </c>
      <c r="J79" s="20"/>
      <c r="K79" s="20" t="str">
        <f>IFERROR(VLOOKUP(LOWER(A79), '[1]설문지 응답 시트1'!I:N, 6, FALSE), "")</f>
        <v/>
      </c>
      <c r="L79" s="22" t="b">
        <v>0</v>
      </c>
      <c r="M79" s="22" t="b">
        <v>0</v>
      </c>
      <c r="N79" s="20"/>
      <c r="O79" s="21" t="str">
        <f>IF(ISBLANK(Table1[[#This Row],[예약일(확정)]]),"",Table1[[#This Row],[예약일(확정)]]+7)</f>
        <v/>
      </c>
      <c r="P79" s="20"/>
      <c r="Q79" s="20"/>
      <c r="R79" s="20"/>
      <c r="S79" s="20"/>
      <c r="T79" s="20"/>
      <c r="U79" s="19"/>
    </row>
    <row r="80" spans="1:21" ht="14">
      <c r="A80" s="18" t="s">
        <v>6109</v>
      </c>
      <c r="B80" s="192" t="s">
        <v>6108</v>
      </c>
      <c r="C80" s="56"/>
      <c r="D80" s="148" t="s">
        <v>4</v>
      </c>
      <c r="E80" s="223" t="str">
        <f ca="1">IF(AND(J80&lt;&gt;"", O80&lt;&gt;"", TODAY() &gt; O80, N80=""), "포스팅 지연",
IF(N80&lt;&gt;"", "포스팅 완료",
IF(M80=TRUE, "시술 완료",
IF(L80=TRUE, "콘텐츠 가이드 전송",
IF(NOT(ISBLANK(J80)), "예약 확정",
IF(I80=TRUE, "구글폼 회신",
IF(H80=TRUE, "구글폼 전송",
IF(G80=TRUE, "거절",
IF(F80=TRUE, "회신 수신",
"태핑 완료 회신대기")))))
))))</f>
        <v>구글폼 전송</v>
      </c>
      <c r="F80" s="13" t="b">
        <v>1</v>
      </c>
      <c r="G80" s="13" t="b">
        <v>0</v>
      </c>
      <c r="H80" s="13" t="b">
        <v>1</v>
      </c>
      <c r="I80" s="13" t="b">
        <f>IF(COUNTIF([1]!Form_Responses1[[#All],[Instagram account
(ex. idenel_official - Do not put "@")]], LOWER(A80)) &gt; 0, TRUE, FALSE)</f>
        <v>0</v>
      </c>
      <c r="J80" s="11"/>
      <c r="K80" s="11" t="str">
        <f>IFERROR(VLOOKUP(LOWER(A80), '[1]설문지 응답 시트1'!I:N, 6, FALSE), "")</f>
        <v/>
      </c>
      <c r="L80" s="13" t="b">
        <v>0</v>
      </c>
      <c r="M80" s="13" t="b">
        <v>0</v>
      </c>
      <c r="N80" s="11"/>
      <c r="O80" s="12" t="str">
        <f>IF(ISBLANK(Table1[[#This Row],[예약일(확정)]]),"",Table1[[#This Row],[예약일(확정)]]+7)</f>
        <v/>
      </c>
      <c r="P80" s="11"/>
      <c r="Q80" s="11"/>
      <c r="R80" s="11"/>
      <c r="S80" s="11"/>
      <c r="T80" s="11"/>
      <c r="U80" s="10"/>
    </row>
    <row r="81" spans="1:21" ht="14">
      <c r="A81" s="27" t="s">
        <v>6107</v>
      </c>
      <c r="B81" s="217" t="s">
        <v>6106</v>
      </c>
      <c r="C81" s="54"/>
      <c r="D81" s="150" t="s">
        <v>4</v>
      </c>
      <c r="E81" s="224" t="str">
        <f ca="1">IF(AND(J81&lt;&gt;"", O81&lt;&gt;"", TODAY() &gt; O81, N81=""), "포스팅 지연",
IF(N81&lt;&gt;"", "포스팅 완료",
IF(M81=TRUE, "시술 완료",
IF(L81=TRUE, "콘텐츠 가이드 전송",
IF(NOT(ISBLANK(J81)), "예약 확정",
IF(I81=TRUE, "구글폼 회신",
IF(H81=TRUE, "구글폼 전송",
IF(G81=TRUE, "거절",
IF(F81=TRUE, "회신 수신",
"태핑 완료 회신대기")))))
))))</f>
        <v>콘텐츠 가이드 전송</v>
      </c>
      <c r="F81" s="22" t="b">
        <v>1</v>
      </c>
      <c r="G81" s="22" t="b">
        <v>0</v>
      </c>
      <c r="H81" s="22" t="b">
        <v>1</v>
      </c>
      <c r="I81" s="22" t="b">
        <f>IF(COUNTIF([1]!Form_Responses1[[#All],[Instagram account
(ex. idenel_official - Do not put "@")]], LOWER(A81)) &gt; 0, TRUE, FALSE)</f>
        <v>0</v>
      </c>
      <c r="J81" s="23">
        <v>45912.645833333336</v>
      </c>
      <c r="K81" s="20" t="s">
        <v>111</v>
      </c>
      <c r="L81" s="22" t="b">
        <v>1</v>
      </c>
      <c r="M81" s="22" t="b">
        <v>0</v>
      </c>
      <c r="N81" s="20"/>
      <c r="O81" s="21">
        <f>IF(ISBLANK(Table1[[#This Row],[예약일(확정)]]),"",Table1[[#This Row],[예약일(확정)]]+7)</f>
        <v>45919.645833333336</v>
      </c>
      <c r="P81" s="20" t="s">
        <v>0</v>
      </c>
      <c r="Q81" s="20"/>
      <c r="R81" s="20"/>
      <c r="S81" s="20"/>
      <c r="T81" s="20"/>
      <c r="U81" s="19"/>
    </row>
    <row r="82" spans="1:21" ht="14">
      <c r="A82" s="18" t="s">
        <v>6105</v>
      </c>
      <c r="B82" s="192" t="s">
        <v>6104</v>
      </c>
      <c r="C82" s="56"/>
      <c r="D82" s="148" t="s">
        <v>4</v>
      </c>
      <c r="E82" s="223" t="str">
        <f ca="1">IF(AND(J82&lt;&gt;"", O82&lt;&gt;"", TODAY() &gt; O82, N82=""), "포스팅 지연",
IF(N82&lt;&gt;"", "포스팅 완료",
IF(M82=TRUE, "시술 완료",
IF(L82=TRUE, "콘텐츠 가이드 전송",
IF(NOT(ISBLANK(J82)), "예약 확정",
IF(I82=TRUE, "구글폼 회신",
IF(H82=TRUE, "구글폼 전송",
IF(G82=TRUE, "거절",
IF(F82=TRUE, "회신 수신",
"태핑 완료 회신대기")))))
))))</f>
        <v>태핑 완료 회신대기</v>
      </c>
      <c r="F82" s="13" t="b">
        <v>0</v>
      </c>
      <c r="G82" s="13" t="b">
        <v>0</v>
      </c>
      <c r="H82" s="13" t="b">
        <v>0</v>
      </c>
      <c r="I82" s="13" t="b">
        <f>IF(COUNTIF([1]!Form_Responses1[[#All],[Instagram account
(ex. idenel_official - Do not put "@")]], LOWER(A82)) &gt; 0, TRUE, FALSE)</f>
        <v>0</v>
      </c>
      <c r="J82" s="11"/>
      <c r="K82" s="11" t="str">
        <f>IFERROR(VLOOKUP(LOWER(A82), '[1]설문지 응답 시트1'!I:N, 6, FALSE), "")</f>
        <v/>
      </c>
      <c r="L82" s="13" t="b">
        <v>0</v>
      </c>
      <c r="M82" s="13" t="b">
        <v>0</v>
      </c>
      <c r="N82" s="11"/>
      <c r="O82" s="12" t="str">
        <f>IF(ISBLANK(Table1[[#This Row],[예약일(확정)]]),"",Table1[[#This Row],[예약일(확정)]]+7)</f>
        <v/>
      </c>
      <c r="P82" s="11"/>
      <c r="Q82" s="11"/>
      <c r="R82" s="11"/>
      <c r="S82" s="11"/>
      <c r="T82" s="11"/>
      <c r="U82" s="10"/>
    </row>
    <row r="83" spans="1:21" ht="17">
      <c r="A83" s="72" t="s">
        <v>6103</v>
      </c>
      <c r="B83" s="253" t="s">
        <v>6102</v>
      </c>
      <c r="C83" s="247"/>
      <c r="D83" s="150" t="s">
        <v>4</v>
      </c>
      <c r="E83" s="224" t="str">
        <f ca="1">IF(AND(J83&lt;&gt;"", O83&lt;&gt;"", TODAY() &gt; O83, N83=""), "포스팅 지연",
IF(N83&lt;&gt;"", "포스팅 완료",
IF(M83=TRUE, "시술 완료",
IF(L83=TRUE, "콘텐츠 가이드 전송",
IF(NOT(ISBLANK(J83)), "예약 확정",
IF(I83=TRUE, "구글폼 회신",
IF(H83=TRUE, "구글폼 전송",
IF(G83=TRUE, "거절",
IF(F83=TRUE, "회신 수신",
"태핑 완료 회신대기")))))
))))</f>
        <v>포스팅 완료</v>
      </c>
      <c r="F83" s="22" t="b">
        <v>1</v>
      </c>
      <c r="G83" s="22" t="b">
        <v>0</v>
      </c>
      <c r="H83" s="22" t="b">
        <v>1</v>
      </c>
      <c r="I83" s="22" t="b">
        <f>IF(COUNTIF([1]!Form_Responses1[[#All],[Instagram account
(ex. idenel_official - Do not put "@")]], LOWER(A83)) &gt; 0, TRUE, FALSE)</f>
        <v>1</v>
      </c>
      <c r="J83" s="23">
        <v>45812.416666666664</v>
      </c>
      <c r="K83" s="20" t="str">
        <f>IFERROR(VLOOKUP(LOWER(A83), '[1]설문지 응답 시트1'!I:N, 6, FALSE), "")</f>
        <v>Obliv Clinic (Incheon)</v>
      </c>
      <c r="L83" s="22" t="b">
        <v>1</v>
      </c>
      <c r="M83" s="22" t="b">
        <v>1</v>
      </c>
      <c r="N83" s="33" t="s">
        <v>6101</v>
      </c>
      <c r="O83" s="21">
        <f>IF(ISBLANK(Table1[[#This Row],[예약일(확정)]]),"",Table1[[#This Row],[예약일(확정)]]+9)</f>
        <v>45821.416666666664</v>
      </c>
      <c r="P83" s="20"/>
      <c r="Q83" s="20"/>
      <c r="R83" s="20"/>
      <c r="S83" s="20"/>
      <c r="T83" s="20" t="s">
        <v>1962</v>
      </c>
      <c r="U83" s="19"/>
    </row>
    <row r="84" spans="1:21" ht="14">
      <c r="A84" s="18" t="s">
        <v>6100</v>
      </c>
      <c r="B84" s="192" t="s">
        <v>6099</v>
      </c>
      <c r="C84" s="56"/>
      <c r="D84" s="148" t="s">
        <v>4</v>
      </c>
      <c r="E84" s="223" t="str">
        <f ca="1">IF(AND(J84&lt;&gt;"", O84&lt;&gt;"", TODAY() &gt; O84, N84=""), "포스팅 지연",
IF(N84&lt;&gt;"", "포스팅 완료",
IF(M84=TRUE, "시술 완료",
IF(L84=TRUE, "콘텐츠 가이드 전송",
IF(NOT(ISBLANK(J84)), "예약 확정",
IF(I84=TRUE, "구글폼 회신",
IF(H84=TRUE, "구글폼 전송",
IF(G84=TRUE, "거절",
IF(F84=TRUE, "회신 수신",
"태핑 완료 회신대기")))))
))))</f>
        <v>태핑 완료 회신대기</v>
      </c>
      <c r="F84" s="13" t="b">
        <v>0</v>
      </c>
      <c r="G84" s="13" t="b">
        <v>0</v>
      </c>
      <c r="H84" s="13" t="b">
        <v>0</v>
      </c>
      <c r="I84" s="13" t="b">
        <f>IF(COUNTIF([1]!Form_Responses1[[#All],[Instagram account
(ex. idenel_official - Do not put "@")]], LOWER(A84)) &gt; 0, TRUE, FALSE)</f>
        <v>0</v>
      </c>
      <c r="J84" s="11"/>
      <c r="K84" s="11" t="str">
        <f>IFERROR(VLOOKUP(LOWER(A84), '[1]설문지 응답 시트1'!I:N, 6, FALSE), "")</f>
        <v/>
      </c>
      <c r="L84" s="13" t="b">
        <v>0</v>
      </c>
      <c r="M84" s="13" t="b">
        <v>0</v>
      </c>
      <c r="N84" s="258"/>
      <c r="O84" s="12" t="str">
        <f>IF(ISBLANK(Table1[[#This Row],[예약일(확정)]]),"",Table1[[#This Row],[예약일(확정)]]+7)</f>
        <v/>
      </c>
      <c r="P84" s="233"/>
      <c r="Q84" s="11"/>
      <c r="R84" s="11"/>
      <c r="S84" s="11"/>
      <c r="T84" s="11"/>
      <c r="U84" s="10"/>
    </row>
    <row r="85" spans="1:21" ht="14">
      <c r="A85" s="27" t="s">
        <v>6098</v>
      </c>
      <c r="B85" s="217" t="s">
        <v>6097</v>
      </c>
      <c r="C85" s="54"/>
      <c r="D85" s="150" t="s">
        <v>4</v>
      </c>
      <c r="E85" s="224" t="str">
        <f ca="1">IF(AND(J85&lt;&gt;"", O85&lt;&gt;"", TODAY() &gt; O85, N85=""), "포스팅 지연",
IF(N85&lt;&gt;"", "포스팅 완료",
IF(M85=TRUE, "시술 완료",
IF(L85=TRUE, "콘텐츠 가이드 전송",
IF(NOT(ISBLANK(J85)), "예약 확정",
IF(I85=TRUE, "구글폼 회신",
IF(H85=TRUE, "구글폼 전송",
IF(G85=TRUE, "거절",
IF(F85=TRUE, "회신 수신",
"태핑 완료 회신대기")))))
))))</f>
        <v>태핑 완료 회신대기</v>
      </c>
      <c r="F85" s="22" t="b">
        <v>0</v>
      </c>
      <c r="G85" s="22" t="b">
        <v>0</v>
      </c>
      <c r="H85" s="22" t="b">
        <v>0</v>
      </c>
      <c r="I85" s="22" t="b">
        <f>IF(COUNTIF([1]!Form_Responses1[[#All],[Instagram account
(ex. idenel_official - Do not put "@")]], LOWER(A85)) &gt; 0, TRUE, FALSE)</f>
        <v>0</v>
      </c>
      <c r="J85" s="20"/>
      <c r="K85" s="20" t="str">
        <f>IFERROR(VLOOKUP(LOWER(A85), '[1]설문지 응답 시트1'!I:N, 6, FALSE), "")</f>
        <v/>
      </c>
      <c r="L85" s="22" t="b">
        <v>0</v>
      </c>
      <c r="M85" s="22" t="b">
        <v>0</v>
      </c>
      <c r="N85" s="258"/>
      <c r="O85" s="21" t="str">
        <f>IF(ISBLANK(Table1[[#This Row],[예약일(확정)]]),"",Table1[[#This Row],[예약일(확정)]]+7)</f>
        <v/>
      </c>
      <c r="P85" s="233"/>
      <c r="Q85" s="20"/>
      <c r="R85" s="20"/>
      <c r="S85" s="20"/>
      <c r="T85" s="20"/>
      <c r="U85" s="19"/>
    </row>
    <row r="86" spans="1:21" ht="14">
      <c r="A86" s="18" t="s">
        <v>6096</v>
      </c>
      <c r="B86" s="192" t="s">
        <v>6095</v>
      </c>
      <c r="C86" s="56"/>
      <c r="D86" s="148" t="s">
        <v>4</v>
      </c>
      <c r="E86" s="223" t="str">
        <f ca="1">IF(AND(J86&lt;&gt;"", O86&lt;&gt;"", TODAY() &gt; O86, N86=""), "포스팅 지연",
IF(N86&lt;&gt;"", "포스팅 완료",
IF(M86=TRUE, "시술 완료",
IF(L86=TRUE, "콘텐츠 가이드 전송",
IF(NOT(ISBLANK(J86)), "예약 확정",
IF(I86=TRUE, "구글폼 회신",
IF(H86=TRUE, "구글폼 전송",
IF(G86=TRUE, "거절",
IF(F86=TRUE, "회신 수신",
"태핑 완료 회신대기")))))
))))</f>
        <v>태핑 완료 회신대기</v>
      </c>
      <c r="F86" s="13" t="b">
        <v>0</v>
      </c>
      <c r="G86" s="13" t="b">
        <v>0</v>
      </c>
      <c r="H86" s="13" t="b">
        <v>0</v>
      </c>
      <c r="I86" s="13" t="b">
        <f>IF(COUNTIF([1]!Form_Responses1[[#All],[Instagram account
(ex. idenel_official - Do not put "@")]], LOWER(A86)) &gt; 0, TRUE, FALSE)</f>
        <v>0</v>
      </c>
      <c r="J86" s="11"/>
      <c r="K86" s="11" t="str">
        <f>IFERROR(VLOOKUP(LOWER(A86), '[1]설문지 응답 시트1'!I:N, 6, FALSE), "")</f>
        <v/>
      </c>
      <c r="L86" s="13" t="b">
        <v>0</v>
      </c>
      <c r="M86" s="13" t="b">
        <v>0</v>
      </c>
      <c r="N86" s="11"/>
      <c r="O86" s="12" t="str">
        <f>IF(ISBLANK(Table1[[#This Row],[예약일(확정)]]),"",Table1[[#This Row],[예약일(확정)]]+7)</f>
        <v/>
      </c>
      <c r="P86" s="11"/>
      <c r="Q86" s="11"/>
      <c r="R86" s="11"/>
      <c r="S86" s="11"/>
      <c r="T86" s="11"/>
      <c r="U86" s="10"/>
    </row>
    <row r="87" spans="1:21" ht="14">
      <c r="A87" s="27" t="s">
        <v>6094</v>
      </c>
      <c r="B87" s="217" t="s">
        <v>6093</v>
      </c>
      <c r="C87" s="54"/>
      <c r="D87" s="150" t="s">
        <v>4</v>
      </c>
      <c r="E87" s="224" t="str">
        <f ca="1">IF(AND(J87&lt;&gt;"", O87&lt;&gt;"", TODAY() &gt; O87, N87=""), "포스팅 지연",
IF(N87&lt;&gt;"", "포스팅 완료",
IF(M87=TRUE, "시술 완료",
IF(L87=TRUE, "콘텐츠 가이드 전송",
IF(NOT(ISBLANK(J87)), "예약 확정",
IF(I87=TRUE, "구글폼 회신",
IF(H87=TRUE, "구글폼 전송",
IF(G87=TRUE, "거절",
IF(F87=TRUE, "회신 수신",
"태핑 완료 회신대기")))))
))))</f>
        <v>태핑 완료 회신대기</v>
      </c>
      <c r="F87" s="22" t="b">
        <v>0</v>
      </c>
      <c r="G87" s="22" t="b">
        <v>0</v>
      </c>
      <c r="H87" s="22" t="b">
        <v>0</v>
      </c>
      <c r="I87" s="22" t="b">
        <f>IF(COUNTIF([1]!Form_Responses1[[#All],[Instagram account
(ex. idenel_official - Do not put "@")]], LOWER(A87)) &gt; 0, TRUE, FALSE)</f>
        <v>0</v>
      </c>
      <c r="J87" s="20"/>
      <c r="K87" s="20" t="str">
        <f>IFERROR(VLOOKUP(LOWER(A87), '[1]설문지 응답 시트1'!I:N, 6, FALSE), "")</f>
        <v/>
      </c>
      <c r="L87" s="22" t="b">
        <v>0</v>
      </c>
      <c r="M87" s="22" t="b">
        <v>0</v>
      </c>
      <c r="N87" s="20"/>
      <c r="O87" s="21" t="str">
        <f>IF(ISBLANK(Table1[[#This Row],[예약일(확정)]]),"",Table1[[#This Row],[예약일(확정)]]+7)</f>
        <v/>
      </c>
      <c r="P87" s="20"/>
      <c r="Q87" s="20"/>
      <c r="R87" s="20"/>
      <c r="S87" s="20"/>
      <c r="T87" s="20"/>
      <c r="U87" s="19"/>
    </row>
    <row r="88" spans="1:21" ht="14">
      <c r="A88" s="18" t="s">
        <v>6092</v>
      </c>
      <c r="B88" s="192" t="s">
        <v>6091</v>
      </c>
      <c r="C88" s="56"/>
      <c r="D88" s="148" t="s">
        <v>4</v>
      </c>
      <c r="E88" s="223" t="str">
        <f ca="1">IF(AND(J88&lt;&gt;"", O88&lt;&gt;"", TODAY() &gt; O88, N88=""), "포스팅 지연",
IF(N88&lt;&gt;"", "포스팅 완료",
IF(M88=TRUE, "시술 완료",
IF(L88=TRUE, "콘텐츠 가이드 전송",
IF(NOT(ISBLANK(J88)), "예약 확정",
IF(I88=TRUE, "구글폼 회신",
IF(H88=TRUE, "구글폼 전송",
IF(G88=TRUE, "거절",
IF(F88=TRUE, "회신 수신",
"태핑 완료 회신대기")))))
))))</f>
        <v>거절</v>
      </c>
      <c r="F88" s="13" t="b">
        <v>1</v>
      </c>
      <c r="G88" s="13" t="b">
        <v>1</v>
      </c>
      <c r="H88" s="13" t="b">
        <v>0</v>
      </c>
      <c r="I88" s="13" t="b">
        <f>IF(COUNTIF([1]!Form_Responses1[[#All],[Instagram account
(ex. idenel_official - Do not put "@")]], LOWER(A88)) &gt; 0, TRUE, FALSE)</f>
        <v>0</v>
      </c>
      <c r="J88" s="11"/>
      <c r="K88" s="11" t="str">
        <f>IFERROR(VLOOKUP(LOWER(A88), '[1]설문지 응답 시트1'!I:N, 6, FALSE), "")</f>
        <v/>
      </c>
      <c r="L88" s="13" t="b">
        <v>0</v>
      </c>
      <c r="M88" s="13" t="b">
        <v>0</v>
      </c>
      <c r="N88" s="11"/>
      <c r="O88" s="12" t="str">
        <f>IF(ISBLANK(Table1[[#This Row],[예약일(확정)]]),"",Table1[[#This Row],[예약일(확정)]]+7)</f>
        <v/>
      </c>
      <c r="P88" s="11"/>
      <c r="Q88" s="11"/>
      <c r="R88" s="11"/>
      <c r="S88" s="11"/>
      <c r="T88" s="11"/>
      <c r="U88" s="10"/>
    </row>
    <row r="89" spans="1:21" ht="14">
      <c r="A89" s="27" t="s">
        <v>6090</v>
      </c>
      <c r="B89" s="217" t="s">
        <v>6089</v>
      </c>
      <c r="C89" s="54"/>
      <c r="D89" s="150" t="s">
        <v>4</v>
      </c>
      <c r="E89" s="224" t="str">
        <f ca="1">IF(AND(J89&lt;&gt;"", O89&lt;&gt;"", TODAY() &gt; O89, N89=""), "포스팅 지연",
IF(N89&lt;&gt;"", "포스팅 완료",
IF(M89=TRUE, "시술 완료",
IF(L89=TRUE, "콘텐츠 가이드 전송",
IF(NOT(ISBLANK(J89)), "예약 확정",
IF(I89=TRUE, "구글폼 회신",
IF(H89=TRUE, "구글폼 전송",
IF(G89=TRUE, "거절",
IF(F89=TRUE, "회신 수신",
"태핑 완료 회신대기")))))
))))</f>
        <v>태핑 완료 회신대기</v>
      </c>
      <c r="F89" s="22" t="b">
        <v>0</v>
      </c>
      <c r="G89" s="22" t="b">
        <v>0</v>
      </c>
      <c r="H89" s="22" t="b">
        <v>0</v>
      </c>
      <c r="I89" s="22" t="b">
        <f>IF(COUNTIF([1]!Form_Responses1[[#All],[Instagram account
(ex. idenel_official - Do not put "@")]], LOWER(A89)) &gt; 0, TRUE, FALSE)</f>
        <v>0</v>
      </c>
      <c r="J89" s="20"/>
      <c r="K89" s="20" t="str">
        <f>IFERROR(VLOOKUP(LOWER(A89), '[1]설문지 응답 시트1'!I:N, 6, FALSE), "")</f>
        <v/>
      </c>
      <c r="L89" s="22" t="b">
        <v>0</v>
      </c>
      <c r="M89" s="22" t="b">
        <v>0</v>
      </c>
      <c r="N89" s="20"/>
      <c r="O89" s="21" t="str">
        <f>IF(ISBLANK(Table1[[#This Row],[예약일(확정)]]),"",Table1[[#This Row],[예약일(확정)]]+7)</f>
        <v/>
      </c>
      <c r="P89" s="20"/>
      <c r="Q89" s="20"/>
      <c r="R89" s="20"/>
      <c r="S89" s="20"/>
      <c r="T89" s="20"/>
      <c r="U89" s="19"/>
    </row>
    <row r="90" spans="1:21" ht="14">
      <c r="A90" s="18" t="s">
        <v>6088</v>
      </c>
      <c r="B90" s="192" t="s">
        <v>6087</v>
      </c>
      <c r="C90" s="56"/>
      <c r="D90" s="148" t="s">
        <v>4</v>
      </c>
      <c r="E90" s="223" t="str">
        <f ca="1">IF(AND(J90&lt;&gt;"", O90&lt;&gt;"", TODAY() &gt; O90, N90=""), "포스팅 지연",
IF(N90&lt;&gt;"", "포스팅 완료",
IF(M90=TRUE, "시술 완료",
IF(L90=TRUE, "콘텐츠 가이드 전송",
IF(NOT(ISBLANK(J90)), "예약 확정",
IF(I90=TRUE, "구글폼 회신",
IF(H90=TRUE, "구글폼 전송",
IF(G90=TRUE, "거절",
IF(F90=TRUE, "회신 수신",
"태핑 완료 회신대기")))))
))))</f>
        <v>태핑 완료 회신대기</v>
      </c>
      <c r="F90" s="13" t="b">
        <v>0</v>
      </c>
      <c r="G90" s="13" t="b">
        <v>0</v>
      </c>
      <c r="H90" s="13" t="b">
        <v>0</v>
      </c>
      <c r="I90" s="13" t="b">
        <f>IF(COUNTIF([1]!Form_Responses1[[#All],[Instagram account
(ex. idenel_official - Do not put "@")]], LOWER(A90)) &gt; 0, TRUE, FALSE)</f>
        <v>0</v>
      </c>
      <c r="J90" s="11"/>
      <c r="K90" s="11" t="str">
        <f>IFERROR(VLOOKUP(LOWER(A90), '[1]설문지 응답 시트1'!I:N, 6, FALSE), "")</f>
        <v/>
      </c>
      <c r="L90" s="13" t="b">
        <v>0</v>
      </c>
      <c r="M90" s="13" t="b">
        <v>0</v>
      </c>
      <c r="N90" s="11"/>
      <c r="O90" s="12" t="str">
        <f>IF(ISBLANK(Table1[[#This Row],[예약일(확정)]]),"",Table1[[#This Row],[예약일(확정)]]+7)</f>
        <v/>
      </c>
      <c r="P90" s="11"/>
      <c r="Q90" s="11"/>
      <c r="R90" s="11"/>
      <c r="S90" s="11"/>
      <c r="T90" s="11"/>
      <c r="U90" s="10"/>
    </row>
    <row r="91" spans="1:21" ht="14">
      <c r="A91" s="27" t="s">
        <v>6086</v>
      </c>
      <c r="B91" s="217" t="s">
        <v>6085</v>
      </c>
      <c r="C91" s="54"/>
      <c r="D91" s="150" t="s">
        <v>4</v>
      </c>
      <c r="E91" s="224" t="str">
        <f ca="1">IF(AND(J91&lt;&gt;"", O91&lt;&gt;"", TODAY() &gt; O91, N91=""), "포스팅 지연",
IF(N91&lt;&gt;"", "포스팅 완료",
IF(M91=TRUE, "시술 완료",
IF(L91=TRUE, "콘텐츠 가이드 전송",
IF(NOT(ISBLANK(J91)), "예약 확정",
IF(I91=TRUE, "구글폼 회신",
IF(H91=TRUE, "구글폼 전송",
IF(G91=TRUE, "거절",
IF(F91=TRUE, "회신 수신",
"태핑 완료 회신대기")))))
))))</f>
        <v>태핑 완료 회신대기</v>
      </c>
      <c r="F91" s="22" t="b">
        <v>0</v>
      </c>
      <c r="G91" s="22" t="b">
        <v>0</v>
      </c>
      <c r="H91" s="22" t="b">
        <v>0</v>
      </c>
      <c r="I91" s="22" t="b">
        <f>IF(COUNTIF([1]!Form_Responses1[[#All],[Instagram account
(ex. idenel_official - Do not put "@")]], LOWER(A91)) &gt; 0, TRUE, FALSE)</f>
        <v>0</v>
      </c>
      <c r="J91" s="20"/>
      <c r="K91" s="20" t="str">
        <f>IFERROR(VLOOKUP(LOWER(A91), '[1]설문지 응답 시트1'!I:N, 6, FALSE), "")</f>
        <v/>
      </c>
      <c r="L91" s="22" t="b">
        <v>0</v>
      </c>
      <c r="M91" s="22" t="b">
        <v>0</v>
      </c>
      <c r="N91" s="20"/>
      <c r="O91" s="21" t="str">
        <f>IF(ISBLANK(Table1[[#This Row],[예약일(확정)]]),"",Table1[[#This Row],[예약일(확정)]]+7)</f>
        <v/>
      </c>
      <c r="P91" s="20"/>
      <c r="Q91" s="20"/>
      <c r="R91" s="20"/>
      <c r="S91" s="20"/>
      <c r="T91" s="20"/>
      <c r="U91" s="19"/>
    </row>
    <row r="92" spans="1:21" ht="14">
      <c r="A92" s="18" t="s">
        <v>6084</v>
      </c>
      <c r="B92" s="192" t="s">
        <v>6083</v>
      </c>
      <c r="C92" s="56"/>
      <c r="D92" s="148" t="s">
        <v>4</v>
      </c>
      <c r="E92" s="223" t="str">
        <f ca="1">IF(AND(J92&lt;&gt;"", O92&lt;&gt;"", TODAY() &gt; O92, N92=""), "포스팅 지연",
IF(N92&lt;&gt;"", "포스팅 완료",
IF(M92=TRUE, "시술 완료",
IF(L92=TRUE, "콘텐츠 가이드 전송",
IF(NOT(ISBLANK(J92)), "예약 확정",
IF(I92=TRUE, "구글폼 회신",
IF(H92=TRUE, "구글폼 전송",
IF(G92=TRUE, "거절",
IF(F92=TRUE, "회신 수신",
"태핑 완료 회신대기")))))
))))</f>
        <v>태핑 완료 회신대기</v>
      </c>
      <c r="F92" s="13" t="b">
        <v>0</v>
      </c>
      <c r="G92" s="13" t="b">
        <v>0</v>
      </c>
      <c r="H92" s="13" t="b">
        <v>0</v>
      </c>
      <c r="I92" s="13" t="b">
        <f>IF(COUNTIF([1]!Form_Responses1[[#All],[Instagram account
(ex. idenel_official - Do not put "@")]], LOWER(A92)) &gt; 0, TRUE, FALSE)</f>
        <v>0</v>
      </c>
      <c r="J92" s="11"/>
      <c r="K92" s="11" t="str">
        <f>IFERROR(VLOOKUP(LOWER(A92), '[1]설문지 응답 시트1'!I:N, 6, FALSE), "")</f>
        <v/>
      </c>
      <c r="L92" s="13" t="b">
        <v>0</v>
      </c>
      <c r="M92" s="13" t="b">
        <v>0</v>
      </c>
      <c r="N92" s="11"/>
      <c r="O92" s="12" t="str">
        <f>IF(ISBLANK(Table1[[#This Row],[예약일(확정)]]),"",Table1[[#This Row],[예약일(확정)]]+7)</f>
        <v/>
      </c>
      <c r="P92" s="11"/>
      <c r="Q92" s="11"/>
      <c r="R92" s="11"/>
      <c r="S92" s="11"/>
      <c r="T92" s="11"/>
      <c r="U92" s="10"/>
    </row>
    <row r="93" spans="1:21" ht="14">
      <c r="A93" s="27" t="s">
        <v>6082</v>
      </c>
      <c r="B93" s="217" t="s">
        <v>6081</v>
      </c>
      <c r="C93" s="54"/>
      <c r="D93" s="150" t="s">
        <v>4</v>
      </c>
      <c r="E93" s="224" t="str">
        <f ca="1">IF(AND(J93&lt;&gt;"", O93&lt;&gt;"", TODAY() &gt; O93, N93=""), "포스팅 지연",
IF(N93&lt;&gt;"", "포스팅 완료",
IF(M93=TRUE, "시술 완료",
IF(L93=TRUE, "콘텐츠 가이드 전송",
IF(NOT(ISBLANK(J93)), "예약 확정",
IF(I93=TRUE, "구글폼 회신",
IF(H93=TRUE, "구글폼 전송",
IF(G93=TRUE, "거절",
IF(F93=TRUE, "회신 수신",
"태핑 완료 회신대기")))))
))))</f>
        <v>태핑 완료 회신대기</v>
      </c>
      <c r="F93" s="22" t="b">
        <v>0</v>
      </c>
      <c r="G93" s="22" t="b">
        <v>0</v>
      </c>
      <c r="H93" s="22" t="b">
        <v>0</v>
      </c>
      <c r="I93" s="22" t="b">
        <f>IF(COUNTIF([1]!Form_Responses1[[#All],[Instagram account
(ex. idenel_official - Do not put "@")]], LOWER(A93)) &gt; 0, TRUE, FALSE)</f>
        <v>0</v>
      </c>
      <c r="J93" s="20"/>
      <c r="K93" s="20" t="str">
        <f>IFERROR(VLOOKUP(LOWER(A93), '[1]설문지 응답 시트1'!I:N, 6, FALSE), "")</f>
        <v/>
      </c>
      <c r="L93" s="22" t="b">
        <v>0</v>
      </c>
      <c r="M93" s="22" t="b">
        <v>0</v>
      </c>
      <c r="N93" s="20"/>
      <c r="O93" s="21" t="str">
        <f>IF(ISBLANK(Table1[[#This Row],[예약일(확정)]]),"",Table1[[#This Row],[예약일(확정)]]+7)</f>
        <v/>
      </c>
      <c r="P93" s="20"/>
      <c r="Q93" s="20"/>
      <c r="R93" s="20"/>
      <c r="S93" s="20"/>
      <c r="T93" s="20"/>
      <c r="U93" s="19"/>
    </row>
    <row r="94" spans="1:21" ht="14">
      <c r="A94" s="18" t="s">
        <v>6080</v>
      </c>
      <c r="B94" s="192" t="s">
        <v>6079</v>
      </c>
      <c r="C94" s="56"/>
      <c r="D94" s="148" t="s">
        <v>4</v>
      </c>
      <c r="E94" s="223" t="str">
        <f ca="1">IF(AND(J94&lt;&gt;"", O94&lt;&gt;"", TODAY() &gt; O94, N94=""), "포스팅 지연",
IF(N94&lt;&gt;"", "포스팅 완료",
IF(M94=TRUE, "시술 완료",
IF(L94=TRUE, "콘텐츠 가이드 전송",
IF(NOT(ISBLANK(J94)), "예약 확정",
IF(I94=TRUE, "구글폼 회신",
IF(H94=TRUE, "구글폼 전송",
IF(G94=TRUE, "거절",
IF(F94=TRUE, "회신 수신",
"태핑 완료 회신대기")))))
))))</f>
        <v>태핑 완료 회신대기</v>
      </c>
      <c r="F94" s="13" t="b">
        <v>0</v>
      </c>
      <c r="G94" s="13" t="b">
        <v>0</v>
      </c>
      <c r="H94" s="13" t="b">
        <v>0</v>
      </c>
      <c r="I94" s="13" t="b">
        <f>IF(COUNTIF([1]!Form_Responses1[[#All],[Instagram account
(ex. idenel_official - Do not put "@")]], LOWER(A94)) &gt; 0, TRUE, FALSE)</f>
        <v>0</v>
      </c>
      <c r="J94" s="11"/>
      <c r="K94" s="11" t="str">
        <f>IFERROR(VLOOKUP(LOWER(A94), '[1]설문지 응답 시트1'!I:N, 6, FALSE), "")</f>
        <v/>
      </c>
      <c r="L94" s="13" t="b">
        <v>0</v>
      </c>
      <c r="M94" s="13" t="b">
        <v>0</v>
      </c>
      <c r="N94" s="11"/>
      <c r="O94" s="12" t="str">
        <f>IF(ISBLANK(Table1[[#This Row],[예약일(확정)]]),"",Table1[[#This Row],[예약일(확정)]]+7)</f>
        <v/>
      </c>
      <c r="P94" s="11"/>
      <c r="Q94" s="11"/>
      <c r="R94" s="11"/>
      <c r="S94" s="11"/>
      <c r="T94" s="11"/>
      <c r="U94" s="10"/>
    </row>
    <row r="95" spans="1:21" ht="14">
      <c r="A95" s="27" t="s">
        <v>6078</v>
      </c>
      <c r="B95" s="217" t="s">
        <v>6077</v>
      </c>
      <c r="C95" s="54"/>
      <c r="D95" s="150" t="s">
        <v>4</v>
      </c>
      <c r="E95" s="224" t="str">
        <f ca="1">IF(AND(J95&lt;&gt;"", O95&lt;&gt;"", TODAY() &gt; O95, N95=""), "포스팅 지연",
IF(N95&lt;&gt;"", "포스팅 완료",
IF(M95=TRUE, "시술 완료",
IF(L95=TRUE, "콘텐츠 가이드 전송",
IF(NOT(ISBLANK(J95)), "예약 확정",
IF(I95=TRUE, "구글폼 회신",
IF(H95=TRUE, "구글폼 전송",
IF(G95=TRUE, "거절",
IF(F95=TRUE, "회신 수신",
"태핑 완료 회신대기")))))
))))</f>
        <v>태핑 완료 회신대기</v>
      </c>
      <c r="F95" s="22" t="b">
        <v>0</v>
      </c>
      <c r="G95" s="22" t="b">
        <v>0</v>
      </c>
      <c r="H95" s="22" t="b">
        <v>0</v>
      </c>
      <c r="I95" s="22" t="b">
        <f>IF(COUNTIF([1]!Form_Responses1[[#All],[Instagram account
(ex. idenel_official - Do not put "@")]], LOWER(A95)) &gt; 0, TRUE, FALSE)</f>
        <v>0</v>
      </c>
      <c r="J95" s="20"/>
      <c r="K95" s="20" t="str">
        <f>IFERROR(VLOOKUP(LOWER(A95), '[1]설문지 응답 시트1'!I:N, 6, FALSE), "")</f>
        <v/>
      </c>
      <c r="L95" s="22" t="b">
        <v>0</v>
      </c>
      <c r="M95" s="22" t="b">
        <v>0</v>
      </c>
      <c r="N95" s="20"/>
      <c r="O95" s="21" t="str">
        <f>IF(ISBLANK(Table1[[#This Row],[예약일(확정)]]),"",Table1[[#This Row],[예약일(확정)]]+7)</f>
        <v/>
      </c>
      <c r="P95" s="20"/>
      <c r="Q95" s="20"/>
      <c r="R95" s="20"/>
      <c r="S95" s="20"/>
      <c r="T95" s="20"/>
      <c r="U95" s="19"/>
    </row>
    <row r="96" spans="1:21" ht="14">
      <c r="A96" s="18" t="s">
        <v>6076</v>
      </c>
      <c r="B96" s="192" t="s">
        <v>6075</v>
      </c>
      <c r="C96" s="56"/>
      <c r="D96" s="148" t="s">
        <v>4</v>
      </c>
      <c r="E96" s="223" t="str">
        <f ca="1">IF(AND(J96&lt;&gt;"", O96&lt;&gt;"", TODAY() &gt; O96, N96=""), "포스팅 지연",
IF(N96&lt;&gt;"", "포스팅 완료",
IF(M96=TRUE, "시술 완료",
IF(L96=TRUE, "콘텐츠 가이드 전송",
IF(NOT(ISBLANK(J96)), "예약 확정",
IF(I96=TRUE, "구글폼 회신",
IF(H96=TRUE, "구글폼 전송",
IF(G96=TRUE, "거절",
IF(F96=TRUE, "회신 수신",
"태핑 완료 회신대기")))))
))))</f>
        <v>태핑 완료 회신대기</v>
      </c>
      <c r="F96" s="13" t="b">
        <v>0</v>
      </c>
      <c r="G96" s="13" t="b">
        <v>0</v>
      </c>
      <c r="H96" s="13" t="b">
        <v>0</v>
      </c>
      <c r="I96" s="13" t="b">
        <f>IF(COUNTIF([1]!Form_Responses1[[#All],[Instagram account
(ex. idenel_official - Do not put "@")]], LOWER(A96)) &gt; 0, TRUE, FALSE)</f>
        <v>0</v>
      </c>
      <c r="J96" s="11"/>
      <c r="K96" s="11" t="str">
        <f>IFERROR(VLOOKUP(LOWER(A96), '[1]설문지 응답 시트1'!I:N, 6, FALSE), "")</f>
        <v/>
      </c>
      <c r="L96" s="13" t="b">
        <v>0</v>
      </c>
      <c r="M96" s="13" t="b">
        <v>0</v>
      </c>
      <c r="N96" s="11"/>
      <c r="O96" s="12" t="str">
        <f>IF(ISBLANK(Table1[[#This Row],[예약일(확정)]]),"",Table1[[#This Row],[예약일(확정)]]+7)</f>
        <v/>
      </c>
      <c r="P96" s="11"/>
      <c r="Q96" s="11"/>
      <c r="R96" s="11"/>
      <c r="S96" s="11"/>
      <c r="T96" s="11"/>
      <c r="U96" s="10"/>
    </row>
    <row r="97" spans="1:21" ht="14">
      <c r="A97" s="27" t="s">
        <v>6074</v>
      </c>
      <c r="B97" s="217" t="s">
        <v>6073</v>
      </c>
      <c r="C97" s="54"/>
      <c r="D97" s="150" t="s">
        <v>4</v>
      </c>
      <c r="E97" s="224" t="str">
        <f ca="1">IF(AND(J97&lt;&gt;"", O97&lt;&gt;"", TODAY() &gt; O97, N97=""), "포스팅 지연",
IF(N97&lt;&gt;"", "포스팅 완료",
IF(M97=TRUE, "시술 완료",
IF(L97=TRUE, "콘텐츠 가이드 전송",
IF(NOT(ISBLANK(J97)), "예약 확정",
IF(I97=TRUE, "구글폼 회신",
IF(H97=TRUE, "구글폼 전송",
IF(G97=TRUE, "거절",
IF(F97=TRUE, "회신 수신",
"태핑 완료 회신대기")))))
))))</f>
        <v>태핑 완료 회신대기</v>
      </c>
      <c r="F97" s="22" t="b">
        <v>0</v>
      </c>
      <c r="G97" s="22" t="b">
        <v>0</v>
      </c>
      <c r="H97" s="22" t="b">
        <v>0</v>
      </c>
      <c r="I97" s="22" t="b">
        <f>IF(COUNTIF([1]!Form_Responses1[[#All],[Instagram account
(ex. idenel_official - Do not put "@")]], LOWER(A97)) &gt; 0, TRUE, FALSE)</f>
        <v>0</v>
      </c>
      <c r="J97" s="20"/>
      <c r="K97" s="20" t="str">
        <f>IFERROR(VLOOKUP(LOWER(A97), '[1]설문지 응답 시트1'!I:N, 6, FALSE), "")</f>
        <v/>
      </c>
      <c r="L97" s="22" t="b">
        <v>0</v>
      </c>
      <c r="M97" s="22" t="b">
        <v>0</v>
      </c>
      <c r="N97" s="20"/>
      <c r="O97" s="21" t="str">
        <f>IF(ISBLANK(Table1[[#This Row],[예약일(확정)]]),"",Table1[[#This Row],[예약일(확정)]]+7)</f>
        <v/>
      </c>
      <c r="P97" s="20"/>
      <c r="Q97" s="20"/>
      <c r="R97" s="20"/>
      <c r="S97" s="20"/>
      <c r="T97" s="20"/>
      <c r="U97" s="19"/>
    </row>
    <row r="98" spans="1:21" ht="14">
      <c r="A98" s="18" t="s">
        <v>6072</v>
      </c>
      <c r="B98" s="192" t="s">
        <v>6071</v>
      </c>
      <c r="C98" s="56"/>
      <c r="D98" s="148" t="s">
        <v>4</v>
      </c>
      <c r="E98" s="223" t="str">
        <f ca="1">IF(AND(J98&lt;&gt;"", O98&lt;&gt;"", TODAY() &gt; O98, N98=""), "포스팅 지연",
IF(N98&lt;&gt;"", "포스팅 완료",
IF(M98=TRUE, "시술 완료",
IF(L98=TRUE, "콘텐츠 가이드 전송",
IF(NOT(ISBLANK(J98)), "예약 확정",
IF(I98=TRUE, "구글폼 회신",
IF(H98=TRUE, "구글폼 전송",
IF(G98=TRUE, "거절",
IF(F98=TRUE, "회신 수신",
"태핑 완료 회신대기")))))
))))</f>
        <v>태핑 완료 회신대기</v>
      </c>
      <c r="F98" s="13" t="b">
        <v>0</v>
      </c>
      <c r="G98" s="13" t="b">
        <v>0</v>
      </c>
      <c r="H98" s="13" t="b">
        <v>0</v>
      </c>
      <c r="I98" s="13" t="b">
        <f>IF(COUNTIF([1]!Form_Responses1[[#All],[Instagram account
(ex. idenel_official - Do not put "@")]], LOWER(A98)) &gt; 0, TRUE, FALSE)</f>
        <v>0</v>
      </c>
      <c r="J98" s="11"/>
      <c r="K98" s="11" t="str">
        <f>IFERROR(VLOOKUP(LOWER(A98), '[1]설문지 응답 시트1'!I:N, 6, FALSE), "")</f>
        <v/>
      </c>
      <c r="L98" s="13" t="b">
        <v>0</v>
      </c>
      <c r="M98" s="13" t="b">
        <v>0</v>
      </c>
      <c r="N98" s="11"/>
      <c r="O98" s="12" t="str">
        <f>IF(ISBLANK(Table1[[#This Row],[예약일(확정)]]),"",Table1[[#This Row],[예약일(확정)]]+7)</f>
        <v/>
      </c>
      <c r="P98" s="11"/>
      <c r="Q98" s="11"/>
      <c r="R98" s="11"/>
      <c r="S98" s="11"/>
      <c r="T98" s="11"/>
      <c r="U98" s="10"/>
    </row>
    <row r="99" spans="1:21" ht="14">
      <c r="A99" s="27" t="s">
        <v>6070</v>
      </c>
      <c r="B99" s="217" t="s">
        <v>6069</v>
      </c>
      <c r="C99" s="54"/>
      <c r="D99" s="150" t="s">
        <v>4</v>
      </c>
      <c r="E99" s="224" t="str">
        <f ca="1">IF(AND(J99&lt;&gt;"", O99&lt;&gt;"", TODAY() &gt; O99, N99=""), "포스팅 지연",
IF(N99&lt;&gt;"", "포스팅 완료",
IF(M99=TRUE, "시술 완료",
IF(L99=TRUE, "콘텐츠 가이드 전송",
IF(NOT(ISBLANK(J99)), "예약 확정",
IF(I99=TRUE, "구글폼 회신",
IF(H99=TRUE, "구글폼 전송",
IF(G99=TRUE, "거절",
IF(F99=TRUE, "회신 수신",
"태핑 완료 회신대기")))))
))))</f>
        <v>태핑 완료 회신대기</v>
      </c>
      <c r="F99" s="22" t="b">
        <v>0</v>
      </c>
      <c r="G99" s="22" t="b">
        <v>0</v>
      </c>
      <c r="H99" s="22" t="b">
        <v>0</v>
      </c>
      <c r="I99" s="22" t="b">
        <f>IF(COUNTIF([1]!Form_Responses1[[#All],[Instagram account
(ex. idenel_official - Do not put "@")]], LOWER(A99)) &gt; 0, TRUE, FALSE)</f>
        <v>0</v>
      </c>
      <c r="J99" s="20"/>
      <c r="K99" s="20" t="str">
        <f>IFERROR(VLOOKUP(LOWER(A99), '[1]설문지 응답 시트1'!I:N, 6, FALSE), "")</f>
        <v/>
      </c>
      <c r="L99" s="22" t="b">
        <v>0</v>
      </c>
      <c r="M99" s="22" t="b">
        <v>0</v>
      </c>
      <c r="N99" s="20"/>
      <c r="O99" s="21" t="str">
        <f>IF(ISBLANK(Table1[[#This Row],[예약일(확정)]]),"",Table1[[#This Row],[예약일(확정)]]+7)</f>
        <v/>
      </c>
      <c r="P99" s="20"/>
      <c r="Q99" s="20"/>
      <c r="R99" s="20"/>
      <c r="S99" s="20"/>
      <c r="T99" s="20"/>
      <c r="U99" s="19"/>
    </row>
    <row r="100" spans="1:21" ht="14">
      <c r="A100" s="18" t="s">
        <v>6068</v>
      </c>
      <c r="B100" s="192" t="s">
        <v>6067</v>
      </c>
      <c r="C100" s="56"/>
      <c r="D100" s="148" t="s">
        <v>4</v>
      </c>
      <c r="E100" s="223" t="str">
        <f ca="1">IF(AND(J100&lt;&gt;"", O100&lt;&gt;"", TODAY() &gt; O100, N100=""), "포스팅 지연",
IF(N100&lt;&gt;"", "포스팅 완료",
IF(M100=TRUE, "시술 완료",
IF(L100=TRUE, "콘텐츠 가이드 전송",
IF(NOT(ISBLANK(J100)), "예약 확정",
IF(I100=TRUE, "구글폼 회신",
IF(H100=TRUE, "구글폼 전송",
IF(G100=TRUE, "거절",
IF(F100=TRUE, "회신 수신",
"태핑 완료 회신대기")))))
))))</f>
        <v>태핑 완료 회신대기</v>
      </c>
      <c r="F100" s="13" t="b">
        <v>0</v>
      </c>
      <c r="G100" s="13" t="b">
        <v>0</v>
      </c>
      <c r="H100" s="13" t="b">
        <v>0</v>
      </c>
      <c r="I100" s="13" t="b">
        <f>IF(COUNTIF([1]!Form_Responses1[[#All],[Instagram account
(ex. idenel_official - Do not put "@")]], LOWER(A100)) &gt; 0, TRUE, FALSE)</f>
        <v>0</v>
      </c>
      <c r="J100" s="11"/>
      <c r="K100" s="11" t="str">
        <f>IFERROR(VLOOKUP(LOWER(A100), '[1]설문지 응답 시트1'!I:N, 6, FALSE), "")</f>
        <v/>
      </c>
      <c r="L100" s="13" t="b">
        <v>0</v>
      </c>
      <c r="M100" s="13" t="b">
        <v>0</v>
      </c>
      <c r="N100" s="11"/>
      <c r="O100" s="12" t="str">
        <f>IF(ISBLANK(Table1[[#This Row],[예약일(확정)]]),"",Table1[[#This Row],[예약일(확정)]]+7)</f>
        <v/>
      </c>
      <c r="P100" s="11"/>
      <c r="Q100" s="11"/>
      <c r="R100" s="11"/>
      <c r="S100" s="11"/>
      <c r="T100" s="11"/>
      <c r="U100" s="10"/>
    </row>
    <row r="101" spans="1:21" ht="14">
      <c r="A101" s="27" t="s">
        <v>6066</v>
      </c>
      <c r="B101" s="217" t="s">
        <v>6065</v>
      </c>
      <c r="C101" s="54"/>
      <c r="D101" s="150" t="s">
        <v>4</v>
      </c>
      <c r="E101" s="224" t="str">
        <f ca="1">IF(AND(J101&lt;&gt;"", O101&lt;&gt;"", TODAY() &gt; O101, N101=""), "포스팅 지연",
IF(N101&lt;&gt;"", "포스팅 완료",
IF(M101=TRUE, "시술 완료",
IF(L101=TRUE, "콘텐츠 가이드 전송",
IF(NOT(ISBLANK(J101)), "예약 확정",
IF(I101=TRUE, "구글폼 회신",
IF(H101=TRUE, "구글폼 전송",
IF(G101=TRUE, "거절",
IF(F101=TRUE, "회신 수신",
"태핑 완료 회신대기")))))
))))</f>
        <v>태핑 완료 회신대기</v>
      </c>
      <c r="F101" s="22" t="b">
        <v>0</v>
      </c>
      <c r="G101" s="22" t="b">
        <v>0</v>
      </c>
      <c r="H101" s="22" t="b">
        <v>0</v>
      </c>
      <c r="I101" s="22" t="b">
        <f>IF(COUNTIF([1]!Form_Responses1[[#All],[Instagram account
(ex. idenel_official - Do not put "@")]], LOWER(A101)) &gt; 0, TRUE, FALSE)</f>
        <v>0</v>
      </c>
      <c r="J101" s="20"/>
      <c r="K101" s="20" t="str">
        <f>IFERROR(VLOOKUP(LOWER(A101), '[1]설문지 응답 시트1'!I:N, 6, FALSE), "")</f>
        <v/>
      </c>
      <c r="L101" s="22" t="b">
        <v>0</v>
      </c>
      <c r="M101" s="22" t="b">
        <v>0</v>
      </c>
      <c r="N101" s="20"/>
      <c r="O101" s="21" t="str">
        <f>IF(ISBLANK(Table1[[#This Row],[예약일(확정)]]),"",Table1[[#This Row],[예약일(확정)]]+7)</f>
        <v/>
      </c>
      <c r="P101" s="20"/>
      <c r="Q101" s="20"/>
      <c r="R101" s="20"/>
      <c r="S101" s="20"/>
      <c r="T101" s="20"/>
      <c r="U101" s="19"/>
    </row>
    <row r="102" spans="1:21" ht="14">
      <c r="A102" s="18" t="s">
        <v>6064</v>
      </c>
      <c r="B102" s="192" t="s">
        <v>6063</v>
      </c>
      <c r="C102" s="56"/>
      <c r="D102" s="148" t="s">
        <v>4</v>
      </c>
      <c r="E102" s="223" t="str">
        <f ca="1">IF(AND(J102&lt;&gt;"", O102&lt;&gt;"", TODAY() &gt; O102, N102=""), "포스팅 지연",
IF(N102&lt;&gt;"", "포스팅 완료",
IF(M102=TRUE, "시술 완료",
IF(L102=TRUE, "콘텐츠 가이드 전송",
IF(NOT(ISBLANK(J102)), "예약 확정",
IF(I102=TRUE, "구글폼 회신",
IF(H102=TRUE, "구글폼 전송",
IF(G102=TRUE, "거절",
IF(F102=TRUE, "회신 수신",
"태핑 완료 회신대기")))))
))))</f>
        <v>태핑 완료 회신대기</v>
      </c>
      <c r="F102" s="13" t="b">
        <v>0</v>
      </c>
      <c r="G102" s="13" t="b">
        <v>0</v>
      </c>
      <c r="H102" s="13" t="b">
        <v>0</v>
      </c>
      <c r="I102" s="13" t="b">
        <f>IF(COUNTIF([1]!Form_Responses1[[#All],[Instagram account
(ex. idenel_official - Do not put "@")]], LOWER(A102)) &gt; 0, TRUE, FALSE)</f>
        <v>0</v>
      </c>
      <c r="J102" s="11"/>
      <c r="K102" s="11" t="str">
        <f>IFERROR(VLOOKUP(LOWER(A102), '[1]설문지 응답 시트1'!I:N, 6, FALSE), "")</f>
        <v/>
      </c>
      <c r="L102" s="13" t="b">
        <v>0</v>
      </c>
      <c r="M102" s="13" t="b">
        <v>0</v>
      </c>
      <c r="N102" s="11"/>
      <c r="O102" s="12" t="str">
        <f>IF(ISBLANK(Table1[[#This Row],[예약일(확정)]]),"",Table1[[#This Row],[예약일(확정)]]+7)</f>
        <v/>
      </c>
      <c r="P102" s="11"/>
      <c r="Q102" s="11"/>
      <c r="R102" s="11"/>
      <c r="S102" s="11"/>
      <c r="T102" s="11"/>
      <c r="U102" s="10"/>
    </row>
    <row r="103" spans="1:21" ht="14">
      <c r="A103" s="27" t="s">
        <v>6062</v>
      </c>
      <c r="B103" s="217" t="s">
        <v>6061</v>
      </c>
      <c r="C103" s="54"/>
      <c r="D103" s="150" t="s">
        <v>4</v>
      </c>
      <c r="E103" s="224" t="str">
        <f ca="1">IF(AND(J103&lt;&gt;"", O103&lt;&gt;"", TODAY() &gt; O103, N103=""), "포스팅 지연",
IF(N103&lt;&gt;"", "포스팅 완료",
IF(M103=TRUE, "시술 완료",
IF(L103=TRUE, "콘텐츠 가이드 전송",
IF(NOT(ISBLANK(J103)), "예약 확정",
IF(I103=TRUE, "구글폼 회신",
IF(H103=TRUE, "구글폼 전송",
IF(G103=TRUE, "거절",
IF(F103=TRUE, "회신 수신",
"태핑 완료 회신대기")))))
))))</f>
        <v>거절</v>
      </c>
      <c r="F103" s="22" t="b">
        <v>1</v>
      </c>
      <c r="G103" s="22" t="b">
        <v>1</v>
      </c>
      <c r="H103" s="22" t="b">
        <v>0</v>
      </c>
      <c r="I103" s="22" t="b">
        <f>IF(COUNTIF([1]!Form_Responses1[[#All],[Instagram account
(ex. idenel_official - Do not put "@")]], LOWER(A103)) &gt; 0, TRUE, FALSE)</f>
        <v>0</v>
      </c>
      <c r="J103" s="20"/>
      <c r="K103" s="20" t="str">
        <f>IFERROR(VLOOKUP(LOWER(A103), '[1]설문지 응답 시트1'!I:N, 6, FALSE), "")</f>
        <v/>
      </c>
      <c r="L103" s="22" t="b">
        <v>0</v>
      </c>
      <c r="M103" s="22" t="b">
        <v>0</v>
      </c>
      <c r="N103" s="20"/>
      <c r="O103" s="21" t="str">
        <f>IF(ISBLANK(Table1[[#This Row],[예약일(확정)]]),"",Table1[[#This Row],[예약일(확정)]]+7)</f>
        <v/>
      </c>
      <c r="P103" s="20"/>
      <c r="Q103" s="20"/>
      <c r="R103" s="20"/>
      <c r="S103" s="20"/>
      <c r="T103" s="20"/>
      <c r="U103" s="19"/>
    </row>
    <row r="104" spans="1:21" ht="14">
      <c r="A104" s="18" t="s">
        <v>6060</v>
      </c>
      <c r="B104" s="192" t="s">
        <v>6059</v>
      </c>
      <c r="C104" s="56"/>
      <c r="D104" s="148" t="s">
        <v>4</v>
      </c>
      <c r="E104" s="223" t="str">
        <f ca="1">IF(AND(J104&lt;&gt;"", O104&lt;&gt;"", TODAY() &gt; O104, N104=""), "포스팅 지연",
IF(N104&lt;&gt;"", "포스팅 완료",
IF(M104=TRUE, "시술 완료",
IF(L104=TRUE, "콘텐츠 가이드 전송",
IF(NOT(ISBLANK(J104)), "예약 확정",
IF(I104=TRUE, "구글폼 회신",
IF(H104=TRUE, "구글폼 전송",
IF(G104=TRUE, "거절",
IF(F104=TRUE, "회신 수신",
"태핑 완료 회신대기")))))
))))</f>
        <v>태핑 완료 회신대기</v>
      </c>
      <c r="F104" s="13" t="b">
        <v>0</v>
      </c>
      <c r="G104" s="13" t="b">
        <v>0</v>
      </c>
      <c r="H104" s="13" t="b">
        <v>0</v>
      </c>
      <c r="I104" s="13" t="b">
        <f>IF(COUNTIF([1]!Form_Responses1[[#All],[Instagram account
(ex. idenel_official - Do not put "@")]], LOWER(A104)) &gt; 0, TRUE, FALSE)</f>
        <v>0</v>
      </c>
      <c r="J104" s="11"/>
      <c r="K104" s="11" t="str">
        <f>IFERROR(VLOOKUP(LOWER(A104), '[1]설문지 응답 시트1'!I:N, 6, FALSE), "")</f>
        <v/>
      </c>
      <c r="L104" s="13" t="b">
        <v>0</v>
      </c>
      <c r="M104" s="13" t="b">
        <v>0</v>
      </c>
      <c r="N104" s="11"/>
      <c r="O104" s="12" t="str">
        <f>IF(ISBLANK(Table1[[#This Row],[예약일(확정)]]),"",Table1[[#This Row],[예약일(확정)]]+7)</f>
        <v/>
      </c>
      <c r="P104" s="11"/>
      <c r="Q104" s="11"/>
      <c r="R104" s="11"/>
      <c r="S104" s="11"/>
      <c r="T104" s="11"/>
      <c r="U104" s="10"/>
    </row>
    <row r="105" spans="1:21" ht="14">
      <c r="A105" s="27" t="s">
        <v>6058</v>
      </c>
      <c r="B105" s="217" t="s">
        <v>6057</v>
      </c>
      <c r="C105" s="54"/>
      <c r="D105" s="150" t="s">
        <v>4</v>
      </c>
      <c r="E105" s="224" t="str">
        <f ca="1">IF(AND(J105&lt;&gt;"", O105&lt;&gt;"", TODAY() &gt; O105, N105=""), "포스팅 지연",
IF(N105&lt;&gt;"", "포스팅 완료",
IF(M105=TRUE, "시술 완료",
IF(L105=TRUE, "콘텐츠 가이드 전송",
IF(NOT(ISBLANK(J105)), "예약 확정",
IF(I105=TRUE, "구글폼 회신",
IF(H105=TRUE, "구글폼 전송",
IF(G105=TRUE, "거절",
IF(F105=TRUE, "회신 수신",
"태핑 완료 회신대기")))))
))))</f>
        <v>태핑 완료 회신대기</v>
      </c>
      <c r="F105" s="22" t="b">
        <v>0</v>
      </c>
      <c r="G105" s="22" t="b">
        <v>0</v>
      </c>
      <c r="H105" s="22" t="b">
        <v>0</v>
      </c>
      <c r="I105" s="22" t="b">
        <f>IF(COUNTIF([1]!Form_Responses1[[#All],[Instagram account
(ex. idenel_official - Do not put "@")]], LOWER(A105)) &gt; 0, TRUE, FALSE)</f>
        <v>0</v>
      </c>
      <c r="J105" s="20"/>
      <c r="K105" s="20" t="str">
        <f>IFERROR(VLOOKUP(LOWER(A105), '[1]설문지 응답 시트1'!I:N, 6, FALSE), "")</f>
        <v/>
      </c>
      <c r="L105" s="22" t="b">
        <v>0</v>
      </c>
      <c r="M105" s="22" t="b">
        <v>0</v>
      </c>
      <c r="N105" s="20"/>
      <c r="O105" s="21" t="str">
        <f>IF(ISBLANK(Table1[[#This Row],[예약일(확정)]]),"",Table1[[#This Row],[예약일(확정)]]+7)</f>
        <v/>
      </c>
      <c r="P105" s="20"/>
      <c r="Q105" s="20"/>
      <c r="R105" s="20"/>
      <c r="S105" s="20"/>
      <c r="T105" s="20"/>
      <c r="U105" s="19"/>
    </row>
    <row r="106" spans="1:21" ht="14">
      <c r="A106" s="18" t="s">
        <v>6056</v>
      </c>
      <c r="B106" s="192" t="s">
        <v>6055</v>
      </c>
      <c r="C106" s="56"/>
      <c r="D106" s="148" t="s">
        <v>4</v>
      </c>
      <c r="E106" s="223" t="str">
        <f ca="1">IF(AND(J106&lt;&gt;"", O106&lt;&gt;"", TODAY() &gt; O106, N106=""), "포스팅 지연",
IF(N106&lt;&gt;"", "포스팅 완료",
IF(M106=TRUE, "시술 완료",
IF(L106=TRUE, "콘텐츠 가이드 전송",
IF(NOT(ISBLANK(J106)), "예약 확정",
IF(I106=TRUE, "구글폼 회신",
IF(H106=TRUE, "구글폼 전송",
IF(G106=TRUE, "거절",
IF(F106=TRUE, "회신 수신",
"태핑 완료 회신대기")))))
))))</f>
        <v>태핑 완료 회신대기</v>
      </c>
      <c r="F106" s="13" t="b">
        <v>0</v>
      </c>
      <c r="G106" s="13" t="b">
        <v>0</v>
      </c>
      <c r="H106" s="13" t="b">
        <v>0</v>
      </c>
      <c r="I106" s="13" t="b">
        <f>IF(COUNTIF([1]!Form_Responses1[[#All],[Instagram account
(ex. idenel_official - Do not put "@")]], LOWER(A106)) &gt; 0, TRUE, FALSE)</f>
        <v>0</v>
      </c>
      <c r="J106" s="11"/>
      <c r="K106" s="11" t="str">
        <f>IFERROR(VLOOKUP(LOWER(A106), '[1]설문지 응답 시트1'!I:N, 6, FALSE), "")</f>
        <v/>
      </c>
      <c r="L106" s="13" t="b">
        <v>0</v>
      </c>
      <c r="M106" s="13" t="b">
        <v>0</v>
      </c>
      <c r="N106" s="11"/>
      <c r="O106" s="12" t="str">
        <f>IF(ISBLANK(Table1[[#This Row],[예약일(확정)]]),"",Table1[[#This Row],[예약일(확정)]]+7)</f>
        <v/>
      </c>
      <c r="P106" s="11"/>
      <c r="Q106" s="11"/>
      <c r="R106" s="11"/>
      <c r="S106" s="11"/>
      <c r="T106" s="11"/>
      <c r="U106" s="10"/>
    </row>
    <row r="107" spans="1:21" ht="14">
      <c r="A107" s="27" t="s">
        <v>6054</v>
      </c>
      <c r="B107" s="217" t="s">
        <v>6053</v>
      </c>
      <c r="C107" s="54"/>
      <c r="D107" s="150" t="s">
        <v>4</v>
      </c>
      <c r="E107" s="224" t="str">
        <f ca="1">IF(AND(J107&lt;&gt;"", O107&lt;&gt;"", TODAY() &gt; O107, N107=""), "포스팅 지연",
IF(N107&lt;&gt;"", "포스팅 완료",
IF(M107=TRUE, "시술 완료",
IF(L107=TRUE, "콘텐츠 가이드 전송",
IF(NOT(ISBLANK(J107)), "예약 확정",
IF(I107=TRUE, "구글폼 회신",
IF(H107=TRUE, "구글폼 전송",
IF(G107=TRUE, "거절",
IF(F107=TRUE, "회신 수신",
"태핑 완료 회신대기")))))
))))</f>
        <v>태핑 완료 회신대기</v>
      </c>
      <c r="F107" s="22" t="b">
        <v>0</v>
      </c>
      <c r="G107" s="22" t="b">
        <v>0</v>
      </c>
      <c r="H107" s="22" t="b">
        <v>0</v>
      </c>
      <c r="I107" s="22" t="b">
        <f>IF(COUNTIF([1]!Form_Responses1[[#All],[Instagram account
(ex. idenel_official - Do not put "@")]], LOWER(A107)) &gt; 0, TRUE, FALSE)</f>
        <v>0</v>
      </c>
      <c r="J107" s="20"/>
      <c r="K107" s="20" t="str">
        <f>IFERROR(VLOOKUP(LOWER(A107), '[1]설문지 응답 시트1'!I:N, 6, FALSE), "")</f>
        <v/>
      </c>
      <c r="L107" s="22" t="b">
        <v>0</v>
      </c>
      <c r="M107" s="22" t="b">
        <v>0</v>
      </c>
      <c r="N107" s="20"/>
      <c r="O107" s="21" t="str">
        <f>IF(ISBLANK(Table1[[#This Row],[예약일(확정)]]),"",Table1[[#This Row],[예약일(확정)]]+7)</f>
        <v/>
      </c>
      <c r="P107" s="20"/>
      <c r="Q107" s="20"/>
      <c r="R107" s="20"/>
      <c r="S107" s="20"/>
      <c r="T107" s="20"/>
      <c r="U107" s="19"/>
    </row>
    <row r="108" spans="1:21" ht="14">
      <c r="A108" s="18" t="s">
        <v>6052</v>
      </c>
      <c r="B108" s="192" t="s">
        <v>6051</v>
      </c>
      <c r="C108" s="56"/>
      <c r="D108" s="148" t="s">
        <v>4</v>
      </c>
      <c r="E108" s="223" t="str">
        <f ca="1">IF(AND(J108&lt;&gt;"", O108&lt;&gt;"", TODAY() &gt; O108, N108=""), "포스팅 지연",
IF(N108&lt;&gt;"", "포스팅 완료",
IF(M108=TRUE, "시술 완료",
IF(L108=TRUE, "콘텐츠 가이드 전송",
IF(NOT(ISBLANK(J108)), "예약 확정",
IF(I108=TRUE, "구글폼 회신",
IF(H108=TRUE, "구글폼 전송",
IF(G108=TRUE, "거절",
IF(F108=TRUE, "회신 수신",
"태핑 완료 회신대기")))))
))))</f>
        <v>태핑 완료 회신대기</v>
      </c>
      <c r="F108" s="13" t="b">
        <v>0</v>
      </c>
      <c r="G108" s="13" t="b">
        <v>0</v>
      </c>
      <c r="H108" s="13" t="b">
        <v>0</v>
      </c>
      <c r="I108" s="13" t="b">
        <f>IF(COUNTIF([1]!Form_Responses1[[#All],[Instagram account
(ex. idenel_official - Do not put "@")]], LOWER(A108)) &gt; 0, TRUE, FALSE)</f>
        <v>0</v>
      </c>
      <c r="J108" s="11"/>
      <c r="K108" s="11" t="str">
        <f>IFERROR(VLOOKUP(LOWER(A108), '[1]설문지 응답 시트1'!I:N, 6, FALSE), "")</f>
        <v/>
      </c>
      <c r="L108" s="13" t="b">
        <v>0</v>
      </c>
      <c r="M108" s="13" t="b">
        <v>0</v>
      </c>
      <c r="N108" s="11"/>
      <c r="O108" s="12" t="str">
        <f>IF(ISBLANK(Table1[[#This Row],[예약일(확정)]]),"",Table1[[#This Row],[예약일(확정)]]+7)</f>
        <v/>
      </c>
      <c r="P108" s="11"/>
      <c r="Q108" s="11"/>
      <c r="R108" s="11"/>
      <c r="S108" s="11"/>
      <c r="T108" s="11"/>
      <c r="U108" s="10"/>
    </row>
    <row r="109" spans="1:21" ht="14">
      <c r="A109" s="27" t="s">
        <v>6050</v>
      </c>
      <c r="B109" s="217" t="s">
        <v>6049</v>
      </c>
      <c r="C109" s="54"/>
      <c r="D109" s="150" t="s">
        <v>4</v>
      </c>
      <c r="E109" s="224" t="str">
        <f ca="1">IF(AND(J109&lt;&gt;"", O109&lt;&gt;"", TODAY() &gt; O109, N109=""), "포스팅 지연",
IF(N109&lt;&gt;"", "포스팅 완료",
IF(M109=TRUE, "시술 완료",
IF(L109=TRUE, "콘텐츠 가이드 전송",
IF(NOT(ISBLANK(J109)), "예약 확정",
IF(I109=TRUE, "구글폼 회신",
IF(H109=TRUE, "구글폼 전송",
IF(G109=TRUE, "거절",
IF(F109=TRUE, "회신 수신",
"태핑 완료 회신대기")))))
))))</f>
        <v>태핑 완료 회신대기</v>
      </c>
      <c r="F109" s="22" t="b">
        <v>0</v>
      </c>
      <c r="G109" s="22" t="b">
        <v>0</v>
      </c>
      <c r="H109" s="22" t="b">
        <v>0</v>
      </c>
      <c r="I109" s="22" t="b">
        <f>IF(COUNTIF([1]!Form_Responses1[[#All],[Instagram account
(ex. idenel_official - Do not put "@")]], LOWER(A109)) &gt; 0, TRUE, FALSE)</f>
        <v>0</v>
      </c>
      <c r="J109" s="20"/>
      <c r="K109" s="20" t="str">
        <f>IFERROR(VLOOKUP(LOWER(A109), '[1]설문지 응답 시트1'!I:N, 6, FALSE), "")</f>
        <v/>
      </c>
      <c r="L109" s="22" t="b">
        <v>0</v>
      </c>
      <c r="M109" s="22" t="b">
        <v>0</v>
      </c>
      <c r="N109" s="20"/>
      <c r="O109" s="21" t="str">
        <f>IF(ISBLANK(Table1[[#This Row],[예약일(확정)]]),"",Table1[[#This Row],[예약일(확정)]]+7)</f>
        <v/>
      </c>
      <c r="P109" s="20"/>
      <c r="Q109" s="20"/>
      <c r="R109" s="20"/>
      <c r="S109" s="20"/>
      <c r="T109" s="20"/>
      <c r="U109" s="19"/>
    </row>
    <row r="110" spans="1:21" ht="14">
      <c r="A110" s="18" t="s">
        <v>6048</v>
      </c>
      <c r="B110" s="192" t="s">
        <v>6047</v>
      </c>
      <c r="C110" s="56"/>
      <c r="D110" s="148" t="s">
        <v>4</v>
      </c>
      <c r="E110" s="223" t="str">
        <f ca="1">IF(AND(J110&lt;&gt;"", O110&lt;&gt;"", TODAY() &gt; O110, N110=""), "포스팅 지연",
IF(N110&lt;&gt;"", "포스팅 완료",
IF(M110=TRUE, "시술 완료",
IF(L110=TRUE, "콘텐츠 가이드 전송",
IF(NOT(ISBLANK(J110)), "예약 확정",
IF(I110=TRUE, "구글폼 회신",
IF(H110=TRUE, "구글폼 전송",
IF(G110=TRUE, "거절",
IF(F110=TRUE, "회신 수신",
"태핑 완료 회신대기")))))
))))</f>
        <v>태핑 완료 회신대기</v>
      </c>
      <c r="F110" s="13" t="b">
        <v>0</v>
      </c>
      <c r="G110" s="13" t="b">
        <v>0</v>
      </c>
      <c r="H110" s="13" t="b">
        <v>0</v>
      </c>
      <c r="I110" s="13" t="b">
        <f>IF(COUNTIF([1]!Form_Responses1[[#All],[Instagram account
(ex. idenel_official - Do not put "@")]], LOWER(A110)) &gt; 0, TRUE, FALSE)</f>
        <v>0</v>
      </c>
      <c r="J110" s="11"/>
      <c r="K110" s="11" t="str">
        <f>IFERROR(VLOOKUP(LOWER(A110), '[1]설문지 응답 시트1'!I:N, 6, FALSE), "")</f>
        <v/>
      </c>
      <c r="L110" s="13" t="b">
        <v>0</v>
      </c>
      <c r="M110" s="13" t="b">
        <v>0</v>
      </c>
      <c r="N110" s="11"/>
      <c r="O110" s="12" t="str">
        <f>IF(ISBLANK(Table1[[#This Row],[예약일(확정)]]),"",Table1[[#This Row],[예약일(확정)]]+7)</f>
        <v/>
      </c>
      <c r="P110" s="11"/>
      <c r="Q110" s="11"/>
      <c r="R110" s="11"/>
      <c r="S110" s="11"/>
      <c r="T110" s="11"/>
      <c r="U110" s="10"/>
    </row>
    <row r="111" spans="1:21" ht="14">
      <c r="A111" s="27" t="s">
        <v>6046</v>
      </c>
      <c r="B111" s="217" t="s">
        <v>6045</v>
      </c>
      <c r="C111" s="54"/>
      <c r="D111" s="150" t="s">
        <v>4</v>
      </c>
      <c r="E111" s="224" t="str">
        <f ca="1">IF(AND(J111&lt;&gt;"", O111&lt;&gt;"", TODAY() &gt; O111, N111=""), "포스팅 지연",
IF(N111&lt;&gt;"", "포스팅 완료",
IF(M111=TRUE, "시술 완료",
IF(L111=TRUE, "콘텐츠 가이드 전송",
IF(NOT(ISBLANK(J111)), "예약 확정",
IF(I111=TRUE, "구글폼 회신",
IF(H111=TRUE, "구글폼 전송",
IF(G111=TRUE, "거절",
IF(F111=TRUE, "회신 수신",
"태핑 완료 회신대기")))))
))))</f>
        <v>태핑 완료 회신대기</v>
      </c>
      <c r="F111" s="22" t="b">
        <v>0</v>
      </c>
      <c r="G111" s="22" t="b">
        <v>0</v>
      </c>
      <c r="H111" s="22" t="b">
        <v>0</v>
      </c>
      <c r="I111" s="22" t="b">
        <f>IF(COUNTIF([1]!Form_Responses1[[#All],[Instagram account
(ex. idenel_official - Do not put "@")]], LOWER(A111)) &gt; 0, TRUE, FALSE)</f>
        <v>0</v>
      </c>
      <c r="J111" s="20"/>
      <c r="K111" s="20" t="str">
        <f>IFERROR(VLOOKUP(LOWER(A111), '[1]설문지 응답 시트1'!I:N, 6, FALSE), "")</f>
        <v/>
      </c>
      <c r="L111" s="22" t="b">
        <v>0</v>
      </c>
      <c r="M111" s="22" t="b">
        <v>0</v>
      </c>
      <c r="N111" s="20"/>
      <c r="O111" s="21" t="str">
        <f>IF(ISBLANK(Table1[[#This Row],[예약일(확정)]]),"",Table1[[#This Row],[예약일(확정)]]+7)</f>
        <v/>
      </c>
      <c r="P111" s="20"/>
      <c r="Q111" s="20"/>
      <c r="R111" s="20"/>
      <c r="S111" s="20"/>
      <c r="T111" s="20"/>
      <c r="U111" s="19"/>
    </row>
    <row r="112" spans="1:21" ht="14">
      <c r="A112" s="18" t="s">
        <v>6044</v>
      </c>
      <c r="B112" s="192" t="s">
        <v>6043</v>
      </c>
      <c r="C112" s="56"/>
      <c r="D112" s="148" t="s">
        <v>4</v>
      </c>
      <c r="E112" s="223" t="str">
        <f ca="1">IF(AND(J112&lt;&gt;"", O112&lt;&gt;"", TODAY() &gt; O112, N112=""), "포스팅 지연",
IF(N112&lt;&gt;"", "포스팅 완료",
IF(M112=TRUE, "시술 완료",
IF(L112=TRUE, "콘텐츠 가이드 전송",
IF(NOT(ISBLANK(J112)), "예약 확정",
IF(I112=TRUE, "구글폼 회신",
IF(H112=TRUE, "구글폼 전송",
IF(G112=TRUE, "거절",
IF(F112=TRUE, "회신 수신",
"태핑 완료 회신대기")))))
))))</f>
        <v>포스팅 완료</v>
      </c>
      <c r="F112" s="13" t="b">
        <v>1</v>
      </c>
      <c r="G112" s="13" t="b">
        <v>0</v>
      </c>
      <c r="H112" s="13" t="b">
        <v>1</v>
      </c>
      <c r="I112" s="13" t="b">
        <f>IF(COUNTIF([1]!Form_Responses1[[#All],[Instagram account
(ex. idenel_official - Do not put "@")]], LOWER(A112)) &gt; 0, TRUE, FALSE)</f>
        <v>1</v>
      </c>
      <c r="J112" s="14">
        <v>45835.625</v>
      </c>
      <c r="K112" s="11" t="str">
        <f>IFERROR(VLOOKUP(LOWER(A112), '[1]설문지 응답 시트1'!I:N, 6, FALSE), "")</f>
        <v>Benjamin Clinic (Gangnam)</v>
      </c>
      <c r="L112" s="13" t="b">
        <v>1</v>
      </c>
      <c r="M112" s="13" t="b">
        <v>0</v>
      </c>
      <c r="N112" s="58" t="s">
        <v>6042</v>
      </c>
      <c r="O112" s="12">
        <v>45849</v>
      </c>
      <c r="P112" s="11"/>
      <c r="Q112" s="11"/>
      <c r="R112" s="11"/>
      <c r="S112" s="11"/>
      <c r="T112" s="11"/>
      <c r="U112" s="10"/>
    </row>
    <row r="113" spans="1:21" ht="14">
      <c r="A113" s="27" t="s">
        <v>6041</v>
      </c>
      <c r="B113" s="217" t="s">
        <v>6040</v>
      </c>
      <c r="C113" s="54"/>
      <c r="D113" s="150" t="s">
        <v>4</v>
      </c>
      <c r="E113" s="224" t="str">
        <f ca="1">IF(AND(J113&lt;&gt;"", O113&lt;&gt;"", TODAY() &gt; O113, N113=""), "포스팅 지연",
IF(N113&lt;&gt;"", "포스팅 완료",
IF(M113=TRUE, "시술 완료",
IF(L113=TRUE, "콘텐츠 가이드 전송",
IF(NOT(ISBLANK(J113)), "예약 확정",
IF(I113=TRUE, "구글폼 회신",
IF(H113=TRUE, "구글폼 전송",
IF(G113=TRUE, "거절",
IF(F113=TRUE, "회신 수신",
"태핑 완료 회신대기")))))
))))</f>
        <v>태핑 완료 회신대기</v>
      </c>
      <c r="F113" s="22" t="b">
        <v>0</v>
      </c>
      <c r="G113" s="22" t="b">
        <v>0</v>
      </c>
      <c r="H113" s="22" t="b">
        <v>0</v>
      </c>
      <c r="I113" s="22" t="b">
        <f>IF(COUNTIF([1]!Form_Responses1[[#All],[Instagram account
(ex. idenel_official - Do not put "@")]], LOWER(A113)) &gt; 0, TRUE, FALSE)</f>
        <v>0</v>
      </c>
      <c r="J113" s="20"/>
      <c r="K113" s="20" t="str">
        <f>IFERROR(VLOOKUP(LOWER(A113), '[1]설문지 응답 시트1'!I:N, 6, FALSE), "")</f>
        <v/>
      </c>
      <c r="L113" s="22" t="b">
        <v>0</v>
      </c>
      <c r="M113" s="22" t="b">
        <v>0</v>
      </c>
      <c r="N113" s="20"/>
      <c r="O113" s="21" t="str">
        <f>IF(ISBLANK(Table1[[#This Row],[예약일(확정)]]),"",Table1[[#This Row],[예약일(확정)]]+7)</f>
        <v/>
      </c>
      <c r="P113" s="20"/>
      <c r="Q113" s="20"/>
      <c r="R113" s="20"/>
      <c r="S113" s="20"/>
      <c r="T113" s="20"/>
      <c r="U113" s="19"/>
    </row>
    <row r="114" spans="1:21" ht="14">
      <c r="A114" s="18" t="s">
        <v>6039</v>
      </c>
      <c r="B114" s="192" t="s">
        <v>6038</v>
      </c>
      <c r="C114" s="56"/>
      <c r="D114" s="148" t="s">
        <v>4</v>
      </c>
      <c r="E114" s="223" t="str">
        <f ca="1">IF(AND(J114&lt;&gt;"", O114&lt;&gt;"", TODAY() &gt; O114, N114=""), "포스팅 지연",
IF(N114&lt;&gt;"", "포스팅 완료",
IF(M114=TRUE, "시술 완료",
IF(L114=TRUE, "콘텐츠 가이드 전송",
IF(NOT(ISBLANK(J114)), "예약 확정",
IF(I114=TRUE, "구글폼 회신",
IF(H114=TRUE, "구글폼 전송",
IF(G114=TRUE, "거절",
IF(F114=TRUE, "회신 수신",
"태핑 완료 회신대기")))))
))))</f>
        <v>태핑 완료 회신대기</v>
      </c>
      <c r="F114" s="13" t="b">
        <v>0</v>
      </c>
      <c r="G114" s="13" t="b">
        <v>0</v>
      </c>
      <c r="H114" s="13" t="b">
        <v>0</v>
      </c>
      <c r="I114" s="13" t="b">
        <f>IF(COUNTIF([1]!Form_Responses1[[#All],[Instagram account
(ex. idenel_official - Do not put "@")]], LOWER(A114)) &gt; 0, TRUE, FALSE)</f>
        <v>0</v>
      </c>
      <c r="J114" s="11"/>
      <c r="K114" s="11" t="str">
        <f>IFERROR(VLOOKUP(LOWER(A114), '[1]설문지 응답 시트1'!I:N, 6, FALSE), "")</f>
        <v/>
      </c>
      <c r="L114" s="13" t="b">
        <v>0</v>
      </c>
      <c r="M114" s="13" t="b">
        <v>0</v>
      </c>
      <c r="N114" s="11"/>
      <c r="O114" s="12" t="str">
        <f>IF(ISBLANK(Table1[[#This Row],[예약일(확정)]]),"",Table1[[#This Row],[예약일(확정)]]+7)</f>
        <v/>
      </c>
      <c r="P114" s="11"/>
      <c r="Q114" s="11"/>
      <c r="R114" s="11"/>
      <c r="S114" s="11"/>
      <c r="T114" s="11"/>
      <c r="U114" s="10"/>
    </row>
    <row r="115" spans="1:21" ht="14">
      <c r="A115" s="27" t="s">
        <v>6037</v>
      </c>
      <c r="B115" s="217" t="s">
        <v>6036</v>
      </c>
      <c r="C115" s="54"/>
      <c r="D115" s="150" t="s">
        <v>4</v>
      </c>
      <c r="E115" s="224" t="str">
        <f ca="1">IF(AND(J115&lt;&gt;"", O115&lt;&gt;"", TODAY() &gt; O115, N115=""), "포스팅 지연",
IF(N115&lt;&gt;"", "포스팅 완료",
IF(M115=TRUE, "시술 완료",
IF(L115=TRUE, "콘텐츠 가이드 전송",
IF(NOT(ISBLANK(J115)), "예약 확정",
IF(I115=TRUE, "구글폼 회신",
IF(H115=TRUE, "구글폼 전송",
IF(G115=TRUE, "거절",
IF(F115=TRUE, "회신 수신",
"태핑 완료 회신대기")))))
))))</f>
        <v>태핑 완료 회신대기</v>
      </c>
      <c r="F115" s="22" t="b">
        <v>0</v>
      </c>
      <c r="G115" s="22" t="b">
        <v>0</v>
      </c>
      <c r="H115" s="22" t="b">
        <v>0</v>
      </c>
      <c r="I115" s="22" t="b">
        <f>IF(COUNTIF([1]!Form_Responses1[[#All],[Instagram account
(ex. idenel_official - Do not put "@")]], LOWER(A115)) &gt; 0, TRUE, FALSE)</f>
        <v>0</v>
      </c>
      <c r="J115" s="20"/>
      <c r="K115" s="20" t="str">
        <f>IFERROR(VLOOKUP(LOWER(A115), '[1]설문지 응답 시트1'!I:N, 6, FALSE), "")</f>
        <v/>
      </c>
      <c r="L115" s="22" t="b">
        <v>0</v>
      </c>
      <c r="M115" s="22" t="b">
        <v>0</v>
      </c>
      <c r="N115" s="20"/>
      <c r="O115" s="21" t="str">
        <f>IF(ISBLANK(Table1[[#This Row],[예약일(확정)]]),"",Table1[[#This Row],[예약일(확정)]]+7)</f>
        <v/>
      </c>
      <c r="P115" s="20"/>
      <c r="Q115" s="20"/>
      <c r="R115" s="20"/>
      <c r="S115" s="20"/>
      <c r="T115" s="20"/>
      <c r="U115" s="19"/>
    </row>
    <row r="116" spans="1:21" ht="14">
      <c r="A116" s="18" t="s">
        <v>6035</v>
      </c>
      <c r="B116" s="192" t="s">
        <v>6034</v>
      </c>
      <c r="C116" s="56"/>
      <c r="D116" s="148" t="s">
        <v>4</v>
      </c>
      <c r="E116" s="223" t="str">
        <f ca="1">IF(AND(J116&lt;&gt;"", O116&lt;&gt;"", TODAY() &gt; O116, N116=""), "포스팅 지연",
IF(N116&lt;&gt;"", "포스팅 완료",
IF(M116=TRUE, "시술 완료",
IF(L116=TRUE, "콘텐츠 가이드 전송",
IF(NOT(ISBLANK(J116)), "예약 확정",
IF(I116=TRUE, "구글폼 회신",
IF(H116=TRUE, "구글폼 전송",
IF(G116=TRUE, "거절",
IF(F116=TRUE, "회신 수신",
"태핑 완료 회신대기")))))
))))</f>
        <v>태핑 완료 회신대기</v>
      </c>
      <c r="F116" s="13" t="b">
        <v>0</v>
      </c>
      <c r="G116" s="13" t="b">
        <v>0</v>
      </c>
      <c r="H116" s="13" t="b">
        <v>0</v>
      </c>
      <c r="I116" s="13" t="b">
        <f>IF(COUNTIF([1]!Form_Responses1[[#All],[Instagram account
(ex. idenel_official - Do not put "@")]], LOWER(A116)) &gt; 0, TRUE, FALSE)</f>
        <v>0</v>
      </c>
      <c r="J116" s="11"/>
      <c r="K116" s="11" t="str">
        <f>IFERROR(VLOOKUP(LOWER(A116), '[1]설문지 응답 시트1'!I:N, 6, FALSE), "")</f>
        <v/>
      </c>
      <c r="L116" s="13" t="b">
        <v>0</v>
      </c>
      <c r="M116" s="13" t="b">
        <v>0</v>
      </c>
      <c r="N116" s="11"/>
      <c r="O116" s="12" t="str">
        <f>IF(ISBLANK(Table1[[#This Row],[예약일(확정)]]),"",Table1[[#This Row],[예약일(확정)]]+7)</f>
        <v/>
      </c>
      <c r="P116" s="11"/>
      <c r="Q116" s="11"/>
      <c r="R116" s="11"/>
      <c r="S116" s="11"/>
      <c r="T116" s="11"/>
      <c r="U116" s="10"/>
    </row>
    <row r="117" spans="1:21" ht="14">
      <c r="A117" s="27" t="s">
        <v>6033</v>
      </c>
      <c r="B117" s="217" t="s">
        <v>6032</v>
      </c>
      <c r="C117" s="54"/>
      <c r="D117" s="150" t="s">
        <v>4</v>
      </c>
      <c r="E117" s="224" t="str">
        <f ca="1">IF(AND(J117&lt;&gt;"", O117&lt;&gt;"", TODAY() &gt; O117, N117=""), "포스팅 지연",
IF(N117&lt;&gt;"", "포스팅 완료",
IF(M117=TRUE, "시술 완료",
IF(L117=TRUE, "콘텐츠 가이드 전송",
IF(NOT(ISBLANK(J117)), "예약 확정",
IF(I117=TRUE, "구글폼 회신",
IF(H117=TRUE, "구글폼 전송",
IF(G117=TRUE, "거절",
IF(F117=TRUE, "회신 수신",
"태핑 완료 회신대기")))))
))))</f>
        <v>태핑 완료 회신대기</v>
      </c>
      <c r="F117" s="22" t="b">
        <v>0</v>
      </c>
      <c r="G117" s="22" t="b">
        <v>0</v>
      </c>
      <c r="H117" s="22" t="b">
        <v>0</v>
      </c>
      <c r="I117" s="22" t="b">
        <f>IF(COUNTIF([1]!Form_Responses1[[#All],[Instagram account
(ex. idenel_official - Do not put "@")]], LOWER(A117)) &gt; 0, TRUE, FALSE)</f>
        <v>0</v>
      </c>
      <c r="J117" s="20"/>
      <c r="K117" s="20" t="str">
        <f>IFERROR(VLOOKUP(LOWER(A117), '[1]설문지 응답 시트1'!I:N, 6, FALSE), "")</f>
        <v/>
      </c>
      <c r="L117" s="22" t="b">
        <v>0</v>
      </c>
      <c r="M117" s="22" t="b">
        <v>0</v>
      </c>
      <c r="N117" s="20"/>
      <c r="O117" s="21" t="str">
        <f>IF(ISBLANK(Table1[[#This Row],[예약일(확정)]]),"",Table1[[#This Row],[예약일(확정)]]+7)</f>
        <v/>
      </c>
      <c r="P117" s="20"/>
      <c r="Q117" s="20"/>
      <c r="R117" s="20"/>
      <c r="S117" s="20"/>
      <c r="T117" s="20"/>
      <c r="U117" s="19"/>
    </row>
    <row r="118" spans="1:21" ht="14">
      <c r="A118" s="18" t="s">
        <v>6031</v>
      </c>
      <c r="B118" s="192" t="s">
        <v>6030</v>
      </c>
      <c r="C118" s="56"/>
      <c r="D118" s="148" t="s">
        <v>4</v>
      </c>
      <c r="E118" s="223" t="str">
        <f ca="1">IF(AND(J118&lt;&gt;"", O118&lt;&gt;"", TODAY() &gt; O118, N118=""), "포스팅 지연",
IF(N118&lt;&gt;"", "포스팅 완료",
IF(M118=TRUE, "시술 완료",
IF(L118=TRUE, "콘텐츠 가이드 전송",
IF(NOT(ISBLANK(J118)), "예약 확정",
IF(I118=TRUE, "구글폼 회신",
IF(H118=TRUE, "구글폼 전송",
IF(G118=TRUE, "거절",
IF(F118=TRUE, "회신 수신",
"태핑 완료 회신대기")))))
))))</f>
        <v>태핑 완료 회신대기</v>
      </c>
      <c r="F118" s="13" t="b">
        <v>0</v>
      </c>
      <c r="G118" s="13" t="b">
        <v>0</v>
      </c>
      <c r="H118" s="13" t="b">
        <v>0</v>
      </c>
      <c r="I118" s="13" t="b">
        <f>IF(COUNTIF([1]!Form_Responses1[[#All],[Instagram account
(ex. idenel_official - Do not put "@")]], LOWER(A118)) &gt; 0, TRUE, FALSE)</f>
        <v>0</v>
      </c>
      <c r="J118" s="11"/>
      <c r="K118" s="11" t="str">
        <f>IFERROR(VLOOKUP(LOWER(A118), '[1]설문지 응답 시트1'!I:N, 6, FALSE), "")</f>
        <v/>
      </c>
      <c r="L118" s="13" t="b">
        <v>0</v>
      </c>
      <c r="M118" s="13" t="b">
        <v>0</v>
      </c>
      <c r="N118" s="11"/>
      <c r="O118" s="12" t="str">
        <f>IF(ISBLANK(Table1[[#This Row],[예약일(확정)]]),"",Table1[[#This Row],[예약일(확정)]]+7)</f>
        <v/>
      </c>
      <c r="P118" s="11"/>
      <c r="Q118" s="11"/>
      <c r="R118" s="11"/>
      <c r="S118" s="11"/>
      <c r="T118" s="11"/>
      <c r="U118" s="10"/>
    </row>
    <row r="119" spans="1:21" ht="14">
      <c r="A119" s="27" t="s">
        <v>6029</v>
      </c>
      <c r="B119" s="217" t="s">
        <v>6028</v>
      </c>
      <c r="C119" s="54"/>
      <c r="D119" s="150" t="s">
        <v>4</v>
      </c>
      <c r="E119" s="224" t="str">
        <f ca="1">IF(AND(J119&lt;&gt;"", O119&lt;&gt;"", TODAY() &gt; O119, N119=""), "포스팅 지연",
IF(N119&lt;&gt;"", "포스팅 완료",
IF(M119=TRUE, "시술 완료",
IF(L119=TRUE, "콘텐츠 가이드 전송",
IF(NOT(ISBLANK(J119)), "예약 확정",
IF(I119=TRUE, "구글폼 회신",
IF(H119=TRUE, "구글폼 전송",
IF(G119=TRUE, "거절",
IF(F119=TRUE, "회신 수신",
"태핑 완료 회신대기")))))
))))</f>
        <v>태핑 완료 회신대기</v>
      </c>
      <c r="F119" s="22" t="b">
        <v>0</v>
      </c>
      <c r="G119" s="22" t="b">
        <v>0</v>
      </c>
      <c r="H119" s="22" t="b">
        <v>0</v>
      </c>
      <c r="I119" s="22" t="b">
        <f>IF(COUNTIF([1]!Form_Responses1[[#All],[Instagram account
(ex. idenel_official - Do not put "@")]], LOWER(A119)) &gt; 0, TRUE, FALSE)</f>
        <v>0</v>
      </c>
      <c r="J119" s="20"/>
      <c r="K119" s="20" t="str">
        <f>IFERROR(VLOOKUP(LOWER(A119), '[1]설문지 응답 시트1'!I:N, 6, FALSE), "")</f>
        <v/>
      </c>
      <c r="L119" s="22" t="b">
        <v>0</v>
      </c>
      <c r="M119" s="22" t="b">
        <v>0</v>
      </c>
      <c r="N119" s="20"/>
      <c r="O119" s="21" t="str">
        <f>IF(ISBLANK(Table1[[#This Row],[예약일(확정)]]),"",Table1[[#This Row],[예약일(확정)]]+7)</f>
        <v/>
      </c>
      <c r="P119" s="20"/>
      <c r="Q119" s="20"/>
      <c r="R119" s="20"/>
      <c r="S119" s="20"/>
      <c r="T119" s="20"/>
      <c r="U119" s="19"/>
    </row>
    <row r="120" spans="1:21" ht="14">
      <c r="A120" s="18" t="s">
        <v>6027</v>
      </c>
      <c r="B120" s="192" t="s">
        <v>6026</v>
      </c>
      <c r="C120" s="56"/>
      <c r="D120" s="148" t="s">
        <v>4</v>
      </c>
      <c r="E120" s="223" t="str">
        <f ca="1">IF(AND(J120&lt;&gt;"", O120&lt;&gt;"", TODAY() &gt; O120, N120=""), "포스팅 지연",
IF(N120&lt;&gt;"", "포스팅 완료",
IF(M120=TRUE, "시술 완료",
IF(L120=TRUE, "콘텐츠 가이드 전송",
IF(NOT(ISBLANK(J120)), "예약 확정",
IF(I120=TRUE, "구글폼 회신",
IF(H120=TRUE, "구글폼 전송",
IF(G120=TRUE, "거절",
IF(F120=TRUE, "회신 수신",
"태핑 완료 회신대기")))))
))))</f>
        <v>태핑 완료 회신대기</v>
      </c>
      <c r="F120" s="13" t="b">
        <v>0</v>
      </c>
      <c r="G120" s="13" t="b">
        <v>0</v>
      </c>
      <c r="H120" s="13" t="b">
        <v>0</v>
      </c>
      <c r="I120" s="13" t="b">
        <f>IF(COUNTIF([1]!Form_Responses1[[#All],[Instagram account
(ex. idenel_official - Do not put "@")]], LOWER(A120)) &gt; 0, TRUE, FALSE)</f>
        <v>0</v>
      </c>
      <c r="J120" s="11"/>
      <c r="K120" s="11" t="str">
        <f>IFERROR(VLOOKUP(LOWER(A120), '[1]설문지 응답 시트1'!I:N, 6, FALSE), "")</f>
        <v/>
      </c>
      <c r="L120" s="13" t="b">
        <v>0</v>
      </c>
      <c r="M120" s="13" t="b">
        <v>0</v>
      </c>
      <c r="N120" s="11"/>
      <c r="O120" s="12" t="str">
        <f>IF(ISBLANK(Table1[[#This Row],[예약일(확정)]]),"",Table1[[#This Row],[예약일(확정)]]+7)</f>
        <v/>
      </c>
      <c r="P120" s="11"/>
      <c r="Q120" s="11"/>
      <c r="R120" s="11"/>
      <c r="S120" s="11"/>
      <c r="T120" s="11"/>
      <c r="U120" s="10"/>
    </row>
    <row r="121" spans="1:21" ht="14">
      <c r="A121" s="27" t="s">
        <v>6025</v>
      </c>
      <c r="B121" s="217" t="s">
        <v>6024</v>
      </c>
      <c r="C121" s="54"/>
      <c r="D121" s="150" t="s">
        <v>4</v>
      </c>
      <c r="E121" s="224" t="str">
        <f ca="1">IF(AND(J121&lt;&gt;"", O121&lt;&gt;"", TODAY() &gt; O121, N121=""), "포스팅 지연",
IF(N121&lt;&gt;"", "포스팅 완료",
IF(M121=TRUE, "시술 완료",
IF(L121=TRUE, "콘텐츠 가이드 전송",
IF(NOT(ISBLANK(J121)), "예약 확정",
IF(I121=TRUE, "구글폼 회신",
IF(H121=TRUE, "구글폼 전송",
IF(G121=TRUE, "거절",
IF(F121=TRUE, "회신 수신",
"태핑 완료 회신대기")))))
))))</f>
        <v>태핑 완료 회신대기</v>
      </c>
      <c r="F121" s="22" t="b">
        <v>0</v>
      </c>
      <c r="G121" s="22" t="b">
        <v>0</v>
      </c>
      <c r="H121" s="22" t="b">
        <v>0</v>
      </c>
      <c r="I121" s="22" t="b">
        <f>IF(COUNTIF([1]!Form_Responses1[[#All],[Instagram account
(ex. idenel_official - Do not put "@")]], LOWER(A121)) &gt; 0, TRUE, FALSE)</f>
        <v>0</v>
      </c>
      <c r="J121" s="20"/>
      <c r="K121" s="20" t="str">
        <f>IFERROR(VLOOKUP(LOWER(A121), '[1]설문지 응답 시트1'!I:N, 6, FALSE), "")</f>
        <v/>
      </c>
      <c r="L121" s="22" t="b">
        <v>0</v>
      </c>
      <c r="M121" s="22" t="b">
        <v>0</v>
      </c>
      <c r="N121" s="20"/>
      <c r="O121" s="21" t="str">
        <f>IF(ISBLANK(Table1[[#This Row],[예약일(확정)]]),"",Table1[[#This Row],[예약일(확정)]]+7)</f>
        <v/>
      </c>
      <c r="P121" s="20"/>
      <c r="Q121" s="20"/>
      <c r="R121" s="20"/>
      <c r="S121" s="20"/>
      <c r="T121" s="20"/>
      <c r="U121" s="19"/>
    </row>
    <row r="122" spans="1:21" ht="14">
      <c r="A122" s="18" t="s">
        <v>6023</v>
      </c>
      <c r="B122" s="192" t="s">
        <v>6022</v>
      </c>
      <c r="C122" s="56"/>
      <c r="D122" s="148" t="s">
        <v>4</v>
      </c>
      <c r="E122" s="223" t="str">
        <f ca="1">IF(AND(J122&lt;&gt;"", O122&lt;&gt;"", TODAY() &gt; O122, N122=""), "포스팅 지연",
IF(N122&lt;&gt;"", "포스팅 완료",
IF(M122=TRUE, "시술 완료",
IF(L122=TRUE, "콘텐츠 가이드 전송",
IF(NOT(ISBLANK(J122)), "예약 확정",
IF(I122=TRUE, "구글폼 회신",
IF(H122=TRUE, "구글폼 전송",
IF(G122=TRUE, "거절",
IF(F122=TRUE, "회신 수신",
"태핑 완료 회신대기")))))
))))</f>
        <v>태핑 완료 회신대기</v>
      </c>
      <c r="F122" s="13" t="b">
        <v>0</v>
      </c>
      <c r="G122" s="13" t="b">
        <v>0</v>
      </c>
      <c r="H122" s="13" t="b">
        <v>0</v>
      </c>
      <c r="I122" s="13" t="b">
        <f>IF(COUNTIF([1]!Form_Responses1[[#All],[Instagram account
(ex. idenel_official - Do not put "@")]], LOWER(A122)) &gt; 0, TRUE, FALSE)</f>
        <v>0</v>
      </c>
      <c r="J122" s="11"/>
      <c r="K122" s="11" t="str">
        <f>IFERROR(VLOOKUP(LOWER(A122), '[1]설문지 응답 시트1'!I:N, 6, FALSE), "")</f>
        <v/>
      </c>
      <c r="L122" s="13" t="b">
        <v>0</v>
      </c>
      <c r="M122" s="13" t="b">
        <v>0</v>
      </c>
      <c r="N122" s="11"/>
      <c r="O122" s="12" t="str">
        <f>IF(ISBLANK(Table1[[#This Row],[예약일(확정)]]),"",Table1[[#This Row],[예약일(확정)]]+7)</f>
        <v/>
      </c>
      <c r="P122" s="11"/>
      <c r="Q122" s="11"/>
      <c r="R122" s="11"/>
      <c r="S122" s="11"/>
      <c r="T122" s="11"/>
      <c r="U122" s="10"/>
    </row>
    <row r="123" spans="1:21" ht="14">
      <c r="A123" s="27" t="s">
        <v>6021</v>
      </c>
      <c r="B123" s="217" t="s">
        <v>6020</v>
      </c>
      <c r="C123" s="54"/>
      <c r="D123" s="150" t="s">
        <v>4</v>
      </c>
      <c r="E123" s="224" t="str">
        <f ca="1">IF(AND(J123&lt;&gt;"", O123&lt;&gt;"", TODAY() &gt; O123, N123=""), "포스팅 지연",
IF(N123&lt;&gt;"", "포스팅 완료",
IF(M123=TRUE, "시술 완료",
IF(L123=TRUE, "콘텐츠 가이드 전송",
IF(NOT(ISBLANK(J123)), "예약 확정",
IF(I123=TRUE, "구글폼 회신",
IF(H123=TRUE, "구글폼 전송",
IF(G123=TRUE, "거절",
IF(F123=TRUE, "회신 수신",
"태핑 완료 회신대기")))))
))))</f>
        <v>태핑 완료 회신대기</v>
      </c>
      <c r="F123" s="22" t="b">
        <v>0</v>
      </c>
      <c r="G123" s="22" t="b">
        <v>0</v>
      </c>
      <c r="H123" s="22" t="b">
        <v>0</v>
      </c>
      <c r="I123" s="22" t="b">
        <f>IF(COUNTIF([1]!Form_Responses1[[#All],[Instagram account
(ex. idenel_official - Do not put "@")]], LOWER(A123)) &gt; 0, TRUE, FALSE)</f>
        <v>0</v>
      </c>
      <c r="J123" s="20"/>
      <c r="K123" s="20" t="str">
        <f>IFERROR(VLOOKUP(LOWER(A123), '[1]설문지 응답 시트1'!I:N, 6, FALSE), "")</f>
        <v/>
      </c>
      <c r="L123" s="22" t="b">
        <v>0</v>
      </c>
      <c r="M123" s="22" t="b">
        <v>0</v>
      </c>
      <c r="N123" s="20"/>
      <c r="O123" s="21" t="str">
        <f>IF(ISBLANK(Table1[[#This Row],[예약일(확정)]]),"",Table1[[#This Row],[예약일(확정)]]+7)</f>
        <v/>
      </c>
      <c r="P123" s="20"/>
      <c r="Q123" s="20"/>
      <c r="R123" s="20"/>
      <c r="S123" s="20"/>
      <c r="T123" s="20"/>
      <c r="U123" s="19"/>
    </row>
    <row r="124" spans="1:21" ht="14">
      <c r="A124" s="18" t="s">
        <v>6019</v>
      </c>
      <c r="B124" s="192" t="s">
        <v>6018</v>
      </c>
      <c r="C124" s="56"/>
      <c r="D124" s="148" t="s">
        <v>4</v>
      </c>
      <c r="E124" s="223" t="str">
        <f ca="1">IF(AND(J124&lt;&gt;"", O124&lt;&gt;"", TODAY() &gt; O124, N124=""), "포스팅 지연",
IF(N124&lt;&gt;"", "포스팅 완료",
IF(M124=TRUE, "시술 완료",
IF(L124=TRUE, "콘텐츠 가이드 전송",
IF(NOT(ISBLANK(J124)), "예약 확정",
IF(I124=TRUE, "구글폼 회신",
IF(H124=TRUE, "구글폼 전송",
IF(G124=TRUE, "거절",
IF(F124=TRUE, "회신 수신",
"태핑 완료 회신대기")))))
))))</f>
        <v>태핑 완료 회신대기</v>
      </c>
      <c r="F124" s="13" t="b">
        <v>0</v>
      </c>
      <c r="G124" s="13" t="b">
        <v>0</v>
      </c>
      <c r="H124" s="13" t="b">
        <v>0</v>
      </c>
      <c r="I124" s="13" t="b">
        <f>IF(COUNTIF([1]!Form_Responses1[[#All],[Instagram account
(ex. idenel_official - Do not put "@")]], LOWER(A124)) &gt; 0, TRUE, FALSE)</f>
        <v>0</v>
      </c>
      <c r="J124" s="11"/>
      <c r="K124" s="11" t="str">
        <f>IFERROR(VLOOKUP(LOWER(A124), '[1]설문지 응답 시트1'!I:N, 6, FALSE), "")</f>
        <v/>
      </c>
      <c r="L124" s="13" t="b">
        <v>0</v>
      </c>
      <c r="M124" s="13" t="b">
        <v>0</v>
      </c>
      <c r="N124" s="11"/>
      <c r="O124" s="12" t="str">
        <f>IF(ISBLANK(Table1[[#This Row],[예약일(확정)]]),"",Table1[[#This Row],[예약일(확정)]]+7)</f>
        <v/>
      </c>
      <c r="P124" s="11"/>
      <c r="Q124" s="11"/>
      <c r="R124" s="11"/>
      <c r="S124" s="11"/>
      <c r="T124" s="11"/>
      <c r="U124" s="10"/>
    </row>
    <row r="125" spans="1:21" ht="14">
      <c r="A125" s="27" t="s">
        <v>6017</v>
      </c>
      <c r="B125" s="217" t="s">
        <v>6016</v>
      </c>
      <c r="C125" s="54"/>
      <c r="D125" s="150" t="s">
        <v>4</v>
      </c>
      <c r="E125" s="224" t="str">
        <f ca="1">IF(AND(J125&lt;&gt;"", O125&lt;&gt;"", TODAY() &gt; O125, N125=""), "포스팅 지연",
IF(N125&lt;&gt;"", "포스팅 완료",
IF(M125=TRUE, "시술 완료",
IF(L125=TRUE, "콘텐츠 가이드 전송",
IF(NOT(ISBLANK(J125)), "예약 확정",
IF(I125=TRUE, "구글폼 회신",
IF(H125=TRUE, "구글폼 전송",
IF(G125=TRUE, "거절",
IF(F125=TRUE, "회신 수신",
"태핑 완료 회신대기")))))
))))</f>
        <v>태핑 완료 회신대기</v>
      </c>
      <c r="F125" s="22" t="b">
        <v>0</v>
      </c>
      <c r="G125" s="22" t="b">
        <v>0</v>
      </c>
      <c r="H125" s="22" t="b">
        <v>0</v>
      </c>
      <c r="I125" s="22" t="b">
        <f>IF(COUNTIF([1]!Form_Responses1[[#All],[Instagram account
(ex. idenel_official - Do not put "@")]], LOWER(A125)) &gt; 0, TRUE, FALSE)</f>
        <v>0</v>
      </c>
      <c r="J125" s="20"/>
      <c r="K125" s="20" t="str">
        <f>IFERROR(VLOOKUP(LOWER(A125), '[1]설문지 응답 시트1'!I:N, 6, FALSE), "")</f>
        <v/>
      </c>
      <c r="L125" s="22" t="b">
        <v>0</v>
      </c>
      <c r="M125" s="22" t="b">
        <v>0</v>
      </c>
      <c r="N125" s="20"/>
      <c r="O125" s="21" t="str">
        <f>IF(ISBLANK(Table1[[#This Row],[예약일(확정)]]),"",Table1[[#This Row],[예약일(확정)]]+7)</f>
        <v/>
      </c>
      <c r="P125" s="20"/>
      <c r="Q125" s="20"/>
      <c r="R125" s="20"/>
      <c r="S125" s="20"/>
      <c r="T125" s="20"/>
      <c r="U125" s="19"/>
    </row>
    <row r="126" spans="1:21" ht="14">
      <c r="A126" s="18" t="s">
        <v>6015</v>
      </c>
      <c r="B126" s="192" t="s">
        <v>6014</v>
      </c>
      <c r="C126" s="56"/>
      <c r="D126" s="148" t="s">
        <v>4</v>
      </c>
      <c r="E126" s="223" t="str">
        <f ca="1">IF(AND(J126&lt;&gt;"", O126&lt;&gt;"", TODAY() &gt; O126, N126=""), "포스팅 지연",
IF(N126&lt;&gt;"", "포스팅 완료",
IF(M126=TRUE, "시술 완료",
IF(L126=TRUE, "콘텐츠 가이드 전송",
IF(NOT(ISBLANK(J126)), "예약 확정",
IF(I126=TRUE, "구글폼 회신",
IF(H126=TRUE, "구글폼 전송",
IF(G126=TRUE, "거절",
IF(F126=TRUE, "회신 수신",
"태핑 완료 회신대기")))))
))))</f>
        <v>태핑 완료 회신대기</v>
      </c>
      <c r="F126" s="13" t="b">
        <v>0</v>
      </c>
      <c r="G126" s="13" t="b">
        <v>0</v>
      </c>
      <c r="H126" s="13" t="b">
        <v>0</v>
      </c>
      <c r="I126" s="13" t="b">
        <f>IF(COUNTIF([1]!Form_Responses1[[#All],[Instagram account
(ex. idenel_official - Do not put "@")]], LOWER(A126)) &gt; 0, TRUE, FALSE)</f>
        <v>0</v>
      </c>
      <c r="J126" s="11"/>
      <c r="K126" s="11" t="str">
        <f>IFERROR(VLOOKUP(LOWER(A126), '[1]설문지 응답 시트1'!I:N, 6, FALSE), "")</f>
        <v/>
      </c>
      <c r="L126" s="13" t="b">
        <v>0</v>
      </c>
      <c r="M126" s="13" t="b">
        <v>0</v>
      </c>
      <c r="N126" s="11"/>
      <c r="O126" s="12" t="str">
        <f>IF(ISBLANK(Table1[[#This Row],[예약일(확정)]]),"",Table1[[#This Row],[예약일(확정)]]+7)</f>
        <v/>
      </c>
      <c r="P126" s="11"/>
      <c r="Q126" s="11"/>
      <c r="R126" s="11"/>
      <c r="S126" s="11"/>
      <c r="T126" s="11"/>
      <c r="U126" s="10"/>
    </row>
    <row r="127" spans="1:21" ht="14">
      <c r="A127" s="27" t="s">
        <v>6013</v>
      </c>
      <c r="B127" s="217" t="s">
        <v>6012</v>
      </c>
      <c r="C127" s="54"/>
      <c r="D127" s="150" t="s">
        <v>4</v>
      </c>
      <c r="E127" s="224" t="str">
        <f ca="1">IF(AND(J127&lt;&gt;"", O127&lt;&gt;"", TODAY() &gt; O127, N127=""), "포스팅 지연",
IF(N127&lt;&gt;"", "포스팅 완료",
IF(M127=TRUE, "시술 완료",
IF(L127=TRUE, "콘텐츠 가이드 전송",
IF(NOT(ISBLANK(J127)), "예약 확정",
IF(I127=TRUE, "구글폼 회신",
IF(H127=TRUE, "구글폼 전송",
IF(G127=TRUE, "거절",
IF(F127=TRUE, "회신 수신",
"태핑 완료 회신대기")))))
))))</f>
        <v>태핑 완료 회신대기</v>
      </c>
      <c r="F127" s="22" t="b">
        <v>0</v>
      </c>
      <c r="G127" s="22" t="b">
        <v>0</v>
      </c>
      <c r="H127" s="22" t="b">
        <v>0</v>
      </c>
      <c r="I127" s="22" t="b">
        <f>IF(COUNTIF([1]!Form_Responses1[[#All],[Instagram account
(ex. idenel_official - Do not put "@")]], LOWER(A127)) &gt; 0, TRUE, FALSE)</f>
        <v>0</v>
      </c>
      <c r="J127" s="20"/>
      <c r="K127" s="20" t="str">
        <f>IFERROR(VLOOKUP(LOWER(A127), '[1]설문지 응답 시트1'!I:N, 6, FALSE), "")</f>
        <v/>
      </c>
      <c r="L127" s="22" t="b">
        <v>0</v>
      </c>
      <c r="M127" s="22" t="b">
        <v>0</v>
      </c>
      <c r="N127" s="20"/>
      <c r="O127" s="21" t="str">
        <f>IF(ISBLANK(Table1[[#This Row],[예약일(확정)]]),"",Table1[[#This Row],[예약일(확정)]]+7)</f>
        <v/>
      </c>
      <c r="P127" s="20"/>
      <c r="Q127" s="20"/>
      <c r="R127" s="20"/>
      <c r="S127" s="20"/>
      <c r="T127" s="20"/>
      <c r="U127" s="19"/>
    </row>
    <row r="128" spans="1:21" ht="14">
      <c r="A128" s="18" t="s">
        <v>6011</v>
      </c>
      <c r="B128" s="192" t="s">
        <v>6010</v>
      </c>
      <c r="C128" s="56"/>
      <c r="D128" s="148" t="s">
        <v>4</v>
      </c>
      <c r="E128" s="223" t="str">
        <f ca="1">IF(AND(J128&lt;&gt;"", O128&lt;&gt;"", TODAY() &gt; O128, N128=""), "포스팅 지연",
IF(N128&lt;&gt;"", "포스팅 완료",
IF(M128=TRUE, "시술 완료",
IF(L128=TRUE, "콘텐츠 가이드 전송",
IF(NOT(ISBLANK(J128)), "예약 확정",
IF(I128=TRUE, "구글폼 회신",
IF(H128=TRUE, "구글폼 전송",
IF(G128=TRUE, "거절",
IF(F128=TRUE, "회신 수신",
"태핑 완료 회신대기")))))
))))</f>
        <v>태핑 완료 회신대기</v>
      </c>
      <c r="F128" s="13" t="b">
        <v>0</v>
      </c>
      <c r="G128" s="13" t="b">
        <v>0</v>
      </c>
      <c r="H128" s="13" t="b">
        <v>0</v>
      </c>
      <c r="I128" s="13" t="b">
        <f>IF(COUNTIF([1]!Form_Responses1[[#All],[Instagram account
(ex. idenel_official - Do not put "@")]], LOWER(A128)) &gt; 0, TRUE, FALSE)</f>
        <v>0</v>
      </c>
      <c r="J128" s="11"/>
      <c r="K128" s="11" t="str">
        <f>IFERROR(VLOOKUP(LOWER(A128), '[1]설문지 응답 시트1'!I:N, 6, FALSE), "")</f>
        <v/>
      </c>
      <c r="L128" s="13" t="b">
        <v>0</v>
      </c>
      <c r="M128" s="13" t="b">
        <v>0</v>
      </c>
      <c r="N128" s="11"/>
      <c r="O128" s="12" t="str">
        <f>IF(ISBLANK(Table1[[#This Row],[예약일(확정)]]),"",Table1[[#This Row],[예약일(확정)]]+7)</f>
        <v/>
      </c>
      <c r="P128" s="11"/>
      <c r="Q128" s="11"/>
      <c r="R128" s="11"/>
      <c r="S128" s="11"/>
      <c r="T128" s="11"/>
      <c r="U128" s="10"/>
    </row>
    <row r="129" spans="1:21" ht="14">
      <c r="A129" s="27" t="s">
        <v>6009</v>
      </c>
      <c r="B129" s="217" t="s">
        <v>6008</v>
      </c>
      <c r="C129" s="54"/>
      <c r="D129" s="150" t="s">
        <v>4</v>
      </c>
      <c r="E129" s="224" t="str">
        <f ca="1">IF(AND(J129&lt;&gt;"", O129&lt;&gt;"", TODAY() &gt; O129, N129=""), "포스팅 지연",
IF(N129&lt;&gt;"", "포스팅 완료",
IF(M129=TRUE, "시술 완료",
IF(L129=TRUE, "콘텐츠 가이드 전송",
IF(NOT(ISBLANK(J129)), "예약 확정",
IF(I129=TRUE, "구글폼 회신",
IF(H129=TRUE, "구글폼 전송",
IF(G129=TRUE, "거절",
IF(F129=TRUE, "회신 수신",
"태핑 완료 회신대기")))))
))))</f>
        <v>구글폼 전송</v>
      </c>
      <c r="F129" s="22" t="b">
        <v>1</v>
      </c>
      <c r="G129" s="22" t="b">
        <v>1</v>
      </c>
      <c r="H129" s="22" t="b">
        <v>1</v>
      </c>
      <c r="I129" s="22" t="b">
        <f>IF(COUNTIF([1]!Form_Responses1[[#All],[Instagram account
(ex. idenel_official - Do not put "@")]], LOWER(A129)) &gt; 0, TRUE, FALSE)</f>
        <v>0</v>
      </c>
      <c r="J129" s="20"/>
      <c r="K129" s="20" t="str">
        <f>IFERROR(VLOOKUP(LOWER(A129), '[1]설문지 응답 시트1'!I:N, 6, FALSE), "")</f>
        <v/>
      </c>
      <c r="L129" s="22" t="b">
        <v>0</v>
      </c>
      <c r="M129" s="22" t="b">
        <v>0</v>
      </c>
      <c r="N129" s="20"/>
      <c r="O129" s="21" t="str">
        <f>IF(ISBLANK(Table1[[#This Row],[예약일(확정)]]),"",Table1[[#This Row],[예약일(확정)]]+7)</f>
        <v/>
      </c>
      <c r="P129" s="20"/>
      <c r="Q129" s="20"/>
      <c r="R129" s="20"/>
      <c r="S129" s="20"/>
      <c r="T129" s="20"/>
      <c r="U129" s="19"/>
    </row>
    <row r="130" spans="1:21" ht="14">
      <c r="A130" s="18" t="s">
        <v>6007</v>
      </c>
      <c r="B130" s="192" t="s">
        <v>6006</v>
      </c>
      <c r="C130" s="56"/>
      <c r="D130" s="148" t="s">
        <v>4</v>
      </c>
      <c r="E130" s="223" t="str">
        <f ca="1">IF(AND(J130&lt;&gt;"", O130&lt;&gt;"", TODAY() &gt; O130, N130=""), "포스팅 지연",
IF(N130&lt;&gt;"", "포스팅 완료",
IF(M130=TRUE, "시술 완료",
IF(L130=TRUE, "콘텐츠 가이드 전송",
IF(NOT(ISBLANK(J130)), "예약 확정",
IF(I130=TRUE, "구글폼 회신",
IF(H130=TRUE, "구글폼 전송",
IF(G130=TRUE, "거절",
IF(F130=TRUE, "회신 수신",
"태핑 완료 회신대기")))))
))))</f>
        <v>태핑 완료 회신대기</v>
      </c>
      <c r="F130" s="13" t="b">
        <v>0</v>
      </c>
      <c r="G130" s="13" t="b">
        <v>0</v>
      </c>
      <c r="H130" s="13" t="b">
        <v>0</v>
      </c>
      <c r="I130" s="13" t="b">
        <f>IF(COUNTIF([1]!Form_Responses1[[#All],[Instagram account
(ex. idenel_official - Do not put "@")]], LOWER(A130)) &gt; 0, TRUE, FALSE)</f>
        <v>0</v>
      </c>
      <c r="J130" s="11"/>
      <c r="K130" s="11" t="str">
        <f>IFERROR(VLOOKUP(LOWER(A130), '[1]설문지 응답 시트1'!I:N, 6, FALSE), "")</f>
        <v/>
      </c>
      <c r="L130" s="13" t="b">
        <v>0</v>
      </c>
      <c r="M130" s="13" t="b">
        <v>0</v>
      </c>
      <c r="N130" s="11"/>
      <c r="O130" s="12" t="str">
        <f>IF(ISBLANK(Table1[[#This Row],[예약일(확정)]]),"",Table1[[#This Row],[예약일(확정)]]+7)</f>
        <v/>
      </c>
      <c r="P130" s="11"/>
      <c r="Q130" s="11"/>
      <c r="R130" s="11"/>
      <c r="S130" s="11"/>
      <c r="T130" s="11"/>
      <c r="U130" s="10"/>
    </row>
    <row r="131" spans="1:21" ht="14">
      <c r="A131" s="27" t="s">
        <v>6005</v>
      </c>
      <c r="B131" s="217" t="s">
        <v>6004</v>
      </c>
      <c r="C131" s="54"/>
      <c r="D131" s="150" t="s">
        <v>4</v>
      </c>
      <c r="E131" s="224" t="str">
        <f ca="1">IF(AND(J131&lt;&gt;"", O131&lt;&gt;"", TODAY() &gt; O131, N131=""), "포스팅 지연",
IF(N131&lt;&gt;"", "포스팅 완료",
IF(M131=TRUE, "시술 완료",
IF(L131=TRUE, "콘텐츠 가이드 전송",
IF(NOT(ISBLANK(J131)), "예약 확정",
IF(I131=TRUE, "구글폼 회신",
IF(H131=TRUE, "구글폼 전송",
IF(G131=TRUE, "거절",
IF(F131=TRUE, "회신 수신",
"태핑 완료 회신대기")))))
))))</f>
        <v>태핑 완료 회신대기</v>
      </c>
      <c r="F131" s="22" t="b">
        <v>0</v>
      </c>
      <c r="G131" s="22" t="b">
        <v>0</v>
      </c>
      <c r="H131" s="22" t="b">
        <v>0</v>
      </c>
      <c r="I131" s="22" t="b">
        <f>IF(COUNTIF([1]!Form_Responses1[[#All],[Instagram account
(ex. idenel_official - Do not put "@")]], LOWER(A131)) &gt; 0, TRUE, FALSE)</f>
        <v>0</v>
      </c>
      <c r="J131" s="20"/>
      <c r="K131" s="20" t="str">
        <f>IFERROR(VLOOKUP(LOWER(A131), '[1]설문지 응답 시트1'!I:N, 6, FALSE), "")</f>
        <v/>
      </c>
      <c r="L131" s="22" t="b">
        <v>0</v>
      </c>
      <c r="M131" s="22" t="b">
        <v>0</v>
      </c>
      <c r="N131" s="20"/>
      <c r="O131" s="21" t="str">
        <f>IF(ISBLANK(Table1[[#This Row],[예약일(확정)]]),"",Table1[[#This Row],[예약일(확정)]]+7)</f>
        <v/>
      </c>
      <c r="P131" s="20"/>
      <c r="Q131" s="20"/>
      <c r="R131" s="20"/>
      <c r="S131" s="20"/>
      <c r="T131" s="20"/>
      <c r="U131" s="19"/>
    </row>
    <row r="132" spans="1:21" ht="14">
      <c r="A132" s="18" t="s">
        <v>6003</v>
      </c>
      <c r="B132" s="192" t="s">
        <v>6002</v>
      </c>
      <c r="C132" s="56"/>
      <c r="D132" s="148" t="s">
        <v>4</v>
      </c>
      <c r="E132" s="223" t="str">
        <f ca="1">IF(AND(J132&lt;&gt;"", O132&lt;&gt;"", TODAY() &gt; O132, N132=""), "포스팅 지연",
IF(N132&lt;&gt;"", "포스팅 완료",
IF(M132=TRUE, "시술 완료",
IF(L132=TRUE, "콘텐츠 가이드 전송",
IF(NOT(ISBLANK(J132)), "예약 확정",
IF(I132=TRUE, "구글폼 회신",
IF(H132=TRUE, "구글폼 전송",
IF(G132=TRUE, "거절",
IF(F132=TRUE, "회신 수신",
"태핑 완료 회신대기")))))
))))</f>
        <v>태핑 완료 회신대기</v>
      </c>
      <c r="F132" s="13" t="b">
        <v>0</v>
      </c>
      <c r="G132" s="13" t="b">
        <v>0</v>
      </c>
      <c r="H132" s="13" t="b">
        <v>0</v>
      </c>
      <c r="I132" s="13" t="b">
        <f>IF(COUNTIF([1]!Form_Responses1[[#All],[Instagram account
(ex. idenel_official - Do not put "@")]], LOWER(A132)) &gt; 0, TRUE, FALSE)</f>
        <v>0</v>
      </c>
      <c r="J132" s="11"/>
      <c r="K132" s="11" t="str">
        <f>IFERROR(VLOOKUP(LOWER(A132), '[1]설문지 응답 시트1'!I:N, 6, FALSE), "")</f>
        <v/>
      </c>
      <c r="L132" s="13" t="b">
        <v>0</v>
      </c>
      <c r="M132" s="13" t="b">
        <v>0</v>
      </c>
      <c r="N132" s="11"/>
      <c r="O132" s="12" t="str">
        <f>IF(ISBLANK(Table1[[#This Row],[예약일(확정)]]),"",Table1[[#This Row],[예약일(확정)]]+7)</f>
        <v/>
      </c>
      <c r="P132" s="11"/>
      <c r="Q132" s="11"/>
      <c r="R132" s="11"/>
      <c r="S132" s="11"/>
      <c r="T132" s="11"/>
      <c r="U132" s="10"/>
    </row>
    <row r="133" spans="1:21" ht="14">
      <c r="A133" s="27" t="s">
        <v>6001</v>
      </c>
      <c r="B133" s="217" t="s">
        <v>6000</v>
      </c>
      <c r="C133" s="54"/>
      <c r="D133" s="150" t="s">
        <v>4</v>
      </c>
      <c r="E133" s="224" t="str">
        <f ca="1">IF(AND(J133&lt;&gt;"", O133&lt;&gt;"", TODAY() &gt; O133, N133=""), "포스팅 지연",
IF(N133&lt;&gt;"", "포스팅 완료",
IF(M133=TRUE, "시술 완료",
IF(L133=TRUE, "콘텐츠 가이드 전송",
IF(NOT(ISBLANK(J133)), "예약 확정",
IF(I133=TRUE, "구글폼 회신",
IF(H133=TRUE, "구글폼 전송",
IF(G133=TRUE, "거절",
IF(F133=TRUE, "회신 수신",
"태핑 완료 회신대기")))))
))))</f>
        <v>태핑 완료 회신대기</v>
      </c>
      <c r="F133" s="22" t="b">
        <v>0</v>
      </c>
      <c r="G133" s="22" t="b">
        <v>0</v>
      </c>
      <c r="H133" s="22" t="b">
        <v>0</v>
      </c>
      <c r="I133" s="22" t="b">
        <f>IF(COUNTIF([1]!Form_Responses1[[#All],[Instagram account
(ex. idenel_official - Do not put "@")]], LOWER(A133)) &gt; 0, TRUE, FALSE)</f>
        <v>0</v>
      </c>
      <c r="J133" s="20"/>
      <c r="K133" s="20" t="str">
        <f>IFERROR(VLOOKUP(LOWER(A133), '[1]설문지 응답 시트1'!I:N, 6, FALSE), "")</f>
        <v/>
      </c>
      <c r="L133" s="22" t="b">
        <v>0</v>
      </c>
      <c r="M133" s="22" t="b">
        <v>0</v>
      </c>
      <c r="N133" s="20"/>
      <c r="O133" s="21" t="str">
        <f>IF(ISBLANK(Table1[[#This Row],[예약일(확정)]]),"",Table1[[#This Row],[예약일(확정)]]+7)</f>
        <v/>
      </c>
      <c r="P133" s="20"/>
      <c r="Q133" s="20"/>
      <c r="R133" s="20"/>
      <c r="S133" s="20"/>
      <c r="T133" s="20"/>
      <c r="U133" s="19"/>
    </row>
    <row r="134" spans="1:21" ht="14">
      <c r="A134" s="18" t="s">
        <v>5999</v>
      </c>
      <c r="B134" s="192" t="s">
        <v>5998</v>
      </c>
      <c r="C134" s="56"/>
      <c r="D134" s="148" t="s">
        <v>4</v>
      </c>
      <c r="E134" s="223" t="str">
        <f ca="1">IF(AND(J134&lt;&gt;"", O134&lt;&gt;"", TODAY() &gt; O134, N134=""), "포스팅 지연",
IF(N134&lt;&gt;"", "포스팅 완료",
IF(M134=TRUE, "시술 완료",
IF(L134=TRUE, "콘텐츠 가이드 전송",
IF(NOT(ISBLANK(J134)), "예약 확정",
IF(I134=TRUE, "구글폼 회신",
IF(H134=TRUE, "구글폼 전송",
IF(G134=TRUE, "거절",
IF(F134=TRUE, "회신 수신",
"태핑 완료 회신대기")))))
))))</f>
        <v>회신 수신</v>
      </c>
      <c r="F134" s="13" t="b">
        <v>1</v>
      </c>
      <c r="G134" s="13" t="b">
        <v>0</v>
      </c>
      <c r="H134" s="13" t="b">
        <v>0</v>
      </c>
      <c r="I134" s="13" t="b">
        <f>IF(COUNTIF([1]!Form_Responses1[[#All],[Instagram account
(ex. idenel_official - Do not put "@")]], LOWER(A134)) &gt; 0, TRUE, FALSE)</f>
        <v>0</v>
      </c>
      <c r="J134" s="11"/>
      <c r="K134" s="11" t="str">
        <f>IFERROR(VLOOKUP(LOWER(A134), '[1]설문지 응답 시트1'!I:N, 6, FALSE), "")</f>
        <v/>
      </c>
      <c r="L134" s="13" t="b">
        <v>0</v>
      </c>
      <c r="M134" s="13" t="b">
        <v>0</v>
      </c>
      <c r="N134" s="11"/>
      <c r="O134" s="12" t="str">
        <f>IF(ISBLANK(Table1[[#This Row],[예약일(확정)]]),"",Table1[[#This Row],[예약일(확정)]]+7)</f>
        <v/>
      </c>
      <c r="P134" s="11"/>
      <c r="Q134" s="11"/>
      <c r="R134" s="11"/>
      <c r="S134" s="11"/>
      <c r="T134" s="11"/>
      <c r="U134" s="10"/>
    </row>
    <row r="135" spans="1:21" ht="14">
      <c r="A135" s="27" t="s">
        <v>5997</v>
      </c>
      <c r="B135" s="217" t="s">
        <v>5996</v>
      </c>
      <c r="C135" s="54"/>
      <c r="D135" s="150" t="s">
        <v>4</v>
      </c>
      <c r="E135" s="224" t="str">
        <f ca="1">IF(AND(J135&lt;&gt;"", O135&lt;&gt;"", TODAY() &gt; O135, N135=""), "포스팅 지연",
IF(N135&lt;&gt;"", "포스팅 완료",
IF(M135=TRUE, "시술 완료",
IF(L135=TRUE, "콘텐츠 가이드 전송",
IF(NOT(ISBLANK(J135)), "예약 확정",
IF(I135=TRUE, "구글폼 회신",
IF(H135=TRUE, "구글폼 전송",
IF(G135=TRUE, "거절",
IF(F135=TRUE, "회신 수신",
"태핑 완료 회신대기")))))
))))</f>
        <v>태핑 완료 회신대기</v>
      </c>
      <c r="F135" s="22" t="b">
        <v>0</v>
      </c>
      <c r="G135" s="22" t="b">
        <v>0</v>
      </c>
      <c r="H135" s="22" t="b">
        <v>0</v>
      </c>
      <c r="I135" s="22" t="b">
        <f>IF(COUNTIF([1]!Form_Responses1[[#All],[Instagram account
(ex. idenel_official - Do not put "@")]], LOWER(A135)) &gt; 0, TRUE, FALSE)</f>
        <v>0</v>
      </c>
      <c r="J135" s="20"/>
      <c r="K135" s="20" t="str">
        <f>IFERROR(VLOOKUP(LOWER(A135), '[1]설문지 응답 시트1'!I:N, 6, FALSE), "")</f>
        <v/>
      </c>
      <c r="L135" s="22" t="b">
        <v>0</v>
      </c>
      <c r="M135" s="22" t="b">
        <v>0</v>
      </c>
      <c r="N135" s="20"/>
      <c r="O135" s="21" t="str">
        <f>IF(ISBLANK(Table1[[#This Row],[예약일(확정)]]),"",Table1[[#This Row],[예약일(확정)]]+7)</f>
        <v/>
      </c>
      <c r="P135" s="20"/>
      <c r="Q135" s="20"/>
      <c r="R135" s="20"/>
      <c r="S135" s="20"/>
      <c r="T135" s="20"/>
      <c r="U135" s="19"/>
    </row>
    <row r="136" spans="1:21" ht="14">
      <c r="A136" s="18" t="s">
        <v>5995</v>
      </c>
      <c r="B136" s="192" t="s">
        <v>5994</v>
      </c>
      <c r="C136" s="56"/>
      <c r="D136" s="148" t="s">
        <v>4</v>
      </c>
      <c r="E136" s="223" t="str">
        <f ca="1">IF(AND(J136&lt;&gt;"", O136&lt;&gt;"", TODAY() &gt; O136, N136=""), "포스팅 지연",
IF(N136&lt;&gt;"", "포스팅 완료",
IF(M136=TRUE, "시술 완료",
IF(L136=TRUE, "콘텐츠 가이드 전송",
IF(NOT(ISBLANK(J136)), "예약 확정",
IF(I136=TRUE, "구글폼 회신",
IF(H136=TRUE, "구글폼 전송",
IF(G136=TRUE, "거절",
IF(F136=TRUE, "회신 수신",
"태핑 완료 회신대기")))))
))))</f>
        <v>거절</v>
      </c>
      <c r="F136" s="13" t="b">
        <v>1</v>
      </c>
      <c r="G136" s="13" t="b">
        <v>1</v>
      </c>
      <c r="H136" s="13" t="b">
        <v>0</v>
      </c>
      <c r="I136" s="13" t="b">
        <f>IF(COUNTIF([1]!Form_Responses1[[#All],[Instagram account
(ex. idenel_official - Do not put "@")]], LOWER(A136)) &gt; 0, TRUE, FALSE)</f>
        <v>0</v>
      </c>
      <c r="J136" s="11"/>
      <c r="K136" s="11" t="str">
        <f>IFERROR(VLOOKUP(LOWER(A136), '[1]설문지 응답 시트1'!I:N, 6, FALSE), "")</f>
        <v/>
      </c>
      <c r="L136" s="13" t="b">
        <v>0</v>
      </c>
      <c r="M136" s="13" t="b">
        <v>0</v>
      </c>
      <c r="N136" s="11"/>
      <c r="O136" s="12" t="str">
        <f>IF(ISBLANK(Table1[[#This Row],[예약일(확정)]]),"",Table1[[#This Row],[예약일(확정)]]+7)</f>
        <v/>
      </c>
      <c r="P136" s="11"/>
      <c r="Q136" s="11"/>
      <c r="R136" s="11"/>
      <c r="S136" s="11"/>
      <c r="T136" s="11"/>
      <c r="U136" s="10"/>
    </row>
    <row r="137" spans="1:21" ht="14">
      <c r="A137" s="257" t="s">
        <v>5993</v>
      </c>
      <c r="B137" s="238" t="s">
        <v>5992</v>
      </c>
      <c r="C137" s="237"/>
      <c r="D137" s="150" t="s">
        <v>4</v>
      </c>
      <c r="E137" s="224" t="str">
        <f ca="1">IF(AND(J137&lt;&gt;"", O137&lt;&gt;"", TODAY() &gt; O137, N137=""), "포스팅 지연",
IF(N137&lt;&gt;"", "포스팅 완료",
IF(M137=TRUE, "시술 완료",
IF(L137=TRUE, "콘텐츠 가이드 전송",
IF(NOT(ISBLANK(J137)), "예약 확정",
IF(I137=TRUE, "구글폼 회신",
IF(H137=TRUE, "구글폼 전송",
IF(G137=TRUE, "거절",
IF(F137=TRUE, "회신 수신",
"태핑 완료 회신대기")))))
))))</f>
        <v>포스팅 완료</v>
      </c>
      <c r="F137" s="22" t="b">
        <v>1</v>
      </c>
      <c r="G137" s="22" t="b">
        <v>0</v>
      </c>
      <c r="H137" s="22" t="b">
        <v>1</v>
      </c>
      <c r="I137" s="22" t="b">
        <f>IF(COUNTIF([1]!Form_Responses1[[#All],[Instagram account
(ex. idenel_official - Do not put "@")]], LOWER(A137)) &gt; 0, TRUE, FALSE)</f>
        <v>1</v>
      </c>
      <c r="J137" s="23">
        <v>45807.479166666664</v>
      </c>
      <c r="K137" s="20" t="str">
        <f>IFERROR(VLOOKUP(LOWER(A137), '[1]설문지 응답 시트1'!I:N, 6, FALSE), "")</f>
        <v>Benjamin Clinic (Gangnam)</v>
      </c>
      <c r="L137" s="22" t="b">
        <v>1</v>
      </c>
      <c r="M137" s="22" t="b">
        <v>1</v>
      </c>
      <c r="N137" s="33" t="s">
        <v>5991</v>
      </c>
      <c r="O137" s="21">
        <f>IF(ISBLANK(Table1[[#This Row],[예약일(확정)]]),"",Table1[[#This Row],[예약일(확정)]]+14)</f>
        <v>45821.479166666664</v>
      </c>
      <c r="P137" s="20"/>
      <c r="Q137" s="20"/>
      <c r="R137" s="20"/>
      <c r="S137" s="20"/>
      <c r="T137" s="20" t="s">
        <v>1962</v>
      </c>
      <c r="U137" s="19"/>
    </row>
    <row r="138" spans="1:21" ht="14">
      <c r="A138" s="254" t="s">
        <v>5990</v>
      </c>
      <c r="B138" s="241" t="s">
        <v>5989</v>
      </c>
      <c r="C138" s="66"/>
      <c r="D138" s="148" t="s">
        <v>4</v>
      </c>
      <c r="E138" s="223" t="str">
        <f ca="1">IF(AND(J138&lt;&gt;"", O138&lt;&gt;"", TODAY() &gt; O138, N138=""), "포스팅 지연",
IF(N138&lt;&gt;"", "포스팅 완료",
IF(M138=TRUE, "시술 완료",
IF(L138=TRUE, "콘텐츠 가이드 전송",
IF(NOT(ISBLANK(J138)), "예약 확정",
IF(I138=TRUE, "구글폼 회신",
IF(H138=TRUE, "구글폼 전송",
IF(G138=TRUE, "거절",
IF(F138=TRUE, "회신 수신",
"태핑 완료 회신대기")))))
))))</f>
        <v>태핑 완료 회신대기</v>
      </c>
      <c r="F138" s="13" t="b">
        <v>0</v>
      </c>
      <c r="G138" s="13" t="b">
        <v>0</v>
      </c>
      <c r="H138" s="13" t="b">
        <v>0</v>
      </c>
      <c r="I138" s="13" t="b">
        <f>IF(COUNTIF([1]!Form_Responses1[[#All],[Instagram account
(ex. idenel_official - Do not put "@")]], LOWER(A138)) &gt; 0, TRUE, FALSE)</f>
        <v>0</v>
      </c>
      <c r="J138" s="11"/>
      <c r="K138" s="11" t="str">
        <f>IFERROR(VLOOKUP(LOWER(A138), '[1]설문지 응답 시트1'!I:N, 6, FALSE), "")</f>
        <v/>
      </c>
      <c r="L138" s="13" t="b">
        <v>0</v>
      </c>
      <c r="M138" s="13" t="b">
        <v>0</v>
      </c>
      <c r="N138" s="11"/>
      <c r="O138" s="12" t="str">
        <f>IF(ISBLANK(Table1[[#This Row],[예약일(확정)]]),"",Table1[[#This Row],[예약일(확정)]]+7)</f>
        <v/>
      </c>
      <c r="P138" s="11"/>
      <c r="Q138" s="11"/>
      <c r="R138" s="11"/>
      <c r="S138" s="11"/>
      <c r="T138" s="11"/>
      <c r="U138" s="10"/>
    </row>
    <row r="139" spans="1:21" ht="14">
      <c r="A139" s="239" t="s">
        <v>5988</v>
      </c>
      <c r="B139" s="238" t="s">
        <v>5987</v>
      </c>
      <c r="C139" s="237"/>
      <c r="D139" s="150" t="s">
        <v>4</v>
      </c>
      <c r="E139" s="224" t="str">
        <f ca="1">IF(AND(J139&lt;&gt;"", O139&lt;&gt;"", TODAY() &gt; O139, N139=""), "포스팅 지연",
IF(N139&lt;&gt;"", "포스팅 완료",
IF(M139=TRUE, "시술 완료",
IF(L139=TRUE, "콘텐츠 가이드 전송",
IF(NOT(ISBLANK(J139)), "예약 확정",
IF(I139=TRUE, "구글폼 회신",
IF(H139=TRUE, "구글폼 전송",
IF(G139=TRUE, "거절",
IF(F139=TRUE, "회신 수신",
"태핑 완료 회신대기")))))
))))</f>
        <v>태핑 완료 회신대기</v>
      </c>
      <c r="F139" s="22" t="b">
        <v>0</v>
      </c>
      <c r="G139" s="22" t="b">
        <v>0</v>
      </c>
      <c r="H139" s="22" t="b">
        <v>0</v>
      </c>
      <c r="I139" s="22" t="b">
        <f>IF(COUNTIF([1]!Form_Responses1[[#All],[Instagram account
(ex. idenel_official - Do not put "@")]], LOWER(A139)) &gt; 0, TRUE, FALSE)</f>
        <v>0</v>
      </c>
      <c r="J139" s="20"/>
      <c r="K139" s="20" t="str">
        <f>IFERROR(VLOOKUP(LOWER(A139), '[1]설문지 응답 시트1'!I:N, 6, FALSE), "")</f>
        <v/>
      </c>
      <c r="L139" s="22" t="b">
        <v>0</v>
      </c>
      <c r="M139" s="22" t="b">
        <v>0</v>
      </c>
      <c r="N139" s="20"/>
      <c r="O139" s="21" t="str">
        <f>IF(ISBLANK(Table1[[#This Row],[예약일(확정)]]),"",Table1[[#This Row],[예약일(확정)]]+7)</f>
        <v/>
      </c>
      <c r="P139" s="20"/>
      <c r="Q139" s="20"/>
      <c r="R139" s="20"/>
      <c r="S139" s="20"/>
      <c r="T139" s="20"/>
      <c r="U139" s="19"/>
    </row>
    <row r="140" spans="1:21" ht="14">
      <c r="A140" s="254" t="s">
        <v>3439</v>
      </c>
      <c r="B140" s="241" t="s">
        <v>5986</v>
      </c>
      <c r="C140" s="66"/>
      <c r="D140" s="148" t="s">
        <v>4</v>
      </c>
      <c r="E140" s="223" t="str">
        <f ca="1">IF(AND(J140&lt;&gt;"", O140&lt;&gt;"", TODAY() &gt; O140, N140=""), "포스팅 지연",
IF(N140&lt;&gt;"", "포스팅 완료",
IF(M140=TRUE, "시술 완료",
IF(L140=TRUE, "콘텐츠 가이드 전송",
IF(NOT(ISBLANK(J140)), "예약 확정",
IF(I140=TRUE, "구글폼 회신",
IF(H140=TRUE, "구글폼 전송",
IF(G140=TRUE, "거절",
IF(F140=TRUE, "회신 수신",
"태핑 완료 회신대기")))))
))))</f>
        <v>태핑 완료 회신대기</v>
      </c>
      <c r="F140" s="13" t="b">
        <v>0</v>
      </c>
      <c r="G140" s="13" t="b">
        <v>0</v>
      </c>
      <c r="H140" s="13" t="b">
        <v>0</v>
      </c>
      <c r="I140" s="13" t="b">
        <f>IF(COUNTIF([1]!Form_Responses1[[#All],[Instagram account
(ex. idenel_official - Do not put "@")]], LOWER(A140)) &gt; 0, TRUE, FALSE)</f>
        <v>0</v>
      </c>
      <c r="J140" s="11"/>
      <c r="K140" s="11" t="str">
        <f>IFERROR(VLOOKUP(LOWER(A140), '[1]설문지 응답 시트1'!I:N, 6, FALSE), "")</f>
        <v/>
      </c>
      <c r="L140" s="13" t="b">
        <v>0</v>
      </c>
      <c r="M140" s="13" t="b">
        <v>0</v>
      </c>
      <c r="N140" s="11"/>
      <c r="O140" s="12" t="str">
        <f>IF(ISBLANK(Table1[[#This Row],[예약일(확정)]]),"",Table1[[#This Row],[예약일(확정)]]+7)</f>
        <v/>
      </c>
      <c r="P140" s="11"/>
      <c r="Q140" s="11"/>
      <c r="R140" s="11"/>
      <c r="S140" s="11"/>
      <c r="T140" s="11"/>
      <c r="U140" s="10"/>
    </row>
    <row r="141" spans="1:21" ht="14">
      <c r="A141" s="239" t="s">
        <v>5985</v>
      </c>
      <c r="B141" s="238" t="s">
        <v>5984</v>
      </c>
      <c r="C141" s="237"/>
      <c r="D141" s="150" t="s">
        <v>4</v>
      </c>
      <c r="E141" s="224" t="str">
        <f ca="1">IF(AND(J141&lt;&gt;"", O141&lt;&gt;"", TODAY() &gt; O141, N141=""), "포스팅 지연",
IF(N141&lt;&gt;"", "포스팅 완료",
IF(M141=TRUE, "시술 완료",
IF(L141=TRUE, "콘텐츠 가이드 전송",
IF(NOT(ISBLANK(J141)), "예약 확정",
IF(I141=TRUE, "구글폼 회신",
IF(H141=TRUE, "구글폼 전송",
IF(G141=TRUE, "거절",
IF(F141=TRUE, "회신 수신",
"태핑 완료 회신대기")))))
))))</f>
        <v>태핑 완료 회신대기</v>
      </c>
      <c r="F141" s="22" t="b">
        <v>0</v>
      </c>
      <c r="G141" s="22" t="b">
        <v>0</v>
      </c>
      <c r="H141" s="22" t="b">
        <v>0</v>
      </c>
      <c r="I141" s="22" t="b">
        <f>IF(COUNTIF([1]!Form_Responses1[[#All],[Instagram account
(ex. idenel_official - Do not put "@")]], LOWER(A141)) &gt; 0, TRUE, FALSE)</f>
        <v>0</v>
      </c>
      <c r="J141" s="20"/>
      <c r="K141" s="20" t="str">
        <f>IFERROR(VLOOKUP(LOWER(A141), '[1]설문지 응답 시트1'!I:N, 6, FALSE), "")</f>
        <v/>
      </c>
      <c r="L141" s="22" t="b">
        <v>0</v>
      </c>
      <c r="M141" s="22" t="b">
        <v>0</v>
      </c>
      <c r="N141" s="20"/>
      <c r="O141" s="21" t="str">
        <f>IF(ISBLANK(Table1[[#This Row],[예약일(확정)]]),"",Table1[[#This Row],[예약일(확정)]]+7)</f>
        <v/>
      </c>
      <c r="P141" s="20"/>
      <c r="Q141" s="20"/>
      <c r="R141" s="20"/>
      <c r="S141" s="20"/>
      <c r="T141" s="20"/>
      <c r="U141" s="19"/>
    </row>
    <row r="142" spans="1:21" ht="17">
      <c r="A142" s="75" t="s">
        <v>5983</v>
      </c>
      <c r="B142" s="192" t="str">
        <f>"https://www.instagram.com/"&amp;A142</f>
        <v>https://www.instagram.com/bahteeva.e</v>
      </c>
      <c r="C142" s="56"/>
      <c r="D142" s="148" t="s">
        <v>4</v>
      </c>
      <c r="E142" s="223" t="str">
        <f ca="1">IF(AND(J142&lt;&gt;"", O142&lt;&gt;"", TODAY() &gt; O142, N142=""), "포스팅 지연",
IF(N142&lt;&gt;"", "포스팅 완료",
IF(M142=TRUE, "시술 완료",
IF(L142=TRUE, "콘텐츠 가이드 전송",
IF(NOT(ISBLANK(J142)), "예약 확정",
IF(I142=TRUE, "구글폼 회신",
IF(H142=TRUE, "구글폼 전송",
IF(G142=TRUE, "거절",
IF(F142=TRUE, "회신 수신",
"태핑 완료 회신대기")))))
))))</f>
        <v>포스팅 완료</v>
      </c>
      <c r="F142" s="13" t="b">
        <v>1</v>
      </c>
      <c r="G142" s="13" t="b">
        <v>0</v>
      </c>
      <c r="H142" s="13" t="b">
        <v>1</v>
      </c>
      <c r="I142" s="13" t="b">
        <f>IF(COUNTIF([1]!Form_Responses1[[#All],[Instagram account
(ex. idenel_official - Do not put "@")]], LOWER(A142)) &gt; 0, TRUE, FALSE)</f>
        <v>1</v>
      </c>
      <c r="J142" s="14">
        <v>45813.604166666664</v>
      </c>
      <c r="K142" s="11" t="str">
        <f>IFERROR(VLOOKUP(LOWER(A142), '[1]설문지 응답 시트1'!I:N, 6, FALSE), "")</f>
        <v>Benjamin Clinic (Gangnam)</v>
      </c>
      <c r="L142" s="13" t="b">
        <v>1</v>
      </c>
      <c r="M142" s="13" t="b">
        <v>1</v>
      </c>
      <c r="N142" s="58" t="s">
        <v>5982</v>
      </c>
      <c r="O142" s="12">
        <f>IF(ISBLANK(Table1[[#This Row],[예약일(확정)]]),"",Table1[[#This Row],[예약일(확정)]]+8)</f>
        <v>45821.604166666664</v>
      </c>
      <c r="P142" s="11"/>
      <c r="Q142" s="11"/>
      <c r="R142" s="11"/>
      <c r="S142" s="11"/>
      <c r="T142" s="187" t="s">
        <v>5981</v>
      </c>
      <c r="U142" s="10"/>
    </row>
    <row r="143" spans="1:21" ht="14">
      <c r="A143" s="239" t="s">
        <v>5980</v>
      </c>
      <c r="B143" s="238" t="s">
        <v>5979</v>
      </c>
      <c r="C143" s="237"/>
      <c r="D143" s="150" t="s">
        <v>4</v>
      </c>
      <c r="E143" s="224" t="str">
        <f ca="1">IF(AND(J143&lt;&gt;"", O143&lt;&gt;"", TODAY() &gt; O143, N143=""), "포스팅 지연",
IF(N143&lt;&gt;"", "포스팅 완료",
IF(M143=TRUE, "시술 완료",
IF(L143=TRUE, "콘텐츠 가이드 전송",
IF(NOT(ISBLANK(J143)), "예약 확정",
IF(I143=TRUE, "구글폼 회신",
IF(H143=TRUE, "구글폼 전송",
IF(G143=TRUE, "거절",
IF(F143=TRUE, "회신 수신",
"태핑 완료 회신대기")))))
))))</f>
        <v>태핑 완료 회신대기</v>
      </c>
      <c r="F143" s="22" t="b">
        <v>0</v>
      </c>
      <c r="G143" s="22" t="b">
        <v>0</v>
      </c>
      <c r="H143" s="22" t="b">
        <v>0</v>
      </c>
      <c r="I143" s="22" t="b">
        <f>IF(COUNTIF([1]!Form_Responses1[[#All],[Instagram account
(ex. idenel_official - Do not put "@")]], LOWER(A143)) &gt; 0, TRUE, FALSE)</f>
        <v>0</v>
      </c>
      <c r="J143" s="20"/>
      <c r="K143" s="20" t="str">
        <f>IFERROR(VLOOKUP(LOWER(A143), '[1]설문지 응답 시트1'!I:N, 6, FALSE), "")</f>
        <v/>
      </c>
      <c r="L143" s="22" t="b">
        <v>0</v>
      </c>
      <c r="M143" s="22" t="b">
        <v>0</v>
      </c>
      <c r="N143" s="20"/>
      <c r="O143" s="21" t="str">
        <f>IF(ISBLANK(Table1[[#This Row],[예약일(확정)]]),"",Table1[[#This Row],[예약일(확정)]]+7)</f>
        <v/>
      </c>
      <c r="P143" s="20"/>
      <c r="Q143" s="20"/>
      <c r="R143" s="20"/>
      <c r="S143" s="20"/>
      <c r="T143" s="20"/>
      <c r="U143" s="19"/>
    </row>
    <row r="144" spans="1:21" ht="14">
      <c r="A144" s="254" t="s">
        <v>5978</v>
      </c>
      <c r="B144" s="241" t="s">
        <v>5977</v>
      </c>
      <c r="C144" s="66"/>
      <c r="D144" s="148" t="s">
        <v>4</v>
      </c>
      <c r="E144" s="223" t="str">
        <f ca="1">IF(AND(J144&lt;&gt;"", O144&lt;&gt;"", TODAY() &gt; O144, N144=""), "포스팅 지연",
IF(N144&lt;&gt;"", "포스팅 완료",
IF(M144=TRUE, "시술 완료",
IF(L144=TRUE, "콘텐츠 가이드 전송",
IF(NOT(ISBLANK(J144)), "예약 확정",
IF(I144=TRUE, "구글폼 회신",
IF(H144=TRUE, "구글폼 전송",
IF(G144=TRUE, "거절",
IF(F144=TRUE, "회신 수신",
"태핑 완료 회신대기")))))
))))</f>
        <v>태핑 완료 회신대기</v>
      </c>
      <c r="F144" s="13" t="b">
        <v>0</v>
      </c>
      <c r="G144" s="13" t="b">
        <v>0</v>
      </c>
      <c r="H144" s="13" t="b">
        <v>0</v>
      </c>
      <c r="I144" s="13" t="b">
        <f>IF(COUNTIF([1]!Form_Responses1[[#All],[Instagram account
(ex. idenel_official - Do not put "@")]], LOWER(A144)) &gt; 0, TRUE, FALSE)</f>
        <v>0</v>
      </c>
      <c r="J144" s="11"/>
      <c r="K144" s="11" t="str">
        <f>IFERROR(VLOOKUP(LOWER(A144), '[1]설문지 응답 시트1'!I:N, 6, FALSE), "")</f>
        <v/>
      </c>
      <c r="L144" s="13" t="b">
        <v>0</v>
      </c>
      <c r="M144" s="13" t="b">
        <v>0</v>
      </c>
      <c r="N144" s="11"/>
      <c r="O144" s="12" t="str">
        <f>IF(ISBLANK(Table1[[#This Row],[예약일(확정)]]),"",Table1[[#This Row],[예약일(확정)]]+7)</f>
        <v/>
      </c>
      <c r="P144" s="11"/>
      <c r="Q144" s="11"/>
      <c r="R144" s="11"/>
      <c r="S144" s="11"/>
      <c r="T144" s="11"/>
      <c r="U144" s="10"/>
    </row>
    <row r="145" spans="1:21" ht="14">
      <c r="A145" s="239" t="s">
        <v>5976</v>
      </c>
      <c r="B145" s="238" t="s">
        <v>5975</v>
      </c>
      <c r="C145" s="237"/>
      <c r="D145" s="150" t="s">
        <v>4</v>
      </c>
      <c r="E145" s="224" t="str">
        <f ca="1">IF(AND(J145&lt;&gt;"", O145&lt;&gt;"", TODAY() &gt; O145, N145=""), "포스팅 지연",
IF(N145&lt;&gt;"", "포스팅 완료",
IF(M145=TRUE, "시술 완료",
IF(L145=TRUE, "콘텐츠 가이드 전송",
IF(NOT(ISBLANK(J145)), "예약 확정",
IF(I145=TRUE, "구글폼 회신",
IF(H145=TRUE, "구글폼 전송",
IF(G145=TRUE, "거절",
IF(F145=TRUE, "회신 수신",
"태핑 완료 회신대기")))))
))))</f>
        <v>태핑 완료 회신대기</v>
      </c>
      <c r="F145" s="22" t="b">
        <v>0</v>
      </c>
      <c r="G145" s="22" t="b">
        <v>0</v>
      </c>
      <c r="H145" s="22" t="b">
        <v>0</v>
      </c>
      <c r="I145" s="22" t="b">
        <f>IF(COUNTIF([1]!Form_Responses1[[#All],[Instagram account
(ex. idenel_official - Do not put "@")]], LOWER(A145)) &gt; 0, TRUE, FALSE)</f>
        <v>0</v>
      </c>
      <c r="J145" s="20"/>
      <c r="K145" s="20" t="str">
        <f>IFERROR(VLOOKUP(LOWER(A145), '[1]설문지 응답 시트1'!I:N, 6, FALSE), "")</f>
        <v/>
      </c>
      <c r="L145" s="22" t="b">
        <v>0</v>
      </c>
      <c r="M145" s="22" t="b">
        <v>0</v>
      </c>
      <c r="N145" s="20"/>
      <c r="O145" s="21" t="str">
        <f>IF(ISBLANK(Table1[[#This Row],[예약일(확정)]]),"",Table1[[#This Row],[예약일(확정)]]+7)</f>
        <v/>
      </c>
      <c r="P145" s="20"/>
      <c r="Q145" s="20"/>
      <c r="R145" s="20"/>
      <c r="S145" s="20"/>
      <c r="T145" s="20"/>
      <c r="U145" s="19"/>
    </row>
    <row r="146" spans="1:21" ht="14">
      <c r="A146" s="254" t="s">
        <v>5974</v>
      </c>
      <c r="B146" s="241" t="s">
        <v>5973</v>
      </c>
      <c r="C146" s="66"/>
      <c r="D146" s="148" t="s">
        <v>4</v>
      </c>
      <c r="E146" s="223" t="str">
        <f ca="1">IF(AND(J146&lt;&gt;"", O146&lt;&gt;"", TODAY() &gt; O146, N146=""), "포스팅 지연",
IF(N146&lt;&gt;"", "포스팅 완료",
IF(M146=TRUE, "시술 완료",
IF(L146=TRUE, "콘텐츠 가이드 전송",
IF(NOT(ISBLANK(J146)), "예약 확정",
IF(I146=TRUE, "구글폼 회신",
IF(H146=TRUE, "구글폼 전송",
IF(G146=TRUE, "거절",
IF(F146=TRUE, "회신 수신",
"태핑 완료 회신대기")))))
))))</f>
        <v>태핑 완료 회신대기</v>
      </c>
      <c r="F146" s="13" t="b">
        <v>0</v>
      </c>
      <c r="G146" s="13" t="b">
        <v>0</v>
      </c>
      <c r="H146" s="13" t="b">
        <v>0</v>
      </c>
      <c r="I146" s="13" t="b">
        <f>IF(COUNTIF([1]!Form_Responses1[[#All],[Instagram account
(ex. idenel_official - Do not put "@")]], LOWER(A146)) &gt; 0, TRUE, FALSE)</f>
        <v>0</v>
      </c>
      <c r="J146" s="11"/>
      <c r="K146" s="11" t="str">
        <f>IFERROR(VLOOKUP(LOWER(A146), '[1]설문지 응답 시트1'!I:N, 6, FALSE), "")</f>
        <v/>
      </c>
      <c r="L146" s="13" t="b">
        <v>0</v>
      </c>
      <c r="M146" s="13" t="b">
        <v>0</v>
      </c>
      <c r="N146" s="11"/>
      <c r="O146" s="12" t="str">
        <f>IF(ISBLANK(Table1[[#This Row],[예약일(확정)]]),"",Table1[[#This Row],[예약일(확정)]]+7)</f>
        <v/>
      </c>
      <c r="P146" s="11"/>
      <c r="Q146" s="11"/>
      <c r="R146" s="11"/>
      <c r="S146" s="11"/>
      <c r="T146" s="11"/>
      <c r="U146" s="10"/>
    </row>
    <row r="147" spans="1:21" ht="14">
      <c r="A147" s="239" t="s">
        <v>5972</v>
      </c>
      <c r="B147" s="238" t="s">
        <v>5971</v>
      </c>
      <c r="C147" s="237"/>
      <c r="D147" s="150" t="s">
        <v>4</v>
      </c>
      <c r="E147" s="224" t="str">
        <f ca="1">IF(AND(J147&lt;&gt;"", O147&lt;&gt;"", TODAY() &gt; O147, N147=""), "포스팅 지연",
IF(N147&lt;&gt;"", "포스팅 완료",
IF(M147=TRUE, "시술 완료",
IF(L147=TRUE, "콘텐츠 가이드 전송",
IF(NOT(ISBLANK(J147)), "예약 확정",
IF(I147=TRUE, "구글폼 회신",
IF(H147=TRUE, "구글폼 전송",
IF(G147=TRUE, "거절",
IF(F147=TRUE, "회신 수신",
"태핑 완료 회신대기")))))
))))</f>
        <v>구글폼 전송</v>
      </c>
      <c r="F147" s="22" t="b">
        <v>1</v>
      </c>
      <c r="G147" s="22" t="b">
        <v>0</v>
      </c>
      <c r="H147" s="22" t="b">
        <v>1</v>
      </c>
      <c r="I147" s="22" t="b">
        <f>IF(COUNTIF([1]!Form_Responses1[[#All],[Instagram account
(ex. idenel_official - Do not put "@")]], LOWER(A147)) &gt; 0, TRUE, FALSE)</f>
        <v>0</v>
      </c>
      <c r="J147" s="20"/>
      <c r="K147" s="20" t="str">
        <f>IFERROR(VLOOKUP(LOWER(A147), '[1]설문지 응답 시트1'!I:N, 6, FALSE), "")</f>
        <v/>
      </c>
      <c r="L147" s="22" t="b">
        <v>0</v>
      </c>
      <c r="M147" s="22" t="b">
        <v>0</v>
      </c>
      <c r="N147" s="20"/>
      <c r="O147" s="21" t="str">
        <f>IF(ISBLANK(Table1[[#This Row],[예약일(확정)]]),"",Table1[[#This Row],[예약일(확정)]]+7)</f>
        <v/>
      </c>
      <c r="P147" s="20"/>
      <c r="Q147" s="20"/>
      <c r="R147" s="20"/>
      <c r="S147" s="20"/>
      <c r="T147" s="20"/>
      <c r="U147" s="19"/>
    </row>
    <row r="148" spans="1:21" ht="14">
      <c r="A148" s="254" t="s">
        <v>141</v>
      </c>
      <c r="B148" s="241" t="s">
        <v>5970</v>
      </c>
      <c r="C148" s="66"/>
      <c r="D148" s="148" t="s">
        <v>4</v>
      </c>
      <c r="E148" s="223" t="str">
        <f ca="1">IF(AND(J148&lt;&gt;"", O148&lt;&gt;"", TODAY() &gt; O148, N148=""), "포스팅 지연",
IF(N148&lt;&gt;"", "포스팅 완료",
IF(M148=TRUE, "시술 완료",
IF(L148=TRUE, "콘텐츠 가이드 전송",
IF(NOT(ISBLANK(J148)), "예약 확정",
IF(I148=TRUE, "구글폼 회신",
IF(H148=TRUE, "구글폼 전송",
IF(G148=TRUE, "거절",
IF(F148=TRUE, "회신 수신",
"태핑 완료 회신대기")))))
))))</f>
        <v>태핑 완료 회신대기</v>
      </c>
      <c r="F148" s="13" t="b">
        <v>0</v>
      </c>
      <c r="G148" s="13" t="b">
        <v>0</v>
      </c>
      <c r="H148" s="13" t="b">
        <v>0</v>
      </c>
      <c r="I148" s="13" t="b">
        <f>IF(COUNTIF([1]!Form_Responses1[[#All],[Instagram account
(ex. idenel_official - Do not put "@")]], LOWER(A148)) &gt; 0, TRUE, FALSE)</f>
        <v>0</v>
      </c>
      <c r="J148" s="11"/>
      <c r="K148" s="11" t="str">
        <f>IFERROR(VLOOKUP(LOWER(A148), '[1]설문지 응답 시트1'!I:N, 6, FALSE), "")</f>
        <v/>
      </c>
      <c r="L148" s="13" t="b">
        <v>0</v>
      </c>
      <c r="M148" s="13" t="b">
        <v>0</v>
      </c>
      <c r="N148" s="11"/>
      <c r="O148" s="12" t="str">
        <f>IF(ISBLANK(Table1[[#This Row],[예약일(확정)]]),"",Table1[[#This Row],[예약일(확정)]]+7)</f>
        <v/>
      </c>
      <c r="P148" s="11"/>
      <c r="Q148" s="11"/>
      <c r="R148" s="11"/>
      <c r="S148" s="11"/>
      <c r="T148" s="11"/>
      <c r="U148" s="10"/>
    </row>
    <row r="149" spans="1:21" ht="14">
      <c r="A149" s="239" t="s">
        <v>5969</v>
      </c>
      <c r="B149" s="238" t="s">
        <v>5968</v>
      </c>
      <c r="C149" s="237"/>
      <c r="D149" s="150" t="s">
        <v>4</v>
      </c>
      <c r="E149" s="224" t="str">
        <f ca="1">IF(AND(J149&lt;&gt;"", O149&lt;&gt;"", TODAY() &gt; O149, N149=""), "포스팅 지연",
IF(N149&lt;&gt;"", "포스팅 완료",
IF(M149=TRUE, "시술 완료",
IF(L149=TRUE, "콘텐츠 가이드 전송",
IF(NOT(ISBLANK(J149)), "예약 확정",
IF(I149=TRUE, "구글폼 회신",
IF(H149=TRUE, "구글폼 전송",
IF(G149=TRUE, "거절",
IF(F149=TRUE, "회신 수신",
"태핑 완료 회신대기")))))
))))</f>
        <v>태핑 완료 회신대기</v>
      </c>
      <c r="F149" s="22" t="b">
        <v>0</v>
      </c>
      <c r="G149" s="22" t="b">
        <v>0</v>
      </c>
      <c r="H149" s="22" t="b">
        <v>0</v>
      </c>
      <c r="I149" s="22" t="b">
        <f>IF(COUNTIF([1]!Form_Responses1[[#All],[Instagram account
(ex. idenel_official - Do not put "@")]], LOWER(A149)) &gt; 0, TRUE, FALSE)</f>
        <v>0</v>
      </c>
      <c r="J149" s="20"/>
      <c r="K149" s="20" t="str">
        <f>IFERROR(VLOOKUP(LOWER(A149), '[1]설문지 응답 시트1'!I:N, 6, FALSE), "")</f>
        <v/>
      </c>
      <c r="L149" s="22" t="b">
        <v>0</v>
      </c>
      <c r="M149" s="22" t="b">
        <v>0</v>
      </c>
      <c r="N149" s="20"/>
      <c r="O149" s="21" t="str">
        <f>IF(ISBLANK(Table1[[#This Row],[예약일(확정)]]),"",Table1[[#This Row],[예약일(확정)]]+7)</f>
        <v/>
      </c>
      <c r="P149" s="20"/>
      <c r="Q149" s="20"/>
      <c r="R149" s="20"/>
      <c r="S149" s="20"/>
      <c r="T149" s="20"/>
      <c r="U149" s="19"/>
    </row>
    <row r="150" spans="1:21" ht="14">
      <c r="A150" s="254" t="s">
        <v>5967</v>
      </c>
      <c r="B150" s="241" t="s">
        <v>5966</v>
      </c>
      <c r="C150" s="66"/>
      <c r="D150" s="148" t="s">
        <v>4</v>
      </c>
      <c r="E150" s="223" t="str">
        <f ca="1">IF(AND(J150&lt;&gt;"", O150&lt;&gt;"", TODAY() &gt; O150, N150=""), "포스팅 지연",
IF(N150&lt;&gt;"", "포스팅 완료",
IF(M150=TRUE, "시술 완료",
IF(L150=TRUE, "콘텐츠 가이드 전송",
IF(NOT(ISBLANK(J150)), "예약 확정",
IF(I150=TRUE, "구글폼 회신",
IF(H150=TRUE, "구글폼 전송",
IF(G150=TRUE, "거절",
IF(F150=TRUE, "회신 수신",
"태핑 완료 회신대기")))))
))))</f>
        <v>태핑 완료 회신대기</v>
      </c>
      <c r="F150" s="13" t="b">
        <v>0</v>
      </c>
      <c r="G150" s="13" t="b">
        <v>0</v>
      </c>
      <c r="H150" s="13" t="b">
        <v>0</v>
      </c>
      <c r="I150" s="13" t="b">
        <f>IF(COUNTIF([1]!Form_Responses1[[#All],[Instagram account
(ex. idenel_official - Do not put "@")]], LOWER(A150)) &gt; 0, TRUE, FALSE)</f>
        <v>0</v>
      </c>
      <c r="J150" s="11"/>
      <c r="K150" s="11" t="str">
        <f>IFERROR(VLOOKUP(LOWER(A150), '[1]설문지 응답 시트1'!I:N, 6, FALSE), "")</f>
        <v/>
      </c>
      <c r="L150" s="13" t="b">
        <v>0</v>
      </c>
      <c r="M150" s="13" t="b">
        <v>0</v>
      </c>
      <c r="N150" s="11"/>
      <c r="O150" s="12" t="str">
        <f>IF(ISBLANK(Table1[[#This Row],[예약일(확정)]]),"",Table1[[#This Row],[예약일(확정)]]+7)</f>
        <v/>
      </c>
      <c r="P150" s="11"/>
      <c r="Q150" s="11"/>
      <c r="R150" s="11"/>
      <c r="S150" s="11"/>
      <c r="T150" s="11"/>
      <c r="U150" s="10"/>
    </row>
    <row r="151" spans="1:21" ht="14">
      <c r="A151" s="239" t="s">
        <v>5965</v>
      </c>
      <c r="B151" s="238" t="s">
        <v>5964</v>
      </c>
      <c r="C151" s="237"/>
      <c r="D151" s="150" t="s">
        <v>4</v>
      </c>
      <c r="E151" s="20" t="s">
        <v>3394</v>
      </c>
      <c r="F151" s="22" t="b">
        <v>1</v>
      </c>
      <c r="G151" s="22" t="b">
        <v>0</v>
      </c>
      <c r="H151" s="22" t="b">
        <v>1</v>
      </c>
      <c r="I151" s="22" t="b">
        <f>IF(COUNTIF([1]!Form_Responses1[[#All],[Instagram account
(ex. idenel_official - Do not put "@")]], LOWER(A151)) &gt; 0, TRUE, FALSE)</f>
        <v>1</v>
      </c>
      <c r="J151" s="20" t="s">
        <v>3394</v>
      </c>
      <c r="K151" s="20" t="s">
        <v>111</v>
      </c>
      <c r="L151" s="22" t="b">
        <v>1</v>
      </c>
      <c r="M151" s="22" t="b">
        <v>0</v>
      </c>
      <c r="N151" s="20"/>
      <c r="O151" s="21" t="e">
        <f>IF(ISBLANK(Table1[[#This Row],[예약일(확정)]]),"",Table1[[#This Row],[예약일(확정)]]+7)</f>
        <v>#VALUE!</v>
      </c>
      <c r="P151" s="20"/>
      <c r="Q151" s="20"/>
      <c r="R151" s="20"/>
      <c r="S151" s="20"/>
      <c r="T151" s="20"/>
      <c r="U151" s="19"/>
    </row>
    <row r="152" spans="1:21" ht="14">
      <c r="A152" s="254" t="s">
        <v>5963</v>
      </c>
      <c r="B152" s="241" t="s">
        <v>5962</v>
      </c>
      <c r="C152" s="66"/>
      <c r="D152" s="148" t="s">
        <v>4</v>
      </c>
      <c r="E152" s="223" t="str">
        <f ca="1">IF(AND(J152&lt;&gt;"", O152&lt;&gt;"", TODAY() &gt; O152, N152=""), "포스팅 지연",
IF(N152&lt;&gt;"", "포스팅 완료",
IF(M152=TRUE, "시술 완료",
IF(L152=TRUE, "콘텐츠 가이드 전송",
IF(NOT(ISBLANK(J152)), "예약 확정",
IF(I152=TRUE, "구글폼 회신",
IF(H152=TRUE, "구글폼 전송",
IF(G152=TRUE, "거절",
IF(F152=TRUE, "회신 수신",
"태핑 완료 회신대기")))))
))))</f>
        <v>태핑 완료 회신대기</v>
      </c>
      <c r="F152" s="13" t="b">
        <v>0</v>
      </c>
      <c r="G152" s="13" t="b">
        <v>0</v>
      </c>
      <c r="H152" s="13" t="b">
        <v>0</v>
      </c>
      <c r="I152" s="13" t="b">
        <f>IF(COUNTIF([1]!Form_Responses1[[#All],[Instagram account
(ex. idenel_official - Do not put "@")]], LOWER(A152)) &gt; 0, TRUE, FALSE)</f>
        <v>0</v>
      </c>
      <c r="J152" s="11"/>
      <c r="K152" s="11" t="str">
        <f>IFERROR(VLOOKUP(LOWER(A152), '[1]설문지 응답 시트1'!I:N, 6, FALSE), "")</f>
        <v/>
      </c>
      <c r="L152" s="13" t="b">
        <v>0</v>
      </c>
      <c r="M152" s="13" t="b">
        <v>0</v>
      </c>
      <c r="N152" s="11"/>
      <c r="O152" s="12" t="str">
        <f>IF(ISBLANK(Table1[[#This Row],[예약일(확정)]]),"",Table1[[#This Row],[예약일(확정)]]+7)</f>
        <v/>
      </c>
      <c r="P152" s="11"/>
      <c r="Q152" s="11"/>
      <c r="R152" s="11"/>
      <c r="S152" s="11"/>
      <c r="T152" s="11"/>
      <c r="U152" s="10"/>
    </row>
    <row r="153" spans="1:21" ht="14">
      <c r="A153" s="27" t="s">
        <v>5961</v>
      </c>
      <c r="B153" s="217" t="s">
        <v>5960</v>
      </c>
      <c r="C153" s="54"/>
      <c r="D153" s="150" t="s">
        <v>4</v>
      </c>
      <c r="E153" s="224" t="str">
        <f ca="1">IF(AND(J153&lt;&gt;"", O153&lt;&gt;"", TODAY() &gt; O153, N153=""), "포스팅 지연",
IF(N153&lt;&gt;"", "포스팅 완료",
IF(M153=TRUE, "시술 완료",
IF(L153=TRUE, "콘텐츠 가이드 전송",
IF(NOT(ISBLANK(J153)), "예약 확정",
IF(I153=TRUE, "구글폼 회신",
IF(H153=TRUE, "구글폼 전송",
IF(G153=TRUE, "거절",
IF(F153=TRUE, "회신 수신",
"태핑 완료 회신대기")))))
))))</f>
        <v>태핑 완료 회신대기</v>
      </c>
      <c r="F153" s="22" t="b">
        <v>0</v>
      </c>
      <c r="G153" s="22" t="b">
        <v>0</v>
      </c>
      <c r="H153" s="22" t="b">
        <v>0</v>
      </c>
      <c r="I153" s="22" t="b">
        <f>IF(COUNTIF([1]!Form_Responses1[[#All],[Instagram account
(ex. idenel_official - Do not put "@")]], LOWER(A153)) &gt; 0, TRUE, FALSE)</f>
        <v>0</v>
      </c>
      <c r="J153" s="20"/>
      <c r="K153" s="20" t="str">
        <f>IFERROR(VLOOKUP(LOWER(A153), '[1]설문지 응답 시트1'!I:N, 6, FALSE), "")</f>
        <v/>
      </c>
      <c r="L153" s="22" t="b">
        <v>0</v>
      </c>
      <c r="M153" s="22" t="b">
        <v>0</v>
      </c>
      <c r="N153" s="20"/>
      <c r="O153" s="21" t="str">
        <f>IF(ISBLANK(Table1[[#This Row],[예약일(확정)]]),"",Table1[[#This Row],[예약일(확정)]]+7)</f>
        <v/>
      </c>
      <c r="P153" s="20"/>
      <c r="Q153" s="20"/>
      <c r="R153" s="20"/>
      <c r="S153" s="20"/>
      <c r="T153" s="20"/>
      <c r="U153" s="19"/>
    </row>
    <row r="154" spans="1:21" ht="14">
      <c r="A154" s="18" t="s">
        <v>5959</v>
      </c>
      <c r="B154" s="192" t="s">
        <v>5958</v>
      </c>
      <c r="C154" s="56"/>
      <c r="D154" s="148" t="s">
        <v>4</v>
      </c>
      <c r="E154" s="223" t="str">
        <f ca="1">IF(AND(J154&lt;&gt;"", O154&lt;&gt;"", TODAY() &gt; O154, N154=""), "포스팅 지연",
IF(N154&lt;&gt;"", "포스팅 완료",
IF(M154=TRUE, "시술 완료",
IF(L154=TRUE, "콘텐츠 가이드 전송",
IF(NOT(ISBLANK(J154)), "예약 확정",
IF(I154=TRUE, "구글폼 회신",
IF(H154=TRUE, "구글폼 전송",
IF(G154=TRUE, "거절",
IF(F154=TRUE, "회신 수신",
"태핑 완료 회신대기")))))
))))</f>
        <v>구글폼 전송</v>
      </c>
      <c r="F154" s="13" t="b">
        <v>1</v>
      </c>
      <c r="G154" s="13" t="b">
        <v>0</v>
      </c>
      <c r="H154" s="13" t="b">
        <v>1</v>
      </c>
      <c r="I154" s="13" t="b">
        <f>IF(COUNTIF([1]!Form_Responses1[[#All],[Instagram account
(ex. idenel_official - Do not put "@")]], LOWER(A154)) &gt; 0, TRUE, FALSE)</f>
        <v>0</v>
      </c>
      <c r="J154" s="11"/>
      <c r="K154" s="11" t="str">
        <f>IFERROR(VLOOKUP(LOWER(A154), '[1]설문지 응답 시트1'!I:N, 6, FALSE), "")</f>
        <v/>
      </c>
      <c r="L154" s="13" t="b">
        <v>0</v>
      </c>
      <c r="M154" s="13" t="b">
        <v>0</v>
      </c>
      <c r="N154" s="11"/>
      <c r="O154" s="12" t="str">
        <f>IF(ISBLANK(Table1[[#This Row],[예약일(확정)]]),"",Table1[[#This Row],[예약일(확정)]]+7)</f>
        <v/>
      </c>
      <c r="P154" s="11"/>
      <c r="Q154" s="11"/>
      <c r="R154" s="11"/>
      <c r="S154" s="11"/>
      <c r="T154" s="11"/>
      <c r="U154" s="10"/>
    </row>
    <row r="155" spans="1:21" ht="14">
      <c r="A155" s="27" t="s">
        <v>5957</v>
      </c>
      <c r="B155" s="217" t="s">
        <v>5956</v>
      </c>
      <c r="C155" s="54"/>
      <c r="D155" s="150" t="s">
        <v>4</v>
      </c>
      <c r="E155" s="224" t="str">
        <f ca="1">IF(AND(J155&lt;&gt;"", O155&lt;&gt;"", TODAY() &gt; O155, N155=""), "포스팅 지연",
IF(N155&lt;&gt;"", "포스팅 완료",
IF(M155=TRUE, "시술 완료",
IF(L155=TRUE, "콘텐츠 가이드 전송",
IF(NOT(ISBLANK(J155)), "예약 확정",
IF(I155=TRUE, "구글폼 회신",
IF(H155=TRUE, "구글폼 전송",
IF(G155=TRUE, "거절",
IF(F155=TRUE, "회신 수신",
"태핑 완료 회신대기")))))
))))</f>
        <v>태핑 완료 회신대기</v>
      </c>
      <c r="F155" s="22" t="b">
        <v>0</v>
      </c>
      <c r="G155" s="22" t="b">
        <v>0</v>
      </c>
      <c r="H155" s="22" t="b">
        <v>0</v>
      </c>
      <c r="I155" s="22" t="b">
        <f>IF(COUNTIF([1]!Form_Responses1[[#All],[Instagram account
(ex. idenel_official - Do not put "@")]], LOWER(A155)) &gt; 0, TRUE, FALSE)</f>
        <v>0</v>
      </c>
      <c r="J155" s="20"/>
      <c r="K155" s="20" t="str">
        <f>IFERROR(VLOOKUP(LOWER(A155), '[1]설문지 응답 시트1'!I:N, 6, FALSE), "")</f>
        <v/>
      </c>
      <c r="L155" s="22" t="b">
        <v>0</v>
      </c>
      <c r="M155" s="22" t="b">
        <v>0</v>
      </c>
      <c r="N155" s="20"/>
      <c r="O155" s="21" t="str">
        <f>IF(ISBLANK(Table1[[#This Row],[예약일(확정)]]),"",Table1[[#This Row],[예약일(확정)]]+7)</f>
        <v/>
      </c>
      <c r="P155" s="20"/>
      <c r="Q155" s="20"/>
      <c r="R155" s="20"/>
      <c r="S155" s="20"/>
      <c r="T155" s="20"/>
      <c r="U155" s="19"/>
    </row>
    <row r="156" spans="1:21" ht="14">
      <c r="A156" s="18" t="s">
        <v>5955</v>
      </c>
      <c r="B156" s="192" t="s">
        <v>5954</v>
      </c>
      <c r="C156" s="56"/>
      <c r="D156" s="148" t="s">
        <v>4</v>
      </c>
      <c r="E156" s="223" t="str">
        <f ca="1">IF(AND(J156&lt;&gt;"", O156&lt;&gt;"", TODAY() &gt; O156, N156=""), "포스팅 지연",
IF(N156&lt;&gt;"", "포스팅 완료",
IF(M156=TRUE, "시술 완료",
IF(L156=TRUE, "콘텐츠 가이드 전송",
IF(NOT(ISBLANK(J156)), "예약 확정",
IF(I156=TRUE, "구글폼 회신",
IF(H156=TRUE, "구글폼 전송",
IF(G156=TRUE, "거절",
IF(F156=TRUE, "회신 수신",
"태핑 완료 회신대기")))))
))))</f>
        <v>태핑 완료 회신대기</v>
      </c>
      <c r="F156" s="13" t="b">
        <v>0</v>
      </c>
      <c r="G156" s="13" t="b">
        <v>0</v>
      </c>
      <c r="H156" s="13" t="b">
        <v>0</v>
      </c>
      <c r="I156" s="13" t="b">
        <f>IF(COUNTIF([1]!Form_Responses1[[#All],[Instagram account
(ex. idenel_official - Do not put "@")]], LOWER(A156)) &gt; 0, TRUE, FALSE)</f>
        <v>0</v>
      </c>
      <c r="J156" s="11"/>
      <c r="K156" s="11" t="str">
        <f>IFERROR(VLOOKUP(LOWER(A156), '[1]설문지 응답 시트1'!I:N, 6, FALSE), "")</f>
        <v/>
      </c>
      <c r="L156" s="13" t="b">
        <v>0</v>
      </c>
      <c r="M156" s="13" t="b">
        <v>0</v>
      </c>
      <c r="N156" s="11"/>
      <c r="O156" s="12" t="str">
        <f>IF(ISBLANK(Table1[[#This Row],[예약일(확정)]]),"",Table1[[#This Row],[예약일(확정)]]+7)</f>
        <v/>
      </c>
      <c r="P156" s="11"/>
      <c r="Q156" s="11"/>
      <c r="R156" s="11"/>
      <c r="S156" s="11"/>
      <c r="T156" s="11"/>
      <c r="U156" s="10"/>
    </row>
    <row r="157" spans="1:21" ht="14">
      <c r="A157" s="27" t="s">
        <v>5953</v>
      </c>
      <c r="B157" s="217" t="s">
        <v>5952</v>
      </c>
      <c r="C157" s="54"/>
      <c r="D157" s="150" t="s">
        <v>4</v>
      </c>
      <c r="E157" s="224" t="str">
        <f ca="1">IF(AND(J157&lt;&gt;"", O157&lt;&gt;"", TODAY() &gt; O157, N157=""), "포스팅 지연",
IF(N157&lt;&gt;"", "포스팅 완료",
IF(M157=TRUE, "시술 완료",
IF(L157=TRUE, "콘텐츠 가이드 전송",
IF(NOT(ISBLANK(J157)), "예약 확정",
IF(I157=TRUE, "구글폼 회신",
IF(H157=TRUE, "구글폼 전송",
IF(G157=TRUE, "거절",
IF(F157=TRUE, "회신 수신",
"태핑 완료 회신대기")))))
))))</f>
        <v>태핑 완료 회신대기</v>
      </c>
      <c r="F157" s="22" t="b">
        <v>0</v>
      </c>
      <c r="G157" s="22" t="b">
        <v>0</v>
      </c>
      <c r="H157" s="22" t="b">
        <v>0</v>
      </c>
      <c r="I157" s="22" t="b">
        <f>IF(COUNTIF([1]!Form_Responses1[[#All],[Instagram account
(ex. idenel_official - Do not put "@")]], LOWER(A157)) &gt; 0, TRUE, FALSE)</f>
        <v>0</v>
      </c>
      <c r="J157" s="20"/>
      <c r="K157" s="20" t="str">
        <f>IFERROR(VLOOKUP(LOWER(A157), '[1]설문지 응답 시트1'!I:N, 6, FALSE), "")</f>
        <v/>
      </c>
      <c r="L157" s="22" t="b">
        <v>0</v>
      </c>
      <c r="M157" s="22" t="b">
        <v>0</v>
      </c>
      <c r="N157" s="20"/>
      <c r="O157" s="21" t="str">
        <f>IF(ISBLANK(Table1[[#This Row],[예약일(확정)]]),"",Table1[[#This Row],[예약일(확정)]]+7)</f>
        <v/>
      </c>
      <c r="P157" s="20"/>
      <c r="Q157" s="20"/>
      <c r="R157" s="20"/>
      <c r="S157" s="20"/>
      <c r="T157" s="20"/>
      <c r="U157" s="19"/>
    </row>
    <row r="158" spans="1:21" ht="14">
      <c r="A158" s="18" t="s">
        <v>5951</v>
      </c>
      <c r="B158" s="192" t="s">
        <v>5950</v>
      </c>
      <c r="C158" s="56"/>
      <c r="D158" s="148" t="s">
        <v>4</v>
      </c>
      <c r="E158" s="223" t="str">
        <f ca="1">IF(AND(J158&lt;&gt;"", O158&lt;&gt;"", TODAY() &gt; O158, N158=""), "포스팅 지연",
IF(N158&lt;&gt;"", "포스팅 완료",
IF(M158=TRUE, "시술 완료",
IF(L158=TRUE, "콘텐츠 가이드 전송",
IF(NOT(ISBLANK(J158)), "예약 확정",
IF(I158=TRUE, "구글폼 회신",
IF(H158=TRUE, "구글폼 전송",
IF(G158=TRUE, "거절",
IF(F158=TRUE, "회신 수신",
"태핑 완료 회신대기")))))
))))</f>
        <v>태핑 완료 회신대기</v>
      </c>
      <c r="F158" s="13" t="b">
        <v>0</v>
      </c>
      <c r="G158" s="13" t="b">
        <v>0</v>
      </c>
      <c r="H158" s="13" t="b">
        <v>0</v>
      </c>
      <c r="I158" s="13" t="b">
        <f>IF(COUNTIF([1]!Form_Responses1[[#All],[Instagram account
(ex. idenel_official - Do not put "@")]], LOWER(A158)) &gt; 0, TRUE, FALSE)</f>
        <v>0</v>
      </c>
      <c r="J158" s="11"/>
      <c r="K158" s="11" t="str">
        <f>IFERROR(VLOOKUP(LOWER(A158), '[1]설문지 응답 시트1'!I:N, 6, FALSE), "")</f>
        <v/>
      </c>
      <c r="L158" s="13" t="b">
        <v>0</v>
      </c>
      <c r="M158" s="13" t="b">
        <v>0</v>
      </c>
      <c r="N158" s="11"/>
      <c r="O158" s="12" t="str">
        <f>IF(ISBLANK(Table1[[#This Row],[예약일(확정)]]),"",Table1[[#This Row],[예약일(확정)]]+7)</f>
        <v/>
      </c>
      <c r="P158" s="11"/>
      <c r="Q158" s="11"/>
      <c r="R158" s="11"/>
      <c r="S158" s="11"/>
      <c r="T158" s="11"/>
      <c r="U158" s="10"/>
    </row>
    <row r="159" spans="1:21" ht="14">
      <c r="A159" s="27" t="s">
        <v>5949</v>
      </c>
      <c r="B159" s="217" t="s">
        <v>5948</v>
      </c>
      <c r="C159" s="54"/>
      <c r="D159" s="150" t="s">
        <v>4</v>
      </c>
      <c r="E159" s="224" t="str">
        <f ca="1">IF(AND(J159&lt;&gt;"", O159&lt;&gt;"", TODAY() &gt; O159, N159=""), "포스팅 지연",
IF(N159&lt;&gt;"", "포스팅 완료",
IF(M159=TRUE, "시술 완료",
IF(L159=TRUE, "콘텐츠 가이드 전송",
IF(NOT(ISBLANK(J159)), "예약 확정",
IF(I159=TRUE, "구글폼 회신",
IF(H159=TRUE, "구글폼 전송",
IF(G159=TRUE, "거절",
IF(F159=TRUE, "회신 수신",
"태핑 완료 회신대기")))))
))))</f>
        <v>태핑 완료 회신대기</v>
      </c>
      <c r="F159" s="22" t="b">
        <v>0</v>
      </c>
      <c r="G159" s="22" t="b">
        <v>0</v>
      </c>
      <c r="H159" s="22" t="b">
        <v>0</v>
      </c>
      <c r="I159" s="22" t="b">
        <f>IF(COUNTIF([1]!Form_Responses1[[#All],[Instagram account
(ex. idenel_official - Do not put "@")]], LOWER(A159)) &gt; 0, TRUE, FALSE)</f>
        <v>0</v>
      </c>
      <c r="J159" s="20"/>
      <c r="K159" s="20" t="str">
        <f>IFERROR(VLOOKUP(LOWER(A159), '[1]설문지 응답 시트1'!I:N, 6, FALSE), "")</f>
        <v/>
      </c>
      <c r="L159" s="22" t="b">
        <v>0</v>
      </c>
      <c r="M159" s="22" t="b">
        <v>0</v>
      </c>
      <c r="N159" s="20"/>
      <c r="O159" s="21" t="str">
        <f>IF(ISBLANK(Table1[[#This Row],[예약일(확정)]]),"",Table1[[#This Row],[예약일(확정)]]+7)</f>
        <v/>
      </c>
      <c r="P159" s="20"/>
      <c r="Q159" s="20"/>
      <c r="R159" s="20"/>
      <c r="S159" s="20"/>
      <c r="T159" s="20"/>
      <c r="U159" s="19"/>
    </row>
    <row r="160" spans="1:21" ht="14">
      <c r="A160" s="18" t="s">
        <v>5947</v>
      </c>
      <c r="B160" s="192" t="s">
        <v>5946</v>
      </c>
      <c r="C160" s="56"/>
      <c r="D160" s="148" t="s">
        <v>4</v>
      </c>
      <c r="E160" s="223" t="str">
        <f ca="1">IF(AND(J160&lt;&gt;"", O160&lt;&gt;"", TODAY() &gt; O160, N160=""), "포스팅 지연",
IF(N160&lt;&gt;"", "포스팅 완료",
IF(M160=TRUE, "시술 완료",
IF(L160=TRUE, "콘텐츠 가이드 전송",
IF(NOT(ISBLANK(J160)), "예약 확정",
IF(I160=TRUE, "구글폼 회신",
IF(H160=TRUE, "구글폼 전송",
IF(G160=TRUE, "거절",
IF(F160=TRUE, "회신 수신",
"태핑 완료 회신대기")))))
))))</f>
        <v>태핑 완료 회신대기</v>
      </c>
      <c r="F160" s="13" t="b">
        <v>0</v>
      </c>
      <c r="G160" s="13" t="b">
        <v>0</v>
      </c>
      <c r="H160" s="13" t="b">
        <v>0</v>
      </c>
      <c r="I160" s="13" t="b">
        <f>IF(COUNTIF([1]!Form_Responses1[[#All],[Instagram account
(ex. idenel_official - Do not put "@")]], LOWER(A160)) &gt; 0, TRUE, FALSE)</f>
        <v>0</v>
      </c>
      <c r="J160" s="11"/>
      <c r="K160" s="11" t="str">
        <f>IFERROR(VLOOKUP(LOWER(A160), '[1]설문지 응답 시트1'!I:N, 6, FALSE), "")</f>
        <v/>
      </c>
      <c r="L160" s="13" t="b">
        <v>0</v>
      </c>
      <c r="M160" s="13" t="b">
        <v>0</v>
      </c>
      <c r="N160" s="11"/>
      <c r="O160" s="12" t="str">
        <f>IF(ISBLANK(Table1[[#This Row],[예약일(확정)]]),"",Table1[[#This Row],[예약일(확정)]]+7)</f>
        <v/>
      </c>
      <c r="P160" s="11"/>
      <c r="Q160" s="11"/>
      <c r="R160" s="11"/>
      <c r="S160" s="11"/>
      <c r="T160" s="11"/>
      <c r="U160" s="10"/>
    </row>
    <row r="161" spans="1:21" ht="14">
      <c r="A161" s="27" t="s">
        <v>5945</v>
      </c>
      <c r="B161" s="217" t="s">
        <v>5944</v>
      </c>
      <c r="C161" s="54"/>
      <c r="D161" s="150" t="s">
        <v>4</v>
      </c>
      <c r="E161" s="224" t="str">
        <f ca="1">IF(AND(J161&lt;&gt;"", O161&lt;&gt;"", TODAY() &gt; O161, N161=""), "포스팅 지연",
IF(N161&lt;&gt;"", "포스팅 완료",
IF(M161=TRUE, "시술 완료",
IF(L161=TRUE, "콘텐츠 가이드 전송",
IF(NOT(ISBLANK(J161)), "예약 확정",
IF(I161=TRUE, "구글폼 회신",
IF(H161=TRUE, "구글폼 전송",
IF(G161=TRUE, "거절",
IF(F161=TRUE, "회신 수신",
"태핑 완료 회신대기")))))
))))</f>
        <v>태핑 완료 회신대기</v>
      </c>
      <c r="F161" s="22" t="b">
        <v>0</v>
      </c>
      <c r="G161" s="22" t="b">
        <v>0</v>
      </c>
      <c r="H161" s="22" t="b">
        <v>0</v>
      </c>
      <c r="I161" s="22" t="b">
        <f>IF(COUNTIF([1]!Form_Responses1[[#All],[Instagram account
(ex. idenel_official - Do not put "@")]], LOWER(A161)) &gt; 0, TRUE, FALSE)</f>
        <v>0</v>
      </c>
      <c r="J161" s="20"/>
      <c r="K161" s="20" t="str">
        <f>IFERROR(VLOOKUP(LOWER(A161), '[1]설문지 응답 시트1'!I:N, 6, FALSE), "")</f>
        <v/>
      </c>
      <c r="L161" s="22" t="b">
        <v>0</v>
      </c>
      <c r="M161" s="22" t="b">
        <v>0</v>
      </c>
      <c r="N161" s="20"/>
      <c r="O161" s="21" t="str">
        <f>IF(ISBLANK(Table1[[#This Row],[예약일(확정)]]),"",Table1[[#This Row],[예약일(확정)]]+7)</f>
        <v/>
      </c>
      <c r="P161" s="20"/>
      <c r="Q161" s="20"/>
      <c r="R161" s="20"/>
      <c r="S161" s="20"/>
      <c r="T161" s="20"/>
      <c r="U161" s="19"/>
    </row>
    <row r="162" spans="1:21" ht="14">
      <c r="A162" s="18" t="s">
        <v>5943</v>
      </c>
      <c r="B162" s="192" t="s">
        <v>5942</v>
      </c>
      <c r="C162" s="56"/>
      <c r="D162" s="148" t="s">
        <v>4</v>
      </c>
      <c r="E162" s="223" t="str">
        <f ca="1">IF(AND(J162&lt;&gt;"", O162&lt;&gt;"", TODAY() &gt; O162, N162=""), "포스팅 지연",
IF(N162&lt;&gt;"", "포스팅 완료",
IF(M162=TRUE, "시술 완료",
IF(L162=TRUE, "콘텐츠 가이드 전송",
IF(NOT(ISBLANK(J162)), "예약 확정",
IF(I162=TRUE, "구글폼 회신",
IF(H162=TRUE, "구글폼 전송",
IF(G162=TRUE, "거절",
IF(F162=TRUE, "회신 수신",
"태핑 완료 회신대기")))))
))))</f>
        <v>태핑 완료 회신대기</v>
      </c>
      <c r="F162" s="13" t="b">
        <v>0</v>
      </c>
      <c r="G162" s="13" t="b">
        <v>0</v>
      </c>
      <c r="H162" s="13" t="b">
        <v>0</v>
      </c>
      <c r="I162" s="13" t="b">
        <f>IF(COUNTIF([1]!Form_Responses1[[#All],[Instagram account
(ex. idenel_official - Do not put "@")]], LOWER(A162)) &gt; 0, TRUE, FALSE)</f>
        <v>0</v>
      </c>
      <c r="J162" s="11"/>
      <c r="K162" s="11" t="str">
        <f>IFERROR(VLOOKUP(LOWER(A162), '[1]설문지 응답 시트1'!I:N, 6, FALSE), "")</f>
        <v/>
      </c>
      <c r="L162" s="13" t="b">
        <v>0</v>
      </c>
      <c r="M162" s="13" t="b">
        <v>0</v>
      </c>
      <c r="N162" s="11"/>
      <c r="O162" s="12" t="str">
        <f>IF(ISBLANK(Table1[[#This Row],[예약일(확정)]]),"",Table1[[#This Row],[예약일(확정)]]+7)</f>
        <v/>
      </c>
      <c r="P162" s="11"/>
      <c r="Q162" s="11"/>
      <c r="R162" s="11"/>
      <c r="S162" s="11"/>
      <c r="T162" s="11"/>
      <c r="U162" s="10"/>
    </row>
    <row r="163" spans="1:21" ht="14">
      <c r="A163" s="27" t="s">
        <v>5941</v>
      </c>
      <c r="B163" s="217" t="s">
        <v>5940</v>
      </c>
      <c r="C163" s="54"/>
      <c r="D163" s="150" t="s">
        <v>4</v>
      </c>
      <c r="E163" s="224" t="str">
        <f ca="1">IF(AND(J163&lt;&gt;"", O163&lt;&gt;"", TODAY() &gt; O163, N163=""), "포스팅 지연",
IF(N163&lt;&gt;"", "포스팅 완료",
IF(M163=TRUE, "시술 완료",
IF(L163=TRUE, "콘텐츠 가이드 전송",
IF(NOT(ISBLANK(J163)), "예약 확정",
IF(I163=TRUE, "구글폼 회신",
IF(H163=TRUE, "구글폼 전송",
IF(G163=TRUE, "거절",
IF(F163=TRUE, "회신 수신",
"태핑 완료 회신대기")))))
))))</f>
        <v>태핑 완료 회신대기</v>
      </c>
      <c r="F163" s="22" t="b">
        <v>0</v>
      </c>
      <c r="G163" s="22" t="b">
        <v>0</v>
      </c>
      <c r="H163" s="22" t="b">
        <v>0</v>
      </c>
      <c r="I163" s="22" t="b">
        <f>IF(COUNTIF([1]!Form_Responses1[[#All],[Instagram account
(ex. idenel_official - Do not put "@")]], LOWER(A163)) &gt; 0, TRUE, FALSE)</f>
        <v>0</v>
      </c>
      <c r="J163" s="20"/>
      <c r="K163" s="20" t="str">
        <f>IFERROR(VLOOKUP(LOWER(A163), '[1]설문지 응답 시트1'!I:N, 6, FALSE), "")</f>
        <v/>
      </c>
      <c r="L163" s="22" t="b">
        <v>0</v>
      </c>
      <c r="M163" s="22" t="b">
        <v>0</v>
      </c>
      <c r="N163" s="20"/>
      <c r="O163" s="21" t="str">
        <f>IF(ISBLANK(Table1[[#This Row],[예약일(확정)]]),"",Table1[[#This Row],[예약일(확정)]]+7)</f>
        <v/>
      </c>
      <c r="P163" s="20"/>
      <c r="Q163" s="20"/>
      <c r="R163" s="20"/>
      <c r="S163" s="20"/>
      <c r="T163" s="20"/>
      <c r="U163" s="19"/>
    </row>
    <row r="164" spans="1:21" ht="14">
      <c r="A164" s="18" t="s">
        <v>5939</v>
      </c>
      <c r="B164" s="192" t="s">
        <v>5938</v>
      </c>
      <c r="C164" s="56"/>
      <c r="D164" s="148" t="s">
        <v>4</v>
      </c>
      <c r="E164" s="223" t="str">
        <f ca="1">IF(AND(J164&lt;&gt;"", O164&lt;&gt;"", TODAY() &gt; O164, N164=""), "포스팅 지연",
IF(N164&lt;&gt;"", "포스팅 완료",
IF(M164=TRUE, "시술 완료",
IF(L164=TRUE, "콘텐츠 가이드 전송",
IF(NOT(ISBLANK(J164)), "예약 확정",
IF(I164=TRUE, "구글폼 회신",
IF(H164=TRUE, "구글폼 전송",
IF(G164=TRUE, "거절",
IF(F164=TRUE, "회신 수신",
"태핑 완료 회신대기")))))
))))</f>
        <v>태핑 완료 회신대기</v>
      </c>
      <c r="F164" s="13" t="b">
        <v>0</v>
      </c>
      <c r="G164" s="13" t="b">
        <v>0</v>
      </c>
      <c r="H164" s="13" t="b">
        <v>0</v>
      </c>
      <c r="I164" s="13" t="b">
        <f>IF(COUNTIF([1]!Form_Responses1[[#All],[Instagram account
(ex. idenel_official - Do not put "@")]], LOWER(A164)) &gt; 0, TRUE, FALSE)</f>
        <v>0</v>
      </c>
      <c r="J164" s="11"/>
      <c r="K164" s="11" t="str">
        <f>IFERROR(VLOOKUP(LOWER(A164), '[1]설문지 응답 시트1'!I:N, 6, FALSE), "")</f>
        <v/>
      </c>
      <c r="L164" s="13" t="b">
        <v>0</v>
      </c>
      <c r="M164" s="13" t="b">
        <v>0</v>
      </c>
      <c r="N164" s="11"/>
      <c r="O164" s="12" t="str">
        <f>IF(ISBLANK(Table1[[#This Row],[예약일(확정)]]),"",Table1[[#This Row],[예약일(확정)]]+7)</f>
        <v/>
      </c>
      <c r="P164" s="11"/>
      <c r="Q164" s="11"/>
      <c r="R164" s="11"/>
      <c r="S164" s="11"/>
      <c r="T164" s="11"/>
      <c r="U164" s="10"/>
    </row>
    <row r="165" spans="1:21" ht="14">
      <c r="A165" s="27" t="s">
        <v>5937</v>
      </c>
      <c r="B165" s="217" t="s">
        <v>5936</v>
      </c>
      <c r="C165" s="54"/>
      <c r="D165" s="150" t="s">
        <v>4</v>
      </c>
      <c r="E165" s="224" t="str">
        <f ca="1">IF(AND(J165&lt;&gt;"", O165&lt;&gt;"", TODAY() &gt; O165, N165=""), "포스팅 지연",
IF(N165&lt;&gt;"", "포스팅 완료",
IF(M165=TRUE, "시술 완료",
IF(L165=TRUE, "콘텐츠 가이드 전송",
IF(NOT(ISBLANK(J165)), "예약 확정",
IF(I165=TRUE, "구글폼 회신",
IF(H165=TRUE, "구글폼 전송",
IF(G165=TRUE, "거절",
IF(F165=TRUE, "회신 수신",
"태핑 완료 회신대기")))))
))))</f>
        <v>태핑 완료 회신대기</v>
      </c>
      <c r="F165" s="22" t="b">
        <v>0</v>
      </c>
      <c r="G165" s="22" t="b">
        <v>0</v>
      </c>
      <c r="H165" s="22" t="b">
        <v>0</v>
      </c>
      <c r="I165" s="22" t="b">
        <f>IF(COUNTIF([1]!Form_Responses1[[#All],[Instagram account
(ex. idenel_official - Do not put "@")]], LOWER(A165)) &gt; 0, TRUE, FALSE)</f>
        <v>0</v>
      </c>
      <c r="J165" s="20"/>
      <c r="K165" s="20" t="str">
        <f>IFERROR(VLOOKUP(LOWER(A165), '[1]설문지 응답 시트1'!I:N, 6, FALSE), "")</f>
        <v/>
      </c>
      <c r="L165" s="22" t="b">
        <v>0</v>
      </c>
      <c r="M165" s="22" t="b">
        <v>0</v>
      </c>
      <c r="N165" s="20"/>
      <c r="O165" s="21" t="str">
        <f>IF(ISBLANK(Table1[[#This Row],[예약일(확정)]]),"",Table1[[#This Row],[예약일(확정)]]+7)</f>
        <v/>
      </c>
      <c r="P165" s="20"/>
      <c r="Q165" s="20"/>
      <c r="R165" s="20"/>
      <c r="S165" s="20"/>
      <c r="T165" s="20"/>
      <c r="U165" s="19"/>
    </row>
    <row r="166" spans="1:21" ht="14">
      <c r="A166" s="18" t="s">
        <v>5935</v>
      </c>
      <c r="B166" s="192" t="s">
        <v>5934</v>
      </c>
      <c r="C166" s="56"/>
      <c r="D166" s="148" t="s">
        <v>4</v>
      </c>
      <c r="E166" s="223" t="str">
        <f ca="1">IF(AND(J166&lt;&gt;"", O166&lt;&gt;"", TODAY() &gt; O166, N166=""), "포스팅 지연",
IF(N166&lt;&gt;"", "포스팅 완료",
IF(M166=TRUE, "시술 완료",
IF(L166=TRUE, "콘텐츠 가이드 전송",
IF(NOT(ISBLANK(J166)), "예약 확정",
IF(I166=TRUE, "구글폼 회신",
IF(H166=TRUE, "구글폼 전송",
IF(G166=TRUE, "거절",
IF(F166=TRUE, "회신 수신",
"태핑 완료 회신대기")))))
))))</f>
        <v>태핑 완료 회신대기</v>
      </c>
      <c r="F166" s="13" t="b">
        <v>0</v>
      </c>
      <c r="G166" s="13" t="b">
        <v>0</v>
      </c>
      <c r="H166" s="13" t="b">
        <v>0</v>
      </c>
      <c r="I166" s="13" t="b">
        <f>IF(COUNTIF([1]!Form_Responses1[[#All],[Instagram account
(ex. idenel_official - Do not put "@")]], LOWER(A166)) &gt; 0, TRUE, FALSE)</f>
        <v>0</v>
      </c>
      <c r="J166" s="11"/>
      <c r="K166" s="11" t="str">
        <f>IFERROR(VLOOKUP(LOWER(A166), '[1]설문지 응답 시트1'!I:N, 6, FALSE), "")</f>
        <v/>
      </c>
      <c r="L166" s="13" t="b">
        <v>0</v>
      </c>
      <c r="M166" s="13" t="b">
        <v>0</v>
      </c>
      <c r="N166" s="11"/>
      <c r="O166" s="12" t="str">
        <f>IF(ISBLANK(Table1[[#This Row],[예약일(확정)]]),"",Table1[[#This Row],[예약일(확정)]]+7)</f>
        <v/>
      </c>
      <c r="P166" s="11"/>
      <c r="Q166" s="11"/>
      <c r="R166" s="11"/>
      <c r="S166" s="11"/>
      <c r="T166" s="11"/>
      <c r="U166" s="10"/>
    </row>
    <row r="167" spans="1:21" ht="14">
      <c r="A167" s="27" t="s">
        <v>5933</v>
      </c>
      <c r="B167" s="217" t="s">
        <v>5932</v>
      </c>
      <c r="C167" s="54"/>
      <c r="D167" s="150" t="s">
        <v>4</v>
      </c>
      <c r="E167" s="224" t="str">
        <f ca="1">IF(AND(J167&lt;&gt;"", O167&lt;&gt;"", TODAY() &gt; O167, N167=""), "포스팅 지연",
IF(N167&lt;&gt;"", "포스팅 완료",
IF(M167=TRUE, "시술 완료",
IF(L167=TRUE, "콘텐츠 가이드 전송",
IF(NOT(ISBLANK(J167)), "예약 확정",
IF(I167=TRUE, "구글폼 회신",
IF(H167=TRUE, "구글폼 전송",
IF(G167=TRUE, "거절",
IF(F167=TRUE, "회신 수신",
"태핑 완료 회신대기")))))
))))</f>
        <v>태핑 완료 회신대기</v>
      </c>
      <c r="F167" s="22" t="b">
        <v>0</v>
      </c>
      <c r="G167" s="22" t="b">
        <v>0</v>
      </c>
      <c r="H167" s="22" t="b">
        <v>0</v>
      </c>
      <c r="I167" s="22" t="b">
        <f>IF(COUNTIF([1]!Form_Responses1[[#All],[Instagram account
(ex. idenel_official - Do not put "@")]], LOWER(A167)) &gt; 0, TRUE, FALSE)</f>
        <v>0</v>
      </c>
      <c r="J167" s="20"/>
      <c r="K167" s="20" t="str">
        <f>IFERROR(VLOOKUP(LOWER(A167), '[1]설문지 응답 시트1'!I:N, 6, FALSE), "")</f>
        <v/>
      </c>
      <c r="L167" s="22" t="b">
        <v>0</v>
      </c>
      <c r="M167" s="22" t="b">
        <v>0</v>
      </c>
      <c r="N167" s="20"/>
      <c r="O167" s="21" t="str">
        <f>IF(ISBLANK(Table1[[#This Row],[예약일(확정)]]),"",Table1[[#This Row],[예약일(확정)]]+7)</f>
        <v/>
      </c>
      <c r="P167" s="20"/>
      <c r="Q167" s="20"/>
      <c r="R167" s="20"/>
      <c r="S167" s="20"/>
      <c r="T167" s="20"/>
      <c r="U167" s="19"/>
    </row>
    <row r="168" spans="1:21" ht="14">
      <c r="A168" s="18" t="s">
        <v>5931</v>
      </c>
      <c r="B168" s="192" t="s">
        <v>5930</v>
      </c>
      <c r="C168" s="56"/>
      <c r="D168" s="148" t="s">
        <v>4</v>
      </c>
      <c r="E168" s="223" t="str">
        <f ca="1">IF(AND(J168&lt;&gt;"", O168&lt;&gt;"", TODAY() &gt; O168, N168=""), "포스팅 지연",
IF(N168&lt;&gt;"", "포스팅 완료",
IF(M168=TRUE, "시술 완료",
IF(L168=TRUE, "콘텐츠 가이드 전송",
IF(NOT(ISBLANK(J168)), "예약 확정",
IF(I168=TRUE, "구글폼 회신",
IF(H168=TRUE, "구글폼 전송",
IF(G168=TRUE, "거절",
IF(F168=TRUE, "회신 수신",
"태핑 완료 회신대기")))))
))))</f>
        <v>태핑 완료 회신대기</v>
      </c>
      <c r="F168" s="13" t="b">
        <v>0</v>
      </c>
      <c r="G168" s="13" t="b">
        <v>0</v>
      </c>
      <c r="H168" s="13" t="b">
        <v>0</v>
      </c>
      <c r="I168" s="13" t="b">
        <f>IF(COUNTIF([1]!Form_Responses1[[#All],[Instagram account
(ex. idenel_official - Do not put "@")]], LOWER(A168)) &gt; 0, TRUE, FALSE)</f>
        <v>0</v>
      </c>
      <c r="J168" s="11"/>
      <c r="K168" s="11" t="str">
        <f>IFERROR(VLOOKUP(LOWER(A168), '[1]설문지 응답 시트1'!I:N, 6, FALSE), "")</f>
        <v/>
      </c>
      <c r="L168" s="13" t="b">
        <v>0</v>
      </c>
      <c r="M168" s="13" t="b">
        <v>0</v>
      </c>
      <c r="N168" s="11"/>
      <c r="O168" s="12" t="str">
        <f>IF(ISBLANK(Table1[[#This Row],[예약일(확정)]]),"",Table1[[#This Row],[예약일(확정)]]+7)</f>
        <v/>
      </c>
      <c r="P168" s="11"/>
      <c r="Q168" s="11"/>
      <c r="R168" s="11"/>
      <c r="S168" s="11"/>
      <c r="T168" s="11"/>
      <c r="U168" s="10"/>
    </row>
    <row r="169" spans="1:21" ht="14">
      <c r="A169" s="27" t="s">
        <v>5929</v>
      </c>
      <c r="B169" s="217" t="s">
        <v>5928</v>
      </c>
      <c r="C169" s="54"/>
      <c r="D169" s="150" t="s">
        <v>4</v>
      </c>
      <c r="E169" s="224" t="str">
        <f ca="1">IF(AND(J169&lt;&gt;"", O169&lt;&gt;"", TODAY() &gt; O169, N169=""), "포스팅 지연",
IF(N169&lt;&gt;"", "포스팅 완료",
IF(M169=TRUE, "시술 완료",
IF(L169=TRUE, "콘텐츠 가이드 전송",
IF(NOT(ISBLANK(J169)), "예약 확정",
IF(I169=TRUE, "구글폼 회신",
IF(H169=TRUE, "구글폼 전송",
IF(G169=TRUE, "거절",
IF(F169=TRUE, "회신 수신",
"태핑 완료 회신대기")))))
))))</f>
        <v>태핑 완료 회신대기</v>
      </c>
      <c r="F169" s="22" t="b">
        <v>0</v>
      </c>
      <c r="G169" s="22" t="b">
        <v>0</v>
      </c>
      <c r="H169" s="22" t="b">
        <v>0</v>
      </c>
      <c r="I169" s="22" t="b">
        <f>IF(COUNTIF([1]!Form_Responses1[[#All],[Instagram account
(ex. idenel_official - Do not put "@")]], LOWER(A169)) &gt; 0, TRUE, FALSE)</f>
        <v>0</v>
      </c>
      <c r="J169" s="20"/>
      <c r="K169" s="20" t="str">
        <f>IFERROR(VLOOKUP(LOWER(A169), '[1]설문지 응답 시트1'!I:N, 6, FALSE), "")</f>
        <v/>
      </c>
      <c r="L169" s="22" t="b">
        <v>0</v>
      </c>
      <c r="M169" s="22" t="b">
        <v>0</v>
      </c>
      <c r="N169" s="20"/>
      <c r="O169" s="21" t="str">
        <f>IF(ISBLANK(Table1[[#This Row],[예약일(확정)]]),"",Table1[[#This Row],[예약일(확정)]]+7)</f>
        <v/>
      </c>
      <c r="P169" s="20"/>
      <c r="Q169" s="20"/>
      <c r="R169" s="20"/>
      <c r="S169" s="20"/>
      <c r="T169" s="20"/>
      <c r="U169" s="19"/>
    </row>
    <row r="170" spans="1:21" ht="14">
      <c r="A170" s="18" t="s">
        <v>5927</v>
      </c>
      <c r="B170" s="192" t="s">
        <v>5926</v>
      </c>
      <c r="C170" s="56"/>
      <c r="D170" s="148" t="s">
        <v>4</v>
      </c>
      <c r="E170" s="223" t="str">
        <f ca="1">IF(AND(J170&lt;&gt;"", O170&lt;&gt;"", TODAY() &gt; O170, N170=""), "포스팅 지연",
IF(N170&lt;&gt;"", "포스팅 완료",
IF(M170=TRUE, "시술 완료",
IF(L170=TRUE, "콘텐츠 가이드 전송",
IF(NOT(ISBLANK(J170)), "예약 확정",
IF(I170=TRUE, "구글폼 회신",
IF(H170=TRUE, "구글폼 전송",
IF(G170=TRUE, "거절",
IF(F170=TRUE, "회신 수신",
"태핑 완료 회신대기")))))
))))</f>
        <v>태핑 완료 회신대기</v>
      </c>
      <c r="F170" s="13" t="b">
        <v>0</v>
      </c>
      <c r="G170" s="13" t="b">
        <v>0</v>
      </c>
      <c r="H170" s="13" t="b">
        <v>0</v>
      </c>
      <c r="I170" s="13" t="b">
        <f>IF(COUNTIF([1]!Form_Responses1[[#All],[Instagram account
(ex. idenel_official - Do not put "@")]], LOWER(A170)) &gt; 0, TRUE, FALSE)</f>
        <v>0</v>
      </c>
      <c r="J170" s="11"/>
      <c r="K170" s="11" t="str">
        <f>IFERROR(VLOOKUP(LOWER(A170), '[1]설문지 응답 시트1'!I:N, 6, FALSE), "")</f>
        <v/>
      </c>
      <c r="L170" s="13" t="b">
        <v>0</v>
      </c>
      <c r="M170" s="13" t="b">
        <v>0</v>
      </c>
      <c r="N170" s="11"/>
      <c r="O170" s="12" t="str">
        <f>IF(ISBLANK(Table1[[#This Row],[예약일(확정)]]),"",Table1[[#This Row],[예약일(확정)]]+7)</f>
        <v/>
      </c>
      <c r="P170" s="11"/>
      <c r="Q170" s="11"/>
      <c r="R170" s="11"/>
      <c r="S170" s="11"/>
      <c r="T170" s="11"/>
      <c r="U170" s="10"/>
    </row>
    <row r="171" spans="1:21" ht="14">
      <c r="A171" s="27" t="s">
        <v>5925</v>
      </c>
      <c r="B171" s="217" t="s">
        <v>5924</v>
      </c>
      <c r="C171" s="54"/>
      <c r="D171" s="150" t="s">
        <v>4</v>
      </c>
      <c r="E171" s="224" t="str">
        <f ca="1">IF(AND(J171&lt;&gt;"", O171&lt;&gt;"", TODAY() &gt; O171, N171=""), "포스팅 지연",
IF(N171&lt;&gt;"", "포스팅 완료",
IF(M171=TRUE, "시술 완료",
IF(L171=TRUE, "콘텐츠 가이드 전송",
IF(NOT(ISBLANK(J171)), "예약 확정",
IF(I171=TRUE, "구글폼 회신",
IF(H171=TRUE, "구글폼 전송",
IF(G171=TRUE, "거절",
IF(F171=TRUE, "회신 수신",
"태핑 완료 회신대기")))))
))))</f>
        <v>태핑 완료 회신대기</v>
      </c>
      <c r="F171" s="22" t="b">
        <v>0</v>
      </c>
      <c r="G171" s="22" t="b">
        <v>0</v>
      </c>
      <c r="H171" s="22" t="b">
        <v>0</v>
      </c>
      <c r="I171" s="22" t="b">
        <f>IF(COUNTIF([1]!Form_Responses1[[#All],[Instagram account
(ex. idenel_official - Do not put "@")]], LOWER(A171)) &gt; 0, TRUE, FALSE)</f>
        <v>0</v>
      </c>
      <c r="J171" s="20"/>
      <c r="K171" s="20" t="str">
        <f>IFERROR(VLOOKUP(LOWER(A171), '[1]설문지 응답 시트1'!I:N, 6, FALSE), "")</f>
        <v/>
      </c>
      <c r="L171" s="22" t="b">
        <v>0</v>
      </c>
      <c r="M171" s="22" t="b">
        <v>0</v>
      </c>
      <c r="N171" s="20"/>
      <c r="O171" s="21" t="str">
        <f>IF(ISBLANK(Table1[[#This Row],[예약일(확정)]]),"",Table1[[#This Row],[예약일(확정)]]+7)</f>
        <v/>
      </c>
      <c r="P171" s="20"/>
      <c r="Q171" s="20"/>
      <c r="R171" s="20"/>
      <c r="S171" s="20"/>
      <c r="T171" s="20"/>
      <c r="U171" s="19"/>
    </row>
    <row r="172" spans="1:21" ht="14">
      <c r="A172" s="18" t="s">
        <v>5923</v>
      </c>
      <c r="B172" s="192" t="s">
        <v>5922</v>
      </c>
      <c r="C172" s="56"/>
      <c r="D172" s="148" t="s">
        <v>4</v>
      </c>
      <c r="E172" s="223" t="str">
        <f ca="1">IF(AND(J172&lt;&gt;"", O172&lt;&gt;"", TODAY() &gt; O172, N172=""), "포스팅 지연",
IF(N172&lt;&gt;"", "포스팅 완료",
IF(M172=TRUE, "시술 완료",
IF(L172=TRUE, "콘텐츠 가이드 전송",
IF(NOT(ISBLANK(J172)), "예약 확정",
IF(I172=TRUE, "구글폼 회신",
IF(H172=TRUE, "구글폼 전송",
IF(G172=TRUE, "거절",
IF(F172=TRUE, "회신 수신",
"태핑 완료 회신대기")))))
))))</f>
        <v>태핑 완료 회신대기</v>
      </c>
      <c r="F172" s="13" t="b">
        <v>0</v>
      </c>
      <c r="G172" s="13" t="b">
        <v>0</v>
      </c>
      <c r="H172" s="13" t="b">
        <v>0</v>
      </c>
      <c r="I172" s="13" t="b">
        <f>IF(COUNTIF([1]!Form_Responses1[[#All],[Instagram account
(ex. idenel_official - Do not put "@")]], LOWER(A172)) &gt; 0, TRUE, FALSE)</f>
        <v>0</v>
      </c>
      <c r="J172" s="11"/>
      <c r="K172" s="11" t="str">
        <f>IFERROR(VLOOKUP(LOWER(A172), '[1]설문지 응답 시트1'!I:N, 6, FALSE), "")</f>
        <v/>
      </c>
      <c r="L172" s="13" t="b">
        <v>0</v>
      </c>
      <c r="M172" s="13" t="b">
        <v>0</v>
      </c>
      <c r="N172" s="11"/>
      <c r="O172" s="12" t="str">
        <f>IF(ISBLANK(Table1[[#This Row],[예약일(확정)]]),"",Table1[[#This Row],[예약일(확정)]]+7)</f>
        <v/>
      </c>
      <c r="P172" s="11"/>
      <c r="Q172" s="11"/>
      <c r="R172" s="11"/>
      <c r="S172" s="11"/>
      <c r="T172" s="11"/>
      <c r="U172" s="10"/>
    </row>
    <row r="173" spans="1:21" ht="14">
      <c r="A173" s="27" t="s">
        <v>153</v>
      </c>
      <c r="B173" s="217" t="s">
        <v>5921</v>
      </c>
      <c r="C173" s="54"/>
      <c r="D173" s="150" t="s">
        <v>4</v>
      </c>
      <c r="E173" s="224" t="str">
        <f ca="1">IF(AND(J173&lt;&gt;"", O173&lt;&gt;"", TODAY() &gt; O173, N173=""), "포스팅 지연",
IF(N173&lt;&gt;"", "포스팅 완료",
IF(M173=TRUE, "시술 완료",
IF(L173=TRUE, "콘텐츠 가이드 전송",
IF(NOT(ISBLANK(J173)), "예약 확정",
IF(I173=TRUE, "구글폼 회신",
IF(H173=TRUE, "구글폼 전송",
IF(G173=TRUE, "거절",
IF(F173=TRUE, "회신 수신",
"태핑 완료 회신대기")))))
))))</f>
        <v>태핑 완료 회신대기</v>
      </c>
      <c r="F173" s="22" t="b">
        <v>0</v>
      </c>
      <c r="G173" s="22" t="b">
        <v>0</v>
      </c>
      <c r="H173" s="22" t="b">
        <v>0</v>
      </c>
      <c r="I173" s="22" t="b">
        <f>IF(COUNTIF([1]!Form_Responses1[[#All],[Instagram account
(ex. idenel_official - Do not put "@")]], LOWER(A173)) &gt; 0, TRUE, FALSE)</f>
        <v>0</v>
      </c>
      <c r="J173" s="20"/>
      <c r="K173" s="20" t="str">
        <f>IFERROR(VLOOKUP(LOWER(A173), '[1]설문지 응답 시트1'!I:N, 6, FALSE), "")</f>
        <v/>
      </c>
      <c r="L173" s="22" t="b">
        <v>0</v>
      </c>
      <c r="M173" s="22" t="b">
        <v>0</v>
      </c>
      <c r="N173" s="20"/>
      <c r="O173" s="21" t="str">
        <f>IF(ISBLANK(Table1[[#This Row],[예약일(확정)]]),"",Table1[[#This Row],[예약일(확정)]]+7)</f>
        <v/>
      </c>
      <c r="P173" s="20"/>
      <c r="Q173" s="20"/>
      <c r="R173" s="20"/>
      <c r="S173" s="20"/>
      <c r="T173" s="20"/>
      <c r="U173" s="19"/>
    </row>
    <row r="174" spans="1:21" ht="14">
      <c r="A174" s="18" t="s">
        <v>5920</v>
      </c>
      <c r="B174" s="192" t="s">
        <v>5919</v>
      </c>
      <c r="C174" s="56"/>
      <c r="D174" s="148" t="s">
        <v>4</v>
      </c>
      <c r="E174" s="223" t="str">
        <f ca="1">IF(AND(J174&lt;&gt;"", O174&lt;&gt;"", TODAY() &gt; O174, N174=""), "포스팅 지연",
IF(N174&lt;&gt;"", "포스팅 완료",
IF(M174=TRUE, "시술 완료",
IF(L174=TRUE, "콘텐츠 가이드 전송",
IF(NOT(ISBLANK(J174)), "예약 확정",
IF(I174=TRUE, "구글폼 회신",
IF(H174=TRUE, "구글폼 전송",
IF(G174=TRUE, "거절",
IF(F174=TRUE, "회신 수신",
"태핑 완료 회신대기")))))
))))</f>
        <v>태핑 완료 회신대기</v>
      </c>
      <c r="F174" s="13" t="b">
        <v>0</v>
      </c>
      <c r="G174" s="13" t="b">
        <v>0</v>
      </c>
      <c r="H174" s="13" t="b">
        <v>0</v>
      </c>
      <c r="I174" s="13" t="b">
        <f>IF(COUNTIF([1]!Form_Responses1[[#All],[Instagram account
(ex. idenel_official - Do not put "@")]], LOWER(A174)) &gt; 0, TRUE, FALSE)</f>
        <v>0</v>
      </c>
      <c r="J174" s="11"/>
      <c r="K174" s="11" t="str">
        <f>IFERROR(VLOOKUP(LOWER(A174), '[1]설문지 응답 시트1'!I:N, 6, FALSE), "")</f>
        <v/>
      </c>
      <c r="L174" s="13" t="b">
        <v>0</v>
      </c>
      <c r="M174" s="13" t="b">
        <v>0</v>
      </c>
      <c r="N174" s="11"/>
      <c r="O174" s="12" t="str">
        <f>IF(ISBLANK(Table1[[#This Row],[예약일(확정)]]),"",Table1[[#This Row],[예약일(확정)]]+7)</f>
        <v/>
      </c>
      <c r="P174" s="11"/>
      <c r="Q174" s="11"/>
      <c r="R174" s="11"/>
      <c r="S174" s="11"/>
      <c r="T174" s="11"/>
      <c r="U174" s="10"/>
    </row>
    <row r="175" spans="1:21" ht="14">
      <c r="A175" s="27" t="s">
        <v>5918</v>
      </c>
      <c r="B175" s="217" t="s">
        <v>5917</v>
      </c>
      <c r="C175" s="54"/>
      <c r="D175" s="150" t="s">
        <v>4</v>
      </c>
      <c r="E175" s="224" t="str">
        <f ca="1">IF(AND(J175&lt;&gt;"", O175&lt;&gt;"", TODAY() &gt; O175, N175=""), "포스팅 지연",
IF(N175&lt;&gt;"", "포스팅 완료",
IF(M175=TRUE, "시술 완료",
IF(L175=TRUE, "콘텐츠 가이드 전송",
IF(NOT(ISBLANK(J175)), "예약 확정",
IF(I175=TRUE, "구글폼 회신",
IF(H175=TRUE, "구글폼 전송",
IF(G175=TRUE, "거절",
IF(F175=TRUE, "회신 수신",
"태핑 완료 회신대기")))))
))))</f>
        <v>태핑 완료 회신대기</v>
      </c>
      <c r="F175" s="22" t="b">
        <v>0</v>
      </c>
      <c r="G175" s="22" t="b">
        <v>0</v>
      </c>
      <c r="H175" s="22" t="b">
        <v>0</v>
      </c>
      <c r="I175" s="22" t="b">
        <f>IF(COUNTIF([1]!Form_Responses1[[#All],[Instagram account
(ex. idenel_official - Do not put "@")]], LOWER(A175)) &gt; 0, TRUE, FALSE)</f>
        <v>0</v>
      </c>
      <c r="J175" s="20"/>
      <c r="K175" s="20" t="str">
        <f>IFERROR(VLOOKUP(LOWER(A175), '[1]설문지 응답 시트1'!I:N, 6, FALSE), "")</f>
        <v/>
      </c>
      <c r="L175" s="22" t="b">
        <v>0</v>
      </c>
      <c r="M175" s="22" t="b">
        <v>0</v>
      </c>
      <c r="N175" s="20"/>
      <c r="O175" s="21" t="str">
        <f>IF(ISBLANK(Table1[[#This Row],[예약일(확정)]]),"",Table1[[#This Row],[예약일(확정)]]+7)</f>
        <v/>
      </c>
      <c r="P175" s="20"/>
      <c r="Q175" s="20"/>
      <c r="R175" s="20"/>
      <c r="S175" s="20"/>
      <c r="T175" s="20"/>
      <c r="U175" s="19"/>
    </row>
    <row r="176" spans="1:21" ht="14">
      <c r="A176" s="18" t="s">
        <v>5916</v>
      </c>
      <c r="B176" s="192" t="s">
        <v>5915</v>
      </c>
      <c r="C176" s="56"/>
      <c r="D176" s="148" t="s">
        <v>4</v>
      </c>
      <c r="E176" s="223" t="str">
        <f ca="1">IF(AND(J176&lt;&gt;"", O176&lt;&gt;"", TODAY() &gt; O176, N176=""), "포스팅 지연",
IF(N176&lt;&gt;"", "포스팅 완료",
IF(M176=TRUE, "시술 완료",
IF(L176=TRUE, "콘텐츠 가이드 전송",
IF(NOT(ISBLANK(J176)), "예약 확정",
IF(I176=TRUE, "구글폼 회신",
IF(H176=TRUE, "구글폼 전송",
IF(G176=TRUE, "거절",
IF(F176=TRUE, "회신 수신",
"태핑 완료 회신대기")))))
))))</f>
        <v>태핑 완료 회신대기</v>
      </c>
      <c r="F176" s="13" t="b">
        <v>0</v>
      </c>
      <c r="G176" s="13" t="b">
        <v>0</v>
      </c>
      <c r="H176" s="13" t="b">
        <v>0</v>
      </c>
      <c r="I176" s="13" t="b">
        <f>IF(COUNTIF([1]!Form_Responses1[[#All],[Instagram account
(ex. idenel_official - Do not put "@")]], LOWER(A176)) &gt; 0, TRUE, FALSE)</f>
        <v>0</v>
      </c>
      <c r="J176" s="11"/>
      <c r="K176" s="11" t="str">
        <f>IFERROR(VLOOKUP(LOWER(A176), '[1]설문지 응답 시트1'!I:N, 6, FALSE), "")</f>
        <v/>
      </c>
      <c r="L176" s="13" t="b">
        <v>0</v>
      </c>
      <c r="M176" s="13" t="b">
        <v>0</v>
      </c>
      <c r="N176" s="11"/>
      <c r="O176" s="12" t="str">
        <f>IF(ISBLANK(Table1[[#This Row],[예약일(확정)]]),"",Table1[[#This Row],[예약일(확정)]]+7)</f>
        <v/>
      </c>
      <c r="P176" s="11"/>
      <c r="Q176" s="11"/>
      <c r="R176" s="11"/>
      <c r="S176" s="11"/>
      <c r="T176" s="11"/>
      <c r="U176" s="10"/>
    </row>
    <row r="177" spans="1:21" ht="14">
      <c r="A177" s="27" t="s">
        <v>5914</v>
      </c>
      <c r="B177" s="217" t="s">
        <v>5913</v>
      </c>
      <c r="C177" s="54"/>
      <c r="D177" s="150" t="s">
        <v>4</v>
      </c>
      <c r="E177" s="224" t="str">
        <f ca="1">IF(AND(J177&lt;&gt;"", O177&lt;&gt;"", TODAY() &gt; O177, N177=""), "포스팅 지연",
IF(N177&lt;&gt;"", "포스팅 완료",
IF(M177=TRUE, "시술 완료",
IF(L177=TRUE, "콘텐츠 가이드 전송",
IF(NOT(ISBLANK(J177)), "예약 확정",
IF(I177=TRUE, "구글폼 회신",
IF(H177=TRUE, "구글폼 전송",
IF(G177=TRUE, "거절",
IF(F177=TRUE, "회신 수신",
"태핑 완료 회신대기")))))
))))</f>
        <v>태핑 완료 회신대기</v>
      </c>
      <c r="F177" s="22" t="b">
        <v>0</v>
      </c>
      <c r="G177" s="22" t="b">
        <v>0</v>
      </c>
      <c r="H177" s="22" t="b">
        <v>0</v>
      </c>
      <c r="I177" s="22" t="b">
        <f>IF(COUNTIF([1]!Form_Responses1[[#All],[Instagram account
(ex. idenel_official - Do not put "@")]], LOWER(A177)) &gt; 0, TRUE, FALSE)</f>
        <v>0</v>
      </c>
      <c r="J177" s="20"/>
      <c r="K177" s="20" t="str">
        <f>IFERROR(VLOOKUP(LOWER(A177), '[1]설문지 응답 시트1'!I:N, 6, FALSE), "")</f>
        <v/>
      </c>
      <c r="L177" s="22" t="b">
        <v>0</v>
      </c>
      <c r="M177" s="22" t="b">
        <v>0</v>
      </c>
      <c r="N177" s="20"/>
      <c r="O177" s="21" t="str">
        <f>IF(ISBLANK(Table1[[#This Row],[예약일(확정)]]),"",Table1[[#This Row],[예약일(확정)]]+7)</f>
        <v/>
      </c>
      <c r="P177" s="20"/>
      <c r="Q177" s="20"/>
      <c r="R177" s="20"/>
      <c r="S177" s="20"/>
      <c r="T177" s="20"/>
      <c r="U177" s="19"/>
    </row>
    <row r="178" spans="1:21" ht="14">
      <c r="A178" s="18" t="s">
        <v>5912</v>
      </c>
      <c r="B178" s="192" t="s">
        <v>5911</v>
      </c>
      <c r="C178" s="56"/>
      <c r="D178" s="148" t="s">
        <v>4</v>
      </c>
      <c r="E178" s="223" t="str">
        <f ca="1">IF(AND(J178&lt;&gt;"", O178&lt;&gt;"", TODAY() &gt; O178, N178=""), "포스팅 지연",
IF(N178&lt;&gt;"", "포스팅 완료",
IF(M178=TRUE, "시술 완료",
IF(L178=TRUE, "콘텐츠 가이드 전송",
IF(NOT(ISBLANK(J178)), "예약 확정",
IF(I178=TRUE, "구글폼 회신",
IF(H178=TRUE, "구글폼 전송",
IF(G178=TRUE, "거절",
IF(F178=TRUE, "회신 수신",
"태핑 완료 회신대기")))))
))))</f>
        <v>태핑 완료 회신대기</v>
      </c>
      <c r="F178" s="13" t="b">
        <v>0</v>
      </c>
      <c r="G178" s="13" t="b">
        <v>0</v>
      </c>
      <c r="H178" s="13" t="b">
        <v>0</v>
      </c>
      <c r="I178" s="13" t="b">
        <f>IF(COUNTIF([1]!Form_Responses1[[#All],[Instagram account
(ex. idenel_official - Do not put "@")]], LOWER(A178)) &gt; 0, TRUE, FALSE)</f>
        <v>0</v>
      </c>
      <c r="J178" s="11"/>
      <c r="K178" s="11" t="str">
        <f>IFERROR(VLOOKUP(LOWER(A178), '[1]설문지 응답 시트1'!I:N, 6, FALSE), "")</f>
        <v/>
      </c>
      <c r="L178" s="13" t="b">
        <v>0</v>
      </c>
      <c r="M178" s="13" t="b">
        <v>0</v>
      </c>
      <c r="N178" s="11"/>
      <c r="O178" s="12" t="str">
        <f>IF(ISBLANK(Table1[[#This Row],[예약일(확정)]]),"",Table1[[#This Row],[예약일(확정)]]+7)</f>
        <v/>
      </c>
      <c r="P178" s="11"/>
      <c r="Q178" s="11"/>
      <c r="R178" s="11"/>
      <c r="S178" s="11"/>
      <c r="T178" s="11"/>
      <c r="U178" s="10"/>
    </row>
    <row r="179" spans="1:21" ht="14">
      <c r="A179" s="27" t="s">
        <v>5910</v>
      </c>
      <c r="B179" s="217" t="s">
        <v>5909</v>
      </c>
      <c r="C179" s="54"/>
      <c r="D179" s="150" t="s">
        <v>4</v>
      </c>
      <c r="E179" s="224" t="str">
        <f ca="1">IF(AND(J179&lt;&gt;"", O179&lt;&gt;"", TODAY() &gt; O179, N179=""), "포스팅 지연",
IF(N179&lt;&gt;"", "포스팅 완료",
IF(M179=TRUE, "시술 완료",
IF(L179=TRUE, "콘텐츠 가이드 전송",
IF(NOT(ISBLANK(J179)), "예약 확정",
IF(I179=TRUE, "구글폼 회신",
IF(H179=TRUE, "구글폼 전송",
IF(G179=TRUE, "거절",
IF(F179=TRUE, "회신 수신",
"태핑 완료 회신대기")))))
))))</f>
        <v>거절</v>
      </c>
      <c r="F179" s="22" t="b">
        <v>1</v>
      </c>
      <c r="G179" s="22" t="b">
        <v>1</v>
      </c>
      <c r="H179" s="22" t="b">
        <v>0</v>
      </c>
      <c r="I179" s="22" t="b">
        <f>IF(COUNTIF([1]!Form_Responses1[[#All],[Instagram account
(ex. idenel_official - Do not put "@")]], LOWER(A179)) &gt; 0, TRUE, FALSE)</f>
        <v>0</v>
      </c>
      <c r="J179" s="20"/>
      <c r="K179" s="20" t="str">
        <f>IFERROR(VLOOKUP(LOWER(A179), '[1]설문지 응답 시트1'!I:N, 6, FALSE), "")</f>
        <v/>
      </c>
      <c r="L179" s="22" t="b">
        <v>0</v>
      </c>
      <c r="M179" s="22" t="b">
        <v>0</v>
      </c>
      <c r="N179" s="20"/>
      <c r="O179" s="21" t="str">
        <f>IF(ISBLANK(Table1[[#This Row],[예약일(확정)]]),"",Table1[[#This Row],[예약일(확정)]]+7)</f>
        <v/>
      </c>
      <c r="P179" s="20"/>
      <c r="Q179" s="20"/>
      <c r="R179" s="20"/>
      <c r="S179" s="20"/>
      <c r="T179" s="20"/>
      <c r="U179" s="19"/>
    </row>
    <row r="180" spans="1:21" ht="14">
      <c r="A180" s="18" t="s">
        <v>5908</v>
      </c>
      <c r="B180" s="192" t="s">
        <v>5907</v>
      </c>
      <c r="C180" s="56"/>
      <c r="D180" s="148" t="s">
        <v>4</v>
      </c>
      <c r="E180" s="223" t="str">
        <f ca="1">IF(AND(J180&lt;&gt;"", O180&lt;&gt;"", TODAY() &gt; O180, N180=""), "포스팅 지연",
IF(N180&lt;&gt;"", "포스팅 완료",
IF(M180=TRUE, "시술 완료",
IF(L180=TRUE, "콘텐츠 가이드 전송",
IF(NOT(ISBLANK(J180)), "예약 확정",
IF(I180=TRUE, "구글폼 회신",
IF(H180=TRUE, "구글폼 전송",
IF(G180=TRUE, "거절",
IF(F180=TRUE, "회신 수신",
"태핑 완료 회신대기")))))
))))</f>
        <v>태핑 완료 회신대기</v>
      </c>
      <c r="F180" s="13" t="b">
        <v>0</v>
      </c>
      <c r="G180" s="13" t="b">
        <v>0</v>
      </c>
      <c r="H180" s="13" t="b">
        <v>0</v>
      </c>
      <c r="I180" s="13" t="b">
        <f>IF(COUNTIF([1]!Form_Responses1[[#All],[Instagram account
(ex. idenel_official - Do not put "@")]], LOWER(A180)) &gt; 0, TRUE, FALSE)</f>
        <v>0</v>
      </c>
      <c r="J180" s="11"/>
      <c r="K180" s="11" t="str">
        <f>IFERROR(VLOOKUP(LOWER(A180), '[1]설문지 응답 시트1'!I:N, 6, FALSE), "")</f>
        <v/>
      </c>
      <c r="L180" s="13" t="b">
        <v>0</v>
      </c>
      <c r="M180" s="13" t="b">
        <v>0</v>
      </c>
      <c r="N180" s="11"/>
      <c r="O180" s="12" t="str">
        <f>IF(ISBLANK(Table1[[#This Row],[예약일(확정)]]),"",Table1[[#This Row],[예약일(확정)]]+7)</f>
        <v/>
      </c>
      <c r="P180" s="11"/>
      <c r="Q180" s="11"/>
      <c r="R180" s="11"/>
      <c r="S180" s="11"/>
      <c r="T180" s="11"/>
      <c r="U180" s="10"/>
    </row>
    <row r="181" spans="1:21" ht="14">
      <c r="A181" s="27" t="s">
        <v>5906</v>
      </c>
      <c r="B181" s="217" t="s">
        <v>5905</v>
      </c>
      <c r="C181" s="54"/>
      <c r="D181" s="150" t="s">
        <v>4</v>
      </c>
      <c r="E181" s="224" t="str">
        <f ca="1">IF(AND(J181&lt;&gt;"", O181&lt;&gt;"", TODAY() &gt; O181, N181=""), "포스팅 지연",
IF(N181&lt;&gt;"", "포스팅 완료",
IF(M181=TRUE, "시술 완료",
IF(L181=TRUE, "콘텐츠 가이드 전송",
IF(NOT(ISBLANK(J181)), "예약 확정",
IF(I181=TRUE, "구글폼 회신",
IF(H181=TRUE, "구글폼 전송",
IF(G181=TRUE, "거절",
IF(F181=TRUE, "회신 수신",
"태핑 완료 회신대기")))))
))))</f>
        <v>태핑 완료 회신대기</v>
      </c>
      <c r="F181" s="22" t="b">
        <v>0</v>
      </c>
      <c r="G181" s="22" t="b">
        <v>0</v>
      </c>
      <c r="H181" s="22" t="b">
        <v>0</v>
      </c>
      <c r="I181" s="22" t="b">
        <f>IF(COUNTIF([1]!Form_Responses1[[#All],[Instagram account
(ex. idenel_official - Do not put "@")]], LOWER(A181)) &gt; 0, TRUE, FALSE)</f>
        <v>0</v>
      </c>
      <c r="J181" s="20"/>
      <c r="K181" s="20" t="str">
        <f>IFERROR(VLOOKUP(LOWER(A181), '[1]설문지 응답 시트1'!I:N, 6, FALSE), "")</f>
        <v/>
      </c>
      <c r="L181" s="22" t="b">
        <v>0</v>
      </c>
      <c r="M181" s="22" t="b">
        <v>0</v>
      </c>
      <c r="N181" s="20"/>
      <c r="O181" s="21" t="str">
        <f>IF(ISBLANK(Table1[[#This Row],[예약일(확정)]]),"",Table1[[#This Row],[예약일(확정)]]+7)</f>
        <v/>
      </c>
      <c r="P181" s="20"/>
      <c r="Q181" s="20"/>
      <c r="R181" s="20"/>
      <c r="S181" s="20"/>
      <c r="T181" s="20"/>
      <c r="U181" s="19"/>
    </row>
    <row r="182" spans="1:21" ht="14">
      <c r="A182" s="18" t="s">
        <v>5904</v>
      </c>
      <c r="B182" s="192" t="s">
        <v>5903</v>
      </c>
      <c r="C182" s="56"/>
      <c r="D182" s="148" t="s">
        <v>4</v>
      </c>
      <c r="E182" s="223" t="str">
        <f ca="1">IF(AND(J182&lt;&gt;"", O182&lt;&gt;"", TODAY() &gt; O182, N182=""), "포스팅 지연",
IF(N182&lt;&gt;"", "포스팅 완료",
IF(M182=TRUE, "시술 완료",
IF(L182=TRUE, "콘텐츠 가이드 전송",
IF(NOT(ISBLANK(J182)), "예약 확정",
IF(I182=TRUE, "구글폼 회신",
IF(H182=TRUE, "구글폼 전송",
IF(G182=TRUE, "거절",
IF(F182=TRUE, "회신 수신",
"태핑 완료 회신대기")))))
))))</f>
        <v>회신 수신</v>
      </c>
      <c r="F182" s="13" t="b">
        <v>1</v>
      </c>
      <c r="G182" s="13" t="b">
        <v>0</v>
      </c>
      <c r="H182" s="13" t="b">
        <v>0</v>
      </c>
      <c r="I182" s="13" t="b">
        <f>IF(COUNTIF([1]!Form_Responses1[[#All],[Instagram account
(ex. idenel_official - Do not put "@")]], LOWER(A182)) &gt; 0, TRUE, FALSE)</f>
        <v>0</v>
      </c>
      <c r="J182" s="11"/>
      <c r="K182" s="11" t="str">
        <f>IFERROR(VLOOKUP(LOWER(A182), '[1]설문지 응답 시트1'!I:N, 6, FALSE), "")</f>
        <v/>
      </c>
      <c r="L182" s="13" t="b">
        <v>0</v>
      </c>
      <c r="M182" s="13" t="b">
        <v>0</v>
      </c>
      <c r="N182" s="11"/>
      <c r="O182" s="12" t="str">
        <f>IF(ISBLANK(Table1[[#This Row],[예약일(확정)]]),"",Table1[[#This Row],[예약일(확정)]]+7)</f>
        <v/>
      </c>
      <c r="P182" s="11"/>
      <c r="Q182" s="11"/>
      <c r="R182" s="11"/>
      <c r="S182" s="11"/>
      <c r="T182" s="11"/>
      <c r="U182" s="10"/>
    </row>
    <row r="183" spans="1:21" ht="14">
      <c r="A183" s="27" t="s">
        <v>5902</v>
      </c>
      <c r="B183" s="217" t="s">
        <v>5901</v>
      </c>
      <c r="C183" s="54"/>
      <c r="D183" s="150" t="s">
        <v>4</v>
      </c>
      <c r="E183" s="224" t="str">
        <f ca="1">IF(AND(J183&lt;&gt;"", O183&lt;&gt;"", TODAY() &gt; O183, N183=""), "포스팅 지연",
IF(N183&lt;&gt;"", "포스팅 완료",
IF(M183=TRUE, "시술 완료",
IF(L183=TRUE, "콘텐츠 가이드 전송",
IF(NOT(ISBLANK(J183)), "예약 확정",
IF(I183=TRUE, "구글폼 회신",
IF(H183=TRUE, "구글폼 전송",
IF(G183=TRUE, "거절",
IF(F183=TRUE, "회신 수신",
"태핑 완료 회신대기")))))
))))</f>
        <v>태핑 완료 회신대기</v>
      </c>
      <c r="F183" s="22" t="b">
        <v>0</v>
      </c>
      <c r="G183" s="22" t="b">
        <v>0</v>
      </c>
      <c r="H183" s="22" t="b">
        <v>0</v>
      </c>
      <c r="I183" s="22" t="b">
        <f>IF(COUNTIF([1]!Form_Responses1[[#All],[Instagram account
(ex. idenel_official - Do not put "@")]], LOWER(A183)) &gt; 0, TRUE, FALSE)</f>
        <v>0</v>
      </c>
      <c r="J183" s="20"/>
      <c r="K183" s="20" t="str">
        <f>IFERROR(VLOOKUP(LOWER(A183), '[1]설문지 응답 시트1'!I:N, 6, FALSE), "")</f>
        <v/>
      </c>
      <c r="L183" s="22" t="b">
        <v>0</v>
      </c>
      <c r="M183" s="22" t="b">
        <v>0</v>
      </c>
      <c r="N183" s="20"/>
      <c r="O183" s="21" t="str">
        <f>IF(ISBLANK(Table1[[#This Row],[예약일(확정)]]),"",Table1[[#This Row],[예약일(확정)]]+7)</f>
        <v/>
      </c>
      <c r="P183" s="20"/>
      <c r="Q183" s="20"/>
      <c r="R183" s="20"/>
      <c r="S183" s="20"/>
      <c r="T183" s="20"/>
      <c r="U183" s="19"/>
    </row>
    <row r="184" spans="1:21" ht="14">
      <c r="A184" s="18" t="s">
        <v>5900</v>
      </c>
      <c r="B184" s="192" t="s">
        <v>5899</v>
      </c>
      <c r="C184" s="56"/>
      <c r="D184" s="148" t="s">
        <v>4</v>
      </c>
      <c r="E184" s="223" t="str">
        <f ca="1">IF(AND(J184&lt;&gt;"", O184&lt;&gt;"", TODAY() &gt; O184, N184=""), "포스팅 지연",
IF(N184&lt;&gt;"", "포스팅 완료",
IF(M184=TRUE, "시술 완료",
IF(L184=TRUE, "콘텐츠 가이드 전송",
IF(NOT(ISBLANK(J184)), "예약 확정",
IF(I184=TRUE, "구글폼 회신",
IF(H184=TRUE, "구글폼 전송",
IF(G184=TRUE, "거절",
IF(F184=TRUE, "회신 수신",
"태핑 완료 회신대기")))))
))))</f>
        <v>구글폼 전송</v>
      </c>
      <c r="F184" s="13" t="b">
        <v>1</v>
      </c>
      <c r="G184" s="13" t="b">
        <v>0</v>
      </c>
      <c r="H184" s="13" t="b">
        <v>1</v>
      </c>
      <c r="I184" s="13" t="b">
        <f>IF(COUNTIF([1]!Form_Responses1[[#All],[Instagram account
(ex. idenel_official - Do not put "@")]], LOWER(A184)) &gt; 0, TRUE, FALSE)</f>
        <v>0</v>
      </c>
      <c r="J184" s="11"/>
      <c r="K184" s="11" t="str">
        <f>IFERROR(VLOOKUP(LOWER(A184), '[1]설문지 응답 시트1'!I:N, 6, FALSE), "")</f>
        <v/>
      </c>
      <c r="L184" s="13" t="b">
        <v>0</v>
      </c>
      <c r="M184" s="13" t="b">
        <v>0</v>
      </c>
      <c r="N184" s="11"/>
      <c r="O184" s="12" t="str">
        <f>IF(ISBLANK(Table1[[#This Row],[예약일(확정)]]),"",Table1[[#This Row],[예약일(확정)]]+7)</f>
        <v/>
      </c>
      <c r="P184" s="11"/>
      <c r="Q184" s="11"/>
      <c r="R184" s="11"/>
      <c r="S184" s="11"/>
      <c r="T184" s="11"/>
      <c r="U184" s="10"/>
    </row>
    <row r="185" spans="1:21" ht="14">
      <c r="A185" s="27" t="s">
        <v>5898</v>
      </c>
      <c r="B185" s="217" t="s">
        <v>5897</v>
      </c>
      <c r="C185" s="54"/>
      <c r="D185" s="150" t="s">
        <v>4</v>
      </c>
      <c r="E185" s="224" t="str">
        <f ca="1">IF(AND(J185&lt;&gt;"", O185&lt;&gt;"", TODAY() &gt; O185, N185=""), "포스팅 지연",
IF(N185&lt;&gt;"", "포스팅 완료",
IF(M185=TRUE, "시술 완료",
IF(L185=TRUE, "콘텐츠 가이드 전송",
IF(NOT(ISBLANK(J185)), "예약 확정",
IF(I185=TRUE, "구글폼 회신",
IF(H185=TRUE, "구글폼 전송",
IF(G185=TRUE, "거절",
IF(F185=TRUE, "회신 수신",
"태핑 완료 회신대기")))))
))))</f>
        <v>태핑 완료 회신대기</v>
      </c>
      <c r="F185" s="22" t="b">
        <v>0</v>
      </c>
      <c r="G185" s="22" t="b">
        <v>0</v>
      </c>
      <c r="H185" s="22" t="b">
        <v>0</v>
      </c>
      <c r="I185" s="22" t="b">
        <f>IF(COUNTIF([1]!Form_Responses1[[#All],[Instagram account
(ex. idenel_official - Do not put "@")]], LOWER(A185)) &gt; 0, TRUE, FALSE)</f>
        <v>0</v>
      </c>
      <c r="J185" s="20"/>
      <c r="K185" s="20" t="str">
        <f>IFERROR(VLOOKUP(LOWER(A185), '[1]설문지 응답 시트1'!I:N, 6, FALSE), "")</f>
        <v/>
      </c>
      <c r="L185" s="22" t="b">
        <v>0</v>
      </c>
      <c r="M185" s="22" t="b">
        <v>0</v>
      </c>
      <c r="N185" s="20"/>
      <c r="O185" s="21" t="str">
        <f>IF(ISBLANK(Table1[[#This Row],[예약일(확정)]]),"",Table1[[#This Row],[예약일(확정)]]+7)</f>
        <v/>
      </c>
      <c r="P185" s="20"/>
      <c r="Q185" s="20"/>
      <c r="R185" s="20"/>
      <c r="S185" s="20"/>
      <c r="T185" s="20"/>
      <c r="U185" s="19"/>
    </row>
    <row r="186" spans="1:21" ht="14">
      <c r="A186" s="256" t="s">
        <v>5896</v>
      </c>
      <c r="B186" s="192" t="s">
        <v>5895</v>
      </c>
      <c r="C186" s="56"/>
      <c r="D186" s="148" t="s">
        <v>4</v>
      </c>
      <c r="E186" s="223" t="str">
        <f ca="1">IF(AND(J186&lt;&gt;"", O186&lt;&gt;"", TODAY() &gt; O186, N186=""), "포스팅 지연",
IF(N186&lt;&gt;"", "포스팅 완료",
IF(M186=TRUE, "시술 완료",
IF(L186=TRUE, "콘텐츠 가이드 전송",
IF(NOT(ISBLANK(J186)), "예약 확정",
IF(I186=TRUE, "구글폼 회신",
IF(H186=TRUE, "구글폼 전송",
IF(G186=TRUE, "거절",
IF(F186=TRUE, "회신 수신",
"태핑 완료 회신대기")))))
))))</f>
        <v>태핑 완료 회신대기</v>
      </c>
      <c r="F186" s="13" t="b">
        <v>0</v>
      </c>
      <c r="G186" s="13" t="b">
        <v>0</v>
      </c>
      <c r="H186" s="13" t="b">
        <v>0</v>
      </c>
      <c r="I186" s="13" t="b">
        <f>IF(COUNTIF([1]!Form_Responses1[[#All],[Instagram account
(ex. idenel_official - Do not put "@")]], LOWER(A186)) &gt; 0, TRUE, FALSE)</f>
        <v>0</v>
      </c>
      <c r="J186" s="11"/>
      <c r="K186" s="11" t="str">
        <f>IFERROR(VLOOKUP(LOWER(A186), '[1]설문지 응답 시트1'!I:N, 6, FALSE), "")</f>
        <v/>
      </c>
      <c r="L186" s="13" t="b">
        <v>0</v>
      </c>
      <c r="M186" s="13" t="b">
        <v>0</v>
      </c>
      <c r="N186" s="11"/>
      <c r="O186" s="12" t="str">
        <f>IF(ISBLANK(Table1[[#This Row],[예약일(확정)]]),"",Table1[[#This Row],[예약일(확정)]]+7)</f>
        <v/>
      </c>
      <c r="P186" s="11"/>
      <c r="Q186" s="11"/>
      <c r="R186" s="11"/>
      <c r="S186" s="11"/>
      <c r="T186" s="11"/>
      <c r="U186" s="10"/>
    </row>
    <row r="187" spans="1:21" ht="14">
      <c r="A187" s="27" t="s">
        <v>5894</v>
      </c>
      <c r="B187" s="217" t="s">
        <v>5893</v>
      </c>
      <c r="C187" s="54"/>
      <c r="D187" s="150" t="s">
        <v>4</v>
      </c>
      <c r="E187" s="224" t="str">
        <f ca="1">IF(AND(J187&lt;&gt;"", O187&lt;&gt;"", TODAY() &gt; O187, N187=""), "포스팅 지연",
IF(N187&lt;&gt;"", "포스팅 완료",
IF(M187=TRUE, "시술 완료",
IF(L187=TRUE, "콘텐츠 가이드 전송",
IF(NOT(ISBLANK(J187)), "예약 확정",
IF(I187=TRUE, "구글폼 회신",
IF(H187=TRUE, "구글폼 전송",
IF(G187=TRUE, "거절",
IF(F187=TRUE, "회신 수신",
"태핑 완료 회신대기")))))
))))</f>
        <v>태핑 완료 회신대기</v>
      </c>
      <c r="F187" s="22" t="b">
        <v>0</v>
      </c>
      <c r="G187" s="22" t="b">
        <v>0</v>
      </c>
      <c r="H187" s="22" t="b">
        <v>0</v>
      </c>
      <c r="I187" s="22" t="b">
        <f>IF(COUNTIF([1]!Form_Responses1[[#All],[Instagram account
(ex. idenel_official - Do not put "@")]], LOWER(A187)) &gt; 0, TRUE, FALSE)</f>
        <v>0</v>
      </c>
      <c r="J187" s="20"/>
      <c r="K187" s="20" t="str">
        <f>IFERROR(VLOOKUP(LOWER(A187), '[1]설문지 응답 시트1'!I:N, 6, FALSE), "")</f>
        <v/>
      </c>
      <c r="L187" s="22" t="b">
        <v>0</v>
      </c>
      <c r="M187" s="22" t="b">
        <v>0</v>
      </c>
      <c r="N187" s="20"/>
      <c r="O187" s="21" t="str">
        <f>IF(ISBLANK(Table1[[#This Row],[예약일(확정)]]),"",Table1[[#This Row],[예약일(확정)]]+7)</f>
        <v/>
      </c>
      <c r="P187" s="20"/>
      <c r="Q187" s="20"/>
      <c r="R187" s="20"/>
      <c r="S187" s="20"/>
      <c r="T187" s="20"/>
      <c r="U187" s="19"/>
    </row>
    <row r="188" spans="1:21" ht="14">
      <c r="A188" s="18" t="s">
        <v>3471</v>
      </c>
      <c r="B188" s="192" t="s">
        <v>5892</v>
      </c>
      <c r="C188" s="56"/>
      <c r="D188" s="148" t="s">
        <v>4</v>
      </c>
      <c r="E188" s="223" t="str">
        <f ca="1">IF(AND(J188&lt;&gt;"", O188&lt;&gt;"", TODAY() &gt; O188, N188=""), "포스팅 지연",
IF(N188&lt;&gt;"", "포스팅 완료",
IF(M188=TRUE, "시술 완료",
IF(L188=TRUE, "콘텐츠 가이드 전송",
IF(NOT(ISBLANK(J188)), "예약 확정",
IF(I188=TRUE, "구글폼 회신",
IF(H188=TRUE, "구글폼 전송",
IF(G188=TRUE, "거절",
IF(F188=TRUE, "회신 수신",
"태핑 완료 회신대기")))))
))))</f>
        <v>회신 수신</v>
      </c>
      <c r="F188" s="13" t="b">
        <v>1</v>
      </c>
      <c r="G188" s="13" t="b">
        <v>0</v>
      </c>
      <c r="H188" s="13" t="b">
        <v>0</v>
      </c>
      <c r="I188" s="13" t="b">
        <f>IF(COUNTIF([1]!Form_Responses1[[#All],[Instagram account
(ex. idenel_official - Do not put "@")]], LOWER(A188)) &gt; 0, TRUE, FALSE)</f>
        <v>0</v>
      </c>
      <c r="J188" s="11"/>
      <c r="K188" s="11" t="str">
        <f>IFERROR(VLOOKUP(LOWER(A188), '[1]설문지 응답 시트1'!I:N, 6, FALSE), "")</f>
        <v/>
      </c>
      <c r="L188" s="13" t="b">
        <v>0</v>
      </c>
      <c r="M188" s="13" t="b">
        <v>0</v>
      </c>
      <c r="N188" s="11"/>
      <c r="O188" s="12" t="str">
        <f>IF(ISBLANK(Table1[[#This Row],[예약일(확정)]]),"",Table1[[#This Row],[예약일(확정)]]+7)</f>
        <v/>
      </c>
      <c r="P188" s="11"/>
      <c r="Q188" s="11"/>
      <c r="R188" s="11"/>
      <c r="S188" s="11"/>
      <c r="T188" s="11"/>
      <c r="U188" s="10"/>
    </row>
    <row r="189" spans="1:21" ht="14">
      <c r="A189" s="27" t="s">
        <v>5891</v>
      </c>
      <c r="B189" s="217" t="s">
        <v>5890</v>
      </c>
      <c r="C189" s="54"/>
      <c r="D189" s="150" t="s">
        <v>4</v>
      </c>
      <c r="E189" s="224" t="str">
        <f ca="1">IF(AND(J189&lt;&gt;"", O189&lt;&gt;"", TODAY() &gt; O189, N189=""), "포스팅 지연",
IF(N189&lt;&gt;"", "포스팅 완료",
IF(M189=TRUE, "시술 완료",
IF(L189=TRUE, "콘텐츠 가이드 전송",
IF(NOT(ISBLANK(J189)), "예약 확정",
IF(I189=TRUE, "구글폼 회신",
IF(H189=TRUE, "구글폼 전송",
IF(G189=TRUE, "거절",
IF(F189=TRUE, "회신 수신",
"태핑 완료 회신대기")))))
))))</f>
        <v>태핑 완료 회신대기</v>
      </c>
      <c r="F189" s="22" t="b">
        <v>0</v>
      </c>
      <c r="G189" s="22" t="b">
        <v>0</v>
      </c>
      <c r="H189" s="22" t="b">
        <v>0</v>
      </c>
      <c r="I189" s="22" t="b">
        <f>IF(COUNTIF([1]!Form_Responses1[[#All],[Instagram account
(ex. idenel_official - Do not put "@")]], LOWER(A189)) &gt; 0, TRUE, FALSE)</f>
        <v>0</v>
      </c>
      <c r="J189" s="20"/>
      <c r="K189" s="20" t="str">
        <f>IFERROR(VLOOKUP(LOWER(A189), '[1]설문지 응답 시트1'!I:N, 6, FALSE), "")</f>
        <v/>
      </c>
      <c r="L189" s="22" t="b">
        <v>0</v>
      </c>
      <c r="M189" s="22" t="b">
        <v>0</v>
      </c>
      <c r="N189" s="20"/>
      <c r="O189" s="21" t="str">
        <f>IF(ISBLANK(Table1[[#This Row],[예약일(확정)]]),"",Table1[[#This Row],[예약일(확정)]]+7)</f>
        <v/>
      </c>
      <c r="P189" s="20"/>
      <c r="Q189" s="20"/>
      <c r="R189" s="20"/>
      <c r="S189" s="20"/>
      <c r="T189" s="20"/>
      <c r="U189" s="19"/>
    </row>
    <row r="190" spans="1:21" ht="14">
      <c r="A190" s="18" t="s">
        <v>5889</v>
      </c>
      <c r="B190" s="192" t="s">
        <v>5888</v>
      </c>
      <c r="C190" s="56"/>
      <c r="D190" s="148" t="s">
        <v>4</v>
      </c>
      <c r="E190" s="223" t="str">
        <f ca="1">IF(AND(J190&lt;&gt;"", O190&lt;&gt;"", TODAY() &gt; O190, N190=""), "포스팅 지연",
IF(N190&lt;&gt;"", "포스팅 완료",
IF(M190=TRUE, "시술 완료",
IF(L190=TRUE, "콘텐츠 가이드 전송",
IF(NOT(ISBLANK(J190)), "예약 확정",
IF(I190=TRUE, "구글폼 회신",
IF(H190=TRUE, "구글폼 전송",
IF(G190=TRUE, "거절",
IF(F190=TRUE, "회신 수신",
"태핑 완료 회신대기")))))
))))</f>
        <v>태핑 완료 회신대기</v>
      </c>
      <c r="F190" s="13" t="b">
        <v>0</v>
      </c>
      <c r="G190" s="13" t="b">
        <v>0</v>
      </c>
      <c r="H190" s="13" t="b">
        <v>0</v>
      </c>
      <c r="I190" s="13" t="b">
        <f>IF(COUNTIF([1]!Form_Responses1[[#All],[Instagram account
(ex. idenel_official - Do not put "@")]], LOWER(A190)) &gt; 0, TRUE, FALSE)</f>
        <v>0</v>
      </c>
      <c r="J190" s="11"/>
      <c r="K190" s="11" t="str">
        <f>IFERROR(VLOOKUP(LOWER(A190), '[1]설문지 응답 시트1'!I:N, 6, FALSE), "")</f>
        <v/>
      </c>
      <c r="L190" s="13" t="b">
        <v>0</v>
      </c>
      <c r="M190" s="13" t="b">
        <v>0</v>
      </c>
      <c r="N190" s="11"/>
      <c r="O190" s="12" t="str">
        <f>IF(ISBLANK(Table1[[#This Row],[예약일(확정)]]),"",Table1[[#This Row],[예약일(확정)]]+7)</f>
        <v/>
      </c>
      <c r="P190" s="11"/>
      <c r="Q190" s="11"/>
      <c r="R190" s="11"/>
      <c r="S190" s="11"/>
      <c r="T190" s="11"/>
      <c r="U190" s="10"/>
    </row>
    <row r="191" spans="1:21" ht="14">
      <c r="A191" s="27" t="s">
        <v>5887</v>
      </c>
      <c r="B191" s="217" t="s">
        <v>5886</v>
      </c>
      <c r="C191" s="54"/>
      <c r="D191" s="150" t="s">
        <v>4</v>
      </c>
      <c r="E191" s="224" t="str">
        <f ca="1">IF(AND(J191&lt;&gt;"", O191&lt;&gt;"", TODAY() &gt; O191, N191=""), "포스팅 지연",
IF(N191&lt;&gt;"", "포스팅 완료",
IF(M191=TRUE, "시술 완료",
IF(L191=TRUE, "콘텐츠 가이드 전송",
IF(NOT(ISBLANK(J191)), "예약 확정",
IF(I191=TRUE, "구글폼 회신",
IF(H191=TRUE, "구글폼 전송",
IF(G191=TRUE, "거절",
IF(F191=TRUE, "회신 수신",
"태핑 완료 회신대기")))))
))))</f>
        <v>태핑 완료 회신대기</v>
      </c>
      <c r="F191" s="22" t="b">
        <v>0</v>
      </c>
      <c r="G191" s="22" t="b">
        <v>0</v>
      </c>
      <c r="H191" s="22" t="b">
        <v>0</v>
      </c>
      <c r="I191" s="22" t="b">
        <f>IF(COUNTIF([1]!Form_Responses1[[#All],[Instagram account
(ex. idenel_official - Do not put "@")]], LOWER(A191)) &gt; 0, TRUE, FALSE)</f>
        <v>0</v>
      </c>
      <c r="J191" s="20"/>
      <c r="K191" s="20" t="str">
        <f>IFERROR(VLOOKUP(LOWER(A191), '[1]설문지 응답 시트1'!I:N, 6, FALSE), "")</f>
        <v/>
      </c>
      <c r="L191" s="22" t="b">
        <v>0</v>
      </c>
      <c r="M191" s="22" t="b">
        <v>0</v>
      </c>
      <c r="N191" s="20"/>
      <c r="O191" s="21" t="str">
        <f>IF(ISBLANK(Table1[[#This Row],[예약일(확정)]]),"",Table1[[#This Row],[예약일(확정)]]+7)</f>
        <v/>
      </c>
      <c r="P191" s="20"/>
      <c r="Q191" s="20"/>
      <c r="R191" s="20"/>
      <c r="S191" s="20"/>
      <c r="T191" s="20"/>
      <c r="U191" s="19"/>
    </row>
    <row r="192" spans="1:21" ht="14">
      <c r="A192" s="18" t="s">
        <v>5885</v>
      </c>
      <c r="B192" s="192" t="s">
        <v>5884</v>
      </c>
      <c r="C192" s="56"/>
      <c r="D192" s="148" t="s">
        <v>4</v>
      </c>
      <c r="E192" s="223" t="str">
        <f ca="1">IF(AND(J192&lt;&gt;"", O192&lt;&gt;"", TODAY() &gt; O192, N192=""), "포스팅 지연",
IF(N192&lt;&gt;"", "포스팅 완료",
IF(M192=TRUE, "시술 완료",
IF(L192=TRUE, "콘텐츠 가이드 전송",
IF(NOT(ISBLANK(J192)), "예약 확정",
IF(I192=TRUE, "구글폼 회신",
IF(H192=TRUE, "구글폼 전송",
IF(G192=TRUE, "거절",
IF(F192=TRUE, "회신 수신",
"태핑 완료 회신대기")))))
))))</f>
        <v>태핑 완료 회신대기</v>
      </c>
      <c r="F192" s="13" t="b">
        <v>0</v>
      </c>
      <c r="G192" s="13" t="b">
        <v>0</v>
      </c>
      <c r="H192" s="13" t="b">
        <v>0</v>
      </c>
      <c r="I192" s="13" t="b">
        <f>IF(COUNTIF([1]!Form_Responses1[[#All],[Instagram account
(ex. idenel_official - Do not put "@")]], LOWER(A192)) &gt; 0, TRUE, FALSE)</f>
        <v>0</v>
      </c>
      <c r="J192" s="11"/>
      <c r="K192" s="11" t="str">
        <f>IFERROR(VLOOKUP(LOWER(A192), '[1]설문지 응답 시트1'!I:N, 6, FALSE), "")</f>
        <v/>
      </c>
      <c r="L192" s="13" t="b">
        <v>0</v>
      </c>
      <c r="M192" s="13" t="b">
        <v>0</v>
      </c>
      <c r="N192" s="11"/>
      <c r="O192" s="12" t="str">
        <f>IF(ISBLANK(Table1[[#This Row],[예약일(확정)]]),"",Table1[[#This Row],[예약일(확정)]]+7)</f>
        <v/>
      </c>
      <c r="P192" s="11"/>
      <c r="Q192" s="11"/>
      <c r="R192" s="11"/>
      <c r="S192" s="11"/>
      <c r="T192" s="11"/>
      <c r="U192" s="10"/>
    </row>
    <row r="193" spans="1:21" ht="14">
      <c r="A193" s="27" t="s">
        <v>5883</v>
      </c>
      <c r="B193" s="217" t="s">
        <v>5882</v>
      </c>
      <c r="C193" s="54"/>
      <c r="D193" s="150" t="s">
        <v>4</v>
      </c>
      <c r="E193" s="224" t="str">
        <f ca="1">IF(AND(J193&lt;&gt;"", O193&lt;&gt;"", TODAY() &gt; O193, N193=""), "포스팅 지연",
IF(N193&lt;&gt;"", "포스팅 완료",
IF(M193=TRUE, "시술 완료",
IF(L193=TRUE, "콘텐츠 가이드 전송",
IF(NOT(ISBLANK(J193)), "예약 확정",
IF(I193=TRUE, "구글폼 회신",
IF(H193=TRUE, "구글폼 전송",
IF(G193=TRUE, "거절",
IF(F193=TRUE, "회신 수신",
"태핑 완료 회신대기")))))
))))</f>
        <v>태핑 완료 회신대기</v>
      </c>
      <c r="F193" s="22" t="b">
        <v>0</v>
      </c>
      <c r="G193" s="22" t="b">
        <v>0</v>
      </c>
      <c r="H193" s="22" t="b">
        <v>0</v>
      </c>
      <c r="I193" s="22" t="b">
        <f>IF(COUNTIF([1]!Form_Responses1[[#All],[Instagram account
(ex. idenel_official - Do not put "@")]], LOWER(A193)) &gt; 0, TRUE, FALSE)</f>
        <v>0</v>
      </c>
      <c r="J193" s="20"/>
      <c r="K193" s="20" t="str">
        <f>IFERROR(VLOOKUP(LOWER(A193), '[1]설문지 응답 시트1'!I:N, 6, FALSE), "")</f>
        <v/>
      </c>
      <c r="L193" s="22" t="b">
        <v>0</v>
      </c>
      <c r="M193" s="22" t="b">
        <v>0</v>
      </c>
      <c r="N193" s="20"/>
      <c r="O193" s="21" t="str">
        <f>IF(ISBLANK(Table1[[#This Row],[예약일(확정)]]),"",Table1[[#This Row],[예약일(확정)]]+7)</f>
        <v/>
      </c>
      <c r="P193" s="20"/>
      <c r="Q193" s="20"/>
      <c r="R193" s="20"/>
      <c r="S193" s="20"/>
      <c r="T193" s="20"/>
      <c r="U193" s="19"/>
    </row>
    <row r="194" spans="1:21" ht="14">
      <c r="A194" s="18" t="s">
        <v>5881</v>
      </c>
      <c r="B194" s="192" t="s">
        <v>5880</v>
      </c>
      <c r="C194" s="56"/>
      <c r="D194" s="148" t="s">
        <v>4</v>
      </c>
      <c r="E194" s="223" t="str">
        <f ca="1">IF(AND(J194&lt;&gt;"", O194&lt;&gt;"", TODAY() &gt; O194, N194=""), "포스팅 지연",
IF(N194&lt;&gt;"", "포스팅 완료",
IF(M194=TRUE, "시술 완료",
IF(L194=TRUE, "콘텐츠 가이드 전송",
IF(NOT(ISBLANK(J194)), "예약 확정",
IF(I194=TRUE, "구글폼 회신",
IF(H194=TRUE, "구글폼 전송",
IF(G194=TRUE, "거절",
IF(F194=TRUE, "회신 수신",
"태핑 완료 회신대기")))))
))))</f>
        <v>구글폼 전송</v>
      </c>
      <c r="F194" s="13" t="b">
        <v>1</v>
      </c>
      <c r="G194" s="13" t="b">
        <v>0</v>
      </c>
      <c r="H194" s="13" t="b">
        <v>1</v>
      </c>
      <c r="I194" s="13" t="b">
        <f>IF(COUNTIF([1]!Form_Responses1[[#All],[Instagram account
(ex. idenel_official - Do not put "@")]], LOWER(A194)) &gt; 0, TRUE, FALSE)</f>
        <v>0</v>
      </c>
      <c r="J194" s="11"/>
      <c r="K194" s="11" t="str">
        <f>IFERROR(VLOOKUP(LOWER(A194), '[1]설문지 응답 시트1'!I:N, 6, FALSE), "")</f>
        <v/>
      </c>
      <c r="L194" s="13" t="b">
        <v>0</v>
      </c>
      <c r="M194" s="13" t="b">
        <v>0</v>
      </c>
      <c r="N194" s="11"/>
      <c r="O194" s="12" t="str">
        <f>IF(ISBLANK(Table1[[#This Row],[예약일(확정)]]),"",Table1[[#This Row],[예약일(확정)]]+7)</f>
        <v/>
      </c>
      <c r="P194" s="11"/>
      <c r="Q194" s="11"/>
      <c r="R194" s="11"/>
      <c r="S194" s="11"/>
      <c r="T194" s="11"/>
      <c r="U194" s="10"/>
    </row>
    <row r="195" spans="1:21" ht="14">
      <c r="A195" s="27" t="s">
        <v>5879</v>
      </c>
      <c r="B195" s="217" t="s">
        <v>5878</v>
      </c>
      <c r="C195" s="54"/>
      <c r="D195" s="150" t="s">
        <v>4</v>
      </c>
      <c r="E195" s="224" t="str">
        <f ca="1">IF(AND(J195&lt;&gt;"", O195&lt;&gt;"", TODAY() &gt; O195, N195=""), "포스팅 지연",
IF(N195&lt;&gt;"", "포스팅 완료",
IF(M195=TRUE, "시술 완료",
IF(L195=TRUE, "콘텐츠 가이드 전송",
IF(NOT(ISBLANK(J195)), "예약 확정",
IF(I195=TRUE, "구글폼 회신",
IF(H195=TRUE, "구글폼 전송",
IF(G195=TRUE, "거절",
IF(F195=TRUE, "회신 수신",
"태핑 완료 회신대기")))))
))))</f>
        <v>태핑 완료 회신대기</v>
      </c>
      <c r="F195" s="22" t="b">
        <v>0</v>
      </c>
      <c r="G195" s="22" t="b">
        <v>0</v>
      </c>
      <c r="H195" s="22" t="b">
        <v>0</v>
      </c>
      <c r="I195" s="22" t="b">
        <f>IF(COUNTIF([1]!Form_Responses1[[#All],[Instagram account
(ex. idenel_official - Do not put "@")]], LOWER(A195)) &gt; 0, TRUE, FALSE)</f>
        <v>0</v>
      </c>
      <c r="J195" s="20"/>
      <c r="K195" s="20" t="str">
        <f>IFERROR(VLOOKUP(LOWER(A195), '[1]설문지 응답 시트1'!I:N, 6, FALSE), "")</f>
        <v/>
      </c>
      <c r="L195" s="22" t="b">
        <v>0</v>
      </c>
      <c r="M195" s="22" t="b">
        <v>0</v>
      </c>
      <c r="N195" s="20"/>
      <c r="O195" s="21" t="str">
        <f>IF(ISBLANK(Table1[[#This Row],[예약일(확정)]]),"",Table1[[#This Row],[예약일(확정)]]+7)</f>
        <v/>
      </c>
      <c r="P195" s="20"/>
      <c r="Q195" s="20"/>
      <c r="R195" s="20"/>
      <c r="S195" s="20"/>
      <c r="T195" s="20"/>
      <c r="U195" s="19"/>
    </row>
    <row r="196" spans="1:21" ht="14">
      <c r="A196" s="18" t="s">
        <v>5877</v>
      </c>
      <c r="B196" s="192" t="s">
        <v>5876</v>
      </c>
      <c r="C196" s="56"/>
      <c r="D196" s="148" t="s">
        <v>4</v>
      </c>
      <c r="E196" s="223" t="str">
        <f ca="1">IF(AND(J196&lt;&gt;"", O196&lt;&gt;"", TODAY() &gt; O196, N196=""), "포스팅 지연",
IF(N196&lt;&gt;"", "포스팅 완료",
IF(M196=TRUE, "시술 완료",
IF(L196=TRUE, "콘텐츠 가이드 전송",
IF(NOT(ISBLANK(J196)), "예약 확정",
IF(I196=TRUE, "구글폼 회신",
IF(H196=TRUE, "구글폼 전송",
IF(G196=TRUE, "거절",
IF(F196=TRUE, "회신 수신",
"태핑 완료 회신대기")))))
))))</f>
        <v>태핑 완료 회신대기</v>
      </c>
      <c r="F196" s="13" t="b">
        <v>0</v>
      </c>
      <c r="G196" s="13" t="b">
        <v>0</v>
      </c>
      <c r="H196" s="13" t="b">
        <v>0</v>
      </c>
      <c r="I196" s="13" t="b">
        <f>IF(COUNTIF([1]!Form_Responses1[[#All],[Instagram account
(ex. idenel_official - Do not put "@")]], LOWER(A196)) &gt; 0, TRUE, FALSE)</f>
        <v>0</v>
      </c>
      <c r="J196" s="11"/>
      <c r="K196" s="11" t="str">
        <f>IFERROR(VLOOKUP(LOWER(A196), '[1]설문지 응답 시트1'!I:N, 6, FALSE), "")</f>
        <v/>
      </c>
      <c r="L196" s="13" t="b">
        <v>0</v>
      </c>
      <c r="M196" s="13" t="b">
        <v>0</v>
      </c>
      <c r="N196" s="11"/>
      <c r="O196" s="12" t="str">
        <f>IF(ISBLANK(Table1[[#This Row],[예약일(확정)]]),"",Table1[[#This Row],[예약일(확정)]]+7)</f>
        <v/>
      </c>
      <c r="P196" s="11"/>
      <c r="Q196" s="11"/>
      <c r="R196" s="11"/>
      <c r="S196" s="11"/>
      <c r="T196" s="11"/>
      <c r="U196" s="10"/>
    </row>
    <row r="197" spans="1:21" ht="14">
      <c r="A197" s="27" t="s">
        <v>5875</v>
      </c>
      <c r="B197" s="217" t="s">
        <v>5874</v>
      </c>
      <c r="C197" s="54"/>
      <c r="D197" s="150" t="s">
        <v>4</v>
      </c>
      <c r="E197" s="224" t="str">
        <f ca="1">IF(AND(J197&lt;&gt;"", O197&lt;&gt;"", TODAY() &gt; O197, N197=""), "포스팅 지연",
IF(N197&lt;&gt;"", "포스팅 완료",
IF(M197=TRUE, "시술 완료",
IF(L197=TRUE, "콘텐츠 가이드 전송",
IF(NOT(ISBLANK(J197)), "예약 확정",
IF(I197=TRUE, "구글폼 회신",
IF(H197=TRUE, "구글폼 전송",
IF(G197=TRUE, "거절",
IF(F197=TRUE, "회신 수신",
"태핑 완료 회신대기")))))
))))</f>
        <v>태핑 완료 회신대기</v>
      </c>
      <c r="F197" s="22" t="b">
        <v>0</v>
      </c>
      <c r="G197" s="22" t="b">
        <v>0</v>
      </c>
      <c r="H197" s="22" t="b">
        <v>0</v>
      </c>
      <c r="I197" s="22" t="b">
        <f>IF(COUNTIF([1]!Form_Responses1[[#All],[Instagram account
(ex. idenel_official - Do not put "@")]], LOWER(A197)) &gt; 0, TRUE, FALSE)</f>
        <v>0</v>
      </c>
      <c r="J197" s="20"/>
      <c r="K197" s="20" t="str">
        <f>IFERROR(VLOOKUP(LOWER(A197), '[1]설문지 응답 시트1'!I:N, 6, FALSE), "")</f>
        <v/>
      </c>
      <c r="L197" s="22" t="b">
        <v>0</v>
      </c>
      <c r="M197" s="22" t="b">
        <v>0</v>
      </c>
      <c r="N197" s="20"/>
      <c r="O197" s="21" t="str">
        <f>IF(ISBLANK(Table1[[#This Row],[예약일(확정)]]),"",Table1[[#This Row],[예약일(확정)]]+7)</f>
        <v/>
      </c>
      <c r="P197" s="20"/>
      <c r="Q197" s="20"/>
      <c r="R197" s="20"/>
      <c r="S197" s="20"/>
      <c r="T197" s="20"/>
      <c r="U197" s="19"/>
    </row>
    <row r="198" spans="1:21" ht="14">
      <c r="A198" s="18" t="s">
        <v>5873</v>
      </c>
      <c r="B198" s="192" t="s">
        <v>5872</v>
      </c>
      <c r="C198" s="56"/>
      <c r="D198" s="148" t="s">
        <v>4</v>
      </c>
      <c r="E198" s="223" t="str">
        <f ca="1">IF(AND(J198&lt;&gt;"", O198&lt;&gt;"", TODAY() &gt; O198, N198=""), "포스팅 지연",
IF(N198&lt;&gt;"", "포스팅 완료",
IF(M198=TRUE, "시술 완료",
IF(L198=TRUE, "콘텐츠 가이드 전송",
IF(NOT(ISBLANK(J198)), "예약 확정",
IF(I198=TRUE, "구글폼 회신",
IF(H198=TRUE, "구글폼 전송",
IF(G198=TRUE, "거절",
IF(F198=TRUE, "회신 수신",
"태핑 완료 회신대기")))))
))))</f>
        <v>태핑 완료 회신대기</v>
      </c>
      <c r="F198" s="13" t="b">
        <v>0</v>
      </c>
      <c r="G198" s="13" t="b">
        <v>0</v>
      </c>
      <c r="H198" s="13" t="b">
        <v>0</v>
      </c>
      <c r="I198" s="13" t="b">
        <f>IF(COUNTIF([1]!Form_Responses1[[#All],[Instagram account
(ex. idenel_official - Do not put "@")]], LOWER(A198)) &gt; 0, TRUE, FALSE)</f>
        <v>0</v>
      </c>
      <c r="J198" s="11"/>
      <c r="K198" s="11" t="str">
        <f>IFERROR(VLOOKUP(LOWER(A198), '[1]설문지 응답 시트1'!I:N, 6, FALSE), "")</f>
        <v/>
      </c>
      <c r="L198" s="13" t="b">
        <v>0</v>
      </c>
      <c r="M198" s="13" t="b">
        <v>0</v>
      </c>
      <c r="N198" s="11"/>
      <c r="O198" s="12" t="str">
        <f>IF(ISBLANK(Table1[[#This Row],[예약일(확정)]]),"",Table1[[#This Row],[예약일(확정)]]+7)</f>
        <v/>
      </c>
      <c r="P198" s="11"/>
      <c r="Q198" s="11"/>
      <c r="R198" s="11"/>
      <c r="S198" s="11"/>
      <c r="T198" s="11"/>
      <c r="U198" s="10"/>
    </row>
    <row r="199" spans="1:21" ht="14">
      <c r="A199" s="27" t="s">
        <v>5871</v>
      </c>
      <c r="B199" s="217" t="s">
        <v>5870</v>
      </c>
      <c r="C199" s="54"/>
      <c r="D199" s="150" t="s">
        <v>4</v>
      </c>
      <c r="E199" s="224" t="str">
        <f ca="1">IF(AND(J199&lt;&gt;"", O199&lt;&gt;"", TODAY() &gt; O199, N199=""), "포스팅 지연",
IF(N199&lt;&gt;"", "포스팅 완료",
IF(M199=TRUE, "시술 완료",
IF(L199=TRUE, "콘텐츠 가이드 전송",
IF(NOT(ISBLANK(J199)), "예약 확정",
IF(I199=TRUE, "구글폼 회신",
IF(H199=TRUE, "구글폼 전송",
IF(G199=TRUE, "거절",
IF(F199=TRUE, "회신 수신",
"태핑 완료 회신대기")))))
))))</f>
        <v>태핑 완료 회신대기</v>
      </c>
      <c r="F199" s="22" t="b">
        <v>0</v>
      </c>
      <c r="G199" s="22" t="b">
        <v>0</v>
      </c>
      <c r="H199" s="22" t="b">
        <v>0</v>
      </c>
      <c r="I199" s="22" t="b">
        <f>IF(COUNTIF([1]!Form_Responses1[[#All],[Instagram account
(ex. idenel_official - Do not put "@")]], LOWER(A199)) &gt; 0, TRUE, FALSE)</f>
        <v>0</v>
      </c>
      <c r="J199" s="20"/>
      <c r="K199" s="20" t="str">
        <f>IFERROR(VLOOKUP(LOWER(A199), '[1]설문지 응답 시트1'!I:N, 6, FALSE), "")</f>
        <v/>
      </c>
      <c r="L199" s="22" t="b">
        <v>0</v>
      </c>
      <c r="M199" s="22" t="b">
        <v>0</v>
      </c>
      <c r="N199" s="20"/>
      <c r="O199" s="21" t="str">
        <f>IF(ISBLANK(Table1[[#This Row],[예약일(확정)]]),"",Table1[[#This Row],[예약일(확정)]]+7)</f>
        <v/>
      </c>
      <c r="P199" s="20"/>
      <c r="Q199" s="20"/>
      <c r="R199" s="20"/>
      <c r="S199" s="20"/>
      <c r="T199" s="20"/>
      <c r="U199" s="19"/>
    </row>
    <row r="200" spans="1:21" ht="14">
      <c r="A200" s="18" t="s">
        <v>5869</v>
      </c>
      <c r="B200" s="192" t="s">
        <v>5868</v>
      </c>
      <c r="C200" s="56"/>
      <c r="D200" s="148" t="s">
        <v>4</v>
      </c>
      <c r="E200" s="223" t="str">
        <f ca="1">IF(AND(J200&lt;&gt;"", O200&lt;&gt;"", TODAY() &gt; O200, N200=""), "포스팅 지연",
IF(N200&lt;&gt;"", "포스팅 완료",
IF(M200=TRUE, "시술 완료",
IF(L200=TRUE, "콘텐츠 가이드 전송",
IF(NOT(ISBLANK(J200)), "예약 확정",
IF(I200=TRUE, "구글폼 회신",
IF(H200=TRUE, "구글폼 전송",
IF(G200=TRUE, "거절",
IF(F200=TRUE, "회신 수신",
"태핑 완료 회신대기")))))
))))</f>
        <v>태핑 완료 회신대기</v>
      </c>
      <c r="F200" s="13" t="b">
        <v>0</v>
      </c>
      <c r="G200" s="13" t="b">
        <v>0</v>
      </c>
      <c r="H200" s="13" t="b">
        <v>0</v>
      </c>
      <c r="I200" s="13" t="b">
        <f>IF(COUNTIF([1]!Form_Responses1[[#All],[Instagram account
(ex. idenel_official - Do not put "@")]], LOWER(A200)) &gt; 0, TRUE, FALSE)</f>
        <v>0</v>
      </c>
      <c r="J200" s="11"/>
      <c r="K200" s="11" t="str">
        <f>IFERROR(VLOOKUP(LOWER(A200), '[1]설문지 응답 시트1'!I:N, 6, FALSE), "")</f>
        <v/>
      </c>
      <c r="L200" s="13" t="b">
        <v>0</v>
      </c>
      <c r="M200" s="13" t="b">
        <v>0</v>
      </c>
      <c r="N200" s="11"/>
      <c r="O200" s="12" t="str">
        <f>IF(ISBLANK(Table1[[#This Row],[예약일(확정)]]),"",Table1[[#This Row],[예약일(확정)]]+7)</f>
        <v/>
      </c>
      <c r="P200" s="11"/>
      <c r="Q200" s="11"/>
      <c r="R200" s="11"/>
      <c r="S200" s="11"/>
      <c r="T200" s="11"/>
      <c r="U200" s="10"/>
    </row>
    <row r="201" spans="1:21" ht="14">
      <c r="A201" s="255" t="s">
        <v>5867</v>
      </c>
      <c r="B201" s="217" t="s">
        <v>5866</v>
      </c>
      <c r="C201" s="54"/>
      <c r="D201" s="150" t="s">
        <v>4</v>
      </c>
      <c r="E201" s="224" t="str">
        <f ca="1">IF(AND(J201&lt;&gt;"", O201&lt;&gt;"", TODAY() &gt; O201, N201=""), "포스팅 지연",
IF(N201&lt;&gt;"", "포스팅 완료",
IF(M201=TRUE, "시술 완료",
IF(L201=TRUE, "콘텐츠 가이드 전송",
IF(NOT(ISBLANK(J201)), "예약 확정",
IF(I201=TRUE, "구글폼 회신",
IF(H201=TRUE, "구글폼 전송",
IF(G201=TRUE, "거절",
IF(F201=TRUE, "회신 수신",
"태핑 완료 회신대기")))))
))))</f>
        <v>태핑 완료 회신대기</v>
      </c>
      <c r="F201" s="22" t="b">
        <v>0</v>
      </c>
      <c r="G201" s="22" t="b">
        <v>0</v>
      </c>
      <c r="H201" s="22" t="b">
        <v>0</v>
      </c>
      <c r="I201" s="22" t="b">
        <f>IF(COUNTIF([1]!Form_Responses1[[#All],[Instagram account
(ex. idenel_official - Do not put "@")]], LOWER(A201)) &gt; 0, TRUE, FALSE)</f>
        <v>0</v>
      </c>
      <c r="J201" s="20"/>
      <c r="K201" s="20" t="str">
        <f>IFERROR(VLOOKUP(LOWER(A201), '[1]설문지 응답 시트1'!I:N, 6, FALSE), "")</f>
        <v/>
      </c>
      <c r="L201" s="22" t="b">
        <v>0</v>
      </c>
      <c r="M201" s="22" t="b">
        <v>0</v>
      </c>
      <c r="N201" s="20"/>
      <c r="O201" s="21" t="str">
        <f>IF(ISBLANK(Table1[[#This Row],[예약일(확정)]]),"",Table1[[#This Row],[예약일(확정)]]+7)</f>
        <v/>
      </c>
      <c r="P201" s="20"/>
      <c r="Q201" s="20"/>
      <c r="R201" s="20"/>
      <c r="S201" s="20"/>
      <c r="T201" s="20"/>
      <c r="U201" s="19"/>
    </row>
    <row r="202" spans="1:21" ht="14">
      <c r="A202" s="18" t="s">
        <v>5865</v>
      </c>
      <c r="B202" s="192" t="s">
        <v>5864</v>
      </c>
      <c r="C202" s="56"/>
      <c r="D202" s="148" t="s">
        <v>4</v>
      </c>
      <c r="E202" s="223" t="str">
        <f ca="1">IF(AND(J202&lt;&gt;"", O202&lt;&gt;"", TODAY() &gt; O202, N202=""), "포스팅 지연",
IF(N202&lt;&gt;"", "포스팅 완료",
IF(M202=TRUE, "시술 완료",
IF(L202=TRUE, "콘텐츠 가이드 전송",
IF(NOT(ISBLANK(J202)), "예약 확정",
IF(I202=TRUE, "구글폼 회신",
IF(H202=TRUE, "구글폼 전송",
IF(G202=TRUE, "거절",
IF(F202=TRUE, "회신 수신",
"태핑 완료 회신대기")))))
))))</f>
        <v>태핑 완료 회신대기</v>
      </c>
      <c r="F202" s="13" t="b">
        <v>0</v>
      </c>
      <c r="G202" s="13" t="b">
        <v>0</v>
      </c>
      <c r="H202" s="13" t="b">
        <v>0</v>
      </c>
      <c r="I202" s="13" t="b">
        <f>IF(COUNTIF([1]!Form_Responses1[[#All],[Instagram account
(ex. idenel_official - Do not put "@")]], LOWER(A202)) &gt; 0, TRUE, FALSE)</f>
        <v>0</v>
      </c>
      <c r="J202" s="11"/>
      <c r="K202" s="11" t="str">
        <f>IFERROR(VLOOKUP(LOWER(A202), '[1]설문지 응답 시트1'!I:N, 6, FALSE), "")</f>
        <v/>
      </c>
      <c r="L202" s="13" t="b">
        <v>0</v>
      </c>
      <c r="M202" s="13" t="b">
        <v>0</v>
      </c>
      <c r="N202" s="11"/>
      <c r="O202" s="12" t="str">
        <f>IF(ISBLANK(Table1[[#This Row],[예약일(확정)]]),"",Table1[[#This Row],[예약일(확정)]]+7)</f>
        <v/>
      </c>
      <c r="P202" s="11"/>
      <c r="Q202" s="11"/>
      <c r="R202" s="11"/>
      <c r="S202" s="11"/>
      <c r="T202" s="11"/>
      <c r="U202" s="10"/>
    </row>
    <row r="203" spans="1:21" ht="14">
      <c r="A203" s="27" t="s">
        <v>5863</v>
      </c>
      <c r="B203" s="217" t="s">
        <v>5862</v>
      </c>
      <c r="C203" s="54"/>
      <c r="D203" s="150" t="s">
        <v>4</v>
      </c>
      <c r="E203" s="224" t="str">
        <f ca="1">IF(AND(J203&lt;&gt;"", O203&lt;&gt;"", TODAY() &gt; O203, N203=""), "포스팅 지연",
IF(N203&lt;&gt;"", "포스팅 완료",
IF(M203=TRUE, "시술 완료",
IF(L203=TRUE, "콘텐츠 가이드 전송",
IF(NOT(ISBLANK(J203)), "예약 확정",
IF(I203=TRUE, "구글폼 회신",
IF(H203=TRUE, "구글폼 전송",
IF(G203=TRUE, "거절",
IF(F203=TRUE, "회신 수신",
"태핑 완료 회신대기")))))
))))</f>
        <v>태핑 완료 회신대기</v>
      </c>
      <c r="F203" s="22" t="b">
        <v>0</v>
      </c>
      <c r="G203" s="22" t="b">
        <v>0</v>
      </c>
      <c r="H203" s="22" t="b">
        <v>0</v>
      </c>
      <c r="I203" s="22" t="b">
        <f>IF(COUNTIF([1]!Form_Responses1[[#All],[Instagram account
(ex. idenel_official - Do not put "@")]], LOWER(A203)) &gt; 0, TRUE, FALSE)</f>
        <v>0</v>
      </c>
      <c r="J203" s="20"/>
      <c r="K203" s="20" t="str">
        <f>IFERROR(VLOOKUP(LOWER(A203), '[1]설문지 응답 시트1'!I:N, 6, FALSE), "")</f>
        <v/>
      </c>
      <c r="L203" s="22" t="b">
        <v>0</v>
      </c>
      <c r="M203" s="22" t="b">
        <v>0</v>
      </c>
      <c r="N203" s="20"/>
      <c r="O203" s="21" t="str">
        <f>IF(ISBLANK(Table1[[#This Row],[예약일(확정)]]),"",Table1[[#This Row],[예약일(확정)]]+7)</f>
        <v/>
      </c>
      <c r="P203" s="20"/>
      <c r="Q203" s="20"/>
      <c r="R203" s="20"/>
      <c r="S203" s="20"/>
      <c r="T203" s="20"/>
      <c r="U203" s="19"/>
    </row>
    <row r="204" spans="1:21" ht="14">
      <c r="A204" s="18" t="s">
        <v>5861</v>
      </c>
      <c r="B204" s="192" t="s">
        <v>5860</v>
      </c>
      <c r="C204" s="56"/>
      <c r="D204" s="148" t="s">
        <v>4</v>
      </c>
      <c r="E204" s="223" t="str">
        <f ca="1">IF(AND(J204&lt;&gt;"", O204&lt;&gt;"", TODAY() &gt; O204, N204=""), "포스팅 지연",
IF(N204&lt;&gt;"", "포스팅 완료",
IF(M204=TRUE, "시술 완료",
IF(L204=TRUE, "콘텐츠 가이드 전송",
IF(NOT(ISBLANK(J204)), "예약 확정",
IF(I204=TRUE, "구글폼 회신",
IF(H204=TRUE, "구글폼 전송",
IF(G204=TRUE, "거절",
IF(F204=TRUE, "회신 수신",
"태핑 완료 회신대기")))))
))))</f>
        <v>태핑 완료 회신대기</v>
      </c>
      <c r="F204" s="13" t="b">
        <v>0</v>
      </c>
      <c r="G204" s="13" t="b">
        <v>0</v>
      </c>
      <c r="H204" s="13" t="b">
        <v>0</v>
      </c>
      <c r="I204" s="13" t="b">
        <f>IF(COUNTIF([1]!Form_Responses1[[#All],[Instagram account
(ex. idenel_official - Do not put "@")]], LOWER(A204)) &gt; 0, TRUE, FALSE)</f>
        <v>0</v>
      </c>
      <c r="J204" s="11"/>
      <c r="K204" s="11" t="str">
        <f>IFERROR(VLOOKUP(LOWER(A204), '[1]설문지 응답 시트1'!I:N, 6, FALSE), "")</f>
        <v/>
      </c>
      <c r="L204" s="13" t="b">
        <v>0</v>
      </c>
      <c r="M204" s="13" t="b">
        <v>0</v>
      </c>
      <c r="N204" s="11"/>
      <c r="O204" s="12" t="str">
        <f>IF(ISBLANK(Table1[[#This Row],[예약일(확정)]]),"",Table1[[#This Row],[예약일(확정)]]+7)</f>
        <v/>
      </c>
      <c r="P204" s="11"/>
      <c r="Q204" s="11"/>
      <c r="R204" s="11"/>
      <c r="S204" s="11"/>
      <c r="T204" s="11"/>
      <c r="U204" s="10"/>
    </row>
    <row r="205" spans="1:21" ht="14">
      <c r="A205" s="27" t="s">
        <v>5859</v>
      </c>
      <c r="B205" s="217" t="s">
        <v>5858</v>
      </c>
      <c r="C205" s="54"/>
      <c r="D205" s="150" t="s">
        <v>4</v>
      </c>
      <c r="E205" s="224" t="str">
        <f ca="1">IF(AND(J205&lt;&gt;"", O205&lt;&gt;"", TODAY() &gt; O205, N205=""), "포스팅 지연",
IF(N205&lt;&gt;"", "포스팅 완료",
IF(M205=TRUE, "시술 완료",
IF(L205=TRUE, "콘텐츠 가이드 전송",
IF(NOT(ISBLANK(J205)), "예약 확정",
IF(I205=TRUE, "구글폼 회신",
IF(H205=TRUE, "구글폼 전송",
IF(G205=TRUE, "거절",
IF(F205=TRUE, "회신 수신",
"태핑 완료 회신대기")))))
))))</f>
        <v>태핑 완료 회신대기</v>
      </c>
      <c r="F205" s="22" t="b">
        <v>0</v>
      </c>
      <c r="G205" s="22" t="b">
        <v>0</v>
      </c>
      <c r="H205" s="22" t="b">
        <v>0</v>
      </c>
      <c r="I205" s="22" t="b">
        <f>IF(COUNTIF([1]!Form_Responses1[[#All],[Instagram account
(ex. idenel_official - Do not put "@")]], LOWER(A205)) &gt; 0, TRUE, FALSE)</f>
        <v>0</v>
      </c>
      <c r="J205" s="20"/>
      <c r="K205" s="20" t="str">
        <f>IFERROR(VLOOKUP(LOWER(A205), '[1]설문지 응답 시트1'!I:N, 6, FALSE), "")</f>
        <v/>
      </c>
      <c r="L205" s="22" t="b">
        <v>0</v>
      </c>
      <c r="M205" s="22" t="b">
        <v>0</v>
      </c>
      <c r="N205" s="20"/>
      <c r="O205" s="21" t="str">
        <f>IF(ISBLANK(Table1[[#This Row],[예약일(확정)]]),"",Table1[[#This Row],[예약일(확정)]]+7)</f>
        <v/>
      </c>
      <c r="P205" s="20"/>
      <c r="Q205" s="20"/>
      <c r="R205" s="20"/>
      <c r="S205" s="20"/>
      <c r="T205" s="20"/>
      <c r="U205" s="19"/>
    </row>
    <row r="206" spans="1:21" ht="14">
      <c r="A206" s="18" t="s">
        <v>5857</v>
      </c>
      <c r="B206" s="192" t="s">
        <v>5856</v>
      </c>
      <c r="C206" s="56"/>
      <c r="D206" s="148" t="s">
        <v>4</v>
      </c>
      <c r="E206" s="223" t="str">
        <f ca="1">IF(AND(J206&lt;&gt;"", O206&lt;&gt;"", TODAY() &gt; O206, N206=""), "포스팅 지연",
IF(N206&lt;&gt;"", "포스팅 완료",
IF(M206=TRUE, "시술 완료",
IF(L206=TRUE, "콘텐츠 가이드 전송",
IF(NOT(ISBLANK(J206)), "예약 확정",
IF(I206=TRUE, "구글폼 회신",
IF(H206=TRUE, "구글폼 전송",
IF(G206=TRUE, "거절",
IF(F206=TRUE, "회신 수신",
"태핑 완료 회신대기")))))
))))</f>
        <v>구글폼 전송</v>
      </c>
      <c r="F206" s="13" t="b">
        <v>1</v>
      </c>
      <c r="G206" s="13" t="b">
        <v>0</v>
      </c>
      <c r="H206" s="13" t="b">
        <v>1</v>
      </c>
      <c r="I206" s="13" t="b">
        <f>IF(COUNTIF([1]!Form_Responses1[[#All],[Instagram account
(ex. idenel_official - Do not put "@")]], LOWER(A206)) &gt; 0, TRUE, FALSE)</f>
        <v>0</v>
      </c>
      <c r="J206" s="11"/>
      <c r="K206" s="11" t="str">
        <f>IFERROR(VLOOKUP(LOWER(A206), '[1]설문지 응답 시트1'!I:N, 6, FALSE), "")</f>
        <v/>
      </c>
      <c r="L206" s="13" t="b">
        <v>0</v>
      </c>
      <c r="M206" s="13" t="b">
        <v>0</v>
      </c>
      <c r="N206" s="11"/>
      <c r="O206" s="12" t="str">
        <f>IF(ISBLANK(Table1[[#This Row],[예약일(확정)]]),"",Table1[[#This Row],[예약일(확정)]]+7)</f>
        <v/>
      </c>
      <c r="P206" s="11"/>
      <c r="Q206" s="11"/>
      <c r="R206" s="11"/>
      <c r="S206" s="11"/>
      <c r="T206" s="11"/>
      <c r="U206" s="10"/>
    </row>
    <row r="207" spans="1:21" ht="14">
      <c r="A207" s="27" t="s">
        <v>5855</v>
      </c>
      <c r="B207" s="217" t="s">
        <v>5854</v>
      </c>
      <c r="C207" s="54"/>
      <c r="D207" s="150" t="s">
        <v>4</v>
      </c>
      <c r="E207" s="224" t="str">
        <f ca="1">IF(AND(J207&lt;&gt;"", O207&lt;&gt;"", TODAY() &gt; O207, N207=""), "포스팅 지연",
IF(N207&lt;&gt;"", "포스팅 완료",
IF(M207=TRUE, "시술 완료",
IF(L207=TRUE, "콘텐츠 가이드 전송",
IF(NOT(ISBLANK(J207)), "예약 확정",
IF(I207=TRUE, "구글폼 회신",
IF(H207=TRUE, "구글폼 전송",
IF(G207=TRUE, "거절",
IF(F207=TRUE, "회신 수신",
"태핑 완료 회신대기")))))
))))</f>
        <v>태핑 완료 회신대기</v>
      </c>
      <c r="F207" s="22" t="b">
        <v>0</v>
      </c>
      <c r="G207" s="22" t="b">
        <v>0</v>
      </c>
      <c r="H207" s="22" t="b">
        <v>0</v>
      </c>
      <c r="I207" s="22" t="b">
        <f>IF(COUNTIF([1]!Form_Responses1[[#All],[Instagram account
(ex. idenel_official - Do not put "@")]], LOWER(A207)) &gt; 0, TRUE, FALSE)</f>
        <v>0</v>
      </c>
      <c r="J207" s="20"/>
      <c r="K207" s="20" t="str">
        <f>IFERROR(VLOOKUP(LOWER(A207), '[1]설문지 응답 시트1'!I:N, 6, FALSE), "")</f>
        <v/>
      </c>
      <c r="L207" s="22" t="b">
        <v>0</v>
      </c>
      <c r="M207" s="22" t="b">
        <v>0</v>
      </c>
      <c r="N207" s="20"/>
      <c r="O207" s="21" t="str">
        <f>IF(ISBLANK(Table1[[#This Row],[예약일(확정)]]),"",Table1[[#This Row],[예약일(확정)]]+7)</f>
        <v/>
      </c>
      <c r="P207" s="20"/>
      <c r="Q207" s="20"/>
      <c r="R207" s="20"/>
      <c r="S207" s="20"/>
      <c r="T207" s="20"/>
      <c r="U207" s="19"/>
    </row>
    <row r="208" spans="1:21" ht="14">
      <c r="A208" s="18" t="s">
        <v>5853</v>
      </c>
      <c r="B208" s="192" t="s">
        <v>5852</v>
      </c>
      <c r="C208" s="56"/>
      <c r="D208" s="148" t="s">
        <v>4</v>
      </c>
      <c r="E208" s="223" t="str">
        <f ca="1">IF(AND(J208&lt;&gt;"", O208&lt;&gt;"", TODAY() &gt; O208, N208=""), "포스팅 지연",
IF(N208&lt;&gt;"", "포스팅 완료",
IF(M208=TRUE, "시술 완료",
IF(L208=TRUE, "콘텐츠 가이드 전송",
IF(NOT(ISBLANK(J208)), "예약 확정",
IF(I208=TRUE, "구글폼 회신",
IF(H208=TRUE, "구글폼 전송",
IF(G208=TRUE, "거절",
IF(F208=TRUE, "회신 수신",
"태핑 완료 회신대기")))))
))))</f>
        <v>태핑 완료 회신대기</v>
      </c>
      <c r="F208" s="13" t="b">
        <v>0</v>
      </c>
      <c r="G208" s="13" t="b">
        <v>0</v>
      </c>
      <c r="H208" s="13" t="b">
        <v>0</v>
      </c>
      <c r="I208" s="13" t="b">
        <f>IF(COUNTIF([1]!Form_Responses1[[#All],[Instagram account
(ex. idenel_official - Do not put "@")]], LOWER(A208)) &gt; 0, TRUE, FALSE)</f>
        <v>0</v>
      </c>
      <c r="J208" s="11"/>
      <c r="K208" s="11" t="str">
        <f>IFERROR(VLOOKUP(LOWER(A208), '[1]설문지 응답 시트1'!I:N, 6, FALSE), "")</f>
        <v/>
      </c>
      <c r="L208" s="13" t="b">
        <v>0</v>
      </c>
      <c r="M208" s="13" t="b">
        <v>0</v>
      </c>
      <c r="N208" s="11"/>
      <c r="O208" s="12" t="str">
        <f>IF(ISBLANK(Table1[[#This Row],[예약일(확정)]]),"",Table1[[#This Row],[예약일(확정)]]+7)</f>
        <v/>
      </c>
      <c r="P208" s="11"/>
      <c r="Q208" s="11"/>
      <c r="R208" s="11"/>
      <c r="S208" s="11"/>
      <c r="T208" s="11"/>
      <c r="U208" s="10"/>
    </row>
    <row r="209" spans="1:21" ht="14">
      <c r="A209" s="27" t="s">
        <v>5851</v>
      </c>
      <c r="B209" s="217" t="s">
        <v>5850</v>
      </c>
      <c r="C209" s="54"/>
      <c r="D209" s="150" t="s">
        <v>4</v>
      </c>
      <c r="E209" s="224" t="str">
        <f ca="1">IF(AND(J209&lt;&gt;"", O209&lt;&gt;"", TODAY() &gt; O209, N209=""), "포스팅 지연",
IF(N209&lt;&gt;"", "포스팅 완료",
IF(M209=TRUE, "시술 완료",
IF(L209=TRUE, "콘텐츠 가이드 전송",
IF(NOT(ISBLANK(J209)), "예약 확정",
IF(I209=TRUE, "구글폼 회신",
IF(H209=TRUE, "구글폼 전송",
IF(G209=TRUE, "거절",
IF(F209=TRUE, "회신 수신",
"태핑 완료 회신대기")))))
))))</f>
        <v>태핑 완료 회신대기</v>
      </c>
      <c r="F209" s="22" t="b">
        <v>0</v>
      </c>
      <c r="G209" s="22" t="b">
        <v>0</v>
      </c>
      <c r="H209" s="22" t="b">
        <v>0</v>
      </c>
      <c r="I209" s="22" t="b">
        <f>IF(COUNTIF([1]!Form_Responses1[[#All],[Instagram account
(ex. idenel_official - Do not put "@")]], LOWER(A209)) &gt; 0, TRUE, FALSE)</f>
        <v>0</v>
      </c>
      <c r="J209" s="20"/>
      <c r="K209" s="20" t="str">
        <f>IFERROR(VLOOKUP(LOWER(A209), '[1]설문지 응답 시트1'!I:N, 6, FALSE), "")</f>
        <v/>
      </c>
      <c r="L209" s="22" t="b">
        <v>0</v>
      </c>
      <c r="M209" s="22" t="b">
        <v>0</v>
      </c>
      <c r="N209" s="20"/>
      <c r="O209" s="21" t="str">
        <f>IF(ISBLANK(Table1[[#This Row],[예약일(확정)]]),"",Table1[[#This Row],[예약일(확정)]]+7)</f>
        <v/>
      </c>
      <c r="P209" s="20"/>
      <c r="Q209" s="20"/>
      <c r="R209" s="20"/>
      <c r="S209" s="20"/>
      <c r="T209" s="20"/>
      <c r="U209" s="19"/>
    </row>
    <row r="210" spans="1:21" ht="14">
      <c r="A210" s="18" t="s">
        <v>5849</v>
      </c>
      <c r="B210" s="192" t="s">
        <v>5848</v>
      </c>
      <c r="C210" s="56"/>
      <c r="D210" s="148" t="s">
        <v>4</v>
      </c>
      <c r="E210" s="223" t="str">
        <f ca="1">IF(AND(J210&lt;&gt;"", O210&lt;&gt;"", TODAY() &gt; O210, N210=""), "포스팅 지연",
IF(N210&lt;&gt;"", "포스팅 완료",
IF(M210=TRUE, "시술 완료",
IF(L210=TRUE, "콘텐츠 가이드 전송",
IF(NOT(ISBLANK(J210)), "예약 확정",
IF(I210=TRUE, "구글폼 회신",
IF(H210=TRUE, "구글폼 전송",
IF(G210=TRUE, "거절",
IF(F210=TRUE, "회신 수신",
"태핑 완료 회신대기")))))
))))</f>
        <v>태핑 완료 회신대기</v>
      </c>
      <c r="F210" s="13" t="b">
        <v>0</v>
      </c>
      <c r="G210" s="13" t="b">
        <v>0</v>
      </c>
      <c r="H210" s="13" t="b">
        <v>0</v>
      </c>
      <c r="I210" s="13" t="b">
        <f>IF(COUNTIF([1]!Form_Responses1[[#All],[Instagram account
(ex. idenel_official - Do not put "@")]], LOWER(A210)) &gt; 0, TRUE, FALSE)</f>
        <v>0</v>
      </c>
      <c r="J210" s="11"/>
      <c r="K210" s="11" t="str">
        <f>IFERROR(VLOOKUP(LOWER(A210), '[1]설문지 응답 시트1'!I:N, 6, FALSE), "")</f>
        <v/>
      </c>
      <c r="L210" s="13" t="b">
        <v>0</v>
      </c>
      <c r="M210" s="13" t="b">
        <v>0</v>
      </c>
      <c r="N210" s="11"/>
      <c r="O210" s="12" t="str">
        <f>IF(ISBLANK(Table1[[#This Row],[예약일(확정)]]),"",Table1[[#This Row],[예약일(확정)]]+7)</f>
        <v/>
      </c>
      <c r="P210" s="11"/>
      <c r="Q210" s="11"/>
      <c r="R210" s="11"/>
      <c r="S210" s="11"/>
      <c r="T210" s="11"/>
      <c r="U210" s="10"/>
    </row>
    <row r="211" spans="1:21" ht="14">
      <c r="A211" s="27" t="s">
        <v>5847</v>
      </c>
      <c r="B211" s="217" t="s">
        <v>5846</v>
      </c>
      <c r="C211" s="54"/>
      <c r="D211" s="150" t="s">
        <v>4</v>
      </c>
      <c r="E211" s="224" t="str">
        <f ca="1">IF(AND(J211&lt;&gt;"", O211&lt;&gt;"", TODAY() &gt; O211, N211=""), "포스팅 지연",
IF(N211&lt;&gt;"", "포스팅 완료",
IF(M211=TRUE, "시술 완료",
IF(L211=TRUE, "콘텐츠 가이드 전송",
IF(NOT(ISBLANK(J211)), "예약 확정",
IF(I211=TRUE, "구글폼 회신",
IF(H211=TRUE, "구글폼 전송",
IF(G211=TRUE, "거절",
IF(F211=TRUE, "회신 수신",
"태핑 완료 회신대기")))))
))))</f>
        <v>구글폼 전송</v>
      </c>
      <c r="F211" s="22" t="b">
        <v>1</v>
      </c>
      <c r="G211" s="22" t="b">
        <v>0</v>
      </c>
      <c r="H211" s="22" t="b">
        <v>1</v>
      </c>
      <c r="I211" s="22" t="b">
        <f>IF(COUNTIF([1]!Form_Responses1[[#All],[Instagram account
(ex. idenel_official - Do not put "@")]], LOWER(A211)) &gt; 0, TRUE, FALSE)</f>
        <v>0</v>
      </c>
      <c r="J211" s="20"/>
      <c r="K211" s="20" t="str">
        <f>IFERROR(VLOOKUP(LOWER(A211), '[1]설문지 응답 시트1'!I:N, 6, FALSE), "")</f>
        <v/>
      </c>
      <c r="L211" s="22" t="b">
        <v>0</v>
      </c>
      <c r="M211" s="22" t="b">
        <v>0</v>
      </c>
      <c r="N211" s="20"/>
      <c r="O211" s="21" t="str">
        <f>IF(ISBLANK(Table1[[#This Row],[예약일(확정)]]),"",Table1[[#This Row],[예약일(확정)]]+7)</f>
        <v/>
      </c>
      <c r="P211" s="20"/>
      <c r="Q211" s="20"/>
      <c r="R211" s="20"/>
      <c r="S211" s="20"/>
      <c r="T211" s="20"/>
      <c r="U211" s="19"/>
    </row>
    <row r="212" spans="1:21" ht="14">
      <c r="A212" s="18" t="s">
        <v>5845</v>
      </c>
      <c r="B212" s="192" t="s">
        <v>5844</v>
      </c>
      <c r="C212" s="56"/>
      <c r="D212" s="148" t="s">
        <v>4</v>
      </c>
      <c r="E212" s="223" t="str">
        <f ca="1">IF(AND(J212&lt;&gt;"", O212&lt;&gt;"", TODAY() &gt; O212, N212=""), "포스팅 지연",
IF(N212&lt;&gt;"", "포스팅 완료",
IF(M212=TRUE, "시술 완료",
IF(L212=TRUE, "콘텐츠 가이드 전송",
IF(NOT(ISBLANK(J212)), "예약 확정",
IF(I212=TRUE, "구글폼 회신",
IF(H212=TRUE, "구글폼 전송",
IF(G212=TRUE, "거절",
IF(F212=TRUE, "회신 수신",
"태핑 완료 회신대기")))))
))))</f>
        <v>태핑 완료 회신대기</v>
      </c>
      <c r="F212" s="13" t="b">
        <v>0</v>
      </c>
      <c r="G212" s="13" t="b">
        <v>0</v>
      </c>
      <c r="H212" s="13" t="b">
        <v>0</v>
      </c>
      <c r="I212" s="13" t="b">
        <f>IF(COUNTIF([1]!Form_Responses1[[#All],[Instagram account
(ex. idenel_official - Do not put "@")]], LOWER(A212)) &gt; 0, TRUE, FALSE)</f>
        <v>0</v>
      </c>
      <c r="J212" s="11"/>
      <c r="K212" s="11" t="str">
        <f>IFERROR(VLOOKUP(LOWER(A212), '[1]설문지 응답 시트1'!I:N, 6, FALSE), "")</f>
        <v/>
      </c>
      <c r="L212" s="13" t="b">
        <v>0</v>
      </c>
      <c r="M212" s="13" t="b">
        <v>0</v>
      </c>
      <c r="N212" s="11"/>
      <c r="O212" s="12" t="str">
        <f>IF(ISBLANK(Table1[[#This Row],[예약일(확정)]]),"",Table1[[#This Row],[예약일(확정)]]+7)</f>
        <v/>
      </c>
      <c r="P212" s="11"/>
      <c r="Q212" s="11"/>
      <c r="R212" s="11"/>
      <c r="S212" s="11"/>
      <c r="T212" s="11"/>
      <c r="U212" s="10"/>
    </row>
    <row r="213" spans="1:21" ht="14">
      <c r="A213" s="27" t="s">
        <v>5843</v>
      </c>
      <c r="B213" s="217" t="s">
        <v>5842</v>
      </c>
      <c r="C213" s="54"/>
      <c r="D213" s="150" t="s">
        <v>4</v>
      </c>
      <c r="E213" s="224" t="str">
        <f ca="1">IF(AND(J213&lt;&gt;"", O213&lt;&gt;"", TODAY() &gt; O213, N213=""), "포스팅 지연",
IF(N213&lt;&gt;"", "포스팅 완료",
IF(M213=TRUE, "시술 완료",
IF(L213=TRUE, "콘텐츠 가이드 전송",
IF(NOT(ISBLANK(J213)), "예약 확정",
IF(I213=TRUE, "구글폼 회신",
IF(H213=TRUE, "구글폼 전송",
IF(G213=TRUE, "거절",
IF(F213=TRUE, "회신 수신",
"태핑 완료 회신대기")))))
))))</f>
        <v>태핑 완료 회신대기</v>
      </c>
      <c r="F213" s="22" t="b">
        <v>0</v>
      </c>
      <c r="G213" s="22" t="b">
        <v>0</v>
      </c>
      <c r="H213" s="22" t="b">
        <v>0</v>
      </c>
      <c r="I213" s="22" t="b">
        <f>IF(COUNTIF([1]!Form_Responses1[[#All],[Instagram account
(ex. idenel_official - Do not put "@")]], LOWER(A213)) &gt; 0, TRUE, FALSE)</f>
        <v>0</v>
      </c>
      <c r="J213" s="20"/>
      <c r="K213" s="20" t="str">
        <f>IFERROR(VLOOKUP(LOWER(A213), '[1]설문지 응답 시트1'!I:N, 6, FALSE), "")</f>
        <v/>
      </c>
      <c r="L213" s="22" t="b">
        <v>0</v>
      </c>
      <c r="M213" s="22" t="b">
        <v>0</v>
      </c>
      <c r="N213" s="20"/>
      <c r="O213" s="21" t="str">
        <f>IF(ISBLANK(Table1[[#This Row],[예약일(확정)]]),"",Table1[[#This Row],[예약일(확정)]]+7)</f>
        <v/>
      </c>
      <c r="P213" s="20"/>
      <c r="Q213" s="20"/>
      <c r="R213" s="20"/>
      <c r="S213" s="20"/>
      <c r="T213" s="20"/>
      <c r="U213" s="19"/>
    </row>
    <row r="214" spans="1:21" ht="14">
      <c r="A214" s="18" t="s">
        <v>5841</v>
      </c>
      <c r="B214" s="192" t="s">
        <v>5840</v>
      </c>
      <c r="C214" s="56"/>
      <c r="D214" s="148" t="s">
        <v>4</v>
      </c>
      <c r="E214" s="223" t="str">
        <f ca="1">IF(AND(J214&lt;&gt;"", O214&lt;&gt;"", TODAY() &gt; O214, N214=""), "포스팅 지연",
IF(N214&lt;&gt;"", "포스팅 완료",
IF(M214=TRUE, "시술 완료",
IF(L214=TRUE, "콘텐츠 가이드 전송",
IF(NOT(ISBLANK(J214)), "예약 확정",
IF(I214=TRUE, "구글폼 회신",
IF(H214=TRUE, "구글폼 전송",
IF(G214=TRUE, "거절",
IF(F214=TRUE, "회신 수신",
"태핑 완료 회신대기")))))
))))</f>
        <v>태핑 완료 회신대기</v>
      </c>
      <c r="F214" s="13" t="b">
        <v>0</v>
      </c>
      <c r="G214" s="13" t="b">
        <v>0</v>
      </c>
      <c r="H214" s="13" t="b">
        <v>0</v>
      </c>
      <c r="I214" s="13" t="b">
        <f>IF(COUNTIF([1]!Form_Responses1[[#All],[Instagram account
(ex. idenel_official - Do not put "@")]], LOWER(A214)) &gt; 0, TRUE, FALSE)</f>
        <v>0</v>
      </c>
      <c r="J214" s="11"/>
      <c r="K214" s="11" t="str">
        <f>IFERROR(VLOOKUP(LOWER(A214), '[1]설문지 응답 시트1'!I:N, 6, FALSE), "")</f>
        <v/>
      </c>
      <c r="L214" s="13" t="b">
        <v>0</v>
      </c>
      <c r="M214" s="13" t="b">
        <v>0</v>
      </c>
      <c r="N214" s="11"/>
      <c r="O214" s="12" t="str">
        <f>IF(ISBLANK(Table1[[#This Row],[예약일(확정)]]),"",Table1[[#This Row],[예약일(확정)]]+7)</f>
        <v/>
      </c>
      <c r="P214" s="11"/>
      <c r="Q214" s="11"/>
      <c r="R214" s="11"/>
      <c r="S214" s="11"/>
      <c r="T214" s="11"/>
      <c r="U214" s="10"/>
    </row>
    <row r="215" spans="1:21" ht="14">
      <c r="A215" s="27" t="s">
        <v>5839</v>
      </c>
      <c r="B215" s="217" t="s">
        <v>5838</v>
      </c>
      <c r="C215" s="54"/>
      <c r="D215" s="150" t="s">
        <v>4</v>
      </c>
      <c r="E215" s="224" t="str">
        <f ca="1">IF(AND(J215&lt;&gt;"", O215&lt;&gt;"", TODAY() &gt; O215, N215=""), "포스팅 지연",
IF(N215&lt;&gt;"", "포스팅 완료",
IF(M215=TRUE, "시술 완료",
IF(L215=TRUE, "콘텐츠 가이드 전송",
IF(NOT(ISBLANK(J215)), "예약 확정",
IF(I215=TRUE, "구글폼 회신",
IF(H215=TRUE, "구글폼 전송",
IF(G215=TRUE, "거절",
IF(F215=TRUE, "회신 수신",
"태핑 완료 회신대기")))))
))))</f>
        <v>태핑 완료 회신대기</v>
      </c>
      <c r="F215" s="22" t="b">
        <v>0</v>
      </c>
      <c r="G215" s="22" t="b">
        <v>0</v>
      </c>
      <c r="H215" s="22" t="b">
        <v>0</v>
      </c>
      <c r="I215" s="22" t="b">
        <f>IF(COUNTIF([1]!Form_Responses1[[#All],[Instagram account
(ex. idenel_official - Do not put "@")]], LOWER(A215)) &gt; 0, TRUE, FALSE)</f>
        <v>0</v>
      </c>
      <c r="J215" s="20"/>
      <c r="K215" s="20" t="str">
        <f>IFERROR(VLOOKUP(LOWER(A215), '[1]설문지 응답 시트1'!I:N, 6, FALSE), "")</f>
        <v/>
      </c>
      <c r="L215" s="22" t="b">
        <v>0</v>
      </c>
      <c r="M215" s="22" t="b">
        <v>0</v>
      </c>
      <c r="N215" s="20"/>
      <c r="O215" s="21" t="str">
        <f>IF(ISBLANK(Table1[[#This Row],[예약일(확정)]]),"",Table1[[#This Row],[예약일(확정)]]+7)</f>
        <v/>
      </c>
      <c r="P215" s="20"/>
      <c r="Q215" s="20"/>
      <c r="R215" s="20"/>
      <c r="S215" s="20"/>
      <c r="T215" s="20"/>
      <c r="U215" s="19"/>
    </row>
    <row r="216" spans="1:21" ht="14">
      <c r="A216" s="18" t="s">
        <v>5837</v>
      </c>
      <c r="B216" s="192" t="s">
        <v>5836</v>
      </c>
      <c r="C216" s="56"/>
      <c r="D216" s="148" t="s">
        <v>4</v>
      </c>
      <c r="E216" s="223" t="str">
        <f ca="1">IF(AND(J216&lt;&gt;"", O216&lt;&gt;"", TODAY() &gt; O216, N216=""), "포스팅 지연",
IF(N216&lt;&gt;"", "포스팅 완료",
IF(M216=TRUE, "시술 완료",
IF(L216=TRUE, "콘텐츠 가이드 전송",
IF(NOT(ISBLANK(J216)), "예약 확정",
IF(I216=TRUE, "구글폼 회신",
IF(H216=TRUE, "구글폼 전송",
IF(G216=TRUE, "거절",
IF(F216=TRUE, "회신 수신",
"태핑 완료 회신대기")))))
))))</f>
        <v>태핑 완료 회신대기</v>
      </c>
      <c r="F216" s="13" t="b">
        <v>0</v>
      </c>
      <c r="G216" s="13" t="b">
        <v>0</v>
      </c>
      <c r="H216" s="13" t="b">
        <v>0</v>
      </c>
      <c r="I216" s="13" t="b">
        <f>IF(COUNTIF([1]!Form_Responses1[[#All],[Instagram account
(ex. idenel_official - Do not put "@")]], LOWER(A216)) &gt; 0, TRUE, FALSE)</f>
        <v>0</v>
      </c>
      <c r="J216" s="11"/>
      <c r="K216" s="11" t="str">
        <f>IFERROR(VLOOKUP(LOWER(A216), '[1]설문지 응답 시트1'!I:N, 6, FALSE), "")</f>
        <v/>
      </c>
      <c r="L216" s="13" t="b">
        <v>0</v>
      </c>
      <c r="M216" s="13" t="b">
        <v>0</v>
      </c>
      <c r="N216" s="11"/>
      <c r="O216" s="12" t="str">
        <f>IF(ISBLANK(Table1[[#This Row],[예약일(확정)]]),"",Table1[[#This Row],[예약일(확정)]]+7)</f>
        <v/>
      </c>
      <c r="P216" s="11"/>
      <c r="Q216" s="11"/>
      <c r="R216" s="11"/>
      <c r="S216" s="11"/>
      <c r="T216" s="11"/>
      <c r="U216" s="10"/>
    </row>
    <row r="217" spans="1:21" ht="14">
      <c r="A217" s="27" t="s">
        <v>5835</v>
      </c>
      <c r="B217" s="217" t="s">
        <v>5834</v>
      </c>
      <c r="C217" s="54"/>
      <c r="D217" s="150" t="s">
        <v>4</v>
      </c>
      <c r="E217" s="224" t="str">
        <f ca="1">IF(AND(J217&lt;&gt;"", O217&lt;&gt;"", TODAY() &gt; O217, N217=""), "포스팅 지연",
IF(N217&lt;&gt;"", "포스팅 완료",
IF(M217=TRUE, "시술 완료",
IF(L217=TRUE, "콘텐츠 가이드 전송",
IF(NOT(ISBLANK(J217)), "예약 확정",
IF(I217=TRUE, "구글폼 회신",
IF(H217=TRUE, "구글폼 전송",
IF(G217=TRUE, "거절",
IF(F217=TRUE, "회신 수신",
"태핑 완료 회신대기")))))
))))</f>
        <v>태핑 완료 회신대기</v>
      </c>
      <c r="F217" s="22" t="b">
        <v>0</v>
      </c>
      <c r="G217" s="22" t="b">
        <v>0</v>
      </c>
      <c r="H217" s="22" t="b">
        <v>0</v>
      </c>
      <c r="I217" s="22" t="b">
        <f>IF(COUNTIF([1]!Form_Responses1[[#All],[Instagram account
(ex. idenel_official - Do not put "@")]], LOWER(A217)) &gt; 0, TRUE, FALSE)</f>
        <v>0</v>
      </c>
      <c r="J217" s="20"/>
      <c r="K217" s="20" t="str">
        <f>IFERROR(VLOOKUP(LOWER(A217), '[1]설문지 응답 시트1'!I:N, 6, FALSE), "")</f>
        <v/>
      </c>
      <c r="L217" s="22" t="b">
        <v>0</v>
      </c>
      <c r="M217" s="22" t="b">
        <v>0</v>
      </c>
      <c r="N217" s="20"/>
      <c r="O217" s="21" t="str">
        <f>IF(ISBLANK(Table1[[#This Row],[예약일(확정)]]),"",Table1[[#This Row],[예약일(확정)]]+7)</f>
        <v/>
      </c>
      <c r="P217" s="20"/>
      <c r="Q217" s="20"/>
      <c r="R217" s="20"/>
      <c r="S217" s="20"/>
      <c r="T217" s="20"/>
      <c r="U217" s="19"/>
    </row>
    <row r="218" spans="1:21" ht="19">
      <c r="A218" s="199" t="s">
        <v>5833</v>
      </c>
      <c r="B218" s="192" t="s">
        <v>5832</v>
      </c>
      <c r="C218" s="56"/>
      <c r="D218" s="148" t="s">
        <v>4</v>
      </c>
      <c r="E218" s="223" t="str">
        <f ca="1">IF(AND(J218&lt;&gt;"", O218&lt;&gt;"", TODAY() &gt; O218, N218=""), "포스팅 지연",
IF(N218&lt;&gt;"", "포스팅 완료",
IF(M218=TRUE, "시술 완료",
IF(L218=TRUE, "콘텐츠 가이드 전송",
IF(NOT(ISBLANK(J218)), "예약 확정",
IF(I218=TRUE, "구글폼 회신",
IF(H218=TRUE, "구글폼 전송",
IF(G218=TRUE, "거절",
IF(F218=TRUE, "회신 수신",
"태핑 완료 회신대기")))))
))))</f>
        <v>태핑 완료 회신대기</v>
      </c>
      <c r="F218" s="13" t="b">
        <v>0</v>
      </c>
      <c r="G218" s="13" t="b">
        <v>0</v>
      </c>
      <c r="H218" s="13" t="b">
        <v>0</v>
      </c>
      <c r="I218" s="13" t="b">
        <f>IF(COUNTIF([1]!Form_Responses1[[#All],[Instagram account
(ex. idenel_official - Do not put "@")]], LOWER(A218)) &gt; 0, TRUE, FALSE)</f>
        <v>0</v>
      </c>
      <c r="J218" s="11"/>
      <c r="K218" s="11" t="str">
        <f>IFERROR(VLOOKUP(LOWER(A218), '[1]설문지 응답 시트1'!I:N, 6, FALSE), "")</f>
        <v/>
      </c>
      <c r="L218" s="13" t="b">
        <v>0</v>
      </c>
      <c r="M218" s="13" t="b">
        <v>0</v>
      </c>
      <c r="N218" s="11"/>
      <c r="O218" s="12" t="str">
        <f>IF(ISBLANK(Table1[[#This Row],[예약일(확정)]]),"",Table1[[#This Row],[예약일(확정)]]+7)</f>
        <v/>
      </c>
      <c r="P218" s="11"/>
      <c r="Q218" s="11"/>
      <c r="R218" s="11"/>
      <c r="S218" s="11"/>
      <c r="T218" s="11"/>
      <c r="U218" s="10"/>
    </row>
    <row r="219" spans="1:21" ht="14">
      <c r="A219" s="27" t="s">
        <v>5831</v>
      </c>
      <c r="B219" s="217" t="s">
        <v>5830</v>
      </c>
      <c r="C219" s="54"/>
      <c r="D219" s="150" t="s">
        <v>4</v>
      </c>
      <c r="E219" s="224" t="str">
        <f ca="1">IF(AND(J219&lt;&gt;"", O219&lt;&gt;"", TODAY() &gt; O219, N219=""), "포스팅 지연",
IF(N219&lt;&gt;"", "포스팅 완료",
IF(M219=TRUE, "시술 완료",
IF(L219=TRUE, "콘텐츠 가이드 전송",
IF(NOT(ISBLANK(J219)), "예약 확정",
IF(I219=TRUE, "구글폼 회신",
IF(H219=TRUE, "구글폼 전송",
IF(G219=TRUE, "거절",
IF(F219=TRUE, "회신 수신",
"태핑 완료 회신대기")))))
))))</f>
        <v>태핑 완료 회신대기</v>
      </c>
      <c r="F219" s="22" t="b">
        <v>0</v>
      </c>
      <c r="G219" s="22" t="b">
        <v>0</v>
      </c>
      <c r="H219" s="22" t="b">
        <v>0</v>
      </c>
      <c r="I219" s="22" t="b">
        <f>IF(COUNTIF([1]!Form_Responses1[[#All],[Instagram account
(ex. idenel_official - Do not put "@")]], LOWER(A219)) &gt; 0, TRUE, FALSE)</f>
        <v>0</v>
      </c>
      <c r="J219" s="20"/>
      <c r="K219" s="20" t="str">
        <f>IFERROR(VLOOKUP(LOWER(A219), '[1]설문지 응답 시트1'!I:N, 6, FALSE), "")</f>
        <v/>
      </c>
      <c r="L219" s="22" t="b">
        <v>0</v>
      </c>
      <c r="M219" s="22" t="b">
        <v>0</v>
      </c>
      <c r="N219" s="20"/>
      <c r="O219" s="21" t="str">
        <f>IF(ISBLANK(Table1[[#This Row],[예약일(확정)]]),"",Table1[[#This Row],[예약일(확정)]]+7)</f>
        <v/>
      </c>
      <c r="P219" s="20"/>
      <c r="Q219" s="20"/>
      <c r="R219" s="20"/>
      <c r="S219" s="20"/>
      <c r="T219" s="20"/>
      <c r="U219" s="19"/>
    </row>
    <row r="220" spans="1:21" ht="14">
      <c r="A220" s="18" t="s">
        <v>5829</v>
      </c>
      <c r="B220" s="192" t="s">
        <v>5828</v>
      </c>
      <c r="C220" s="56"/>
      <c r="D220" s="148" t="s">
        <v>4</v>
      </c>
      <c r="E220" s="223" t="str">
        <f ca="1">IF(AND(J220&lt;&gt;"", O220&lt;&gt;"", TODAY() &gt; O220, N220=""), "포스팅 지연",
IF(N220&lt;&gt;"", "포스팅 완료",
IF(M220=TRUE, "시술 완료",
IF(L220=TRUE, "콘텐츠 가이드 전송",
IF(NOT(ISBLANK(J220)), "예약 확정",
IF(I220=TRUE, "구글폼 회신",
IF(H220=TRUE, "구글폼 전송",
IF(G220=TRUE, "거절",
IF(F220=TRUE, "회신 수신",
"태핑 완료 회신대기")))))
))))</f>
        <v>태핑 완료 회신대기</v>
      </c>
      <c r="F220" s="13" t="b">
        <v>0</v>
      </c>
      <c r="G220" s="13" t="b">
        <v>0</v>
      </c>
      <c r="H220" s="13" t="b">
        <v>0</v>
      </c>
      <c r="I220" s="13" t="b">
        <f>IF(COUNTIF([1]!Form_Responses1[[#All],[Instagram account
(ex. idenel_official - Do not put "@")]], LOWER(A220)) &gt; 0, TRUE, FALSE)</f>
        <v>0</v>
      </c>
      <c r="J220" s="11"/>
      <c r="K220" s="11" t="str">
        <f>IFERROR(VLOOKUP(LOWER(A220), '[1]설문지 응답 시트1'!I:N, 6, FALSE), "")</f>
        <v/>
      </c>
      <c r="L220" s="13" t="b">
        <v>0</v>
      </c>
      <c r="M220" s="13" t="b">
        <v>0</v>
      </c>
      <c r="N220" s="11"/>
      <c r="O220" s="12" t="str">
        <f>IF(ISBLANK(Table1[[#This Row],[예약일(확정)]]),"",Table1[[#This Row],[예약일(확정)]]+7)</f>
        <v/>
      </c>
      <c r="P220" s="11"/>
      <c r="Q220" s="11"/>
      <c r="R220" s="11"/>
      <c r="S220" s="11"/>
      <c r="T220" s="11"/>
      <c r="U220" s="10"/>
    </row>
    <row r="221" spans="1:21" ht="14">
      <c r="A221" s="27" t="s">
        <v>5827</v>
      </c>
      <c r="B221" s="217" t="s">
        <v>5826</v>
      </c>
      <c r="C221" s="54"/>
      <c r="D221" s="150" t="s">
        <v>4</v>
      </c>
      <c r="E221" s="224" t="str">
        <f ca="1">IF(AND(J221&lt;&gt;"", O221&lt;&gt;"", TODAY() &gt; O221, N221=""), "포스팅 지연",
IF(N221&lt;&gt;"", "포스팅 완료",
IF(M221=TRUE, "시술 완료",
IF(L221=TRUE, "콘텐츠 가이드 전송",
IF(NOT(ISBLANK(J221)), "예약 확정",
IF(I221=TRUE, "구글폼 회신",
IF(H221=TRUE, "구글폼 전송",
IF(G221=TRUE, "거절",
IF(F221=TRUE, "회신 수신",
"태핑 완료 회신대기")))))
))))</f>
        <v>태핑 완료 회신대기</v>
      </c>
      <c r="F221" s="22" t="b">
        <v>0</v>
      </c>
      <c r="G221" s="22" t="b">
        <v>0</v>
      </c>
      <c r="H221" s="22" t="b">
        <v>0</v>
      </c>
      <c r="I221" s="22" t="b">
        <f>IF(COUNTIF([1]!Form_Responses1[[#All],[Instagram account
(ex. idenel_official - Do not put "@")]], LOWER(A221)) &gt; 0, TRUE, FALSE)</f>
        <v>0</v>
      </c>
      <c r="J221" s="20"/>
      <c r="K221" s="20" t="str">
        <f>IFERROR(VLOOKUP(LOWER(A221), '[1]설문지 응답 시트1'!I:N, 6, FALSE), "")</f>
        <v/>
      </c>
      <c r="L221" s="22" t="b">
        <v>0</v>
      </c>
      <c r="M221" s="22" t="b">
        <v>0</v>
      </c>
      <c r="N221" s="20"/>
      <c r="O221" s="21" t="str">
        <f>IF(ISBLANK(Table1[[#This Row],[예약일(확정)]]),"",Table1[[#This Row],[예약일(확정)]]+7)</f>
        <v/>
      </c>
      <c r="P221" s="20"/>
      <c r="Q221" s="20"/>
      <c r="R221" s="20"/>
      <c r="S221" s="20"/>
      <c r="T221" s="20"/>
      <c r="U221" s="19"/>
    </row>
    <row r="222" spans="1:21" ht="14">
      <c r="A222" s="18" t="s">
        <v>5825</v>
      </c>
      <c r="B222" s="192" t="s">
        <v>5824</v>
      </c>
      <c r="C222" s="56"/>
      <c r="D222" s="148" t="s">
        <v>4</v>
      </c>
      <c r="E222" s="223" t="str">
        <f ca="1">IF(AND(J222&lt;&gt;"", O222&lt;&gt;"", TODAY() &gt; O222, N222=""), "포스팅 지연",
IF(N222&lt;&gt;"", "포스팅 완료",
IF(M222=TRUE, "시술 완료",
IF(L222=TRUE, "콘텐츠 가이드 전송",
IF(NOT(ISBLANK(J222)), "예약 확정",
IF(I222=TRUE, "구글폼 회신",
IF(H222=TRUE, "구글폼 전송",
IF(G222=TRUE, "거절",
IF(F222=TRUE, "회신 수신",
"태핑 완료 회신대기")))))
))))</f>
        <v>태핑 완료 회신대기</v>
      </c>
      <c r="F222" s="13" t="b">
        <v>0</v>
      </c>
      <c r="G222" s="13" t="b">
        <v>0</v>
      </c>
      <c r="H222" s="13" t="b">
        <v>0</v>
      </c>
      <c r="I222" s="13" t="b">
        <f>IF(COUNTIF([1]!Form_Responses1[[#All],[Instagram account
(ex. idenel_official - Do not put "@")]], LOWER(A222)) &gt; 0, TRUE, FALSE)</f>
        <v>0</v>
      </c>
      <c r="J222" s="11"/>
      <c r="K222" s="11" t="str">
        <f>IFERROR(VLOOKUP(LOWER(A222), '[1]설문지 응답 시트1'!I:N, 6, FALSE), "")</f>
        <v/>
      </c>
      <c r="L222" s="13" t="b">
        <v>0</v>
      </c>
      <c r="M222" s="13" t="b">
        <v>0</v>
      </c>
      <c r="N222" s="11"/>
      <c r="O222" s="12" t="str">
        <f>IF(ISBLANK(Table1[[#This Row],[예약일(확정)]]),"",Table1[[#This Row],[예약일(확정)]]+7)</f>
        <v/>
      </c>
      <c r="P222" s="11"/>
      <c r="Q222" s="11"/>
      <c r="R222" s="11"/>
      <c r="S222" s="11"/>
      <c r="T222" s="11"/>
      <c r="U222" s="10"/>
    </row>
    <row r="223" spans="1:21" ht="14">
      <c r="A223" s="27" t="s">
        <v>5823</v>
      </c>
      <c r="B223" s="217" t="s">
        <v>5822</v>
      </c>
      <c r="C223" s="54"/>
      <c r="D223" s="150" t="s">
        <v>4</v>
      </c>
      <c r="E223" s="224" t="str">
        <f ca="1">IF(AND(J223&lt;&gt;"", O223&lt;&gt;"", TODAY() &gt; O223, N223=""), "포스팅 지연",
IF(N223&lt;&gt;"", "포스팅 완료",
IF(M223=TRUE, "시술 완료",
IF(L223=TRUE, "콘텐츠 가이드 전송",
IF(NOT(ISBLANK(J223)), "예약 확정",
IF(I223=TRUE, "구글폼 회신",
IF(H223=TRUE, "구글폼 전송",
IF(G223=TRUE, "거절",
IF(F223=TRUE, "회신 수신",
"태핑 완료 회신대기")))))
))))</f>
        <v>태핑 완료 회신대기</v>
      </c>
      <c r="F223" s="22" t="b">
        <v>0</v>
      </c>
      <c r="G223" s="22" t="b">
        <v>0</v>
      </c>
      <c r="H223" s="22" t="b">
        <v>0</v>
      </c>
      <c r="I223" s="22" t="b">
        <f>IF(COUNTIF([1]!Form_Responses1[[#All],[Instagram account
(ex. idenel_official - Do not put "@")]], LOWER(A223)) &gt; 0, TRUE, FALSE)</f>
        <v>0</v>
      </c>
      <c r="J223" s="20"/>
      <c r="K223" s="20" t="str">
        <f>IFERROR(VLOOKUP(LOWER(A223), '[1]설문지 응답 시트1'!I:N, 6, FALSE), "")</f>
        <v/>
      </c>
      <c r="L223" s="22" t="b">
        <v>0</v>
      </c>
      <c r="M223" s="22" t="b">
        <v>0</v>
      </c>
      <c r="N223" s="20"/>
      <c r="O223" s="21" t="str">
        <f>IF(ISBLANK(Table1[[#This Row],[예약일(확정)]]),"",Table1[[#This Row],[예약일(확정)]]+7)</f>
        <v/>
      </c>
      <c r="P223" s="20"/>
      <c r="Q223" s="20"/>
      <c r="R223" s="20"/>
      <c r="S223" s="20"/>
      <c r="T223" s="20"/>
      <c r="U223" s="19"/>
    </row>
    <row r="224" spans="1:21" ht="14">
      <c r="A224" s="18" t="s">
        <v>5821</v>
      </c>
      <c r="B224" s="192" t="s">
        <v>5820</v>
      </c>
      <c r="C224" s="56"/>
      <c r="D224" s="148" t="s">
        <v>4</v>
      </c>
      <c r="E224" s="223" t="str">
        <f ca="1">IF(AND(J224&lt;&gt;"", O224&lt;&gt;"", TODAY() &gt; O224, N224=""), "포스팅 지연",
IF(N224&lt;&gt;"", "포스팅 완료",
IF(M224=TRUE, "시술 완료",
IF(L224=TRUE, "콘텐츠 가이드 전송",
IF(NOT(ISBLANK(J224)), "예약 확정",
IF(I224=TRUE, "구글폼 회신",
IF(H224=TRUE, "구글폼 전송",
IF(G224=TRUE, "거절",
IF(F224=TRUE, "회신 수신",
"태핑 완료 회신대기")))))
))))</f>
        <v>태핑 완료 회신대기</v>
      </c>
      <c r="F224" s="13" t="b">
        <v>0</v>
      </c>
      <c r="G224" s="13" t="b">
        <v>0</v>
      </c>
      <c r="H224" s="13" t="b">
        <v>0</v>
      </c>
      <c r="I224" s="13" t="b">
        <f>IF(COUNTIF([1]!Form_Responses1[[#All],[Instagram account
(ex. idenel_official - Do not put "@")]], LOWER(A224)) &gt; 0, TRUE, FALSE)</f>
        <v>0</v>
      </c>
      <c r="J224" s="11"/>
      <c r="K224" s="11" t="str">
        <f>IFERROR(VLOOKUP(LOWER(A224), '[1]설문지 응답 시트1'!I:N, 6, FALSE), "")</f>
        <v/>
      </c>
      <c r="L224" s="13" t="b">
        <v>0</v>
      </c>
      <c r="M224" s="13" t="b">
        <v>0</v>
      </c>
      <c r="N224" s="11"/>
      <c r="O224" s="12" t="str">
        <f>IF(ISBLANK(Table1[[#This Row],[예약일(확정)]]),"",Table1[[#This Row],[예약일(확정)]]+7)</f>
        <v/>
      </c>
      <c r="P224" s="11"/>
      <c r="Q224" s="11"/>
      <c r="R224" s="11"/>
      <c r="S224" s="11"/>
      <c r="T224" s="11"/>
      <c r="U224" s="10"/>
    </row>
    <row r="225" spans="1:21" ht="14">
      <c r="A225" s="239" t="s">
        <v>5819</v>
      </c>
      <c r="B225" s="238" t="s">
        <v>5818</v>
      </c>
      <c r="C225" s="237"/>
      <c r="D225" s="150" t="s">
        <v>4</v>
      </c>
      <c r="E225" s="224" t="str">
        <f ca="1">IF(AND(J225&lt;&gt;"", O225&lt;&gt;"", TODAY() &gt; O225, N225=""), "포스팅 지연",
IF(N225&lt;&gt;"", "포스팅 완료",
IF(M225=TRUE, "시술 완료",
IF(L225=TRUE, "콘텐츠 가이드 전송",
IF(NOT(ISBLANK(J225)), "예약 확정",
IF(I225=TRUE, "구글폼 회신",
IF(H225=TRUE, "구글폼 전송",
IF(G225=TRUE, "거절",
IF(F225=TRUE, "회신 수신",
"태핑 완료 회신대기")))))
))))</f>
        <v>태핑 완료 회신대기</v>
      </c>
      <c r="F225" s="22" t="b">
        <v>0</v>
      </c>
      <c r="G225" s="22" t="b">
        <v>0</v>
      </c>
      <c r="H225" s="22" t="b">
        <v>0</v>
      </c>
      <c r="I225" s="22" t="b">
        <f>IF(COUNTIF([1]!Form_Responses1[[#All],[Instagram account
(ex. idenel_official - Do not put "@")]], LOWER(A225)) &gt; 0, TRUE, FALSE)</f>
        <v>0</v>
      </c>
      <c r="J225" s="20"/>
      <c r="K225" s="20" t="str">
        <f>IFERROR(VLOOKUP(LOWER(A225), '[1]설문지 응답 시트1'!I:N, 6, FALSE), "")</f>
        <v/>
      </c>
      <c r="L225" s="22" t="b">
        <v>0</v>
      </c>
      <c r="M225" s="22" t="b">
        <v>0</v>
      </c>
      <c r="N225" s="20"/>
      <c r="O225" s="21" t="str">
        <f>IF(ISBLANK(Table1[[#This Row],[예약일(확정)]]),"",Table1[[#This Row],[예약일(확정)]]+7)</f>
        <v/>
      </c>
      <c r="P225" s="20"/>
      <c r="Q225" s="20"/>
      <c r="R225" s="20"/>
      <c r="S225" s="20"/>
      <c r="T225" s="20"/>
      <c r="U225" s="19"/>
    </row>
    <row r="226" spans="1:21" ht="14">
      <c r="A226" s="254" t="s">
        <v>5817</v>
      </c>
      <c r="B226" s="241" t="s">
        <v>5816</v>
      </c>
      <c r="C226" s="66"/>
      <c r="D226" s="148" t="s">
        <v>4</v>
      </c>
      <c r="E226" s="223" t="str">
        <f ca="1">IF(AND(J226&lt;&gt;"", O226&lt;&gt;"", TODAY() &gt; O226, N226=""), "포스팅 지연",
IF(N226&lt;&gt;"", "포스팅 완료",
IF(M226=TRUE, "시술 완료",
IF(L226=TRUE, "콘텐츠 가이드 전송",
IF(NOT(ISBLANK(J226)), "예약 확정",
IF(I226=TRUE, "구글폼 회신",
IF(H226=TRUE, "구글폼 전송",
IF(G226=TRUE, "거절",
IF(F226=TRUE, "회신 수신",
"태핑 완료 회신대기")))))
))))</f>
        <v>태핑 완료 회신대기</v>
      </c>
      <c r="F226" s="13" t="b">
        <v>0</v>
      </c>
      <c r="G226" s="13" t="b">
        <v>0</v>
      </c>
      <c r="H226" s="13" t="b">
        <v>0</v>
      </c>
      <c r="I226" s="13" t="b">
        <f>IF(COUNTIF([1]!Form_Responses1[[#All],[Instagram account
(ex. idenel_official - Do not put "@")]], LOWER(A226)) &gt; 0, TRUE, FALSE)</f>
        <v>0</v>
      </c>
      <c r="J226" s="11"/>
      <c r="K226" s="11" t="str">
        <f>IFERROR(VLOOKUP(LOWER(A226), '[1]설문지 응답 시트1'!I:N, 6, FALSE), "")</f>
        <v/>
      </c>
      <c r="L226" s="13" t="b">
        <v>0</v>
      </c>
      <c r="M226" s="13" t="b">
        <v>0</v>
      </c>
      <c r="N226" s="11"/>
      <c r="O226" s="12" t="str">
        <f>IF(ISBLANK(Table1[[#This Row],[예약일(확정)]]),"",Table1[[#This Row],[예약일(확정)]]+7)</f>
        <v/>
      </c>
      <c r="P226" s="11"/>
      <c r="Q226" s="11"/>
      <c r="R226" s="11"/>
      <c r="S226" s="11"/>
      <c r="T226" s="11"/>
      <c r="U226" s="10"/>
    </row>
    <row r="227" spans="1:21" ht="14">
      <c r="A227" s="27" t="s">
        <v>5815</v>
      </c>
      <c r="B227" s="217" t="s">
        <v>5814</v>
      </c>
      <c r="C227" s="54"/>
      <c r="D227" s="150" t="s">
        <v>4</v>
      </c>
      <c r="E227" s="224" t="str">
        <f ca="1">IF(AND(J227&lt;&gt;"", O227&lt;&gt;"", TODAY() &gt; O227, N227=""), "포스팅 지연",
IF(N227&lt;&gt;"", "포스팅 완료",
IF(M227=TRUE, "시술 완료",
IF(L227=TRUE, "콘텐츠 가이드 전송",
IF(NOT(ISBLANK(J227)), "예약 확정",
IF(I227=TRUE, "구글폼 회신",
IF(H227=TRUE, "구글폼 전송",
IF(G227=TRUE, "거절",
IF(F227=TRUE, "회신 수신",
"태핑 완료 회신대기")))))
))))</f>
        <v>태핑 완료 회신대기</v>
      </c>
      <c r="F227" s="22" t="b">
        <v>0</v>
      </c>
      <c r="G227" s="22" t="b">
        <v>0</v>
      </c>
      <c r="H227" s="22" t="b">
        <v>0</v>
      </c>
      <c r="I227" s="22" t="b">
        <f>IF(COUNTIF([1]!Form_Responses1[[#All],[Instagram account
(ex. idenel_official - Do not put "@")]], LOWER(A227)) &gt; 0, TRUE, FALSE)</f>
        <v>0</v>
      </c>
      <c r="J227" s="20"/>
      <c r="K227" s="20" t="str">
        <f>IFERROR(VLOOKUP(LOWER(A227), '[1]설문지 응답 시트1'!I:N, 6, FALSE), "")</f>
        <v/>
      </c>
      <c r="L227" s="22" t="b">
        <v>0</v>
      </c>
      <c r="M227" s="22" t="b">
        <v>0</v>
      </c>
      <c r="N227" s="20"/>
      <c r="O227" s="21" t="str">
        <f>IF(ISBLANK(Table1[[#This Row],[예약일(확정)]]),"",Table1[[#This Row],[예약일(확정)]]+7)</f>
        <v/>
      </c>
      <c r="P227" s="20"/>
      <c r="Q227" s="20"/>
      <c r="R227" s="20"/>
      <c r="S227" s="20"/>
      <c r="T227" s="20"/>
      <c r="U227" s="19"/>
    </row>
    <row r="228" spans="1:21" ht="14">
      <c r="A228" s="18" t="s">
        <v>5813</v>
      </c>
      <c r="B228" s="192" t="s">
        <v>5812</v>
      </c>
      <c r="C228" s="56"/>
      <c r="D228" s="148" t="s">
        <v>4</v>
      </c>
      <c r="E228" s="223" t="str">
        <f ca="1">IF(AND(J228&lt;&gt;"", O228&lt;&gt;"", TODAY() &gt; O228, N228=""), "포스팅 지연",
IF(N228&lt;&gt;"", "포스팅 완료",
IF(M228=TRUE, "시술 완료",
IF(L228=TRUE, "콘텐츠 가이드 전송",
IF(NOT(ISBLANK(J228)), "예약 확정",
IF(I228=TRUE, "구글폼 회신",
IF(H228=TRUE, "구글폼 전송",
IF(G228=TRUE, "거절",
IF(F228=TRUE, "회신 수신",
"태핑 완료 회신대기")))))
))))</f>
        <v>태핑 완료 회신대기</v>
      </c>
      <c r="F228" s="13" t="b">
        <v>0</v>
      </c>
      <c r="G228" s="13" t="b">
        <v>0</v>
      </c>
      <c r="H228" s="13" t="b">
        <v>0</v>
      </c>
      <c r="I228" s="13" t="b">
        <f>IF(COUNTIF([1]!Form_Responses1[[#All],[Instagram account
(ex. idenel_official - Do not put "@")]], LOWER(A228)) &gt; 0, TRUE, FALSE)</f>
        <v>0</v>
      </c>
      <c r="J228" s="11"/>
      <c r="K228" s="11" t="str">
        <f>IFERROR(VLOOKUP(LOWER(A228), '[1]설문지 응답 시트1'!I:N, 6, FALSE), "")</f>
        <v/>
      </c>
      <c r="L228" s="13" t="b">
        <v>0</v>
      </c>
      <c r="M228" s="13" t="b">
        <v>0</v>
      </c>
      <c r="N228" s="11"/>
      <c r="O228" s="12" t="str">
        <f>IF(ISBLANK(Table1[[#This Row],[예약일(확정)]]),"",Table1[[#This Row],[예약일(확정)]]+7)</f>
        <v/>
      </c>
      <c r="P228" s="11"/>
      <c r="Q228" s="11"/>
      <c r="R228" s="11"/>
      <c r="S228" s="11"/>
      <c r="T228" s="11"/>
      <c r="U228" s="10"/>
    </row>
    <row r="229" spans="1:21" ht="14">
      <c r="A229" s="27" t="s">
        <v>5811</v>
      </c>
      <c r="B229" s="217" t="s">
        <v>5810</v>
      </c>
      <c r="C229" s="54"/>
      <c r="D229" s="150" t="s">
        <v>4</v>
      </c>
      <c r="E229" s="224" t="str">
        <f ca="1">IF(AND(J229&lt;&gt;"", O229&lt;&gt;"", TODAY() &gt; O229, N229=""), "포스팅 지연",
IF(N229&lt;&gt;"", "포스팅 완료",
IF(M229=TRUE, "시술 완료",
IF(L229=TRUE, "콘텐츠 가이드 전송",
IF(NOT(ISBLANK(J229)), "예약 확정",
IF(I229=TRUE, "구글폼 회신",
IF(H229=TRUE, "구글폼 전송",
IF(G229=TRUE, "거절",
IF(F229=TRUE, "회신 수신",
"태핑 완료 회신대기")))))
))))</f>
        <v>태핑 완료 회신대기</v>
      </c>
      <c r="F229" s="22" t="b">
        <v>0</v>
      </c>
      <c r="G229" s="22" t="b">
        <v>0</v>
      </c>
      <c r="H229" s="22" t="b">
        <v>0</v>
      </c>
      <c r="I229" s="22" t="b">
        <f>IF(COUNTIF([1]!Form_Responses1[[#All],[Instagram account
(ex. idenel_official - Do not put "@")]], LOWER(A229)) &gt; 0, TRUE, FALSE)</f>
        <v>0</v>
      </c>
      <c r="J229" s="20"/>
      <c r="K229" s="20" t="str">
        <f>IFERROR(VLOOKUP(LOWER(A229), '[1]설문지 응답 시트1'!I:N, 6, FALSE), "")</f>
        <v/>
      </c>
      <c r="L229" s="22" t="b">
        <v>0</v>
      </c>
      <c r="M229" s="22" t="b">
        <v>0</v>
      </c>
      <c r="N229" s="20"/>
      <c r="O229" s="21" t="str">
        <f>IF(ISBLANK(Table1[[#This Row],[예약일(확정)]]),"",Table1[[#This Row],[예약일(확정)]]+7)</f>
        <v/>
      </c>
      <c r="P229" s="20"/>
      <c r="Q229" s="20"/>
      <c r="R229" s="20"/>
      <c r="S229" s="20"/>
      <c r="T229" s="20"/>
      <c r="U229" s="19"/>
    </row>
    <row r="230" spans="1:21" ht="14">
      <c r="A230" s="18" t="s">
        <v>5809</v>
      </c>
      <c r="B230" s="192" t="s">
        <v>5808</v>
      </c>
      <c r="C230" s="56"/>
      <c r="D230" s="148" t="s">
        <v>4</v>
      </c>
      <c r="E230" s="223" t="str">
        <f ca="1">IF(AND(J230&lt;&gt;"", O230&lt;&gt;"", TODAY() &gt; O230, N230=""), "포스팅 지연",
IF(N230&lt;&gt;"", "포스팅 완료",
IF(M230=TRUE, "시술 완료",
IF(L230=TRUE, "콘텐츠 가이드 전송",
IF(NOT(ISBLANK(J230)), "예약 확정",
IF(I230=TRUE, "구글폼 회신",
IF(H230=TRUE, "구글폼 전송",
IF(G230=TRUE, "거절",
IF(F230=TRUE, "회신 수신",
"태핑 완료 회신대기")))))
))))</f>
        <v>태핑 완료 회신대기</v>
      </c>
      <c r="F230" s="13" t="b">
        <v>0</v>
      </c>
      <c r="G230" s="13" t="b">
        <v>0</v>
      </c>
      <c r="H230" s="13" t="b">
        <v>0</v>
      </c>
      <c r="I230" s="13" t="b">
        <f>IF(COUNTIF([1]!Form_Responses1[[#All],[Instagram account
(ex. idenel_official - Do not put "@")]], LOWER(A230)) &gt; 0, TRUE, FALSE)</f>
        <v>0</v>
      </c>
      <c r="J230" s="11"/>
      <c r="K230" s="11" t="str">
        <f>IFERROR(VLOOKUP(LOWER(A230), '[1]설문지 응답 시트1'!I:N, 6, FALSE), "")</f>
        <v/>
      </c>
      <c r="L230" s="13" t="b">
        <v>0</v>
      </c>
      <c r="M230" s="13" t="b">
        <v>0</v>
      </c>
      <c r="N230" s="11"/>
      <c r="O230" s="12" t="str">
        <f>IF(ISBLANK(Table1[[#This Row],[예약일(확정)]]),"",Table1[[#This Row],[예약일(확정)]]+7)</f>
        <v/>
      </c>
      <c r="P230" s="11"/>
      <c r="Q230" s="11"/>
      <c r="R230" s="11"/>
      <c r="S230" s="11"/>
      <c r="T230" s="11"/>
      <c r="U230" s="10"/>
    </row>
    <row r="231" spans="1:21" ht="14">
      <c r="A231" s="27" t="s">
        <v>5807</v>
      </c>
      <c r="B231" s="217" t="s">
        <v>5806</v>
      </c>
      <c r="C231" s="54"/>
      <c r="D231" s="150" t="s">
        <v>4</v>
      </c>
      <c r="E231" s="224" t="str">
        <f ca="1">IF(AND(J231&lt;&gt;"", O231&lt;&gt;"", TODAY() &gt; O231, N231=""), "포스팅 지연",
IF(N231&lt;&gt;"", "포스팅 완료",
IF(M231=TRUE, "시술 완료",
IF(L231=TRUE, "콘텐츠 가이드 전송",
IF(NOT(ISBLANK(J231)), "예약 확정",
IF(I231=TRUE, "구글폼 회신",
IF(H231=TRUE, "구글폼 전송",
IF(G231=TRUE, "거절",
IF(F231=TRUE, "회신 수신",
"태핑 완료 회신대기")))))
))))</f>
        <v>태핑 완료 회신대기</v>
      </c>
      <c r="F231" s="22" t="b">
        <v>0</v>
      </c>
      <c r="G231" s="22" t="b">
        <v>0</v>
      </c>
      <c r="H231" s="22" t="b">
        <v>0</v>
      </c>
      <c r="I231" s="22" t="b">
        <f>IF(COUNTIF([1]!Form_Responses1[[#All],[Instagram account
(ex. idenel_official - Do not put "@")]], LOWER(A231)) &gt; 0, TRUE, FALSE)</f>
        <v>0</v>
      </c>
      <c r="J231" s="20"/>
      <c r="K231" s="20" t="str">
        <f>IFERROR(VLOOKUP(LOWER(A231), '[1]설문지 응답 시트1'!I:N, 6, FALSE), "")</f>
        <v/>
      </c>
      <c r="L231" s="22" t="b">
        <v>0</v>
      </c>
      <c r="M231" s="22" t="b">
        <v>0</v>
      </c>
      <c r="N231" s="20"/>
      <c r="O231" s="21" t="str">
        <f>IF(ISBLANK(Table1[[#This Row],[예약일(확정)]]),"",Table1[[#This Row],[예약일(확정)]]+7)</f>
        <v/>
      </c>
      <c r="P231" s="20"/>
      <c r="Q231" s="20"/>
      <c r="R231" s="20"/>
      <c r="S231" s="20"/>
      <c r="T231" s="20"/>
      <c r="U231" s="19"/>
    </row>
    <row r="232" spans="1:21" ht="14">
      <c r="A232" s="18" t="s">
        <v>5805</v>
      </c>
      <c r="B232" s="192" t="s">
        <v>5804</v>
      </c>
      <c r="C232" s="56"/>
      <c r="D232" s="148" t="s">
        <v>4</v>
      </c>
      <c r="E232" s="223" t="str">
        <f ca="1">IF(AND(J232&lt;&gt;"", O232&lt;&gt;"", TODAY() &gt; O232, N232=""), "포스팅 지연",
IF(N232&lt;&gt;"", "포스팅 완료",
IF(M232=TRUE, "시술 완료",
IF(L232=TRUE, "콘텐츠 가이드 전송",
IF(NOT(ISBLANK(J232)), "예약 확정",
IF(I232=TRUE, "구글폼 회신",
IF(H232=TRUE, "구글폼 전송",
IF(G232=TRUE, "거절",
IF(F232=TRUE, "회신 수신",
"태핑 완료 회신대기")))))
))))</f>
        <v>태핑 완료 회신대기</v>
      </c>
      <c r="F232" s="13" t="b">
        <v>0</v>
      </c>
      <c r="G232" s="13" t="b">
        <v>0</v>
      </c>
      <c r="H232" s="13" t="b">
        <v>0</v>
      </c>
      <c r="I232" s="13" t="b">
        <f>IF(COUNTIF([1]!Form_Responses1[[#All],[Instagram account
(ex. idenel_official - Do not put "@")]], LOWER(A232)) &gt; 0, TRUE, FALSE)</f>
        <v>0</v>
      </c>
      <c r="J232" s="11"/>
      <c r="K232" s="11" t="str">
        <f>IFERROR(VLOOKUP(LOWER(A232), '[1]설문지 응답 시트1'!I:N, 6, FALSE), "")</f>
        <v/>
      </c>
      <c r="L232" s="13" t="b">
        <v>0</v>
      </c>
      <c r="M232" s="13" t="b">
        <v>0</v>
      </c>
      <c r="N232" s="11"/>
      <c r="O232" s="12" t="str">
        <f>IF(ISBLANK(Table1[[#This Row],[예약일(확정)]]),"",Table1[[#This Row],[예약일(확정)]]+7)</f>
        <v/>
      </c>
      <c r="P232" s="11"/>
      <c r="Q232" s="11"/>
      <c r="R232" s="11"/>
      <c r="S232" s="11"/>
      <c r="T232" s="11"/>
      <c r="U232" s="10"/>
    </row>
    <row r="233" spans="1:21" ht="14">
      <c r="A233" s="27" t="s">
        <v>5803</v>
      </c>
      <c r="B233" s="217" t="s">
        <v>5802</v>
      </c>
      <c r="C233" s="54"/>
      <c r="D233" s="150" t="s">
        <v>4</v>
      </c>
      <c r="E233" s="224" t="str">
        <f ca="1">IF(AND(J233&lt;&gt;"", O233&lt;&gt;"", TODAY() &gt; O233, N233=""), "포스팅 지연",
IF(N233&lt;&gt;"", "포스팅 완료",
IF(M233=TRUE, "시술 완료",
IF(L233=TRUE, "콘텐츠 가이드 전송",
IF(NOT(ISBLANK(J233)), "예약 확정",
IF(I233=TRUE, "구글폼 회신",
IF(H233=TRUE, "구글폼 전송",
IF(G233=TRUE, "거절",
IF(F233=TRUE, "회신 수신",
"태핑 완료 회신대기")))))
))))</f>
        <v>태핑 완료 회신대기</v>
      </c>
      <c r="F233" s="22" t="b">
        <v>0</v>
      </c>
      <c r="G233" s="22" t="b">
        <v>0</v>
      </c>
      <c r="H233" s="22" t="b">
        <v>0</v>
      </c>
      <c r="I233" s="22" t="b">
        <f>IF(COUNTIF([1]!Form_Responses1[[#All],[Instagram account
(ex. idenel_official - Do not put "@")]], LOWER(A233)) &gt; 0, TRUE, FALSE)</f>
        <v>0</v>
      </c>
      <c r="J233" s="20"/>
      <c r="K233" s="20" t="str">
        <f>IFERROR(VLOOKUP(LOWER(A233), '[1]설문지 응답 시트1'!I:N, 6, FALSE), "")</f>
        <v/>
      </c>
      <c r="L233" s="22" t="b">
        <v>0</v>
      </c>
      <c r="M233" s="22" t="b">
        <v>0</v>
      </c>
      <c r="N233" s="20"/>
      <c r="O233" s="21" t="str">
        <f>IF(ISBLANK(Table1[[#This Row],[예약일(확정)]]),"",Table1[[#This Row],[예약일(확정)]]+7)</f>
        <v/>
      </c>
      <c r="P233" s="20"/>
      <c r="Q233" s="20"/>
      <c r="R233" s="20"/>
      <c r="S233" s="20"/>
      <c r="T233" s="20"/>
      <c r="U233" s="19"/>
    </row>
    <row r="234" spans="1:21" ht="14">
      <c r="A234" s="18" t="s">
        <v>5801</v>
      </c>
      <c r="B234" s="192" t="s">
        <v>5800</v>
      </c>
      <c r="C234" s="56"/>
      <c r="D234" s="148" t="s">
        <v>4</v>
      </c>
      <c r="E234" s="223" t="str">
        <f ca="1">IF(AND(J234&lt;&gt;"", O234&lt;&gt;"", TODAY() &gt; O234, N234=""), "포스팅 지연",
IF(N234&lt;&gt;"", "포스팅 완료",
IF(M234=TRUE, "시술 완료",
IF(L234=TRUE, "콘텐츠 가이드 전송",
IF(NOT(ISBLANK(J234)), "예약 확정",
IF(I234=TRUE, "구글폼 회신",
IF(H234=TRUE, "구글폼 전송",
IF(G234=TRUE, "거절",
IF(F234=TRUE, "회신 수신",
"태핑 완료 회신대기")))))
))))</f>
        <v>태핑 완료 회신대기</v>
      </c>
      <c r="F234" s="13" t="b">
        <v>0</v>
      </c>
      <c r="G234" s="13" t="b">
        <v>0</v>
      </c>
      <c r="H234" s="13" t="b">
        <v>0</v>
      </c>
      <c r="I234" s="13" t="b">
        <f>IF(COUNTIF([1]!Form_Responses1[[#All],[Instagram account
(ex. idenel_official - Do not put "@")]], LOWER(A234)) &gt; 0, TRUE, FALSE)</f>
        <v>0</v>
      </c>
      <c r="J234" s="11"/>
      <c r="K234" s="11" t="str">
        <f>IFERROR(VLOOKUP(LOWER(A234), '[1]설문지 응답 시트1'!I:N, 6, FALSE), "")</f>
        <v/>
      </c>
      <c r="L234" s="13" t="b">
        <v>0</v>
      </c>
      <c r="M234" s="13" t="b">
        <v>0</v>
      </c>
      <c r="N234" s="11"/>
      <c r="O234" s="12" t="str">
        <f>IF(ISBLANK(Table1[[#This Row],[예약일(확정)]]),"",Table1[[#This Row],[예약일(확정)]]+7)</f>
        <v/>
      </c>
      <c r="P234" s="11"/>
      <c r="Q234" s="11"/>
      <c r="R234" s="11"/>
      <c r="S234" s="11"/>
      <c r="T234" s="11"/>
      <c r="U234" s="10"/>
    </row>
    <row r="235" spans="1:21" ht="14">
      <c r="A235" s="27" t="s">
        <v>1562</v>
      </c>
      <c r="B235" s="217" t="s">
        <v>5799</v>
      </c>
      <c r="C235" s="54"/>
      <c r="D235" s="150" t="s">
        <v>4</v>
      </c>
      <c r="E235" s="224" t="str">
        <f ca="1">IF(AND(J235&lt;&gt;"", O235&lt;&gt;"", TODAY() &gt; O235, N235=""), "포스팅 지연",
IF(N235&lt;&gt;"", "포스팅 완료",
IF(M235=TRUE, "시술 완료",
IF(L235=TRUE, "콘텐츠 가이드 전송",
IF(NOT(ISBLANK(J235)), "예약 확정",
IF(I235=TRUE, "구글폼 회신",
IF(H235=TRUE, "구글폼 전송",
IF(G235=TRUE, "거절",
IF(F235=TRUE, "회신 수신",
"태핑 완료 회신대기")))))
))))</f>
        <v>태핑 완료 회신대기</v>
      </c>
      <c r="F235" s="22" t="b">
        <v>0</v>
      </c>
      <c r="G235" s="22" t="b">
        <v>0</v>
      </c>
      <c r="H235" s="22" t="b">
        <v>0</v>
      </c>
      <c r="I235" s="22" t="b">
        <f>IF(COUNTIF([1]!Form_Responses1[[#All],[Instagram account
(ex. idenel_official - Do not put "@")]], LOWER(A235)) &gt; 0, TRUE, FALSE)</f>
        <v>0</v>
      </c>
      <c r="J235" s="20"/>
      <c r="K235" s="20" t="str">
        <f>IFERROR(VLOOKUP(LOWER(A235), '[1]설문지 응답 시트1'!I:N, 6, FALSE), "")</f>
        <v/>
      </c>
      <c r="L235" s="22" t="b">
        <v>0</v>
      </c>
      <c r="M235" s="22" t="b">
        <v>0</v>
      </c>
      <c r="N235" s="20"/>
      <c r="O235" s="21" t="str">
        <f>IF(ISBLANK(Table1[[#This Row],[예약일(확정)]]),"",Table1[[#This Row],[예약일(확정)]]+7)</f>
        <v/>
      </c>
      <c r="P235" s="20"/>
      <c r="Q235" s="20"/>
      <c r="R235" s="20"/>
      <c r="S235" s="20"/>
      <c r="T235" s="20"/>
      <c r="U235" s="19"/>
    </row>
    <row r="236" spans="1:21" ht="17">
      <c r="A236" s="71" t="s">
        <v>5798</v>
      </c>
      <c r="B236" s="249" t="s">
        <v>5797</v>
      </c>
      <c r="C236" s="245"/>
      <c r="D236" s="148" t="s">
        <v>4</v>
      </c>
      <c r="E236" s="223" t="str">
        <f ca="1">IF(AND(J236&lt;&gt;"", O236&lt;&gt;"", TODAY() &gt; O236, N236=""), "포스팅 지연",
IF(N236&lt;&gt;"", "포스팅 완료",
IF(M236=TRUE, "시술 완료",
IF(L236=TRUE, "콘텐츠 가이드 전송",
IF(NOT(ISBLANK(J236)), "예약 확정",
IF(I236=TRUE, "구글폼 회신",
IF(H236=TRUE, "구글폼 전송",
IF(G236=TRUE, "거절",
IF(F236=TRUE, "회신 수신",
"태핑 완료 회신대기")))))
))))</f>
        <v>태핑 완료 회신대기</v>
      </c>
      <c r="F236" s="13" t="b">
        <v>0</v>
      </c>
      <c r="G236" s="13" t="b">
        <v>0</v>
      </c>
      <c r="H236" s="13" t="b">
        <v>0</v>
      </c>
      <c r="I236" s="13" t="b">
        <f>IF(COUNTIF([1]!Form_Responses1[[#All],[Instagram account
(ex. idenel_official - Do not put "@")]], LOWER(A236)) &gt; 0, TRUE, FALSE)</f>
        <v>0</v>
      </c>
      <c r="J236" s="14"/>
      <c r="K236" s="11" t="str">
        <f>IFERROR(VLOOKUP(LOWER(A236), '[1]설문지 응답 시트1'!I:N, 6, FALSE), "")</f>
        <v/>
      </c>
      <c r="L236" s="13" t="b">
        <v>0</v>
      </c>
      <c r="M236" s="13" t="b">
        <v>0</v>
      </c>
      <c r="N236" s="11"/>
      <c r="O236" s="12" t="str">
        <f>IF(ISBLANK(Table1[[#This Row],[예약일(확정)]]),"",Table1[[#This Row],[예약일(확정)]]+7)</f>
        <v/>
      </c>
      <c r="P236" s="11"/>
      <c r="Q236" s="11"/>
      <c r="R236" s="11"/>
      <c r="S236" s="11"/>
      <c r="T236" s="11"/>
      <c r="U236" s="10"/>
    </row>
    <row r="237" spans="1:21" ht="17">
      <c r="A237" s="124" t="s">
        <v>5796</v>
      </c>
      <c r="B237" s="246" t="s">
        <v>5795</v>
      </c>
      <c r="C237" s="247"/>
      <c r="D237" s="150" t="s">
        <v>4</v>
      </c>
      <c r="E237" s="224" t="str">
        <f ca="1">IF(AND(J237&lt;&gt;"", O237&lt;&gt;"", TODAY() &gt; O237, N237=""), "포스팅 지연",
IF(N237&lt;&gt;"", "포스팅 완료",
IF(M237=TRUE, "시술 완료",
IF(L237=TRUE, "콘텐츠 가이드 전송",
IF(NOT(ISBLANK(J237)), "예약 확정",
IF(I237=TRUE, "구글폼 회신",
IF(H237=TRUE, "구글폼 전송",
IF(G237=TRUE, "거절",
IF(F237=TRUE, "회신 수신",
"태핑 완료 회신대기")))))
))))</f>
        <v>회신 수신</v>
      </c>
      <c r="F237" s="22" t="b">
        <v>1</v>
      </c>
      <c r="G237" s="22" t="b">
        <v>0</v>
      </c>
      <c r="H237" s="22" t="b">
        <v>0</v>
      </c>
      <c r="I237" s="22" t="b">
        <f>IF(COUNTIF([1]!Form_Responses1[[#All],[Instagram account
(ex. idenel_official - Do not put "@")]], LOWER(A237)) &gt; 0, TRUE, FALSE)</f>
        <v>0</v>
      </c>
      <c r="J237" s="23"/>
      <c r="K237" s="20" t="str">
        <f>IFERROR(VLOOKUP(LOWER(A237), '[1]설문지 응답 시트1'!I:N, 6, FALSE), "")</f>
        <v/>
      </c>
      <c r="L237" s="22" t="b">
        <v>0</v>
      </c>
      <c r="M237" s="22" t="b">
        <v>0</v>
      </c>
      <c r="N237" s="20"/>
      <c r="O237" s="21" t="str">
        <f>IF(ISBLANK(Table1[[#This Row],[예약일(확정)]]),"",Table1[[#This Row],[예약일(확정)]]+7)</f>
        <v/>
      </c>
      <c r="P237" s="20"/>
      <c r="Q237" s="20"/>
      <c r="R237" s="20"/>
      <c r="S237" s="20"/>
      <c r="T237" s="20"/>
      <c r="U237" s="19"/>
    </row>
    <row r="238" spans="1:21" ht="17">
      <c r="A238" s="124" t="s">
        <v>5794</v>
      </c>
      <c r="B238" s="248" t="s">
        <v>5793</v>
      </c>
      <c r="C238" s="245"/>
      <c r="D238" s="148" t="s">
        <v>4</v>
      </c>
      <c r="E238" s="223" t="str">
        <f ca="1">IF(AND(J238&lt;&gt;"", O238&lt;&gt;"", TODAY() &gt; O238, N238=""), "포스팅 지연",
IF(N238&lt;&gt;"", "포스팅 완료",
IF(M238=TRUE, "시술 완료",
IF(L238=TRUE, "콘텐츠 가이드 전송",
IF(NOT(ISBLANK(J238)), "예약 확정",
IF(I238=TRUE, "구글폼 회신",
IF(H238=TRUE, "구글폼 전송",
IF(G238=TRUE, "거절",
IF(F238=TRUE, "회신 수신",
"태핑 완료 회신대기")))))
))))</f>
        <v>태핑 완료 회신대기</v>
      </c>
      <c r="F238" s="13" t="b">
        <v>0</v>
      </c>
      <c r="G238" s="13" t="b">
        <v>0</v>
      </c>
      <c r="H238" s="13" t="b">
        <v>0</v>
      </c>
      <c r="I238" s="13" t="b">
        <f>IF(COUNTIF([1]!Form_Responses1[[#All],[Instagram account
(ex. idenel_official - Do not put "@")]], LOWER(A238)) &gt; 0, TRUE, FALSE)</f>
        <v>0</v>
      </c>
      <c r="J238" s="14"/>
      <c r="K238" s="11" t="str">
        <f>IFERROR(VLOOKUP(LOWER(A238), '[1]설문지 응답 시트1'!I:N, 6, FALSE), "")</f>
        <v/>
      </c>
      <c r="L238" s="13" t="b">
        <v>0</v>
      </c>
      <c r="M238" s="13" t="b">
        <v>0</v>
      </c>
      <c r="N238" s="11"/>
      <c r="O238" s="12" t="str">
        <f>IF(ISBLANK(Table1[[#This Row],[예약일(확정)]]),"",Table1[[#This Row],[예약일(확정)]]+7)</f>
        <v/>
      </c>
      <c r="P238" s="11"/>
      <c r="Q238" s="11"/>
      <c r="R238" s="11"/>
      <c r="S238" s="11"/>
      <c r="T238" s="11"/>
      <c r="U238" s="10"/>
    </row>
    <row r="239" spans="1:21" ht="17">
      <c r="A239" s="124" t="s">
        <v>5792</v>
      </c>
      <c r="B239" s="248" t="s">
        <v>5791</v>
      </c>
      <c r="C239" s="247"/>
      <c r="D239" s="150" t="s">
        <v>4</v>
      </c>
      <c r="E239" s="224" t="str">
        <f ca="1">IF(AND(J239&lt;&gt;"", O239&lt;&gt;"", TODAY() &gt; O239, N239=""), "포스팅 지연",
IF(N239&lt;&gt;"", "포스팅 완료",
IF(M239=TRUE, "시술 완료",
IF(L239=TRUE, "콘텐츠 가이드 전송",
IF(NOT(ISBLANK(J239)), "예약 확정",
IF(I239=TRUE, "구글폼 회신",
IF(H239=TRUE, "구글폼 전송",
IF(G239=TRUE, "거절",
IF(F239=TRUE, "회신 수신",
"태핑 완료 회신대기")))))
))))</f>
        <v>태핑 완료 회신대기</v>
      </c>
      <c r="F239" s="22" t="b">
        <v>0</v>
      </c>
      <c r="G239" s="22" t="b">
        <v>0</v>
      </c>
      <c r="H239" s="22" t="b">
        <v>0</v>
      </c>
      <c r="I239" s="22" t="b">
        <f>IF(COUNTIF([1]!Form_Responses1[[#All],[Instagram account
(ex. idenel_official - Do not put "@")]], LOWER(A239)) &gt; 0, TRUE, FALSE)</f>
        <v>0</v>
      </c>
      <c r="J239" s="23"/>
      <c r="K239" s="20" t="str">
        <f>IFERROR(VLOOKUP(LOWER(A239), '[1]설문지 응답 시트1'!I:N, 6, FALSE), "")</f>
        <v/>
      </c>
      <c r="L239" s="22" t="b">
        <v>0</v>
      </c>
      <c r="M239" s="22" t="b">
        <v>0</v>
      </c>
      <c r="N239" s="20"/>
      <c r="O239" s="21" t="str">
        <f>IF(ISBLANK(Table1[[#This Row],[예약일(확정)]]),"",Table1[[#This Row],[예약일(확정)]]+7)</f>
        <v/>
      </c>
      <c r="P239" s="20"/>
      <c r="Q239" s="20"/>
      <c r="R239" s="20"/>
      <c r="S239" s="20"/>
      <c r="T239" s="20"/>
      <c r="U239" s="19"/>
    </row>
    <row r="240" spans="1:21" ht="17">
      <c r="A240" s="124" t="s">
        <v>5790</v>
      </c>
      <c r="B240" s="248" t="s">
        <v>5789</v>
      </c>
      <c r="C240" s="245"/>
      <c r="D240" s="148" t="s">
        <v>4</v>
      </c>
      <c r="E240" s="223" t="str">
        <f ca="1">IF(AND(J240&lt;&gt;"", O240&lt;&gt;"", TODAY() &gt; O240, N240=""), "포스팅 지연",
IF(N240&lt;&gt;"", "포스팅 완료",
IF(M240=TRUE, "시술 완료",
IF(L240=TRUE, "콘텐츠 가이드 전송",
IF(NOT(ISBLANK(J240)), "예약 확정",
IF(I240=TRUE, "구글폼 회신",
IF(H240=TRUE, "구글폼 전송",
IF(G240=TRUE, "거절",
IF(F240=TRUE, "회신 수신",
"태핑 완료 회신대기")))))
))))</f>
        <v>태핑 완료 회신대기</v>
      </c>
      <c r="F240" s="13" t="b">
        <v>0</v>
      </c>
      <c r="G240" s="13" t="b">
        <v>0</v>
      </c>
      <c r="H240" s="13" t="b">
        <v>0</v>
      </c>
      <c r="I240" s="13" t="b">
        <f>IF(COUNTIF([1]!Form_Responses1[[#All],[Instagram account
(ex. idenel_official - Do not put "@")]], LOWER(A240)) &gt; 0, TRUE, FALSE)</f>
        <v>0</v>
      </c>
      <c r="J240" s="14"/>
      <c r="K240" s="11" t="str">
        <f>IFERROR(VLOOKUP(LOWER(A240), '[1]설문지 응답 시트1'!I:N, 6, FALSE), "")</f>
        <v/>
      </c>
      <c r="L240" s="13" t="b">
        <v>0</v>
      </c>
      <c r="M240" s="13" t="b">
        <v>0</v>
      </c>
      <c r="N240" s="11"/>
      <c r="O240" s="12" t="str">
        <f>IF(ISBLANK(Table1[[#This Row],[예약일(확정)]]),"",Table1[[#This Row],[예약일(확정)]]+7)</f>
        <v/>
      </c>
      <c r="P240" s="11"/>
      <c r="Q240" s="11"/>
      <c r="R240" s="11"/>
      <c r="S240" s="11"/>
      <c r="T240" s="11"/>
      <c r="U240" s="10"/>
    </row>
    <row r="241" spans="1:21" ht="17">
      <c r="A241" s="71" t="s">
        <v>5788</v>
      </c>
      <c r="B241" s="249" t="s">
        <v>5787</v>
      </c>
      <c r="C241" s="247"/>
      <c r="D241" s="150" t="s">
        <v>4</v>
      </c>
      <c r="E241" s="224" t="str">
        <f ca="1">IF(AND(J241&lt;&gt;"", O241&lt;&gt;"", TODAY() &gt; O241, N241=""), "포스팅 지연",
IF(N241&lt;&gt;"", "포스팅 완료",
IF(M241=TRUE, "시술 완료",
IF(L241=TRUE, "콘텐츠 가이드 전송",
IF(NOT(ISBLANK(J241)), "예약 확정",
IF(I241=TRUE, "구글폼 회신",
IF(H241=TRUE, "구글폼 전송",
IF(G241=TRUE, "거절",
IF(F241=TRUE, "회신 수신",
"태핑 완료 회신대기")))))
))))</f>
        <v>태핑 완료 회신대기</v>
      </c>
      <c r="F241" s="22" t="b">
        <v>0</v>
      </c>
      <c r="G241" s="22" t="b">
        <v>0</v>
      </c>
      <c r="H241" s="22" t="b">
        <v>0</v>
      </c>
      <c r="I241" s="22" t="b">
        <f>IF(COUNTIF([1]!Form_Responses1[[#All],[Instagram account
(ex. idenel_official - Do not put "@")]], LOWER(A241)) &gt; 0, TRUE, FALSE)</f>
        <v>0</v>
      </c>
      <c r="J241" s="23"/>
      <c r="K241" s="20" t="str">
        <f>IFERROR(VLOOKUP(LOWER(A241), '[1]설문지 응답 시트1'!I:N, 6, FALSE), "")</f>
        <v/>
      </c>
      <c r="L241" s="22" t="b">
        <v>0</v>
      </c>
      <c r="M241" s="22" t="b">
        <v>0</v>
      </c>
      <c r="N241" s="20"/>
      <c r="O241" s="21" t="str">
        <f>IF(ISBLANK(Table1[[#This Row],[예약일(확정)]]),"",Table1[[#This Row],[예약일(확정)]]+7)</f>
        <v/>
      </c>
      <c r="P241" s="20"/>
      <c r="Q241" s="20"/>
      <c r="R241" s="20"/>
      <c r="S241" s="20"/>
      <c r="T241" s="20"/>
      <c r="U241" s="19"/>
    </row>
    <row r="242" spans="1:21" ht="17">
      <c r="A242" s="124" t="s">
        <v>5786</v>
      </c>
      <c r="B242" s="246" t="s">
        <v>5785</v>
      </c>
      <c r="C242" s="245"/>
      <c r="D242" s="148" t="s">
        <v>4</v>
      </c>
      <c r="E242" s="223" t="str">
        <f ca="1">IF(AND(J242&lt;&gt;"", O242&lt;&gt;"", TODAY() &gt; O242, N242=""), "포스팅 지연",
IF(N242&lt;&gt;"", "포스팅 완료",
IF(M242=TRUE, "시술 완료",
IF(L242=TRUE, "콘텐츠 가이드 전송",
IF(NOT(ISBLANK(J242)), "예약 확정",
IF(I242=TRUE, "구글폼 회신",
IF(H242=TRUE, "구글폼 전송",
IF(G242=TRUE, "거절",
IF(F242=TRUE, "회신 수신",
"태핑 완료 회신대기")))))
))))</f>
        <v>회신 수신</v>
      </c>
      <c r="F242" s="13" t="b">
        <v>1</v>
      </c>
      <c r="G242" s="13" t="b">
        <v>0</v>
      </c>
      <c r="H242" s="13" t="b">
        <v>0</v>
      </c>
      <c r="I242" s="13" t="b">
        <f>IF(COUNTIF([1]!Form_Responses1[[#All],[Instagram account
(ex. idenel_official - Do not put "@")]], LOWER(A242)) &gt; 0, TRUE, FALSE)</f>
        <v>0</v>
      </c>
      <c r="J242" s="14"/>
      <c r="K242" s="11" t="str">
        <f>IFERROR(VLOOKUP(LOWER(A242), '[1]설문지 응답 시트1'!I:N, 6, FALSE), "")</f>
        <v/>
      </c>
      <c r="L242" s="13" t="b">
        <v>0</v>
      </c>
      <c r="M242" s="13" t="b">
        <v>0</v>
      </c>
      <c r="N242" s="11"/>
      <c r="O242" s="12" t="str">
        <f>IF(ISBLANK(Table1[[#This Row],[예약일(확정)]]),"",Table1[[#This Row],[예약일(확정)]]+7)</f>
        <v/>
      </c>
      <c r="P242" s="11"/>
      <c r="Q242" s="11"/>
      <c r="R242" s="11"/>
      <c r="S242" s="11"/>
      <c r="T242" s="11"/>
      <c r="U242" s="10"/>
    </row>
    <row r="243" spans="1:21" ht="17">
      <c r="A243" s="124" t="s">
        <v>5784</v>
      </c>
      <c r="B243" s="248" t="s">
        <v>5783</v>
      </c>
      <c r="C243" s="247"/>
      <c r="D243" s="150" t="s">
        <v>4</v>
      </c>
      <c r="E243" s="224" t="str">
        <f ca="1">IF(AND(J243&lt;&gt;"", O243&lt;&gt;"", TODAY() &gt; O243, N243=""), "포스팅 지연",
IF(N243&lt;&gt;"", "포스팅 완료",
IF(M243=TRUE, "시술 완료",
IF(L243=TRUE, "콘텐츠 가이드 전송",
IF(NOT(ISBLANK(J243)), "예약 확정",
IF(I243=TRUE, "구글폼 회신",
IF(H243=TRUE, "구글폼 전송",
IF(G243=TRUE, "거절",
IF(F243=TRUE, "회신 수신",
"태핑 완료 회신대기")))))
))))</f>
        <v>태핑 완료 회신대기</v>
      </c>
      <c r="F243" s="22" t="b">
        <v>0</v>
      </c>
      <c r="G243" s="22" t="b">
        <v>0</v>
      </c>
      <c r="H243" s="22" t="b">
        <v>0</v>
      </c>
      <c r="I243" s="22" t="b">
        <f>IF(COUNTIF([1]!Form_Responses1[[#All],[Instagram account
(ex. idenel_official - Do not put "@")]], LOWER(A243)) &gt; 0, TRUE, FALSE)</f>
        <v>0</v>
      </c>
      <c r="J243" s="23"/>
      <c r="K243" s="20" t="str">
        <f>IFERROR(VLOOKUP(LOWER(A243), '[1]설문지 응답 시트1'!I:N, 6, FALSE), "")</f>
        <v/>
      </c>
      <c r="L243" s="22" t="b">
        <v>0</v>
      </c>
      <c r="M243" s="22" t="b">
        <v>0</v>
      </c>
      <c r="N243" s="20"/>
      <c r="O243" s="21" t="str">
        <f>IF(ISBLANK(Table1[[#This Row],[예약일(확정)]]),"",Table1[[#This Row],[예약일(확정)]]+7)</f>
        <v/>
      </c>
      <c r="P243" s="20"/>
      <c r="Q243" s="20"/>
      <c r="R243" s="20"/>
      <c r="S243" s="20"/>
      <c r="T243" s="20"/>
      <c r="U243" s="19"/>
    </row>
    <row r="244" spans="1:21" ht="17">
      <c r="A244" s="124" t="s">
        <v>5782</v>
      </c>
      <c r="B244" s="248" t="s">
        <v>5781</v>
      </c>
      <c r="C244" s="245"/>
      <c r="D244" s="148" t="s">
        <v>4</v>
      </c>
      <c r="E244" s="223" t="str">
        <f ca="1">IF(AND(J244&lt;&gt;"", O244&lt;&gt;"", TODAY() &gt; O244, N244=""), "포스팅 지연",
IF(N244&lt;&gt;"", "포스팅 완료",
IF(M244=TRUE, "시술 완료",
IF(L244=TRUE, "콘텐츠 가이드 전송",
IF(NOT(ISBLANK(J244)), "예약 확정",
IF(I244=TRUE, "구글폼 회신",
IF(H244=TRUE, "구글폼 전송",
IF(G244=TRUE, "거절",
IF(F244=TRUE, "회신 수신",
"태핑 완료 회신대기")))))
))))</f>
        <v>태핑 완료 회신대기</v>
      </c>
      <c r="F244" s="13" t="b">
        <v>0</v>
      </c>
      <c r="G244" s="13" t="b">
        <v>0</v>
      </c>
      <c r="H244" s="13" t="b">
        <v>0</v>
      </c>
      <c r="I244" s="13" t="b">
        <f>IF(COUNTIF([1]!Form_Responses1[[#All],[Instagram account
(ex. idenel_official - Do not put "@")]], LOWER(A244)) &gt; 0, TRUE, FALSE)</f>
        <v>0</v>
      </c>
      <c r="J244" s="14"/>
      <c r="K244" s="11" t="str">
        <f>IFERROR(VLOOKUP(LOWER(A244), '[1]설문지 응답 시트1'!I:N, 6, FALSE), "")</f>
        <v/>
      </c>
      <c r="L244" s="13" t="b">
        <v>0</v>
      </c>
      <c r="M244" s="13" t="b">
        <v>0</v>
      </c>
      <c r="N244" s="11"/>
      <c r="O244" s="12" t="str">
        <f>IF(ISBLANK(Table1[[#This Row],[예약일(확정)]]),"",Table1[[#This Row],[예약일(확정)]]+7)</f>
        <v/>
      </c>
      <c r="P244" s="11"/>
      <c r="Q244" s="11"/>
      <c r="R244" s="11"/>
      <c r="S244" s="11"/>
      <c r="T244" s="11"/>
      <c r="U244" s="10"/>
    </row>
    <row r="245" spans="1:21" ht="17">
      <c r="A245" s="71" t="s">
        <v>5780</v>
      </c>
      <c r="B245" s="253" t="s">
        <v>5779</v>
      </c>
      <c r="C245" s="247"/>
      <c r="D245" s="150" t="s">
        <v>4</v>
      </c>
      <c r="E245" s="224" t="str">
        <f ca="1">IF(AND(J245&lt;&gt;"", O245&lt;&gt;"", TODAY() &gt; O245, N245=""), "포스팅 지연",
IF(N245&lt;&gt;"", "포스팅 완료",
IF(M245=TRUE, "시술 완료",
IF(L245=TRUE, "콘텐츠 가이드 전송",
IF(NOT(ISBLANK(J245)), "예약 확정",
IF(I245=TRUE, "구글폼 회신",
IF(H245=TRUE, "구글폼 전송",
IF(G245=TRUE, "거절",
IF(F245=TRUE, "회신 수신",
"태핑 완료 회신대기")))))
))))</f>
        <v>구글폼 전송</v>
      </c>
      <c r="F245" s="22" t="b">
        <v>1</v>
      </c>
      <c r="G245" s="22" t="b">
        <v>0</v>
      </c>
      <c r="H245" s="22" t="b">
        <v>1</v>
      </c>
      <c r="I245" s="22" t="b">
        <f>IF(COUNTIF([1]!Form_Responses1[[#All],[Instagram account
(ex. idenel_official - Do not put "@")]], LOWER(A245)) &gt; 0, TRUE, FALSE)</f>
        <v>0</v>
      </c>
      <c r="J245" s="23"/>
      <c r="K245" s="20" t="str">
        <f>IFERROR(VLOOKUP(LOWER(A245), '[1]설문지 응답 시트1'!I:N, 6, FALSE), "")</f>
        <v/>
      </c>
      <c r="L245" s="22" t="b">
        <v>0</v>
      </c>
      <c r="M245" s="22" t="b">
        <v>0</v>
      </c>
      <c r="N245" s="20"/>
      <c r="O245" s="21" t="str">
        <f>IF(ISBLANK(Table1[[#This Row],[예약일(확정)]]),"",Table1[[#This Row],[예약일(확정)]]+7)</f>
        <v/>
      </c>
      <c r="P245" s="20"/>
      <c r="Q245" s="20"/>
      <c r="R245" s="20"/>
      <c r="S245" s="20"/>
      <c r="T245" s="20"/>
      <c r="U245" s="19"/>
    </row>
    <row r="246" spans="1:21" ht="17">
      <c r="A246" s="71" t="s">
        <v>5778</v>
      </c>
      <c r="B246" s="253" t="s">
        <v>5777</v>
      </c>
      <c r="C246" s="245"/>
      <c r="D246" s="148" t="s">
        <v>4</v>
      </c>
      <c r="E246" s="223" t="str">
        <f ca="1">IF(AND(J246&lt;&gt;"", O246&lt;&gt;"", TODAY() &gt; O246, N246=""), "포스팅 지연",
IF(N246&lt;&gt;"", "포스팅 완료",
IF(M246=TRUE, "시술 완료",
IF(L246=TRUE, "콘텐츠 가이드 전송",
IF(NOT(ISBLANK(J246)), "예약 확정",
IF(I246=TRUE, "구글폼 회신",
IF(H246=TRUE, "구글폼 전송",
IF(G246=TRUE, "거절",
IF(F246=TRUE, "회신 수신",
"태핑 완료 회신대기")))))
))))</f>
        <v>태핑 완료 회신대기</v>
      </c>
      <c r="F246" s="13" t="b">
        <v>0</v>
      </c>
      <c r="G246" s="13" t="b">
        <v>0</v>
      </c>
      <c r="H246" s="13" t="b">
        <v>0</v>
      </c>
      <c r="I246" s="13" t="b">
        <f>IF(COUNTIF([1]!Form_Responses1[[#All],[Instagram account
(ex. idenel_official - Do not put "@")]], LOWER(A246)) &gt; 0, TRUE, FALSE)</f>
        <v>0</v>
      </c>
      <c r="J246" s="14"/>
      <c r="K246" s="11" t="str">
        <f>IFERROR(VLOOKUP(LOWER(A246), '[1]설문지 응답 시트1'!I:N, 6, FALSE), "")</f>
        <v/>
      </c>
      <c r="L246" s="13" t="b">
        <v>0</v>
      </c>
      <c r="M246" s="13" t="b">
        <v>0</v>
      </c>
      <c r="N246" s="11"/>
      <c r="O246" s="12" t="str">
        <f>IF(ISBLANK(Table1[[#This Row],[예약일(확정)]]),"",Table1[[#This Row],[예약일(확정)]]+7)</f>
        <v/>
      </c>
      <c r="P246" s="11"/>
      <c r="Q246" s="11"/>
      <c r="R246" s="11"/>
      <c r="S246" s="11"/>
      <c r="T246" s="11"/>
      <c r="U246" s="10"/>
    </row>
    <row r="247" spans="1:21" ht="17">
      <c r="A247" s="124" t="s">
        <v>5776</v>
      </c>
      <c r="B247" s="248" t="s">
        <v>5775</v>
      </c>
      <c r="C247" s="247"/>
      <c r="D247" s="150" t="s">
        <v>4</v>
      </c>
      <c r="E247" s="224" t="str">
        <f ca="1">IF(AND(J247&lt;&gt;"", O247&lt;&gt;"", TODAY() &gt; O247, N247=""), "포스팅 지연",
IF(N247&lt;&gt;"", "포스팅 완료",
IF(M247=TRUE, "시술 완료",
IF(L247=TRUE, "콘텐츠 가이드 전송",
IF(NOT(ISBLANK(J247)), "예약 확정",
IF(I247=TRUE, "구글폼 회신",
IF(H247=TRUE, "구글폼 전송",
IF(G247=TRUE, "거절",
IF(F247=TRUE, "회신 수신",
"태핑 완료 회신대기")))))
))))</f>
        <v>태핑 완료 회신대기</v>
      </c>
      <c r="F247" s="22" t="b">
        <v>0</v>
      </c>
      <c r="G247" s="22" t="b">
        <v>0</v>
      </c>
      <c r="H247" s="22" t="b">
        <v>0</v>
      </c>
      <c r="I247" s="22" t="b">
        <f>IF(COUNTIF([1]!Form_Responses1[[#All],[Instagram account
(ex. idenel_official - Do not put "@")]], LOWER(A247)) &gt; 0, TRUE, FALSE)</f>
        <v>0</v>
      </c>
      <c r="J247" s="23"/>
      <c r="K247" s="20" t="str">
        <f>IFERROR(VLOOKUP(LOWER(A247), '[1]설문지 응답 시트1'!I:N, 6, FALSE), "")</f>
        <v/>
      </c>
      <c r="L247" s="22" t="b">
        <v>0</v>
      </c>
      <c r="M247" s="22" t="b">
        <v>0</v>
      </c>
      <c r="N247" s="20"/>
      <c r="O247" s="21" t="str">
        <f>IF(ISBLANK(Table1[[#This Row],[예약일(확정)]]),"",Table1[[#This Row],[예약일(확정)]]+7)</f>
        <v/>
      </c>
      <c r="P247" s="20"/>
      <c r="Q247" s="20"/>
      <c r="R247" s="20"/>
      <c r="S247" s="20"/>
      <c r="T247" s="20"/>
      <c r="U247" s="19"/>
    </row>
    <row r="248" spans="1:21" ht="17">
      <c r="A248" s="124" t="s">
        <v>5774</v>
      </c>
      <c r="B248" s="248" t="s">
        <v>5773</v>
      </c>
      <c r="C248" s="245"/>
      <c r="D248" s="148" t="s">
        <v>4</v>
      </c>
      <c r="E248" s="223" t="str">
        <f ca="1">IF(AND(J248&lt;&gt;"", O248&lt;&gt;"", TODAY() &gt; O248, N248=""), "포스팅 지연",
IF(N248&lt;&gt;"", "포스팅 완료",
IF(M248=TRUE, "시술 완료",
IF(L248=TRUE, "콘텐츠 가이드 전송",
IF(NOT(ISBLANK(J248)), "예약 확정",
IF(I248=TRUE, "구글폼 회신",
IF(H248=TRUE, "구글폼 전송",
IF(G248=TRUE, "거절",
IF(F248=TRUE, "회신 수신",
"태핑 완료 회신대기")))))
))))</f>
        <v>태핑 완료 회신대기</v>
      </c>
      <c r="F248" s="13" t="b">
        <v>0</v>
      </c>
      <c r="G248" s="13" t="b">
        <v>0</v>
      </c>
      <c r="H248" s="13" t="b">
        <v>0</v>
      </c>
      <c r="I248" s="13" t="b">
        <f>IF(COUNTIF([1]!Form_Responses1[[#All],[Instagram account
(ex. idenel_official - Do not put "@")]], LOWER(A248)) &gt; 0, TRUE, FALSE)</f>
        <v>0</v>
      </c>
      <c r="J248" s="14"/>
      <c r="K248" s="11" t="str">
        <f>IFERROR(VLOOKUP(LOWER(A248), '[1]설문지 응답 시트1'!I:N, 6, FALSE), "")</f>
        <v/>
      </c>
      <c r="L248" s="13" t="b">
        <v>0</v>
      </c>
      <c r="M248" s="13" t="b">
        <v>0</v>
      </c>
      <c r="N248" s="11"/>
      <c r="O248" s="12" t="str">
        <f>IF(ISBLANK(Table1[[#This Row],[예약일(확정)]]),"",Table1[[#This Row],[예약일(확정)]]+7)</f>
        <v/>
      </c>
      <c r="P248" s="11"/>
      <c r="Q248" s="11"/>
      <c r="R248" s="11"/>
      <c r="S248" s="11"/>
      <c r="T248" s="11"/>
      <c r="U248" s="10"/>
    </row>
    <row r="249" spans="1:21" ht="17">
      <c r="A249" s="71" t="s">
        <v>5772</v>
      </c>
      <c r="B249" s="249" t="s">
        <v>5771</v>
      </c>
      <c r="C249" s="247"/>
      <c r="D249" s="150" t="s">
        <v>4</v>
      </c>
      <c r="E249" s="224" t="str">
        <f ca="1">IF(AND(J249&lt;&gt;"", O249&lt;&gt;"", TODAY() &gt; O249, N249=""), "포스팅 지연",
IF(N249&lt;&gt;"", "포스팅 완료",
IF(M249=TRUE, "시술 완료",
IF(L249=TRUE, "콘텐츠 가이드 전송",
IF(NOT(ISBLANK(J249)), "예약 확정",
IF(I249=TRUE, "구글폼 회신",
IF(H249=TRUE, "구글폼 전송",
IF(G249=TRUE, "거절",
IF(F249=TRUE, "회신 수신",
"태핑 완료 회신대기")))))
))))</f>
        <v>태핑 완료 회신대기</v>
      </c>
      <c r="F249" s="22" t="b">
        <v>0</v>
      </c>
      <c r="G249" s="22" t="b">
        <v>0</v>
      </c>
      <c r="H249" s="22" t="b">
        <v>0</v>
      </c>
      <c r="I249" s="22" t="b">
        <f>IF(COUNTIF([1]!Form_Responses1[[#All],[Instagram account
(ex. idenel_official - Do not put "@")]], LOWER(A249)) &gt; 0, TRUE, FALSE)</f>
        <v>0</v>
      </c>
      <c r="J249" s="23"/>
      <c r="K249" s="20" t="str">
        <f>IFERROR(VLOOKUP(LOWER(A249), '[1]설문지 응답 시트1'!I:N, 6, FALSE), "")</f>
        <v/>
      </c>
      <c r="L249" s="22" t="b">
        <v>0</v>
      </c>
      <c r="M249" s="22" t="b">
        <v>0</v>
      </c>
      <c r="N249" s="20"/>
      <c r="O249" s="21" t="str">
        <f>IF(ISBLANK(Table1[[#This Row],[예약일(확정)]]),"",Table1[[#This Row],[예약일(확정)]]+7)</f>
        <v/>
      </c>
      <c r="P249" s="20"/>
      <c r="Q249" s="20"/>
      <c r="R249" s="20"/>
      <c r="S249" s="20"/>
      <c r="T249" s="20"/>
      <c r="U249" s="19"/>
    </row>
    <row r="250" spans="1:21" ht="17">
      <c r="A250" s="124" t="s">
        <v>5770</v>
      </c>
      <c r="B250" s="248" t="s">
        <v>5769</v>
      </c>
      <c r="C250" s="245"/>
      <c r="D250" s="148" t="s">
        <v>4</v>
      </c>
      <c r="E250" s="223" t="str">
        <f ca="1">IF(AND(J250&lt;&gt;"", O250&lt;&gt;"", TODAY() &gt; O250, N250=""), "포스팅 지연",
IF(N250&lt;&gt;"", "포스팅 완료",
IF(M250=TRUE, "시술 완료",
IF(L250=TRUE, "콘텐츠 가이드 전송",
IF(NOT(ISBLANK(J250)), "예약 확정",
IF(I250=TRUE, "구글폼 회신",
IF(H250=TRUE, "구글폼 전송",
IF(G250=TRUE, "거절",
IF(F250=TRUE, "회신 수신",
"태핑 완료 회신대기")))))
))))</f>
        <v>태핑 완료 회신대기</v>
      </c>
      <c r="F250" s="13" t="b">
        <v>0</v>
      </c>
      <c r="G250" s="13" t="b">
        <v>0</v>
      </c>
      <c r="H250" s="13" t="b">
        <v>0</v>
      </c>
      <c r="I250" s="13" t="b">
        <f>IF(COUNTIF([1]!Form_Responses1[[#All],[Instagram account
(ex. idenel_official - Do not put "@")]], LOWER(A250)) &gt; 0, TRUE, FALSE)</f>
        <v>0</v>
      </c>
      <c r="J250" s="14"/>
      <c r="K250" s="11" t="str">
        <f>IFERROR(VLOOKUP(LOWER(A250), '[1]설문지 응답 시트1'!I:N, 6, FALSE), "")</f>
        <v/>
      </c>
      <c r="L250" s="13" t="b">
        <v>0</v>
      </c>
      <c r="M250" s="13" t="b">
        <v>0</v>
      </c>
      <c r="N250" s="11"/>
      <c r="O250" s="12" t="str">
        <f>IF(ISBLANK(Table1[[#This Row],[예약일(확정)]]),"",Table1[[#This Row],[예약일(확정)]]+7)</f>
        <v/>
      </c>
      <c r="P250" s="11"/>
      <c r="Q250" s="11"/>
      <c r="R250" s="11"/>
      <c r="S250" s="11"/>
      <c r="T250" s="11"/>
      <c r="U250" s="10"/>
    </row>
    <row r="251" spans="1:21" ht="17">
      <c r="A251" s="71" t="s">
        <v>5768</v>
      </c>
      <c r="B251" s="249" t="s">
        <v>5767</v>
      </c>
      <c r="C251" s="247"/>
      <c r="D251" s="150" t="s">
        <v>4</v>
      </c>
      <c r="E251" s="224" t="str">
        <f ca="1">IF(AND(J251&lt;&gt;"", O251&lt;&gt;"", TODAY() &gt; O251, N251=""), "포스팅 지연",
IF(N251&lt;&gt;"", "포스팅 완료",
IF(M251=TRUE, "시술 완료",
IF(L251=TRUE, "콘텐츠 가이드 전송",
IF(NOT(ISBLANK(J251)), "예약 확정",
IF(I251=TRUE, "구글폼 회신",
IF(H251=TRUE, "구글폼 전송",
IF(G251=TRUE, "거절",
IF(F251=TRUE, "회신 수신",
"태핑 완료 회신대기")))))
))))</f>
        <v>태핑 완료 회신대기</v>
      </c>
      <c r="F251" s="22" t="b">
        <v>0</v>
      </c>
      <c r="G251" s="22" t="b">
        <v>0</v>
      </c>
      <c r="H251" s="22" t="b">
        <v>0</v>
      </c>
      <c r="I251" s="22" t="b">
        <f>IF(COUNTIF([1]!Form_Responses1[[#All],[Instagram account
(ex. idenel_official - Do not put "@")]], LOWER(A251)) &gt; 0, TRUE, FALSE)</f>
        <v>0</v>
      </c>
      <c r="J251" s="23"/>
      <c r="K251" s="20" t="str">
        <f>IFERROR(VLOOKUP(LOWER(A251), '[1]설문지 응답 시트1'!I:N, 6, FALSE), "")</f>
        <v/>
      </c>
      <c r="L251" s="22" t="b">
        <v>0</v>
      </c>
      <c r="M251" s="22" t="b">
        <v>0</v>
      </c>
      <c r="N251" s="20"/>
      <c r="O251" s="21" t="str">
        <f>IF(ISBLANK(Table1[[#This Row],[예약일(확정)]]),"",Table1[[#This Row],[예약일(확정)]]+7)</f>
        <v/>
      </c>
      <c r="P251" s="20"/>
      <c r="Q251" s="20"/>
      <c r="R251" s="20"/>
      <c r="S251" s="20"/>
      <c r="T251" s="20"/>
      <c r="U251" s="19"/>
    </row>
    <row r="252" spans="1:21" ht="17">
      <c r="A252" s="124" t="s">
        <v>5766</v>
      </c>
      <c r="B252" s="248" t="s">
        <v>5765</v>
      </c>
      <c r="C252" s="245"/>
      <c r="D252" s="148" t="s">
        <v>4</v>
      </c>
      <c r="E252" s="223" t="str">
        <f ca="1">IF(AND(J252&lt;&gt;"", O252&lt;&gt;"", TODAY() &gt; O252, N252=""), "포스팅 지연",
IF(N252&lt;&gt;"", "포스팅 완료",
IF(M252=TRUE, "시술 완료",
IF(L252=TRUE, "콘텐츠 가이드 전송",
IF(NOT(ISBLANK(J252)), "예약 확정",
IF(I252=TRUE, "구글폼 회신",
IF(H252=TRUE, "구글폼 전송",
IF(G252=TRUE, "거절",
IF(F252=TRUE, "회신 수신",
"태핑 완료 회신대기")))))
))))</f>
        <v>태핑 완료 회신대기</v>
      </c>
      <c r="F252" s="13" t="b">
        <v>0</v>
      </c>
      <c r="G252" s="13" t="b">
        <v>0</v>
      </c>
      <c r="H252" s="13" t="b">
        <v>0</v>
      </c>
      <c r="I252" s="13" t="b">
        <f>IF(COUNTIF([1]!Form_Responses1[[#All],[Instagram account
(ex. idenel_official - Do not put "@")]], LOWER(A252)) &gt; 0, TRUE, FALSE)</f>
        <v>0</v>
      </c>
      <c r="J252" s="14"/>
      <c r="K252" s="11" t="str">
        <f>IFERROR(VLOOKUP(LOWER(A252), '[1]설문지 응답 시트1'!I:N, 6, FALSE), "")</f>
        <v/>
      </c>
      <c r="L252" s="13" t="b">
        <v>0</v>
      </c>
      <c r="M252" s="13" t="b">
        <v>0</v>
      </c>
      <c r="N252" s="11"/>
      <c r="O252" s="12" t="str">
        <f>IF(ISBLANK(Table1[[#This Row],[예약일(확정)]]),"",Table1[[#This Row],[예약일(확정)]]+7)</f>
        <v/>
      </c>
      <c r="P252" s="11"/>
      <c r="Q252" s="11"/>
      <c r="R252" s="11"/>
      <c r="S252" s="11"/>
      <c r="T252" s="11"/>
      <c r="U252" s="10"/>
    </row>
    <row r="253" spans="1:21" ht="17">
      <c r="A253" s="71" t="s">
        <v>5764</v>
      </c>
      <c r="B253" s="253" t="s">
        <v>5763</v>
      </c>
      <c r="C253" s="247"/>
      <c r="D253" s="150" t="s">
        <v>4</v>
      </c>
      <c r="E253" s="224" t="str">
        <f ca="1">IF(AND(J253&lt;&gt;"", O253&lt;&gt;"", TODAY() &gt; O253, N253=""), "포스팅 지연",
IF(N253&lt;&gt;"", "포스팅 완료",
IF(M253=TRUE, "시술 완료",
IF(L253=TRUE, "콘텐츠 가이드 전송",
IF(NOT(ISBLANK(J253)), "예약 확정",
IF(I253=TRUE, "구글폼 회신",
IF(H253=TRUE, "구글폼 전송",
IF(G253=TRUE, "거절",
IF(F253=TRUE, "회신 수신",
"태핑 완료 회신대기")))))
))))</f>
        <v>회신 수신</v>
      </c>
      <c r="F253" s="22" t="b">
        <v>1</v>
      </c>
      <c r="G253" s="22" t="b">
        <v>0</v>
      </c>
      <c r="H253" s="22" t="b">
        <v>0</v>
      </c>
      <c r="I253" s="22" t="b">
        <f>IF(COUNTIF([1]!Form_Responses1[[#All],[Instagram account
(ex. idenel_official - Do not put "@")]], LOWER(A253)) &gt; 0, TRUE, FALSE)</f>
        <v>0</v>
      </c>
      <c r="J253" s="23"/>
      <c r="K253" s="20" t="str">
        <f>IFERROR(VLOOKUP(LOWER(A253), '[1]설문지 응답 시트1'!I:N, 6, FALSE), "")</f>
        <v/>
      </c>
      <c r="L253" s="22" t="b">
        <v>0</v>
      </c>
      <c r="M253" s="22" t="b">
        <v>0</v>
      </c>
      <c r="N253" s="20"/>
      <c r="O253" s="21" t="str">
        <f>IF(ISBLANK(Table1[[#This Row],[예약일(확정)]]),"",Table1[[#This Row],[예약일(확정)]]+7)</f>
        <v/>
      </c>
      <c r="P253" s="20"/>
      <c r="Q253" s="20"/>
      <c r="R253" s="20"/>
      <c r="S253" s="20"/>
      <c r="T253" s="20"/>
      <c r="U253" s="19"/>
    </row>
    <row r="254" spans="1:21" ht="17">
      <c r="A254" s="124" t="s">
        <v>5762</v>
      </c>
      <c r="B254" s="248" t="s">
        <v>5761</v>
      </c>
      <c r="C254" s="245"/>
      <c r="D254" s="148" t="s">
        <v>4</v>
      </c>
      <c r="E254" s="223" t="str">
        <f ca="1">IF(AND(J254&lt;&gt;"", O254&lt;&gt;"", TODAY() &gt; O254, N254=""), "포스팅 지연",
IF(N254&lt;&gt;"", "포스팅 완료",
IF(M254=TRUE, "시술 완료",
IF(L254=TRUE, "콘텐츠 가이드 전송",
IF(NOT(ISBLANK(J254)), "예약 확정",
IF(I254=TRUE, "구글폼 회신",
IF(H254=TRUE, "구글폼 전송",
IF(G254=TRUE, "거절",
IF(F254=TRUE, "회신 수신",
"태핑 완료 회신대기")))))
))))</f>
        <v>태핑 완료 회신대기</v>
      </c>
      <c r="F254" s="13" t="b">
        <v>0</v>
      </c>
      <c r="G254" s="13" t="b">
        <v>0</v>
      </c>
      <c r="H254" s="13" t="b">
        <v>0</v>
      </c>
      <c r="I254" s="13" t="b">
        <f>IF(COUNTIF([1]!Form_Responses1[[#All],[Instagram account
(ex. idenel_official - Do not put "@")]], LOWER(A254)) &gt; 0, TRUE, FALSE)</f>
        <v>0</v>
      </c>
      <c r="J254" s="14"/>
      <c r="K254" s="11" t="str">
        <f>IFERROR(VLOOKUP(LOWER(A254), '[1]설문지 응답 시트1'!I:N, 6, FALSE), "")</f>
        <v/>
      </c>
      <c r="L254" s="13" t="b">
        <v>0</v>
      </c>
      <c r="M254" s="13" t="b">
        <v>0</v>
      </c>
      <c r="N254" s="11"/>
      <c r="O254" s="12" t="str">
        <f>IF(ISBLANK(Table1[[#This Row],[예약일(확정)]]),"",Table1[[#This Row],[예약일(확정)]]+7)</f>
        <v/>
      </c>
      <c r="P254" s="11"/>
      <c r="Q254" s="11"/>
      <c r="R254" s="11"/>
      <c r="S254" s="11"/>
      <c r="T254" s="11"/>
      <c r="U254" s="10"/>
    </row>
    <row r="255" spans="1:21" ht="17">
      <c r="A255" s="71" t="s">
        <v>5760</v>
      </c>
      <c r="B255" s="253" t="s">
        <v>5759</v>
      </c>
      <c r="C255" s="247"/>
      <c r="D255" s="150" t="s">
        <v>4</v>
      </c>
      <c r="E255" s="224" t="str">
        <f ca="1">IF(AND(J255&lt;&gt;"", O255&lt;&gt;"", TODAY() &gt; O255, N255=""), "포스팅 지연",
IF(N255&lt;&gt;"", "포스팅 완료",
IF(M255=TRUE, "시술 완료",
IF(L255=TRUE, "콘텐츠 가이드 전송",
IF(NOT(ISBLANK(J255)), "예약 확정",
IF(I255=TRUE, "구글폼 회신",
IF(H255=TRUE, "구글폼 전송",
IF(G255=TRUE, "거절",
IF(F255=TRUE, "회신 수신",
"태핑 완료 회신대기")))))
))))</f>
        <v>구글폼 전송</v>
      </c>
      <c r="F255" s="22" t="b">
        <v>1</v>
      </c>
      <c r="G255" s="22" t="b">
        <v>0</v>
      </c>
      <c r="H255" s="22" t="b">
        <v>1</v>
      </c>
      <c r="I255" s="22" t="b">
        <f>IF(COUNTIF([1]!Form_Responses1[[#All],[Instagram account
(ex. idenel_official - Do not put "@")]], LOWER(A255)) &gt; 0, TRUE, FALSE)</f>
        <v>0</v>
      </c>
      <c r="J255" s="23"/>
      <c r="K255" s="20" t="str">
        <f>IFERROR(VLOOKUP(LOWER(A255), '[1]설문지 응답 시트1'!I:N, 6, FALSE), "")</f>
        <v/>
      </c>
      <c r="L255" s="22" t="b">
        <v>0</v>
      </c>
      <c r="M255" s="22" t="b">
        <v>0</v>
      </c>
      <c r="N255" s="20"/>
      <c r="O255" s="21" t="str">
        <f>IF(ISBLANK(Table1[[#This Row],[예약일(확정)]]),"",Table1[[#This Row],[예약일(확정)]]+7)</f>
        <v/>
      </c>
      <c r="P255" s="20"/>
      <c r="Q255" s="20"/>
      <c r="R255" s="20"/>
      <c r="S255" s="20"/>
      <c r="T255" s="20"/>
      <c r="U255" s="19"/>
    </row>
    <row r="256" spans="1:21" ht="17">
      <c r="A256" s="124" t="s">
        <v>5758</v>
      </c>
      <c r="B256" s="246" t="s">
        <v>5757</v>
      </c>
      <c r="C256" s="245"/>
      <c r="D256" s="148" t="s">
        <v>4</v>
      </c>
      <c r="E256" s="223" t="str">
        <f ca="1">IF(AND(J256&lt;&gt;"", O256&lt;&gt;"", TODAY() &gt; O256, N256=""), "포스팅 지연",
IF(N256&lt;&gt;"", "포스팅 완료",
IF(M256=TRUE, "시술 완료",
IF(L256=TRUE, "콘텐츠 가이드 전송",
IF(NOT(ISBLANK(J256)), "예약 확정",
IF(I256=TRUE, "구글폼 회신",
IF(H256=TRUE, "구글폼 전송",
IF(G256=TRUE, "거절",
IF(F256=TRUE, "회신 수신",
"태핑 완료 회신대기")))))
))))</f>
        <v>회신 수신</v>
      </c>
      <c r="F256" s="13" t="b">
        <v>1</v>
      </c>
      <c r="G256" s="13" t="b">
        <v>0</v>
      </c>
      <c r="H256" s="13" t="b">
        <v>0</v>
      </c>
      <c r="I256" s="13" t="b">
        <f>IF(COUNTIF([1]!Form_Responses1[[#All],[Instagram account
(ex. idenel_official - Do not put "@")]], LOWER(A256)) &gt; 0, TRUE, FALSE)</f>
        <v>0</v>
      </c>
      <c r="J256" s="14"/>
      <c r="K256" s="11" t="str">
        <f>IFERROR(VLOOKUP(LOWER(A256), '[1]설문지 응답 시트1'!I:N, 6, FALSE), "")</f>
        <v/>
      </c>
      <c r="L256" s="13" t="b">
        <v>0</v>
      </c>
      <c r="M256" s="13" t="b">
        <v>0</v>
      </c>
      <c r="N256" s="11"/>
      <c r="O256" s="12" t="str">
        <f>IF(ISBLANK(Table1[[#This Row],[예약일(확정)]]),"",Table1[[#This Row],[예약일(확정)]]+7)</f>
        <v/>
      </c>
      <c r="P256" s="11"/>
      <c r="Q256" s="11"/>
      <c r="R256" s="11"/>
      <c r="S256" s="11"/>
      <c r="T256" s="11"/>
      <c r="U256" s="10"/>
    </row>
    <row r="257" spans="1:21" ht="17">
      <c r="A257" s="71" t="s">
        <v>5756</v>
      </c>
      <c r="B257" s="249" t="s">
        <v>5755</v>
      </c>
      <c r="C257" s="247"/>
      <c r="D257" s="150" t="s">
        <v>4</v>
      </c>
      <c r="E257" s="224" t="str">
        <f ca="1">IF(AND(J257&lt;&gt;"", O257&lt;&gt;"", TODAY() &gt; O257, N257=""), "포스팅 지연",
IF(N257&lt;&gt;"", "포스팅 완료",
IF(M257=TRUE, "시술 완료",
IF(L257=TRUE, "콘텐츠 가이드 전송",
IF(NOT(ISBLANK(J257)), "예약 확정",
IF(I257=TRUE, "구글폼 회신",
IF(H257=TRUE, "구글폼 전송",
IF(G257=TRUE, "거절",
IF(F257=TRUE, "회신 수신",
"태핑 완료 회신대기")))))
))))</f>
        <v>태핑 완료 회신대기</v>
      </c>
      <c r="F257" s="22" t="b">
        <v>0</v>
      </c>
      <c r="G257" s="22" t="b">
        <v>0</v>
      </c>
      <c r="H257" s="22" t="b">
        <v>0</v>
      </c>
      <c r="I257" s="22" t="b">
        <f>IF(COUNTIF([1]!Form_Responses1[[#All],[Instagram account
(ex. idenel_official - Do not put "@")]], LOWER(A257)) &gt; 0, TRUE, FALSE)</f>
        <v>0</v>
      </c>
      <c r="J257" s="23"/>
      <c r="K257" s="20" t="str">
        <f>IFERROR(VLOOKUP(LOWER(A257), '[1]설문지 응답 시트1'!I:N, 6, FALSE), "")</f>
        <v/>
      </c>
      <c r="L257" s="22" t="b">
        <v>0</v>
      </c>
      <c r="M257" s="22" t="b">
        <v>0</v>
      </c>
      <c r="N257" s="20"/>
      <c r="O257" s="21" t="str">
        <f>IF(ISBLANK(Table1[[#This Row],[예약일(확정)]]),"",Table1[[#This Row],[예약일(확정)]]+7)</f>
        <v/>
      </c>
      <c r="P257" s="20"/>
      <c r="Q257" s="20"/>
      <c r="R257" s="20"/>
      <c r="S257" s="20"/>
      <c r="T257" s="20"/>
      <c r="U257" s="19"/>
    </row>
    <row r="258" spans="1:21" ht="17">
      <c r="A258" s="124" t="s">
        <v>4347</v>
      </c>
      <c r="B258" s="248" t="s">
        <v>4346</v>
      </c>
      <c r="C258" s="245"/>
      <c r="D258" s="148" t="s">
        <v>4</v>
      </c>
      <c r="E258" s="223" t="str">
        <f ca="1">IF(AND(J258&lt;&gt;"", O258&lt;&gt;"", TODAY() &gt; O258, N258=""), "포스팅 지연",
IF(N258&lt;&gt;"", "포스팅 완료",
IF(M258=TRUE, "시술 완료",
IF(L258=TRUE, "콘텐츠 가이드 전송",
IF(NOT(ISBLANK(J258)), "예약 확정",
IF(I258=TRUE, "구글폼 회신",
IF(H258=TRUE, "구글폼 전송",
IF(G258=TRUE, "거절",
IF(F258=TRUE, "회신 수신",
"태핑 완료 회신대기")))))
))))</f>
        <v>태핑 완료 회신대기</v>
      </c>
      <c r="F258" s="13" t="b">
        <v>0</v>
      </c>
      <c r="G258" s="13" t="b">
        <v>0</v>
      </c>
      <c r="H258" s="13" t="b">
        <v>0</v>
      </c>
      <c r="I258" s="13" t="b">
        <f>IF(COUNTIF([1]!Form_Responses1[[#All],[Instagram account
(ex. idenel_official - Do not put "@")]], LOWER(A258)) &gt; 0, TRUE, FALSE)</f>
        <v>0</v>
      </c>
      <c r="J258" s="14"/>
      <c r="K258" s="11" t="str">
        <f>IFERROR(VLOOKUP(LOWER(A258), '[1]설문지 응답 시트1'!I:N, 6, FALSE), "")</f>
        <v/>
      </c>
      <c r="L258" s="13" t="b">
        <v>0</v>
      </c>
      <c r="M258" s="13" t="b">
        <v>0</v>
      </c>
      <c r="N258" s="11"/>
      <c r="O258" s="12" t="str">
        <f>IF(ISBLANK(Table1[[#This Row],[예약일(확정)]]),"",Table1[[#This Row],[예약일(확정)]]+7)</f>
        <v/>
      </c>
      <c r="P258" s="11"/>
      <c r="Q258" s="11"/>
      <c r="R258" s="11"/>
      <c r="S258" s="11"/>
      <c r="T258" s="11"/>
      <c r="U258" s="10"/>
    </row>
    <row r="259" spans="1:21" ht="14">
      <c r="A259" s="252" t="s">
        <v>5754</v>
      </c>
      <c r="B259" s="251" t="s">
        <v>5753</v>
      </c>
      <c r="C259" s="250"/>
      <c r="D259" s="150" t="s">
        <v>4</v>
      </c>
      <c r="E259" s="224" t="str">
        <f ca="1">IF(AND(J259&lt;&gt;"", O259&lt;&gt;"", TODAY() &gt; O259, N259=""), "포스팅 지연",
IF(N259&lt;&gt;"", "포스팅 완료",
IF(M259=TRUE, "시술 완료",
IF(L259=TRUE, "콘텐츠 가이드 전송",
IF(NOT(ISBLANK(J259)), "예약 확정",
IF(I259=TRUE, "구글폼 회신",
IF(H259=TRUE, "구글폼 전송",
IF(G259=TRUE, "거절",
IF(F259=TRUE, "회신 수신",
"태핑 완료 회신대기")))))
))))</f>
        <v>포스팅 완료</v>
      </c>
      <c r="F259" s="22" t="b">
        <v>1</v>
      </c>
      <c r="G259" s="22" t="b">
        <v>0</v>
      </c>
      <c r="H259" s="22" t="b">
        <v>1</v>
      </c>
      <c r="I259" s="22" t="b">
        <f>IF(COUNTIF([1]!Form_Responses1[[#All],[Instagram account
(ex. idenel_official - Do not put "@")]], LOWER(A259)) &gt; 0, TRUE, FALSE)</f>
        <v>1</v>
      </c>
      <c r="J259" s="23">
        <v>45812.583333333336</v>
      </c>
      <c r="K259" s="20" t="str">
        <f>IFERROR(VLOOKUP(LOWER(A259), '[1]설문지 응답 시트1'!I:N, 6, FALSE), "")</f>
        <v>Obliv Clinic (Incheon)</v>
      </c>
      <c r="L259" s="22" t="b">
        <v>1</v>
      </c>
      <c r="M259" s="22" t="b">
        <v>1</v>
      </c>
      <c r="N259" s="33" t="s">
        <v>5752</v>
      </c>
      <c r="O259" s="21">
        <v>45823</v>
      </c>
      <c r="P259" s="20"/>
      <c r="Q259" s="20"/>
      <c r="R259" s="20"/>
      <c r="S259" s="20"/>
      <c r="T259" s="191" t="s">
        <v>5751</v>
      </c>
      <c r="U259" s="19"/>
    </row>
    <row r="260" spans="1:21" ht="17">
      <c r="A260" s="124" t="s">
        <v>5750</v>
      </c>
      <c r="B260" s="246" t="s">
        <v>5749</v>
      </c>
      <c r="C260" s="245"/>
      <c r="D260" s="148" t="s">
        <v>4</v>
      </c>
      <c r="E260" s="223" t="str">
        <f ca="1">IF(AND(J260&lt;&gt;"", O260&lt;&gt;"", TODAY() &gt; O260, N260=""), "포스팅 지연",
IF(N260&lt;&gt;"", "포스팅 완료",
IF(M260=TRUE, "시술 완료",
IF(L260=TRUE, "콘텐츠 가이드 전송",
IF(NOT(ISBLANK(J260)), "예약 확정",
IF(I260=TRUE, "구글폼 회신",
IF(H260=TRUE, "구글폼 전송",
IF(G260=TRUE, "거절",
IF(F260=TRUE, "회신 수신",
"태핑 완료 회신대기")))))
))))</f>
        <v>구글폼 전송</v>
      </c>
      <c r="F260" s="13" t="b">
        <v>1</v>
      </c>
      <c r="G260" s="13" t="b">
        <v>0</v>
      </c>
      <c r="H260" s="13" t="b">
        <v>1</v>
      </c>
      <c r="I260" s="13" t="b">
        <f>IF(COUNTIF([1]!Form_Responses1[[#All],[Instagram account
(ex. idenel_official - Do not put "@")]], LOWER(A260)) &gt; 0, TRUE, FALSE)</f>
        <v>0</v>
      </c>
      <c r="J260" s="14"/>
      <c r="K260" s="11" t="str">
        <f>IFERROR(VLOOKUP(LOWER(A260), '[1]설문지 응답 시트1'!I:N, 6, FALSE), "")</f>
        <v/>
      </c>
      <c r="L260" s="13" t="b">
        <v>0</v>
      </c>
      <c r="M260" s="13" t="b">
        <v>0</v>
      </c>
      <c r="N260" s="11"/>
      <c r="O260" s="12" t="str">
        <f>IF(ISBLANK(Table1[[#This Row],[예약일(확정)]]),"",Table1[[#This Row],[예약일(확정)]]+7)</f>
        <v/>
      </c>
      <c r="P260" s="11"/>
      <c r="Q260" s="11"/>
      <c r="R260" s="11"/>
      <c r="S260" s="11"/>
      <c r="T260" s="11"/>
      <c r="U260" s="10"/>
    </row>
    <row r="261" spans="1:21" ht="17">
      <c r="A261" s="71" t="s">
        <v>4345</v>
      </c>
      <c r="B261" s="249" t="s">
        <v>4344</v>
      </c>
      <c r="C261" s="247"/>
      <c r="D261" s="150" t="s">
        <v>4</v>
      </c>
      <c r="E261" s="224" t="str">
        <f ca="1">IF(AND(J261&lt;&gt;"", O261&lt;&gt;"", TODAY() &gt; O261, N261=""), "포스팅 지연",
IF(N261&lt;&gt;"", "포스팅 완료",
IF(M261=TRUE, "시술 완료",
IF(L261=TRUE, "콘텐츠 가이드 전송",
IF(NOT(ISBLANK(J261)), "예약 확정",
IF(I261=TRUE, "구글폼 회신",
IF(H261=TRUE, "구글폼 전송",
IF(G261=TRUE, "거절",
IF(F261=TRUE, "회신 수신",
"태핑 완료 회신대기")))))
))))</f>
        <v>태핑 완료 회신대기</v>
      </c>
      <c r="F261" s="22" t="b">
        <v>0</v>
      </c>
      <c r="G261" s="22" t="b">
        <v>0</v>
      </c>
      <c r="H261" s="22" t="b">
        <v>0</v>
      </c>
      <c r="I261" s="22" t="b">
        <f>IF(COUNTIF([1]!Form_Responses1[[#All],[Instagram account
(ex. idenel_official - Do not put "@")]], LOWER(A261)) &gt; 0, TRUE, FALSE)</f>
        <v>0</v>
      </c>
      <c r="J261" s="23"/>
      <c r="K261" s="20" t="str">
        <f>IFERROR(VLOOKUP(LOWER(A261), '[1]설문지 응답 시트1'!I:N, 6, FALSE), "")</f>
        <v/>
      </c>
      <c r="L261" s="22" t="b">
        <v>0</v>
      </c>
      <c r="M261" s="22" t="b">
        <v>0</v>
      </c>
      <c r="N261" s="20"/>
      <c r="O261" s="21" t="str">
        <f>IF(ISBLANK(Table1[[#This Row],[예약일(확정)]]),"",Table1[[#This Row],[예약일(확정)]]+7)</f>
        <v/>
      </c>
      <c r="P261" s="20"/>
      <c r="Q261" s="20"/>
      <c r="R261" s="20"/>
      <c r="S261" s="20"/>
      <c r="T261" s="20"/>
      <c r="U261" s="19"/>
    </row>
    <row r="262" spans="1:21" ht="17">
      <c r="A262" s="124" t="s">
        <v>4343</v>
      </c>
      <c r="B262" s="248" t="s">
        <v>4342</v>
      </c>
      <c r="C262" s="245"/>
      <c r="D262" s="148" t="s">
        <v>4</v>
      </c>
      <c r="E262" s="223" t="str">
        <f ca="1">IF(AND(J262&lt;&gt;"", O262&lt;&gt;"", TODAY() &gt; O262, N262=""), "포스팅 지연",
IF(N262&lt;&gt;"", "포스팅 완료",
IF(M262=TRUE, "시술 완료",
IF(L262=TRUE, "콘텐츠 가이드 전송",
IF(NOT(ISBLANK(J262)), "예약 확정",
IF(I262=TRUE, "구글폼 회신",
IF(H262=TRUE, "구글폼 전송",
IF(G262=TRUE, "거절",
IF(F262=TRUE, "회신 수신",
"태핑 완료 회신대기")))))
))))</f>
        <v>태핑 완료 회신대기</v>
      </c>
      <c r="F262" s="13" t="b">
        <v>0</v>
      </c>
      <c r="G262" s="13" t="b">
        <v>0</v>
      </c>
      <c r="H262" s="13" t="b">
        <v>0</v>
      </c>
      <c r="I262" s="13" t="b">
        <f>IF(COUNTIF([1]!Form_Responses1[[#All],[Instagram account
(ex. idenel_official - Do not put "@")]], LOWER(A262)) &gt; 0, TRUE, FALSE)</f>
        <v>0</v>
      </c>
      <c r="J262" s="14"/>
      <c r="K262" s="11" t="str">
        <f>IFERROR(VLOOKUP(LOWER(A262), '[1]설문지 응답 시트1'!I:N, 6, FALSE), "")</f>
        <v/>
      </c>
      <c r="L262" s="13" t="b">
        <v>0</v>
      </c>
      <c r="M262" s="13" t="b">
        <v>0</v>
      </c>
      <c r="N262" s="11"/>
      <c r="O262" s="12" t="str">
        <f>IF(ISBLANK(Table1[[#This Row],[예약일(확정)]]),"",Table1[[#This Row],[예약일(확정)]]+7)</f>
        <v/>
      </c>
      <c r="P262" s="11"/>
      <c r="Q262" s="11"/>
      <c r="R262" s="11"/>
      <c r="S262" s="11"/>
      <c r="T262" s="11"/>
      <c r="U262" s="10"/>
    </row>
    <row r="263" spans="1:21" ht="17">
      <c r="A263" s="124" t="s">
        <v>4339</v>
      </c>
      <c r="B263" s="248" t="s">
        <v>4338</v>
      </c>
      <c r="C263" s="247"/>
      <c r="D263" s="150" t="s">
        <v>4</v>
      </c>
      <c r="E263" s="224" t="str">
        <f ca="1">IF(AND(J263&lt;&gt;"", O263&lt;&gt;"", TODAY() &gt; O263, N263=""), "포스팅 지연",
IF(N263&lt;&gt;"", "포스팅 완료",
IF(M263=TRUE, "시술 완료",
IF(L263=TRUE, "콘텐츠 가이드 전송",
IF(NOT(ISBLANK(J263)), "예약 확정",
IF(I263=TRUE, "구글폼 회신",
IF(H263=TRUE, "구글폼 전송",
IF(G263=TRUE, "거절",
IF(F263=TRUE, "회신 수신",
"태핑 완료 회신대기")))))
))))</f>
        <v>태핑 완료 회신대기</v>
      </c>
      <c r="F263" s="22" t="b">
        <v>0</v>
      </c>
      <c r="G263" s="22" t="b">
        <v>0</v>
      </c>
      <c r="H263" s="22" t="b">
        <v>0</v>
      </c>
      <c r="I263" s="22" t="b">
        <f>IF(COUNTIF([1]!Form_Responses1[[#All],[Instagram account
(ex. idenel_official - Do not put "@")]], LOWER(A263)) &gt; 0, TRUE, FALSE)</f>
        <v>0</v>
      </c>
      <c r="J263" s="23"/>
      <c r="K263" s="20" t="str">
        <f>IFERROR(VLOOKUP(LOWER(A263), '[1]설문지 응답 시트1'!I:N, 6, FALSE), "")</f>
        <v/>
      </c>
      <c r="L263" s="22" t="b">
        <v>0</v>
      </c>
      <c r="M263" s="22" t="b">
        <v>0</v>
      </c>
      <c r="N263" s="20"/>
      <c r="O263" s="21" t="str">
        <f>IF(ISBLANK(Table1[[#This Row],[예약일(확정)]]),"",Table1[[#This Row],[예약일(확정)]]+7)</f>
        <v/>
      </c>
      <c r="P263" s="20"/>
      <c r="Q263" s="20"/>
      <c r="R263" s="20"/>
      <c r="S263" s="20"/>
      <c r="T263" s="20"/>
      <c r="U263" s="19"/>
    </row>
    <row r="264" spans="1:21" ht="17">
      <c r="A264" s="71" t="s">
        <v>4337</v>
      </c>
      <c r="B264" s="249" t="s">
        <v>4336</v>
      </c>
      <c r="C264" s="245"/>
      <c r="D264" s="148" t="s">
        <v>4</v>
      </c>
      <c r="E264" s="223" t="str">
        <f ca="1">IF(AND(J264&lt;&gt;"", O264&lt;&gt;"", TODAY() &gt; O264, N264=""), "포스팅 지연",
IF(N264&lt;&gt;"", "포스팅 완료",
IF(M264=TRUE, "시술 완료",
IF(L264=TRUE, "콘텐츠 가이드 전송",
IF(NOT(ISBLANK(J264)), "예약 확정",
IF(I264=TRUE, "구글폼 회신",
IF(H264=TRUE, "구글폼 전송",
IF(G264=TRUE, "거절",
IF(F264=TRUE, "회신 수신",
"태핑 완료 회신대기")))))
))))</f>
        <v>태핑 완료 회신대기</v>
      </c>
      <c r="F264" s="13" t="b">
        <v>0</v>
      </c>
      <c r="G264" s="13" t="b">
        <v>0</v>
      </c>
      <c r="H264" s="13" t="b">
        <v>0</v>
      </c>
      <c r="I264" s="13" t="b">
        <f>IF(COUNTIF([1]!Form_Responses1[[#All],[Instagram account
(ex. idenel_official - Do not put "@")]], LOWER(A264)) &gt; 0, TRUE, FALSE)</f>
        <v>0</v>
      </c>
      <c r="J264" s="14"/>
      <c r="K264" s="11" t="str">
        <f>IFERROR(VLOOKUP(LOWER(A264), '[1]설문지 응답 시트1'!I:N, 6, FALSE), "")</f>
        <v/>
      </c>
      <c r="L264" s="13" t="b">
        <v>0</v>
      </c>
      <c r="M264" s="13" t="b">
        <v>0</v>
      </c>
      <c r="N264" s="11"/>
      <c r="O264" s="12" t="str">
        <f>IF(ISBLANK(Table1[[#This Row],[예약일(확정)]]),"",Table1[[#This Row],[예약일(확정)]]+7)</f>
        <v/>
      </c>
      <c r="P264" s="11"/>
      <c r="Q264" s="11"/>
      <c r="R264" s="11"/>
      <c r="S264" s="11"/>
      <c r="T264" s="11"/>
      <c r="U264" s="10"/>
    </row>
    <row r="265" spans="1:21" ht="17">
      <c r="A265" s="124" t="s">
        <v>5748</v>
      </c>
      <c r="B265" s="246" t="s">
        <v>5747</v>
      </c>
      <c r="C265" s="247"/>
      <c r="D265" s="150" t="s">
        <v>4</v>
      </c>
      <c r="E265" s="224" t="str">
        <f ca="1">IF(AND(J265&lt;&gt;"", O265&lt;&gt;"", TODAY() &gt; O265, N265=""), "포스팅 지연",
IF(N265&lt;&gt;"", "포스팅 완료",
IF(M265=TRUE, "시술 완료",
IF(L265=TRUE, "콘텐츠 가이드 전송",
IF(NOT(ISBLANK(J265)), "예약 확정",
IF(I265=TRUE, "구글폼 회신",
IF(H265=TRUE, "구글폼 전송",
IF(G265=TRUE, "거절",
IF(F265=TRUE, "회신 수신",
"태핑 완료 회신대기")))))
))))</f>
        <v>구글폼 전송</v>
      </c>
      <c r="F265" s="22" t="b">
        <v>1</v>
      </c>
      <c r="G265" s="22" t="b">
        <v>0</v>
      </c>
      <c r="H265" s="22" t="b">
        <v>1</v>
      </c>
      <c r="I265" s="22" t="b">
        <f>IF(COUNTIF([1]!Form_Responses1[[#All],[Instagram account
(ex. idenel_official - Do not put "@")]], LOWER(A265)) &gt; 0, TRUE, FALSE)</f>
        <v>0</v>
      </c>
      <c r="J265" s="23"/>
      <c r="K265" s="20" t="str">
        <f>IFERROR(VLOOKUP(LOWER(A265), '[1]설문지 응답 시트1'!I:N, 6, FALSE), "")</f>
        <v/>
      </c>
      <c r="L265" s="22" t="b">
        <v>0</v>
      </c>
      <c r="M265" s="22" t="b">
        <v>0</v>
      </c>
      <c r="N265" s="20"/>
      <c r="O265" s="21" t="str">
        <f>IF(ISBLANK(Table1[[#This Row],[예약일(확정)]]),"",Table1[[#This Row],[예약일(확정)]]+7)</f>
        <v/>
      </c>
      <c r="P265" s="20"/>
      <c r="Q265" s="20"/>
      <c r="R265" s="20"/>
      <c r="S265" s="20"/>
      <c r="T265" s="20"/>
      <c r="U265" s="19"/>
    </row>
    <row r="266" spans="1:21" ht="17">
      <c r="A266" s="71" t="s">
        <v>2650</v>
      </c>
      <c r="B266" s="249" t="s">
        <v>2649</v>
      </c>
      <c r="C266" s="245"/>
      <c r="D266" s="148" t="s">
        <v>4</v>
      </c>
      <c r="E266" s="223" t="str">
        <f ca="1">IF(AND(J266&lt;&gt;"", O266&lt;&gt;"", TODAY() &gt; O266, N266=""), "포스팅 지연",
IF(N266&lt;&gt;"", "포스팅 완료",
IF(M266=TRUE, "시술 완료",
IF(L266=TRUE, "콘텐츠 가이드 전송",
IF(NOT(ISBLANK(J266)), "예약 확정",
IF(I266=TRUE, "구글폼 회신",
IF(H266=TRUE, "구글폼 전송",
IF(G266=TRUE, "거절",
IF(F266=TRUE, "회신 수신",
"태핑 완료 회신대기")))))
))))</f>
        <v>태핑 완료 회신대기</v>
      </c>
      <c r="F266" s="13" t="b">
        <v>0</v>
      </c>
      <c r="G266" s="13" t="b">
        <v>0</v>
      </c>
      <c r="H266" s="13" t="b">
        <v>0</v>
      </c>
      <c r="I266" s="13" t="b">
        <f>IF(COUNTIF([1]!Form_Responses1[[#All],[Instagram account
(ex. idenel_official - Do not put "@")]], LOWER(A266)) &gt; 0, TRUE, FALSE)</f>
        <v>0</v>
      </c>
      <c r="J266" s="14"/>
      <c r="K266" s="11" t="str">
        <f>IFERROR(VLOOKUP(LOWER(A266), '[1]설문지 응답 시트1'!I:N, 6, FALSE), "")</f>
        <v/>
      </c>
      <c r="L266" s="13" t="b">
        <v>0</v>
      </c>
      <c r="M266" s="13" t="b">
        <v>0</v>
      </c>
      <c r="N266" s="11"/>
      <c r="O266" s="12" t="str">
        <f>IF(ISBLANK(Table1[[#This Row],[예약일(확정)]]),"",Table1[[#This Row],[예약일(확정)]]+7)</f>
        <v/>
      </c>
      <c r="P266" s="11"/>
      <c r="Q266" s="11"/>
      <c r="R266" s="11"/>
      <c r="S266" s="11"/>
      <c r="T266" s="11"/>
      <c r="U266" s="10"/>
    </row>
    <row r="267" spans="1:21" ht="17">
      <c r="A267" s="124" t="s">
        <v>4335</v>
      </c>
      <c r="B267" s="248" t="s">
        <v>4334</v>
      </c>
      <c r="C267" s="247"/>
      <c r="D267" s="150" t="s">
        <v>4</v>
      </c>
      <c r="E267" s="224" t="str">
        <f ca="1">IF(AND(J267&lt;&gt;"", O267&lt;&gt;"", TODAY() &gt; O267, N267=""), "포스팅 지연",
IF(N267&lt;&gt;"", "포스팅 완료",
IF(M267=TRUE, "시술 완료",
IF(L267=TRUE, "콘텐츠 가이드 전송",
IF(NOT(ISBLANK(J267)), "예약 확정",
IF(I267=TRUE, "구글폼 회신",
IF(H267=TRUE, "구글폼 전송",
IF(G267=TRUE, "거절",
IF(F267=TRUE, "회신 수신",
"태핑 완료 회신대기")))))
))))</f>
        <v>회신 수신</v>
      </c>
      <c r="F267" s="22" t="b">
        <v>1</v>
      </c>
      <c r="G267" s="22" t="b">
        <v>0</v>
      </c>
      <c r="H267" s="22" t="b">
        <v>0</v>
      </c>
      <c r="I267" s="22" t="b">
        <f>IF(COUNTIF([1]!Form_Responses1[[#All],[Instagram account
(ex. idenel_official - Do not put "@")]], LOWER(A267)) &gt; 0, TRUE, FALSE)</f>
        <v>0</v>
      </c>
      <c r="J267" s="23"/>
      <c r="K267" s="20" t="str">
        <f>IFERROR(VLOOKUP(LOWER(A267), '[1]설문지 응답 시트1'!I:N, 6, FALSE), "")</f>
        <v/>
      </c>
      <c r="L267" s="22" t="b">
        <v>0</v>
      </c>
      <c r="M267" s="22" t="b">
        <v>0</v>
      </c>
      <c r="N267" s="20"/>
      <c r="O267" s="21" t="str">
        <f>IF(ISBLANK(Table1[[#This Row],[예약일(확정)]]),"",Table1[[#This Row],[예약일(확정)]]+7)</f>
        <v/>
      </c>
      <c r="P267" s="20"/>
      <c r="Q267" s="20"/>
      <c r="R267" s="20"/>
      <c r="S267" s="20"/>
      <c r="T267" s="20"/>
      <c r="U267" s="19"/>
    </row>
    <row r="268" spans="1:21" ht="17">
      <c r="A268" s="71" t="s">
        <v>2648</v>
      </c>
      <c r="B268" s="249" t="s">
        <v>2647</v>
      </c>
      <c r="C268" s="245"/>
      <c r="D268" s="148" t="s">
        <v>4</v>
      </c>
      <c r="E268" s="223" t="str">
        <f ca="1">IF(AND(J268&lt;&gt;"", O268&lt;&gt;"", TODAY() &gt; O268, N268=""), "포스팅 지연",
IF(N268&lt;&gt;"", "포스팅 완료",
IF(M268=TRUE, "시술 완료",
IF(L268=TRUE, "콘텐츠 가이드 전송",
IF(NOT(ISBLANK(J268)), "예약 확정",
IF(I268=TRUE, "구글폼 회신",
IF(H268=TRUE, "구글폼 전송",
IF(G268=TRUE, "거절",
IF(F268=TRUE, "회신 수신",
"태핑 완료 회신대기")))))
))))</f>
        <v>태핑 완료 회신대기</v>
      </c>
      <c r="F268" s="13" t="b">
        <v>0</v>
      </c>
      <c r="G268" s="13" t="b">
        <v>0</v>
      </c>
      <c r="H268" s="13" t="b">
        <v>0</v>
      </c>
      <c r="I268" s="13" t="b">
        <f>IF(COUNTIF([1]!Form_Responses1[[#All],[Instagram account
(ex. idenel_official - Do not put "@")]], LOWER(A268)) &gt; 0, TRUE, FALSE)</f>
        <v>0</v>
      </c>
      <c r="J268" s="14"/>
      <c r="K268" s="11" t="str">
        <f>IFERROR(VLOOKUP(LOWER(A268), '[1]설문지 응답 시트1'!I:N, 6, FALSE), "")</f>
        <v/>
      </c>
      <c r="L268" s="13" t="b">
        <v>0</v>
      </c>
      <c r="M268" s="13" t="b">
        <v>0</v>
      </c>
      <c r="N268" s="11"/>
      <c r="O268" s="12" t="str">
        <f>IF(ISBLANK(Table1[[#This Row],[예약일(확정)]]),"",Table1[[#This Row],[예약일(확정)]]+7)</f>
        <v/>
      </c>
      <c r="P268" s="11"/>
      <c r="Q268" s="11"/>
      <c r="R268" s="11"/>
      <c r="S268" s="11"/>
      <c r="T268" s="11"/>
      <c r="U268" s="10"/>
    </row>
    <row r="269" spans="1:21" ht="17">
      <c r="A269" s="124" t="s">
        <v>4333</v>
      </c>
      <c r="B269" s="248" t="s">
        <v>4332</v>
      </c>
      <c r="C269" s="247"/>
      <c r="D269" s="150" t="s">
        <v>4</v>
      </c>
      <c r="E269" s="224" t="str">
        <f ca="1">IF(AND(J269&lt;&gt;"", O269&lt;&gt;"", TODAY() &gt; O269, N269=""), "포스팅 지연",
IF(N269&lt;&gt;"", "포스팅 완료",
IF(M269=TRUE, "시술 완료",
IF(L269=TRUE, "콘텐츠 가이드 전송",
IF(NOT(ISBLANK(J269)), "예약 확정",
IF(I269=TRUE, "구글폼 회신",
IF(H269=TRUE, "구글폼 전송",
IF(G269=TRUE, "거절",
IF(F269=TRUE, "회신 수신",
"태핑 완료 회신대기")))))
))))</f>
        <v>회신 수신</v>
      </c>
      <c r="F269" s="22" t="b">
        <v>1</v>
      </c>
      <c r="G269" s="22" t="b">
        <v>0</v>
      </c>
      <c r="H269" s="22" t="b">
        <v>0</v>
      </c>
      <c r="I269" s="22" t="b">
        <f>IF(COUNTIF([1]!Form_Responses1[[#All],[Instagram account
(ex. idenel_official - Do not put "@")]], LOWER(A269)) &gt; 0, TRUE, FALSE)</f>
        <v>0</v>
      </c>
      <c r="J269" s="23"/>
      <c r="K269" s="20" t="str">
        <f>IFERROR(VLOOKUP(LOWER(A269), '[1]설문지 응답 시트1'!I:N, 6, FALSE), "")</f>
        <v/>
      </c>
      <c r="L269" s="22" t="b">
        <v>0</v>
      </c>
      <c r="M269" s="22" t="b">
        <v>0</v>
      </c>
      <c r="N269" s="20"/>
      <c r="O269" s="21" t="str">
        <f>IF(ISBLANK(Table1[[#This Row],[예약일(확정)]]),"",Table1[[#This Row],[예약일(확정)]]+7)</f>
        <v/>
      </c>
      <c r="P269" s="20"/>
      <c r="Q269" s="20"/>
      <c r="R269" s="20"/>
      <c r="S269" s="20"/>
      <c r="T269" s="20"/>
      <c r="U269" s="19"/>
    </row>
    <row r="270" spans="1:21" ht="17">
      <c r="A270" s="71" t="s">
        <v>5746</v>
      </c>
      <c r="B270" s="249" t="s">
        <v>5745</v>
      </c>
      <c r="C270" s="245"/>
      <c r="D270" s="148" t="s">
        <v>4</v>
      </c>
      <c r="E270" s="223" t="str">
        <f ca="1">IF(AND(J270&lt;&gt;"", O270&lt;&gt;"", TODAY() &gt; O270, N270=""), "포스팅 지연",
IF(N270&lt;&gt;"", "포스팅 완료",
IF(M270=TRUE, "시술 완료",
IF(L270=TRUE, "콘텐츠 가이드 전송",
IF(NOT(ISBLANK(J270)), "예약 확정",
IF(I270=TRUE, "구글폼 회신",
IF(H270=TRUE, "구글폼 전송",
IF(G270=TRUE, "거절",
IF(F270=TRUE, "회신 수신",
"태핑 완료 회신대기")))))
))))</f>
        <v>태핑 완료 회신대기</v>
      </c>
      <c r="F270" s="13" t="b">
        <v>0</v>
      </c>
      <c r="G270" s="13" t="b">
        <v>0</v>
      </c>
      <c r="H270" s="13" t="b">
        <v>0</v>
      </c>
      <c r="I270" s="13" t="b">
        <f>IF(COUNTIF([1]!Form_Responses1[[#All],[Instagram account
(ex. idenel_official - Do not put "@")]], LOWER(A270)) &gt; 0, TRUE, FALSE)</f>
        <v>0</v>
      </c>
      <c r="J270" s="14"/>
      <c r="K270" s="11" t="str">
        <f>IFERROR(VLOOKUP(LOWER(A270), '[1]설문지 응답 시트1'!I:N, 6, FALSE), "")</f>
        <v/>
      </c>
      <c r="L270" s="13" t="b">
        <v>0</v>
      </c>
      <c r="M270" s="13" t="b">
        <v>0</v>
      </c>
      <c r="N270" s="11"/>
      <c r="O270" s="12" t="str">
        <f>IF(ISBLANK(Table1[[#This Row],[예약일(확정)]]),"",Table1[[#This Row],[예약일(확정)]]+7)</f>
        <v/>
      </c>
      <c r="P270" s="11"/>
      <c r="Q270" s="11"/>
      <c r="R270" s="11"/>
      <c r="S270" s="11"/>
      <c r="T270" s="11"/>
      <c r="U270" s="10"/>
    </row>
    <row r="271" spans="1:21" ht="17">
      <c r="A271" s="124" t="s">
        <v>2646</v>
      </c>
      <c r="B271" s="248" t="s">
        <v>2645</v>
      </c>
      <c r="C271" s="247"/>
      <c r="D271" s="150" t="s">
        <v>4</v>
      </c>
      <c r="E271" s="224" t="str">
        <f ca="1">IF(AND(J271&lt;&gt;"", O271&lt;&gt;"", TODAY() &gt; O271, N271=""), "포스팅 지연",
IF(N271&lt;&gt;"", "포스팅 완료",
IF(M271=TRUE, "시술 완료",
IF(L271=TRUE, "콘텐츠 가이드 전송",
IF(NOT(ISBLANK(J271)), "예약 확정",
IF(I271=TRUE, "구글폼 회신",
IF(H271=TRUE, "구글폼 전송",
IF(G271=TRUE, "거절",
IF(F271=TRUE, "회신 수신",
"태핑 완료 회신대기")))))
))))</f>
        <v>태핑 완료 회신대기</v>
      </c>
      <c r="F271" s="22" t="b">
        <v>0</v>
      </c>
      <c r="G271" s="22" t="b">
        <v>0</v>
      </c>
      <c r="H271" s="22" t="b">
        <v>0</v>
      </c>
      <c r="I271" s="22" t="b">
        <f>IF(COUNTIF([1]!Form_Responses1[[#All],[Instagram account
(ex. idenel_official - Do not put "@")]], LOWER(A271)) &gt; 0, TRUE, FALSE)</f>
        <v>0</v>
      </c>
      <c r="J271" s="23"/>
      <c r="K271" s="20" t="str">
        <f>IFERROR(VLOOKUP(LOWER(A271), '[1]설문지 응답 시트1'!I:N, 6, FALSE), "")</f>
        <v/>
      </c>
      <c r="L271" s="22" t="b">
        <v>0</v>
      </c>
      <c r="M271" s="22" t="b">
        <v>0</v>
      </c>
      <c r="N271" s="20"/>
      <c r="O271" s="21" t="str">
        <f>IF(ISBLANK(Table1[[#This Row],[예약일(확정)]]),"",Table1[[#This Row],[예약일(확정)]]+7)</f>
        <v/>
      </c>
      <c r="P271" s="20"/>
      <c r="Q271" s="20"/>
      <c r="R271" s="20"/>
      <c r="S271" s="20"/>
      <c r="T271" s="20"/>
      <c r="U271" s="19"/>
    </row>
    <row r="272" spans="1:21" ht="17">
      <c r="A272" s="71" t="s">
        <v>5744</v>
      </c>
      <c r="B272" s="249" t="s">
        <v>5743</v>
      </c>
      <c r="C272" s="245"/>
      <c r="D272" s="148" t="s">
        <v>4</v>
      </c>
      <c r="E272" s="223" t="str">
        <f ca="1">IF(AND(J272&lt;&gt;"", O272&lt;&gt;"", TODAY() &gt; O272, N272=""), "포스팅 지연",
IF(N272&lt;&gt;"", "포스팅 완료",
IF(M272=TRUE, "시술 완료",
IF(L272=TRUE, "콘텐츠 가이드 전송",
IF(NOT(ISBLANK(J272)), "예약 확정",
IF(I272=TRUE, "구글폼 회신",
IF(H272=TRUE, "구글폼 전송",
IF(G272=TRUE, "거절",
IF(F272=TRUE, "회신 수신",
"태핑 완료 회신대기")))))
))))</f>
        <v>태핑 완료 회신대기</v>
      </c>
      <c r="F272" s="13" t="b">
        <v>0</v>
      </c>
      <c r="G272" s="13" t="b">
        <v>0</v>
      </c>
      <c r="H272" s="13" t="b">
        <v>0</v>
      </c>
      <c r="I272" s="13" t="b">
        <f>IF(COUNTIF([1]!Form_Responses1[[#All],[Instagram account
(ex. idenel_official - Do not put "@")]], LOWER(A272)) &gt; 0, TRUE, FALSE)</f>
        <v>0</v>
      </c>
      <c r="J272" s="14"/>
      <c r="K272" s="11" t="str">
        <f>IFERROR(VLOOKUP(LOWER(A272), '[1]설문지 응답 시트1'!I:N, 6, FALSE), "")</f>
        <v/>
      </c>
      <c r="L272" s="13" t="b">
        <v>0</v>
      </c>
      <c r="M272" s="13" t="b">
        <v>0</v>
      </c>
      <c r="N272" s="11"/>
      <c r="O272" s="12" t="str">
        <f>IF(ISBLANK(Table1[[#This Row],[예약일(확정)]]),"",Table1[[#This Row],[예약일(확정)]]+7)</f>
        <v/>
      </c>
      <c r="P272" s="11"/>
      <c r="Q272" s="11"/>
      <c r="R272" s="11"/>
      <c r="S272" s="11"/>
      <c r="T272" s="11"/>
      <c r="U272" s="10"/>
    </row>
    <row r="273" spans="1:21" ht="17">
      <c r="A273" s="71" t="s">
        <v>4329</v>
      </c>
      <c r="B273" s="249" t="s">
        <v>5742</v>
      </c>
      <c r="C273" s="247"/>
      <c r="D273" s="150" t="s">
        <v>4</v>
      </c>
      <c r="E273" s="224" t="str">
        <f ca="1">IF(AND(J273&lt;&gt;"", O273&lt;&gt;"", TODAY() &gt; O273, N273=""), "포스팅 지연",
IF(N273&lt;&gt;"", "포스팅 완료",
IF(M273=TRUE, "시술 완료",
IF(L273=TRUE, "콘텐츠 가이드 전송",
IF(NOT(ISBLANK(J273)), "예약 확정",
IF(I273=TRUE, "구글폼 회신",
IF(H273=TRUE, "구글폼 전송",
IF(G273=TRUE, "거절",
IF(F273=TRUE, "회신 수신",
"태핑 완료 회신대기")))))
))))</f>
        <v>태핑 완료 회신대기</v>
      </c>
      <c r="F273" s="22" t="b">
        <v>0</v>
      </c>
      <c r="G273" s="22" t="b">
        <v>0</v>
      </c>
      <c r="H273" s="22" t="b">
        <v>0</v>
      </c>
      <c r="I273" s="22" t="b">
        <f>IF(COUNTIF([1]!Form_Responses1[[#All],[Instagram account
(ex. idenel_official - Do not put "@")]], LOWER(A273)) &gt; 0, TRUE, FALSE)</f>
        <v>0</v>
      </c>
      <c r="J273" s="23"/>
      <c r="K273" s="20" t="str">
        <f>IFERROR(VLOOKUP(LOWER(A273), '[1]설문지 응답 시트1'!I:N, 6, FALSE), "")</f>
        <v/>
      </c>
      <c r="L273" s="22" t="b">
        <v>0</v>
      </c>
      <c r="M273" s="22" t="b">
        <v>0</v>
      </c>
      <c r="N273" s="20"/>
      <c r="O273" s="21" t="str">
        <f>IF(ISBLANK(Table1[[#This Row],[예약일(확정)]]),"",Table1[[#This Row],[예약일(확정)]]+7)</f>
        <v/>
      </c>
      <c r="P273" s="20"/>
      <c r="Q273" s="20"/>
      <c r="R273" s="20"/>
      <c r="S273" s="20"/>
      <c r="T273" s="20"/>
      <c r="U273" s="19"/>
    </row>
    <row r="274" spans="1:21" ht="17">
      <c r="A274" s="124" t="s">
        <v>5741</v>
      </c>
      <c r="B274" s="248" t="s">
        <v>5740</v>
      </c>
      <c r="C274" s="245"/>
      <c r="D274" s="148" t="s">
        <v>4</v>
      </c>
      <c r="E274" s="223" t="str">
        <f ca="1">IF(AND(J274&lt;&gt;"", O274&lt;&gt;"", TODAY() &gt; O274, N274=""), "포스팅 지연",
IF(N274&lt;&gt;"", "포스팅 완료",
IF(M274=TRUE, "시술 완료",
IF(L274=TRUE, "콘텐츠 가이드 전송",
IF(NOT(ISBLANK(J274)), "예약 확정",
IF(I274=TRUE, "구글폼 회신",
IF(H274=TRUE, "구글폼 전송",
IF(G274=TRUE, "거절",
IF(F274=TRUE, "회신 수신",
"태핑 완료 회신대기")))))
))))</f>
        <v>태핑 완료 회신대기</v>
      </c>
      <c r="F274" s="13" t="b">
        <v>0</v>
      </c>
      <c r="G274" s="13" t="b">
        <v>0</v>
      </c>
      <c r="H274" s="13" t="b">
        <v>0</v>
      </c>
      <c r="I274" s="13" t="b">
        <f>IF(COUNTIF([1]!Form_Responses1[[#All],[Instagram account
(ex. idenel_official - Do not put "@")]], LOWER(A274)) &gt; 0, TRUE, FALSE)</f>
        <v>0</v>
      </c>
      <c r="J274" s="14"/>
      <c r="K274" s="11" t="str">
        <f>IFERROR(VLOOKUP(LOWER(A274), '[1]설문지 응답 시트1'!I:N, 6, FALSE), "")</f>
        <v/>
      </c>
      <c r="L274" s="13" t="b">
        <v>0</v>
      </c>
      <c r="M274" s="13" t="b">
        <v>0</v>
      </c>
      <c r="N274" s="11"/>
      <c r="O274" s="12" t="str">
        <f>IF(ISBLANK(Table1[[#This Row],[예약일(확정)]]),"",Table1[[#This Row],[예약일(확정)]]+7)</f>
        <v/>
      </c>
      <c r="P274" s="11"/>
      <c r="Q274" s="11"/>
      <c r="R274" s="11"/>
      <c r="S274" s="11"/>
      <c r="T274" s="11"/>
      <c r="U274" s="10"/>
    </row>
    <row r="275" spans="1:21" ht="17">
      <c r="A275" s="71" t="s">
        <v>2652</v>
      </c>
      <c r="B275" s="249" t="s">
        <v>2651</v>
      </c>
      <c r="C275" s="247"/>
      <c r="D275" s="150" t="s">
        <v>4</v>
      </c>
      <c r="E275" s="224" t="str">
        <f ca="1">IF(AND(J275&lt;&gt;"", O275&lt;&gt;"", TODAY() &gt; O275, N275=""), "포스팅 지연",
IF(N275&lt;&gt;"", "포스팅 완료",
IF(M275=TRUE, "시술 완료",
IF(L275=TRUE, "콘텐츠 가이드 전송",
IF(NOT(ISBLANK(J275)), "예약 확정",
IF(I275=TRUE, "구글폼 회신",
IF(H275=TRUE, "구글폼 전송",
IF(G275=TRUE, "거절",
IF(F275=TRUE, "회신 수신",
"태핑 완료 회신대기")))))
))))</f>
        <v>태핑 완료 회신대기</v>
      </c>
      <c r="F275" s="22" t="b">
        <v>0</v>
      </c>
      <c r="G275" s="22" t="b">
        <v>0</v>
      </c>
      <c r="H275" s="22" t="b">
        <v>0</v>
      </c>
      <c r="I275" s="22" t="b">
        <f>IF(COUNTIF([1]!Form_Responses1[[#All],[Instagram account
(ex. idenel_official - Do not put "@")]], LOWER(A275)) &gt; 0, TRUE, FALSE)</f>
        <v>0</v>
      </c>
      <c r="J275" s="23"/>
      <c r="K275" s="20" t="str">
        <f>IFERROR(VLOOKUP(LOWER(A275), '[1]설문지 응답 시트1'!I:N, 6, FALSE), "")</f>
        <v/>
      </c>
      <c r="L275" s="22" t="b">
        <v>0</v>
      </c>
      <c r="M275" s="22" t="b">
        <v>0</v>
      </c>
      <c r="N275" s="20"/>
      <c r="O275" s="21" t="str">
        <f>IF(ISBLANK(Table1[[#This Row],[예약일(확정)]]),"",Table1[[#This Row],[예약일(확정)]]+7)</f>
        <v/>
      </c>
      <c r="P275" s="20"/>
      <c r="Q275" s="20"/>
      <c r="R275" s="20"/>
      <c r="S275" s="20"/>
      <c r="T275" s="20"/>
      <c r="U275" s="19"/>
    </row>
    <row r="276" spans="1:21" ht="17">
      <c r="A276" s="124" t="s">
        <v>2656</v>
      </c>
      <c r="B276" s="248" t="s">
        <v>2655</v>
      </c>
      <c r="C276" s="245"/>
      <c r="D276" s="148" t="s">
        <v>4</v>
      </c>
      <c r="E276" s="223" t="str">
        <f ca="1">IF(AND(J276&lt;&gt;"", O276&lt;&gt;"", TODAY() &gt; O276, N276=""), "포스팅 지연",
IF(N276&lt;&gt;"", "포스팅 완료",
IF(M276=TRUE, "시술 완료",
IF(L276=TRUE, "콘텐츠 가이드 전송",
IF(NOT(ISBLANK(J276)), "예약 확정",
IF(I276=TRUE, "구글폼 회신",
IF(H276=TRUE, "구글폼 전송",
IF(G276=TRUE, "거절",
IF(F276=TRUE, "회신 수신",
"태핑 완료 회신대기")))))
))))</f>
        <v>태핑 완료 회신대기</v>
      </c>
      <c r="F276" s="13" t="b">
        <v>0</v>
      </c>
      <c r="G276" s="13" t="b">
        <v>0</v>
      </c>
      <c r="H276" s="13" t="b">
        <v>0</v>
      </c>
      <c r="I276" s="13" t="b">
        <f>IF(COUNTIF([1]!Form_Responses1[[#All],[Instagram account
(ex. idenel_official - Do not put "@")]], LOWER(A276)) &gt; 0, TRUE, FALSE)</f>
        <v>0</v>
      </c>
      <c r="J276" s="14"/>
      <c r="K276" s="11" t="str">
        <f>IFERROR(VLOOKUP(LOWER(A276), '[1]설문지 응답 시트1'!I:N, 6, FALSE), "")</f>
        <v/>
      </c>
      <c r="L276" s="13" t="b">
        <v>0</v>
      </c>
      <c r="M276" s="13" t="b">
        <v>0</v>
      </c>
      <c r="N276" s="11"/>
      <c r="O276" s="12" t="str">
        <f>IF(ISBLANK(Table1[[#This Row],[예약일(확정)]]),"",Table1[[#This Row],[예약일(확정)]]+7)</f>
        <v/>
      </c>
      <c r="P276" s="11"/>
      <c r="Q276" s="11"/>
      <c r="R276" s="11"/>
      <c r="S276" s="11"/>
      <c r="T276" s="11"/>
      <c r="U276" s="10"/>
    </row>
    <row r="277" spans="1:21" ht="17">
      <c r="A277" s="71" t="s">
        <v>2654</v>
      </c>
      <c r="B277" s="249" t="s">
        <v>2653</v>
      </c>
      <c r="C277" s="247"/>
      <c r="D277" s="150" t="s">
        <v>4</v>
      </c>
      <c r="E277" s="224" t="str">
        <f ca="1">IF(AND(J277&lt;&gt;"", O277&lt;&gt;"", TODAY() &gt; O277, N277=""), "포스팅 지연",
IF(N277&lt;&gt;"", "포스팅 완료",
IF(M277=TRUE, "시술 완료",
IF(L277=TRUE, "콘텐츠 가이드 전송",
IF(NOT(ISBLANK(J277)), "예약 확정",
IF(I277=TRUE, "구글폼 회신",
IF(H277=TRUE, "구글폼 전송",
IF(G277=TRUE, "거절",
IF(F277=TRUE, "회신 수신",
"태핑 완료 회신대기")))))
))))</f>
        <v>태핑 완료 회신대기</v>
      </c>
      <c r="F277" s="22" t="b">
        <v>0</v>
      </c>
      <c r="G277" s="22" t="b">
        <v>0</v>
      </c>
      <c r="H277" s="22" t="b">
        <v>0</v>
      </c>
      <c r="I277" s="22" t="b">
        <f>IF(COUNTIF([1]!Form_Responses1[[#All],[Instagram account
(ex. idenel_official - Do not put "@")]], LOWER(A277)) &gt; 0, TRUE, FALSE)</f>
        <v>0</v>
      </c>
      <c r="J277" s="23"/>
      <c r="K277" s="20" t="str">
        <f>IFERROR(VLOOKUP(LOWER(A277), '[1]설문지 응답 시트1'!I:N, 6, FALSE), "")</f>
        <v/>
      </c>
      <c r="L277" s="22" t="b">
        <v>0</v>
      </c>
      <c r="M277" s="22" t="b">
        <v>0</v>
      </c>
      <c r="N277" s="20"/>
      <c r="O277" s="21" t="str">
        <f>IF(ISBLANK(Table1[[#This Row],[예약일(확정)]]),"",Table1[[#This Row],[예약일(확정)]]+7)</f>
        <v/>
      </c>
      <c r="P277" s="20"/>
      <c r="Q277" s="20"/>
      <c r="R277" s="20"/>
      <c r="S277" s="20"/>
      <c r="T277" s="20"/>
      <c r="U277" s="19"/>
    </row>
    <row r="278" spans="1:21" ht="17">
      <c r="A278" s="71" t="s">
        <v>2658</v>
      </c>
      <c r="B278" s="249" t="s">
        <v>2657</v>
      </c>
      <c r="C278" s="245"/>
      <c r="D278" s="148" t="s">
        <v>4</v>
      </c>
      <c r="E278" s="223" t="str">
        <f ca="1">IF(AND(J278&lt;&gt;"", O278&lt;&gt;"", TODAY() &gt; O278, N278=""), "포스팅 지연",
IF(N278&lt;&gt;"", "포스팅 완료",
IF(M278=TRUE, "시술 완료",
IF(L278=TRUE, "콘텐츠 가이드 전송",
IF(NOT(ISBLANK(J278)), "예약 확정",
IF(I278=TRUE, "구글폼 회신",
IF(H278=TRUE, "구글폼 전송",
IF(G278=TRUE, "거절",
IF(F278=TRUE, "회신 수신",
"태핑 완료 회신대기")))))
))))</f>
        <v>회신 수신</v>
      </c>
      <c r="F278" s="13" t="b">
        <v>1</v>
      </c>
      <c r="G278" s="13" t="b">
        <v>0</v>
      </c>
      <c r="H278" s="13" t="b">
        <v>0</v>
      </c>
      <c r="I278" s="13" t="b">
        <f>IF(COUNTIF([1]!Form_Responses1[[#All],[Instagram account
(ex. idenel_official - Do not put "@")]], LOWER(A278)) &gt; 0, TRUE, FALSE)</f>
        <v>0</v>
      </c>
      <c r="J278" s="14"/>
      <c r="K278" s="11" t="str">
        <f>IFERROR(VLOOKUP(LOWER(A278), '[1]설문지 응답 시트1'!I:N, 6, FALSE), "")</f>
        <v/>
      </c>
      <c r="L278" s="13" t="b">
        <v>0</v>
      </c>
      <c r="M278" s="13" t="b">
        <v>0</v>
      </c>
      <c r="N278" s="11"/>
      <c r="O278" s="12" t="str">
        <f>IF(ISBLANK(Table1[[#This Row],[예약일(확정)]]),"",Table1[[#This Row],[예약일(확정)]]+7)</f>
        <v/>
      </c>
      <c r="P278" s="11"/>
      <c r="Q278" s="11"/>
      <c r="R278" s="11"/>
      <c r="S278" s="11"/>
      <c r="T278" s="11"/>
      <c r="U278" s="10"/>
    </row>
    <row r="279" spans="1:21" ht="17">
      <c r="A279" s="124" t="s">
        <v>1204</v>
      </c>
      <c r="B279" s="248" t="s">
        <v>1203</v>
      </c>
      <c r="C279" s="247"/>
      <c r="D279" s="150" t="s">
        <v>4</v>
      </c>
      <c r="E279" s="224" t="str">
        <f ca="1">IF(AND(J279&lt;&gt;"", O279&lt;&gt;"", TODAY() &gt; O279, N279=""), "포스팅 지연",
IF(N279&lt;&gt;"", "포스팅 완료",
IF(M279=TRUE, "시술 완료",
IF(L279=TRUE, "콘텐츠 가이드 전송",
IF(NOT(ISBLANK(J279)), "예약 확정",
IF(I279=TRUE, "구글폼 회신",
IF(H279=TRUE, "구글폼 전송",
IF(G279=TRUE, "거절",
IF(F279=TRUE, "회신 수신",
"태핑 완료 회신대기")))))
))))</f>
        <v>태핑 완료 회신대기</v>
      </c>
      <c r="F279" s="22" t="b">
        <v>0</v>
      </c>
      <c r="G279" s="22" t="b">
        <v>0</v>
      </c>
      <c r="H279" s="22" t="b">
        <v>0</v>
      </c>
      <c r="I279" s="22" t="b">
        <f>IF(COUNTIF([1]!Form_Responses1[[#All],[Instagram account
(ex. idenel_official - Do not put "@")]], LOWER(A279)) &gt; 0, TRUE, FALSE)</f>
        <v>0</v>
      </c>
      <c r="J279" s="23"/>
      <c r="K279" s="20" t="str">
        <f>IFERROR(VLOOKUP(LOWER(A279), '[1]설문지 응답 시트1'!I:N, 6, FALSE), "")</f>
        <v/>
      </c>
      <c r="L279" s="22" t="b">
        <v>0</v>
      </c>
      <c r="M279" s="22" t="b">
        <v>0</v>
      </c>
      <c r="N279" s="20"/>
      <c r="O279" s="21" t="str">
        <f>IF(ISBLANK(Table1[[#This Row],[예약일(확정)]]),"",Table1[[#This Row],[예약일(확정)]]+7)</f>
        <v/>
      </c>
      <c r="P279" s="20"/>
      <c r="Q279" s="20"/>
      <c r="R279" s="20"/>
      <c r="S279" s="20"/>
      <c r="T279" s="20"/>
      <c r="U279" s="19"/>
    </row>
    <row r="280" spans="1:21" ht="17">
      <c r="A280" s="71" t="s">
        <v>4317</v>
      </c>
      <c r="B280" s="249" t="s">
        <v>4316</v>
      </c>
      <c r="C280" s="245"/>
      <c r="D280" s="148" t="s">
        <v>4</v>
      </c>
      <c r="E280" s="223" t="str">
        <f ca="1">IF(AND(J280&lt;&gt;"", O280&lt;&gt;"", TODAY() &gt; O280, N280=""), "포스팅 지연",
IF(N280&lt;&gt;"", "포스팅 완료",
IF(M280=TRUE, "시술 완료",
IF(L280=TRUE, "콘텐츠 가이드 전송",
IF(NOT(ISBLANK(J280)), "예약 확정",
IF(I280=TRUE, "구글폼 회신",
IF(H280=TRUE, "구글폼 전송",
IF(G280=TRUE, "거절",
IF(F280=TRUE, "회신 수신",
"태핑 완료 회신대기")))))
))))</f>
        <v>회신 수신</v>
      </c>
      <c r="F280" s="13" t="b">
        <v>1</v>
      </c>
      <c r="G280" s="13" t="b">
        <v>0</v>
      </c>
      <c r="H280" s="13" t="b">
        <v>0</v>
      </c>
      <c r="I280" s="13" t="b">
        <f>IF(COUNTIF([1]!Form_Responses1[[#All],[Instagram account
(ex. idenel_official - Do not put "@")]], LOWER(A280)) &gt; 0, TRUE, FALSE)</f>
        <v>0</v>
      </c>
      <c r="J280" s="14"/>
      <c r="K280" s="11" t="str">
        <f>IFERROR(VLOOKUP(LOWER(A280), '[1]설문지 응답 시트1'!I:N, 6, FALSE), "")</f>
        <v/>
      </c>
      <c r="L280" s="13" t="b">
        <v>0</v>
      </c>
      <c r="M280" s="13" t="b">
        <v>0</v>
      </c>
      <c r="N280" s="11"/>
      <c r="O280" s="12" t="str">
        <f>IF(ISBLANK(Table1[[#This Row],[예약일(확정)]]),"",Table1[[#This Row],[예약일(확정)]]+7)</f>
        <v/>
      </c>
      <c r="P280" s="11"/>
      <c r="Q280" s="11"/>
      <c r="R280" s="11"/>
      <c r="S280" s="11"/>
      <c r="T280" s="11"/>
      <c r="U280" s="10"/>
    </row>
    <row r="281" spans="1:21" ht="17">
      <c r="A281" s="124" t="s">
        <v>4315</v>
      </c>
      <c r="B281" s="248" t="s">
        <v>4314</v>
      </c>
      <c r="C281" s="247"/>
      <c r="D281" s="150" t="s">
        <v>4</v>
      </c>
      <c r="E281" s="224" t="str">
        <f ca="1">IF(AND(J281&lt;&gt;"", O281&lt;&gt;"", TODAY() &gt; O281, N281=""), "포스팅 지연",
IF(N281&lt;&gt;"", "포스팅 완료",
IF(M281=TRUE, "시술 완료",
IF(L281=TRUE, "콘텐츠 가이드 전송",
IF(NOT(ISBLANK(J281)), "예약 확정",
IF(I281=TRUE, "구글폼 회신",
IF(H281=TRUE, "구글폼 전송",
IF(G281=TRUE, "거절",
IF(F281=TRUE, "회신 수신",
"태핑 완료 회신대기")))))
))))</f>
        <v>태핑 완료 회신대기</v>
      </c>
      <c r="F281" s="22" t="b">
        <v>0</v>
      </c>
      <c r="G281" s="22" t="b">
        <v>0</v>
      </c>
      <c r="H281" s="22" t="b">
        <v>0</v>
      </c>
      <c r="I281" s="22" t="b">
        <f>IF(COUNTIF([1]!Form_Responses1[[#All],[Instagram account
(ex. idenel_official - Do not put "@")]], LOWER(A281)) &gt; 0, TRUE, FALSE)</f>
        <v>0</v>
      </c>
      <c r="J281" s="23"/>
      <c r="K281" s="20" t="str">
        <f>IFERROR(VLOOKUP(LOWER(A281), '[1]설문지 응답 시트1'!I:N, 6, FALSE), "")</f>
        <v/>
      </c>
      <c r="L281" s="22" t="b">
        <v>0</v>
      </c>
      <c r="M281" s="22" t="b">
        <v>0</v>
      </c>
      <c r="N281" s="20"/>
      <c r="O281" s="21" t="str">
        <f>IF(ISBLANK(Table1[[#This Row],[예약일(확정)]]),"",Table1[[#This Row],[예약일(확정)]]+7)</f>
        <v/>
      </c>
      <c r="P281" s="20"/>
      <c r="Q281" s="20"/>
      <c r="R281" s="20"/>
      <c r="S281" s="20"/>
      <c r="T281" s="20"/>
      <c r="U281" s="19"/>
    </row>
    <row r="282" spans="1:21" ht="17">
      <c r="A282" s="71" t="s">
        <v>4313</v>
      </c>
      <c r="B282" s="249" t="s">
        <v>4312</v>
      </c>
      <c r="C282" s="245"/>
      <c r="D282" s="148" t="s">
        <v>4</v>
      </c>
      <c r="E282" s="223" t="str">
        <f ca="1">IF(AND(J282&lt;&gt;"", O282&lt;&gt;"", TODAY() &gt; O282, N282=""), "포스팅 지연",
IF(N282&lt;&gt;"", "포스팅 완료",
IF(M282=TRUE, "시술 완료",
IF(L282=TRUE, "콘텐츠 가이드 전송",
IF(NOT(ISBLANK(J282)), "예약 확정",
IF(I282=TRUE, "구글폼 회신",
IF(H282=TRUE, "구글폼 전송",
IF(G282=TRUE, "거절",
IF(F282=TRUE, "회신 수신",
"태핑 완료 회신대기")))))
))))</f>
        <v>태핑 완료 회신대기</v>
      </c>
      <c r="F282" s="13" t="b">
        <v>0</v>
      </c>
      <c r="G282" s="13" t="b">
        <v>0</v>
      </c>
      <c r="H282" s="13" t="b">
        <v>0</v>
      </c>
      <c r="I282" s="13" t="b">
        <f>IF(COUNTIF([1]!Form_Responses1[[#All],[Instagram account
(ex. idenel_official - Do not put "@")]], LOWER(A282)) &gt; 0, TRUE, FALSE)</f>
        <v>0</v>
      </c>
      <c r="J282" s="14"/>
      <c r="K282" s="11" t="str">
        <f>IFERROR(VLOOKUP(LOWER(A282), '[1]설문지 응답 시트1'!I:N, 6, FALSE), "")</f>
        <v/>
      </c>
      <c r="L282" s="13" t="b">
        <v>0</v>
      </c>
      <c r="M282" s="13" t="b">
        <v>0</v>
      </c>
      <c r="N282" s="11"/>
      <c r="O282" s="12" t="str">
        <f>IF(ISBLANK(Table1[[#This Row],[예약일(확정)]]),"",Table1[[#This Row],[예약일(확정)]]+7)</f>
        <v/>
      </c>
      <c r="P282" s="11"/>
      <c r="Q282" s="11"/>
      <c r="R282" s="11"/>
      <c r="S282" s="11"/>
      <c r="T282" s="11"/>
      <c r="U282" s="10"/>
    </row>
    <row r="283" spans="1:21" ht="17">
      <c r="A283" s="71" t="s">
        <v>2664</v>
      </c>
      <c r="B283" s="249" t="s">
        <v>2663</v>
      </c>
      <c r="C283" s="247"/>
      <c r="D283" s="150" t="s">
        <v>4</v>
      </c>
      <c r="E283" s="224" t="str">
        <f ca="1">IF(AND(J283&lt;&gt;"", O283&lt;&gt;"", TODAY() &gt; O283, N283=""), "포스팅 지연",
IF(N283&lt;&gt;"", "포스팅 완료",
IF(M283=TRUE, "시술 완료",
IF(L283=TRUE, "콘텐츠 가이드 전송",
IF(NOT(ISBLANK(J283)), "예약 확정",
IF(I283=TRUE, "구글폼 회신",
IF(H283=TRUE, "구글폼 전송",
IF(G283=TRUE, "거절",
IF(F283=TRUE, "회신 수신",
"태핑 완료 회신대기")))))
))))</f>
        <v>회신 수신</v>
      </c>
      <c r="F283" s="22" t="b">
        <v>1</v>
      </c>
      <c r="G283" s="22" t="b">
        <v>0</v>
      </c>
      <c r="H283" s="22" t="b">
        <v>0</v>
      </c>
      <c r="I283" s="22" t="b">
        <f>IF(COUNTIF([1]!Form_Responses1[[#All],[Instagram account
(ex. idenel_official - Do not put "@")]], LOWER(A283)) &gt; 0, TRUE, FALSE)</f>
        <v>0</v>
      </c>
      <c r="J283" s="23"/>
      <c r="K283" s="20" t="str">
        <f>IFERROR(VLOOKUP(LOWER(A283), '[1]설문지 응답 시트1'!I:N, 6, FALSE), "")</f>
        <v/>
      </c>
      <c r="L283" s="22" t="b">
        <v>0</v>
      </c>
      <c r="M283" s="22" t="b">
        <v>0</v>
      </c>
      <c r="N283" s="20"/>
      <c r="O283" s="21" t="str">
        <f>IF(ISBLANK(Table1[[#This Row],[예약일(확정)]]),"",Table1[[#This Row],[예약일(확정)]]+7)</f>
        <v/>
      </c>
      <c r="P283" s="20"/>
      <c r="Q283" s="20"/>
      <c r="R283" s="20"/>
      <c r="S283" s="20"/>
      <c r="T283" s="20"/>
      <c r="U283" s="19"/>
    </row>
    <row r="284" spans="1:21" ht="17">
      <c r="A284" s="124" t="s">
        <v>5739</v>
      </c>
      <c r="B284" s="248" t="s">
        <v>5738</v>
      </c>
      <c r="C284" s="245"/>
      <c r="D284" s="148" t="s">
        <v>4</v>
      </c>
      <c r="E284" s="223" t="str">
        <f ca="1">IF(AND(J284&lt;&gt;"", O284&lt;&gt;"", TODAY() &gt; O284, N284=""), "포스팅 지연",
IF(N284&lt;&gt;"", "포스팅 완료",
IF(M284=TRUE, "시술 완료",
IF(L284=TRUE, "콘텐츠 가이드 전송",
IF(NOT(ISBLANK(J284)), "예약 확정",
IF(I284=TRUE, "구글폼 회신",
IF(H284=TRUE, "구글폼 전송",
IF(G284=TRUE, "거절",
IF(F284=TRUE, "회신 수신",
"태핑 완료 회신대기")))))
))))</f>
        <v>거절</v>
      </c>
      <c r="F284" s="13" t="b">
        <v>0</v>
      </c>
      <c r="G284" s="13" t="b">
        <v>1</v>
      </c>
      <c r="H284" s="13" t="b">
        <v>0</v>
      </c>
      <c r="I284" s="13" t="b">
        <f>IF(COUNTIF([1]!Form_Responses1[[#All],[Instagram account
(ex. idenel_official - Do not put "@")]], LOWER(A284)) &gt; 0, TRUE, FALSE)</f>
        <v>0</v>
      </c>
      <c r="J284" s="14"/>
      <c r="K284" s="11" t="str">
        <f>IFERROR(VLOOKUP(LOWER(A284), '[1]설문지 응답 시트1'!I:N, 6, FALSE), "")</f>
        <v/>
      </c>
      <c r="L284" s="13" t="b">
        <v>0</v>
      </c>
      <c r="M284" s="13" t="b">
        <v>0</v>
      </c>
      <c r="N284" s="11"/>
      <c r="O284" s="12" t="str">
        <f>IF(ISBLANK(Table1[[#This Row],[예약일(확정)]]),"",Table1[[#This Row],[예약일(확정)]]+7)</f>
        <v/>
      </c>
      <c r="P284" s="11"/>
      <c r="Q284" s="11"/>
      <c r="R284" s="11"/>
      <c r="S284" s="11"/>
      <c r="T284" s="11"/>
      <c r="U284" s="10"/>
    </row>
    <row r="285" spans="1:21" ht="17">
      <c r="A285" s="71" t="s">
        <v>2662</v>
      </c>
      <c r="B285" s="249" t="s">
        <v>2661</v>
      </c>
      <c r="C285" s="247"/>
      <c r="D285" s="150" t="s">
        <v>4</v>
      </c>
      <c r="E285" s="224" t="str">
        <f ca="1">IF(AND(J285&lt;&gt;"", O285&lt;&gt;"", TODAY() &gt; O285, N285=""), "포스팅 지연",
IF(N285&lt;&gt;"", "포스팅 완료",
IF(M285=TRUE, "시술 완료",
IF(L285=TRUE, "콘텐츠 가이드 전송",
IF(NOT(ISBLANK(J285)), "예약 확정",
IF(I285=TRUE, "구글폼 회신",
IF(H285=TRUE, "구글폼 전송",
IF(G285=TRUE, "거절",
IF(F285=TRUE, "회신 수신",
"태핑 완료 회신대기")))))
))))</f>
        <v>태핑 완료 회신대기</v>
      </c>
      <c r="F285" s="22" t="b">
        <v>0</v>
      </c>
      <c r="G285" s="22" t="b">
        <v>0</v>
      </c>
      <c r="H285" s="22" t="b">
        <v>0</v>
      </c>
      <c r="I285" s="22" t="b">
        <f>IF(COUNTIF([1]!Form_Responses1[[#All],[Instagram account
(ex. idenel_official - Do not put "@")]], LOWER(A285)) &gt; 0, TRUE, FALSE)</f>
        <v>0</v>
      </c>
      <c r="J285" s="23"/>
      <c r="K285" s="20" t="str">
        <f>IFERROR(VLOOKUP(LOWER(A285), '[1]설문지 응답 시트1'!I:N, 6, FALSE), "")</f>
        <v/>
      </c>
      <c r="L285" s="22" t="b">
        <v>0</v>
      </c>
      <c r="M285" s="22" t="b">
        <v>0</v>
      </c>
      <c r="N285" s="20"/>
      <c r="O285" s="21" t="str">
        <f>IF(ISBLANK(Table1[[#This Row],[예약일(확정)]]),"",Table1[[#This Row],[예약일(확정)]]+7)</f>
        <v/>
      </c>
      <c r="P285" s="20"/>
      <c r="Q285" s="20"/>
      <c r="R285" s="20"/>
      <c r="S285" s="20"/>
      <c r="T285" s="20"/>
      <c r="U285" s="19"/>
    </row>
    <row r="286" spans="1:21" ht="17">
      <c r="A286" s="124" t="s">
        <v>2660</v>
      </c>
      <c r="B286" s="248" t="s">
        <v>2659</v>
      </c>
      <c r="C286" s="245"/>
      <c r="D286" s="148" t="s">
        <v>4</v>
      </c>
      <c r="E286" s="223" t="str">
        <f ca="1">IF(AND(J286&lt;&gt;"", O286&lt;&gt;"", TODAY() &gt; O286, N286=""), "포스팅 지연",
IF(N286&lt;&gt;"", "포스팅 완료",
IF(M286=TRUE, "시술 완료",
IF(L286=TRUE, "콘텐츠 가이드 전송",
IF(NOT(ISBLANK(J286)), "예약 확정",
IF(I286=TRUE, "구글폼 회신",
IF(H286=TRUE, "구글폼 전송",
IF(G286=TRUE, "거절",
IF(F286=TRUE, "회신 수신",
"태핑 완료 회신대기")))))
))))</f>
        <v>태핑 완료 회신대기</v>
      </c>
      <c r="F286" s="13" t="b">
        <v>0</v>
      </c>
      <c r="G286" s="13" t="b">
        <v>0</v>
      </c>
      <c r="H286" s="13" t="b">
        <v>0</v>
      </c>
      <c r="I286" s="13" t="b">
        <f>IF(COUNTIF([1]!Form_Responses1[[#All],[Instagram account
(ex. idenel_official - Do not put "@")]], LOWER(A286)) &gt; 0, TRUE, FALSE)</f>
        <v>0</v>
      </c>
      <c r="J286" s="14"/>
      <c r="K286" s="11" t="str">
        <f>IFERROR(VLOOKUP(LOWER(A286), '[1]설문지 응답 시트1'!I:N, 6, FALSE), "")</f>
        <v/>
      </c>
      <c r="L286" s="13" t="b">
        <v>0</v>
      </c>
      <c r="M286" s="13" t="b">
        <v>0</v>
      </c>
      <c r="N286" s="11"/>
      <c r="O286" s="12" t="str">
        <f>IF(ISBLANK(Table1[[#This Row],[예약일(확정)]]),"",Table1[[#This Row],[예약일(확정)]]+7)</f>
        <v/>
      </c>
      <c r="P286" s="11"/>
      <c r="Q286" s="11"/>
      <c r="R286" s="11"/>
      <c r="S286" s="11"/>
      <c r="T286" s="11"/>
      <c r="U286" s="10"/>
    </row>
    <row r="287" spans="1:21" ht="17">
      <c r="A287" s="71" t="s">
        <v>5737</v>
      </c>
      <c r="B287" s="249" t="s">
        <v>5736</v>
      </c>
      <c r="C287" s="247"/>
      <c r="D287" s="150" t="s">
        <v>4</v>
      </c>
      <c r="E287" s="224" t="str">
        <f ca="1">IF(AND(J287&lt;&gt;"", O287&lt;&gt;"", TODAY() &gt; O287, N287=""), "포스팅 지연",
IF(N287&lt;&gt;"", "포스팅 완료",
IF(M287=TRUE, "시술 완료",
IF(L287=TRUE, "콘텐츠 가이드 전송",
IF(NOT(ISBLANK(J287)), "예약 확정",
IF(I287=TRUE, "구글폼 회신",
IF(H287=TRUE, "구글폼 전송",
IF(G287=TRUE, "거절",
IF(F287=TRUE, "회신 수신",
"태핑 완료 회신대기")))))
))))</f>
        <v>태핑 완료 회신대기</v>
      </c>
      <c r="F287" s="22" t="b">
        <v>0</v>
      </c>
      <c r="G287" s="22" t="b">
        <v>0</v>
      </c>
      <c r="H287" s="22" t="b">
        <v>0</v>
      </c>
      <c r="I287" s="22" t="b">
        <f>IF(COUNTIF([1]!Form_Responses1[[#All],[Instagram account
(ex. idenel_official - Do not put "@")]], LOWER(A287)) &gt; 0, TRUE, FALSE)</f>
        <v>0</v>
      </c>
      <c r="J287" s="23"/>
      <c r="K287" s="20" t="str">
        <f>IFERROR(VLOOKUP(LOWER(A287), '[1]설문지 응답 시트1'!I:N, 6, FALSE), "")</f>
        <v/>
      </c>
      <c r="L287" s="22" t="b">
        <v>0</v>
      </c>
      <c r="M287" s="22" t="b">
        <v>0</v>
      </c>
      <c r="N287" s="20"/>
      <c r="O287" s="21" t="str">
        <f>IF(ISBLANK(Table1[[#This Row],[예약일(확정)]]),"",Table1[[#This Row],[예약일(확정)]]+7)</f>
        <v/>
      </c>
      <c r="P287" s="20"/>
      <c r="Q287" s="20"/>
      <c r="R287" s="20"/>
      <c r="S287" s="20"/>
      <c r="T287" s="20"/>
      <c r="U287" s="19"/>
    </row>
    <row r="288" spans="1:21" ht="17">
      <c r="A288" s="124" t="s">
        <v>4309</v>
      </c>
      <c r="B288" s="248" t="s">
        <v>4308</v>
      </c>
      <c r="C288" s="245"/>
      <c r="D288" s="148" t="s">
        <v>4</v>
      </c>
      <c r="E288" s="223" t="str">
        <f ca="1">IF(AND(J288&lt;&gt;"", O288&lt;&gt;"", TODAY() &gt; O288, N288=""), "포스팅 지연",
IF(N288&lt;&gt;"", "포스팅 완료",
IF(M288=TRUE, "시술 완료",
IF(L288=TRUE, "콘텐츠 가이드 전송",
IF(NOT(ISBLANK(J288)), "예약 확정",
IF(I288=TRUE, "구글폼 회신",
IF(H288=TRUE, "구글폼 전송",
IF(G288=TRUE, "거절",
IF(F288=TRUE, "회신 수신",
"태핑 완료 회신대기")))))
))))</f>
        <v>회신 수신</v>
      </c>
      <c r="F288" s="13" t="b">
        <v>1</v>
      </c>
      <c r="G288" s="13" t="b">
        <v>0</v>
      </c>
      <c r="H288" s="13" t="b">
        <v>0</v>
      </c>
      <c r="I288" s="13" t="b">
        <f>IF(COUNTIF([1]!Form_Responses1[[#All],[Instagram account
(ex. idenel_official - Do not put "@")]], LOWER(A288)) &gt; 0, TRUE, FALSE)</f>
        <v>0</v>
      </c>
      <c r="J288" s="14"/>
      <c r="K288" s="11" t="str">
        <f>IFERROR(VLOOKUP(LOWER(A288), '[1]설문지 응답 시트1'!I:N, 6, FALSE), "")</f>
        <v/>
      </c>
      <c r="L288" s="13" t="b">
        <v>0</v>
      </c>
      <c r="M288" s="13" t="b">
        <v>0</v>
      </c>
      <c r="N288" s="11"/>
      <c r="O288" s="12" t="str">
        <f>IF(ISBLANK(Table1[[#This Row],[예약일(확정)]]),"",Table1[[#This Row],[예약일(확정)]]+7)</f>
        <v/>
      </c>
      <c r="P288" s="11"/>
      <c r="Q288" s="11"/>
      <c r="R288" s="11"/>
      <c r="S288" s="11"/>
      <c r="T288" s="11"/>
      <c r="U288" s="10"/>
    </row>
    <row r="289" spans="1:21" ht="17">
      <c r="A289" s="71" t="s">
        <v>2670</v>
      </c>
      <c r="B289" s="249" t="s">
        <v>2669</v>
      </c>
      <c r="C289" s="247"/>
      <c r="D289" s="150" t="s">
        <v>4</v>
      </c>
      <c r="E289" s="224" t="str">
        <f ca="1">IF(AND(J289&lt;&gt;"", O289&lt;&gt;"", TODAY() &gt; O289, N289=""), "포스팅 지연",
IF(N289&lt;&gt;"", "포스팅 완료",
IF(M289=TRUE, "시술 완료",
IF(L289=TRUE, "콘텐츠 가이드 전송",
IF(NOT(ISBLANK(J289)), "예약 확정",
IF(I289=TRUE, "구글폼 회신",
IF(H289=TRUE, "구글폼 전송",
IF(G289=TRUE, "거절",
IF(F289=TRUE, "회신 수신",
"태핑 완료 회신대기")))))
))))</f>
        <v>태핑 완료 회신대기</v>
      </c>
      <c r="F289" s="22" t="b">
        <v>0</v>
      </c>
      <c r="G289" s="22" t="b">
        <v>0</v>
      </c>
      <c r="H289" s="22" t="b">
        <v>0</v>
      </c>
      <c r="I289" s="22" t="b">
        <f>IF(COUNTIF([1]!Form_Responses1[[#All],[Instagram account
(ex. idenel_official - Do not put "@")]], LOWER(A289)) &gt; 0, TRUE, FALSE)</f>
        <v>0</v>
      </c>
      <c r="J289" s="23"/>
      <c r="K289" s="20" t="str">
        <f>IFERROR(VLOOKUP(LOWER(A289), '[1]설문지 응답 시트1'!I:N, 6, FALSE), "")</f>
        <v/>
      </c>
      <c r="L289" s="22" t="b">
        <v>0</v>
      </c>
      <c r="M289" s="22" t="b">
        <v>0</v>
      </c>
      <c r="N289" s="20"/>
      <c r="O289" s="21" t="str">
        <f>IF(ISBLANK(Table1[[#This Row],[예약일(확정)]]),"",Table1[[#This Row],[예약일(확정)]]+7)</f>
        <v/>
      </c>
      <c r="P289" s="20"/>
      <c r="Q289" s="20"/>
      <c r="R289" s="20"/>
      <c r="S289" s="20"/>
      <c r="T289" s="20"/>
      <c r="U289" s="19"/>
    </row>
    <row r="290" spans="1:21" ht="17">
      <c r="A290" s="124" t="s">
        <v>5735</v>
      </c>
      <c r="B290" s="248" t="s">
        <v>5734</v>
      </c>
      <c r="C290" s="245"/>
      <c r="D290" s="148" t="s">
        <v>4</v>
      </c>
      <c r="E290" s="223" t="str">
        <f ca="1">IF(AND(J290&lt;&gt;"", O290&lt;&gt;"", TODAY() &gt; O290, N290=""), "포스팅 지연",
IF(N290&lt;&gt;"", "포스팅 완료",
IF(M290=TRUE, "시술 완료",
IF(L290=TRUE, "콘텐츠 가이드 전송",
IF(NOT(ISBLANK(J290)), "예약 확정",
IF(I290=TRUE, "구글폼 회신",
IF(H290=TRUE, "구글폼 전송",
IF(G290=TRUE, "거절",
IF(F290=TRUE, "회신 수신",
"태핑 완료 회신대기")))))
))))</f>
        <v>회신 수신</v>
      </c>
      <c r="F290" s="13" t="b">
        <v>1</v>
      </c>
      <c r="G290" s="13" t="b">
        <v>0</v>
      </c>
      <c r="H290" s="13" t="b">
        <v>0</v>
      </c>
      <c r="I290" s="13" t="b">
        <f>IF(COUNTIF([1]!Form_Responses1[[#All],[Instagram account
(ex. idenel_official - Do not put "@")]], LOWER(A290)) &gt; 0, TRUE, FALSE)</f>
        <v>0</v>
      </c>
      <c r="J290" s="14"/>
      <c r="K290" s="11" t="str">
        <f>IFERROR(VLOOKUP(LOWER(A290), '[1]설문지 응답 시트1'!I:N, 6, FALSE), "")</f>
        <v/>
      </c>
      <c r="L290" s="13" t="b">
        <v>0</v>
      </c>
      <c r="M290" s="13" t="b">
        <v>0</v>
      </c>
      <c r="N290" s="11"/>
      <c r="O290" s="12" t="str">
        <f>IF(ISBLANK(Table1[[#This Row],[예약일(확정)]]),"",Table1[[#This Row],[예약일(확정)]]+7)</f>
        <v/>
      </c>
      <c r="P290" s="11"/>
      <c r="Q290" s="11"/>
      <c r="R290" s="11"/>
      <c r="S290" s="11"/>
      <c r="T290" s="11"/>
      <c r="U290" s="10"/>
    </row>
    <row r="291" spans="1:21" ht="17">
      <c r="A291" s="71" t="s">
        <v>2668</v>
      </c>
      <c r="B291" s="249" t="s">
        <v>2667</v>
      </c>
      <c r="C291" s="247"/>
      <c r="D291" s="150" t="s">
        <v>4</v>
      </c>
      <c r="E291" s="224" t="str">
        <f ca="1">IF(AND(J291&lt;&gt;"", O291&lt;&gt;"", TODAY() &gt; O291, N291=""), "포스팅 지연",
IF(N291&lt;&gt;"", "포스팅 완료",
IF(M291=TRUE, "시술 완료",
IF(L291=TRUE, "콘텐츠 가이드 전송",
IF(NOT(ISBLANK(J291)), "예약 확정",
IF(I291=TRUE, "구글폼 회신",
IF(H291=TRUE, "구글폼 전송",
IF(G291=TRUE, "거절",
IF(F291=TRUE, "회신 수신",
"태핑 완료 회신대기")))))
))))</f>
        <v>태핑 완료 회신대기</v>
      </c>
      <c r="F291" s="22" t="b">
        <v>0</v>
      </c>
      <c r="G291" s="22" t="b">
        <v>0</v>
      </c>
      <c r="H291" s="22" t="b">
        <v>0</v>
      </c>
      <c r="I291" s="22" t="b">
        <f>IF(COUNTIF([1]!Form_Responses1[[#All],[Instagram account
(ex. idenel_official - Do not put "@")]], LOWER(A291)) &gt; 0, TRUE, FALSE)</f>
        <v>0</v>
      </c>
      <c r="J291" s="23"/>
      <c r="K291" s="20" t="str">
        <f>IFERROR(VLOOKUP(LOWER(A291), '[1]설문지 응답 시트1'!I:N, 6, FALSE), "")</f>
        <v/>
      </c>
      <c r="L291" s="22" t="b">
        <v>0</v>
      </c>
      <c r="M291" s="22" t="b">
        <v>0</v>
      </c>
      <c r="N291" s="20"/>
      <c r="O291" s="21" t="str">
        <f>IF(ISBLANK(Table1[[#This Row],[예약일(확정)]]),"",Table1[[#This Row],[예약일(확정)]]+7)</f>
        <v/>
      </c>
      <c r="P291" s="20"/>
      <c r="Q291" s="20"/>
      <c r="R291" s="20"/>
      <c r="S291" s="20"/>
      <c r="T291" s="20"/>
      <c r="U291" s="19"/>
    </row>
    <row r="292" spans="1:21" ht="17">
      <c r="A292" s="124" t="s">
        <v>5733</v>
      </c>
      <c r="B292" s="248" t="s">
        <v>5732</v>
      </c>
      <c r="C292" s="245"/>
      <c r="D292" s="148" t="s">
        <v>4</v>
      </c>
      <c r="E292" s="223" t="str">
        <f ca="1">IF(AND(J292&lt;&gt;"", O292&lt;&gt;"", TODAY() &gt; O292, N292=""), "포스팅 지연",
IF(N292&lt;&gt;"", "포스팅 완료",
IF(M292=TRUE, "시술 완료",
IF(L292=TRUE, "콘텐츠 가이드 전송",
IF(NOT(ISBLANK(J292)), "예약 확정",
IF(I292=TRUE, "구글폼 회신",
IF(H292=TRUE, "구글폼 전송",
IF(G292=TRUE, "거절",
IF(F292=TRUE, "회신 수신",
"태핑 완료 회신대기")))))
))))</f>
        <v>회신 수신</v>
      </c>
      <c r="F292" s="13" t="b">
        <v>1</v>
      </c>
      <c r="G292" s="13" t="b">
        <v>0</v>
      </c>
      <c r="H292" s="13" t="b">
        <v>0</v>
      </c>
      <c r="I292" s="13" t="b">
        <f>IF(COUNTIF([1]!Form_Responses1[[#All],[Instagram account
(ex. idenel_official - Do not put "@")]], LOWER(A292)) &gt; 0, TRUE, FALSE)</f>
        <v>0</v>
      </c>
      <c r="J292" s="14"/>
      <c r="K292" s="11" t="str">
        <f>IFERROR(VLOOKUP(LOWER(A292), '[1]설문지 응답 시트1'!I:N, 6, FALSE), "")</f>
        <v/>
      </c>
      <c r="L292" s="13" t="b">
        <v>0</v>
      </c>
      <c r="M292" s="13" t="b">
        <v>0</v>
      </c>
      <c r="N292" s="11"/>
      <c r="O292" s="12" t="str">
        <f>IF(ISBLANK(Table1[[#This Row],[예약일(확정)]]),"",Table1[[#This Row],[예약일(확정)]]+7)</f>
        <v/>
      </c>
      <c r="P292" s="11"/>
      <c r="Q292" s="11"/>
      <c r="R292" s="11"/>
      <c r="S292" s="11"/>
      <c r="T292" s="11"/>
      <c r="U292" s="10"/>
    </row>
    <row r="293" spans="1:21" ht="17">
      <c r="A293" s="71" t="s">
        <v>2666</v>
      </c>
      <c r="B293" s="249" t="s">
        <v>2665</v>
      </c>
      <c r="C293" s="247"/>
      <c r="D293" s="150" t="s">
        <v>4</v>
      </c>
      <c r="E293" s="224" t="str">
        <f ca="1">IF(AND(J293&lt;&gt;"", O293&lt;&gt;"", TODAY() &gt; O293, N293=""), "포스팅 지연",
IF(N293&lt;&gt;"", "포스팅 완료",
IF(M293=TRUE, "시술 완료",
IF(L293=TRUE, "콘텐츠 가이드 전송",
IF(NOT(ISBLANK(J293)), "예약 확정",
IF(I293=TRUE, "구글폼 회신",
IF(H293=TRUE, "구글폼 전송",
IF(G293=TRUE, "거절",
IF(F293=TRUE, "회신 수신",
"태핑 완료 회신대기")))))
))))</f>
        <v>태핑 완료 회신대기</v>
      </c>
      <c r="F293" s="22" t="b">
        <v>0</v>
      </c>
      <c r="G293" s="22" t="b">
        <v>0</v>
      </c>
      <c r="H293" s="22" t="b">
        <v>0</v>
      </c>
      <c r="I293" s="22" t="b">
        <f>IF(COUNTIF([1]!Form_Responses1[[#All],[Instagram account
(ex. idenel_official - Do not put "@")]], LOWER(A293)) &gt; 0, TRUE, FALSE)</f>
        <v>0</v>
      </c>
      <c r="J293" s="23"/>
      <c r="K293" s="20" t="str">
        <f>IFERROR(VLOOKUP(LOWER(A293), '[1]설문지 응답 시트1'!I:N, 6, FALSE), "")</f>
        <v/>
      </c>
      <c r="L293" s="22" t="b">
        <v>0</v>
      </c>
      <c r="M293" s="22" t="b">
        <v>0</v>
      </c>
      <c r="N293" s="20"/>
      <c r="O293" s="21" t="str">
        <f>IF(ISBLANK(Table1[[#This Row],[예약일(확정)]]),"",Table1[[#This Row],[예약일(확정)]]+7)</f>
        <v/>
      </c>
      <c r="P293" s="20"/>
      <c r="Q293" s="20"/>
      <c r="R293" s="20"/>
      <c r="S293" s="20"/>
      <c r="T293" s="20"/>
      <c r="U293" s="19"/>
    </row>
    <row r="294" spans="1:21" ht="17">
      <c r="A294" s="124" t="s">
        <v>4307</v>
      </c>
      <c r="B294" s="248" t="s">
        <v>4306</v>
      </c>
      <c r="C294" s="245"/>
      <c r="D294" s="148" t="s">
        <v>4</v>
      </c>
      <c r="E294" s="223" t="str">
        <f ca="1">IF(AND(J294&lt;&gt;"", O294&lt;&gt;"", TODAY() &gt; O294, N294=""), "포스팅 지연",
IF(N294&lt;&gt;"", "포스팅 완료",
IF(M294=TRUE, "시술 완료",
IF(L294=TRUE, "콘텐츠 가이드 전송",
IF(NOT(ISBLANK(J294)), "예약 확정",
IF(I294=TRUE, "구글폼 회신",
IF(H294=TRUE, "구글폼 전송",
IF(G294=TRUE, "거절",
IF(F294=TRUE, "회신 수신",
"태핑 완료 회신대기")))))
))))</f>
        <v>태핑 완료 회신대기</v>
      </c>
      <c r="F294" s="13" t="b">
        <v>0</v>
      </c>
      <c r="G294" s="13" t="b">
        <v>0</v>
      </c>
      <c r="H294" s="13" t="b">
        <v>0</v>
      </c>
      <c r="I294" s="13" t="b">
        <f>IF(COUNTIF([1]!Form_Responses1[[#All],[Instagram account
(ex. idenel_official - Do not put "@")]], LOWER(A294)) &gt; 0, TRUE, FALSE)</f>
        <v>0</v>
      </c>
      <c r="J294" s="14"/>
      <c r="K294" s="11" t="str">
        <f>IFERROR(VLOOKUP(LOWER(A294), '[1]설문지 응답 시트1'!I:N, 6, FALSE), "")</f>
        <v/>
      </c>
      <c r="L294" s="13" t="b">
        <v>0</v>
      </c>
      <c r="M294" s="13" t="b">
        <v>0</v>
      </c>
      <c r="N294" s="11"/>
      <c r="O294" s="12" t="str">
        <f>IF(ISBLANK(Table1[[#This Row],[예약일(확정)]]),"",Table1[[#This Row],[예약일(확정)]]+7)</f>
        <v/>
      </c>
      <c r="P294" s="11"/>
      <c r="Q294" s="11"/>
      <c r="R294" s="11"/>
      <c r="S294" s="11"/>
      <c r="T294" s="11"/>
      <c r="U294" s="10"/>
    </row>
    <row r="295" spans="1:21" ht="17">
      <c r="A295" s="71" t="s">
        <v>4305</v>
      </c>
      <c r="B295" s="249" t="s">
        <v>4304</v>
      </c>
      <c r="C295" s="247"/>
      <c r="D295" s="150" t="s">
        <v>4</v>
      </c>
      <c r="E295" s="224" t="str">
        <f ca="1">IF(AND(J295&lt;&gt;"", O295&lt;&gt;"", TODAY() &gt; O295, N295=""), "포스팅 지연",
IF(N295&lt;&gt;"", "포스팅 완료",
IF(M295=TRUE, "시술 완료",
IF(L295=TRUE, "콘텐츠 가이드 전송",
IF(NOT(ISBLANK(J295)), "예약 확정",
IF(I295=TRUE, "구글폼 회신",
IF(H295=TRUE, "구글폼 전송",
IF(G295=TRUE, "거절",
IF(F295=TRUE, "회신 수신",
"태핑 완료 회신대기")))))
))))</f>
        <v>태핑 완료 회신대기</v>
      </c>
      <c r="F295" s="22" t="b">
        <v>0</v>
      </c>
      <c r="G295" s="22" t="b">
        <v>0</v>
      </c>
      <c r="H295" s="22" t="b">
        <v>0</v>
      </c>
      <c r="I295" s="22" t="b">
        <f>IF(COUNTIF([1]!Form_Responses1[[#All],[Instagram account
(ex. idenel_official - Do not put "@")]], LOWER(A295)) &gt; 0, TRUE, FALSE)</f>
        <v>0</v>
      </c>
      <c r="J295" s="23"/>
      <c r="K295" s="20" t="str">
        <f>IFERROR(VLOOKUP(LOWER(A295), '[1]설문지 응답 시트1'!I:N, 6, FALSE), "")</f>
        <v/>
      </c>
      <c r="L295" s="22" t="b">
        <v>0</v>
      </c>
      <c r="M295" s="22" t="b">
        <v>0</v>
      </c>
      <c r="N295" s="20"/>
      <c r="O295" s="21" t="str">
        <f>IF(ISBLANK(Table1[[#This Row],[예약일(확정)]]),"",Table1[[#This Row],[예약일(확정)]]+7)</f>
        <v/>
      </c>
      <c r="P295" s="20"/>
      <c r="Q295" s="20"/>
      <c r="R295" s="20"/>
      <c r="S295" s="20"/>
      <c r="T295" s="20"/>
      <c r="U295" s="19"/>
    </row>
    <row r="296" spans="1:21" ht="17">
      <c r="A296" s="124" t="s">
        <v>5731</v>
      </c>
      <c r="B296" s="248" t="s">
        <v>5730</v>
      </c>
      <c r="C296" s="245"/>
      <c r="D296" s="148" t="s">
        <v>4</v>
      </c>
      <c r="E296" s="223" t="str">
        <f ca="1">IF(AND(J296&lt;&gt;"", O296&lt;&gt;"", TODAY() &gt; O296, N296=""), "포스팅 지연",
IF(N296&lt;&gt;"", "포스팅 완료",
IF(M296=TRUE, "시술 완료",
IF(L296=TRUE, "콘텐츠 가이드 전송",
IF(NOT(ISBLANK(J296)), "예약 확정",
IF(I296=TRUE, "구글폼 회신",
IF(H296=TRUE, "구글폼 전송",
IF(G296=TRUE, "거절",
IF(F296=TRUE, "회신 수신",
"태핑 완료 회신대기")))))
))))</f>
        <v>구글폼 전송</v>
      </c>
      <c r="F296" s="13" t="b">
        <v>1</v>
      </c>
      <c r="G296" s="13" t="b">
        <v>0</v>
      </c>
      <c r="H296" s="13" t="b">
        <v>1</v>
      </c>
      <c r="I296" s="13" t="b">
        <f>IF(COUNTIF([1]!Form_Responses1[[#All],[Instagram account
(ex. idenel_official - Do not put "@")]], LOWER(A296)) &gt; 0, TRUE, FALSE)</f>
        <v>0</v>
      </c>
      <c r="J296" s="14"/>
      <c r="K296" s="11" t="str">
        <f>IFERROR(VLOOKUP(LOWER(A296), '[1]설문지 응답 시트1'!I:N, 6, FALSE), "")</f>
        <v/>
      </c>
      <c r="L296" s="13" t="b">
        <v>0</v>
      </c>
      <c r="M296" s="13" t="b">
        <v>0</v>
      </c>
      <c r="N296" s="11"/>
      <c r="O296" s="12" t="str">
        <f>IF(ISBLANK(Table1[[#This Row],[예약일(확정)]]),"",Table1[[#This Row],[예약일(확정)]]+7)</f>
        <v/>
      </c>
      <c r="P296" s="11"/>
      <c r="Q296" s="11"/>
      <c r="R296" s="11"/>
      <c r="S296" s="11"/>
      <c r="T296" s="11"/>
      <c r="U296" s="10"/>
    </row>
    <row r="297" spans="1:21" ht="17">
      <c r="A297" s="71" t="s">
        <v>4303</v>
      </c>
      <c r="B297" s="249" t="s">
        <v>4302</v>
      </c>
      <c r="C297" s="247"/>
      <c r="D297" s="150" t="s">
        <v>4</v>
      </c>
      <c r="E297" s="224" t="str">
        <f ca="1">IF(AND(J297&lt;&gt;"", O297&lt;&gt;"", TODAY() &gt; O297, N297=""), "포스팅 지연",
IF(N297&lt;&gt;"", "포스팅 완료",
IF(M297=TRUE, "시술 완료",
IF(L297=TRUE, "콘텐츠 가이드 전송",
IF(NOT(ISBLANK(J297)), "예약 확정",
IF(I297=TRUE, "구글폼 회신",
IF(H297=TRUE, "구글폼 전송",
IF(G297=TRUE, "거절",
IF(F297=TRUE, "회신 수신",
"태핑 완료 회신대기")))))
))))</f>
        <v>태핑 완료 회신대기</v>
      </c>
      <c r="F297" s="22" t="b">
        <v>0</v>
      </c>
      <c r="G297" s="22" t="b">
        <v>0</v>
      </c>
      <c r="H297" s="22" t="b">
        <v>0</v>
      </c>
      <c r="I297" s="22" t="b">
        <f>IF(COUNTIF([1]!Form_Responses1[[#All],[Instagram account
(ex. idenel_official - Do not put "@")]], LOWER(A297)) &gt; 0, TRUE, FALSE)</f>
        <v>0</v>
      </c>
      <c r="J297" s="23"/>
      <c r="K297" s="20" t="str">
        <f>IFERROR(VLOOKUP(LOWER(A297), '[1]설문지 응답 시트1'!I:N, 6, FALSE), "")</f>
        <v/>
      </c>
      <c r="L297" s="22" t="b">
        <v>0</v>
      </c>
      <c r="M297" s="22" t="b">
        <v>0</v>
      </c>
      <c r="N297" s="20"/>
      <c r="O297" s="21" t="str">
        <f>IF(ISBLANK(Table1[[#This Row],[예약일(확정)]]),"",Table1[[#This Row],[예약일(확정)]]+7)</f>
        <v/>
      </c>
      <c r="P297" s="20"/>
      <c r="Q297" s="20"/>
      <c r="R297" s="20"/>
      <c r="S297" s="20"/>
      <c r="T297" s="20"/>
      <c r="U297" s="19"/>
    </row>
    <row r="298" spans="1:21" ht="17">
      <c r="A298" s="124" t="s">
        <v>2676</v>
      </c>
      <c r="B298" s="248" t="s">
        <v>2675</v>
      </c>
      <c r="C298" s="245"/>
      <c r="D298" s="148" t="s">
        <v>4</v>
      </c>
      <c r="E298" s="223" t="str">
        <f ca="1">IF(AND(J298&lt;&gt;"", O298&lt;&gt;"", TODAY() &gt; O298, N298=""), "포스팅 지연",
IF(N298&lt;&gt;"", "포스팅 완료",
IF(M298=TRUE, "시술 완료",
IF(L298=TRUE, "콘텐츠 가이드 전송",
IF(NOT(ISBLANK(J298)), "예약 확정",
IF(I298=TRUE, "구글폼 회신",
IF(H298=TRUE, "구글폼 전송",
IF(G298=TRUE, "거절",
IF(F298=TRUE, "회신 수신",
"태핑 완료 회신대기")))))
))))</f>
        <v>태핑 완료 회신대기</v>
      </c>
      <c r="F298" s="13" t="b">
        <v>0</v>
      </c>
      <c r="G298" s="13" t="b">
        <v>0</v>
      </c>
      <c r="H298" s="13" t="b">
        <v>0</v>
      </c>
      <c r="I298" s="13" t="b">
        <f>IF(COUNTIF([1]!Form_Responses1[[#All],[Instagram account
(ex. idenel_official - Do not put "@")]], LOWER(A298)) &gt; 0, TRUE, FALSE)</f>
        <v>0</v>
      </c>
      <c r="J298" s="14"/>
      <c r="K298" s="11" t="str">
        <f>IFERROR(VLOOKUP(LOWER(A298), '[1]설문지 응답 시트1'!I:N, 6, FALSE), "")</f>
        <v/>
      </c>
      <c r="L298" s="13" t="b">
        <v>0</v>
      </c>
      <c r="M298" s="13" t="b">
        <v>0</v>
      </c>
      <c r="N298" s="11"/>
      <c r="O298" s="12" t="str">
        <f>IF(ISBLANK(Table1[[#This Row],[예약일(확정)]]),"",Table1[[#This Row],[예약일(확정)]]+7)</f>
        <v/>
      </c>
      <c r="P298" s="11"/>
      <c r="Q298" s="11"/>
      <c r="R298" s="11"/>
      <c r="S298" s="11"/>
      <c r="T298" s="11"/>
      <c r="U298" s="10"/>
    </row>
    <row r="299" spans="1:21" ht="17">
      <c r="A299" s="71" t="s">
        <v>5729</v>
      </c>
      <c r="B299" s="249" t="s">
        <v>5728</v>
      </c>
      <c r="C299" s="247"/>
      <c r="D299" s="150" t="s">
        <v>4</v>
      </c>
      <c r="E299" s="224" t="str">
        <f ca="1">IF(AND(J299&lt;&gt;"", O299&lt;&gt;"", TODAY() &gt; O299, N299=""), "포스팅 지연",
IF(N299&lt;&gt;"", "포스팅 완료",
IF(M299=TRUE, "시술 완료",
IF(L299=TRUE, "콘텐츠 가이드 전송",
IF(NOT(ISBLANK(J299)), "예약 확정",
IF(I299=TRUE, "구글폼 회신",
IF(H299=TRUE, "구글폼 전송",
IF(G299=TRUE, "거절",
IF(F299=TRUE, "회신 수신",
"태핑 완료 회신대기")))))
))))</f>
        <v>태핑 완료 회신대기</v>
      </c>
      <c r="F299" s="22" t="b">
        <v>0</v>
      </c>
      <c r="G299" s="22" t="b">
        <v>0</v>
      </c>
      <c r="H299" s="22" t="b">
        <v>0</v>
      </c>
      <c r="I299" s="22" t="b">
        <f>IF(COUNTIF([1]!Form_Responses1[[#All],[Instagram account
(ex. idenel_official - Do not put "@")]], LOWER(A299)) &gt; 0, TRUE, FALSE)</f>
        <v>0</v>
      </c>
      <c r="J299" s="23"/>
      <c r="K299" s="20" t="str">
        <f>IFERROR(VLOOKUP(LOWER(A299), '[1]설문지 응답 시트1'!I:N, 6, FALSE), "")</f>
        <v/>
      </c>
      <c r="L299" s="22" t="b">
        <v>0</v>
      </c>
      <c r="M299" s="22" t="b">
        <v>0</v>
      </c>
      <c r="N299" s="20"/>
      <c r="O299" s="21" t="str">
        <f>IF(ISBLANK(Table1[[#This Row],[예약일(확정)]]),"",Table1[[#This Row],[예약일(확정)]]+7)</f>
        <v/>
      </c>
      <c r="P299" s="20"/>
      <c r="Q299" s="20"/>
      <c r="R299" s="20"/>
      <c r="S299" s="20"/>
      <c r="T299" s="20"/>
      <c r="U299" s="19"/>
    </row>
    <row r="300" spans="1:21" ht="17">
      <c r="A300" s="124" t="s">
        <v>434</v>
      </c>
      <c r="B300" s="248" t="s">
        <v>4301</v>
      </c>
      <c r="C300" s="245"/>
      <c r="D300" s="148" t="s">
        <v>4</v>
      </c>
      <c r="E300" s="223" t="str">
        <f ca="1">IF(AND(J300&lt;&gt;"", O300&lt;&gt;"", TODAY() &gt; O300, N300=""), "포스팅 지연",
IF(N300&lt;&gt;"", "포스팅 완료",
IF(M300=TRUE, "시술 완료",
IF(L300=TRUE, "콘텐츠 가이드 전송",
IF(NOT(ISBLANK(J300)), "예약 확정",
IF(I300=TRUE, "구글폼 회신",
IF(H300=TRUE, "구글폼 전송",
IF(G300=TRUE, "거절",
IF(F300=TRUE, "회신 수신",
"태핑 완료 회신대기")))))
))))</f>
        <v>태핑 완료 회신대기</v>
      </c>
      <c r="F300" s="13" t="b">
        <v>0</v>
      </c>
      <c r="G300" s="13" t="b">
        <v>0</v>
      </c>
      <c r="H300" s="13" t="b">
        <v>0</v>
      </c>
      <c r="I300" s="13" t="b">
        <f>IF(COUNTIF([1]!Form_Responses1[[#All],[Instagram account
(ex. idenel_official - Do not put "@")]], LOWER(A300)) &gt; 0, TRUE, FALSE)</f>
        <v>0</v>
      </c>
      <c r="J300" s="14"/>
      <c r="K300" s="11" t="str">
        <f>IFERROR(VLOOKUP(LOWER(A300), '[1]설문지 응답 시트1'!I:N, 6, FALSE), "")</f>
        <v/>
      </c>
      <c r="L300" s="13" t="b">
        <v>0</v>
      </c>
      <c r="M300" s="13" t="b">
        <v>0</v>
      </c>
      <c r="N300" s="11"/>
      <c r="O300" s="12" t="str">
        <f>IF(ISBLANK(Table1[[#This Row],[예약일(확정)]]),"",Table1[[#This Row],[예약일(확정)]]+7)</f>
        <v/>
      </c>
      <c r="P300" s="11"/>
      <c r="Q300" s="11"/>
      <c r="R300" s="11"/>
      <c r="S300" s="11"/>
      <c r="T300" s="11"/>
      <c r="U300" s="10"/>
    </row>
    <row r="301" spans="1:21" ht="17">
      <c r="A301" s="71" t="s">
        <v>2674</v>
      </c>
      <c r="B301" s="249" t="s">
        <v>2673</v>
      </c>
      <c r="C301" s="247"/>
      <c r="D301" s="150" t="s">
        <v>4</v>
      </c>
      <c r="E301" s="224" t="str">
        <f ca="1">IF(AND(J301&lt;&gt;"", O301&lt;&gt;"", TODAY() &gt; O301, N301=""), "포스팅 지연",
IF(N301&lt;&gt;"", "포스팅 완료",
IF(M301=TRUE, "시술 완료",
IF(L301=TRUE, "콘텐츠 가이드 전송",
IF(NOT(ISBLANK(J301)), "예약 확정",
IF(I301=TRUE, "구글폼 회신",
IF(H301=TRUE, "구글폼 전송",
IF(G301=TRUE, "거절",
IF(F301=TRUE, "회신 수신",
"태핑 완료 회신대기")))))
))))</f>
        <v>태핑 완료 회신대기</v>
      </c>
      <c r="F301" s="22" t="b">
        <v>0</v>
      </c>
      <c r="G301" s="22" t="b">
        <v>0</v>
      </c>
      <c r="H301" s="22" t="b">
        <v>0</v>
      </c>
      <c r="I301" s="22" t="b">
        <f>IF(COUNTIF([1]!Form_Responses1[[#All],[Instagram account
(ex. idenel_official - Do not put "@")]], LOWER(A301)) &gt; 0, TRUE, FALSE)</f>
        <v>0</v>
      </c>
      <c r="J301" s="23"/>
      <c r="K301" s="20" t="str">
        <f>IFERROR(VLOOKUP(LOWER(A301), '[1]설문지 응답 시트1'!I:N, 6, FALSE), "")</f>
        <v/>
      </c>
      <c r="L301" s="22" t="b">
        <v>0</v>
      </c>
      <c r="M301" s="22" t="b">
        <v>0</v>
      </c>
      <c r="N301" s="20"/>
      <c r="O301" s="21" t="str">
        <f>IF(ISBLANK(Table1[[#This Row],[예약일(확정)]]),"",Table1[[#This Row],[예약일(확정)]]+7)</f>
        <v/>
      </c>
      <c r="P301" s="20"/>
      <c r="Q301" s="20"/>
      <c r="R301" s="20"/>
      <c r="S301" s="20"/>
      <c r="T301" s="20"/>
      <c r="U301" s="19"/>
    </row>
    <row r="302" spans="1:21" ht="17">
      <c r="A302" s="124" t="s">
        <v>2672</v>
      </c>
      <c r="B302" s="248" t="s">
        <v>2671</v>
      </c>
      <c r="C302" s="245"/>
      <c r="D302" s="148" t="s">
        <v>4</v>
      </c>
      <c r="E302" s="223" t="str">
        <f ca="1">IF(AND(J302&lt;&gt;"", O302&lt;&gt;"", TODAY() &gt; O302, N302=""), "포스팅 지연",
IF(N302&lt;&gt;"", "포스팅 완료",
IF(M302=TRUE, "시술 완료",
IF(L302=TRUE, "콘텐츠 가이드 전송",
IF(NOT(ISBLANK(J302)), "예약 확정",
IF(I302=TRUE, "구글폼 회신",
IF(H302=TRUE, "구글폼 전송",
IF(G302=TRUE, "거절",
IF(F302=TRUE, "회신 수신",
"태핑 완료 회신대기")))))
))))</f>
        <v>태핑 완료 회신대기</v>
      </c>
      <c r="F302" s="13" t="b">
        <v>0</v>
      </c>
      <c r="G302" s="13" t="b">
        <v>0</v>
      </c>
      <c r="H302" s="13" t="b">
        <v>0</v>
      </c>
      <c r="I302" s="13" t="b">
        <f>IF(COUNTIF([1]!Form_Responses1[[#All],[Instagram account
(ex. idenel_official - Do not put "@")]], LOWER(A302)) &gt; 0, TRUE, FALSE)</f>
        <v>0</v>
      </c>
      <c r="J302" s="14"/>
      <c r="K302" s="11" t="str">
        <f>IFERROR(VLOOKUP(LOWER(A302), '[1]설문지 응답 시트1'!I:N, 6, FALSE), "")</f>
        <v/>
      </c>
      <c r="L302" s="13" t="b">
        <v>0</v>
      </c>
      <c r="M302" s="13" t="b">
        <v>0</v>
      </c>
      <c r="N302" s="11"/>
      <c r="O302" s="12" t="str">
        <f>IF(ISBLANK(Table1[[#This Row],[예약일(확정)]]),"",Table1[[#This Row],[예약일(확정)]]+7)</f>
        <v/>
      </c>
      <c r="P302" s="11"/>
      <c r="Q302" s="11"/>
      <c r="R302" s="11"/>
      <c r="S302" s="11"/>
      <c r="T302" s="11"/>
      <c r="U302" s="10"/>
    </row>
    <row r="303" spans="1:21" ht="17">
      <c r="A303" s="71" t="s">
        <v>4300</v>
      </c>
      <c r="B303" s="249" t="s">
        <v>4299</v>
      </c>
      <c r="C303" s="247"/>
      <c r="D303" s="150" t="s">
        <v>4</v>
      </c>
      <c r="E303" s="224" t="str">
        <f ca="1">IF(AND(J303&lt;&gt;"", O303&lt;&gt;"", TODAY() &gt; O303, N303=""), "포스팅 지연",
IF(N303&lt;&gt;"", "포스팅 완료",
IF(M303=TRUE, "시술 완료",
IF(L303=TRUE, "콘텐츠 가이드 전송",
IF(NOT(ISBLANK(J303)), "예약 확정",
IF(I303=TRUE, "구글폼 회신",
IF(H303=TRUE, "구글폼 전송",
IF(G303=TRUE, "거절",
IF(F303=TRUE, "회신 수신",
"태핑 완료 회신대기")))))
))))</f>
        <v>태핑 완료 회신대기</v>
      </c>
      <c r="F303" s="22" t="b">
        <v>0</v>
      </c>
      <c r="G303" s="22" t="b">
        <v>0</v>
      </c>
      <c r="H303" s="22" t="b">
        <v>0</v>
      </c>
      <c r="I303" s="22" t="b">
        <f>IF(COUNTIF([1]!Form_Responses1[[#All],[Instagram account
(ex. idenel_official - Do not put "@")]], LOWER(A303)) &gt; 0, TRUE, FALSE)</f>
        <v>0</v>
      </c>
      <c r="J303" s="23"/>
      <c r="K303" s="20" t="str">
        <f>IFERROR(VLOOKUP(LOWER(A303), '[1]설문지 응답 시트1'!I:N, 6, FALSE), "")</f>
        <v/>
      </c>
      <c r="L303" s="22" t="b">
        <v>0</v>
      </c>
      <c r="M303" s="22" t="b">
        <v>0</v>
      </c>
      <c r="N303" s="20"/>
      <c r="O303" s="21" t="str">
        <f>IF(ISBLANK(Table1[[#This Row],[예약일(확정)]]),"",Table1[[#This Row],[예약일(확정)]]+7)</f>
        <v/>
      </c>
      <c r="P303" s="20"/>
      <c r="Q303" s="20"/>
      <c r="R303" s="20"/>
      <c r="S303" s="20"/>
      <c r="T303" s="20"/>
      <c r="U303" s="19"/>
    </row>
    <row r="304" spans="1:21" ht="17">
      <c r="A304" s="124" t="s">
        <v>3159</v>
      </c>
      <c r="B304" s="248" t="s">
        <v>3158</v>
      </c>
      <c r="C304" s="245"/>
      <c r="D304" s="148" t="s">
        <v>4</v>
      </c>
      <c r="E304" s="223" t="str">
        <f ca="1">IF(AND(J304&lt;&gt;"", O304&lt;&gt;"", TODAY() &gt; O304, N304=""), "포스팅 지연",
IF(N304&lt;&gt;"", "포스팅 완료",
IF(M304=TRUE, "시술 완료",
IF(L304=TRUE, "콘텐츠 가이드 전송",
IF(NOT(ISBLANK(J304)), "예약 확정",
IF(I304=TRUE, "구글폼 회신",
IF(H304=TRUE, "구글폼 전송",
IF(G304=TRUE, "거절",
IF(F304=TRUE, "회신 수신",
"태핑 완료 회신대기")))))
))))</f>
        <v>태핑 완료 회신대기</v>
      </c>
      <c r="F304" s="13" t="b">
        <v>0</v>
      </c>
      <c r="G304" s="13" t="b">
        <v>0</v>
      </c>
      <c r="H304" s="13" t="b">
        <v>0</v>
      </c>
      <c r="I304" s="13" t="b">
        <f>IF(COUNTIF([1]!Form_Responses1[[#All],[Instagram account
(ex. idenel_official - Do not put "@")]], LOWER(A304)) &gt; 0, TRUE, FALSE)</f>
        <v>0</v>
      </c>
      <c r="J304" s="14"/>
      <c r="K304" s="11" t="str">
        <f>IFERROR(VLOOKUP(LOWER(A304), '[1]설문지 응답 시트1'!I:N, 6, FALSE), "")</f>
        <v/>
      </c>
      <c r="L304" s="13" t="b">
        <v>0</v>
      </c>
      <c r="M304" s="13" t="b">
        <v>0</v>
      </c>
      <c r="N304" s="11"/>
      <c r="O304" s="12" t="str">
        <f>IF(ISBLANK(Table1[[#This Row],[예약일(확정)]]),"",Table1[[#This Row],[예약일(확정)]]+7)</f>
        <v/>
      </c>
      <c r="P304" s="11"/>
      <c r="Q304" s="11"/>
      <c r="R304" s="11"/>
      <c r="S304" s="11"/>
      <c r="T304" s="11"/>
      <c r="U304" s="10"/>
    </row>
    <row r="305" spans="1:21" ht="17">
      <c r="A305" s="71" t="s">
        <v>5727</v>
      </c>
      <c r="B305" s="249" t="s">
        <v>5726</v>
      </c>
      <c r="C305" s="247"/>
      <c r="D305" s="150" t="s">
        <v>4</v>
      </c>
      <c r="E305" s="224" t="str">
        <f ca="1">IF(AND(J305&lt;&gt;"", O305&lt;&gt;"", TODAY() &gt; O305, N305=""), "포스팅 지연",
IF(N305&lt;&gt;"", "포스팅 완료",
IF(M305=TRUE, "시술 완료",
IF(L305=TRUE, "콘텐츠 가이드 전송",
IF(NOT(ISBLANK(J305)), "예약 확정",
IF(I305=TRUE, "구글폼 회신",
IF(H305=TRUE, "구글폼 전송",
IF(G305=TRUE, "거절",
IF(F305=TRUE, "회신 수신",
"태핑 완료 회신대기")))))
))))</f>
        <v>태핑 완료 회신대기</v>
      </c>
      <c r="F305" s="22" t="b">
        <v>0</v>
      </c>
      <c r="G305" s="22" t="b">
        <v>0</v>
      </c>
      <c r="H305" s="22" t="b">
        <v>0</v>
      </c>
      <c r="I305" s="22" t="b">
        <f>IF(COUNTIF([1]!Form_Responses1[[#All],[Instagram account
(ex. idenel_official - Do not put "@")]], LOWER(A305)) &gt; 0, TRUE, FALSE)</f>
        <v>0</v>
      </c>
      <c r="J305" s="23"/>
      <c r="K305" s="20" t="str">
        <f>IFERROR(VLOOKUP(LOWER(A305), '[1]설문지 응답 시트1'!I:N, 6, FALSE), "")</f>
        <v/>
      </c>
      <c r="L305" s="22" t="b">
        <v>0</v>
      </c>
      <c r="M305" s="22" t="b">
        <v>0</v>
      </c>
      <c r="N305" s="20"/>
      <c r="O305" s="21" t="str">
        <f>IF(ISBLANK(Table1[[#This Row],[예약일(확정)]]),"",Table1[[#This Row],[예약일(확정)]]+7)</f>
        <v/>
      </c>
      <c r="P305" s="20"/>
      <c r="Q305" s="20"/>
      <c r="R305" s="20"/>
      <c r="S305" s="20"/>
      <c r="T305" s="20"/>
      <c r="U305" s="19"/>
    </row>
    <row r="306" spans="1:21" ht="17">
      <c r="A306" s="124" t="s">
        <v>2978</v>
      </c>
      <c r="B306" s="248" t="s">
        <v>2977</v>
      </c>
      <c r="C306" s="245"/>
      <c r="D306" s="148" t="s">
        <v>4</v>
      </c>
      <c r="E306" s="223" t="str">
        <f ca="1">IF(AND(J306&lt;&gt;"", O306&lt;&gt;"", TODAY() &gt; O306, N306=""), "포스팅 지연",
IF(N306&lt;&gt;"", "포스팅 완료",
IF(M306=TRUE, "시술 완료",
IF(L306=TRUE, "콘텐츠 가이드 전송",
IF(NOT(ISBLANK(J306)), "예약 확정",
IF(I306=TRUE, "구글폼 회신",
IF(H306=TRUE, "구글폼 전송",
IF(G306=TRUE, "거절",
IF(F306=TRUE, "회신 수신",
"태핑 완료 회신대기")))))
))))</f>
        <v>태핑 완료 회신대기</v>
      </c>
      <c r="F306" s="13" t="b">
        <v>0</v>
      </c>
      <c r="G306" s="13" t="b">
        <v>0</v>
      </c>
      <c r="H306" s="13" t="b">
        <v>0</v>
      </c>
      <c r="I306" s="13" t="b">
        <f>IF(COUNTIF([1]!Form_Responses1[[#All],[Instagram account
(ex. idenel_official - Do not put "@")]], LOWER(A306)) &gt; 0, TRUE, FALSE)</f>
        <v>0</v>
      </c>
      <c r="J306" s="14"/>
      <c r="K306" s="11" t="str">
        <f>IFERROR(VLOOKUP(LOWER(A306), '[1]설문지 응답 시트1'!I:N, 6, FALSE), "")</f>
        <v/>
      </c>
      <c r="L306" s="13" t="b">
        <v>0</v>
      </c>
      <c r="M306" s="13" t="b">
        <v>0</v>
      </c>
      <c r="N306" s="11"/>
      <c r="O306" s="12" t="str">
        <f>IF(ISBLANK(Table1[[#This Row],[예약일(확정)]]),"",Table1[[#This Row],[예약일(확정)]]+7)</f>
        <v/>
      </c>
      <c r="P306" s="11"/>
      <c r="Q306" s="11"/>
      <c r="R306" s="11"/>
      <c r="S306" s="11"/>
      <c r="T306" s="11"/>
      <c r="U306" s="10"/>
    </row>
    <row r="307" spans="1:21" ht="17">
      <c r="A307" s="124" t="s">
        <v>139</v>
      </c>
      <c r="B307" s="248" t="s">
        <v>4297</v>
      </c>
      <c r="C307" s="247"/>
      <c r="D307" s="150" t="s">
        <v>4</v>
      </c>
      <c r="E307" s="224" t="str">
        <f ca="1">IF(AND(J307&lt;&gt;"", O307&lt;&gt;"", TODAY() &gt; O307, N307=""), "포스팅 지연",
IF(N307&lt;&gt;"", "포스팅 완료",
IF(M307=TRUE, "시술 완료",
IF(L307=TRUE, "콘텐츠 가이드 전송",
IF(NOT(ISBLANK(J307)), "예약 확정",
IF(I307=TRUE, "구글폼 회신",
IF(H307=TRUE, "구글폼 전송",
IF(G307=TRUE, "거절",
IF(F307=TRUE, "회신 수신",
"태핑 완료 회신대기")))))
))))</f>
        <v>구글폼 전송</v>
      </c>
      <c r="F307" s="22" t="b">
        <v>1</v>
      </c>
      <c r="G307" s="22" t="b">
        <v>0</v>
      </c>
      <c r="H307" s="22" t="b">
        <v>1</v>
      </c>
      <c r="I307" s="22" t="b">
        <f>IF(COUNTIF([1]!Form_Responses1[[#All],[Instagram account
(ex. idenel_official - Do not put "@")]], LOWER(A307)) &gt; 0, TRUE, FALSE)</f>
        <v>0</v>
      </c>
      <c r="J307" s="23"/>
      <c r="K307" s="20" t="str">
        <f>IFERROR(VLOOKUP(LOWER(A307), '[1]설문지 응답 시트1'!I:N, 6, FALSE), "")</f>
        <v/>
      </c>
      <c r="L307" s="22" t="b">
        <v>0</v>
      </c>
      <c r="M307" s="22" t="b">
        <v>0</v>
      </c>
      <c r="N307" s="20"/>
      <c r="O307" s="21" t="str">
        <f>IF(ISBLANK(Table1[[#This Row],[예약일(확정)]]),"",Table1[[#This Row],[예약일(확정)]]+7)</f>
        <v/>
      </c>
      <c r="P307" s="20"/>
      <c r="Q307" s="20"/>
      <c r="R307" s="20"/>
      <c r="S307" s="20"/>
      <c r="T307" s="20"/>
      <c r="U307" s="19"/>
    </row>
    <row r="308" spans="1:21" ht="17">
      <c r="A308" s="71" t="s">
        <v>2984</v>
      </c>
      <c r="B308" s="249" t="s">
        <v>2983</v>
      </c>
      <c r="C308" s="245"/>
      <c r="D308" s="148" t="s">
        <v>4</v>
      </c>
      <c r="E308" s="223" t="str">
        <f ca="1">IF(AND(J308&lt;&gt;"", O308&lt;&gt;"", TODAY() &gt; O308, N308=""), "포스팅 지연",
IF(N308&lt;&gt;"", "포스팅 완료",
IF(M308=TRUE, "시술 완료",
IF(L308=TRUE, "콘텐츠 가이드 전송",
IF(NOT(ISBLANK(J308)), "예약 확정",
IF(I308=TRUE, "구글폼 회신",
IF(H308=TRUE, "구글폼 전송",
IF(G308=TRUE, "거절",
IF(F308=TRUE, "회신 수신",
"태핑 완료 회신대기")))))
))))</f>
        <v>태핑 완료 회신대기</v>
      </c>
      <c r="F308" s="13" t="b">
        <v>0</v>
      </c>
      <c r="G308" s="13" t="b">
        <v>0</v>
      </c>
      <c r="H308" s="13" t="b">
        <v>0</v>
      </c>
      <c r="I308" s="13" t="b">
        <f>IF(COUNTIF([1]!Form_Responses1[[#All],[Instagram account
(ex. idenel_official - Do not put "@")]], LOWER(A308)) &gt; 0, TRUE, FALSE)</f>
        <v>0</v>
      </c>
      <c r="J308" s="14"/>
      <c r="K308" s="11" t="str">
        <f>IFERROR(VLOOKUP(LOWER(A308), '[1]설문지 응답 시트1'!I:N, 6, FALSE), "")</f>
        <v/>
      </c>
      <c r="L308" s="13" t="b">
        <v>0</v>
      </c>
      <c r="M308" s="13" t="b">
        <v>0</v>
      </c>
      <c r="N308" s="11"/>
      <c r="O308" s="12" t="str">
        <f>IF(ISBLANK(Table1[[#This Row],[예약일(확정)]]),"",Table1[[#This Row],[예약일(확정)]]+7)</f>
        <v/>
      </c>
      <c r="P308" s="11"/>
      <c r="Q308" s="11"/>
      <c r="R308" s="11"/>
      <c r="S308" s="11"/>
      <c r="T308" s="11"/>
      <c r="U308" s="10"/>
    </row>
    <row r="309" spans="1:21" ht="17">
      <c r="A309" s="124" t="s">
        <v>2982</v>
      </c>
      <c r="B309" s="248" t="s">
        <v>2981</v>
      </c>
      <c r="C309" s="247"/>
      <c r="D309" s="150" t="s">
        <v>4</v>
      </c>
      <c r="E309" s="224" t="str">
        <f ca="1">IF(AND(J309&lt;&gt;"", O309&lt;&gt;"", TODAY() &gt; O309, N309=""), "포스팅 지연",
IF(N309&lt;&gt;"", "포스팅 완료",
IF(M309=TRUE, "시술 완료",
IF(L309=TRUE, "콘텐츠 가이드 전송",
IF(NOT(ISBLANK(J309)), "예약 확정",
IF(I309=TRUE, "구글폼 회신",
IF(H309=TRUE, "구글폼 전송",
IF(G309=TRUE, "거절",
IF(F309=TRUE, "회신 수신",
"태핑 완료 회신대기")))))
))))</f>
        <v>태핑 완료 회신대기</v>
      </c>
      <c r="F309" s="22" t="b">
        <v>0</v>
      </c>
      <c r="G309" s="22" t="b">
        <v>0</v>
      </c>
      <c r="H309" s="22" t="b">
        <v>0</v>
      </c>
      <c r="I309" s="22" t="b">
        <f>IF(COUNTIF([1]!Form_Responses1[[#All],[Instagram account
(ex. idenel_official - Do not put "@")]], LOWER(A309)) &gt; 0, TRUE, FALSE)</f>
        <v>0</v>
      </c>
      <c r="J309" s="23"/>
      <c r="K309" s="20" t="str">
        <f>IFERROR(VLOOKUP(LOWER(A309), '[1]설문지 응답 시트1'!I:N, 6, FALSE), "")</f>
        <v/>
      </c>
      <c r="L309" s="22" t="b">
        <v>0</v>
      </c>
      <c r="M309" s="22" t="b">
        <v>0</v>
      </c>
      <c r="N309" s="20"/>
      <c r="O309" s="21" t="str">
        <f>IF(ISBLANK(Table1[[#This Row],[예약일(확정)]]),"",Table1[[#This Row],[예약일(확정)]]+7)</f>
        <v/>
      </c>
      <c r="P309" s="20"/>
      <c r="Q309" s="20"/>
      <c r="R309" s="20"/>
      <c r="S309" s="20"/>
      <c r="T309" s="20"/>
      <c r="U309" s="19"/>
    </row>
    <row r="310" spans="1:21" ht="17">
      <c r="A310" s="71" t="s">
        <v>4296</v>
      </c>
      <c r="B310" s="249" t="s">
        <v>4295</v>
      </c>
      <c r="C310" s="245"/>
      <c r="D310" s="148" t="s">
        <v>4</v>
      </c>
      <c r="E310" s="223" t="str">
        <f ca="1">IF(AND(J310&lt;&gt;"", O310&lt;&gt;"", TODAY() &gt; O310, N310=""), "포스팅 지연",
IF(N310&lt;&gt;"", "포스팅 완료",
IF(M310=TRUE, "시술 완료",
IF(L310=TRUE, "콘텐츠 가이드 전송",
IF(NOT(ISBLANK(J310)), "예약 확정",
IF(I310=TRUE, "구글폼 회신",
IF(H310=TRUE, "구글폼 전송",
IF(G310=TRUE, "거절",
IF(F310=TRUE, "회신 수신",
"태핑 완료 회신대기")))))
))))</f>
        <v>태핑 완료 회신대기</v>
      </c>
      <c r="F310" s="13" t="b">
        <v>0</v>
      </c>
      <c r="G310" s="13" t="b">
        <v>0</v>
      </c>
      <c r="H310" s="13" t="b">
        <v>0</v>
      </c>
      <c r="I310" s="13" t="b">
        <f>IF(COUNTIF([1]!Form_Responses1[[#All],[Instagram account
(ex. idenel_official - Do not put "@")]], LOWER(A310)) &gt; 0, TRUE, FALSE)</f>
        <v>0</v>
      </c>
      <c r="J310" s="14"/>
      <c r="K310" s="11" t="str">
        <f>IFERROR(VLOOKUP(LOWER(A310), '[1]설문지 응답 시트1'!I:N, 6, FALSE), "")</f>
        <v/>
      </c>
      <c r="L310" s="13" t="b">
        <v>0</v>
      </c>
      <c r="M310" s="13" t="b">
        <v>0</v>
      </c>
      <c r="N310" s="11"/>
      <c r="O310" s="12" t="str">
        <f>IF(ISBLANK(Table1[[#This Row],[예약일(확정)]]),"",Table1[[#This Row],[예약일(확정)]]+7)</f>
        <v/>
      </c>
      <c r="P310" s="11"/>
      <c r="Q310" s="11"/>
      <c r="R310" s="11"/>
      <c r="S310" s="11"/>
      <c r="T310" s="11"/>
      <c r="U310" s="10"/>
    </row>
    <row r="311" spans="1:21" ht="17">
      <c r="A311" s="124" t="s">
        <v>2980</v>
      </c>
      <c r="B311" s="248" t="s">
        <v>2979</v>
      </c>
      <c r="C311" s="247"/>
      <c r="D311" s="150" t="s">
        <v>4</v>
      </c>
      <c r="E311" s="224" t="str">
        <f ca="1">IF(AND(J311&lt;&gt;"", O311&lt;&gt;"", TODAY() &gt; O311, N311=""), "포스팅 지연",
IF(N311&lt;&gt;"", "포스팅 완료",
IF(M311=TRUE, "시술 완료",
IF(L311=TRUE, "콘텐츠 가이드 전송",
IF(NOT(ISBLANK(J311)), "예약 확정",
IF(I311=TRUE, "구글폼 회신",
IF(H311=TRUE, "구글폼 전송",
IF(G311=TRUE, "거절",
IF(F311=TRUE, "회신 수신",
"태핑 완료 회신대기")))))
))))</f>
        <v>태핑 완료 회신대기</v>
      </c>
      <c r="F311" s="22" t="b">
        <v>0</v>
      </c>
      <c r="G311" s="22" t="b">
        <v>0</v>
      </c>
      <c r="H311" s="22" t="b">
        <v>0</v>
      </c>
      <c r="I311" s="22" t="b">
        <f>IF(COUNTIF([1]!Form_Responses1[[#All],[Instagram account
(ex. idenel_official - Do not put "@")]], LOWER(A311)) &gt; 0, TRUE, FALSE)</f>
        <v>0</v>
      </c>
      <c r="J311" s="23"/>
      <c r="K311" s="20" t="str">
        <f>IFERROR(VLOOKUP(LOWER(A311), '[1]설문지 응답 시트1'!I:N, 6, FALSE), "")</f>
        <v/>
      </c>
      <c r="L311" s="22" t="b">
        <v>0</v>
      </c>
      <c r="M311" s="22" t="b">
        <v>0</v>
      </c>
      <c r="N311" s="20"/>
      <c r="O311" s="21" t="str">
        <f>IF(ISBLANK(Table1[[#This Row],[예약일(확정)]]),"",Table1[[#This Row],[예약일(확정)]]+7)</f>
        <v/>
      </c>
      <c r="P311" s="20"/>
      <c r="Q311" s="20"/>
      <c r="R311" s="20"/>
      <c r="S311" s="20"/>
      <c r="T311" s="20"/>
      <c r="U311" s="19"/>
    </row>
    <row r="312" spans="1:21" ht="17">
      <c r="A312" s="75" t="s">
        <v>5725</v>
      </c>
      <c r="B312" s="246" t="s">
        <v>5724</v>
      </c>
      <c r="C312" s="245"/>
      <c r="D312" s="148" t="s">
        <v>4</v>
      </c>
      <c r="E312" s="223" t="str">
        <f ca="1">IF(AND(J312&lt;&gt;"", O312&lt;&gt;"", TODAY() &gt; O312, N312=""), "포스팅 지연",
IF(N312&lt;&gt;"", "포스팅 완료",
IF(M312=TRUE, "시술 완료",
IF(L312=TRUE, "콘텐츠 가이드 전송",
IF(NOT(ISBLANK(J312)), "예약 확정",
IF(I312=TRUE, "구글폼 회신",
IF(H312=TRUE, "구글폼 전송",
IF(G312=TRUE, "거절",
IF(F312=TRUE, "회신 수신",
"태핑 완료 회신대기")))))
))))</f>
        <v>회신 수신</v>
      </c>
      <c r="F312" s="13" t="b">
        <v>1</v>
      </c>
      <c r="G312" s="13" t="b">
        <v>0</v>
      </c>
      <c r="H312" s="13" t="b">
        <v>0</v>
      </c>
      <c r="I312" s="13" t="b">
        <f>IF(COUNTIF([1]!Form_Responses1[[#All],[Instagram account
(ex. idenel_official - Do not put "@")]], LOWER(A312)) &gt; 0, TRUE, FALSE)</f>
        <v>0</v>
      </c>
      <c r="J312" s="14"/>
      <c r="K312" s="11" t="str">
        <f>IFERROR(VLOOKUP(LOWER(A312), '[1]설문지 응답 시트1'!I:N, 6, FALSE), "")</f>
        <v/>
      </c>
      <c r="L312" s="13" t="b">
        <v>0</v>
      </c>
      <c r="M312" s="13" t="b">
        <v>0</v>
      </c>
      <c r="N312" s="11"/>
      <c r="O312" s="12" t="str">
        <f>IF(ISBLANK(Table1[[#This Row],[예약일(확정)]]),"",Table1[[#This Row],[예약일(확정)]]+7)</f>
        <v/>
      </c>
      <c r="P312" s="11"/>
      <c r="Q312" s="11"/>
      <c r="R312" s="11"/>
      <c r="S312" s="11"/>
      <c r="T312" s="11"/>
      <c r="U312" s="10"/>
    </row>
    <row r="313" spans="1:21" ht="14">
      <c r="A313" s="27" t="s">
        <v>5723</v>
      </c>
      <c r="B313" s="217" t="s">
        <v>5722</v>
      </c>
      <c r="C313" s="54"/>
      <c r="D313" s="150" t="s">
        <v>4</v>
      </c>
      <c r="E313" s="224" t="str">
        <f ca="1">IF(AND(J313&lt;&gt;"", O313&lt;&gt;"", TODAY() &gt; O313, N313=""), "포스팅 지연",
IF(N313&lt;&gt;"", "포스팅 완료",
IF(M313=TRUE, "시술 완료",
IF(L313=TRUE, "콘텐츠 가이드 전송",
IF(NOT(ISBLANK(J313)), "예약 확정",
IF(I313=TRUE, "구글폼 회신",
IF(H313=TRUE, "구글폼 전송",
IF(G313=TRUE, "거절",
IF(F313=TRUE, "회신 수신",
"태핑 완료 회신대기")))))
))))</f>
        <v>태핑 완료 회신대기</v>
      </c>
      <c r="F313" s="22" t="b">
        <v>0</v>
      </c>
      <c r="G313" s="22" t="b">
        <v>0</v>
      </c>
      <c r="H313" s="22" t="b">
        <v>0</v>
      </c>
      <c r="I313" s="22" t="b">
        <f>IF(COUNTIF([1]!Form_Responses1[[#All],[Instagram account
(ex. idenel_official - Do not put "@")]], LOWER(A313)) &gt; 0, TRUE, FALSE)</f>
        <v>0</v>
      </c>
      <c r="J313" s="23"/>
      <c r="K313" s="20" t="str">
        <f>IFERROR(VLOOKUP(LOWER(A313), '[1]설문지 응답 시트1'!I:N, 6, FALSE), "")</f>
        <v/>
      </c>
      <c r="L313" s="22" t="b">
        <v>0</v>
      </c>
      <c r="M313" s="22" t="b">
        <v>0</v>
      </c>
      <c r="N313" s="20"/>
      <c r="O313" s="21" t="str">
        <f>IF(ISBLANK(Table1[[#This Row],[예약일(확정)]]),"",Table1[[#This Row],[예약일(확정)]]+7)</f>
        <v/>
      </c>
      <c r="P313" s="20"/>
      <c r="Q313" s="20"/>
      <c r="R313" s="20"/>
      <c r="S313" s="20"/>
      <c r="T313" s="20"/>
      <c r="U313" s="19"/>
    </row>
    <row r="314" spans="1:21" ht="14">
      <c r="A314" s="18" t="s">
        <v>5721</v>
      </c>
      <c r="B314" s="192" t="s">
        <v>5720</v>
      </c>
      <c r="C314" s="56"/>
      <c r="D314" s="148" t="s">
        <v>4</v>
      </c>
      <c r="E314" s="223" t="str">
        <f ca="1">IF(AND(J314&lt;&gt;"", O314&lt;&gt;"", TODAY() &gt; O314, N314=""), "포스팅 지연",
IF(N314&lt;&gt;"", "포스팅 완료",
IF(M314=TRUE, "시술 완료",
IF(L314=TRUE, "콘텐츠 가이드 전송",
IF(NOT(ISBLANK(J314)), "예약 확정",
IF(I314=TRUE, "구글폼 회신",
IF(H314=TRUE, "구글폼 전송",
IF(G314=TRUE, "거절",
IF(F314=TRUE, "회신 수신",
"태핑 완료 회신대기")))))
))))</f>
        <v>태핑 완료 회신대기</v>
      </c>
      <c r="F314" s="13" t="b">
        <v>0</v>
      </c>
      <c r="G314" s="13" t="b">
        <v>0</v>
      </c>
      <c r="H314" s="13" t="b">
        <v>0</v>
      </c>
      <c r="I314" s="13" t="b">
        <f>IF(COUNTIF([1]!Form_Responses1[[#All],[Instagram account
(ex. idenel_official - Do not put "@")]], LOWER(A314)) &gt; 0, TRUE, FALSE)</f>
        <v>0</v>
      </c>
      <c r="J314" s="14"/>
      <c r="K314" s="11" t="str">
        <f>IFERROR(VLOOKUP(LOWER(A314), '[1]설문지 응답 시트1'!I:N, 6, FALSE), "")</f>
        <v/>
      </c>
      <c r="L314" s="13" t="b">
        <v>0</v>
      </c>
      <c r="M314" s="13" t="b">
        <v>0</v>
      </c>
      <c r="N314" s="11"/>
      <c r="O314" s="12" t="str">
        <f>IF(ISBLANK(Table1[[#This Row],[예약일(확정)]]),"",Table1[[#This Row],[예약일(확정)]]+7)</f>
        <v/>
      </c>
      <c r="P314" s="11"/>
      <c r="Q314" s="11"/>
      <c r="R314" s="11"/>
      <c r="S314" s="11"/>
      <c r="T314" s="11"/>
      <c r="U314" s="10"/>
    </row>
    <row r="315" spans="1:21" ht="14">
      <c r="A315" s="27" t="s">
        <v>5719</v>
      </c>
      <c r="B315" s="217" t="s">
        <v>5718</v>
      </c>
      <c r="C315" s="54"/>
      <c r="D315" s="150" t="s">
        <v>4</v>
      </c>
      <c r="E315" s="224" t="str">
        <f ca="1">IF(AND(J315&lt;&gt;"", O315&lt;&gt;"", TODAY() &gt; O315, N315=""), "포스팅 지연",
IF(N315&lt;&gt;"", "포스팅 완료",
IF(M315=TRUE, "시술 완료",
IF(L315=TRUE, "콘텐츠 가이드 전송",
IF(NOT(ISBLANK(J315)), "예약 확정",
IF(I315=TRUE, "구글폼 회신",
IF(H315=TRUE, "구글폼 전송",
IF(G315=TRUE, "거절",
IF(F315=TRUE, "회신 수신",
"태핑 완료 회신대기")))))
))))</f>
        <v>태핑 완료 회신대기</v>
      </c>
      <c r="F315" s="22" t="b">
        <v>0</v>
      </c>
      <c r="G315" s="22" t="b">
        <v>0</v>
      </c>
      <c r="H315" s="22" t="b">
        <v>0</v>
      </c>
      <c r="I315" s="22" t="b">
        <f>IF(COUNTIF([1]!Form_Responses1[[#All],[Instagram account
(ex. idenel_official - Do not put "@")]], LOWER(A315)) &gt; 0, TRUE, FALSE)</f>
        <v>0</v>
      </c>
      <c r="J315" s="23"/>
      <c r="K315" s="20" t="str">
        <f>IFERROR(VLOOKUP(LOWER(A315), '[1]설문지 응답 시트1'!I:N, 6, FALSE), "")</f>
        <v/>
      </c>
      <c r="L315" s="22" t="b">
        <v>0</v>
      </c>
      <c r="M315" s="22" t="b">
        <v>0</v>
      </c>
      <c r="N315" s="20"/>
      <c r="O315" s="21" t="str">
        <f>IF(ISBLANK(Table1[[#This Row],[예약일(확정)]]),"",Table1[[#This Row],[예약일(확정)]]+7)</f>
        <v/>
      </c>
      <c r="P315" s="20"/>
      <c r="Q315" s="20"/>
      <c r="R315" s="20"/>
      <c r="S315" s="20"/>
      <c r="T315" s="20"/>
      <c r="U315" s="19"/>
    </row>
    <row r="316" spans="1:21" ht="14">
      <c r="A316" s="18" t="s">
        <v>5717</v>
      </c>
      <c r="B316" s="192" t="s">
        <v>5716</v>
      </c>
      <c r="C316" s="56"/>
      <c r="D316" s="148" t="s">
        <v>4</v>
      </c>
      <c r="E316" s="223" t="str">
        <f ca="1">IF(AND(J316&lt;&gt;"", O316&lt;&gt;"", TODAY() &gt; O316, N316=""), "포스팅 지연",
IF(N316&lt;&gt;"", "포스팅 완료",
IF(M316=TRUE, "시술 완료",
IF(L316=TRUE, "콘텐츠 가이드 전송",
IF(NOT(ISBLANK(J316)), "예약 확정",
IF(I316=TRUE, "구글폼 회신",
IF(H316=TRUE, "구글폼 전송",
IF(G316=TRUE, "거절",
IF(F316=TRUE, "회신 수신",
"태핑 완료 회신대기")))))
))))</f>
        <v>태핑 완료 회신대기</v>
      </c>
      <c r="F316" s="13" t="b">
        <v>0</v>
      </c>
      <c r="G316" s="13" t="b">
        <v>0</v>
      </c>
      <c r="H316" s="13" t="b">
        <v>0</v>
      </c>
      <c r="I316" s="13" t="b">
        <f>IF(COUNTIF([1]!Form_Responses1[[#All],[Instagram account
(ex. idenel_official - Do not put "@")]], LOWER(A316)) &gt; 0, TRUE, FALSE)</f>
        <v>0</v>
      </c>
      <c r="J316" s="14"/>
      <c r="K316" s="11" t="str">
        <f>IFERROR(VLOOKUP(LOWER(A316), '[1]설문지 응답 시트1'!I:N, 6, FALSE), "")</f>
        <v/>
      </c>
      <c r="L316" s="13" t="b">
        <v>0</v>
      </c>
      <c r="M316" s="13" t="b">
        <v>0</v>
      </c>
      <c r="N316" s="11"/>
      <c r="O316" s="12" t="str">
        <f>IF(ISBLANK(Table1[[#This Row],[예약일(확정)]]),"",Table1[[#This Row],[예약일(확정)]]+7)</f>
        <v/>
      </c>
      <c r="P316" s="11"/>
      <c r="Q316" s="11"/>
      <c r="R316" s="11"/>
      <c r="S316" s="11"/>
      <c r="T316" s="11"/>
      <c r="U316" s="10"/>
    </row>
    <row r="317" spans="1:21" ht="14">
      <c r="A317" s="27" t="s">
        <v>5715</v>
      </c>
      <c r="B317" s="217" t="s">
        <v>5714</v>
      </c>
      <c r="C317" s="54"/>
      <c r="D317" s="150" t="s">
        <v>4</v>
      </c>
      <c r="E317" s="224" t="str">
        <f ca="1">IF(AND(J317&lt;&gt;"", O317&lt;&gt;"", TODAY() &gt; O317, N317=""), "포스팅 지연",
IF(N317&lt;&gt;"", "포스팅 완료",
IF(M317=TRUE, "시술 완료",
IF(L317=TRUE, "콘텐츠 가이드 전송",
IF(NOT(ISBLANK(J317)), "예약 확정",
IF(I317=TRUE, "구글폼 회신",
IF(H317=TRUE, "구글폼 전송",
IF(G317=TRUE, "거절",
IF(F317=TRUE, "회신 수신",
"태핑 완료 회신대기")))))
))))</f>
        <v>태핑 완료 회신대기</v>
      </c>
      <c r="F317" s="22" t="b">
        <v>0</v>
      </c>
      <c r="G317" s="22" t="b">
        <v>0</v>
      </c>
      <c r="H317" s="22" t="b">
        <v>0</v>
      </c>
      <c r="I317" s="22" t="b">
        <f>IF(COUNTIF([1]!Form_Responses1[[#All],[Instagram account
(ex. idenel_official - Do not put "@")]], LOWER(A317)) &gt; 0, TRUE, FALSE)</f>
        <v>0</v>
      </c>
      <c r="J317" s="23"/>
      <c r="K317" s="20" t="str">
        <f>IFERROR(VLOOKUP(LOWER(A317), '[1]설문지 응답 시트1'!I:N, 6, FALSE), "")</f>
        <v/>
      </c>
      <c r="L317" s="22" t="b">
        <v>0</v>
      </c>
      <c r="M317" s="22" t="b">
        <v>0</v>
      </c>
      <c r="N317" s="20"/>
      <c r="O317" s="21" t="str">
        <f>IF(ISBLANK(Table1[[#This Row],[예약일(확정)]]),"",Table1[[#This Row],[예약일(확정)]]+7)</f>
        <v/>
      </c>
      <c r="P317" s="20"/>
      <c r="Q317" s="20"/>
      <c r="R317" s="20"/>
      <c r="S317" s="20"/>
      <c r="T317" s="20"/>
      <c r="U317" s="19"/>
    </row>
    <row r="318" spans="1:21" ht="14">
      <c r="A318" s="18" t="s">
        <v>5713</v>
      </c>
      <c r="B318" s="192" t="s">
        <v>5712</v>
      </c>
      <c r="C318" s="56"/>
      <c r="D318" s="148" t="s">
        <v>4</v>
      </c>
      <c r="E318" s="223" t="str">
        <f ca="1">IF(AND(J318&lt;&gt;"", O318&lt;&gt;"", TODAY() &gt; O318, N318=""), "포스팅 지연",
IF(N318&lt;&gt;"", "포스팅 완료",
IF(M318=TRUE, "시술 완료",
IF(L318=TRUE, "콘텐츠 가이드 전송",
IF(NOT(ISBLANK(J318)), "예약 확정",
IF(I318=TRUE, "구글폼 회신",
IF(H318=TRUE, "구글폼 전송",
IF(G318=TRUE, "거절",
IF(F318=TRUE, "회신 수신",
"태핑 완료 회신대기")))))
))))</f>
        <v>태핑 완료 회신대기</v>
      </c>
      <c r="F318" s="13" t="b">
        <v>0</v>
      </c>
      <c r="G318" s="13" t="b">
        <v>0</v>
      </c>
      <c r="H318" s="13" t="b">
        <v>0</v>
      </c>
      <c r="I318" s="13" t="b">
        <f>IF(COUNTIF([1]!Form_Responses1[[#All],[Instagram account
(ex. idenel_official - Do not put "@")]], LOWER(A318)) &gt; 0, TRUE, FALSE)</f>
        <v>0</v>
      </c>
      <c r="J318" s="14"/>
      <c r="K318" s="11" t="str">
        <f>IFERROR(VLOOKUP(LOWER(A318), '[1]설문지 응답 시트1'!I:N, 6, FALSE), "")</f>
        <v/>
      </c>
      <c r="L318" s="13" t="b">
        <v>0</v>
      </c>
      <c r="M318" s="13" t="b">
        <v>0</v>
      </c>
      <c r="N318" s="11"/>
      <c r="O318" s="12" t="str">
        <f>IF(ISBLANK(Table1[[#This Row],[예약일(확정)]]),"",Table1[[#This Row],[예약일(확정)]]+7)</f>
        <v/>
      </c>
      <c r="P318" s="11"/>
      <c r="Q318" s="11"/>
      <c r="R318" s="11"/>
      <c r="S318" s="11"/>
      <c r="T318" s="11"/>
      <c r="U318" s="10"/>
    </row>
    <row r="319" spans="1:21" ht="14">
      <c r="A319" s="27" t="s">
        <v>5711</v>
      </c>
      <c r="B319" s="217" t="s">
        <v>5710</v>
      </c>
      <c r="C319" s="54"/>
      <c r="D319" s="150" t="s">
        <v>4</v>
      </c>
      <c r="E319" s="224" t="str">
        <f ca="1">IF(AND(J319&lt;&gt;"", O319&lt;&gt;"", TODAY() &gt; O319, N319=""), "포스팅 지연",
IF(N319&lt;&gt;"", "포스팅 완료",
IF(M319=TRUE, "시술 완료",
IF(L319=TRUE, "콘텐츠 가이드 전송",
IF(NOT(ISBLANK(J319)), "예약 확정",
IF(I319=TRUE, "구글폼 회신",
IF(H319=TRUE, "구글폼 전송",
IF(G319=TRUE, "거절",
IF(F319=TRUE, "회신 수신",
"태핑 완료 회신대기")))))
))))</f>
        <v>태핑 완료 회신대기</v>
      </c>
      <c r="F319" s="22" t="b">
        <v>0</v>
      </c>
      <c r="G319" s="22" t="b">
        <v>0</v>
      </c>
      <c r="H319" s="22" t="b">
        <v>0</v>
      </c>
      <c r="I319" s="22" t="b">
        <f>IF(COUNTIF([1]!Form_Responses1[[#All],[Instagram account
(ex. idenel_official - Do not put "@")]], LOWER(A319)) &gt; 0, TRUE, FALSE)</f>
        <v>0</v>
      </c>
      <c r="J319" s="23"/>
      <c r="K319" s="20" t="str">
        <f>IFERROR(VLOOKUP(LOWER(A319), '[1]설문지 응답 시트1'!I:N, 6, FALSE), "")</f>
        <v/>
      </c>
      <c r="L319" s="22" t="b">
        <v>0</v>
      </c>
      <c r="M319" s="22" t="b">
        <v>0</v>
      </c>
      <c r="N319" s="20"/>
      <c r="O319" s="21" t="str">
        <f>IF(ISBLANK(Table1[[#This Row],[예약일(확정)]]),"",Table1[[#This Row],[예약일(확정)]]+7)</f>
        <v/>
      </c>
      <c r="P319" s="20"/>
      <c r="Q319" s="20"/>
      <c r="R319" s="20"/>
      <c r="S319" s="20"/>
      <c r="T319" s="20"/>
      <c r="U319" s="19"/>
    </row>
    <row r="320" spans="1:21" ht="14">
      <c r="A320" s="18" t="s">
        <v>5709</v>
      </c>
      <c r="B320" s="192" t="s">
        <v>5708</v>
      </c>
      <c r="C320" s="56"/>
      <c r="D320" s="148" t="s">
        <v>4</v>
      </c>
      <c r="E320" s="223" t="str">
        <f ca="1">IF(AND(J320&lt;&gt;"", O320&lt;&gt;"", TODAY() &gt; O320, N320=""), "포스팅 지연",
IF(N320&lt;&gt;"", "포스팅 완료",
IF(M320=TRUE, "시술 완료",
IF(L320=TRUE, "콘텐츠 가이드 전송",
IF(NOT(ISBLANK(J320)), "예약 확정",
IF(I320=TRUE, "구글폼 회신",
IF(H320=TRUE, "구글폼 전송",
IF(G320=TRUE, "거절",
IF(F320=TRUE, "회신 수신",
"태핑 완료 회신대기")))))
))))</f>
        <v>태핑 완료 회신대기</v>
      </c>
      <c r="F320" s="13" t="b">
        <v>0</v>
      </c>
      <c r="G320" s="13" t="b">
        <v>0</v>
      </c>
      <c r="H320" s="13" t="b">
        <v>0</v>
      </c>
      <c r="I320" s="13" t="b">
        <f>IF(COUNTIF([1]!Form_Responses1[[#All],[Instagram account
(ex. idenel_official - Do not put "@")]], LOWER(A320)) &gt; 0, TRUE, FALSE)</f>
        <v>0</v>
      </c>
      <c r="J320" s="14"/>
      <c r="K320" s="11" t="str">
        <f>IFERROR(VLOOKUP(LOWER(A320), '[1]설문지 응답 시트1'!I:N, 6, FALSE), "")</f>
        <v/>
      </c>
      <c r="L320" s="13" t="b">
        <v>0</v>
      </c>
      <c r="M320" s="13" t="b">
        <v>0</v>
      </c>
      <c r="N320" s="11"/>
      <c r="O320" s="12" t="str">
        <f>IF(ISBLANK(Table1[[#This Row],[예약일(확정)]]),"",Table1[[#This Row],[예약일(확정)]]+7)</f>
        <v/>
      </c>
      <c r="P320" s="11"/>
      <c r="Q320" s="11"/>
      <c r="R320" s="11"/>
      <c r="S320" s="11"/>
      <c r="T320" s="11"/>
      <c r="U320" s="10"/>
    </row>
    <row r="321" spans="1:21" ht="14">
      <c r="A321" s="27" t="s">
        <v>5707</v>
      </c>
      <c r="B321" s="217" t="s">
        <v>5706</v>
      </c>
      <c r="C321" s="54"/>
      <c r="D321" s="150" t="s">
        <v>4</v>
      </c>
      <c r="E321" s="224" t="str">
        <f ca="1">IF(AND(J321&lt;&gt;"", O321&lt;&gt;"", TODAY() &gt; O321, N321=""), "포스팅 지연",
IF(N321&lt;&gt;"", "포스팅 완료",
IF(M321=TRUE, "시술 완료",
IF(L321=TRUE, "콘텐츠 가이드 전송",
IF(NOT(ISBLANK(J321)), "예약 확정",
IF(I321=TRUE, "구글폼 회신",
IF(H321=TRUE, "구글폼 전송",
IF(G321=TRUE, "거절",
IF(F321=TRUE, "회신 수신",
"태핑 완료 회신대기")))))
))))</f>
        <v>태핑 완료 회신대기</v>
      </c>
      <c r="F321" s="22" t="b">
        <v>0</v>
      </c>
      <c r="G321" s="22" t="b">
        <v>0</v>
      </c>
      <c r="H321" s="22" t="b">
        <v>0</v>
      </c>
      <c r="I321" s="22" t="b">
        <f>IF(COUNTIF([1]!Form_Responses1[[#All],[Instagram account
(ex. idenel_official - Do not put "@")]], LOWER(A321)) &gt; 0, TRUE, FALSE)</f>
        <v>0</v>
      </c>
      <c r="J321" s="23"/>
      <c r="K321" s="20" t="str">
        <f>IFERROR(VLOOKUP(LOWER(A321), '[1]설문지 응답 시트1'!I:N, 6, FALSE), "")</f>
        <v/>
      </c>
      <c r="L321" s="22" t="b">
        <v>0</v>
      </c>
      <c r="M321" s="22" t="b">
        <v>0</v>
      </c>
      <c r="N321" s="20"/>
      <c r="O321" s="21" t="str">
        <f>IF(ISBLANK(Table1[[#This Row],[예약일(확정)]]),"",Table1[[#This Row],[예약일(확정)]]+7)</f>
        <v/>
      </c>
      <c r="P321" s="20"/>
      <c r="Q321" s="20"/>
      <c r="R321" s="20"/>
      <c r="S321" s="20"/>
      <c r="T321" s="20"/>
      <c r="U321" s="19"/>
    </row>
    <row r="322" spans="1:21" ht="14">
      <c r="A322" s="18" t="s">
        <v>5705</v>
      </c>
      <c r="B322" s="192" t="s">
        <v>5704</v>
      </c>
      <c r="C322" s="56"/>
      <c r="D322" s="148" t="s">
        <v>4</v>
      </c>
      <c r="E322" s="223" t="str">
        <f ca="1">IF(AND(J322&lt;&gt;"", O322&lt;&gt;"", TODAY() &gt; O322, N322=""), "포스팅 지연",
IF(N322&lt;&gt;"", "포스팅 완료",
IF(M322=TRUE, "시술 완료",
IF(L322=TRUE, "콘텐츠 가이드 전송",
IF(NOT(ISBLANK(J322)), "예약 확정",
IF(I322=TRUE, "구글폼 회신",
IF(H322=TRUE, "구글폼 전송",
IF(G322=TRUE, "거절",
IF(F322=TRUE, "회신 수신",
"태핑 완료 회신대기")))))
))))</f>
        <v>태핑 완료 회신대기</v>
      </c>
      <c r="F322" s="13" t="b">
        <v>0</v>
      </c>
      <c r="G322" s="13" t="b">
        <v>0</v>
      </c>
      <c r="H322" s="13" t="b">
        <v>0</v>
      </c>
      <c r="I322" s="13" t="b">
        <f>IF(COUNTIF([1]!Form_Responses1[[#All],[Instagram account
(ex. idenel_official - Do not put "@")]], LOWER(A322)) &gt; 0, TRUE, FALSE)</f>
        <v>0</v>
      </c>
      <c r="J322" s="14"/>
      <c r="K322" s="11" t="str">
        <f>IFERROR(VLOOKUP(LOWER(A322), '[1]설문지 응답 시트1'!I:N, 6, FALSE), "")</f>
        <v/>
      </c>
      <c r="L322" s="13" t="b">
        <v>0</v>
      </c>
      <c r="M322" s="13" t="b">
        <v>0</v>
      </c>
      <c r="N322" s="11"/>
      <c r="O322" s="12" t="str">
        <f>IF(ISBLANK(Table1[[#This Row],[예약일(확정)]]),"",Table1[[#This Row],[예약일(확정)]]+7)</f>
        <v/>
      </c>
      <c r="P322" s="11"/>
      <c r="Q322" s="11"/>
      <c r="R322" s="11"/>
      <c r="S322" s="11"/>
      <c r="T322" s="11"/>
      <c r="U322" s="10"/>
    </row>
    <row r="323" spans="1:21" ht="14">
      <c r="A323" s="27" t="s">
        <v>5703</v>
      </c>
      <c r="B323" s="217" t="s">
        <v>5702</v>
      </c>
      <c r="C323" s="54"/>
      <c r="D323" s="150" t="s">
        <v>4</v>
      </c>
      <c r="E323" s="224" t="str">
        <f ca="1">IF(AND(J323&lt;&gt;"", O323&lt;&gt;"", TODAY() &gt; O323, N323=""), "포스팅 지연",
IF(N323&lt;&gt;"", "포스팅 완료",
IF(M323=TRUE, "시술 완료",
IF(L323=TRUE, "콘텐츠 가이드 전송",
IF(NOT(ISBLANK(J323)), "예약 확정",
IF(I323=TRUE, "구글폼 회신",
IF(H323=TRUE, "구글폼 전송",
IF(G323=TRUE, "거절",
IF(F323=TRUE, "회신 수신",
"태핑 완료 회신대기")))))
))))</f>
        <v>태핑 완료 회신대기</v>
      </c>
      <c r="F323" s="22" t="b">
        <v>0</v>
      </c>
      <c r="G323" s="22" t="b">
        <v>0</v>
      </c>
      <c r="H323" s="22" t="b">
        <v>0</v>
      </c>
      <c r="I323" s="22" t="b">
        <f>IF(COUNTIF([1]!Form_Responses1[[#All],[Instagram account
(ex. idenel_official - Do not put "@")]], LOWER(A323)) &gt; 0, TRUE, FALSE)</f>
        <v>0</v>
      </c>
      <c r="J323" s="23"/>
      <c r="K323" s="20" t="str">
        <f>IFERROR(VLOOKUP(LOWER(A323), '[1]설문지 응답 시트1'!I:N, 6, FALSE), "")</f>
        <v/>
      </c>
      <c r="L323" s="22" t="b">
        <v>0</v>
      </c>
      <c r="M323" s="22" t="b">
        <v>0</v>
      </c>
      <c r="N323" s="20"/>
      <c r="O323" s="21" t="str">
        <f>IF(ISBLANK(Table1[[#This Row],[예약일(확정)]]),"",Table1[[#This Row],[예약일(확정)]]+7)</f>
        <v/>
      </c>
      <c r="P323" s="20"/>
      <c r="Q323" s="20"/>
      <c r="R323" s="20"/>
      <c r="S323" s="20"/>
      <c r="T323" s="20"/>
      <c r="U323" s="19"/>
    </row>
    <row r="324" spans="1:21" ht="14">
      <c r="A324" s="18" t="s">
        <v>5701</v>
      </c>
      <c r="B324" s="192" t="s">
        <v>5700</v>
      </c>
      <c r="C324" s="56"/>
      <c r="D324" s="148" t="s">
        <v>4</v>
      </c>
      <c r="E324" s="223" t="str">
        <f ca="1">IF(AND(J324&lt;&gt;"", O324&lt;&gt;"", TODAY() &gt; O324, N324=""), "포스팅 지연",
IF(N324&lt;&gt;"", "포스팅 완료",
IF(M324=TRUE, "시술 완료",
IF(L324=TRUE, "콘텐츠 가이드 전송",
IF(NOT(ISBLANK(J324)), "예약 확정",
IF(I324=TRUE, "구글폼 회신",
IF(H324=TRUE, "구글폼 전송",
IF(G324=TRUE, "거절",
IF(F324=TRUE, "회신 수신",
"태핑 완료 회신대기")))))
))))</f>
        <v>태핑 완료 회신대기</v>
      </c>
      <c r="F324" s="13" t="b">
        <v>0</v>
      </c>
      <c r="G324" s="13" t="b">
        <v>0</v>
      </c>
      <c r="H324" s="13" t="b">
        <v>0</v>
      </c>
      <c r="I324" s="13" t="b">
        <f>IF(COUNTIF([1]!Form_Responses1[[#All],[Instagram account
(ex. idenel_official - Do not put "@")]], LOWER(A324)) &gt; 0, TRUE, FALSE)</f>
        <v>0</v>
      </c>
      <c r="J324" s="14"/>
      <c r="K324" s="11" t="str">
        <f>IFERROR(VLOOKUP(LOWER(A324), '[1]설문지 응답 시트1'!I:N, 6, FALSE), "")</f>
        <v/>
      </c>
      <c r="L324" s="13" t="b">
        <v>0</v>
      </c>
      <c r="M324" s="13" t="b">
        <v>0</v>
      </c>
      <c r="N324" s="11"/>
      <c r="O324" s="12" t="str">
        <f>IF(ISBLANK(Table1[[#This Row],[예약일(확정)]]),"",Table1[[#This Row],[예약일(확정)]]+7)</f>
        <v/>
      </c>
      <c r="P324" s="11"/>
      <c r="Q324" s="11"/>
      <c r="R324" s="11"/>
      <c r="S324" s="11"/>
      <c r="T324" s="11"/>
      <c r="U324" s="10"/>
    </row>
    <row r="325" spans="1:21" ht="14">
      <c r="A325" s="27" t="s">
        <v>5699</v>
      </c>
      <c r="B325" s="217" t="s">
        <v>5698</v>
      </c>
      <c r="C325" s="54"/>
      <c r="D325" s="150" t="s">
        <v>4</v>
      </c>
      <c r="E325" s="224" t="str">
        <f ca="1">IF(AND(J325&lt;&gt;"", O325&lt;&gt;"", TODAY() &gt; O325, N325=""), "포스팅 지연",
IF(N325&lt;&gt;"", "포스팅 완료",
IF(M325=TRUE, "시술 완료",
IF(L325=TRUE, "콘텐츠 가이드 전송",
IF(NOT(ISBLANK(J325)), "예약 확정",
IF(I325=TRUE, "구글폼 회신",
IF(H325=TRUE, "구글폼 전송",
IF(G325=TRUE, "거절",
IF(F325=TRUE, "회신 수신",
"태핑 완료 회신대기")))))
))))</f>
        <v>태핑 완료 회신대기</v>
      </c>
      <c r="F325" s="22" t="b">
        <v>0</v>
      </c>
      <c r="G325" s="22" t="b">
        <v>0</v>
      </c>
      <c r="H325" s="22" t="b">
        <v>0</v>
      </c>
      <c r="I325" s="22" t="b">
        <f>IF(COUNTIF([1]!Form_Responses1[[#All],[Instagram account
(ex. idenel_official - Do not put "@")]], LOWER(A325)) &gt; 0, TRUE, FALSE)</f>
        <v>0</v>
      </c>
      <c r="J325" s="23"/>
      <c r="K325" s="20" t="str">
        <f>IFERROR(VLOOKUP(LOWER(A325), '[1]설문지 응답 시트1'!I:N, 6, FALSE), "")</f>
        <v/>
      </c>
      <c r="L325" s="22" t="b">
        <v>0</v>
      </c>
      <c r="M325" s="22" t="b">
        <v>0</v>
      </c>
      <c r="N325" s="20"/>
      <c r="O325" s="21" t="str">
        <f>IF(ISBLANK(Table1[[#This Row],[예약일(확정)]]),"",Table1[[#This Row],[예약일(확정)]]+7)</f>
        <v/>
      </c>
      <c r="P325" s="20"/>
      <c r="Q325" s="20"/>
      <c r="R325" s="20"/>
      <c r="S325" s="20"/>
      <c r="T325" s="20"/>
      <c r="U325" s="19"/>
    </row>
    <row r="326" spans="1:21" ht="14">
      <c r="A326" s="18" t="s">
        <v>5697</v>
      </c>
      <c r="B326" s="192" t="s">
        <v>5696</v>
      </c>
      <c r="C326" s="56"/>
      <c r="D326" s="148" t="s">
        <v>4</v>
      </c>
      <c r="E326" s="223" t="str">
        <f ca="1">IF(AND(J326&lt;&gt;"", O326&lt;&gt;"", TODAY() &gt; O326, N326=""), "포스팅 지연",
IF(N326&lt;&gt;"", "포스팅 완료",
IF(M326=TRUE, "시술 완료",
IF(L326=TRUE, "콘텐츠 가이드 전송",
IF(NOT(ISBLANK(J326)), "예약 확정",
IF(I326=TRUE, "구글폼 회신",
IF(H326=TRUE, "구글폼 전송",
IF(G326=TRUE, "거절",
IF(F326=TRUE, "회신 수신",
"태핑 완료 회신대기")))))
))))</f>
        <v>거절</v>
      </c>
      <c r="F326" s="13" t="b">
        <v>0</v>
      </c>
      <c r="G326" s="13" t="b">
        <v>1</v>
      </c>
      <c r="H326" s="13" t="b">
        <v>0</v>
      </c>
      <c r="I326" s="13" t="b">
        <f>IF(COUNTIF([1]!Form_Responses1[[#All],[Instagram account
(ex. idenel_official - Do not put "@")]], LOWER(A326)) &gt; 0, TRUE, FALSE)</f>
        <v>0</v>
      </c>
      <c r="J326" s="14"/>
      <c r="K326" s="11" t="str">
        <f>IFERROR(VLOOKUP(LOWER(A326), '[1]설문지 응답 시트1'!I:N, 6, FALSE), "")</f>
        <v/>
      </c>
      <c r="L326" s="13" t="b">
        <v>0</v>
      </c>
      <c r="M326" s="13" t="b">
        <v>0</v>
      </c>
      <c r="N326" s="11"/>
      <c r="O326" s="12" t="str">
        <f>IF(ISBLANK(Table1[[#This Row],[예약일(확정)]]),"",Table1[[#This Row],[예약일(확정)]]+7)</f>
        <v/>
      </c>
      <c r="P326" s="11"/>
      <c r="Q326" s="11"/>
      <c r="R326" s="11"/>
      <c r="S326" s="11"/>
      <c r="T326" s="11"/>
      <c r="U326" s="10"/>
    </row>
    <row r="327" spans="1:21" ht="14">
      <c r="A327" s="27" t="s">
        <v>5695</v>
      </c>
      <c r="B327" s="217" t="s">
        <v>5694</v>
      </c>
      <c r="C327" s="54"/>
      <c r="D327" s="150" t="s">
        <v>4</v>
      </c>
      <c r="E327" s="224" t="str">
        <f ca="1">IF(AND(J327&lt;&gt;"", O327&lt;&gt;"", TODAY() &gt; O327, N327=""), "포스팅 지연",
IF(N327&lt;&gt;"", "포스팅 완료",
IF(M327=TRUE, "시술 완료",
IF(L327=TRUE, "콘텐츠 가이드 전송",
IF(NOT(ISBLANK(J327)), "예약 확정",
IF(I327=TRUE, "구글폼 회신",
IF(H327=TRUE, "구글폼 전송",
IF(G327=TRUE, "거절",
IF(F327=TRUE, "회신 수신",
"태핑 완료 회신대기")))))
))))</f>
        <v>태핑 완료 회신대기</v>
      </c>
      <c r="F327" s="22" t="b">
        <v>0</v>
      </c>
      <c r="G327" s="22" t="b">
        <v>0</v>
      </c>
      <c r="H327" s="22" t="b">
        <v>0</v>
      </c>
      <c r="I327" s="22" t="b">
        <f>IF(COUNTIF([1]!Form_Responses1[[#All],[Instagram account
(ex. idenel_official - Do not put "@")]], LOWER(A327)) &gt; 0, TRUE, FALSE)</f>
        <v>0</v>
      </c>
      <c r="J327" s="23"/>
      <c r="K327" s="20" t="str">
        <f>IFERROR(VLOOKUP(LOWER(A327), '[1]설문지 응답 시트1'!I:N, 6, FALSE), "")</f>
        <v/>
      </c>
      <c r="L327" s="22" t="b">
        <v>0</v>
      </c>
      <c r="M327" s="22" t="b">
        <v>0</v>
      </c>
      <c r="N327" s="20"/>
      <c r="O327" s="21" t="str">
        <f>IF(ISBLANK(Table1[[#This Row],[예약일(확정)]]),"",Table1[[#This Row],[예약일(확정)]]+7)</f>
        <v/>
      </c>
      <c r="P327" s="20"/>
      <c r="Q327" s="20"/>
      <c r="R327" s="20"/>
      <c r="S327" s="20"/>
      <c r="T327" s="20"/>
      <c r="U327" s="19"/>
    </row>
    <row r="328" spans="1:21" ht="14">
      <c r="A328" s="18" t="s">
        <v>579</v>
      </c>
      <c r="B328" s="192" t="s">
        <v>5693</v>
      </c>
      <c r="C328" s="56"/>
      <c r="D328" s="148" t="s">
        <v>4</v>
      </c>
      <c r="E328" s="223" t="str">
        <f ca="1">IF(AND(J328&lt;&gt;"", O328&lt;&gt;"", TODAY() &gt; O328, N328=""), "포스팅 지연",
IF(N328&lt;&gt;"", "포스팅 완료",
IF(M328=TRUE, "시술 완료",
IF(L328=TRUE, "콘텐츠 가이드 전송",
IF(NOT(ISBLANK(J328)), "예약 확정",
IF(I328=TRUE, "구글폼 회신",
IF(H328=TRUE, "구글폼 전송",
IF(G328=TRUE, "거절",
IF(F328=TRUE, "회신 수신",
"태핑 완료 회신대기")))))
))))</f>
        <v>태핑 완료 회신대기</v>
      </c>
      <c r="F328" s="13" t="b">
        <v>0</v>
      </c>
      <c r="G328" s="13" t="b">
        <v>0</v>
      </c>
      <c r="H328" s="13" t="b">
        <v>0</v>
      </c>
      <c r="I328" s="13" t="b">
        <f>IF(COUNTIF([1]!Form_Responses1[[#All],[Instagram account
(ex. idenel_official - Do not put "@")]], LOWER(A328)) &gt; 0, TRUE, FALSE)</f>
        <v>0</v>
      </c>
      <c r="J328" s="14"/>
      <c r="K328" s="11" t="str">
        <f>IFERROR(VLOOKUP(LOWER(A328), '[1]설문지 응답 시트1'!I:N, 6, FALSE), "")</f>
        <v/>
      </c>
      <c r="L328" s="13" t="b">
        <v>0</v>
      </c>
      <c r="M328" s="13" t="b">
        <v>0</v>
      </c>
      <c r="N328" s="11"/>
      <c r="O328" s="12" t="str">
        <f>IF(ISBLANK(Table1[[#This Row],[예약일(확정)]]),"",Table1[[#This Row],[예약일(확정)]]+7)</f>
        <v/>
      </c>
      <c r="P328" s="11"/>
      <c r="Q328" s="11"/>
      <c r="R328" s="11"/>
      <c r="S328" s="11"/>
      <c r="T328" s="11"/>
      <c r="U328" s="10"/>
    </row>
    <row r="329" spans="1:21" ht="14">
      <c r="A329" s="27" t="s">
        <v>5692</v>
      </c>
      <c r="B329" s="217" t="s">
        <v>5691</v>
      </c>
      <c r="C329" s="54"/>
      <c r="D329" s="150" t="s">
        <v>4</v>
      </c>
      <c r="E329" s="224" t="str">
        <f ca="1">IF(AND(J329&lt;&gt;"", O329&lt;&gt;"", TODAY() &gt; O329, N329=""), "포스팅 지연",
IF(N329&lt;&gt;"", "포스팅 완료",
IF(M329=TRUE, "시술 완료",
IF(L329=TRUE, "콘텐츠 가이드 전송",
IF(NOT(ISBLANK(J329)), "예약 확정",
IF(I329=TRUE, "구글폼 회신",
IF(H329=TRUE, "구글폼 전송",
IF(G329=TRUE, "거절",
IF(F329=TRUE, "회신 수신",
"태핑 완료 회신대기")))))
))))</f>
        <v>태핑 완료 회신대기</v>
      </c>
      <c r="F329" s="22" t="b">
        <v>0</v>
      </c>
      <c r="G329" s="22" t="b">
        <v>0</v>
      </c>
      <c r="H329" s="22" t="b">
        <v>0</v>
      </c>
      <c r="I329" s="22" t="b">
        <f>IF(COUNTIF([1]!Form_Responses1[[#All],[Instagram account
(ex. idenel_official - Do not put "@")]], LOWER(A329)) &gt; 0, TRUE, FALSE)</f>
        <v>0</v>
      </c>
      <c r="J329" s="23"/>
      <c r="K329" s="20" t="str">
        <f>IFERROR(VLOOKUP(LOWER(A329), '[1]설문지 응답 시트1'!I:N, 6, FALSE), "")</f>
        <v/>
      </c>
      <c r="L329" s="22" t="b">
        <v>0</v>
      </c>
      <c r="M329" s="22" t="b">
        <v>0</v>
      </c>
      <c r="N329" s="20"/>
      <c r="O329" s="21" t="str">
        <f>IF(ISBLANK(Table1[[#This Row],[예약일(확정)]]),"",Table1[[#This Row],[예약일(확정)]]+7)</f>
        <v/>
      </c>
      <c r="P329" s="20"/>
      <c r="Q329" s="20"/>
      <c r="R329" s="20"/>
      <c r="S329" s="20"/>
      <c r="T329" s="20"/>
      <c r="U329" s="19"/>
    </row>
    <row r="330" spans="1:21" ht="14">
      <c r="A330" s="18" t="s">
        <v>5690</v>
      </c>
      <c r="B330" s="192" t="s">
        <v>5689</v>
      </c>
      <c r="C330" s="56"/>
      <c r="D330" s="148" t="s">
        <v>4</v>
      </c>
      <c r="E330" s="223" t="str">
        <f ca="1">IF(AND(J330&lt;&gt;"", O330&lt;&gt;"", TODAY() &gt; O330, N330=""), "포스팅 지연",
IF(N330&lt;&gt;"", "포스팅 완료",
IF(M330=TRUE, "시술 완료",
IF(L330=TRUE, "콘텐츠 가이드 전송",
IF(NOT(ISBLANK(J330)), "예약 확정",
IF(I330=TRUE, "구글폼 회신",
IF(H330=TRUE, "구글폼 전송",
IF(G330=TRUE, "거절",
IF(F330=TRUE, "회신 수신",
"태핑 완료 회신대기")))))
))))</f>
        <v>태핑 완료 회신대기</v>
      </c>
      <c r="F330" s="13" t="b">
        <v>0</v>
      </c>
      <c r="G330" s="13" t="b">
        <v>0</v>
      </c>
      <c r="H330" s="13" t="b">
        <v>0</v>
      </c>
      <c r="I330" s="13" t="b">
        <f>IF(COUNTIF([1]!Form_Responses1[[#All],[Instagram account
(ex. idenel_official - Do not put "@")]], LOWER(A330)) &gt; 0, TRUE, FALSE)</f>
        <v>0</v>
      </c>
      <c r="J330" s="14"/>
      <c r="K330" s="11" t="str">
        <f>IFERROR(VLOOKUP(LOWER(A330), '[1]설문지 응답 시트1'!I:N, 6, FALSE), "")</f>
        <v/>
      </c>
      <c r="L330" s="13" t="b">
        <v>0</v>
      </c>
      <c r="M330" s="13" t="b">
        <v>0</v>
      </c>
      <c r="N330" s="11"/>
      <c r="O330" s="12" t="str">
        <f>IF(ISBLANK(Table1[[#This Row],[예약일(확정)]]),"",Table1[[#This Row],[예약일(확정)]]+7)</f>
        <v/>
      </c>
      <c r="P330" s="11"/>
      <c r="Q330" s="11"/>
      <c r="R330" s="11"/>
      <c r="S330" s="11"/>
      <c r="T330" s="11"/>
      <c r="U330" s="10"/>
    </row>
    <row r="331" spans="1:21" ht="14">
      <c r="A331" s="27" t="s">
        <v>5688</v>
      </c>
      <c r="B331" s="217" t="s">
        <v>5687</v>
      </c>
      <c r="C331" s="54"/>
      <c r="D331" s="150" t="s">
        <v>4</v>
      </c>
      <c r="E331" s="224" t="str">
        <f ca="1">IF(AND(J331&lt;&gt;"", O331&lt;&gt;"", TODAY() &gt; O331, N331=""), "포스팅 지연",
IF(N331&lt;&gt;"", "포스팅 완료",
IF(M331=TRUE, "시술 완료",
IF(L331=TRUE, "콘텐츠 가이드 전송",
IF(NOT(ISBLANK(J331)), "예약 확정",
IF(I331=TRUE, "구글폼 회신",
IF(H331=TRUE, "구글폼 전송",
IF(G331=TRUE, "거절",
IF(F331=TRUE, "회신 수신",
"태핑 완료 회신대기")))))
))))</f>
        <v>태핑 완료 회신대기</v>
      </c>
      <c r="F331" s="22" t="b">
        <v>0</v>
      </c>
      <c r="G331" s="22" t="b">
        <v>0</v>
      </c>
      <c r="H331" s="22" t="b">
        <v>0</v>
      </c>
      <c r="I331" s="22" t="b">
        <f>IF(COUNTIF([1]!Form_Responses1[[#All],[Instagram account
(ex. idenel_official - Do not put "@")]], LOWER(A331)) &gt; 0, TRUE, FALSE)</f>
        <v>0</v>
      </c>
      <c r="J331" s="23"/>
      <c r="K331" s="20" t="str">
        <f>IFERROR(VLOOKUP(LOWER(A331), '[1]설문지 응답 시트1'!I:N, 6, FALSE), "")</f>
        <v/>
      </c>
      <c r="L331" s="22" t="b">
        <v>0</v>
      </c>
      <c r="M331" s="22" t="b">
        <v>0</v>
      </c>
      <c r="N331" s="20"/>
      <c r="O331" s="21" t="str">
        <f>IF(ISBLANK(Table1[[#This Row],[예약일(확정)]]),"",Table1[[#This Row],[예약일(확정)]]+7)</f>
        <v/>
      </c>
      <c r="P331" s="20"/>
      <c r="Q331" s="20"/>
      <c r="R331" s="20"/>
      <c r="S331" s="20"/>
      <c r="T331" s="20"/>
      <c r="U331" s="19"/>
    </row>
    <row r="332" spans="1:21" ht="14">
      <c r="A332" s="18" t="s">
        <v>5686</v>
      </c>
      <c r="B332" s="192" t="s">
        <v>5685</v>
      </c>
      <c r="C332" s="56"/>
      <c r="D332" s="148" t="s">
        <v>4</v>
      </c>
      <c r="E332" s="223" t="str">
        <f ca="1">IF(AND(J332&lt;&gt;"", O332&lt;&gt;"", TODAY() &gt; O332, N332=""), "포스팅 지연",
IF(N332&lt;&gt;"", "포스팅 완료",
IF(M332=TRUE, "시술 완료",
IF(L332=TRUE, "콘텐츠 가이드 전송",
IF(NOT(ISBLANK(J332)), "예약 확정",
IF(I332=TRUE, "구글폼 회신",
IF(H332=TRUE, "구글폼 전송",
IF(G332=TRUE, "거절",
IF(F332=TRUE, "회신 수신",
"태핑 완료 회신대기")))))
))))</f>
        <v>태핑 완료 회신대기</v>
      </c>
      <c r="F332" s="13" t="b">
        <v>0</v>
      </c>
      <c r="G332" s="13" t="b">
        <v>0</v>
      </c>
      <c r="H332" s="13" t="b">
        <v>0</v>
      </c>
      <c r="I332" s="13" t="b">
        <f>IF(COUNTIF([1]!Form_Responses1[[#All],[Instagram account
(ex. idenel_official - Do not put "@")]], LOWER(A332)) &gt; 0, TRUE, FALSE)</f>
        <v>0</v>
      </c>
      <c r="J332" s="14"/>
      <c r="K332" s="11" t="str">
        <f>IFERROR(VLOOKUP(LOWER(A332), '[1]설문지 응답 시트1'!I:N, 6, FALSE), "")</f>
        <v/>
      </c>
      <c r="L332" s="13" t="b">
        <v>0</v>
      </c>
      <c r="M332" s="13" t="b">
        <v>0</v>
      </c>
      <c r="N332" s="11"/>
      <c r="O332" s="12" t="str">
        <f>IF(ISBLANK(Table1[[#This Row],[예약일(확정)]]),"",Table1[[#This Row],[예약일(확정)]]+7)</f>
        <v/>
      </c>
      <c r="P332" s="11"/>
      <c r="Q332" s="11"/>
      <c r="R332" s="11"/>
      <c r="S332" s="11"/>
      <c r="T332" s="11"/>
      <c r="U332" s="10"/>
    </row>
    <row r="333" spans="1:21" ht="14">
      <c r="A333" s="27" t="s">
        <v>5684</v>
      </c>
      <c r="B333" s="217" t="s">
        <v>5683</v>
      </c>
      <c r="C333" s="54"/>
      <c r="D333" s="150" t="s">
        <v>4</v>
      </c>
      <c r="E333" s="224" t="str">
        <f ca="1">IF(AND(J333&lt;&gt;"", O333&lt;&gt;"", TODAY() &gt; O333, N333=""), "포스팅 지연",
IF(N333&lt;&gt;"", "포스팅 완료",
IF(M333=TRUE, "시술 완료",
IF(L333=TRUE, "콘텐츠 가이드 전송",
IF(NOT(ISBLANK(J333)), "예약 확정",
IF(I333=TRUE, "구글폼 회신",
IF(H333=TRUE, "구글폼 전송",
IF(G333=TRUE, "거절",
IF(F333=TRUE, "회신 수신",
"태핑 완료 회신대기")))))
))))</f>
        <v>태핑 완료 회신대기</v>
      </c>
      <c r="F333" s="22" t="b">
        <v>0</v>
      </c>
      <c r="G333" s="22" t="b">
        <v>0</v>
      </c>
      <c r="H333" s="22" t="b">
        <v>0</v>
      </c>
      <c r="I333" s="22" t="b">
        <f>IF(COUNTIF([1]!Form_Responses1[[#All],[Instagram account
(ex. idenel_official - Do not put "@")]], LOWER(A333)) &gt; 0, TRUE, FALSE)</f>
        <v>0</v>
      </c>
      <c r="J333" s="23"/>
      <c r="K333" s="20" t="str">
        <f>IFERROR(VLOOKUP(LOWER(A333), '[1]설문지 응답 시트1'!I:N, 6, FALSE), "")</f>
        <v/>
      </c>
      <c r="L333" s="22" t="b">
        <v>0</v>
      </c>
      <c r="M333" s="22" t="b">
        <v>0</v>
      </c>
      <c r="N333" s="20"/>
      <c r="O333" s="21" t="str">
        <f>IF(ISBLANK(Table1[[#This Row],[예약일(확정)]]),"",Table1[[#This Row],[예약일(확정)]]+7)</f>
        <v/>
      </c>
      <c r="P333" s="20"/>
      <c r="Q333" s="20"/>
      <c r="R333" s="20"/>
      <c r="S333" s="20"/>
      <c r="T333" s="20"/>
      <c r="U333" s="19"/>
    </row>
    <row r="334" spans="1:21" ht="14">
      <c r="A334" s="18" t="s">
        <v>5682</v>
      </c>
      <c r="B334" s="192" t="s">
        <v>5681</v>
      </c>
      <c r="C334" s="56"/>
      <c r="D334" s="148" t="s">
        <v>4</v>
      </c>
      <c r="E334" s="223" t="str">
        <f ca="1">IF(AND(J334&lt;&gt;"", O334&lt;&gt;"", TODAY() &gt; O334, N334=""), "포스팅 지연",
IF(N334&lt;&gt;"", "포스팅 완료",
IF(M334=TRUE, "시술 완료",
IF(L334=TRUE, "콘텐츠 가이드 전송",
IF(NOT(ISBLANK(J334)), "예약 확정",
IF(I334=TRUE, "구글폼 회신",
IF(H334=TRUE, "구글폼 전송",
IF(G334=TRUE, "거절",
IF(F334=TRUE, "회신 수신",
"태핑 완료 회신대기")))))
))))</f>
        <v>태핑 완료 회신대기</v>
      </c>
      <c r="F334" s="13" t="b">
        <v>0</v>
      </c>
      <c r="G334" s="13" t="b">
        <v>0</v>
      </c>
      <c r="H334" s="13" t="b">
        <v>0</v>
      </c>
      <c r="I334" s="13" t="b">
        <f>IF(COUNTIF([1]!Form_Responses1[[#All],[Instagram account
(ex. idenel_official - Do not put "@")]], LOWER(A334)) &gt; 0, TRUE, FALSE)</f>
        <v>0</v>
      </c>
      <c r="J334" s="14"/>
      <c r="K334" s="11" t="str">
        <f>IFERROR(VLOOKUP(LOWER(A334), '[1]설문지 응답 시트1'!I:N, 6, FALSE), "")</f>
        <v/>
      </c>
      <c r="L334" s="13" t="b">
        <v>0</v>
      </c>
      <c r="M334" s="13" t="b">
        <v>0</v>
      </c>
      <c r="N334" s="11"/>
      <c r="O334" s="12" t="str">
        <f>IF(ISBLANK(Table1[[#This Row],[예약일(확정)]]),"",Table1[[#This Row],[예약일(확정)]]+7)</f>
        <v/>
      </c>
      <c r="P334" s="11"/>
      <c r="Q334" s="11"/>
      <c r="R334" s="11"/>
      <c r="S334" s="11"/>
      <c r="T334" s="11"/>
      <c r="U334" s="10"/>
    </row>
    <row r="335" spans="1:21" ht="17">
      <c r="A335" s="72" t="s">
        <v>5680</v>
      </c>
      <c r="B335" s="221" t="s">
        <v>5679</v>
      </c>
      <c r="C335" s="179"/>
      <c r="D335" s="150" t="s">
        <v>4</v>
      </c>
      <c r="E335" s="224" t="str">
        <f ca="1">IF(AND(J335&lt;&gt;"", O335&lt;&gt;"", TODAY() &gt; O335, N335=""), "포스팅 지연",
IF(N335&lt;&gt;"", "포스팅 완료",
IF(M335=TRUE, "시술 완료",
IF(L335=TRUE, "콘텐츠 가이드 전송",
IF(NOT(ISBLANK(J335)), "예약 확정",
IF(I335=TRUE, "구글폼 회신",
IF(H335=TRUE, "구글폼 전송",
IF(G335=TRUE, "거절",
IF(F335=TRUE, "회신 수신",
"태핑 완료 회신대기")))))
))))</f>
        <v>포스팅 완료</v>
      </c>
      <c r="F335" s="22" t="b">
        <v>1</v>
      </c>
      <c r="G335" s="22" t="b">
        <v>0</v>
      </c>
      <c r="H335" s="22" t="b">
        <v>1</v>
      </c>
      <c r="I335" s="22" t="b">
        <f>IF(COUNTIF([1]!Form_Responses1[[#All],[Instagram account
(ex. idenel_official - Do not put "@")]], LOWER(A335)) &gt; 0, TRUE, FALSE)</f>
        <v>1</v>
      </c>
      <c r="J335" s="23">
        <v>45813.645833333336</v>
      </c>
      <c r="K335" s="20" t="str">
        <f>IFERROR(VLOOKUP(LOWER(A335), '[1]설문지 응답 시트1'!I:N, 6, FALSE), "")</f>
        <v>Benjamin Clinic (Gangnam)</v>
      </c>
      <c r="L335" s="22" t="b">
        <v>1</v>
      </c>
      <c r="M335" s="22" t="b">
        <v>1</v>
      </c>
      <c r="N335" s="33" t="s">
        <v>5678</v>
      </c>
      <c r="O335" s="21">
        <v>45825</v>
      </c>
      <c r="P335" s="20"/>
      <c r="Q335" s="20"/>
      <c r="R335" s="20"/>
      <c r="S335" s="20"/>
      <c r="T335" s="20" t="s">
        <v>1962</v>
      </c>
      <c r="U335" s="19"/>
    </row>
    <row r="336" spans="1:21" ht="14">
      <c r="A336" s="18" t="s">
        <v>5677</v>
      </c>
      <c r="B336" s="192" t="s">
        <v>5676</v>
      </c>
      <c r="C336" s="56"/>
      <c r="D336" s="148" t="s">
        <v>4</v>
      </c>
      <c r="E336" s="223" t="str">
        <f ca="1">IF(AND(J336&lt;&gt;"", O336&lt;&gt;"", TODAY() &gt; O336, N336=""), "포스팅 지연",
IF(N336&lt;&gt;"", "포스팅 완료",
IF(M336=TRUE, "시술 완료",
IF(L336=TRUE, "콘텐츠 가이드 전송",
IF(NOT(ISBLANK(J336)), "예약 확정",
IF(I336=TRUE, "구글폼 회신",
IF(H336=TRUE, "구글폼 전송",
IF(G336=TRUE, "거절",
IF(F336=TRUE, "회신 수신",
"태핑 완료 회신대기")))))
))))</f>
        <v>구글폼 회신</v>
      </c>
      <c r="F336" s="13" t="b">
        <v>1</v>
      </c>
      <c r="G336" s="13" t="b">
        <v>0</v>
      </c>
      <c r="H336" s="13" t="b">
        <v>1</v>
      </c>
      <c r="I336" s="13" t="b">
        <f>IF(COUNTIF([1]!Form_Responses1[[#All],[Instagram account
(ex. idenel_official - Do not put "@")]], LOWER(A336)) &gt; 0, TRUE, FALSE)</f>
        <v>1</v>
      </c>
      <c r="J336" s="14"/>
      <c r="K336" s="11" t="str">
        <f>IFERROR(VLOOKUP(LOWER(A336), '[1]설문지 응답 시트1'!I:N, 6, FALSE), "")</f>
        <v>Benjamin Clinic (Gangnam)</v>
      </c>
      <c r="L336" s="13" t="b">
        <v>0</v>
      </c>
      <c r="M336" s="13" t="b">
        <v>0</v>
      </c>
      <c r="N336" s="11"/>
      <c r="O336" s="12" t="str">
        <f>IF(ISBLANK(Table1[[#This Row],[예약일(확정)]]),"",Table1[[#This Row],[예약일(확정)]]+7)</f>
        <v/>
      </c>
      <c r="P336" s="11"/>
      <c r="Q336" s="11"/>
      <c r="R336" s="11"/>
      <c r="S336" s="11"/>
      <c r="T336" s="11"/>
      <c r="U336" s="10"/>
    </row>
    <row r="337" spans="1:21" ht="14">
      <c r="A337" s="27" t="s">
        <v>5675</v>
      </c>
      <c r="B337" s="217" t="s">
        <v>5674</v>
      </c>
      <c r="C337" s="54"/>
      <c r="D337" s="150" t="s">
        <v>4</v>
      </c>
      <c r="E337" s="224" t="str">
        <f ca="1">IF(AND(J337&lt;&gt;"", O337&lt;&gt;"", TODAY() &gt; O337, N337=""), "포스팅 지연",
IF(N337&lt;&gt;"", "포스팅 완료",
IF(M337=TRUE, "시술 완료",
IF(L337=TRUE, "콘텐츠 가이드 전송",
IF(NOT(ISBLANK(J337)), "예약 확정",
IF(I337=TRUE, "구글폼 회신",
IF(H337=TRUE, "구글폼 전송",
IF(G337=TRUE, "거절",
IF(F337=TRUE, "회신 수신",
"태핑 완료 회신대기")))))
))))</f>
        <v>태핑 완료 회신대기</v>
      </c>
      <c r="F337" s="22" t="b">
        <v>0</v>
      </c>
      <c r="G337" s="22" t="b">
        <v>0</v>
      </c>
      <c r="H337" s="22" t="b">
        <v>0</v>
      </c>
      <c r="I337" s="22" t="b">
        <f>IF(COUNTIF([1]!Form_Responses1[[#All],[Instagram account
(ex. idenel_official - Do not put "@")]], LOWER(A337)) &gt; 0, TRUE, FALSE)</f>
        <v>0</v>
      </c>
      <c r="J337" s="23"/>
      <c r="K337" s="20" t="str">
        <f>IFERROR(VLOOKUP(LOWER(A337), '[1]설문지 응답 시트1'!I:N, 6, FALSE), "")</f>
        <v/>
      </c>
      <c r="L337" s="22" t="b">
        <v>0</v>
      </c>
      <c r="M337" s="22" t="b">
        <v>0</v>
      </c>
      <c r="N337" s="20"/>
      <c r="O337" s="21" t="str">
        <f>IF(ISBLANK(Table1[[#This Row],[예약일(확정)]]),"",Table1[[#This Row],[예약일(확정)]]+7)</f>
        <v/>
      </c>
      <c r="P337" s="20"/>
      <c r="Q337" s="20"/>
      <c r="R337" s="20"/>
      <c r="S337" s="20"/>
      <c r="T337" s="20"/>
      <c r="U337" s="19"/>
    </row>
    <row r="338" spans="1:21" ht="14">
      <c r="A338" s="18" t="s">
        <v>5673</v>
      </c>
      <c r="B338" s="192" t="s">
        <v>5672</v>
      </c>
      <c r="C338" s="56"/>
      <c r="D338" s="148" t="s">
        <v>4</v>
      </c>
      <c r="E338" s="223" t="str">
        <f ca="1">IF(AND(J338&lt;&gt;"", O338&lt;&gt;"", TODAY() &gt; O338, N338=""), "포스팅 지연",
IF(N338&lt;&gt;"", "포스팅 완료",
IF(M338=TRUE, "시술 완료",
IF(L338=TRUE, "콘텐츠 가이드 전송",
IF(NOT(ISBLANK(J338)), "예약 확정",
IF(I338=TRUE, "구글폼 회신",
IF(H338=TRUE, "구글폼 전송",
IF(G338=TRUE, "거절",
IF(F338=TRUE, "회신 수신",
"태핑 완료 회신대기")))))
))))</f>
        <v>태핑 완료 회신대기</v>
      </c>
      <c r="F338" s="13" t="b">
        <v>0</v>
      </c>
      <c r="G338" s="13" t="b">
        <v>0</v>
      </c>
      <c r="H338" s="13" t="b">
        <v>0</v>
      </c>
      <c r="I338" s="13" t="b">
        <f>IF(COUNTIF([1]!Form_Responses1[[#All],[Instagram account
(ex. idenel_official - Do not put "@")]], LOWER(A338)) &gt; 0, TRUE, FALSE)</f>
        <v>0</v>
      </c>
      <c r="J338" s="14"/>
      <c r="K338" s="11" t="str">
        <f>IFERROR(VLOOKUP(LOWER(A338), '[1]설문지 응답 시트1'!I:N, 6, FALSE), "")</f>
        <v/>
      </c>
      <c r="L338" s="13" t="b">
        <v>0</v>
      </c>
      <c r="M338" s="13" t="b">
        <v>0</v>
      </c>
      <c r="N338" s="11"/>
      <c r="O338" s="12" t="str">
        <f>IF(ISBLANK(Table1[[#This Row],[예약일(확정)]]),"",Table1[[#This Row],[예약일(확정)]]+7)</f>
        <v/>
      </c>
      <c r="P338" s="11"/>
      <c r="Q338" s="11"/>
      <c r="R338" s="11"/>
      <c r="S338" s="11"/>
      <c r="T338" s="11"/>
      <c r="U338" s="10"/>
    </row>
    <row r="339" spans="1:21" ht="14">
      <c r="A339" s="27" t="s">
        <v>5671</v>
      </c>
      <c r="B339" s="217" t="s">
        <v>5670</v>
      </c>
      <c r="C339" s="54"/>
      <c r="D339" s="150" t="s">
        <v>4</v>
      </c>
      <c r="E339" s="224" t="str">
        <f ca="1">IF(AND(J339&lt;&gt;"", O339&lt;&gt;"", TODAY() &gt; O339, N339=""), "포스팅 지연",
IF(N339&lt;&gt;"", "포스팅 완료",
IF(M339=TRUE, "시술 완료",
IF(L339=TRUE, "콘텐츠 가이드 전송",
IF(NOT(ISBLANK(J339)), "예약 확정",
IF(I339=TRUE, "구글폼 회신",
IF(H339=TRUE, "구글폼 전송",
IF(G339=TRUE, "거절",
IF(F339=TRUE, "회신 수신",
"태핑 완료 회신대기")))))
))))</f>
        <v>태핑 완료 회신대기</v>
      </c>
      <c r="F339" s="22" t="b">
        <v>0</v>
      </c>
      <c r="G339" s="22" t="b">
        <v>0</v>
      </c>
      <c r="H339" s="22" t="b">
        <v>0</v>
      </c>
      <c r="I339" s="22" t="b">
        <f>IF(COUNTIF([1]!Form_Responses1[[#All],[Instagram account
(ex. idenel_official - Do not put "@")]], LOWER(A339)) &gt; 0, TRUE, FALSE)</f>
        <v>0</v>
      </c>
      <c r="J339" s="23"/>
      <c r="K339" s="20" t="str">
        <f>IFERROR(VLOOKUP(LOWER(A339), '[1]설문지 응답 시트1'!I:N, 6, FALSE), "")</f>
        <v/>
      </c>
      <c r="L339" s="22" t="b">
        <v>0</v>
      </c>
      <c r="M339" s="22" t="b">
        <v>0</v>
      </c>
      <c r="N339" s="20"/>
      <c r="O339" s="21" t="str">
        <f>IF(ISBLANK(Table1[[#This Row],[예약일(확정)]]),"",Table1[[#This Row],[예약일(확정)]]+7)</f>
        <v/>
      </c>
      <c r="P339" s="20"/>
      <c r="Q339" s="20"/>
      <c r="R339" s="20"/>
      <c r="S339" s="20"/>
      <c r="T339" s="20"/>
      <c r="U339" s="19"/>
    </row>
    <row r="340" spans="1:21" ht="14">
      <c r="A340" s="18" t="s">
        <v>5669</v>
      </c>
      <c r="B340" s="192" t="s">
        <v>5668</v>
      </c>
      <c r="C340" s="56"/>
      <c r="D340" s="148" t="s">
        <v>4</v>
      </c>
      <c r="E340" s="223" t="str">
        <f ca="1">IF(AND(J340&lt;&gt;"", O340&lt;&gt;"", TODAY() &gt; O340, N340=""), "포스팅 지연",
IF(N340&lt;&gt;"", "포스팅 완료",
IF(M340=TRUE, "시술 완료",
IF(L340=TRUE, "콘텐츠 가이드 전송",
IF(NOT(ISBLANK(J340)), "예약 확정",
IF(I340=TRUE, "구글폼 회신",
IF(H340=TRUE, "구글폼 전송",
IF(G340=TRUE, "거절",
IF(F340=TRUE, "회신 수신",
"태핑 완료 회신대기")))))
))))</f>
        <v>태핑 완료 회신대기</v>
      </c>
      <c r="F340" s="13" t="b">
        <v>0</v>
      </c>
      <c r="G340" s="13" t="b">
        <v>0</v>
      </c>
      <c r="H340" s="13" t="b">
        <v>0</v>
      </c>
      <c r="I340" s="13" t="b">
        <f>IF(COUNTIF([1]!Form_Responses1[[#All],[Instagram account
(ex. idenel_official - Do not put "@")]], LOWER(A340)) &gt; 0, TRUE, FALSE)</f>
        <v>0</v>
      </c>
      <c r="J340" s="14"/>
      <c r="K340" s="11" t="str">
        <f>IFERROR(VLOOKUP(LOWER(A340), '[1]설문지 응답 시트1'!I:N, 6, FALSE), "")</f>
        <v/>
      </c>
      <c r="L340" s="13" t="b">
        <v>0</v>
      </c>
      <c r="M340" s="13" t="b">
        <v>0</v>
      </c>
      <c r="N340" s="11"/>
      <c r="O340" s="12" t="str">
        <f>IF(ISBLANK(Table1[[#This Row],[예약일(확정)]]),"",Table1[[#This Row],[예약일(확정)]]+7)</f>
        <v/>
      </c>
      <c r="P340" s="11"/>
      <c r="Q340" s="11"/>
      <c r="R340" s="11"/>
      <c r="S340" s="11"/>
      <c r="T340" s="11"/>
      <c r="U340" s="10"/>
    </row>
    <row r="341" spans="1:21" ht="14">
      <c r="A341" s="27" t="s">
        <v>5667</v>
      </c>
      <c r="B341" s="217" t="s">
        <v>5666</v>
      </c>
      <c r="C341" s="54"/>
      <c r="D341" s="150" t="s">
        <v>4</v>
      </c>
      <c r="E341" s="224" t="str">
        <f ca="1">IF(AND(J341&lt;&gt;"", O341&lt;&gt;"", TODAY() &gt; O341, N341=""), "포스팅 지연",
IF(N341&lt;&gt;"", "포스팅 완료",
IF(M341=TRUE, "시술 완료",
IF(L341=TRUE, "콘텐츠 가이드 전송",
IF(NOT(ISBLANK(J341)), "예약 확정",
IF(I341=TRUE, "구글폼 회신",
IF(H341=TRUE, "구글폼 전송",
IF(G341=TRUE, "거절",
IF(F341=TRUE, "회신 수신",
"태핑 완료 회신대기")))))
))))</f>
        <v>태핑 완료 회신대기</v>
      </c>
      <c r="F341" s="22" t="b">
        <v>0</v>
      </c>
      <c r="G341" s="22" t="b">
        <v>0</v>
      </c>
      <c r="H341" s="22" t="b">
        <v>0</v>
      </c>
      <c r="I341" s="22" t="b">
        <f>IF(COUNTIF([1]!Form_Responses1[[#All],[Instagram account
(ex. idenel_official - Do not put "@")]], LOWER(A341)) &gt; 0, TRUE, FALSE)</f>
        <v>0</v>
      </c>
      <c r="J341" s="23"/>
      <c r="K341" s="20" t="str">
        <f>IFERROR(VLOOKUP(LOWER(A341), '[1]설문지 응답 시트1'!I:N, 6, FALSE), "")</f>
        <v/>
      </c>
      <c r="L341" s="22" t="b">
        <v>0</v>
      </c>
      <c r="M341" s="22" t="b">
        <v>0</v>
      </c>
      <c r="N341" s="20"/>
      <c r="O341" s="21" t="str">
        <f>IF(ISBLANK(Table1[[#This Row],[예약일(확정)]]),"",Table1[[#This Row],[예약일(확정)]]+7)</f>
        <v/>
      </c>
      <c r="P341" s="20"/>
      <c r="Q341" s="20"/>
      <c r="R341" s="20"/>
      <c r="S341" s="20"/>
      <c r="T341" s="20"/>
      <c r="U341" s="19"/>
    </row>
    <row r="342" spans="1:21" ht="14">
      <c r="A342" s="18" t="s">
        <v>5665</v>
      </c>
      <c r="B342" s="192" t="s">
        <v>5664</v>
      </c>
      <c r="C342" s="56"/>
      <c r="D342" s="148" t="s">
        <v>4</v>
      </c>
      <c r="E342" s="223" t="str">
        <f ca="1">IF(AND(J342&lt;&gt;"", O342&lt;&gt;"", TODAY() &gt; O342, N342=""), "포스팅 지연",
IF(N342&lt;&gt;"", "포스팅 완료",
IF(M342=TRUE, "시술 완료",
IF(L342=TRUE, "콘텐츠 가이드 전송",
IF(NOT(ISBLANK(J342)), "예약 확정",
IF(I342=TRUE, "구글폼 회신",
IF(H342=TRUE, "구글폼 전송",
IF(G342=TRUE, "거절",
IF(F342=TRUE, "회신 수신",
"태핑 완료 회신대기")))))
))))</f>
        <v>태핑 완료 회신대기</v>
      </c>
      <c r="F342" s="13" t="b">
        <v>0</v>
      </c>
      <c r="G342" s="13" t="b">
        <v>0</v>
      </c>
      <c r="H342" s="13" t="b">
        <v>0</v>
      </c>
      <c r="I342" s="13" t="b">
        <f>IF(COUNTIF([1]!Form_Responses1[[#All],[Instagram account
(ex. idenel_official - Do not put "@")]], LOWER(A342)) &gt; 0, TRUE, FALSE)</f>
        <v>0</v>
      </c>
      <c r="J342" s="14"/>
      <c r="K342" s="11" t="str">
        <f>IFERROR(VLOOKUP(LOWER(A342), '[1]설문지 응답 시트1'!I:N, 6, FALSE), "")</f>
        <v/>
      </c>
      <c r="L342" s="13" t="b">
        <v>0</v>
      </c>
      <c r="M342" s="13" t="b">
        <v>0</v>
      </c>
      <c r="N342" s="11"/>
      <c r="O342" s="12" t="str">
        <f>IF(ISBLANK(Table1[[#This Row],[예약일(확정)]]),"",Table1[[#This Row],[예약일(확정)]]+7)</f>
        <v/>
      </c>
      <c r="P342" s="11"/>
      <c r="Q342" s="11"/>
      <c r="R342" s="11"/>
      <c r="S342" s="11"/>
      <c r="T342" s="11"/>
      <c r="U342" s="10"/>
    </row>
    <row r="343" spans="1:21" ht="14">
      <c r="A343" s="27" t="s">
        <v>5663</v>
      </c>
      <c r="B343" s="217" t="s">
        <v>5662</v>
      </c>
      <c r="C343" s="54"/>
      <c r="D343" s="150" t="s">
        <v>4</v>
      </c>
      <c r="E343" s="224" t="str">
        <f ca="1">IF(AND(J343&lt;&gt;"", O343&lt;&gt;"", TODAY() &gt; O343, N343=""), "포스팅 지연",
IF(N343&lt;&gt;"", "포스팅 완료",
IF(M343=TRUE, "시술 완료",
IF(L343=TRUE, "콘텐츠 가이드 전송",
IF(NOT(ISBLANK(J343)), "예약 확정",
IF(I343=TRUE, "구글폼 회신",
IF(H343=TRUE, "구글폼 전송",
IF(G343=TRUE, "거절",
IF(F343=TRUE, "회신 수신",
"태핑 완료 회신대기")))))
))))</f>
        <v>태핑 완료 회신대기</v>
      </c>
      <c r="F343" s="22" t="b">
        <v>0</v>
      </c>
      <c r="G343" s="22" t="b">
        <v>0</v>
      </c>
      <c r="H343" s="22" t="b">
        <v>0</v>
      </c>
      <c r="I343" s="22" t="b">
        <f>IF(COUNTIF([1]!Form_Responses1[[#All],[Instagram account
(ex. idenel_official - Do not put "@")]], LOWER(A343)) &gt; 0, TRUE, FALSE)</f>
        <v>0</v>
      </c>
      <c r="J343" s="23"/>
      <c r="K343" s="20" t="str">
        <f>IFERROR(VLOOKUP(LOWER(A343), '[1]설문지 응답 시트1'!I:N, 6, FALSE), "")</f>
        <v/>
      </c>
      <c r="L343" s="22" t="b">
        <v>0</v>
      </c>
      <c r="M343" s="22" t="b">
        <v>0</v>
      </c>
      <c r="N343" s="20"/>
      <c r="O343" s="21" t="str">
        <f>IF(ISBLANK(Table1[[#This Row],[예약일(확정)]]),"",Table1[[#This Row],[예약일(확정)]]+7)</f>
        <v/>
      </c>
      <c r="P343" s="20"/>
      <c r="Q343" s="20"/>
      <c r="R343" s="20"/>
      <c r="S343" s="20"/>
      <c r="T343" s="20"/>
      <c r="U343" s="19"/>
    </row>
    <row r="344" spans="1:21" ht="14">
      <c r="A344" s="18" t="s">
        <v>5661</v>
      </c>
      <c r="B344" s="192" t="s">
        <v>5660</v>
      </c>
      <c r="C344" s="56"/>
      <c r="D344" s="148" t="s">
        <v>4</v>
      </c>
      <c r="E344" s="223" t="str">
        <f ca="1">IF(AND(J344&lt;&gt;"", O344&lt;&gt;"", TODAY() &gt; O344, N344=""), "포스팅 지연",
IF(N344&lt;&gt;"", "포스팅 완료",
IF(M344=TRUE, "시술 완료",
IF(L344=TRUE, "콘텐츠 가이드 전송",
IF(NOT(ISBLANK(J344)), "예약 확정",
IF(I344=TRUE, "구글폼 회신",
IF(H344=TRUE, "구글폼 전송",
IF(G344=TRUE, "거절",
IF(F344=TRUE, "회신 수신",
"태핑 완료 회신대기")))))
))))</f>
        <v>태핑 완료 회신대기</v>
      </c>
      <c r="F344" s="13" t="b">
        <v>0</v>
      </c>
      <c r="G344" s="13" t="b">
        <v>0</v>
      </c>
      <c r="H344" s="13" t="b">
        <v>0</v>
      </c>
      <c r="I344" s="13" t="b">
        <f>IF(COUNTIF([1]!Form_Responses1[[#All],[Instagram account
(ex. idenel_official - Do not put "@")]], LOWER(A344)) &gt; 0, TRUE, FALSE)</f>
        <v>0</v>
      </c>
      <c r="J344" s="14"/>
      <c r="K344" s="11" t="str">
        <f>IFERROR(VLOOKUP(LOWER(A344), '[1]설문지 응답 시트1'!I:N, 6, FALSE), "")</f>
        <v/>
      </c>
      <c r="L344" s="13" t="b">
        <v>0</v>
      </c>
      <c r="M344" s="13" t="b">
        <v>0</v>
      </c>
      <c r="N344" s="11"/>
      <c r="O344" s="12" t="str">
        <f>IF(ISBLANK(Table1[[#This Row],[예약일(확정)]]),"",Table1[[#This Row],[예약일(확정)]]+7)</f>
        <v/>
      </c>
      <c r="P344" s="11"/>
      <c r="Q344" s="11"/>
      <c r="R344" s="11"/>
      <c r="S344" s="11"/>
      <c r="T344" s="11"/>
      <c r="U344" s="10"/>
    </row>
    <row r="345" spans="1:21" ht="14">
      <c r="A345" s="27" t="s">
        <v>5659</v>
      </c>
      <c r="B345" s="217" t="s">
        <v>5658</v>
      </c>
      <c r="C345" s="54"/>
      <c r="D345" s="150" t="s">
        <v>4</v>
      </c>
      <c r="E345" s="224" t="str">
        <f ca="1">IF(AND(J345&lt;&gt;"", O345&lt;&gt;"", TODAY() &gt; O345, N345=""), "포스팅 지연",
IF(N345&lt;&gt;"", "포스팅 완료",
IF(M345=TRUE, "시술 완료",
IF(L345=TRUE, "콘텐츠 가이드 전송",
IF(NOT(ISBLANK(J345)), "예약 확정",
IF(I345=TRUE, "구글폼 회신",
IF(H345=TRUE, "구글폼 전송",
IF(G345=TRUE, "거절",
IF(F345=TRUE, "회신 수신",
"태핑 완료 회신대기")))))
))))</f>
        <v>태핑 완료 회신대기</v>
      </c>
      <c r="F345" s="22" t="b">
        <v>0</v>
      </c>
      <c r="G345" s="22" t="b">
        <v>0</v>
      </c>
      <c r="H345" s="22" t="b">
        <v>0</v>
      </c>
      <c r="I345" s="22" t="b">
        <f>IF(COUNTIF([1]!Form_Responses1[[#All],[Instagram account
(ex. idenel_official - Do not put "@")]], LOWER(A345)) &gt; 0, TRUE, FALSE)</f>
        <v>0</v>
      </c>
      <c r="J345" s="23"/>
      <c r="K345" s="20" t="str">
        <f>IFERROR(VLOOKUP(LOWER(A345), '[1]설문지 응답 시트1'!I:N, 6, FALSE), "")</f>
        <v/>
      </c>
      <c r="L345" s="22" t="b">
        <v>0</v>
      </c>
      <c r="M345" s="22" t="b">
        <v>0</v>
      </c>
      <c r="N345" s="20"/>
      <c r="O345" s="21" t="str">
        <f>IF(ISBLANK(Table1[[#This Row],[예약일(확정)]]),"",Table1[[#This Row],[예약일(확정)]]+7)</f>
        <v/>
      </c>
      <c r="P345" s="20"/>
      <c r="Q345" s="20"/>
      <c r="R345" s="20"/>
      <c r="S345" s="20"/>
      <c r="T345" s="20"/>
      <c r="U345" s="19"/>
    </row>
    <row r="346" spans="1:21" ht="14">
      <c r="A346" s="18" t="s">
        <v>5657</v>
      </c>
      <c r="B346" s="192" t="s">
        <v>5656</v>
      </c>
      <c r="C346" s="56"/>
      <c r="D346" s="148" t="s">
        <v>4</v>
      </c>
      <c r="E346" s="223" t="str">
        <f ca="1">IF(AND(J346&lt;&gt;"", O346&lt;&gt;"", TODAY() &gt; O346, N346=""), "포스팅 지연",
IF(N346&lt;&gt;"", "포스팅 완료",
IF(M346=TRUE, "시술 완료",
IF(L346=TRUE, "콘텐츠 가이드 전송",
IF(NOT(ISBLANK(J346)), "예약 확정",
IF(I346=TRUE, "구글폼 회신",
IF(H346=TRUE, "구글폼 전송",
IF(G346=TRUE, "거절",
IF(F346=TRUE, "회신 수신",
"태핑 완료 회신대기")))))
))))</f>
        <v>태핑 완료 회신대기</v>
      </c>
      <c r="F346" s="13" t="b">
        <v>0</v>
      </c>
      <c r="G346" s="13" t="b">
        <v>0</v>
      </c>
      <c r="H346" s="13" t="b">
        <v>0</v>
      </c>
      <c r="I346" s="13" t="b">
        <f>IF(COUNTIF([1]!Form_Responses1[[#All],[Instagram account
(ex. idenel_official - Do not put "@")]], LOWER(A346)) &gt; 0, TRUE, FALSE)</f>
        <v>0</v>
      </c>
      <c r="J346" s="14"/>
      <c r="K346" s="11" t="str">
        <f>IFERROR(VLOOKUP(LOWER(A346), '[1]설문지 응답 시트1'!I:N, 6, FALSE), "")</f>
        <v/>
      </c>
      <c r="L346" s="13" t="b">
        <v>0</v>
      </c>
      <c r="M346" s="13" t="b">
        <v>0</v>
      </c>
      <c r="N346" s="11"/>
      <c r="O346" s="12" t="str">
        <f>IF(ISBLANK(Table1[[#This Row],[예약일(확정)]]),"",Table1[[#This Row],[예약일(확정)]]+7)</f>
        <v/>
      </c>
      <c r="P346" s="11"/>
      <c r="Q346" s="11"/>
      <c r="R346" s="11"/>
      <c r="S346" s="11"/>
      <c r="T346" s="11"/>
      <c r="U346" s="10"/>
    </row>
    <row r="347" spans="1:21" ht="14">
      <c r="A347" s="27" t="s">
        <v>5655</v>
      </c>
      <c r="B347" s="217" t="s">
        <v>5654</v>
      </c>
      <c r="C347" s="54"/>
      <c r="D347" s="150" t="s">
        <v>4</v>
      </c>
      <c r="E347" s="224" t="str">
        <f ca="1">IF(AND(J347&lt;&gt;"", O347&lt;&gt;"", TODAY() &gt; O347, N347=""), "포스팅 지연",
IF(N347&lt;&gt;"", "포스팅 완료",
IF(M347=TRUE, "시술 완료",
IF(L347=TRUE, "콘텐츠 가이드 전송",
IF(NOT(ISBLANK(J347)), "예약 확정",
IF(I347=TRUE, "구글폼 회신",
IF(H347=TRUE, "구글폼 전송",
IF(G347=TRUE, "거절",
IF(F347=TRUE, "회신 수신",
"태핑 완료 회신대기")))))
))))</f>
        <v>태핑 완료 회신대기</v>
      </c>
      <c r="F347" s="22" t="b">
        <v>0</v>
      </c>
      <c r="G347" s="22" t="b">
        <v>0</v>
      </c>
      <c r="H347" s="22" t="b">
        <v>0</v>
      </c>
      <c r="I347" s="22" t="b">
        <f>IF(COUNTIF([1]!Form_Responses1[[#All],[Instagram account
(ex. idenel_official - Do not put "@")]], LOWER(A347)) &gt; 0, TRUE, FALSE)</f>
        <v>0</v>
      </c>
      <c r="J347" s="23"/>
      <c r="K347" s="20" t="str">
        <f>IFERROR(VLOOKUP(LOWER(A347), '[1]설문지 응답 시트1'!I:N, 6, FALSE), "")</f>
        <v/>
      </c>
      <c r="L347" s="22" t="b">
        <v>0</v>
      </c>
      <c r="M347" s="22" t="b">
        <v>0</v>
      </c>
      <c r="N347" s="20"/>
      <c r="O347" s="21" t="str">
        <f>IF(ISBLANK(Table1[[#This Row],[예약일(확정)]]),"",Table1[[#This Row],[예약일(확정)]]+7)</f>
        <v/>
      </c>
      <c r="P347" s="20"/>
      <c r="Q347" s="20"/>
      <c r="R347" s="20"/>
      <c r="S347" s="20"/>
      <c r="T347" s="20"/>
      <c r="U347" s="19"/>
    </row>
    <row r="348" spans="1:21" ht="14">
      <c r="A348" s="18" t="s">
        <v>5653</v>
      </c>
      <c r="B348" s="192" t="s">
        <v>5652</v>
      </c>
      <c r="C348" s="56"/>
      <c r="D348" s="148" t="s">
        <v>4</v>
      </c>
      <c r="E348" s="223" t="str">
        <f ca="1">IF(AND(J348&lt;&gt;"", O348&lt;&gt;"", TODAY() &gt; O348, N348=""), "포스팅 지연",
IF(N348&lt;&gt;"", "포스팅 완료",
IF(M348=TRUE, "시술 완료",
IF(L348=TRUE, "콘텐츠 가이드 전송",
IF(NOT(ISBLANK(J348)), "예약 확정",
IF(I348=TRUE, "구글폼 회신",
IF(H348=TRUE, "구글폼 전송",
IF(G348=TRUE, "거절",
IF(F348=TRUE, "회신 수신",
"태핑 완료 회신대기")))))
))))</f>
        <v>태핑 완료 회신대기</v>
      </c>
      <c r="F348" s="13" t="b">
        <v>0</v>
      </c>
      <c r="G348" s="13" t="b">
        <v>0</v>
      </c>
      <c r="H348" s="13" t="b">
        <v>0</v>
      </c>
      <c r="I348" s="13" t="b">
        <f>IF(COUNTIF([1]!Form_Responses1[[#All],[Instagram account
(ex. idenel_official - Do not put "@")]], LOWER(A348)) &gt; 0, TRUE, FALSE)</f>
        <v>0</v>
      </c>
      <c r="J348" s="14"/>
      <c r="K348" s="11" t="str">
        <f>IFERROR(VLOOKUP(LOWER(A348), '[1]설문지 응답 시트1'!I:N, 6, FALSE), "")</f>
        <v/>
      </c>
      <c r="L348" s="13" t="b">
        <v>0</v>
      </c>
      <c r="M348" s="13" t="b">
        <v>0</v>
      </c>
      <c r="N348" s="11"/>
      <c r="O348" s="12" t="str">
        <f>IF(ISBLANK(Table1[[#This Row],[예약일(확정)]]),"",Table1[[#This Row],[예약일(확정)]]+7)</f>
        <v/>
      </c>
      <c r="P348" s="11"/>
      <c r="Q348" s="11"/>
      <c r="R348" s="11"/>
      <c r="S348" s="11"/>
      <c r="T348" s="11"/>
      <c r="U348" s="10"/>
    </row>
    <row r="349" spans="1:21" ht="14">
      <c r="A349" s="27" t="s">
        <v>5651</v>
      </c>
      <c r="B349" s="217" t="s">
        <v>5650</v>
      </c>
      <c r="C349" s="54"/>
      <c r="D349" s="150" t="s">
        <v>4</v>
      </c>
      <c r="E349" s="224" t="str">
        <f ca="1">IF(AND(J349&lt;&gt;"", O349&lt;&gt;"", TODAY() &gt; O349, N349=""), "포스팅 지연",
IF(N349&lt;&gt;"", "포스팅 완료",
IF(M349=TRUE, "시술 완료",
IF(L349=TRUE, "콘텐츠 가이드 전송",
IF(NOT(ISBLANK(J349)), "예약 확정",
IF(I349=TRUE, "구글폼 회신",
IF(H349=TRUE, "구글폼 전송",
IF(G349=TRUE, "거절",
IF(F349=TRUE, "회신 수신",
"태핑 완료 회신대기")))))
))))</f>
        <v>구글폼 전송</v>
      </c>
      <c r="F349" s="22" t="b">
        <v>1</v>
      </c>
      <c r="G349" s="22" t="b">
        <v>0</v>
      </c>
      <c r="H349" s="22" t="b">
        <v>1</v>
      </c>
      <c r="I349" s="22" t="b">
        <f>IF(COUNTIF([1]!Form_Responses1[[#All],[Instagram account
(ex. idenel_official - Do not put "@")]], LOWER(A349)) &gt; 0, TRUE, FALSE)</f>
        <v>0</v>
      </c>
      <c r="J349" s="23"/>
      <c r="K349" s="20" t="str">
        <f>IFERROR(VLOOKUP(LOWER(A349), '[1]설문지 응답 시트1'!I:N, 6, FALSE), "")</f>
        <v/>
      </c>
      <c r="L349" s="22" t="b">
        <v>0</v>
      </c>
      <c r="M349" s="22" t="b">
        <v>0</v>
      </c>
      <c r="N349" s="20"/>
      <c r="O349" s="21" t="str">
        <f>IF(ISBLANK(Table1[[#This Row],[예약일(확정)]]),"",Table1[[#This Row],[예약일(확정)]]+7)</f>
        <v/>
      </c>
      <c r="P349" s="20"/>
      <c r="Q349" s="20"/>
      <c r="R349" s="20"/>
      <c r="S349" s="20"/>
      <c r="T349" s="20"/>
      <c r="U349" s="19"/>
    </row>
    <row r="350" spans="1:21" ht="14">
      <c r="A350" s="18" t="s">
        <v>5649</v>
      </c>
      <c r="B350" s="192" t="s">
        <v>5648</v>
      </c>
      <c r="C350" s="56"/>
      <c r="D350" s="148" t="s">
        <v>4</v>
      </c>
      <c r="E350" s="223" t="str">
        <f ca="1">IF(AND(J350&lt;&gt;"", O350&lt;&gt;"", TODAY() &gt; O350, N350=""), "포스팅 지연",
IF(N350&lt;&gt;"", "포스팅 완료",
IF(M350=TRUE, "시술 완료",
IF(L350=TRUE, "콘텐츠 가이드 전송",
IF(NOT(ISBLANK(J350)), "예약 확정",
IF(I350=TRUE, "구글폼 회신",
IF(H350=TRUE, "구글폼 전송",
IF(G350=TRUE, "거절",
IF(F350=TRUE, "회신 수신",
"태핑 완료 회신대기")))))
))))</f>
        <v>태핑 완료 회신대기</v>
      </c>
      <c r="F350" s="13" t="b">
        <v>0</v>
      </c>
      <c r="G350" s="13" t="b">
        <v>0</v>
      </c>
      <c r="H350" s="13" t="b">
        <v>0</v>
      </c>
      <c r="I350" s="13" t="b">
        <f>IF(COUNTIF([1]!Form_Responses1[[#All],[Instagram account
(ex. idenel_official - Do not put "@")]], LOWER(A350)) &gt; 0, TRUE, FALSE)</f>
        <v>0</v>
      </c>
      <c r="J350" s="14"/>
      <c r="K350" s="11" t="str">
        <f>IFERROR(VLOOKUP(LOWER(A350), '[1]설문지 응답 시트1'!I:N, 6, FALSE), "")</f>
        <v/>
      </c>
      <c r="L350" s="13" t="b">
        <v>0</v>
      </c>
      <c r="M350" s="13" t="b">
        <v>0</v>
      </c>
      <c r="N350" s="11"/>
      <c r="O350" s="12" t="str">
        <f>IF(ISBLANK(Table1[[#This Row],[예약일(확정)]]),"",Table1[[#This Row],[예약일(확정)]]+7)</f>
        <v/>
      </c>
      <c r="P350" s="11"/>
      <c r="Q350" s="11"/>
      <c r="R350" s="11"/>
      <c r="S350" s="11"/>
      <c r="T350" s="11"/>
      <c r="U350" s="10"/>
    </row>
    <row r="351" spans="1:21" ht="14">
      <c r="A351" s="27" t="s">
        <v>5647</v>
      </c>
      <c r="B351" s="217" t="s">
        <v>5646</v>
      </c>
      <c r="C351" s="54"/>
      <c r="D351" s="150" t="s">
        <v>4</v>
      </c>
      <c r="E351" s="224" t="str">
        <f ca="1">IF(AND(J351&lt;&gt;"", O351&lt;&gt;"", TODAY() &gt; O351, N351=""), "포스팅 지연",
IF(N351&lt;&gt;"", "포스팅 완료",
IF(M351=TRUE, "시술 완료",
IF(L351=TRUE, "콘텐츠 가이드 전송",
IF(NOT(ISBLANK(J351)), "예약 확정",
IF(I351=TRUE, "구글폼 회신",
IF(H351=TRUE, "구글폼 전송",
IF(G351=TRUE, "거절",
IF(F351=TRUE, "회신 수신",
"태핑 완료 회신대기")))))
))))</f>
        <v>태핑 완료 회신대기</v>
      </c>
      <c r="F351" s="22" t="b">
        <v>0</v>
      </c>
      <c r="G351" s="22" t="b">
        <v>0</v>
      </c>
      <c r="H351" s="22" t="b">
        <v>0</v>
      </c>
      <c r="I351" s="22" t="b">
        <f>IF(COUNTIF([1]!Form_Responses1[[#All],[Instagram account
(ex. idenel_official - Do not put "@")]], LOWER(A351)) &gt; 0, TRUE, FALSE)</f>
        <v>0</v>
      </c>
      <c r="J351" s="23"/>
      <c r="K351" s="20" t="str">
        <f>IFERROR(VLOOKUP(LOWER(A351), '[1]설문지 응답 시트1'!I:N, 6, FALSE), "")</f>
        <v/>
      </c>
      <c r="L351" s="22" t="b">
        <v>0</v>
      </c>
      <c r="M351" s="22" t="b">
        <v>0</v>
      </c>
      <c r="N351" s="20"/>
      <c r="O351" s="21" t="str">
        <f>IF(ISBLANK(Table1[[#This Row],[예약일(확정)]]),"",Table1[[#This Row],[예약일(확정)]]+7)</f>
        <v/>
      </c>
      <c r="P351" s="20"/>
      <c r="Q351" s="20"/>
      <c r="R351" s="20"/>
      <c r="S351" s="20"/>
      <c r="T351" s="20"/>
      <c r="U351" s="19"/>
    </row>
    <row r="352" spans="1:21" ht="14">
      <c r="A352" s="18" t="s">
        <v>5645</v>
      </c>
      <c r="B352" s="192" t="s">
        <v>5644</v>
      </c>
      <c r="C352" s="56"/>
      <c r="D352" s="148" t="s">
        <v>4</v>
      </c>
      <c r="E352" s="223" t="str">
        <f ca="1">IF(AND(J352&lt;&gt;"", O352&lt;&gt;"", TODAY() &gt; O352, N352=""), "포스팅 지연",
IF(N352&lt;&gt;"", "포스팅 완료",
IF(M352=TRUE, "시술 완료",
IF(L352=TRUE, "콘텐츠 가이드 전송",
IF(NOT(ISBLANK(J352)), "예약 확정",
IF(I352=TRUE, "구글폼 회신",
IF(H352=TRUE, "구글폼 전송",
IF(G352=TRUE, "거절",
IF(F352=TRUE, "회신 수신",
"태핑 완료 회신대기")))))
))))</f>
        <v>태핑 완료 회신대기</v>
      </c>
      <c r="F352" s="13" t="b">
        <v>0</v>
      </c>
      <c r="G352" s="13" t="b">
        <v>0</v>
      </c>
      <c r="H352" s="13" t="b">
        <v>0</v>
      </c>
      <c r="I352" s="13" t="b">
        <f>IF(COUNTIF([1]!Form_Responses1[[#All],[Instagram account
(ex. idenel_official - Do not put "@")]], LOWER(A352)) &gt; 0, TRUE, FALSE)</f>
        <v>0</v>
      </c>
      <c r="J352" s="14"/>
      <c r="K352" s="11" t="str">
        <f>IFERROR(VLOOKUP(LOWER(A352), '[1]설문지 응답 시트1'!I:N, 6, FALSE), "")</f>
        <v/>
      </c>
      <c r="L352" s="13" t="b">
        <v>0</v>
      </c>
      <c r="M352" s="13" t="b">
        <v>0</v>
      </c>
      <c r="N352" s="11"/>
      <c r="O352" s="12" t="str">
        <f>IF(ISBLANK(Table1[[#This Row],[예약일(확정)]]),"",Table1[[#This Row],[예약일(확정)]]+7)</f>
        <v/>
      </c>
      <c r="P352" s="11"/>
      <c r="Q352" s="11"/>
      <c r="R352" s="11"/>
      <c r="S352" s="11"/>
      <c r="T352" s="11"/>
      <c r="U352" s="10"/>
    </row>
    <row r="353" spans="1:21" ht="14">
      <c r="A353" s="27" t="s">
        <v>5643</v>
      </c>
      <c r="B353" s="217" t="s">
        <v>5642</v>
      </c>
      <c r="C353" s="54"/>
      <c r="D353" s="150" t="s">
        <v>4</v>
      </c>
      <c r="E353" s="224" t="str">
        <f ca="1">IF(AND(J353&lt;&gt;"", O353&lt;&gt;"", TODAY() &gt; O353, N353=""), "포스팅 지연",
IF(N353&lt;&gt;"", "포스팅 완료",
IF(M353=TRUE, "시술 완료",
IF(L353=TRUE, "콘텐츠 가이드 전송",
IF(NOT(ISBLANK(J353)), "예약 확정",
IF(I353=TRUE, "구글폼 회신",
IF(H353=TRUE, "구글폼 전송",
IF(G353=TRUE, "거절",
IF(F353=TRUE, "회신 수신",
"태핑 완료 회신대기")))))
))))</f>
        <v>태핑 완료 회신대기</v>
      </c>
      <c r="F353" s="22" t="b">
        <v>0</v>
      </c>
      <c r="G353" s="22" t="b">
        <v>0</v>
      </c>
      <c r="H353" s="22" t="b">
        <v>0</v>
      </c>
      <c r="I353" s="22" t="b">
        <f>IF(COUNTIF([1]!Form_Responses1[[#All],[Instagram account
(ex. idenel_official - Do not put "@")]], LOWER(A353)) &gt; 0, TRUE, FALSE)</f>
        <v>0</v>
      </c>
      <c r="J353" s="23"/>
      <c r="K353" s="20" t="str">
        <f>IFERROR(VLOOKUP(LOWER(A353), '[1]설문지 응답 시트1'!I:N, 6, FALSE), "")</f>
        <v/>
      </c>
      <c r="L353" s="22" t="b">
        <v>0</v>
      </c>
      <c r="M353" s="22" t="b">
        <v>0</v>
      </c>
      <c r="N353" s="20"/>
      <c r="O353" s="21" t="str">
        <f>IF(ISBLANK(Table1[[#This Row],[예약일(확정)]]),"",Table1[[#This Row],[예약일(확정)]]+7)</f>
        <v/>
      </c>
      <c r="P353" s="20"/>
      <c r="Q353" s="20"/>
      <c r="R353" s="20"/>
      <c r="S353" s="20"/>
      <c r="T353" s="20"/>
      <c r="U353" s="19"/>
    </row>
    <row r="354" spans="1:21" ht="14">
      <c r="A354" s="18" t="s">
        <v>5641</v>
      </c>
      <c r="B354" s="192" t="s">
        <v>5640</v>
      </c>
      <c r="C354" s="56"/>
      <c r="D354" s="148" t="s">
        <v>4</v>
      </c>
      <c r="E354" s="223" t="str">
        <f ca="1">IF(AND(J354&lt;&gt;"", O354&lt;&gt;"", TODAY() &gt; O354, N354=""), "포스팅 지연",
IF(N354&lt;&gt;"", "포스팅 완료",
IF(M354=TRUE, "시술 완료",
IF(L354=TRUE, "콘텐츠 가이드 전송",
IF(NOT(ISBLANK(J354)), "예약 확정",
IF(I354=TRUE, "구글폼 회신",
IF(H354=TRUE, "구글폼 전송",
IF(G354=TRUE, "거절",
IF(F354=TRUE, "회신 수신",
"태핑 완료 회신대기")))))
))))</f>
        <v>태핑 완료 회신대기</v>
      </c>
      <c r="F354" s="13" t="b">
        <v>0</v>
      </c>
      <c r="G354" s="13" t="b">
        <v>0</v>
      </c>
      <c r="H354" s="13" t="b">
        <v>0</v>
      </c>
      <c r="I354" s="13" t="b">
        <f>IF(COUNTIF([1]!Form_Responses1[[#All],[Instagram account
(ex. idenel_official - Do not put "@")]], LOWER(A354)) &gt; 0, TRUE, FALSE)</f>
        <v>0</v>
      </c>
      <c r="J354" s="14"/>
      <c r="K354" s="11" t="str">
        <f>IFERROR(VLOOKUP(LOWER(A354), '[1]설문지 응답 시트1'!I:N, 6, FALSE), "")</f>
        <v/>
      </c>
      <c r="L354" s="13" t="b">
        <v>0</v>
      </c>
      <c r="M354" s="13" t="b">
        <v>0</v>
      </c>
      <c r="N354" s="11"/>
      <c r="O354" s="12" t="str">
        <f>IF(ISBLANK(Table1[[#This Row],[예약일(확정)]]),"",Table1[[#This Row],[예약일(확정)]]+7)</f>
        <v/>
      </c>
      <c r="P354" s="11"/>
      <c r="Q354" s="11"/>
      <c r="R354" s="11"/>
      <c r="S354" s="11"/>
      <c r="T354" s="11"/>
      <c r="U354" s="10"/>
    </row>
    <row r="355" spans="1:21" ht="14">
      <c r="A355" s="27" t="s">
        <v>5639</v>
      </c>
      <c r="B355" s="217" t="s">
        <v>5638</v>
      </c>
      <c r="C355" s="54"/>
      <c r="D355" s="150" t="s">
        <v>4</v>
      </c>
      <c r="E355" s="224" t="str">
        <f ca="1">IF(AND(J355&lt;&gt;"", O355&lt;&gt;"", TODAY() &gt; O355, N355=""), "포스팅 지연",
IF(N355&lt;&gt;"", "포스팅 완료",
IF(M355=TRUE, "시술 완료",
IF(L355=TRUE, "콘텐츠 가이드 전송",
IF(NOT(ISBLANK(J355)), "예약 확정",
IF(I355=TRUE, "구글폼 회신",
IF(H355=TRUE, "구글폼 전송",
IF(G355=TRUE, "거절",
IF(F355=TRUE, "회신 수신",
"태핑 완료 회신대기")))))
))))</f>
        <v>태핑 완료 회신대기</v>
      </c>
      <c r="F355" s="22" t="b">
        <v>0</v>
      </c>
      <c r="G355" s="22" t="b">
        <v>0</v>
      </c>
      <c r="H355" s="22" t="b">
        <v>0</v>
      </c>
      <c r="I355" s="22" t="b">
        <f>IF(COUNTIF([1]!Form_Responses1[[#All],[Instagram account
(ex. idenel_official - Do not put "@")]], LOWER(A355)) &gt; 0, TRUE, FALSE)</f>
        <v>0</v>
      </c>
      <c r="J355" s="23"/>
      <c r="K355" s="20" t="str">
        <f>IFERROR(VLOOKUP(LOWER(A355), '[1]설문지 응답 시트1'!I:N, 6, FALSE), "")</f>
        <v/>
      </c>
      <c r="L355" s="22" t="b">
        <v>0</v>
      </c>
      <c r="M355" s="22" t="b">
        <v>0</v>
      </c>
      <c r="N355" s="20"/>
      <c r="O355" s="21" t="str">
        <f>IF(ISBLANK(Table1[[#This Row],[예약일(확정)]]),"",Table1[[#This Row],[예약일(확정)]]+7)</f>
        <v/>
      </c>
      <c r="P355" s="20"/>
      <c r="Q355" s="20"/>
      <c r="R355" s="20"/>
      <c r="S355" s="20"/>
      <c r="T355" s="20"/>
      <c r="U355" s="19"/>
    </row>
    <row r="356" spans="1:21" ht="14">
      <c r="A356" s="18" t="s">
        <v>5637</v>
      </c>
      <c r="B356" s="192" t="s">
        <v>5636</v>
      </c>
      <c r="C356" s="56"/>
      <c r="D356" s="148" t="s">
        <v>4</v>
      </c>
      <c r="E356" s="223" t="str">
        <f ca="1">IF(AND(J356&lt;&gt;"", O356&lt;&gt;"", TODAY() &gt; O356, N356=""), "포스팅 지연",
IF(N356&lt;&gt;"", "포스팅 완료",
IF(M356=TRUE, "시술 완료",
IF(L356=TRUE, "콘텐츠 가이드 전송",
IF(NOT(ISBLANK(J356)), "예약 확정",
IF(I356=TRUE, "구글폼 회신",
IF(H356=TRUE, "구글폼 전송",
IF(G356=TRUE, "거절",
IF(F356=TRUE, "회신 수신",
"태핑 완료 회신대기")))))
))))</f>
        <v>태핑 완료 회신대기</v>
      </c>
      <c r="F356" s="13" t="b">
        <v>0</v>
      </c>
      <c r="G356" s="13" t="b">
        <v>0</v>
      </c>
      <c r="H356" s="13" t="b">
        <v>0</v>
      </c>
      <c r="I356" s="13" t="b">
        <f>IF(COUNTIF([1]!Form_Responses1[[#All],[Instagram account
(ex. idenel_official - Do not put "@")]], LOWER(A356)) &gt; 0, TRUE, FALSE)</f>
        <v>0</v>
      </c>
      <c r="J356" s="14"/>
      <c r="K356" s="11" t="str">
        <f>IFERROR(VLOOKUP(LOWER(A356), '[1]설문지 응답 시트1'!I:N, 6, FALSE), "")</f>
        <v/>
      </c>
      <c r="L356" s="13" t="b">
        <v>0</v>
      </c>
      <c r="M356" s="13" t="b">
        <v>0</v>
      </c>
      <c r="N356" s="11"/>
      <c r="O356" s="12" t="str">
        <f>IF(ISBLANK(Table1[[#This Row],[예약일(확정)]]),"",Table1[[#This Row],[예약일(확정)]]+7)</f>
        <v/>
      </c>
      <c r="P356" s="11"/>
      <c r="Q356" s="11"/>
      <c r="R356" s="11"/>
      <c r="S356" s="11"/>
      <c r="T356" s="11"/>
      <c r="U356" s="10"/>
    </row>
    <row r="357" spans="1:21" ht="14">
      <c r="A357" s="27" t="s">
        <v>5635</v>
      </c>
      <c r="B357" s="217" t="s">
        <v>5634</v>
      </c>
      <c r="C357" s="54"/>
      <c r="D357" s="150" t="s">
        <v>4</v>
      </c>
      <c r="E357" s="224" t="str">
        <f ca="1">IF(AND(J357&lt;&gt;"", O357&lt;&gt;"", TODAY() &gt; O357, N357=""), "포스팅 지연",
IF(N357&lt;&gt;"", "포스팅 완료",
IF(M357=TRUE, "시술 완료",
IF(L357=TRUE, "콘텐츠 가이드 전송",
IF(NOT(ISBLANK(J357)), "예약 확정",
IF(I357=TRUE, "구글폼 회신",
IF(H357=TRUE, "구글폼 전송",
IF(G357=TRUE, "거절",
IF(F357=TRUE, "회신 수신",
"태핑 완료 회신대기")))))
))))</f>
        <v>태핑 완료 회신대기</v>
      </c>
      <c r="F357" s="22" t="b">
        <v>0</v>
      </c>
      <c r="G357" s="22" t="b">
        <v>0</v>
      </c>
      <c r="H357" s="22" t="b">
        <v>0</v>
      </c>
      <c r="I357" s="22" t="b">
        <f>IF(COUNTIF([1]!Form_Responses1[[#All],[Instagram account
(ex. idenel_official - Do not put "@")]], LOWER(A357)) &gt; 0, TRUE, FALSE)</f>
        <v>0</v>
      </c>
      <c r="J357" s="23"/>
      <c r="K357" s="20" t="str">
        <f>IFERROR(VLOOKUP(LOWER(A357), '[1]설문지 응답 시트1'!I:N, 6, FALSE), "")</f>
        <v/>
      </c>
      <c r="L357" s="22" t="b">
        <v>0</v>
      </c>
      <c r="M357" s="22" t="b">
        <v>0</v>
      </c>
      <c r="N357" s="20"/>
      <c r="O357" s="21" t="str">
        <f>IF(ISBLANK(Table1[[#This Row],[예약일(확정)]]),"",Table1[[#This Row],[예약일(확정)]]+7)</f>
        <v/>
      </c>
      <c r="P357" s="20"/>
      <c r="Q357" s="20"/>
      <c r="R357" s="20"/>
      <c r="S357" s="20"/>
      <c r="T357" s="20"/>
      <c r="U357" s="19"/>
    </row>
    <row r="358" spans="1:21" ht="14">
      <c r="A358" s="18" t="s">
        <v>5633</v>
      </c>
      <c r="B358" s="192" t="s">
        <v>5632</v>
      </c>
      <c r="C358" s="56"/>
      <c r="D358" s="148" t="s">
        <v>4</v>
      </c>
      <c r="E358" s="223" t="str">
        <f ca="1">IF(AND(J358&lt;&gt;"", O358&lt;&gt;"", TODAY() &gt; O358, N358=""), "포스팅 지연",
IF(N358&lt;&gt;"", "포스팅 완료",
IF(M358=TRUE, "시술 완료",
IF(L358=TRUE, "콘텐츠 가이드 전송",
IF(NOT(ISBLANK(J358)), "예약 확정",
IF(I358=TRUE, "구글폼 회신",
IF(H358=TRUE, "구글폼 전송",
IF(G358=TRUE, "거절",
IF(F358=TRUE, "회신 수신",
"태핑 완료 회신대기")))))
))))</f>
        <v>태핑 완료 회신대기</v>
      </c>
      <c r="F358" s="13" t="b">
        <v>0</v>
      </c>
      <c r="G358" s="13" t="b">
        <v>0</v>
      </c>
      <c r="H358" s="13" t="b">
        <v>0</v>
      </c>
      <c r="I358" s="13" t="b">
        <f>IF(COUNTIF([1]!Form_Responses1[[#All],[Instagram account
(ex. idenel_official - Do not put "@")]], LOWER(A358)) &gt; 0, TRUE, FALSE)</f>
        <v>0</v>
      </c>
      <c r="J358" s="14"/>
      <c r="K358" s="11" t="str">
        <f>IFERROR(VLOOKUP(LOWER(A358), '[1]설문지 응답 시트1'!I:N, 6, FALSE), "")</f>
        <v/>
      </c>
      <c r="L358" s="13" t="b">
        <v>0</v>
      </c>
      <c r="M358" s="13" t="b">
        <v>0</v>
      </c>
      <c r="N358" s="11"/>
      <c r="O358" s="12" t="str">
        <f>IF(ISBLANK(Table1[[#This Row],[예약일(확정)]]),"",Table1[[#This Row],[예약일(확정)]]+7)</f>
        <v/>
      </c>
      <c r="P358" s="11"/>
      <c r="Q358" s="11"/>
      <c r="R358" s="11"/>
      <c r="S358" s="11"/>
      <c r="T358" s="11"/>
      <c r="U358" s="10"/>
    </row>
    <row r="359" spans="1:21" ht="14">
      <c r="A359" s="27" t="s">
        <v>5631</v>
      </c>
      <c r="B359" s="217" t="s">
        <v>5630</v>
      </c>
      <c r="C359" s="54"/>
      <c r="D359" s="150" t="s">
        <v>4</v>
      </c>
      <c r="E359" s="224" t="str">
        <f ca="1">IF(AND(J359&lt;&gt;"", O359&lt;&gt;"", TODAY() &gt; O359, N359=""), "포스팅 지연",
IF(N359&lt;&gt;"", "포스팅 완료",
IF(M359=TRUE, "시술 완료",
IF(L359=TRUE, "콘텐츠 가이드 전송",
IF(NOT(ISBLANK(J359)), "예약 확정",
IF(I359=TRUE, "구글폼 회신",
IF(H359=TRUE, "구글폼 전송",
IF(G359=TRUE, "거절",
IF(F359=TRUE, "회신 수신",
"태핑 완료 회신대기")))))
))))</f>
        <v>태핑 완료 회신대기</v>
      </c>
      <c r="F359" s="22" t="b">
        <v>0</v>
      </c>
      <c r="G359" s="22" t="b">
        <v>0</v>
      </c>
      <c r="H359" s="22" t="b">
        <v>0</v>
      </c>
      <c r="I359" s="22" t="b">
        <f>IF(COUNTIF([1]!Form_Responses1[[#All],[Instagram account
(ex. idenel_official - Do not put "@")]], LOWER(A359)) &gt; 0, TRUE, FALSE)</f>
        <v>0</v>
      </c>
      <c r="J359" s="23"/>
      <c r="K359" s="20" t="str">
        <f>IFERROR(VLOOKUP(LOWER(A359), '[1]설문지 응답 시트1'!I:N, 6, FALSE), "")</f>
        <v/>
      </c>
      <c r="L359" s="22" t="b">
        <v>0</v>
      </c>
      <c r="M359" s="22" t="b">
        <v>0</v>
      </c>
      <c r="N359" s="20"/>
      <c r="O359" s="21" t="str">
        <f>IF(ISBLANK(Table1[[#This Row],[예약일(확정)]]),"",Table1[[#This Row],[예약일(확정)]]+7)</f>
        <v/>
      </c>
      <c r="P359" s="20"/>
      <c r="Q359" s="20"/>
      <c r="R359" s="20"/>
      <c r="S359" s="20"/>
      <c r="T359" s="20"/>
      <c r="U359" s="19"/>
    </row>
    <row r="360" spans="1:21" ht="14">
      <c r="A360" s="18" t="s">
        <v>5629</v>
      </c>
      <c r="B360" s="192" t="s">
        <v>5628</v>
      </c>
      <c r="C360" s="56"/>
      <c r="D360" s="148" t="s">
        <v>4</v>
      </c>
      <c r="E360" s="223" t="str">
        <f ca="1">IF(AND(J360&lt;&gt;"", O360&lt;&gt;"", TODAY() &gt; O360, N360=""), "포스팅 지연",
IF(N360&lt;&gt;"", "포스팅 완료",
IF(M360=TRUE, "시술 완료",
IF(L360=TRUE, "콘텐츠 가이드 전송",
IF(NOT(ISBLANK(J360)), "예약 확정",
IF(I360=TRUE, "구글폼 회신",
IF(H360=TRUE, "구글폼 전송",
IF(G360=TRUE, "거절",
IF(F360=TRUE, "회신 수신",
"태핑 완료 회신대기")))))
))))</f>
        <v>구글폼 전송</v>
      </c>
      <c r="F360" s="13" t="b">
        <v>1</v>
      </c>
      <c r="G360" s="13" t="b">
        <v>0</v>
      </c>
      <c r="H360" s="13" t="b">
        <v>1</v>
      </c>
      <c r="I360" s="13" t="b">
        <f>IF(COUNTIF([1]!Form_Responses1[[#All],[Instagram account
(ex. idenel_official - Do not put "@")]], LOWER(A360)) &gt; 0, TRUE, FALSE)</f>
        <v>0</v>
      </c>
      <c r="J360" s="14"/>
      <c r="K360" s="11" t="str">
        <f>IFERROR(VLOOKUP(LOWER(A360), '[1]설문지 응답 시트1'!I:N, 6, FALSE), "")</f>
        <v/>
      </c>
      <c r="L360" s="13" t="b">
        <v>0</v>
      </c>
      <c r="M360" s="13" t="b">
        <v>0</v>
      </c>
      <c r="N360" s="11"/>
      <c r="O360" s="12" t="str">
        <f>IF(ISBLANK(Table1[[#This Row],[예약일(확정)]]),"",Table1[[#This Row],[예약일(확정)]]+7)</f>
        <v/>
      </c>
      <c r="P360" s="11"/>
      <c r="Q360" s="11"/>
      <c r="R360" s="11"/>
      <c r="S360" s="11"/>
      <c r="T360" s="11"/>
      <c r="U360" s="10"/>
    </row>
    <row r="361" spans="1:21" ht="14">
      <c r="A361" s="27" t="s">
        <v>5627</v>
      </c>
      <c r="B361" s="217" t="s">
        <v>5626</v>
      </c>
      <c r="C361" s="54"/>
      <c r="D361" s="150" t="s">
        <v>4</v>
      </c>
      <c r="E361" s="224" t="str">
        <f ca="1">IF(AND(J361&lt;&gt;"", O361&lt;&gt;"", TODAY() &gt; O361, N361=""), "포스팅 지연",
IF(N361&lt;&gt;"", "포스팅 완료",
IF(M361=TRUE, "시술 완료",
IF(L361=TRUE, "콘텐츠 가이드 전송",
IF(NOT(ISBLANK(J361)), "예약 확정",
IF(I361=TRUE, "구글폼 회신",
IF(H361=TRUE, "구글폼 전송",
IF(G361=TRUE, "거절",
IF(F361=TRUE, "회신 수신",
"태핑 완료 회신대기")))))
))))</f>
        <v>태핑 완료 회신대기</v>
      </c>
      <c r="F361" s="22" t="b">
        <v>0</v>
      </c>
      <c r="G361" s="22" t="b">
        <v>0</v>
      </c>
      <c r="H361" s="22" t="b">
        <v>0</v>
      </c>
      <c r="I361" s="22" t="b">
        <f>IF(COUNTIF([1]!Form_Responses1[[#All],[Instagram account
(ex. idenel_official - Do not put "@")]], LOWER(A361)) &gt; 0, TRUE, FALSE)</f>
        <v>0</v>
      </c>
      <c r="J361" s="23"/>
      <c r="K361" s="20" t="str">
        <f>IFERROR(VLOOKUP(LOWER(A361), '[1]설문지 응답 시트1'!I:N, 6, FALSE), "")</f>
        <v/>
      </c>
      <c r="L361" s="22" t="b">
        <v>0</v>
      </c>
      <c r="M361" s="22" t="b">
        <v>0</v>
      </c>
      <c r="N361" s="20"/>
      <c r="O361" s="21" t="str">
        <f>IF(ISBLANK(Table1[[#This Row],[예약일(확정)]]),"",Table1[[#This Row],[예약일(확정)]]+7)</f>
        <v/>
      </c>
      <c r="P361" s="20"/>
      <c r="Q361" s="20"/>
      <c r="R361" s="20"/>
      <c r="S361" s="20"/>
      <c r="T361" s="20"/>
      <c r="U361" s="19"/>
    </row>
    <row r="362" spans="1:21" ht="14">
      <c r="A362" s="18" t="s">
        <v>5625</v>
      </c>
      <c r="B362" s="192" t="s">
        <v>5624</v>
      </c>
      <c r="C362" s="56"/>
      <c r="D362" s="148" t="s">
        <v>4</v>
      </c>
      <c r="E362" s="223" t="str">
        <f ca="1">IF(AND(J362&lt;&gt;"", O362&lt;&gt;"", TODAY() &gt; O362, N362=""), "포스팅 지연",
IF(N362&lt;&gt;"", "포스팅 완료",
IF(M362=TRUE, "시술 완료",
IF(L362=TRUE, "콘텐츠 가이드 전송",
IF(NOT(ISBLANK(J362)), "예약 확정",
IF(I362=TRUE, "구글폼 회신",
IF(H362=TRUE, "구글폼 전송",
IF(G362=TRUE, "거절",
IF(F362=TRUE, "회신 수신",
"태핑 완료 회신대기")))))
))))</f>
        <v>태핑 완료 회신대기</v>
      </c>
      <c r="F362" s="13" t="b">
        <v>0</v>
      </c>
      <c r="G362" s="13" t="b">
        <v>0</v>
      </c>
      <c r="H362" s="13" t="b">
        <v>0</v>
      </c>
      <c r="I362" s="13" t="b">
        <f>IF(COUNTIF([1]!Form_Responses1[[#All],[Instagram account
(ex. idenel_official - Do not put "@")]], LOWER(A362)) &gt; 0, TRUE, FALSE)</f>
        <v>0</v>
      </c>
      <c r="J362" s="14"/>
      <c r="K362" s="11" t="str">
        <f>IFERROR(VLOOKUP(LOWER(A362), '[1]설문지 응답 시트1'!I:N, 6, FALSE), "")</f>
        <v/>
      </c>
      <c r="L362" s="13" t="b">
        <v>0</v>
      </c>
      <c r="M362" s="13" t="b">
        <v>0</v>
      </c>
      <c r="N362" s="11"/>
      <c r="O362" s="12" t="str">
        <f>IF(ISBLANK(Table1[[#This Row],[예약일(확정)]]),"",Table1[[#This Row],[예약일(확정)]]+7)</f>
        <v/>
      </c>
      <c r="P362" s="11"/>
      <c r="Q362" s="11"/>
      <c r="R362" s="11"/>
      <c r="S362" s="11"/>
      <c r="T362" s="11"/>
      <c r="U362" s="10"/>
    </row>
    <row r="363" spans="1:21" ht="14">
      <c r="A363" s="27" t="s">
        <v>5623</v>
      </c>
      <c r="B363" s="217" t="s">
        <v>5622</v>
      </c>
      <c r="C363" s="54"/>
      <c r="D363" s="150" t="s">
        <v>4</v>
      </c>
      <c r="E363" s="224" t="str">
        <f ca="1">IF(AND(J363&lt;&gt;"", O363&lt;&gt;"", TODAY() &gt; O363, N363=""), "포스팅 지연",
IF(N363&lt;&gt;"", "포스팅 완료",
IF(M363=TRUE, "시술 완료",
IF(L363=TRUE, "콘텐츠 가이드 전송",
IF(NOT(ISBLANK(J363)), "예약 확정",
IF(I363=TRUE, "구글폼 회신",
IF(H363=TRUE, "구글폼 전송",
IF(G363=TRUE, "거절",
IF(F363=TRUE, "회신 수신",
"태핑 완료 회신대기")))))
))))</f>
        <v>거절</v>
      </c>
      <c r="F363" s="22" t="b">
        <v>0</v>
      </c>
      <c r="G363" s="22" t="b">
        <v>1</v>
      </c>
      <c r="H363" s="22" t="b">
        <v>0</v>
      </c>
      <c r="I363" s="22" t="b">
        <f>IF(COUNTIF([1]!Form_Responses1[[#All],[Instagram account
(ex. idenel_official - Do not put "@")]], LOWER(A363)) &gt; 0, TRUE, FALSE)</f>
        <v>0</v>
      </c>
      <c r="J363" s="23"/>
      <c r="K363" s="20" t="str">
        <f>IFERROR(VLOOKUP(LOWER(A363), '[1]설문지 응답 시트1'!I:N, 6, FALSE), "")</f>
        <v/>
      </c>
      <c r="L363" s="22" t="b">
        <v>0</v>
      </c>
      <c r="M363" s="22" t="b">
        <v>0</v>
      </c>
      <c r="N363" s="20"/>
      <c r="O363" s="21" t="str">
        <f>IF(ISBLANK(Table1[[#This Row],[예약일(확정)]]),"",Table1[[#This Row],[예약일(확정)]]+7)</f>
        <v/>
      </c>
      <c r="P363" s="20"/>
      <c r="Q363" s="20"/>
      <c r="R363" s="20"/>
      <c r="S363" s="20"/>
      <c r="T363" s="20"/>
      <c r="U363" s="19"/>
    </row>
    <row r="364" spans="1:21" ht="14">
      <c r="A364" s="18" t="s">
        <v>5621</v>
      </c>
      <c r="B364" s="192" t="s">
        <v>5620</v>
      </c>
      <c r="C364" s="56"/>
      <c r="D364" s="148" t="s">
        <v>4</v>
      </c>
      <c r="E364" s="223" t="str">
        <f ca="1">IF(AND(J364&lt;&gt;"", O364&lt;&gt;"", TODAY() &gt; O364, N364=""), "포스팅 지연",
IF(N364&lt;&gt;"", "포스팅 완료",
IF(M364=TRUE, "시술 완료",
IF(L364=TRUE, "콘텐츠 가이드 전송",
IF(NOT(ISBLANK(J364)), "예약 확정",
IF(I364=TRUE, "구글폼 회신",
IF(H364=TRUE, "구글폼 전송",
IF(G364=TRUE, "거절",
IF(F364=TRUE, "회신 수신",
"태핑 완료 회신대기")))))
))))</f>
        <v>태핑 완료 회신대기</v>
      </c>
      <c r="F364" s="13" t="b">
        <v>0</v>
      </c>
      <c r="G364" s="13" t="b">
        <v>0</v>
      </c>
      <c r="H364" s="13" t="b">
        <v>0</v>
      </c>
      <c r="I364" s="13" t="b">
        <f>IF(COUNTIF([1]!Form_Responses1[[#All],[Instagram account
(ex. idenel_official - Do not put "@")]], LOWER(A364)) &gt; 0, TRUE, FALSE)</f>
        <v>0</v>
      </c>
      <c r="J364" s="14"/>
      <c r="K364" s="11" t="str">
        <f>IFERROR(VLOOKUP(LOWER(A364), '[1]설문지 응답 시트1'!I:N, 6, FALSE), "")</f>
        <v/>
      </c>
      <c r="L364" s="13" t="b">
        <v>0</v>
      </c>
      <c r="M364" s="13" t="b">
        <v>0</v>
      </c>
      <c r="N364" s="11"/>
      <c r="O364" s="12" t="str">
        <f>IF(ISBLANK(Table1[[#This Row],[예약일(확정)]]),"",Table1[[#This Row],[예약일(확정)]]+7)</f>
        <v/>
      </c>
      <c r="P364" s="11"/>
      <c r="Q364" s="11"/>
      <c r="R364" s="11"/>
      <c r="S364" s="11"/>
      <c r="T364" s="11"/>
      <c r="U364" s="10"/>
    </row>
    <row r="365" spans="1:21" ht="14">
      <c r="A365" s="27" t="s">
        <v>5619</v>
      </c>
      <c r="B365" s="217" t="s">
        <v>5618</v>
      </c>
      <c r="C365" s="54"/>
      <c r="D365" s="150" t="s">
        <v>4</v>
      </c>
      <c r="E365" s="224" t="str">
        <f ca="1">IF(AND(J365&lt;&gt;"", O365&lt;&gt;"", TODAY() &gt; O365, N365=""), "포스팅 지연",
IF(N365&lt;&gt;"", "포스팅 완료",
IF(M365=TRUE, "시술 완료",
IF(L365=TRUE, "콘텐츠 가이드 전송",
IF(NOT(ISBLANK(J365)), "예약 확정",
IF(I365=TRUE, "구글폼 회신",
IF(H365=TRUE, "구글폼 전송",
IF(G365=TRUE, "거절",
IF(F365=TRUE, "회신 수신",
"태핑 완료 회신대기")))))
))))</f>
        <v>태핑 완료 회신대기</v>
      </c>
      <c r="F365" s="22" t="b">
        <v>0</v>
      </c>
      <c r="G365" s="22" t="b">
        <v>0</v>
      </c>
      <c r="H365" s="22" t="b">
        <v>0</v>
      </c>
      <c r="I365" s="22" t="b">
        <f>IF(COUNTIF([1]!Form_Responses1[[#All],[Instagram account
(ex. idenel_official - Do not put "@")]], LOWER(A365)) &gt; 0, TRUE, FALSE)</f>
        <v>0</v>
      </c>
      <c r="J365" s="23"/>
      <c r="K365" s="20" t="str">
        <f>IFERROR(VLOOKUP(LOWER(A365), '[1]설문지 응답 시트1'!I:N, 6, FALSE), "")</f>
        <v/>
      </c>
      <c r="L365" s="22" t="b">
        <v>0</v>
      </c>
      <c r="M365" s="22" t="b">
        <v>0</v>
      </c>
      <c r="N365" s="20"/>
      <c r="O365" s="21" t="str">
        <f>IF(ISBLANK(Table1[[#This Row],[예약일(확정)]]),"",Table1[[#This Row],[예약일(확정)]]+7)</f>
        <v/>
      </c>
      <c r="P365" s="20"/>
      <c r="Q365" s="20"/>
      <c r="R365" s="20"/>
      <c r="S365" s="20"/>
      <c r="T365" s="20"/>
      <c r="U365" s="19"/>
    </row>
    <row r="366" spans="1:21" ht="14">
      <c r="A366" s="18" t="s">
        <v>5617</v>
      </c>
      <c r="B366" s="192" t="s">
        <v>5616</v>
      </c>
      <c r="C366" s="56"/>
      <c r="D366" s="148" t="s">
        <v>4</v>
      </c>
      <c r="E366" s="223" t="str">
        <f ca="1">IF(AND(J366&lt;&gt;"", O366&lt;&gt;"", TODAY() &gt; O366, N366=""), "포스팅 지연",
IF(N366&lt;&gt;"", "포스팅 완료",
IF(M366=TRUE, "시술 완료",
IF(L366=TRUE, "콘텐츠 가이드 전송",
IF(NOT(ISBLANK(J366)), "예약 확정",
IF(I366=TRUE, "구글폼 회신",
IF(H366=TRUE, "구글폼 전송",
IF(G366=TRUE, "거절",
IF(F366=TRUE, "회신 수신",
"태핑 완료 회신대기")))))
))))</f>
        <v>태핑 완료 회신대기</v>
      </c>
      <c r="F366" s="13" t="b">
        <v>0</v>
      </c>
      <c r="G366" s="13" t="b">
        <v>0</v>
      </c>
      <c r="H366" s="13" t="b">
        <v>0</v>
      </c>
      <c r="I366" s="13" t="b">
        <f>IF(COUNTIF([1]!Form_Responses1[[#All],[Instagram account
(ex. idenel_official - Do not put "@")]], LOWER(A366)) &gt; 0, TRUE, FALSE)</f>
        <v>0</v>
      </c>
      <c r="J366" s="14"/>
      <c r="K366" s="11" t="str">
        <f>IFERROR(VLOOKUP(LOWER(A366), '[1]설문지 응답 시트1'!I:N, 6, FALSE), "")</f>
        <v/>
      </c>
      <c r="L366" s="13" t="b">
        <v>0</v>
      </c>
      <c r="M366" s="13" t="b">
        <v>0</v>
      </c>
      <c r="N366" s="11"/>
      <c r="O366" s="12" t="str">
        <f>IF(ISBLANK(Table1[[#This Row],[예약일(확정)]]),"",Table1[[#This Row],[예약일(확정)]]+7)</f>
        <v/>
      </c>
      <c r="P366" s="11"/>
      <c r="Q366" s="11"/>
      <c r="R366" s="11"/>
      <c r="S366" s="11"/>
      <c r="T366" s="11"/>
      <c r="U366" s="10"/>
    </row>
    <row r="367" spans="1:21" ht="14">
      <c r="A367" s="27" t="s">
        <v>5615</v>
      </c>
      <c r="B367" s="217" t="s">
        <v>5614</v>
      </c>
      <c r="C367" s="54"/>
      <c r="D367" s="150" t="s">
        <v>4</v>
      </c>
      <c r="E367" s="224" t="str">
        <f ca="1">IF(AND(J367&lt;&gt;"", O367&lt;&gt;"", TODAY() &gt; O367, N367=""), "포스팅 지연",
IF(N367&lt;&gt;"", "포스팅 완료",
IF(M367=TRUE, "시술 완료",
IF(L367=TRUE, "콘텐츠 가이드 전송",
IF(NOT(ISBLANK(J367)), "예약 확정",
IF(I367=TRUE, "구글폼 회신",
IF(H367=TRUE, "구글폼 전송",
IF(G367=TRUE, "거절",
IF(F367=TRUE, "회신 수신",
"태핑 완료 회신대기")))))
))))</f>
        <v>태핑 완료 회신대기</v>
      </c>
      <c r="F367" s="22" t="b">
        <v>0</v>
      </c>
      <c r="G367" s="22" t="b">
        <v>0</v>
      </c>
      <c r="H367" s="22" t="b">
        <v>0</v>
      </c>
      <c r="I367" s="22" t="b">
        <f>IF(COUNTIF([1]!Form_Responses1[[#All],[Instagram account
(ex. idenel_official - Do not put "@")]], LOWER(A367)) &gt; 0, TRUE, FALSE)</f>
        <v>0</v>
      </c>
      <c r="J367" s="23"/>
      <c r="K367" s="20" t="str">
        <f>IFERROR(VLOOKUP(LOWER(A367), '[1]설문지 응답 시트1'!I:N, 6, FALSE), "")</f>
        <v/>
      </c>
      <c r="L367" s="22" t="b">
        <v>0</v>
      </c>
      <c r="M367" s="22" t="b">
        <v>0</v>
      </c>
      <c r="N367" s="20"/>
      <c r="O367" s="21" t="str">
        <f>IF(ISBLANK(Table1[[#This Row],[예약일(확정)]]),"",Table1[[#This Row],[예약일(확정)]]+7)</f>
        <v/>
      </c>
      <c r="P367" s="20"/>
      <c r="Q367" s="20"/>
      <c r="R367" s="20"/>
      <c r="S367" s="20"/>
      <c r="T367" s="20"/>
      <c r="U367" s="19"/>
    </row>
    <row r="368" spans="1:21" ht="14">
      <c r="A368" s="18" t="s">
        <v>5613</v>
      </c>
      <c r="B368" s="192" t="s">
        <v>5612</v>
      </c>
      <c r="C368" s="56"/>
      <c r="D368" s="148" t="s">
        <v>4</v>
      </c>
      <c r="E368" s="223" t="str">
        <f ca="1">IF(AND(J368&lt;&gt;"", O368&lt;&gt;"", TODAY() &gt; O368, N368=""), "포스팅 지연",
IF(N368&lt;&gt;"", "포스팅 완료",
IF(M368=TRUE, "시술 완료",
IF(L368=TRUE, "콘텐츠 가이드 전송",
IF(NOT(ISBLANK(J368)), "예약 확정",
IF(I368=TRUE, "구글폼 회신",
IF(H368=TRUE, "구글폼 전송",
IF(G368=TRUE, "거절",
IF(F368=TRUE, "회신 수신",
"태핑 완료 회신대기")))))
))))</f>
        <v>태핑 완료 회신대기</v>
      </c>
      <c r="F368" s="13" t="b">
        <v>0</v>
      </c>
      <c r="G368" s="13" t="b">
        <v>0</v>
      </c>
      <c r="H368" s="13" t="b">
        <v>0</v>
      </c>
      <c r="I368" s="13" t="b">
        <f>IF(COUNTIF([1]!Form_Responses1[[#All],[Instagram account
(ex. idenel_official - Do not put "@")]], LOWER(A368)) &gt; 0, TRUE, FALSE)</f>
        <v>0</v>
      </c>
      <c r="J368" s="14"/>
      <c r="K368" s="11" t="str">
        <f>IFERROR(VLOOKUP(LOWER(A368), '[1]설문지 응답 시트1'!I:N, 6, FALSE), "")</f>
        <v/>
      </c>
      <c r="L368" s="13" t="b">
        <v>0</v>
      </c>
      <c r="M368" s="13" t="b">
        <v>0</v>
      </c>
      <c r="N368" s="11"/>
      <c r="O368" s="12" t="str">
        <f>IF(ISBLANK(Table1[[#This Row],[예약일(확정)]]),"",Table1[[#This Row],[예약일(확정)]]+7)</f>
        <v/>
      </c>
      <c r="P368" s="11"/>
      <c r="Q368" s="11"/>
      <c r="R368" s="11"/>
      <c r="S368" s="11"/>
      <c r="T368" s="11"/>
      <c r="U368" s="10"/>
    </row>
    <row r="369" spans="1:21" ht="14">
      <c r="A369" s="27" t="s">
        <v>5611</v>
      </c>
      <c r="B369" s="217" t="s">
        <v>5610</v>
      </c>
      <c r="C369" s="54"/>
      <c r="D369" s="150" t="s">
        <v>4</v>
      </c>
      <c r="E369" s="224" t="str">
        <f ca="1">IF(AND(J369&lt;&gt;"", O369&lt;&gt;"", TODAY() &gt; O369, N369=""), "포스팅 지연",
IF(N369&lt;&gt;"", "포스팅 완료",
IF(M369=TRUE, "시술 완료",
IF(L369=TRUE, "콘텐츠 가이드 전송",
IF(NOT(ISBLANK(J369)), "예약 확정",
IF(I369=TRUE, "구글폼 회신",
IF(H369=TRUE, "구글폼 전송",
IF(G369=TRUE, "거절",
IF(F369=TRUE, "회신 수신",
"태핑 완료 회신대기")))))
))))</f>
        <v>태핑 완료 회신대기</v>
      </c>
      <c r="F369" s="22" t="b">
        <v>0</v>
      </c>
      <c r="G369" s="22" t="b">
        <v>0</v>
      </c>
      <c r="H369" s="22" t="b">
        <v>0</v>
      </c>
      <c r="I369" s="22" t="b">
        <f>IF(COUNTIF([1]!Form_Responses1[[#All],[Instagram account
(ex. idenel_official - Do not put "@")]], LOWER(A369)) &gt; 0, TRUE, FALSE)</f>
        <v>0</v>
      </c>
      <c r="J369" s="23"/>
      <c r="K369" s="20" t="str">
        <f>IFERROR(VLOOKUP(LOWER(A369), '[1]설문지 응답 시트1'!I:N, 6, FALSE), "")</f>
        <v/>
      </c>
      <c r="L369" s="22" t="b">
        <v>0</v>
      </c>
      <c r="M369" s="22" t="b">
        <v>0</v>
      </c>
      <c r="N369" s="20"/>
      <c r="O369" s="21" t="str">
        <f>IF(ISBLANK(Table1[[#This Row],[예약일(확정)]]),"",Table1[[#This Row],[예약일(확정)]]+7)</f>
        <v/>
      </c>
      <c r="P369" s="20"/>
      <c r="Q369" s="20"/>
      <c r="R369" s="20"/>
      <c r="S369" s="20"/>
      <c r="T369" s="20"/>
      <c r="U369" s="19"/>
    </row>
    <row r="370" spans="1:21" ht="14">
      <c r="A370" s="18" t="s">
        <v>88</v>
      </c>
      <c r="B370" s="192" t="s">
        <v>5609</v>
      </c>
      <c r="C370" s="56"/>
      <c r="D370" s="148" t="s">
        <v>4</v>
      </c>
      <c r="E370" s="223" t="str">
        <f ca="1">IF(AND(J370&lt;&gt;"", O370&lt;&gt;"", TODAY() &gt; O370, N370=""), "포스팅 지연",
IF(N370&lt;&gt;"", "포스팅 완료",
IF(M370=TRUE, "시술 완료",
IF(L370=TRUE, "콘텐츠 가이드 전송",
IF(NOT(ISBLANK(J370)), "예약 확정",
IF(I370=TRUE, "구글폼 회신",
IF(H370=TRUE, "구글폼 전송",
IF(G370=TRUE, "거절",
IF(F370=TRUE, "회신 수신",
"태핑 완료 회신대기")))))
))))</f>
        <v>태핑 완료 회신대기</v>
      </c>
      <c r="F370" s="13" t="b">
        <v>0</v>
      </c>
      <c r="G370" s="13" t="b">
        <v>0</v>
      </c>
      <c r="H370" s="13" t="b">
        <v>0</v>
      </c>
      <c r="I370" s="13" t="b">
        <f>IF(COUNTIF([1]!Form_Responses1[[#All],[Instagram account
(ex. idenel_official - Do not put "@")]], LOWER(A370)) &gt; 0, TRUE, FALSE)</f>
        <v>0</v>
      </c>
      <c r="J370" s="14"/>
      <c r="K370" s="11" t="str">
        <f>IFERROR(VLOOKUP(LOWER(A370), '[1]설문지 응답 시트1'!I:N, 6, FALSE), "")</f>
        <v/>
      </c>
      <c r="L370" s="13" t="b">
        <v>0</v>
      </c>
      <c r="M370" s="13" t="b">
        <v>0</v>
      </c>
      <c r="N370" s="11"/>
      <c r="O370" s="12" t="str">
        <f>IF(ISBLANK(Table1[[#This Row],[예약일(확정)]]),"",Table1[[#This Row],[예약일(확정)]]+7)</f>
        <v/>
      </c>
      <c r="P370" s="11"/>
      <c r="Q370" s="11"/>
      <c r="R370" s="11"/>
      <c r="S370" s="11"/>
      <c r="T370" s="11"/>
      <c r="U370" s="10"/>
    </row>
    <row r="371" spans="1:21" ht="14">
      <c r="A371" s="27" t="s">
        <v>5608</v>
      </c>
      <c r="B371" s="217" t="s">
        <v>5607</v>
      </c>
      <c r="C371" s="54"/>
      <c r="D371" s="150" t="s">
        <v>4</v>
      </c>
      <c r="E371" s="224" t="str">
        <f ca="1">IF(AND(J371&lt;&gt;"", O371&lt;&gt;"", TODAY() &gt; O371, N371=""), "포스팅 지연",
IF(N371&lt;&gt;"", "포스팅 완료",
IF(M371=TRUE, "시술 완료",
IF(L371=TRUE, "콘텐츠 가이드 전송",
IF(NOT(ISBLANK(J371)), "예약 확정",
IF(I371=TRUE, "구글폼 회신",
IF(H371=TRUE, "구글폼 전송",
IF(G371=TRUE, "거절",
IF(F371=TRUE, "회신 수신",
"태핑 완료 회신대기")))))
))))</f>
        <v>회신 수신</v>
      </c>
      <c r="F371" s="22" t="b">
        <v>1</v>
      </c>
      <c r="G371" s="22" t="b">
        <v>0</v>
      </c>
      <c r="H371" s="22" t="b">
        <v>0</v>
      </c>
      <c r="I371" s="22" t="b">
        <f>IF(COUNTIF([1]!Form_Responses1[[#All],[Instagram account
(ex. idenel_official - Do not put "@")]], LOWER(A371)) &gt; 0, TRUE, FALSE)</f>
        <v>0</v>
      </c>
      <c r="J371" s="23"/>
      <c r="K371" s="20" t="str">
        <f>IFERROR(VLOOKUP(LOWER(A371), '[1]설문지 응답 시트1'!I:N, 6, FALSE), "")</f>
        <v/>
      </c>
      <c r="L371" s="22" t="b">
        <v>0</v>
      </c>
      <c r="M371" s="22" t="b">
        <v>0</v>
      </c>
      <c r="N371" s="20"/>
      <c r="O371" s="21" t="str">
        <f>IF(ISBLANK(Table1[[#This Row],[예약일(확정)]]),"",Table1[[#This Row],[예약일(확정)]]+7)</f>
        <v/>
      </c>
      <c r="P371" s="20"/>
      <c r="Q371" s="20"/>
      <c r="R371" s="20"/>
      <c r="S371" s="20"/>
      <c r="T371" s="20"/>
      <c r="U371" s="19"/>
    </row>
    <row r="372" spans="1:21" ht="14">
      <c r="A372" s="18" t="s">
        <v>5606</v>
      </c>
      <c r="B372" s="192" t="s">
        <v>5605</v>
      </c>
      <c r="C372" s="56"/>
      <c r="D372" s="148" t="s">
        <v>4</v>
      </c>
      <c r="E372" s="223" t="str">
        <f ca="1">IF(AND(J372&lt;&gt;"", O372&lt;&gt;"", TODAY() &gt; O372, N372=""), "포스팅 지연",
IF(N372&lt;&gt;"", "포스팅 완료",
IF(M372=TRUE, "시술 완료",
IF(L372=TRUE, "콘텐츠 가이드 전송",
IF(NOT(ISBLANK(J372)), "예약 확정",
IF(I372=TRUE, "구글폼 회신",
IF(H372=TRUE, "구글폼 전송",
IF(G372=TRUE, "거절",
IF(F372=TRUE, "회신 수신",
"태핑 완료 회신대기")))))
))))</f>
        <v>회신 수신</v>
      </c>
      <c r="F372" s="13" t="b">
        <v>1</v>
      </c>
      <c r="G372" s="13" t="b">
        <v>0</v>
      </c>
      <c r="H372" s="13" t="b">
        <v>0</v>
      </c>
      <c r="I372" s="13" t="b">
        <f>IF(COUNTIF([1]!Form_Responses1[[#All],[Instagram account
(ex. idenel_official - Do not put "@")]], LOWER(A372)) &gt; 0, TRUE, FALSE)</f>
        <v>0</v>
      </c>
      <c r="J372" s="14"/>
      <c r="K372" s="11" t="str">
        <f>IFERROR(VLOOKUP(LOWER(A372), '[1]설문지 응답 시트1'!I:N, 6, FALSE), "")</f>
        <v/>
      </c>
      <c r="L372" s="13" t="b">
        <v>0</v>
      </c>
      <c r="M372" s="13" t="b">
        <v>0</v>
      </c>
      <c r="N372" s="11"/>
      <c r="O372" s="12" t="str">
        <f>IF(ISBLANK(Table1[[#This Row],[예약일(확정)]]),"",Table1[[#This Row],[예약일(확정)]]+7)</f>
        <v/>
      </c>
      <c r="P372" s="11"/>
      <c r="Q372" s="11"/>
      <c r="R372" s="11"/>
      <c r="S372" s="11"/>
      <c r="T372" s="11"/>
      <c r="U372" s="10"/>
    </row>
    <row r="373" spans="1:21" ht="14">
      <c r="A373" s="27" t="s">
        <v>5604</v>
      </c>
      <c r="B373" s="217" t="s">
        <v>5603</v>
      </c>
      <c r="C373" s="54"/>
      <c r="D373" s="150" t="s">
        <v>4</v>
      </c>
      <c r="E373" s="224" t="str">
        <f ca="1">IF(AND(J373&lt;&gt;"", O373&lt;&gt;"", TODAY() &gt; O373, N373=""), "포스팅 지연",
IF(N373&lt;&gt;"", "포스팅 완료",
IF(M373=TRUE, "시술 완료",
IF(L373=TRUE, "콘텐츠 가이드 전송",
IF(NOT(ISBLANK(J373)), "예약 확정",
IF(I373=TRUE, "구글폼 회신",
IF(H373=TRUE, "구글폼 전송",
IF(G373=TRUE, "거절",
IF(F373=TRUE, "회신 수신",
"태핑 완료 회신대기")))))
))))</f>
        <v>태핑 완료 회신대기</v>
      </c>
      <c r="F373" s="22" t="b">
        <v>0</v>
      </c>
      <c r="G373" s="22" t="b">
        <v>0</v>
      </c>
      <c r="H373" s="22" t="b">
        <v>0</v>
      </c>
      <c r="I373" s="22" t="b">
        <f>IF(COUNTIF([1]!Form_Responses1[[#All],[Instagram account
(ex. idenel_official - Do not put "@")]], LOWER(A373)) &gt; 0, TRUE, FALSE)</f>
        <v>0</v>
      </c>
      <c r="J373" s="23"/>
      <c r="K373" s="20" t="str">
        <f>IFERROR(VLOOKUP(LOWER(A373), '[1]설문지 응답 시트1'!I:N, 6, FALSE), "")</f>
        <v/>
      </c>
      <c r="L373" s="22" t="b">
        <v>0</v>
      </c>
      <c r="M373" s="22" t="b">
        <v>0</v>
      </c>
      <c r="N373" s="20"/>
      <c r="O373" s="21" t="str">
        <f>IF(ISBLANK(Table1[[#This Row],[예약일(확정)]]),"",Table1[[#This Row],[예약일(확정)]]+7)</f>
        <v/>
      </c>
      <c r="P373" s="20"/>
      <c r="Q373" s="20"/>
      <c r="R373" s="20"/>
      <c r="S373" s="20"/>
      <c r="T373" s="20"/>
      <c r="U373" s="19"/>
    </row>
    <row r="374" spans="1:21" ht="14">
      <c r="A374" s="18" t="s">
        <v>5602</v>
      </c>
      <c r="B374" s="192" t="s">
        <v>5601</v>
      </c>
      <c r="C374" s="56"/>
      <c r="D374" s="148" t="s">
        <v>4</v>
      </c>
      <c r="E374" s="223" t="str">
        <f ca="1">IF(AND(J374&lt;&gt;"", O374&lt;&gt;"", TODAY() &gt; O374, N374=""), "포스팅 지연",
IF(N374&lt;&gt;"", "포스팅 완료",
IF(M374=TRUE, "시술 완료",
IF(L374=TRUE, "콘텐츠 가이드 전송",
IF(NOT(ISBLANK(J374)), "예약 확정",
IF(I374=TRUE, "구글폼 회신",
IF(H374=TRUE, "구글폼 전송",
IF(G374=TRUE, "거절",
IF(F374=TRUE, "회신 수신",
"태핑 완료 회신대기")))))
))))</f>
        <v>거절</v>
      </c>
      <c r="F374" s="13" t="b">
        <v>0</v>
      </c>
      <c r="G374" s="13" t="b">
        <v>1</v>
      </c>
      <c r="H374" s="13" t="b">
        <v>0</v>
      </c>
      <c r="I374" s="13" t="b">
        <f>IF(COUNTIF([1]!Form_Responses1[[#All],[Instagram account
(ex. idenel_official - Do not put "@")]], LOWER(A374)) &gt; 0, TRUE, FALSE)</f>
        <v>0</v>
      </c>
      <c r="J374" s="14"/>
      <c r="K374" s="11" t="str">
        <f>IFERROR(VLOOKUP(LOWER(A374), '[1]설문지 응답 시트1'!I:N, 6, FALSE), "")</f>
        <v/>
      </c>
      <c r="L374" s="13" t="b">
        <v>0</v>
      </c>
      <c r="M374" s="13" t="b">
        <v>0</v>
      </c>
      <c r="N374" s="11"/>
      <c r="O374" s="12" t="str">
        <f>IF(ISBLANK(Table1[[#This Row],[예약일(확정)]]),"",Table1[[#This Row],[예약일(확정)]]+7)</f>
        <v/>
      </c>
      <c r="P374" s="11"/>
      <c r="Q374" s="11"/>
      <c r="R374" s="11"/>
      <c r="S374" s="11"/>
      <c r="T374" s="11"/>
      <c r="U374" s="10"/>
    </row>
    <row r="375" spans="1:21" ht="14">
      <c r="A375" s="27" t="s">
        <v>5600</v>
      </c>
      <c r="B375" s="217" t="s">
        <v>5599</v>
      </c>
      <c r="C375" s="54"/>
      <c r="D375" s="150" t="s">
        <v>4</v>
      </c>
      <c r="E375" s="224" t="str">
        <f ca="1">IF(AND(J375&lt;&gt;"", O375&lt;&gt;"", TODAY() &gt; O375, N375=""), "포스팅 지연",
IF(N375&lt;&gt;"", "포스팅 완료",
IF(M375=TRUE, "시술 완료",
IF(L375=TRUE, "콘텐츠 가이드 전송",
IF(NOT(ISBLANK(J375)), "예약 확정",
IF(I375=TRUE, "구글폼 회신",
IF(H375=TRUE, "구글폼 전송",
IF(G375=TRUE, "거절",
IF(F375=TRUE, "회신 수신",
"태핑 완료 회신대기")))))
))))</f>
        <v>태핑 완료 회신대기</v>
      </c>
      <c r="F375" s="22" t="b">
        <v>0</v>
      </c>
      <c r="G375" s="22" t="b">
        <v>0</v>
      </c>
      <c r="H375" s="22" t="b">
        <v>0</v>
      </c>
      <c r="I375" s="22" t="b">
        <f>IF(COUNTIF([1]!Form_Responses1[[#All],[Instagram account
(ex. idenel_official - Do not put "@")]], LOWER(A375)) &gt; 0, TRUE, FALSE)</f>
        <v>0</v>
      </c>
      <c r="J375" s="23"/>
      <c r="K375" s="20" t="str">
        <f>IFERROR(VLOOKUP(LOWER(A375), '[1]설문지 응답 시트1'!I:N, 6, FALSE), "")</f>
        <v/>
      </c>
      <c r="L375" s="22" t="b">
        <v>0</v>
      </c>
      <c r="M375" s="22" t="b">
        <v>0</v>
      </c>
      <c r="N375" s="20"/>
      <c r="O375" s="21" t="str">
        <f>IF(ISBLANK(Table1[[#This Row],[예약일(확정)]]),"",Table1[[#This Row],[예약일(확정)]]+7)</f>
        <v/>
      </c>
      <c r="P375" s="20"/>
      <c r="Q375" s="20"/>
      <c r="R375" s="20"/>
      <c r="S375" s="20"/>
      <c r="T375" s="20"/>
      <c r="U375" s="19"/>
    </row>
    <row r="376" spans="1:21" ht="14">
      <c r="A376" s="18" t="s">
        <v>5598</v>
      </c>
      <c r="B376" s="244" t="s">
        <v>5597</v>
      </c>
      <c r="C376" s="66"/>
      <c r="D376" s="148" t="s">
        <v>4</v>
      </c>
      <c r="E376" s="223" t="str">
        <f ca="1">IF(AND(J376&lt;&gt;"", O376&lt;&gt;"", TODAY() &gt; O376, N376=""), "포스팅 지연",
IF(N376&lt;&gt;"", "포스팅 완료",
IF(M376=TRUE, "시술 완료",
IF(L376=TRUE, "콘텐츠 가이드 전송",
IF(NOT(ISBLANK(J376)), "예약 확정",
IF(I376=TRUE, "구글폼 회신",
IF(H376=TRUE, "구글폼 전송",
IF(G376=TRUE, "거절",
IF(F376=TRUE, "회신 수신",
"태핑 완료 회신대기")))))
))))</f>
        <v>태핑 완료 회신대기</v>
      </c>
      <c r="F376" s="13" t="b">
        <v>0</v>
      </c>
      <c r="G376" s="13" t="b">
        <v>0</v>
      </c>
      <c r="H376" s="13" t="b">
        <v>0</v>
      </c>
      <c r="I376" s="13" t="b">
        <f>IF(COUNTIF([1]!Form_Responses1[[#All],[Instagram account
(ex. idenel_official - Do not put "@")]], LOWER(A376)) &gt; 0, TRUE, FALSE)</f>
        <v>0</v>
      </c>
      <c r="J376" s="14"/>
      <c r="K376" s="11" t="str">
        <f>IFERROR(VLOOKUP(LOWER(A376), '[1]설문지 응답 시트1'!I:N, 6, FALSE), "")</f>
        <v/>
      </c>
      <c r="L376" s="13" t="b">
        <v>0</v>
      </c>
      <c r="M376" s="13" t="b">
        <v>0</v>
      </c>
      <c r="N376" s="11"/>
      <c r="O376" s="12" t="str">
        <f>IF(ISBLANK(Table1[[#This Row],[예약일(확정)]]),"",Table1[[#This Row],[예약일(확정)]]+7)</f>
        <v/>
      </c>
      <c r="P376" s="11"/>
      <c r="Q376" s="11"/>
      <c r="R376" s="11"/>
      <c r="S376" s="11"/>
      <c r="T376" s="11"/>
      <c r="U376" s="10"/>
    </row>
    <row r="377" spans="1:21" ht="14">
      <c r="A377" s="45" t="s">
        <v>5596</v>
      </c>
      <c r="B377" s="191" t="s">
        <v>5595</v>
      </c>
      <c r="C377" s="243"/>
      <c r="D377" s="150" t="s">
        <v>4</v>
      </c>
      <c r="E377" s="224" t="str">
        <f ca="1">IF(AND(J377&lt;&gt;"", O377&lt;&gt;"", TODAY() &gt; O377, N377=""), "포스팅 지연",
IF(N377&lt;&gt;"", "포스팅 완료",
IF(M377=TRUE, "시술 완료",
IF(L377=TRUE, "콘텐츠 가이드 전송",
IF(NOT(ISBLANK(J377)), "예약 확정",
IF(I377=TRUE, "구글폼 회신",
IF(H377=TRUE, "구글폼 전송",
IF(G377=TRUE, "거절",
IF(F377=TRUE, "회신 수신",
"태핑 완료 회신대기")))))
))))</f>
        <v>구글폼 전송</v>
      </c>
      <c r="F377" s="22" t="b">
        <v>1</v>
      </c>
      <c r="G377" s="22" t="b">
        <v>0</v>
      </c>
      <c r="H377" s="22" t="b">
        <v>1</v>
      </c>
      <c r="I377" s="22" t="b">
        <f>IF(COUNTIF([1]!Form_Responses1[[#All],[Instagram account
(ex. idenel_official - Do not put "@")]], LOWER(A377)) &gt; 0, TRUE, FALSE)</f>
        <v>0</v>
      </c>
      <c r="J377" s="23"/>
      <c r="K377" s="20" t="str">
        <f>IFERROR(VLOOKUP(LOWER(A377), '[1]설문지 응답 시트1'!I:N, 6, FALSE), "")</f>
        <v/>
      </c>
      <c r="L377" s="22" t="b">
        <v>0</v>
      </c>
      <c r="M377" s="22" t="b">
        <v>0</v>
      </c>
      <c r="N377" s="20"/>
      <c r="O377" s="21" t="str">
        <f>IF(ISBLANK(Table1[[#This Row],[예약일(확정)]]),"",Table1[[#This Row],[예약일(확정)]]+7)</f>
        <v/>
      </c>
      <c r="P377" s="20"/>
      <c r="Q377" s="20"/>
      <c r="R377" s="20"/>
      <c r="S377" s="20"/>
      <c r="T377" s="20"/>
      <c r="U377" s="19"/>
    </row>
    <row r="378" spans="1:21" ht="14">
      <c r="A378" s="18" t="s">
        <v>5594</v>
      </c>
      <c r="B378" s="192" t="s">
        <v>5593</v>
      </c>
      <c r="C378" s="56"/>
      <c r="D378" s="148" t="s">
        <v>4</v>
      </c>
      <c r="E378" s="223" t="str">
        <f ca="1">IF(AND(J378&lt;&gt;"", O378&lt;&gt;"", TODAY() &gt; O378, N378=""), "포스팅 지연",
IF(N378&lt;&gt;"", "포스팅 완료",
IF(M378=TRUE, "시술 완료",
IF(L378=TRUE, "콘텐츠 가이드 전송",
IF(NOT(ISBLANK(J378)), "예약 확정",
IF(I378=TRUE, "구글폼 회신",
IF(H378=TRUE, "구글폼 전송",
IF(G378=TRUE, "거절",
IF(F378=TRUE, "회신 수신",
"태핑 완료 회신대기")))))
))))</f>
        <v>태핑 완료 회신대기</v>
      </c>
      <c r="F378" s="13" t="b">
        <v>0</v>
      </c>
      <c r="G378" s="13" t="b">
        <v>0</v>
      </c>
      <c r="H378" s="13" t="b">
        <v>0</v>
      </c>
      <c r="I378" s="13" t="b">
        <f>IF(COUNTIF([1]!Form_Responses1[[#All],[Instagram account
(ex. idenel_official - Do not put "@")]], LOWER(A378)) &gt; 0, TRUE, FALSE)</f>
        <v>0</v>
      </c>
      <c r="J378" s="14"/>
      <c r="K378" s="11" t="str">
        <f>IFERROR(VLOOKUP(LOWER(A378), '[1]설문지 응답 시트1'!I:N, 6, FALSE), "")</f>
        <v/>
      </c>
      <c r="L378" s="13" t="b">
        <v>0</v>
      </c>
      <c r="M378" s="13" t="b">
        <v>0</v>
      </c>
      <c r="N378" s="11"/>
      <c r="O378" s="12" t="str">
        <f>IF(ISBLANK(Table1[[#This Row],[예약일(확정)]]),"",Table1[[#This Row],[예약일(확정)]]+7)</f>
        <v/>
      </c>
      <c r="P378" s="11"/>
      <c r="Q378" s="11"/>
      <c r="R378" s="11"/>
      <c r="S378" s="11"/>
      <c r="T378" s="11"/>
      <c r="U378" s="10"/>
    </row>
    <row r="379" spans="1:21" ht="14">
      <c r="A379" s="27" t="s">
        <v>5592</v>
      </c>
      <c r="B379" s="217" t="s">
        <v>5591</v>
      </c>
      <c r="C379" s="54"/>
      <c r="D379" s="150" t="s">
        <v>4</v>
      </c>
      <c r="E379" s="224" t="str">
        <f ca="1">IF(AND(J379&lt;&gt;"", O379&lt;&gt;"", TODAY() &gt; O379, N379=""), "포스팅 지연",
IF(N379&lt;&gt;"", "포스팅 완료",
IF(M379=TRUE, "시술 완료",
IF(L379=TRUE, "콘텐츠 가이드 전송",
IF(NOT(ISBLANK(J379)), "예약 확정",
IF(I379=TRUE, "구글폼 회신",
IF(H379=TRUE, "구글폼 전송",
IF(G379=TRUE, "거절",
IF(F379=TRUE, "회신 수신",
"태핑 완료 회신대기")))))
))))</f>
        <v>태핑 완료 회신대기</v>
      </c>
      <c r="F379" s="22" t="b">
        <v>0</v>
      </c>
      <c r="G379" s="22" t="b">
        <v>0</v>
      </c>
      <c r="H379" s="22" t="b">
        <v>0</v>
      </c>
      <c r="I379" s="22" t="b">
        <f>IF(COUNTIF([1]!Form_Responses1[[#All],[Instagram account
(ex. idenel_official - Do not put "@")]], LOWER(A379)) &gt; 0, TRUE, FALSE)</f>
        <v>0</v>
      </c>
      <c r="J379" s="23"/>
      <c r="K379" s="20" t="str">
        <f>IFERROR(VLOOKUP(LOWER(A379), '[1]설문지 응답 시트1'!I:N, 6, FALSE), "")</f>
        <v/>
      </c>
      <c r="L379" s="22" t="b">
        <v>0</v>
      </c>
      <c r="M379" s="22" t="b">
        <v>0</v>
      </c>
      <c r="N379" s="20"/>
      <c r="O379" s="21" t="str">
        <f>IF(ISBLANK(Table1[[#This Row],[예약일(확정)]]),"",Table1[[#This Row],[예약일(확정)]]+7)</f>
        <v/>
      </c>
      <c r="P379" s="20"/>
      <c r="Q379" s="20"/>
      <c r="R379" s="20"/>
      <c r="S379" s="20"/>
      <c r="T379" s="20"/>
      <c r="U379" s="19"/>
    </row>
    <row r="380" spans="1:21" ht="14">
      <c r="A380" s="18" t="s">
        <v>5590</v>
      </c>
      <c r="B380" s="192" t="s">
        <v>5589</v>
      </c>
      <c r="C380" s="56"/>
      <c r="D380" s="148" t="s">
        <v>4</v>
      </c>
      <c r="E380" s="223" t="str">
        <f ca="1">IF(AND(J380&lt;&gt;"", O380&lt;&gt;"", TODAY() &gt; O380, N380=""), "포스팅 지연",
IF(N380&lt;&gt;"", "포스팅 완료",
IF(M380=TRUE, "시술 완료",
IF(L380=TRUE, "콘텐츠 가이드 전송",
IF(NOT(ISBLANK(J380)), "예약 확정",
IF(I380=TRUE, "구글폼 회신",
IF(H380=TRUE, "구글폼 전송",
IF(G380=TRUE, "거절",
IF(F380=TRUE, "회신 수신",
"태핑 완료 회신대기")))))
))))</f>
        <v>태핑 완료 회신대기</v>
      </c>
      <c r="F380" s="13" t="b">
        <v>0</v>
      </c>
      <c r="G380" s="13" t="b">
        <v>0</v>
      </c>
      <c r="H380" s="13" t="b">
        <v>0</v>
      </c>
      <c r="I380" s="13" t="b">
        <f>IF(COUNTIF([1]!Form_Responses1[[#All],[Instagram account
(ex. idenel_official - Do not put "@")]], LOWER(A380)) &gt; 0, TRUE, FALSE)</f>
        <v>0</v>
      </c>
      <c r="J380" s="14"/>
      <c r="K380" s="11" t="str">
        <f>IFERROR(VLOOKUP(LOWER(A380), '[1]설문지 응답 시트1'!I:N, 6, FALSE), "")</f>
        <v/>
      </c>
      <c r="L380" s="13" t="b">
        <v>0</v>
      </c>
      <c r="M380" s="13" t="b">
        <v>0</v>
      </c>
      <c r="N380" s="11"/>
      <c r="O380" s="12" t="str">
        <f>IF(ISBLANK(Table1[[#This Row],[예약일(확정)]]),"",Table1[[#This Row],[예약일(확정)]]+7)</f>
        <v/>
      </c>
      <c r="P380" s="11"/>
      <c r="Q380" s="11"/>
      <c r="R380" s="11"/>
      <c r="S380" s="11"/>
      <c r="T380" s="11"/>
      <c r="U380" s="10"/>
    </row>
    <row r="381" spans="1:21" ht="14">
      <c r="A381" s="27" t="s">
        <v>5588</v>
      </c>
      <c r="B381" s="217" t="s">
        <v>5587</v>
      </c>
      <c r="C381" s="54"/>
      <c r="D381" s="150" t="s">
        <v>4</v>
      </c>
      <c r="E381" s="224" t="str">
        <f ca="1">IF(AND(J381&lt;&gt;"", O381&lt;&gt;"", TODAY() &gt; O381, N381=""), "포스팅 지연",
IF(N381&lt;&gt;"", "포스팅 완료",
IF(M381=TRUE, "시술 완료",
IF(L381=TRUE, "콘텐츠 가이드 전송",
IF(NOT(ISBLANK(J381)), "예약 확정",
IF(I381=TRUE, "구글폼 회신",
IF(H381=TRUE, "구글폼 전송",
IF(G381=TRUE, "거절",
IF(F381=TRUE, "회신 수신",
"태핑 완료 회신대기")))))
))))</f>
        <v>태핑 완료 회신대기</v>
      </c>
      <c r="F381" s="22" t="b">
        <v>0</v>
      </c>
      <c r="G381" s="22" t="b">
        <v>0</v>
      </c>
      <c r="H381" s="22" t="b">
        <v>0</v>
      </c>
      <c r="I381" s="22" t="b">
        <f>IF(COUNTIF([1]!Form_Responses1[[#All],[Instagram account
(ex. idenel_official - Do not put "@")]], LOWER(A381)) &gt; 0, TRUE, FALSE)</f>
        <v>0</v>
      </c>
      <c r="J381" s="23"/>
      <c r="K381" s="20" t="str">
        <f>IFERROR(VLOOKUP(LOWER(A381), '[1]설문지 응답 시트1'!I:N, 6, FALSE), "")</f>
        <v/>
      </c>
      <c r="L381" s="22" t="b">
        <v>0</v>
      </c>
      <c r="M381" s="22" t="b">
        <v>0</v>
      </c>
      <c r="N381" s="20"/>
      <c r="O381" s="21" t="str">
        <f>IF(ISBLANK(Table1[[#This Row],[예약일(확정)]]),"",Table1[[#This Row],[예약일(확정)]]+7)</f>
        <v/>
      </c>
      <c r="P381" s="20"/>
      <c r="Q381" s="20"/>
      <c r="R381" s="20"/>
      <c r="S381" s="20"/>
      <c r="T381" s="20"/>
      <c r="U381" s="19"/>
    </row>
    <row r="382" spans="1:21" ht="14">
      <c r="A382" s="18" t="s">
        <v>5586</v>
      </c>
      <c r="B382" s="192" t="s">
        <v>5585</v>
      </c>
      <c r="C382" s="56"/>
      <c r="D382" s="148" t="s">
        <v>4</v>
      </c>
      <c r="E382" s="223" t="str">
        <f ca="1">IF(AND(J382&lt;&gt;"", O382&lt;&gt;"", TODAY() &gt; O382, N382=""), "포스팅 지연",
IF(N382&lt;&gt;"", "포스팅 완료",
IF(M382=TRUE, "시술 완료",
IF(L382=TRUE, "콘텐츠 가이드 전송",
IF(NOT(ISBLANK(J382)), "예약 확정",
IF(I382=TRUE, "구글폼 회신",
IF(H382=TRUE, "구글폼 전송",
IF(G382=TRUE, "거절",
IF(F382=TRUE, "회신 수신",
"태핑 완료 회신대기")))))
))))</f>
        <v>태핑 완료 회신대기</v>
      </c>
      <c r="F382" s="13" t="b">
        <v>0</v>
      </c>
      <c r="G382" s="13" t="b">
        <v>0</v>
      </c>
      <c r="H382" s="13" t="b">
        <v>0</v>
      </c>
      <c r="I382" s="13" t="b">
        <f>IF(COUNTIF([1]!Form_Responses1[[#All],[Instagram account
(ex. idenel_official - Do not put "@")]], LOWER(A382)) &gt; 0, TRUE, FALSE)</f>
        <v>0</v>
      </c>
      <c r="J382" s="14"/>
      <c r="K382" s="11" t="str">
        <f>IFERROR(VLOOKUP(LOWER(A382), '[1]설문지 응답 시트1'!I:N, 6, FALSE), "")</f>
        <v/>
      </c>
      <c r="L382" s="13" t="b">
        <v>0</v>
      </c>
      <c r="M382" s="13" t="b">
        <v>0</v>
      </c>
      <c r="N382" s="11"/>
      <c r="O382" s="12" t="str">
        <f>IF(ISBLANK(Table1[[#This Row],[예약일(확정)]]),"",Table1[[#This Row],[예약일(확정)]]+7)</f>
        <v/>
      </c>
      <c r="P382" s="11"/>
      <c r="Q382" s="11"/>
      <c r="R382" s="11"/>
      <c r="S382" s="11"/>
      <c r="T382" s="11"/>
      <c r="U382" s="10"/>
    </row>
    <row r="383" spans="1:21" ht="14">
      <c r="A383" s="27" t="s">
        <v>5584</v>
      </c>
      <c r="B383" s="217" t="s">
        <v>5583</v>
      </c>
      <c r="C383" s="54"/>
      <c r="D383" s="150" t="s">
        <v>4</v>
      </c>
      <c r="E383" s="224" t="str">
        <f ca="1">IF(AND(J383&lt;&gt;"", O383&lt;&gt;"", TODAY() &gt; O383, N383=""), "포스팅 지연",
IF(N383&lt;&gt;"", "포스팅 완료",
IF(M383=TRUE, "시술 완료",
IF(L383=TRUE, "콘텐츠 가이드 전송",
IF(NOT(ISBLANK(J383)), "예약 확정",
IF(I383=TRUE, "구글폼 회신",
IF(H383=TRUE, "구글폼 전송",
IF(G383=TRUE, "거절",
IF(F383=TRUE, "회신 수신",
"태핑 완료 회신대기")))))
))))</f>
        <v>태핑 완료 회신대기</v>
      </c>
      <c r="F383" s="22" t="b">
        <v>0</v>
      </c>
      <c r="G383" s="22" t="b">
        <v>0</v>
      </c>
      <c r="H383" s="22" t="b">
        <v>0</v>
      </c>
      <c r="I383" s="22" t="b">
        <f>IF(COUNTIF([1]!Form_Responses1[[#All],[Instagram account
(ex. idenel_official - Do not put "@")]], LOWER(A383)) &gt; 0, TRUE, FALSE)</f>
        <v>0</v>
      </c>
      <c r="J383" s="23"/>
      <c r="K383" s="20" t="str">
        <f>IFERROR(VLOOKUP(LOWER(A383), '[1]설문지 응답 시트1'!I:N, 6, FALSE), "")</f>
        <v/>
      </c>
      <c r="L383" s="22" t="b">
        <v>0</v>
      </c>
      <c r="M383" s="22" t="b">
        <v>0</v>
      </c>
      <c r="N383" s="20"/>
      <c r="O383" s="21" t="str">
        <f>IF(ISBLANK(Table1[[#This Row],[예약일(확정)]]),"",Table1[[#This Row],[예약일(확정)]]+7)</f>
        <v/>
      </c>
      <c r="P383" s="20"/>
      <c r="Q383" s="20"/>
      <c r="R383" s="20"/>
      <c r="S383" s="20"/>
      <c r="T383" s="20"/>
      <c r="U383" s="19"/>
    </row>
    <row r="384" spans="1:21" ht="14">
      <c r="A384" s="18" t="s">
        <v>5582</v>
      </c>
      <c r="B384" s="192" t="s">
        <v>5581</v>
      </c>
      <c r="C384" s="56"/>
      <c r="D384" s="148" t="s">
        <v>4</v>
      </c>
      <c r="E384" s="223" t="str">
        <f ca="1">IF(AND(J384&lt;&gt;"", O384&lt;&gt;"", TODAY() &gt; O384, N384=""), "포스팅 지연",
IF(N384&lt;&gt;"", "포스팅 완료",
IF(M384=TRUE, "시술 완료",
IF(L384=TRUE, "콘텐츠 가이드 전송",
IF(NOT(ISBLANK(J384)), "예약 확정",
IF(I384=TRUE, "구글폼 회신",
IF(H384=TRUE, "구글폼 전송",
IF(G384=TRUE, "거절",
IF(F384=TRUE, "회신 수신",
"태핑 완료 회신대기")))))
))))</f>
        <v>태핑 완료 회신대기</v>
      </c>
      <c r="F384" s="13" t="b">
        <v>0</v>
      </c>
      <c r="G384" s="13" t="b">
        <v>0</v>
      </c>
      <c r="H384" s="13" t="b">
        <v>0</v>
      </c>
      <c r="I384" s="13" t="b">
        <f>IF(COUNTIF([1]!Form_Responses1[[#All],[Instagram account
(ex. idenel_official - Do not put "@")]], LOWER(A384)) &gt; 0, TRUE, FALSE)</f>
        <v>0</v>
      </c>
      <c r="J384" s="14"/>
      <c r="K384" s="11" t="str">
        <f>IFERROR(VLOOKUP(LOWER(A384), '[1]설문지 응답 시트1'!I:N, 6, FALSE), "")</f>
        <v/>
      </c>
      <c r="L384" s="13" t="b">
        <v>0</v>
      </c>
      <c r="M384" s="13" t="b">
        <v>0</v>
      </c>
      <c r="N384" s="11"/>
      <c r="O384" s="12" t="str">
        <f>IF(ISBLANK(Table1[[#This Row],[예약일(확정)]]),"",Table1[[#This Row],[예약일(확정)]]+7)</f>
        <v/>
      </c>
      <c r="P384" s="11"/>
      <c r="Q384" s="11"/>
      <c r="R384" s="11"/>
      <c r="S384" s="11"/>
      <c r="T384" s="11"/>
      <c r="U384" s="10"/>
    </row>
    <row r="385" spans="1:21" ht="14">
      <c r="A385" s="27" t="s">
        <v>5580</v>
      </c>
      <c r="B385" s="217" t="s">
        <v>5579</v>
      </c>
      <c r="C385" s="54"/>
      <c r="D385" s="150" t="s">
        <v>4</v>
      </c>
      <c r="E385" s="224" t="str">
        <f ca="1">IF(AND(J385&lt;&gt;"", O385&lt;&gt;"", TODAY() &gt; O385, N385=""), "포스팅 지연",
IF(N385&lt;&gt;"", "포스팅 완료",
IF(M385=TRUE, "시술 완료",
IF(L385=TRUE, "콘텐츠 가이드 전송",
IF(NOT(ISBLANK(J385)), "예약 확정",
IF(I385=TRUE, "구글폼 회신",
IF(H385=TRUE, "구글폼 전송",
IF(G385=TRUE, "거절",
IF(F385=TRUE, "회신 수신",
"태핑 완료 회신대기")))))
))))</f>
        <v>태핑 완료 회신대기</v>
      </c>
      <c r="F385" s="22" t="b">
        <v>0</v>
      </c>
      <c r="G385" s="22" t="b">
        <v>0</v>
      </c>
      <c r="H385" s="22" t="b">
        <v>0</v>
      </c>
      <c r="I385" s="22" t="b">
        <f>IF(COUNTIF([1]!Form_Responses1[[#All],[Instagram account
(ex. idenel_official - Do not put "@")]], LOWER(A385)) &gt; 0, TRUE, FALSE)</f>
        <v>0</v>
      </c>
      <c r="J385" s="23"/>
      <c r="K385" s="20" t="str">
        <f>IFERROR(VLOOKUP(LOWER(A385), '[1]설문지 응답 시트1'!I:N, 6, FALSE), "")</f>
        <v/>
      </c>
      <c r="L385" s="22" t="b">
        <v>0</v>
      </c>
      <c r="M385" s="22" t="b">
        <v>0</v>
      </c>
      <c r="N385" s="20"/>
      <c r="O385" s="21" t="str">
        <f>IF(ISBLANK(Table1[[#This Row],[예약일(확정)]]),"",Table1[[#This Row],[예약일(확정)]]+7)</f>
        <v/>
      </c>
      <c r="P385" s="20"/>
      <c r="Q385" s="20"/>
      <c r="R385" s="20"/>
      <c r="S385" s="20"/>
      <c r="T385" s="20"/>
      <c r="U385" s="19"/>
    </row>
    <row r="386" spans="1:21" ht="14">
      <c r="A386" s="18" t="s">
        <v>5578</v>
      </c>
      <c r="B386" s="192" t="s">
        <v>5577</v>
      </c>
      <c r="C386" s="56"/>
      <c r="D386" s="148" t="s">
        <v>4</v>
      </c>
      <c r="E386" s="223" t="str">
        <f ca="1">IF(AND(J386&lt;&gt;"", O386&lt;&gt;"", TODAY() &gt; O386, N386=""), "포스팅 지연",
IF(N386&lt;&gt;"", "포스팅 완료",
IF(M386=TRUE, "시술 완료",
IF(L386=TRUE, "콘텐츠 가이드 전송",
IF(NOT(ISBLANK(J386)), "예약 확정",
IF(I386=TRUE, "구글폼 회신",
IF(H386=TRUE, "구글폼 전송",
IF(G386=TRUE, "거절",
IF(F386=TRUE, "회신 수신",
"태핑 완료 회신대기")))))
))))</f>
        <v>태핑 완료 회신대기</v>
      </c>
      <c r="F386" s="13" t="b">
        <v>0</v>
      </c>
      <c r="G386" s="13" t="b">
        <v>0</v>
      </c>
      <c r="H386" s="13" t="b">
        <v>0</v>
      </c>
      <c r="I386" s="13" t="b">
        <f>IF(COUNTIF([1]!Form_Responses1[[#All],[Instagram account
(ex. idenel_official - Do not put "@")]], LOWER(A386)) &gt; 0, TRUE, FALSE)</f>
        <v>0</v>
      </c>
      <c r="J386" s="14"/>
      <c r="K386" s="11" t="str">
        <f>IFERROR(VLOOKUP(LOWER(A386), '[1]설문지 응답 시트1'!I:N, 6, FALSE), "")</f>
        <v/>
      </c>
      <c r="L386" s="13" t="b">
        <v>0</v>
      </c>
      <c r="M386" s="13" t="b">
        <v>0</v>
      </c>
      <c r="N386" s="11"/>
      <c r="O386" s="12" t="str">
        <f>IF(ISBLANK(Table1[[#This Row],[예약일(확정)]]),"",Table1[[#This Row],[예약일(확정)]]+7)</f>
        <v/>
      </c>
      <c r="P386" s="11"/>
      <c r="Q386" s="11"/>
      <c r="R386" s="11"/>
      <c r="S386" s="11"/>
      <c r="T386" s="11"/>
      <c r="U386" s="10"/>
    </row>
    <row r="387" spans="1:21" ht="14">
      <c r="A387" s="27" t="s">
        <v>5576</v>
      </c>
      <c r="B387" s="217" t="s">
        <v>5575</v>
      </c>
      <c r="C387" s="54"/>
      <c r="D387" s="150" t="s">
        <v>4</v>
      </c>
      <c r="E387" s="224" t="str">
        <f ca="1">IF(AND(J387&lt;&gt;"", O387&lt;&gt;"", TODAY() &gt; O387, N387=""), "포스팅 지연",
IF(N387&lt;&gt;"", "포스팅 완료",
IF(M387=TRUE, "시술 완료",
IF(L387=TRUE, "콘텐츠 가이드 전송",
IF(NOT(ISBLANK(J387)), "예약 확정",
IF(I387=TRUE, "구글폼 회신",
IF(H387=TRUE, "구글폼 전송",
IF(G387=TRUE, "거절",
IF(F387=TRUE, "회신 수신",
"태핑 완료 회신대기")))))
))))</f>
        <v>태핑 완료 회신대기</v>
      </c>
      <c r="F387" s="22" t="b">
        <v>0</v>
      </c>
      <c r="G387" s="22" t="b">
        <v>0</v>
      </c>
      <c r="H387" s="22" t="b">
        <v>0</v>
      </c>
      <c r="I387" s="22" t="b">
        <f>IF(COUNTIF([1]!Form_Responses1[[#All],[Instagram account
(ex. idenel_official - Do not put "@")]], LOWER(A387)) &gt; 0, TRUE, FALSE)</f>
        <v>0</v>
      </c>
      <c r="J387" s="23"/>
      <c r="K387" s="20" t="str">
        <f>IFERROR(VLOOKUP(LOWER(A387), '[1]설문지 응답 시트1'!I:N, 6, FALSE), "")</f>
        <v/>
      </c>
      <c r="L387" s="22" t="b">
        <v>0</v>
      </c>
      <c r="M387" s="22" t="b">
        <v>0</v>
      </c>
      <c r="N387" s="20"/>
      <c r="O387" s="21" t="str">
        <f>IF(ISBLANK(Table1[[#This Row],[예약일(확정)]]),"",Table1[[#This Row],[예약일(확정)]]+7)</f>
        <v/>
      </c>
      <c r="P387" s="20"/>
      <c r="Q387" s="20"/>
      <c r="R387" s="20"/>
      <c r="S387" s="20"/>
      <c r="T387" s="20"/>
      <c r="U387" s="19"/>
    </row>
    <row r="388" spans="1:21" ht="14">
      <c r="A388" s="18" t="s">
        <v>5574</v>
      </c>
      <c r="B388" s="192" t="s">
        <v>5573</v>
      </c>
      <c r="C388" s="56"/>
      <c r="D388" s="148" t="s">
        <v>4</v>
      </c>
      <c r="E388" s="223" t="str">
        <f ca="1">IF(AND(J388&lt;&gt;"", O388&lt;&gt;"", TODAY() &gt; O388, N388=""), "포스팅 지연",
IF(N388&lt;&gt;"", "포스팅 완료",
IF(M388=TRUE, "시술 완료",
IF(L388=TRUE, "콘텐츠 가이드 전송",
IF(NOT(ISBLANK(J388)), "예약 확정",
IF(I388=TRUE, "구글폼 회신",
IF(H388=TRUE, "구글폼 전송",
IF(G388=TRUE, "거절",
IF(F388=TRUE, "회신 수신",
"태핑 완료 회신대기")))))
))))</f>
        <v>태핑 완료 회신대기</v>
      </c>
      <c r="F388" s="13" t="b">
        <v>0</v>
      </c>
      <c r="G388" s="13" t="b">
        <v>0</v>
      </c>
      <c r="H388" s="13" t="b">
        <v>0</v>
      </c>
      <c r="I388" s="13" t="b">
        <f>IF(COUNTIF([1]!Form_Responses1[[#All],[Instagram account
(ex. idenel_official - Do not put "@")]], LOWER(A388)) &gt; 0, TRUE, FALSE)</f>
        <v>0</v>
      </c>
      <c r="J388" s="14"/>
      <c r="K388" s="11" t="str">
        <f>IFERROR(VLOOKUP(LOWER(A388), '[1]설문지 응답 시트1'!I:N, 6, FALSE), "")</f>
        <v/>
      </c>
      <c r="L388" s="13" t="b">
        <v>0</v>
      </c>
      <c r="M388" s="13" t="b">
        <v>0</v>
      </c>
      <c r="N388" s="11"/>
      <c r="O388" s="12" t="str">
        <f>IF(ISBLANK(Table1[[#This Row],[예약일(확정)]]),"",Table1[[#This Row],[예약일(확정)]]+7)</f>
        <v/>
      </c>
      <c r="P388" s="11"/>
      <c r="Q388" s="11"/>
      <c r="R388" s="11"/>
      <c r="S388" s="11"/>
      <c r="T388" s="11"/>
      <c r="U388" s="10"/>
    </row>
    <row r="389" spans="1:21" ht="14">
      <c r="A389" s="27" t="s">
        <v>5572</v>
      </c>
      <c r="B389" s="217" t="s">
        <v>5571</v>
      </c>
      <c r="C389" s="54"/>
      <c r="D389" s="150" t="s">
        <v>4</v>
      </c>
      <c r="E389" s="224" t="str">
        <f ca="1">IF(AND(J389&lt;&gt;"", O389&lt;&gt;"", TODAY() &gt; O389, N389=""), "포스팅 지연",
IF(N389&lt;&gt;"", "포스팅 완료",
IF(M389=TRUE, "시술 완료",
IF(L389=TRUE, "콘텐츠 가이드 전송",
IF(NOT(ISBLANK(J389)), "예약 확정",
IF(I389=TRUE, "구글폼 회신",
IF(H389=TRUE, "구글폼 전송",
IF(G389=TRUE, "거절",
IF(F389=TRUE, "회신 수신",
"태핑 완료 회신대기")))))
))))</f>
        <v>태핑 완료 회신대기</v>
      </c>
      <c r="F389" s="22" t="b">
        <v>0</v>
      </c>
      <c r="G389" s="22" t="b">
        <v>0</v>
      </c>
      <c r="H389" s="22" t="b">
        <v>0</v>
      </c>
      <c r="I389" s="22" t="b">
        <f>IF(COUNTIF([1]!Form_Responses1[[#All],[Instagram account
(ex. idenel_official - Do not put "@")]], LOWER(A389)) &gt; 0, TRUE, FALSE)</f>
        <v>0</v>
      </c>
      <c r="J389" s="23"/>
      <c r="K389" s="20" t="str">
        <f>IFERROR(VLOOKUP(LOWER(A389), '[1]설문지 응답 시트1'!I:N, 6, FALSE), "")</f>
        <v/>
      </c>
      <c r="L389" s="22" t="b">
        <v>0</v>
      </c>
      <c r="M389" s="22" t="b">
        <v>0</v>
      </c>
      <c r="N389" s="20"/>
      <c r="O389" s="21" t="str">
        <f>IF(ISBLANK(Table1[[#This Row],[예약일(확정)]]),"",Table1[[#This Row],[예약일(확정)]]+7)</f>
        <v/>
      </c>
      <c r="P389" s="20"/>
      <c r="Q389" s="20"/>
      <c r="R389" s="20"/>
      <c r="S389" s="20"/>
      <c r="T389" s="20"/>
      <c r="U389" s="19"/>
    </row>
    <row r="390" spans="1:21" ht="14">
      <c r="A390" s="18" t="s">
        <v>5570</v>
      </c>
      <c r="B390" s="192" t="s">
        <v>5569</v>
      </c>
      <c r="C390" s="56"/>
      <c r="D390" s="148" t="s">
        <v>4</v>
      </c>
      <c r="E390" s="223" t="str">
        <f ca="1">IF(AND(J390&lt;&gt;"", O390&lt;&gt;"", TODAY() &gt; O390, N390=""), "포스팅 지연",
IF(N390&lt;&gt;"", "포스팅 완료",
IF(M390=TRUE, "시술 완료",
IF(L390=TRUE, "콘텐츠 가이드 전송",
IF(NOT(ISBLANK(J390)), "예약 확정",
IF(I390=TRUE, "구글폼 회신",
IF(H390=TRUE, "구글폼 전송",
IF(G390=TRUE, "거절",
IF(F390=TRUE, "회신 수신",
"태핑 완료 회신대기")))))
))))</f>
        <v>태핑 완료 회신대기</v>
      </c>
      <c r="F390" s="13" t="b">
        <v>0</v>
      </c>
      <c r="G390" s="13" t="b">
        <v>0</v>
      </c>
      <c r="H390" s="13" t="b">
        <v>0</v>
      </c>
      <c r="I390" s="13" t="b">
        <f>IF(COUNTIF([1]!Form_Responses1[[#All],[Instagram account
(ex. idenel_official - Do not put "@")]], LOWER(A390)) &gt; 0, TRUE, FALSE)</f>
        <v>0</v>
      </c>
      <c r="J390" s="14"/>
      <c r="K390" s="11" t="str">
        <f>IFERROR(VLOOKUP(LOWER(A390), '[1]설문지 응답 시트1'!I:N, 6, FALSE), "")</f>
        <v/>
      </c>
      <c r="L390" s="13" t="b">
        <v>0</v>
      </c>
      <c r="M390" s="13" t="b">
        <v>0</v>
      </c>
      <c r="N390" s="11"/>
      <c r="O390" s="12" t="str">
        <f>IF(ISBLANK(Table1[[#This Row],[예약일(확정)]]),"",Table1[[#This Row],[예약일(확정)]]+7)</f>
        <v/>
      </c>
      <c r="P390" s="11"/>
      <c r="Q390" s="11"/>
      <c r="R390" s="11"/>
      <c r="S390" s="11"/>
      <c r="T390" s="11"/>
      <c r="U390" s="10"/>
    </row>
    <row r="391" spans="1:21" ht="14">
      <c r="A391" s="27" t="s">
        <v>5568</v>
      </c>
      <c r="B391" s="217" t="s">
        <v>5567</v>
      </c>
      <c r="C391" s="54"/>
      <c r="D391" s="150" t="s">
        <v>4</v>
      </c>
      <c r="E391" s="224" t="str">
        <f ca="1">IF(AND(J391&lt;&gt;"", O391&lt;&gt;"", TODAY() &gt; O391, N391=""), "포스팅 지연",
IF(N391&lt;&gt;"", "포스팅 완료",
IF(M391=TRUE, "시술 완료",
IF(L391=TRUE, "콘텐츠 가이드 전송",
IF(NOT(ISBLANK(J391)), "예약 확정",
IF(I391=TRUE, "구글폼 회신",
IF(H391=TRUE, "구글폼 전송",
IF(G391=TRUE, "거절",
IF(F391=TRUE, "회신 수신",
"태핑 완료 회신대기")))))
))))</f>
        <v>태핑 완료 회신대기</v>
      </c>
      <c r="F391" s="22" t="b">
        <v>0</v>
      </c>
      <c r="G391" s="22" t="b">
        <v>0</v>
      </c>
      <c r="H391" s="22" t="b">
        <v>0</v>
      </c>
      <c r="I391" s="22" t="b">
        <f>IF(COUNTIF([1]!Form_Responses1[[#All],[Instagram account
(ex. idenel_official - Do not put "@")]], LOWER(A391)) &gt; 0, TRUE, FALSE)</f>
        <v>0</v>
      </c>
      <c r="J391" s="23"/>
      <c r="K391" s="20" t="str">
        <f>IFERROR(VLOOKUP(LOWER(A391), '[1]설문지 응답 시트1'!I:N, 6, FALSE), "")</f>
        <v/>
      </c>
      <c r="L391" s="22" t="b">
        <v>0</v>
      </c>
      <c r="M391" s="22" t="b">
        <v>0</v>
      </c>
      <c r="N391" s="20"/>
      <c r="O391" s="21" t="str">
        <f>IF(ISBLANK(Table1[[#This Row],[예약일(확정)]]),"",Table1[[#This Row],[예약일(확정)]]+7)</f>
        <v/>
      </c>
      <c r="P391" s="20"/>
      <c r="Q391" s="20"/>
      <c r="R391" s="20"/>
      <c r="S391" s="20"/>
      <c r="T391" s="20"/>
      <c r="U391" s="19"/>
    </row>
    <row r="392" spans="1:21" ht="14">
      <c r="A392" s="40" t="s">
        <v>5566</v>
      </c>
      <c r="B392" s="192" t="s">
        <v>5565</v>
      </c>
      <c r="C392" s="56"/>
      <c r="D392" s="148" t="s">
        <v>4</v>
      </c>
      <c r="E392" s="223" t="str">
        <f ca="1">IF(AND(J392&lt;&gt;"", O392&lt;&gt;"", TODAY() &gt; O392, N392=""), "포스팅 지연",
IF(N392&lt;&gt;"", "포스팅 완료",
IF(M392=TRUE, "시술 완료",
IF(L392=TRUE, "콘텐츠 가이드 전송",
IF(NOT(ISBLANK(J392)), "예약 확정",
IF(I392=TRUE, "구글폼 회신",
IF(H392=TRUE, "구글폼 전송",
IF(G392=TRUE, "거절",
IF(F392=TRUE, "회신 수신",
"태핑 완료 회신대기")))))
))))</f>
        <v>태핑 완료 회신대기</v>
      </c>
      <c r="F392" s="13" t="b">
        <v>0</v>
      </c>
      <c r="G392" s="13" t="b">
        <v>0</v>
      </c>
      <c r="H392" s="13" t="b">
        <v>0</v>
      </c>
      <c r="I392" s="13" t="b">
        <f>IF(COUNTIF([1]!Form_Responses1[[#All],[Instagram account
(ex. idenel_official - Do not put "@")]], LOWER(A392)) &gt; 0, TRUE, FALSE)</f>
        <v>0</v>
      </c>
      <c r="J392" s="14"/>
      <c r="K392" s="11" t="str">
        <f>IFERROR(VLOOKUP(LOWER(A392), '[1]설문지 응답 시트1'!I:N, 6, FALSE), "")</f>
        <v/>
      </c>
      <c r="L392" s="13" t="b">
        <v>0</v>
      </c>
      <c r="M392" s="13" t="b">
        <v>0</v>
      </c>
      <c r="N392" s="11"/>
      <c r="O392" s="12" t="str">
        <f>IF(ISBLANK(Table1[[#This Row],[예약일(확정)]]),"",Table1[[#This Row],[예약일(확정)]]+7)</f>
        <v/>
      </c>
      <c r="P392" s="11"/>
      <c r="Q392" s="11"/>
      <c r="R392" s="11"/>
      <c r="S392" s="11"/>
      <c r="T392" s="11"/>
      <c r="U392" s="10"/>
    </row>
    <row r="393" spans="1:21" ht="14">
      <c r="A393" s="30" t="s">
        <v>5564</v>
      </c>
      <c r="B393" s="217" t="s">
        <v>5563</v>
      </c>
      <c r="C393" s="54"/>
      <c r="D393" s="150" t="s">
        <v>4</v>
      </c>
      <c r="E393" s="224" t="str">
        <f ca="1">IF(AND(J393&lt;&gt;"", O393&lt;&gt;"", TODAY() &gt; O393, N393=""), "포스팅 지연",
IF(N393&lt;&gt;"", "포스팅 완료",
IF(M393=TRUE, "시술 완료",
IF(L393=TRUE, "콘텐츠 가이드 전송",
IF(NOT(ISBLANK(J393)), "예약 확정",
IF(I393=TRUE, "구글폼 회신",
IF(H393=TRUE, "구글폼 전송",
IF(G393=TRUE, "거절",
IF(F393=TRUE, "회신 수신",
"태핑 완료 회신대기")))))
))))</f>
        <v>태핑 완료 회신대기</v>
      </c>
      <c r="F393" s="22" t="b">
        <v>0</v>
      </c>
      <c r="G393" s="22" t="b">
        <v>0</v>
      </c>
      <c r="H393" s="22" t="b">
        <v>0</v>
      </c>
      <c r="I393" s="22" t="b">
        <f>IF(COUNTIF([1]!Form_Responses1[[#All],[Instagram account
(ex. idenel_official - Do not put "@")]], LOWER(A393)) &gt; 0, TRUE, FALSE)</f>
        <v>0</v>
      </c>
      <c r="J393" s="23"/>
      <c r="K393" s="20" t="str">
        <f>IFERROR(VLOOKUP(LOWER(A393), '[1]설문지 응답 시트1'!I:N, 6, FALSE), "")</f>
        <v/>
      </c>
      <c r="L393" s="22" t="b">
        <v>0</v>
      </c>
      <c r="M393" s="22" t="b">
        <v>0</v>
      </c>
      <c r="N393" s="20"/>
      <c r="O393" s="21" t="str">
        <f>IF(ISBLANK(Table1[[#This Row],[예약일(확정)]]),"",Table1[[#This Row],[예약일(확정)]]+7)</f>
        <v/>
      </c>
      <c r="P393" s="20"/>
      <c r="Q393" s="20"/>
      <c r="R393" s="20"/>
      <c r="S393" s="20"/>
      <c r="T393" s="20"/>
      <c r="U393" s="19"/>
    </row>
    <row r="394" spans="1:21" ht="14">
      <c r="A394" s="40" t="s">
        <v>5562</v>
      </c>
      <c r="B394" s="192" t="s">
        <v>5561</v>
      </c>
      <c r="C394" s="56"/>
      <c r="D394" s="148" t="s">
        <v>4</v>
      </c>
      <c r="E394" s="223" t="str">
        <f ca="1">IF(AND(J394&lt;&gt;"", O394&lt;&gt;"", TODAY() &gt; O394, N394=""), "포스팅 지연",
IF(N394&lt;&gt;"", "포스팅 완료",
IF(M394=TRUE, "시술 완료",
IF(L394=TRUE, "콘텐츠 가이드 전송",
IF(NOT(ISBLANK(J394)), "예약 확정",
IF(I394=TRUE, "구글폼 회신",
IF(H394=TRUE, "구글폼 전송",
IF(G394=TRUE, "거절",
IF(F394=TRUE, "회신 수신",
"태핑 완료 회신대기")))))
))))</f>
        <v>태핑 완료 회신대기</v>
      </c>
      <c r="F394" s="13" t="b">
        <v>0</v>
      </c>
      <c r="G394" s="13" t="b">
        <v>0</v>
      </c>
      <c r="H394" s="13" t="b">
        <v>0</v>
      </c>
      <c r="I394" s="13" t="b">
        <f>IF(COUNTIF([1]!Form_Responses1[[#All],[Instagram account
(ex. idenel_official - Do not put "@")]], LOWER(A394)) &gt; 0, TRUE, FALSE)</f>
        <v>0</v>
      </c>
      <c r="J394" s="14"/>
      <c r="K394" s="11" t="str">
        <f>IFERROR(VLOOKUP(LOWER(A394), '[1]설문지 응답 시트1'!I:N, 6, FALSE), "")</f>
        <v/>
      </c>
      <c r="L394" s="13" t="b">
        <v>0</v>
      </c>
      <c r="M394" s="13" t="b">
        <v>0</v>
      </c>
      <c r="N394" s="11"/>
      <c r="O394" s="12" t="str">
        <f>IF(ISBLANK(Table1[[#This Row],[예약일(확정)]]),"",Table1[[#This Row],[예약일(확정)]]+7)</f>
        <v/>
      </c>
      <c r="P394" s="11"/>
      <c r="Q394" s="11"/>
      <c r="R394" s="11"/>
      <c r="S394" s="11"/>
      <c r="T394" s="11"/>
      <c r="U394" s="10"/>
    </row>
    <row r="395" spans="1:21" ht="14">
      <c r="A395" s="27" t="s">
        <v>5560</v>
      </c>
      <c r="B395" s="217" t="s">
        <v>5559</v>
      </c>
      <c r="C395" s="54"/>
      <c r="D395" s="150" t="s">
        <v>4</v>
      </c>
      <c r="E395" s="224" t="str">
        <f ca="1">IF(AND(J395&lt;&gt;"", O395&lt;&gt;"", TODAY() &gt; O395, N395=""), "포스팅 지연",
IF(N395&lt;&gt;"", "포스팅 완료",
IF(M395=TRUE, "시술 완료",
IF(L395=TRUE, "콘텐츠 가이드 전송",
IF(NOT(ISBLANK(J395)), "예약 확정",
IF(I395=TRUE, "구글폼 회신",
IF(H395=TRUE, "구글폼 전송",
IF(G395=TRUE, "거절",
IF(F395=TRUE, "회신 수신",
"태핑 완료 회신대기")))))
))))</f>
        <v>태핑 완료 회신대기</v>
      </c>
      <c r="F395" s="22" t="b">
        <v>0</v>
      </c>
      <c r="G395" s="22" t="b">
        <v>0</v>
      </c>
      <c r="H395" s="22" t="b">
        <v>0</v>
      </c>
      <c r="I395" s="22" t="b">
        <f>IF(COUNTIF([1]!Form_Responses1[[#All],[Instagram account
(ex. idenel_official - Do not put "@")]], LOWER(A395)) &gt; 0, TRUE, FALSE)</f>
        <v>0</v>
      </c>
      <c r="J395" s="23"/>
      <c r="K395" s="20" t="str">
        <f>IFERROR(VLOOKUP(LOWER(A395), '[1]설문지 응답 시트1'!I:N, 6, FALSE), "")</f>
        <v/>
      </c>
      <c r="L395" s="22" t="b">
        <v>0</v>
      </c>
      <c r="M395" s="22" t="b">
        <v>0</v>
      </c>
      <c r="N395" s="20"/>
      <c r="O395" s="21" t="str">
        <f>IF(ISBLANK(Table1[[#This Row],[예약일(확정)]]),"",Table1[[#This Row],[예약일(확정)]]+7)</f>
        <v/>
      </c>
      <c r="P395" s="20"/>
      <c r="Q395" s="20"/>
      <c r="R395" s="20"/>
      <c r="S395" s="20"/>
      <c r="T395" s="20"/>
      <c r="U395" s="19"/>
    </row>
    <row r="396" spans="1:21" ht="14">
      <c r="A396" s="18" t="s">
        <v>5558</v>
      </c>
      <c r="B396" s="192" t="s">
        <v>5557</v>
      </c>
      <c r="C396" s="56"/>
      <c r="D396" s="148" t="s">
        <v>4</v>
      </c>
      <c r="E396" s="223" t="str">
        <f ca="1">IF(AND(J396&lt;&gt;"", O396&lt;&gt;"", TODAY() &gt; O396, N396=""), "포스팅 지연",
IF(N396&lt;&gt;"", "포스팅 완료",
IF(M396=TRUE, "시술 완료",
IF(L396=TRUE, "콘텐츠 가이드 전송",
IF(NOT(ISBLANK(J396)), "예약 확정",
IF(I396=TRUE, "구글폼 회신",
IF(H396=TRUE, "구글폼 전송",
IF(G396=TRUE, "거절",
IF(F396=TRUE, "회신 수신",
"태핑 완료 회신대기")))))
))))</f>
        <v>태핑 완료 회신대기</v>
      </c>
      <c r="F396" s="13" t="b">
        <v>0</v>
      </c>
      <c r="G396" s="13" t="b">
        <v>0</v>
      </c>
      <c r="H396" s="13" t="b">
        <v>0</v>
      </c>
      <c r="I396" s="13" t="b">
        <f>IF(COUNTIF([1]!Form_Responses1[[#All],[Instagram account
(ex. idenel_official - Do not put "@")]], LOWER(A396)) &gt; 0, TRUE, FALSE)</f>
        <v>0</v>
      </c>
      <c r="J396" s="14"/>
      <c r="K396" s="11" t="str">
        <f>IFERROR(VLOOKUP(LOWER(A396), '[1]설문지 응답 시트1'!I:N, 6, FALSE), "")</f>
        <v/>
      </c>
      <c r="L396" s="13" t="b">
        <v>0</v>
      </c>
      <c r="M396" s="13" t="b">
        <v>0</v>
      </c>
      <c r="N396" s="11"/>
      <c r="O396" s="12" t="str">
        <f>IF(ISBLANK(Table1[[#This Row],[예약일(확정)]]),"",Table1[[#This Row],[예약일(확정)]]+7)</f>
        <v/>
      </c>
      <c r="P396" s="11"/>
      <c r="Q396" s="11"/>
      <c r="R396" s="11"/>
      <c r="S396" s="11"/>
      <c r="T396" s="11"/>
      <c r="U396" s="10"/>
    </row>
    <row r="397" spans="1:21" ht="14">
      <c r="A397" s="27" t="s">
        <v>5556</v>
      </c>
      <c r="B397" s="217" t="s">
        <v>5555</v>
      </c>
      <c r="C397" s="54"/>
      <c r="D397" s="150" t="s">
        <v>4</v>
      </c>
      <c r="E397" s="224" t="str">
        <f ca="1">IF(AND(J397&lt;&gt;"", O397&lt;&gt;"", TODAY() &gt; O397, N397=""), "포스팅 지연",
IF(N397&lt;&gt;"", "포스팅 완료",
IF(M397=TRUE, "시술 완료",
IF(L397=TRUE, "콘텐츠 가이드 전송",
IF(NOT(ISBLANK(J397)), "예약 확정",
IF(I397=TRUE, "구글폼 회신",
IF(H397=TRUE, "구글폼 전송",
IF(G397=TRUE, "거절",
IF(F397=TRUE, "회신 수신",
"태핑 완료 회신대기")))))
))))</f>
        <v>태핑 완료 회신대기</v>
      </c>
      <c r="F397" s="22" t="b">
        <v>0</v>
      </c>
      <c r="G397" s="22" t="b">
        <v>0</v>
      </c>
      <c r="H397" s="22" t="b">
        <v>0</v>
      </c>
      <c r="I397" s="22" t="b">
        <f>IF(COUNTIF([1]!Form_Responses1[[#All],[Instagram account
(ex. idenel_official - Do not put "@")]], LOWER(A397)) &gt; 0, TRUE, FALSE)</f>
        <v>0</v>
      </c>
      <c r="J397" s="23"/>
      <c r="K397" s="20" t="str">
        <f>IFERROR(VLOOKUP(LOWER(A397), '[1]설문지 응답 시트1'!I:N, 6, FALSE), "")</f>
        <v/>
      </c>
      <c r="L397" s="22" t="b">
        <v>0</v>
      </c>
      <c r="M397" s="22" t="b">
        <v>0</v>
      </c>
      <c r="N397" s="20"/>
      <c r="O397" s="21" t="str">
        <f>IF(ISBLANK(Table1[[#This Row],[예약일(확정)]]),"",Table1[[#This Row],[예약일(확정)]]+7)</f>
        <v/>
      </c>
      <c r="P397" s="20"/>
      <c r="Q397" s="20"/>
      <c r="R397" s="20"/>
      <c r="S397" s="20"/>
      <c r="T397" s="20"/>
      <c r="U397" s="19"/>
    </row>
    <row r="398" spans="1:21" ht="14">
      <c r="A398" s="18" t="s">
        <v>5554</v>
      </c>
      <c r="B398" s="192" t="s">
        <v>5553</v>
      </c>
      <c r="C398" s="56"/>
      <c r="D398" s="148" t="s">
        <v>4</v>
      </c>
      <c r="E398" s="223" t="str">
        <f ca="1">IF(AND(J398&lt;&gt;"", O398&lt;&gt;"", TODAY() &gt; O398, N398=""), "포스팅 지연",
IF(N398&lt;&gt;"", "포스팅 완료",
IF(M398=TRUE, "시술 완료",
IF(L398=TRUE, "콘텐츠 가이드 전송",
IF(NOT(ISBLANK(J398)), "예약 확정",
IF(I398=TRUE, "구글폼 회신",
IF(H398=TRUE, "구글폼 전송",
IF(G398=TRUE, "거절",
IF(F398=TRUE, "회신 수신",
"태핑 완료 회신대기")))))
))))</f>
        <v>태핑 완료 회신대기</v>
      </c>
      <c r="F398" s="13" t="b">
        <v>0</v>
      </c>
      <c r="G398" s="13" t="b">
        <v>0</v>
      </c>
      <c r="H398" s="13" t="b">
        <v>0</v>
      </c>
      <c r="I398" s="13" t="b">
        <f>IF(COUNTIF([1]!Form_Responses1[[#All],[Instagram account
(ex. idenel_official - Do not put "@")]], LOWER(A398)) &gt; 0, TRUE, FALSE)</f>
        <v>0</v>
      </c>
      <c r="J398" s="14"/>
      <c r="K398" s="11" t="str">
        <f>IFERROR(VLOOKUP(LOWER(A398), '[1]설문지 응답 시트1'!I:N, 6, FALSE), "")</f>
        <v/>
      </c>
      <c r="L398" s="13" t="b">
        <v>0</v>
      </c>
      <c r="M398" s="13" t="b">
        <v>0</v>
      </c>
      <c r="N398" s="11"/>
      <c r="O398" s="12" t="str">
        <f>IF(ISBLANK(Table1[[#This Row],[예약일(확정)]]),"",Table1[[#This Row],[예약일(확정)]]+7)</f>
        <v/>
      </c>
      <c r="P398" s="11"/>
      <c r="Q398" s="11"/>
      <c r="R398" s="11"/>
      <c r="S398" s="11"/>
      <c r="T398" s="11"/>
      <c r="U398" s="10"/>
    </row>
    <row r="399" spans="1:21" ht="14">
      <c r="A399" s="27" t="s">
        <v>5552</v>
      </c>
      <c r="B399" s="217" t="s">
        <v>5551</v>
      </c>
      <c r="C399" s="54"/>
      <c r="D399" s="150" t="s">
        <v>4</v>
      </c>
      <c r="E399" s="224" t="str">
        <f ca="1">IF(AND(J399&lt;&gt;"", O399&lt;&gt;"", TODAY() &gt; O399, N399=""), "포스팅 지연",
IF(N399&lt;&gt;"", "포스팅 완료",
IF(M399=TRUE, "시술 완료",
IF(L399=TRUE, "콘텐츠 가이드 전송",
IF(NOT(ISBLANK(J399)), "예약 확정",
IF(I399=TRUE, "구글폼 회신",
IF(H399=TRUE, "구글폼 전송",
IF(G399=TRUE, "거절",
IF(F399=TRUE, "회신 수신",
"태핑 완료 회신대기")))))
))))</f>
        <v>태핑 완료 회신대기</v>
      </c>
      <c r="F399" s="22" t="b">
        <v>0</v>
      </c>
      <c r="G399" s="22" t="b">
        <v>0</v>
      </c>
      <c r="H399" s="22" t="b">
        <v>0</v>
      </c>
      <c r="I399" s="22" t="b">
        <f>IF(COUNTIF([1]!Form_Responses1[[#All],[Instagram account
(ex. idenel_official - Do not put "@")]], LOWER(A399)) &gt; 0, TRUE, FALSE)</f>
        <v>0</v>
      </c>
      <c r="J399" s="23"/>
      <c r="K399" s="20" t="str">
        <f>IFERROR(VLOOKUP(LOWER(A399), '[1]설문지 응답 시트1'!I:N, 6, FALSE), "")</f>
        <v/>
      </c>
      <c r="L399" s="22" t="b">
        <v>0</v>
      </c>
      <c r="M399" s="22" t="b">
        <v>0</v>
      </c>
      <c r="N399" s="20"/>
      <c r="O399" s="21" t="str">
        <f>IF(ISBLANK(Table1[[#This Row],[예약일(확정)]]),"",Table1[[#This Row],[예약일(확정)]]+7)</f>
        <v/>
      </c>
      <c r="P399" s="20"/>
      <c r="Q399" s="20"/>
      <c r="R399" s="20"/>
      <c r="S399" s="20"/>
      <c r="T399" s="20"/>
      <c r="U399" s="19"/>
    </row>
    <row r="400" spans="1:21" ht="14">
      <c r="A400" s="18" t="s">
        <v>5550</v>
      </c>
      <c r="B400" s="192" t="s">
        <v>5549</v>
      </c>
      <c r="C400" s="56"/>
      <c r="D400" s="148" t="s">
        <v>4</v>
      </c>
      <c r="E400" s="223" t="str">
        <f ca="1">IF(AND(J400&lt;&gt;"", O400&lt;&gt;"", TODAY() &gt; O400, N400=""), "포스팅 지연",
IF(N400&lt;&gt;"", "포스팅 완료",
IF(M400=TRUE, "시술 완료",
IF(L400=TRUE, "콘텐츠 가이드 전송",
IF(NOT(ISBLANK(J400)), "예약 확정",
IF(I400=TRUE, "구글폼 회신",
IF(H400=TRUE, "구글폼 전송",
IF(G400=TRUE, "거절",
IF(F400=TRUE, "회신 수신",
"태핑 완료 회신대기")))))
))))</f>
        <v>태핑 완료 회신대기</v>
      </c>
      <c r="F400" s="13" t="b">
        <v>0</v>
      </c>
      <c r="G400" s="13" t="b">
        <v>0</v>
      </c>
      <c r="H400" s="13" t="b">
        <v>0</v>
      </c>
      <c r="I400" s="13" t="b">
        <f>IF(COUNTIF([1]!Form_Responses1[[#All],[Instagram account
(ex. idenel_official - Do not put "@")]], LOWER(A400)) &gt; 0, TRUE, FALSE)</f>
        <v>0</v>
      </c>
      <c r="J400" s="14"/>
      <c r="K400" s="11" t="str">
        <f>IFERROR(VLOOKUP(LOWER(A400), '[1]설문지 응답 시트1'!I:N, 6, FALSE), "")</f>
        <v/>
      </c>
      <c r="L400" s="13" t="b">
        <v>0</v>
      </c>
      <c r="M400" s="13" t="b">
        <v>0</v>
      </c>
      <c r="N400" s="11"/>
      <c r="O400" s="12" t="str">
        <f>IF(ISBLANK(Table1[[#This Row],[예약일(확정)]]),"",Table1[[#This Row],[예약일(확정)]]+7)</f>
        <v/>
      </c>
      <c r="P400" s="11"/>
      <c r="Q400" s="11"/>
      <c r="R400" s="11"/>
      <c r="S400" s="11"/>
      <c r="T400" s="11"/>
      <c r="U400" s="10"/>
    </row>
    <row r="401" spans="1:21" ht="14">
      <c r="A401" s="27" t="s">
        <v>5548</v>
      </c>
      <c r="B401" s="217" t="s">
        <v>5547</v>
      </c>
      <c r="C401" s="54"/>
      <c r="D401" s="150" t="s">
        <v>4</v>
      </c>
      <c r="E401" s="224" t="str">
        <f ca="1">IF(AND(J401&lt;&gt;"", O401&lt;&gt;"", TODAY() &gt; O401, N401=""), "포스팅 지연",
IF(N401&lt;&gt;"", "포스팅 완료",
IF(M401=TRUE, "시술 완료",
IF(L401=TRUE, "콘텐츠 가이드 전송",
IF(NOT(ISBLANK(J401)), "예약 확정",
IF(I401=TRUE, "구글폼 회신",
IF(H401=TRUE, "구글폼 전송",
IF(G401=TRUE, "거절",
IF(F401=TRUE, "회신 수신",
"태핑 완료 회신대기")))))
))))</f>
        <v>태핑 완료 회신대기</v>
      </c>
      <c r="F401" s="22" t="b">
        <v>0</v>
      </c>
      <c r="G401" s="22" t="b">
        <v>0</v>
      </c>
      <c r="H401" s="22" t="b">
        <v>0</v>
      </c>
      <c r="I401" s="22" t="b">
        <f>IF(COUNTIF([1]!Form_Responses1[[#All],[Instagram account
(ex. idenel_official - Do not put "@")]], LOWER(A401)) &gt; 0, TRUE, FALSE)</f>
        <v>0</v>
      </c>
      <c r="J401" s="23"/>
      <c r="K401" s="20" t="str">
        <f>IFERROR(VLOOKUP(LOWER(A401), '[1]설문지 응답 시트1'!I:N, 6, FALSE), "")</f>
        <v/>
      </c>
      <c r="L401" s="22" t="b">
        <v>0</v>
      </c>
      <c r="M401" s="22" t="b">
        <v>0</v>
      </c>
      <c r="N401" s="20"/>
      <c r="O401" s="21" t="str">
        <f>IF(ISBLANK(Table1[[#This Row],[예약일(확정)]]),"",Table1[[#This Row],[예약일(확정)]]+7)</f>
        <v/>
      </c>
      <c r="P401" s="20"/>
      <c r="Q401" s="20"/>
      <c r="R401" s="20"/>
      <c r="S401" s="20"/>
      <c r="T401" s="20"/>
      <c r="U401" s="19"/>
    </row>
    <row r="402" spans="1:21" ht="14">
      <c r="A402" s="18" t="s">
        <v>5546</v>
      </c>
      <c r="B402" s="192" t="s">
        <v>5545</v>
      </c>
      <c r="C402" s="56"/>
      <c r="D402" s="148" t="s">
        <v>4</v>
      </c>
      <c r="E402" s="223" t="str">
        <f ca="1">IF(AND(J402&lt;&gt;"", O402&lt;&gt;"", TODAY() &gt; O402, N402=""), "포스팅 지연",
IF(N402&lt;&gt;"", "포스팅 완료",
IF(M402=TRUE, "시술 완료",
IF(L402=TRUE, "콘텐츠 가이드 전송",
IF(NOT(ISBLANK(J402)), "예약 확정",
IF(I402=TRUE, "구글폼 회신",
IF(H402=TRUE, "구글폼 전송",
IF(G402=TRUE, "거절",
IF(F402=TRUE, "회신 수신",
"태핑 완료 회신대기")))))
))))</f>
        <v>태핑 완료 회신대기</v>
      </c>
      <c r="F402" s="13" t="b">
        <v>0</v>
      </c>
      <c r="G402" s="13" t="b">
        <v>0</v>
      </c>
      <c r="H402" s="13" t="b">
        <v>0</v>
      </c>
      <c r="I402" s="13" t="b">
        <f>IF(COUNTIF([1]!Form_Responses1[[#All],[Instagram account
(ex. idenel_official - Do not put "@")]], LOWER(A402)) &gt; 0, TRUE, FALSE)</f>
        <v>0</v>
      </c>
      <c r="J402" s="14"/>
      <c r="K402" s="11" t="str">
        <f>IFERROR(VLOOKUP(LOWER(A402), '[1]설문지 응답 시트1'!I:N, 6, FALSE), "")</f>
        <v/>
      </c>
      <c r="L402" s="13" t="b">
        <v>0</v>
      </c>
      <c r="M402" s="13" t="b">
        <v>0</v>
      </c>
      <c r="N402" s="11"/>
      <c r="O402" s="12" t="str">
        <f>IF(ISBLANK(Table1[[#This Row],[예약일(확정)]]),"",Table1[[#This Row],[예약일(확정)]]+7)</f>
        <v/>
      </c>
      <c r="P402" s="11"/>
      <c r="Q402" s="11"/>
      <c r="R402" s="11"/>
      <c r="S402" s="11"/>
      <c r="T402" s="11"/>
      <c r="U402" s="10"/>
    </row>
    <row r="403" spans="1:21" ht="14">
      <c r="A403" s="27" t="s">
        <v>5544</v>
      </c>
      <c r="B403" s="217" t="s">
        <v>5543</v>
      </c>
      <c r="C403" s="54"/>
      <c r="D403" s="150" t="s">
        <v>4</v>
      </c>
      <c r="E403" s="224" t="str">
        <f ca="1">IF(AND(J403&lt;&gt;"", O403&lt;&gt;"", TODAY() &gt; O403, N403=""), "포스팅 지연",
IF(N403&lt;&gt;"", "포스팅 완료",
IF(M403=TRUE, "시술 완료",
IF(L403=TRUE, "콘텐츠 가이드 전송",
IF(NOT(ISBLANK(J403)), "예약 확정",
IF(I403=TRUE, "구글폼 회신",
IF(H403=TRUE, "구글폼 전송",
IF(G403=TRUE, "거절",
IF(F403=TRUE, "회신 수신",
"태핑 완료 회신대기")))))
))))</f>
        <v>태핑 완료 회신대기</v>
      </c>
      <c r="F403" s="22" t="b">
        <v>0</v>
      </c>
      <c r="G403" s="22" t="b">
        <v>0</v>
      </c>
      <c r="H403" s="22" t="b">
        <v>0</v>
      </c>
      <c r="I403" s="22" t="b">
        <f>IF(COUNTIF([1]!Form_Responses1[[#All],[Instagram account
(ex. idenel_official - Do not put "@")]], LOWER(A403)) &gt; 0, TRUE, FALSE)</f>
        <v>0</v>
      </c>
      <c r="J403" s="23"/>
      <c r="K403" s="20" t="str">
        <f>IFERROR(VLOOKUP(LOWER(A403), '[1]설문지 응답 시트1'!I:N, 6, FALSE), "")</f>
        <v/>
      </c>
      <c r="L403" s="22" t="b">
        <v>0</v>
      </c>
      <c r="M403" s="22" t="b">
        <v>0</v>
      </c>
      <c r="N403" s="20"/>
      <c r="O403" s="21" t="str">
        <f>IF(ISBLANK(Table1[[#This Row],[예약일(확정)]]),"",Table1[[#This Row],[예약일(확정)]]+7)</f>
        <v/>
      </c>
      <c r="P403" s="20"/>
      <c r="Q403" s="20"/>
      <c r="R403" s="20"/>
      <c r="S403" s="20"/>
      <c r="T403" s="20"/>
      <c r="U403" s="19"/>
    </row>
    <row r="404" spans="1:21" ht="14">
      <c r="A404" s="18" t="s">
        <v>5542</v>
      </c>
      <c r="B404" s="192" t="s">
        <v>5541</v>
      </c>
      <c r="C404" s="56"/>
      <c r="D404" s="148" t="s">
        <v>4</v>
      </c>
      <c r="E404" s="223" t="str">
        <f ca="1">IF(AND(J404&lt;&gt;"", O404&lt;&gt;"", TODAY() &gt; O404, N404=""), "포스팅 지연",
IF(N404&lt;&gt;"", "포스팅 완료",
IF(M404=TRUE, "시술 완료",
IF(L404=TRUE, "콘텐츠 가이드 전송",
IF(NOT(ISBLANK(J404)), "예약 확정",
IF(I404=TRUE, "구글폼 회신",
IF(H404=TRUE, "구글폼 전송",
IF(G404=TRUE, "거절",
IF(F404=TRUE, "회신 수신",
"태핑 완료 회신대기")))))
))))</f>
        <v>태핑 완료 회신대기</v>
      </c>
      <c r="F404" s="13" t="b">
        <v>0</v>
      </c>
      <c r="G404" s="13" t="b">
        <v>0</v>
      </c>
      <c r="H404" s="13" t="b">
        <v>0</v>
      </c>
      <c r="I404" s="13" t="b">
        <f>IF(COUNTIF([1]!Form_Responses1[[#All],[Instagram account
(ex. idenel_official - Do not put "@")]], LOWER(A404)) &gt; 0, TRUE, FALSE)</f>
        <v>0</v>
      </c>
      <c r="J404" s="14"/>
      <c r="K404" s="11" t="str">
        <f>IFERROR(VLOOKUP(LOWER(A404), '[1]설문지 응답 시트1'!I:N, 6, FALSE), "")</f>
        <v/>
      </c>
      <c r="L404" s="13" t="b">
        <v>0</v>
      </c>
      <c r="M404" s="13" t="b">
        <v>0</v>
      </c>
      <c r="N404" s="11"/>
      <c r="O404" s="12" t="str">
        <f>IF(ISBLANK(Table1[[#This Row],[예약일(확정)]]),"",Table1[[#This Row],[예약일(확정)]]+7)</f>
        <v/>
      </c>
      <c r="P404" s="11"/>
      <c r="Q404" s="11"/>
      <c r="R404" s="11"/>
      <c r="S404" s="11"/>
      <c r="T404" s="11"/>
      <c r="U404" s="10"/>
    </row>
    <row r="405" spans="1:21" ht="14">
      <c r="A405" s="27" t="s">
        <v>855</v>
      </c>
      <c r="B405" s="217" t="s">
        <v>5540</v>
      </c>
      <c r="C405" s="54"/>
      <c r="D405" s="150" t="s">
        <v>4</v>
      </c>
      <c r="E405" s="224" t="str">
        <f ca="1">IF(AND(J405&lt;&gt;"", O405&lt;&gt;"", TODAY() &gt; O405, N405=""), "포스팅 지연",
IF(N405&lt;&gt;"", "포스팅 완료",
IF(M405=TRUE, "시술 완료",
IF(L405=TRUE, "콘텐츠 가이드 전송",
IF(NOT(ISBLANK(J405)), "예약 확정",
IF(I405=TRUE, "구글폼 회신",
IF(H405=TRUE, "구글폼 전송",
IF(G405=TRUE, "거절",
IF(F405=TRUE, "회신 수신",
"태핑 완료 회신대기")))))
))))</f>
        <v>태핑 완료 회신대기</v>
      </c>
      <c r="F405" s="22" t="b">
        <v>0</v>
      </c>
      <c r="G405" s="22" t="b">
        <v>0</v>
      </c>
      <c r="H405" s="22" t="b">
        <v>0</v>
      </c>
      <c r="I405" s="22" t="b">
        <f>IF(COUNTIF([1]!Form_Responses1[[#All],[Instagram account
(ex. idenel_official - Do not put "@")]], LOWER(A405)) &gt; 0, TRUE, FALSE)</f>
        <v>0</v>
      </c>
      <c r="J405" s="23"/>
      <c r="K405" s="20" t="str">
        <f>IFERROR(VLOOKUP(LOWER(A405), '[1]설문지 응답 시트1'!I:N, 6, FALSE), "")</f>
        <v/>
      </c>
      <c r="L405" s="22" t="b">
        <v>0</v>
      </c>
      <c r="M405" s="22" t="b">
        <v>0</v>
      </c>
      <c r="N405" s="20"/>
      <c r="O405" s="21" t="str">
        <f>IF(ISBLANK(Table1[[#This Row],[예약일(확정)]]),"",Table1[[#This Row],[예약일(확정)]]+7)</f>
        <v/>
      </c>
      <c r="P405" s="20"/>
      <c r="Q405" s="20"/>
      <c r="R405" s="20"/>
      <c r="S405" s="20"/>
      <c r="T405" s="20"/>
      <c r="U405" s="19"/>
    </row>
    <row r="406" spans="1:21" ht="14">
      <c r="A406" s="18" t="s">
        <v>5539</v>
      </c>
      <c r="B406" s="192" t="s">
        <v>5538</v>
      </c>
      <c r="C406" s="56"/>
      <c r="D406" s="148" t="s">
        <v>4</v>
      </c>
      <c r="E406" s="223" t="str">
        <f ca="1">IF(AND(J406&lt;&gt;"", O406&lt;&gt;"", TODAY() &gt; O406, N406=""), "포스팅 지연",
IF(N406&lt;&gt;"", "포스팅 완료",
IF(M406=TRUE, "시술 완료",
IF(L406=TRUE, "콘텐츠 가이드 전송",
IF(NOT(ISBLANK(J406)), "예약 확정",
IF(I406=TRUE, "구글폼 회신",
IF(H406=TRUE, "구글폼 전송",
IF(G406=TRUE, "거절",
IF(F406=TRUE, "회신 수신",
"태핑 완료 회신대기")))))
))))</f>
        <v>태핑 완료 회신대기</v>
      </c>
      <c r="F406" s="13" t="b">
        <v>0</v>
      </c>
      <c r="G406" s="13" t="b">
        <v>0</v>
      </c>
      <c r="H406" s="13" t="b">
        <v>0</v>
      </c>
      <c r="I406" s="13" t="b">
        <f>IF(COUNTIF([1]!Form_Responses1[[#All],[Instagram account
(ex. idenel_official - Do not put "@")]], LOWER(A406)) &gt; 0, TRUE, FALSE)</f>
        <v>0</v>
      </c>
      <c r="J406" s="14"/>
      <c r="K406" s="11" t="str">
        <f>IFERROR(VLOOKUP(LOWER(A406), '[1]설문지 응답 시트1'!I:N, 6, FALSE), "")</f>
        <v/>
      </c>
      <c r="L406" s="13" t="b">
        <v>0</v>
      </c>
      <c r="M406" s="13" t="b">
        <v>0</v>
      </c>
      <c r="N406" s="11"/>
      <c r="O406" s="12" t="str">
        <f>IF(ISBLANK(Table1[[#This Row],[예약일(확정)]]),"",Table1[[#This Row],[예약일(확정)]]+7)</f>
        <v/>
      </c>
      <c r="P406" s="11"/>
      <c r="Q406" s="11"/>
      <c r="R406" s="11"/>
      <c r="S406" s="11"/>
      <c r="T406" s="11"/>
      <c r="U406" s="10"/>
    </row>
    <row r="407" spans="1:21" ht="14">
      <c r="A407" s="27" t="s">
        <v>5537</v>
      </c>
      <c r="B407" s="217" t="s">
        <v>5536</v>
      </c>
      <c r="C407" s="54"/>
      <c r="D407" s="150" t="s">
        <v>4</v>
      </c>
      <c r="E407" s="224" t="str">
        <f ca="1">IF(AND(J407&lt;&gt;"", O407&lt;&gt;"", TODAY() &gt; O407, N407=""), "포스팅 지연",
IF(N407&lt;&gt;"", "포스팅 완료",
IF(M407=TRUE, "시술 완료",
IF(L407=TRUE, "콘텐츠 가이드 전송",
IF(NOT(ISBLANK(J407)), "예약 확정",
IF(I407=TRUE, "구글폼 회신",
IF(H407=TRUE, "구글폼 전송",
IF(G407=TRUE, "거절",
IF(F407=TRUE, "회신 수신",
"태핑 완료 회신대기")))))
))))</f>
        <v>태핑 완료 회신대기</v>
      </c>
      <c r="F407" s="22" t="b">
        <v>0</v>
      </c>
      <c r="G407" s="22" t="b">
        <v>0</v>
      </c>
      <c r="H407" s="22" t="b">
        <v>0</v>
      </c>
      <c r="I407" s="22" t="b">
        <f>IF(COUNTIF([1]!Form_Responses1[[#All],[Instagram account
(ex. idenel_official - Do not put "@")]], LOWER(A407)) &gt; 0, TRUE, FALSE)</f>
        <v>0</v>
      </c>
      <c r="J407" s="23"/>
      <c r="K407" s="20" t="str">
        <f>IFERROR(VLOOKUP(LOWER(A407), '[1]설문지 응답 시트1'!I:N, 6, FALSE), "")</f>
        <v/>
      </c>
      <c r="L407" s="22" t="b">
        <v>0</v>
      </c>
      <c r="M407" s="22" t="b">
        <v>0</v>
      </c>
      <c r="N407" s="20"/>
      <c r="O407" s="21" t="str">
        <f>IF(ISBLANK(Table1[[#This Row],[예약일(확정)]]),"",Table1[[#This Row],[예약일(확정)]]+7)</f>
        <v/>
      </c>
      <c r="P407" s="20"/>
      <c r="Q407" s="20"/>
      <c r="R407" s="20"/>
      <c r="S407" s="20"/>
      <c r="T407" s="20"/>
      <c r="U407" s="19"/>
    </row>
    <row r="408" spans="1:21" ht="14">
      <c r="A408" s="18" t="s">
        <v>5535</v>
      </c>
      <c r="B408" s="192" t="s">
        <v>5534</v>
      </c>
      <c r="C408" s="56"/>
      <c r="D408" s="148" t="s">
        <v>4</v>
      </c>
      <c r="E408" s="223" t="str">
        <f ca="1">IF(AND(J408&lt;&gt;"", O408&lt;&gt;"", TODAY() &gt; O408, N408=""), "포스팅 지연",
IF(N408&lt;&gt;"", "포스팅 완료",
IF(M408=TRUE, "시술 완료",
IF(L408=TRUE, "콘텐츠 가이드 전송",
IF(NOT(ISBLANK(J408)), "예약 확정",
IF(I408=TRUE, "구글폼 회신",
IF(H408=TRUE, "구글폼 전송",
IF(G408=TRUE, "거절",
IF(F408=TRUE, "회신 수신",
"태핑 완료 회신대기")))))
))))</f>
        <v>태핑 완료 회신대기</v>
      </c>
      <c r="F408" s="13" t="b">
        <v>0</v>
      </c>
      <c r="G408" s="13" t="b">
        <v>0</v>
      </c>
      <c r="H408" s="13" t="b">
        <v>0</v>
      </c>
      <c r="I408" s="13" t="b">
        <f>IF(COUNTIF([1]!Form_Responses1[[#All],[Instagram account
(ex. idenel_official - Do not put "@")]], LOWER(A408)) &gt; 0, TRUE, FALSE)</f>
        <v>0</v>
      </c>
      <c r="J408" s="14"/>
      <c r="K408" s="11" t="str">
        <f>IFERROR(VLOOKUP(LOWER(A408), '[1]설문지 응답 시트1'!I:N, 6, FALSE), "")</f>
        <v/>
      </c>
      <c r="L408" s="13" t="b">
        <v>0</v>
      </c>
      <c r="M408" s="13" t="b">
        <v>0</v>
      </c>
      <c r="N408" s="11"/>
      <c r="O408" s="12" t="str">
        <f>IF(ISBLANK(Table1[[#This Row],[예약일(확정)]]),"",Table1[[#This Row],[예약일(확정)]]+7)</f>
        <v/>
      </c>
      <c r="P408" s="11"/>
      <c r="Q408" s="11"/>
      <c r="R408" s="11"/>
      <c r="S408" s="11"/>
      <c r="T408" s="11"/>
      <c r="U408" s="10"/>
    </row>
    <row r="409" spans="1:21" ht="14">
      <c r="A409" s="27" t="s">
        <v>5533</v>
      </c>
      <c r="B409" s="217" t="s">
        <v>5532</v>
      </c>
      <c r="C409" s="54"/>
      <c r="D409" s="150" t="s">
        <v>4</v>
      </c>
      <c r="E409" s="224" t="str">
        <f ca="1">IF(AND(J409&lt;&gt;"", O409&lt;&gt;"", TODAY() &gt; O409, N409=""), "포스팅 지연",
IF(N409&lt;&gt;"", "포스팅 완료",
IF(M409=TRUE, "시술 완료",
IF(L409=TRUE, "콘텐츠 가이드 전송",
IF(NOT(ISBLANK(J409)), "예약 확정",
IF(I409=TRUE, "구글폼 회신",
IF(H409=TRUE, "구글폼 전송",
IF(G409=TRUE, "거절",
IF(F409=TRUE, "회신 수신",
"태핑 완료 회신대기")))))
))))</f>
        <v>태핑 완료 회신대기</v>
      </c>
      <c r="F409" s="22" t="b">
        <v>0</v>
      </c>
      <c r="G409" s="22" t="b">
        <v>0</v>
      </c>
      <c r="H409" s="22" t="b">
        <v>0</v>
      </c>
      <c r="I409" s="22" t="b">
        <f>IF(COUNTIF([1]!Form_Responses1[[#All],[Instagram account
(ex. idenel_official - Do not put "@")]], LOWER(A409)) &gt; 0, TRUE, FALSE)</f>
        <v>0</v>
      </c>
      <c r="J409" s="23"/>
      <c r="K409" s="20" t="str">
        <f>IFERROR(VLOOKUP(LOWER(A409), '[1]설문지 응답 시트1'!I:N, 6, FALSE), "")</f>
        <v/>
      </c>
      <c r="L409" s="22" t="b">
        <v>0</v>
      </c>
      <c r="M409" s="22" t="b">
        <v>0</v>
      </c>
      <c r="N409" s="20"/>
      <c r="O409" s="21" t="str">
        <f>IF(ISBLANK(Table1[[#This Row],[예약일(확정)]]),"",Table1[[#This Row],[예약일(확정)]]+7)</f>
        <v/>
      </c>
      <c r="P409" s="20"/>
      <c r="Q409" s="20"/>
      <c r="R409" s="20"/>
      <c r="S409" s="20"/>
      <c r="T409" s="20"/>
      <c r="U409" s="19"/>
    </row>
    <row r="410" spans="1:21" ht="14">
      <c r="A410" s="18" t="s">
        <v>5531</v>
      </c>
      <c r="B410" s="192" t="s">
        <v>5530</v>
      </c>
      <c r="C410" s="56"/>
      <c r="D410" s="148" t="s">
        <v>4</v>
      </c>
      <c r="E410" s="223" t="str">
        <f ca="1">IF(AND(J410&lt;&gt;"", O410&lt;&gt;"", TODAY() &gt; O410, N410=""), "포스팅 지연",
IF(N410&lt;&gt;"", "포스팅 완료",
IF(M410=TRUE, "시술 완료",
IF(L410=TRUE, "콘텐츠 가이드 전송",
IF(NOT(ISBLANK(J410)), "예약 확정",
IF(I410=TRUE, "구글폼 회신",
IF(H410=TRUE, "구글폼 전송",
IF(G410=TRUE, "거절",
IF(F410=TRUE, "회신 수신",
"태핑 완료 회신대기")))))
))))</f>
        <v>태핑 완료 회신대기</v>
      </c>
      <c r="F410" s="13" t="b">
        <v>0</v>
      </c>
      <c r="G410" s="13" t="b">
        <v>0</v>
      </c>
      <c r="H410" s="13" t="b">
        <v>0</v>
      </c>
      <c r="I410" s="13" t="b">
        <f>IF(COUNTIF([1]!Form_Responses1[[#All],[Instagram account
(ex. idenel_official - Do not put "@")]], LOWER(A410)) &gt; 0, TRUE, FALSE)</f>
        <v>0</v>
      </c>
      <c r="J410" s="14"/>
      <c r="K410" s="11" t="str">
        <f>IFERROR(VLOOKUP(LOWER(A410), '[1]설문지 응답 시트1'!I:N, 6, FALSE), "")</f>
        <v/>
      </c>
      <c r="L410" s="13" t="b">
        <v>0</v>
      </c>
      <c r="M410" s="13" t="b">
        <v>0</v>
      </c>
      <c r="N410" s="11"/>
      <c r="O410" s="12" t="str">
        <f>IF(ISBLANK(Table1[[#This Row],[예약일(확정)]]),"",Table1[[#This Row],[예약일(확정)]]+7)</f>
        <v/>
      </c>
      <c r="P410" s="11"/>
      <c r="Q410" s="11"/>
      <c r="R410" s="11"/>
      <c r="S410" s="11"/>
      <c r="T410" s="11"/>
      <c r="U410" s="10"/>
    </row>
    <row r="411" spans="1:21" ht="14">
      <c r="A411" s="27" t="s">
        <v>5529</v>
      </c>
      <c r="B411" s="217" t="s">
        <v>5528</v>
      </c>
      <c r="C411" s="54"/>
      <c r="D411" s="150" t="s">
        <v>4</v>
      </c>
      <c r="E411" s="224" t="str">
        <f ca="1">IF(AND(J411&lt;&gt;"", O411&lt;&gt;"", TODAY() &gt; O411, N411=""), "포스팅 지연",
IF(N411&lt;&gt;"", "포스팅 완료",
IF(M411=TRUE, "시술 완료",
IF(L411=TRUE, "콘텐츠 가이드 전송",
IF(NOT(ISBLANK(J411)), "예약 확정",
IF(I411=TRUE, "구글폼 회신",
IF(H411=TRUE, "구글폼 전송",
IF(G411=TRUE, "거절",
IF(F411=TRUE, "회신 수신",
"태핑 완료 회신대기")))))
))))</f>
        <v>태핑 완료 회신대기</v>
      </c>
      <c r="F411" s="22" t="b">
        <v>0</v>
      </c>
      <c r="G411" s="22" t="b">
        <v>0</v>
      </c>
      <c r="H411" s="22" t="b">
        <v>0</v>
      </c>
      <c r="I411" s="22" t="b">
        <f>IF(COUNTIF([1]!Form_Responses1[[#All],[Instagram account
(ex. idenel_official - Do not put "@")]], LOWER(A411)) &gt; 0, TRUE, FALSE)</f>
        <v>0</v>
      </c>
      <c r="J411" s="23"/>
      <c r="K411" s="20" t="str">
        <f>IFERROR(VLOOKUP(LOWER(A411), '[1]설문지 응답 시트1'!I:N, 6, FALSE), "")</f>
        <v/>
      </c>
      <c r="L411" s="22" t="b">
        <v>0</v>
      </c>
      <c r="M411" s="22" t="b">
        <v>0</v>
      </c>
      <c r="N411" s="20"/>
      <c r="O411" s="21" t="str">
        <f>IF(ISBLANK(Table1[[#This Row],[예약일(확정)]]),"",Table1[[#This Row],[예약일(확정)]]+7)</f>
        <v/>
      </c>
      <c r="P411" s="20"/>
      <c r="Q411" s="20"/>
      <c r="R411" s="20"/>
      <c r="S411" s="20"/>
      <c r="T411" s="20"/>
      <c r="U411" s="19"/>
    </row>
    <row r="412" spans="1:21" ht="14">
      <c r="A412" s="18" t="s">
        <v>5527</v>
      </c>
      <c r="B412" s="192" t="s">
        <v>5526</v>
      </c>
      <c r="C412" s="56"/>
      <c r="D412" s="148" t="s">
        <v>4</v>
      </c>
      <c r="E412" s="223" t="str">
        <f ca="1">IF(AND(J412&lt;&gt;"", O412&lt;&gt;"", TODAY() &gt; O412, N412=""), "포스팅 지연",
IF(N412&lt;&gt;"", "포스팅 완료",
IF(M412=TRUE, "시술 완료",
IF(L412=TRUE, "콘텐츠 가이드 전송",
IF(NOT(ISBLANK(J412)), "예약 확정",
IF(I412=TRUE, "구글폼 회신",
IF(H412=TRUE, "구글폼 전송",
IF(G412=TRUE, "거절",
IF(F412=TRUE, "회신 수신",
"태핑 완료 회신대기")))))
))))</f>
        <v>태핑 완료 회신대기</v>
      </c>
      <c r="F412" s="13" t="b">
        <v>0</v>
      </c>
      <c r="G412" s="13" t="b">
        <v>0</v>
      </c>
      <c r="H412" s="13" t="b">
        <v>0</v>
      </c>
      <c r="I412" s="13" t="b">
        <f>IF(COUNTIF([1]!Form_Responses1[[#All],[Instagram account
(ex. idenel_official - Do not put "@")]], LOWER(A412)) &gt; 0, TRUE, FALSE)</f>
        <v>0</v>
      </c>
      <c r="J412" s="14"/>
      <c r="K412" s="11" t="str">
        <f>IFERROR(VLOOKUP(LOWER(A412), '[1]설문지 응답 시트1'!I:N, 6, FALSE), "")</f>
        <v/>
      </c>
      <c r="L412" s="13" t="b">
        <v>0</v>
      </c>
      <c r="M412" s="13" t="b">
        <v>0</v>
      </c>
      <c r="N412" s="11"/>
      <c r="O412" s="12" t="str">
        <f>IF(ISBLANK(Table1[[#This Row],[예약일(확정)]]),"",Table1[[#This Row],[예약일(확정)]]+7)</f>
        <v/>
      </c>
      <c r="P412" s="11"/>
      <c r="Q412" s="11"/>
      <c r="R412" s="11"/>
      <c r="S412" s="11"/>
      <c r="T412" s="11"/>
      <c r="U412" s="10"/>
    </row>
    <row r="413" spans="1:21" ht="14">
      <c r="A413" s="27" t="s">
        <v>5525</v>
      </c>
      <c r="B413" s="217" t="s">
        <v>5524</v>
      </c>
      <c r="C413" s="54"/>
      <c r="D413" s="150" t="s">
        <v>4</v>
      </c>
      <c r="E413" s="224" t="str">
        <f ca="1">IF(AND(J413&lt;&gt;"", O413&lt;&gt;"", TODAY() &gt; O413, N413=""), "포스팅 지연",
IF(N413&lt;&gt;"", "포스팅 완료",
IF(M413=TRUE, "시술 완료",
IF(L413=TRUE, "콘텐츠 가이드 전송",
IF(NOT(ISBLANK(J413)), "예약 확정",
IF(I413=TRUE, "구글폼 회신",
IF(H413=TRUE, "구글폼 전송",
IF(G413=TRUE, "거절",
IF(F413=TRUE, "회신 수신",
"태핑 완료 회신대기")))))
))))</f>
        <v>태핑 완료 회신대기</v>
      </c>
      <c r="F413" s="22" t="b">
        <v>0</v>
      </c>
      <c r="G413" s="22" t="b">
        <v>0</v>
      </c>
      <c r="H413" s="22" t="b">
        <v>0</v>
      </c>
      <c r="I413" s="22" t="b">
        <f>IF(COUNTIF([1]!Form_Responses1[[#All],[Instagram account
(ex. idenel_official - Do not put "@")]], LOWER(A413)) &gt; 0, TRUE, FALSE)</f>
        <v>0</v>
      </c>
      <c r="J413" s="23"/>
      <c r="K413" s="20" t="str">
        <f>IFERROR(VLOOKUP(LOWER(A413), '[1]설문지 응답 시트1'!I:N, 6, FALSE), "")</f>
        <v/>
      </c>
      <c r="L413" s="22" t="b">
        <v>0</v>
      </c>
      <c r="M413" s="22" t="b">
        <v>0</v>
      </c>
      <c r="N413" s="20"/>
      <c r="O413" s="21" t="str">
        <f>IF(ISBLANK(Table1[[#This Row],[예약일(확정)]]),"",Table1[[#This Row],[예약일(확정)]]+7)</f>
        <v/>
      </c>
      <c r="P413" s="20"/>
      <c r="Q413" s="20"/>
      <c r="R413" s="20"/>
      <c r="S413" s="20"/>
      <c r="T413" s="20"/>
      <c r="U413" s="19"/>
    </row>
    <row r="414" spans="1:21" ht="14">
      <c r="A414" s="18" t="s">
        <v>5523</v>
      </c>
      <c r="B414" s="192" t="str">
        <f>"https://www.instagram.com/"&amp;A414</f>
        <v>https://www.instagram.com/che_rrin</v>
      </c>
      <c r="C414" s="56"/>
      <c r="D414" s="148" t="s">
        <v>4</v>
      </c>
      <c r="E414" s="223" t="str">
        <f ca="1">IF(AND(J414&lt;&gt;"", O414&lt;&gt;"", TODAY() &gt; O414, N414=""), "포스팅 지연",
IF(N414&lt;&gt;"", "포스팅 완료",
IF(M414=TRUE, "시술 완료",
IF(L414=TRUE, "콘텐츠 가이드 전송",
IF(NOT(ISBLANK(J414)), "예약 확정",
IF(I414=TRUE, "구글폼 회신",
IF(H414=TRUE, "구글폼 전송",
IF(G414=TRUE, "거절",
IF(F414=TRUE, "회신 수신",
"태핑 완료 회신대기")))))
))))</f>
        <v>태핑 완료 회신대기</v>
      </c>
      <c r="F414" s="13" t="b">
        <v>0</v>
      </c>
      <c r="G414" s="13" t="b">
        <v>0</v>
      </c>
      <c r="H414" s="13" t="b">
        <v>0</v>
      </c>
      <c r="I414" s="13" t="b">
        <f>IF(COUNTIF([1]!Form_Responses1[[#All],[Instagram account
(ex. idenel_official - Do not put "@")]], LOWER(A414)) &gt; 0, TRUE, FALSE)</f>
        <v>0</v>
      </c>
      <c r="J414" s="14"/>
      <c r="K414" s="11" t="str">
        <f>IFERROR(VLOOKUP(LOWER(A414), '[1]설문지 응답 시트1'!I:N, 6, FALSE), "")</f>
        <v/>
      </c>
      <c r="L414" s="13" t="b">
        <v>0</v>
      </c>
      <c r="M414" s="13" t="b">
        <v>0</v>
      </c>
      <c r="N414" s="11"/>
      <c r="O414" s="12" t="str">
        <f>IF(ISBLANK(Table1[[#This Row],[예약일(확정)]]),"",Table1[[#This Row],[예약일(확정)]]+7)</f>
        <v/>
      </c>
      <c r="P414" s="11"/>
      <c r="Q414" s="11"/>
      <c r="R414" s="11"/>
      <c r="S414" s="11"/>
      <c r="T414" s="11"/>
      <c r="U414" s="10"/>
    </row>
    <row r="415" spans="1:21" ht="14">
      <c r="A415" s="27" t="s">
        <v>5522</v>
      </c>
      <c r="B415" s="217" t="str">
        <f>"https://www.instagram.com/"&amp;A415</f>
        <v>https://www.instagram.com/yennisgram</v>
      </c>
      <c r="C415" s="54"/>
      <c r="D415" s="150" t="s">
        <v>4</v>
      </c>
      <c r="E415" s="224" t="str">
        <f ca="1">IF(AND(J415&lt;&gt;"", O415&lt;&gt;"", TODAY() &gt; O415, N415=""), "포스팅 지연",
IF(N415&lt;&gt;"", "포스팅 완료",
IF(M415=TRUE, "시술 완료",
IF(L415=TRUE, "콘텐츠 가이드 전송",
IF(NOT(ISBLANK(J415)), "예약 확정",
IF(I415=TRUE, "구글폼 회신",
IF(H415=TRUE, "구글폼 전송",
IF(G415=TRUE, "거절",
IF(F415=TRUE, "회신 수신",
"태핑 완료 회신대기")))))
))))</f>
        <v>태핑 완료 회신대기</v>
      </c>
      <c r="F415" s="22" t="b">
        <v>0</v>
      </c>
      <c r="G415" s="22" t="b">
        <v>0</v>
      </c>
      <c r="H415" s="22" t="b">
        <v>0</v>
      </c>
      <c r="I415" s="22" t="b">
        <f>IF(COUNTIF([1]!Form_Responses1[[#All],[Instagram account
(ex. idenel_official - Do not put "@")]], LOWER(A415)) &gt; 0, TRUE, FALSE)</f>
        <v>0</v>
      </c>
      <c r="J415" s="23"/>
      <c r="K415" s="20" t="str">
        <f>IFERROR(VLOOKUP(LOWER(A415), '[1]설문지 응답 시트1'!I:N, 6, FALSE), "")</f>
        <v/>
      </c>
      <c r="L415" s="22" t="b">
        <v>0</v>
      </c>
      <c r="M415" s="22" t="b">
        <v>0</v>
      </c>
      <c r="N415" s="20"/>
      <c r="O415" s="21" t="str">
        <f>IF(ISBLANK(Table1[[#This Row],[예약일(확정)]]),"",Table1[[#This Row],[예약일(확정)]]+7)</f>
        <v/>
      </c>
      <c r="P415" s="20"/>
      <c r="Q415" s="20"/>
      <c r="R415" s="20"/>
      <c r="S415" s="20"/>
      <c r="T415" s="20"/>
      <c r="U415" s="19"/>
    </row>
    <row r="416" spans="1:21" ht="14">
      <c r="A416" s="18" t="s">
        <v>5521</v>
      </c>
      <c r="B416" s="192" t="str">
        <f>"https://www.instagram.com/"&amp;A416</f>
        <v>https://www.instagram.com/shimajoorabchi</v>
      </c>
      <c r="C416" s="56"/>
      <c r="D416" s="148" t="s">
        <v>4</v>
      </c>
      <c r="E416" s="223" t="str">
        <f ca="1">IF(AND(J416&lt;&gt;"", O416&lt;&gt;"", TODAY() &gt; O416, N416=""), "포스팅 지연",
IF(N416&lt;&gt;"", "포스팅 완료",
IF(M416=TRUE, "시술 완료",
IF(L416=TRUE, "콘텐츠 가이드 전송",
IF(NOT(ISBLANK(J416)), "예약 확정",
IF(I416=TRUE, "구글폼 회신",
IF(H416=TRUE, "구글폼 전송",
IF(G416=TRUE, "거절",
IF(F416=TRUE, "회신 수신",
"태핑 완료 회신대기")))))
))))</f>
        <v>태핑 완료 회신대기</v>
      </c>
      <c r="F416" s="13" t="b">
        <v>0</v>
      </c>
      <c r="G416" s="13" t="b">
        <v>0</v>
      </c>
      <c r="H416" s="13" t="b">
        <v>0</v>
      </c>
      <c r="I416" s="13" t="b">
        <f>IF(COUNTIF([1]!Form_Responses1[[#All],[Instagram account
(ex. idenel_official - Do not put "@")]], LOWER(A416)) &gt; 0, TRUE, FALSE)</f>
        <v>0</v>
      </c>
      <c r="J416" s="14"/>
      <c r="K416" s="11" t="str">
        <f>IFERROR(VLOOKUP(LOWER(A416), '[1]설문지 응답 시트1'!I:N, 6, FALSE), "")</f>
        <v/>
      </c>
      <c r="L416" s="13" t="b">
        <v>0</v>
      </c>
      <c r="M416" s="13" t="b">
        <v>0</v>
      </c>
      <c r="N416" s="11"/>
      <c r="O416" s="12" t="str">
        <f>IF(ISBLANK(Table1[[#This Row],[예약일(확정)]]),"",Table1[[#This Row],[예약일(확정)]]+7)</f>
        <v/>
      </c>
      <c r="P416" s="11"/>
      <c r="Q416" s="11"/>
      <c r="R416" s="11"/>
      <c r="S416" s="11"/>
      <c r="T416" s="11"/>
      <c r="U416" s="10"/>
    </row>
    <row r="417" spans="1:21" ht="14">
      <c r="A417" s="27" t="s">
        <v>5520</v>
      </c>
      <c r="B417" s="217" t="str">
        <f>"https://www.instagram.com/"&amp;A417</f>
        <v>https://www.instagram.com/healysasha</v>
      </c>
      <c r="C417" s="54"/>
      <c r="D417" s="150" t="s">
        <v>4</v>
      </c>
      <c r="E417" s="224" t="str">
        <f ca="1">IF(AND(J417&lt;&gt;"", O417&lt;&gt;"", TODAY() &gt; O417, N417=""), "포스팅 지연",
IF(N417&lt;&gt;"", "포스팅 완료",
IF(M417=TRUE, "시술 완료",
IF(L417=TRUE, "콘텐츠 가이드 전송",
IF(NOT(ISBLANK(J417)), "예약 확정",
IF(I417=TRUE, "구글폼 회신",
IF(H417=TRUE, "구글폼 전송",
IF(G417=TRUE, "거절",
IF(F417=TRUE, "회신 수신",
"태핑 완료 회신대기")))))
))))</f>
        <v>태핑 완료 회신대기</v>
      </c>
      <c r="F417" s="22" t="b">
        <v>0</v>
      </c>
      <c r="G417" s="22" t="b">
        <v>0</v>
      </c>
      <c r="H417" s="22" t="b">
        <v>0</v>
      </c>
      <c r="I417" s="22" t="b">
        <f>IF(COUNTIF([1]!Form_Responses1[[#All],[Instagram account
(ex. idenel_official - Do not put "@")]], LOWER(A417)) &gt; 0, TRUE, FALSE)</f>
        <v>0</v>
      </c>
      <c r="J417" s="23"/>
      <c r="K417" s="20" t="str">
        <f>IFERROR(VLOOKUP(LOWER(A417), '[1]설문지 응답 시트1'!I:N, 6, FALSE), "")</f>
        <v/>
      </c>
      <c r="L417" s="22" t="b">
        <v>0</v>
      </c>
      <c r="M417" s="22" t="b">
        <v>0</v>
      </c>
      <c r="N417" s="20"/>
      <c r="O417" s="21" t="str">
        <f>IF(ISBLANK(Table1[[#This Row],[예약일(확정)]]),"",Table1[[#This Row],[예약일(확정)]]+7)</f>
        <v/>
      </c>
      <c r="P417" s="20"/>
      <c r="Q417" s="20"/>
      <c r="R417" s="20"/>
      <c r="S417" s="20"/>
      <c r="T417" s="20"/>
      <c r="U417" s="19"/>
    </row>
    <row r="418" spans="1:21" ht="14">
      <c r="A418" s="18" t="s">
        <v>5519</v>
      </c>
      <c r="B418" s="192" t="str">
        <f>"https://www.instagram.com/"&amp;A418</f>
        <v>https://www.instagram.com/hazelinefoo</v>
      </c>
      <c r="C418" s="56"/>
      <c r="D418" s="148" t="s">
        <v>4</v>
      </c>
      <c r="E418" s="223" t="str">
        <f ca="1">IF(AND(J418&lt;&gt;"", O418&lt;&gt;"", TODAY() &gt; O418, N418=""), "포스팅 지연",
IF(N418&lt;&gt;"", "포스팅 완료",
IF(M418=TRUE, "시술 완료",
IF(L418=TRUE, "콘텐츠 가이드 전송",
IF(NOT(ISBLANK(J418)), "예약 확정",
IF(I418=TRUE, "구글폼 회신",
IF(H418=TRUE, "구글폼 전송",
IF(G418=TRUE, "거절",
IF(F418=TRUE, "회신 수신",
"태핑 완료 회신대기")))))
))))</f>
        <v>태핑 완료 회신대기</v>
      </c>
      <c r="F418" s="13" t="b">
        <v>0</v>
      </c>
      <c r="G418" s="13" t="b">
        <v>0</v>
      </c>
      <c r="H418" s="13" t="b">
        <v>0</v>
      </c>
      <c r="I418" s="13" t="b">
        <f>IF(COUNTIF([1]!Form_Responses1[[#All],[Instagram account
(ex. idenel_official - Do not put "@")]], LOWER(A418)) &gt; 0, TRUE, FALSE)</f>
        <v>0</v>
      </c>
      <c r="J418" s="14"/>
      <c r="K418" s="11" t="str">
        <f>IFERROR(VLOOKUP(LOWER(A418), '[1]설문지 응답 시트1'!I:N, 6, FALSE), "")</f>
        <v/>
      </c>
      <c r="L418" s="13" t="b">
        <v>0</v>
      </c>
      <c r="M418" s="13" t="b">
        <v>0</v>
      </c>
      <c r="N418" s="11"/>
      <c r="O418" s="12" t="str">
        <f>IF(ISBLANK(Table1[[#This Row],[예약일(확정)]]),"",Table1[[#This Row],[예약일(확정)]]+7)</f>
        <v/>
      </c>
      <c r="P418" s="11"/>
      <c r="Q418" s="11"/>
      <c r="R418" s="11"/>
      <c r="S418" s="11"/>
      <c r="T418" s="11"/>
      <c r="U418" s="10"/>
    </row>
    <row r="419" spans="1:21" ht="14">
      <c r="A419" s="27" t="s">
        <v>5518</v>
      </c>
      <c r="B419" s="217" t="str">
        <f>"https://www.instagram.com/"&amp;A419</f>
        <v>https://www.instagram.com/yujinisthebest</v>
      </c>
      <c r="C419" s="54"/>
      <c r="D419" s="150" t="s">
        <v>4</v>
      </c>
      <c r="E419" s="224" t="str">
        <f ca="1">IF(AND(J419&lt;&gt;"", O419&lt;&gt;"", TODAY() &gt; O419, N419=""), "포스팅 지연",
IF(N419&lt;&gt;"", "포스팅 완료",
IF(M419=TRUE, "시술 완료",
IF(L419=TRUE, "콘텐츠 가이드 전송",
IF(NOT(ISBLANK(J419)), "예약 확정",
IF(I419=TRUE, "구글폼 회신",
IF(H419=TRUE, "구글폼 전송",
IF(G419=TRUE, "거절",
IF(F419=TRUE, "회신 수신",
"태핑 완료 회신대기")))))
))))</f>
        <v>태핑 완료 회신대기</v>
      </c>
      <c r="F419" s="22" t="b">
        <v>0</v>
      </c>
      <c r="G419" s="22" t="b">
        <v>0</v>
      </c>
      <c r="H419" s="22" t="b">
        <v>0</v>
      </c>
      <c r="I419" s="22" t="b">
        <f>IF(COUNTIF([1]!Form_Responses1[[#All],[Instagram account
(ex. idenel_official - Do not put "@")]], LOWER(A419)) &gt; 0, TRUE, FALSE)</f>
        <v>0</v>
      </c>
      <c r="J419" s="23"/>
      <c r="K419" s="20" t="str">
        <f>IFERROR(VLOOKUP(LOWER(A419), '[1]설문지 응답 시트1'!I:N, 6, FALSE), "")</f>
        <v/>
      </c>
      <c r="L419" s="22" t="b">
        <v>0</v>
      </c>
      <c r="M419" s="22" t="b">
        <v>0</v>
      </c>
      <c r="N419" s="20"/>
      <c r="O419" s="21" t="str">
        <f>IF(ISBLANK(Table1[[#This Row],[예약일(확정)]]),"",Table1[[#This Row],[예약일(확정)]]+7)</f>
        <v/>
      </c>
      <c r="P419" s="20"/>
      <c r="Q419" s="20"/>
      <c r="R419" s="20"/>
      <c r="S419" s="20"/>
      <c r="T419" s="20"/>
      <c r="U419" s="19"/>
    </row>
    <row r="420" spans="1:21" ht="14">
      <c r="A420" s="18" t="s">
        <v>5517</v>
      </c>
      <c r="B420" s="192" t="str">
        <f>"https://www.instagram.com/"&amp;A420</f>
        <v>https://www.instagram.com/learnkorean_kelly</v>
      </c>
      <c r="C420" s="56"/>
      <c r="D420" s="148" t="s">
        <v>4</v>
      </c>
      <c r="E420" s="223" t="str">
        <f ca="1">IF(AND(J420&lt;&gt;"", O420&lt;&gt;"", TODAY() &gt; O420, N420=""), "포스팅 지연",
IF(N420&lt;&gt;"", "포스팅 완료",
IF(M420=TRUE, "시술 완료",
IF(L420=TRUE, "콘텐츠 가이드 전송",
IF(NOT(ISBLANK(J420)), "예약 확정",
IF(I420=TRUE, "구글폼 회신",
IF(H420=TRUE, "구글폼 전송",
IF(G420=TRUE, "거절",
IF(F420=TRUE, "회신 수신",
"태핑 완료 회신대기")))))
))))</f>
        <v>태핑 완료 회신대기</v>
      </c>
      <c r="F420" s="13" t="b">
        <v>0</v>
      </c>
      <c r="G420" s="13" t="b">
        <v>0</v>
      </c>
      <c r="H420" s="13" t="b">
        <v>0</v>
      </c>
      <c r="I420" s="13" t="b">
        <f>IF(COUNTIF([1]!Form_Responses1[[#All],[Instagram account
(ex. idenel_official - Do not put "@")]], LOWER(A420)) &gt; 0, TRUE, FALSE)</f>
        <v>0</v>
      </c>
      <c r="J420" s="14"/>
      <c r="K420" s="11" t="str">
        <f>IFERROR(VLOOKUP(LOWER(A420), '[1]설문지 응답 시트1'!I:N, 6, FALSE), "")</f>
        <v/>
      </c>
      <c r="L420" s="13" t="b">
        <v>0</v>
      </c>
      <c r="M420" s="13" t="b">
        <v>0</v>
      </c>
      <c r="N420" s="11"/>
      <c r="O420" s="12" t="str">
        <f>IF(ISBLANK(Table1[[#This Row],[예약일(확정)]]),"",Table1[[#This Row],[예약일(확정)]]+7)</f>
        <v/>
      </c>
      <c r="P420" s="11"/>
      <c r="Q420" s="11"/>
      <c r="R420" s="11"/>
      <c r="S420" s="11"/>
      <c r="T420" s="11"/>
      <c r="U420" s="10"/>
    </row>
    <row r="421" spans="1:21" ht="14">
      <c r="A421" s="27" t="s">
        <v>946</v>
      </c>
      <c r="B421" s="217" t="str">
        <f>"https://www.instagram.com/"&amp;A421</f>
        <v>https://www.instagram.com/coralvirginiao</v>
      </c>
      <c r="C421" s="54"/>
      <c r="D421" s="150" t="s">
        <v>4</v>
      </c>
      <c r="E421" s="224" t="str">
        <f ca="1">IF(AND(J421&lt;&gt;"", O421&lt;&gt;"", TODAY() &gt; O421, N421=""), "포스팅 지연",
IF(N421&lt;&gt;"", "포스팅 완료",
IF(M421=TRUE, "시술 완료",
IF(L421=TRUE, "콘텐츠 가이드 전송",
IF(NOT(ISBLANK(J421)), "예약 확정",
IF(I421=TRUE, "구글폼 회신",
IF(H421=TRUE, "구글폼 전송",
IF(G421=TRUE, "거절",
IF(F421=TRUE, "회신 수신",
"태핑 완료 회신대기")))))
))))</f>
        <v>태핑 완료 회신대기</v>
      </c>
      <c r="F421" s="22" t="b">
        <v>0</v>
      </c>
      <c r="G421" s="22" t="b">
        <v>0</v>
      </c>
      <c r="H421" s="22" t="b">
        <v>0</v>
      </c>
      <c r="I421" s="22" t="b">
        <f>IF(COUNTIF([1]!Form_Responses1[[#All],[Instagram account
(ex. idenel_official - Do not put "@")]], LOWER(A421)) &gt; 0, TRUE, FALSE)</f>
        <v>0</v>
      </c>
      <c r="J421" s="23"/>
      <c r="K421" s="20" t="str">
        <f>IFERROR(VLOOKUP(LOWER(A421), '[1]설문지 응답 시트1'!I:N, 6, FALSE), "")</f>
        <v/>
      </c>
      <c r="L421" s="22" t="b">
        <v>0</v>
      </c>
      <c r="M421" s="22" t="b">
        <v>0</v>
      </c>
      <c r="N421" s="20"/>
      <c r="O421" s="21" t="str">
        <f>IF(ISBLANK(Table1[[#This Row],[예약일(확정)]]),"",Table1[[#This Row],[예약일(확정)]]+7)</f>
        <v/>
      </c>
      <c r="P421" s="20"/>
      <c r="Q421" s="20"/>
      <c r="R421" s="20"/>
      <c r="S421" s="20"/>
      <c r="T421" s="20"/>
      <c r="U421" s="19"/>
    </row>
    <row r="422" spans="1:21" ht="14">
      <c r="A422" s="18" t="s">
        <v>5516</v>
      </c>
      <c r="B422" s="192" t="str">
        <f>"https://www.instagram.com/"&amp;A422</f>
        <v>https://www.instagram.com/astriahijriani</v>
      </c>
      <c r="C422" s="56"/>
      <c r="D422" s="148" t="s">
        <v>4</v>
      </c>
      <c r="E422" s="223" t="str">
        <f ca="1">IF(AND(J422&lt;&gt;"", O422&lt;&gt;"", TODAY() &gt; O422, N422=""), "포스팅 지연",
IF(N422&lt;&gt;"", "포스팅 완료",
IF(M422=TRUE, "시술 완료",
IF(L422=TRUE, "콘텐츠 가이드 전송",
IF(NOT(ISBLANK(J422)), "예약 확정",
IF(I422=TRUE, "구글폼 회신",
IF(H422=TRUE, "구글폼 전송",
IF(G422=TRUE, "거절",
IF(F422=TRUE, "회신 수신",
"태핑 완료 회신대기")))))
))))</f>
        <v>태핑 완료 회신대기</v>
      </c>
      <c r="F422" s="13" t="b">
        <v>0</v>
      </c>
      <c r="G422" s="13" t="b">
        <v>0</v>
      </c>
      <c r="H422" s="13" t="b">
        <v>0</v>
      </c>
      <c r="I422" s="13" t="b">
        <f>IF(COUNTIF([1]!Form_Responses1[[#All],[Instagram account
(ex. idenel_official - Do not put "@")]], LOWER(A422)) &gt; 0, TRUE, FALSE)</f>
        <v>0</v>
      </c>
      <c r="J422" s="14"/>
      <c r="K422" s="11" t="str">
        <f>IFERROR(VLOOKUP(LOWER(A422), '[1]설문지 응답 시트1'!I:N, 6, FALSE), "")</f>
        <v/>
      </c>
      <c r="L422" s="13" t="b">
        <v>0</v>
      </c>
      <c r="M422" s="13" t="b">
        <v>0</v>
      </c>
      <c r="N422" s="11"/>
      <c r="O422" s="12" t="str">
        <f>IF(ISBLANK(Table1[[#This Row],[예약일(확정)]]),"",Table1[[#This Row],[예약일(확정)]]+7)</f>
        <v/>
      </c>
      <c r="P422" s="11"/>
      <c r="Q422" s="11"/>
      <c r="R422" s="11"/>
      <c r="S422" s="11"/>
      <c r="T422" s="11"/>
      <c r="U422" s="10"/>
    </row>
    <row r="423" spans="1:21" ht="14">
      <c r="A423" s="27" t="s">
        <v>5515</v>
      </c>
      <c r="B423" s="217" t="str">
        <f>"https://www.instagram.com/"&amp;A423</f>
        <v>https://www.instagram.com/itskatepowers</v>
      </c>
      <c r="C423" s="54"/>
      <c r="D423" s="150" t="s">
        <v>4</v>
      </c>
      <c r="E423" s="224" t="str">
        <f ca="1">IF(AND(J423&lt;&gt;"", O423&lt;&gt;"", TODAY() &gt; O423, N423=""), "포스팅 지연",
IF(N423&lt;&gt;"", "포스팅 완료",
IF(M423=TRUE, "시술 완료",
IF(L423=TRUE, "콘텐츠 가이드 전송",
IF(NOT(ISBLANK(J423)), "예약 확정",
IF(I423=TRUE, "구글폼 회신",
IF(H423=TRUE, "구글폼 전송",
IF(G423=TRUE, "거절",
IF(F423=TRUE, "회신 수신",
"태핑 완료 회신대기")))))
))))</f>
        <v>태핑 완료 회신대기</v>
      </c>
      <c r="F423" s="22" t="b">
        <v>0</v>
      </c>
      <c r="G423" s="22" t="b">
        <v>0</v>
      </c>
      <c r="H423" s="22" t="b">
        <v>0</v>
      </c>
      <c r="I423" s="22" t="b">
        <f>IF(COUNTIF([1]!Form_Responses1[[#All],[Instagram account
(ex. idenel_official - Do not put "@")]], LOWER(A423)) &gt; 0, TRUE, FALSE)</f>
        <v>0</v>
      </c>
      <c r="J423" s="23"/>
      <c r="K423" s="20" t="str">
        <f>IFERROR(VLOOKUP(LOWER(A423), '[1]설문지 응답 시트1'!I:N, 6, FALSE), "")</f>
        <v/>
      </c>
      <c r="L423" s="22" t="b">
        <v>0</v>
      </c>
      <c r="M423" s="22" t="b">
        <v>0</v>
      </c>
      <c r="N423" s="20"/>
      <c r="O423" s="21" t="str">
        <f>IF(ISBLANK(Table1[[#This Row],[예약일(확정)]]),"",Table1[[#This Row],[예약일(확정)]]+7)</f>
        <v/>
      </c>
      <c r="P423" s="20"/>
      <c r="Q423" s="20"/>
      <c r="R423" s="20"/>
      <c r="S423" s="20"/>
      <c r="T423" s="20"/>
      <c r="U423" s="19"/>
    </row>
    <row r="424" spans="1:21" ht="14">
      <c r="A424" s="18" t="s">
        <v>5514</v>
      </c>
      <c r="B424" s="192" t="str">
        <f>"https://www.instagram.com/"&amp;A424</f>
        <v>https://www.instagram.com/snehal_abhale_</v>
      </c>
      <c r="C424" s="56"/>
      <c r="D424" s="148" t="s">
        <v>4</v>
      </c>
      <c r="E424" s="223" t="str">
        <f ca="1">IF(AND(J424&lt;&gt;"", O424&lt;&gt;"", TODAY() &gt; O424, N424=""), "포스팅 지연",
IF(N424&lt;&gt;"", "포스팅 완료",
IF(M424=TRUE, "시술 완료",
IF(L424=TRUE, "콘텐츠 가이드 전송",
IF(NOT(ISBLANK(J424)), "예약 확정",
IF(I424=TRUE, "구글폼 회신",
IF(H424=TRUE, "구글폼 전송",
IF(G424=TRUE, "거절",
IF(F424=TRUE, "회신 수신",
"태핑 완료 회신대기")))))
))))</f>
        <v>태핑 완료 회신대기</v>
      </c>
      <c r="F424" s="13" t="b">
        <v>0</v>
      </c>
      <c r="G424" s="13" t="b">
        <v>0</v>
      </c>
      <c r="H424" s="13" t="b">
        <v>0</v>
      </c>
      <c r="I424" s="13" t="b">
        <f>IF(COUNTIF([1]!Form_Responses1[[#All],[Instagram account
(ex. idenel_official - Do not put "@")]], LOWER(A424)) &gt; 0, TRUE, FALSE)</f>
        <v>0</v>
      </c>
      <c r="J424" s="14"/>
      <c r="K424" s="11" t="str">
        <f>IFERROR(VLOOKUP(LOWER(A424), '[1]설문지 응답 시트1'!I:N, 6, FALSE), "")</f>
        <v/>
      </c>
      <c r="L424" s="13" t="b">
        <v>0</v>
      </c>
      <c r="M424" s="13" t="b">
        <v>0</v>
      </c>
      <c r="N424" s="11"/>
      <c r="O424" s="12" t="str">
        <f>IF(ISBLANK(Table1[[#This Row],[예약일(확정)]]),"",Table1[[#This Row],[예약일(확정)]]+7)</f>
        <v/>
      </c>
      <c r="P424" s="11"/>
      <c r="Q424" s="11"/>
      <c r="R424" s="11"/>
      <c r="S424" s="11"/>
      <c r="T424" s="11"/>
      <c r="U424" s="10"/>
    </row>
    <row r="425" spans="1:21" ht="14">
      <c r="A425" s="27" t="s">
        <v>5513</v>
      </c>
      <c r="B425" s="217" t="str">
        <f>"https://www.instagram.com/"&amp;A425</f>
        <v>https://www.instagram.com/melissaics</v>
      </c>
      <c r="C425" s="54"/>
      <c r="D425" s="150" t="s">
        <v>4</v>
      </c>
      <c r="E425" s="224" t="str">
        <f ca="1">IF(AND(J425&lt;&gt;"", O425&lt;&gt;"", TODAY() &gt; O425, N425=""), "포스팅 지연",
IF(N425&lt;&gt;"", "포스팅 완료",
IF(M425=TRUE, "시술 완료",
IF(L425=TRUE, "콘텐츠 가이드 전송",
IF(NOT(ISBLANK(J425)), "예약 확정",
IF(I425=TRUE, "구글폼 회신",
IF(H425=TRUE, "구글폼 전송",
IF(G425=TRUE, "거절",
IF(F425=TRUE, "회신 수신",
"태핑 완료 회신대기")))))
))))</f>
        <v>태핑 완료 회신대기</v>
      </c>
      <c r="F425" s="22" t="b">
        <v>0</v>
      </c>
      <c r="G425" s="22" t="b">
        <v>0</v>
      </c>
      <c r="H425" s="22" t="b">
        <v>0</v>
      </c>
      <c r="I425" s="22" t="b">
        <f>IF(COUNTIF([1]!Form_Responses1[[#All],[Instagram account
(ex. idenel_official - Do not put "@")]], LOWER(A425)) &gt; 0, TRUE, FALSE)</f>
        <v>0</v>
      </c>
      <c r="J425" s="23"/>
      <c r="K425" s="20" t="str">
        <f>IFERROR(VLOOKUP(LOWER(A425), '[1]설문지 응답 시트1'!I:N, 6, FALSE), "")</f>
        <v/>
      </c>
      <c r="L425" s="22" t="b">
        <v>0</v>
      </c>
      <c r="M425" s="22" t="b">
        <v>0</v>
      </c>
      <c r="N425" s="20"/>
      <c r="O425" s="21" t="str">
        <f>IF(ISBLANK(Table1[[#This Row],[예약일(확정)]]),"",Table1[[#This Row],[예약일(확정)]]+7)</f>
        <v/>
      </c>
      <c r="P425" s="20"/>
      <c r="Q425" s="20"/>
      <c r="R425" s="20"/>
      <c r="S425" s="20"/>
      <c r="T425" s="20"/>
      <c r="U425" s="19"/>
    </row>
    <row r="426" spans="1:21" ht="14">
      <c r="A426" s="18" t="s">
        <v>5512</v>
      </c>
      <c r="B426" s="192" t="str">
        <f>"https://www.instagram.com/"&amp;A426</f>
        <v>https://www.instagram.com/creatrip.global</v>
      </c>
      <c r="C426" s="56"/>
      <c r="D426" s="148" t="s">
        <v>4</v>
      </c>
      <c r="E426" s="223" t="str">
        <f ca="1">IF(AND(J426&lt;&gt;"", O426&lt;&gt;"", TODAY() &gt; O426, N426=""), "포스팅 지연",
IF(N426&lt;&gt;"", "포스팅 완료",
IF(M426=TRUE, "시술 완료",
IF(L426=TRUE, "콘텐츠 가이드 전송",
IF(NOT(ISBLANK(J426)), "예약 확정",
IF(I426=TRUE, "구글폼 회신",
IF(H426=TRUE, "구글폼 전송",
IF(G426=TRUE, "거절",
IF(F426=TRUE, "회신 수신",
"태핑 완료 회신대기")))))
))))</f>
        <v>태핑 완료 회신대기</v>
      </c>
      <c r="F426" s="13" t="b">
        <v>0</v>
      </c>
      <c r="G426" s="13" t="b">
        <v>0</v>
      </c>
      <c r="H426" s="13" t="b">
        <v>0</v>
      </c>
      <c r="I426" s="13" t="b">
        <f>IF(COUNTIF([1]!Form_Responses1[[#All],[Instagram account
(ex. idenel_official - Do not put "@")]], LOWER(A426)) &gt; 0, TRUE, FALSE)</f>
        <v>0</v>
      </c>
      <c r="J426" s="14"/>
      <c r="K426" s="11" t="str">
        <f>IFERROR(VLOOKUP(LOWER(A426), '[1]설문지 응답 시트1'!I:N, 6, FALSE), "")</f>
        <v/>
      </c>
      <c r="L426" s="13" t="b">
        <v>0</v>
      </c>
      <c r="M426" s="13" t="b">
        <v>0</v>
      </c>
      <c r="N426" s="11"/>
      <c r="O426" s="12" t="str">
        <f>IF(ISBLANK(Table1[[#This Row],[예약일(확정)]]),"",Table1[[#This Row],[예약일(확정)]]+7)</f>
        <v/>
      </c>
      <c r="P426" s="11"/>
      <c r="Q426" s="11"/>
      <c r="R426" s="11"/>
      <c r="S426" s="11"/>
      <c r="T426" s="11"/>
      <c r="U426" s="10"/>
    </row>
    <row r="427" spans="1:21" ht="17">
      <c r="A427" s="72" t="s">
        <v>5511</v>
      </c>
      <c r="B427" s="194" t="s">
        <v>3324</v>
      </c>
      <c r="C427" s="193"/>
      <c r="D427" s="150" t="s">
        <v>4</v>
      </c>
      <c r="E427" s="224" t="str">
        <f ca="1">IF(AND(J427&lt;&gt;"", O427&lt;&gt;"", TODAY() &gt; O427, N427=""), "포스팅 지연",
IF(N427&lt;&gt;"", "포스팅 완료",
IF(M427=TRUE, "시술 완료",
IF(L427=TRUE, "콘텐츠 가이드 전송",
IF(NOT(ISBLANK(J427)), "예약 확정",
IF(I427=TRUE, "구글폼 회신",
IF(H427=TRUE, "구글폼 전송",
IF(G427=TRUE, "거절",
IF(F427=TRUE, "회신 수신",
"태핑 완료 회신대기")))))
))))</f>
        <v>회신 수신</v>
      </c>
      <c r="F427" s="22" t="b">
        <v>1</v>
      </c>
      <c r="G427" s="22" t="b">
        <v>0</v>
      </c>
      <c r="H427" s="22" t="b">
        <v>0</v>
      </c>
      <c r="I427" s="22" t="b">
        <f>IF(COUNTIF([1]!Form_Responses1[[#All],[Instagram account
(ex. idenel_official - Do not put "@")]], LOWER(A427)) &gt; 0, TRUE, FALSE)</f>
        <v>0</v>
      </c>
      <c r="J427" s="23"/>
      <c r="K427" s="20" t="str">
        <f>IFERROR(VLOOKUP(LOWER(A427), '[1]설문지 응답 시트1'!I:N, 6, FALSE), "")</f>
        <v/>
      </c>
      <c r="L427" s="22" t="b">
        <v>0</v>
      </c>
      <c r="M427" s="22" t="b">
        <v>0</v>
      </c>
      <c r="N427" s="20"/>
      <c r="O427" s="21" t="str">
        <f>IF(ISBLANK(Table1[[#This Row],[예약일(확정)]]),"",Table1[[#This Row],[예약일(확정)]]+7)</f>
        <v/>
      </c>
      <c r="P427" s="20"/>
      <c r="Q427" s="20"/>
      <c r="R427" s="20"/>
      <c r="S427" s="20"/>
      <c r="T427" s="20"/>
      <c r="U427" s="19"/>
    </row>
    <row r="428" spans="1:21" ht="14">
      <c r="A428" s="242" t="s">
        <v>5510</v>
      </c>
      <c r="B428" s="241" t="s">
        <v>5509</v>
      </c>
      <c r="C428" s="66"/>
      <c r="D428" s="148" t="s">
        <v>4</v>
      </c>
      <c r="E428" s="223" t="str">
        <f ca="1">IF(AND(J428&lt;&gt;"", O428&lt;&gt;"", TODAY() &gt; O428, N428=""), "포스팅 지연",
IF(N428&lt;&gt;"", "포스팅 완료",
IF(M428=TRUE, "시술 완료",
IF(L428=TRUE, "콘텐츠 가이드 전송",
IF(NOT(ISBLANK(J428)), "예약 확정",
IF(I428=TRUE, "구글폼 회신",
IF(H428=TRUE, "구글폼 전송",
IF(G428=TRUE, "거절",
IF(F428=TRUE, "회신 수신",
"태핑 완료 회신대기")))))
))))</f>
        <v>포스팅 완료</v>
      </c>
      <c r="F428" s="13" t="b">
        <v>1</v>
      </c>
      <c r="G428" s="13" t="b">
        <v>0</v>
      </c>
      <c r="H428" s="13" t="b">
        <v>1</v>
      </c>
      <c r="I428" s="13" t="b">
        <f>IF(COUNTIF([1]!Form_Responses1[[#All],[Instagram account
(ex. idenel_official - Do not put "@")]], LOWER(A428)) &gt; 0, TRUE, FALSE)</f>
        <v>1</v>
      </c>
      <c r="J428" s="14">
        <v>45818.583333333336</v>
      </c>
      <c r="K428" s="11" t="str">
        <f>IFERROR(VLOOKUP(LOWER(A428), '[1]설문지 응답 시트1'!I:N, 6, FALSE), "")</f>
        <v>Benjamin Clinic (Gangnam)</v>
      </c>
      <c r="L428" s="13" t="b">
        <v>1</v>
      </c>
      <c r="M428" s="13" t="b">
        <v>1</v>
      </c>
      <c r="N428" s="58" t="s">
        <v>5508</v>
      </c>
      <c r="O428" s="12">
        <f>IF(ISBLANK(Table1[[#This Row],[예약일(확정)]]),"",Table1[[#This Row],[예약일(확정)]]+7)</f>
        <v>45825.583333333336</v>
      </c>
      <c r="P428" s="11"/>
      <c r="Q428" s="11"/>
      <c r="R428" s="11"/>
      <c r="S428" s="11"/>
      <c r="T428" s="11" t="s">
        <v>5507</v>
      </c>
      <c r="U428" s="10"/>
    </row>
    <row r="429" spans="1:21" ht="14">
      <c r="A429" s="176" t="s">
        <v>5506</v>
      </c>
      <c r="B429" s="192" t="str">
        <f>"https://www.instagram.com/"&amp;A429</f>
        <v>https://www.instagram.com/nishap2101</v>
      </c>
      <c r="C429" s="54"/>
      <c r="D429" s="150" t="s">
        <v>4</v>
      </c>
      <c r="E429" s="224" t="str">
        <f ca="1">IF(AND(J429&lt;&gt;"", O429&lt;&gt;"", TODAY() &gt; O429, N429=""), "포스팅 지연",
IF(N429&lt;&gt;"", "포스팅 완료",
IF(M429=TRUE, "시술 완료",
IF(L429=TRUE, "콘텐츠 가이드 전송",
IF(NOT(ISBLANK(J429)), "예약 확정",
IF(I429=TRUE, "구글폼 회신",
IF(H429=TRUE, "구글폼 전송",
IF(G429=TRUE, "거절",
IF(F429=TRUE, "회신 수신",
"태핑 완료 회신대기")))))
))))</f>
        <v>태핑 완료 회신대기</v>
      </c>
      <c r="F429" s="22" t="b">
        <v>0</v>
      </c>
      <c r="G429" s="22" t="b">
        <v>0</v>
      </c>
      <c r="H429" s="22" t="b">
        <v>0</v>
      </c>
      <c r="I429" s="22" t="b">
        <f>IF(COUNTIF([1]!Form_Responses1[[#All],[Instagram account
(ex. idenel_official - Do not put "@")]], LOWER(A429)) &gt; 0, TRUE, FALSE)</f>
        <v>0</v>
      </c>
      <c r="J429" s="23"/>
      <c r="K429" s="20" t="str">
        <f>IFERROR(VLOOKUP(LOWER(A429), '[1]설문지 응답 시트1'!I:N, 6, FALSE), "")</f>
        <v/>
      </c>
      <c r="L429" s="22" t="b">
        <v>0</v>
      </c>
      <c r="M429" s="22" t="b">
        <v>0</v>
      </c>
      <c r="N429" s="20"/>
      <c r="O429" s="21" t="str">
        <f>IF(ISBLANK(Table1[[#This Row],[예약일(확정)]]),"",Table1[[#This Row],[예약일(확정)]]+7)</f>
        <v/>
      </c>
      <c r="P429" s="20"/>
      <c r="Q429" s="20"/>
      <c r="R429" s="20"/>
      <c r="S429" s="20"/>
      <c r="T429" s="20"/>
      <c r="U429" s="19"/>
    </row>
    <row r="430" spans="1:21" ht="14">
      <c r="A430" s="46" t="s">
        <v>5505</v>
      </c>
      <c r="B430" s="192" t="str">
        <f>"https://www.instagram.com/"&amp;A430</f>
        <v>https://www.instagram.com/kapipipi328</v>
      </c>
      <c r="C430" s="56"/>
      <c r="D430" s="148" t="s">
        <v>4</v>
      </c>
      <c r="E430" s="223" t="str">
        <f ca="1">IF(AND(J430&lt;&gt;"", O430&lt;&gt;"", TODAY() &gt; O430, N430=""), "포스팅 지연",
IF(N430&lt;&gt;"", "포스팅 완료",
IF(M430=TRUE, "시술 완료",
IF(L430=TRUE, "콘텐츠 가이드 전송",
IF(NOT(ISBLANK(J430)), "예약 확정",
IF(I430=TRUE, "구글폼 회신",
IF(H430=TRUE, "구글폼 전송",
IF(G430=TRUE, "거절",
IF(F430=TRUE, "회신 수신",
"태핑 완료 회신대기")))))
))))</f>
        <v>태핑 완료 회신대기</v>
      </c>
      <c r="F430" s="13" t="b">
        <v>0</v>
      </c>
      <c r="G430" s="13" t="b">
        <v>0</v>
      </c>
      <c r="H430" s="13" t="b">
        <v>0</v>
      </c>
      <c r="I430" s="13" t="b">
        <f>IF(COUNTIF([1]!Form_Responses1[[#All],[Instagram account
(ex. idenel_official - Do not put "@")]], LOWER(A430)) &gt; 0, TRUE, FALSE)</f>
        <v>0</v>
      </c>
      <c r="J430" s="14"/>
      <c r="K430" s="11" t="str">
        <f>IFERROR(VLOOKUP(LOWER(A430), '[1]설문지 응답 시트1'!I:N, 6, FALSE), "")</f>
        <v/>
      </c>
      <c r="L430" s="13" t="b">
        <v>0</v>
      </c>
      <c r="M430" s="13" t="b">
        <v>0</v>
      </c>
      <c r="N430" s="11"/>
      <c r="O430" s="12" t="str">
        <f>IF(ISBLANK(Table1[[#This Row],[예약일(확정)]]),"",Table1[[#This Row],[예약일(확정)]]+7)</f>
        <v/>
      </c>
      <c r="P430" s="11"/>
      <c r="Q430" s="11"/>
      <c r="R430" s="11"/>
      <c r="S430" s="11"/>
      <c r="T430" s="11"/>
      <c r="U430" s="10"/>
    </row>
    <row r="431" spans="1:21" ht="14">
      <c r="A431" s="47" t="s">
        <v>5504</v>
      </c>
      <c r="B431" s="217" t="str">
        <f>"https://www.instagram.com/"&amp;A431</f>
        <v>https://www.instagram.com/johnandmackkorea</v>
      </c>
      <c r="C431" s="54"/>
      <c r="D431" s="150" t="s">
        <v>4</v>
      </c>
      <c r="E431" s="224" t="str">
        <f ca="1">IF(AND(J431&lt;&gt;"", O431&lt;&gt;"", TODAY() &gt; O431, N431=""), "포스팅 지연",
IF(N431&lt;&gt;"", "포스팅 완료",
IF(M431=TRUE, "시술 완료",
IF(L431=TRUE, "콘텐츠 가이드 전송",
IF(NOT(ISBLANK(J431)), "예약 확정",
IF(I431=TRUE, "구글폼 회신",
IF(H431=TRUE, "구글폼 전송",
IF(G431=TRUE, "거절",
IF(F431=TRUE, "회신 수신",
"태핑 완료 회신대기")))))
))))</f>
        <v>태핑 완료 회신대기</v>
      </c>
      <c r="F431" s="22" t="b">
        <v>0</v>
      </c>
      <c r="G431" s="22" t="b">
        <v>0</v>
      </c>
      <c r="H431" s="22" t="b">
        <v>0</v>
      </c>
      <c r="I431" s="22" t="b">
        <f>IF(COUNTIF([1]!Form_Responses1[[#All],[Instagram account
(ex. idenel_official - Do not put "@")]], LOWER(A431)) &gt; 0, TRUE, FALSE)</f>
        <v>0</v>
      </c>
      <c r="J431" s="23"/>
      <c r="K431" s="20" t="str">
        <f>IFERROR(VLOOKUP(LOWER(A431), '[1]설문지 응답 시트1'!I:N, 6, FALSE), "")</f>
        <v/>
      </c>
      <c r="L431" s="22" t="b">
        <v>0</v>
      </c>
      <c r="M431" s="22" t="b">
        <v>0</v>
      </c>
      <c r="N431" s="20"/>
      <c r="O431" s="21" t="str">
        <f>IF(ISBLANK(Table1[[#This Row],[예약일(확정)]]),"",Table1[[#This Row],[예약일(확정)]]+7)</f>
        <v/>
      </c>
      <c r="P431" s="20"/>
      <c r="Q431" s="20"/>
      <c r="R431" s="20"/>
      <c r="S431" s="20"/>
      <c r="T431" s="20"/>
      <c r="U431" s="19"/>
    </row>
    <row r="432" spans="1:21" ht="14">
      <c r="A432" s="46" t="s">
        <v>5503</v>
      </c>
      <c r="B432" s="192" t="str">
        <f>"https://www.instagram.com/"&amp;A432</f>
        <v>https://www.instagram.com/lunayogini.official</v>
      </c>
      <c r="C432" s="56"/>
      <c r="D432" s="148" t="s">
        <v>4</v>
      </c>
      <c r="E432" s="223" t="str">
        <f ca="1">IF(AND(J432&lt;&gt;"", O432&lt;&gt;"", TODAY() &gt; O432, N432=""), "포스팅 지연",
IF(N432&lt;&gt;"", "포스팅 완료",
IF(M432=TRUE, "시술 완료",
IF(L432=TRUE, "콘텐츠 가이드 전송",
IF(NOT(ISBLANK(J432)), "예약 확정",
IF(I432=TRUE, "구글폼 회신",
IF(H432=TRUE, "구글폼 전송",
IF(G432=TRUE, "거절",
IF(F432=TRUE, "회신 수신",
"태핑 완료 회신대기")))))
))))</f>
        <v>태핑 완료 회신대기</v>
      </c>
      <c r="F432" s="13" t="b">
        <v>0</v>
      </c>
      <c r="G432" s="13" t="b">
        <v>0</v>
      </c>
      <c r="H432" s="13" t="b">
        <v>0</v>
      </c>
      <c r="I432" s="13" t="b">
        <f>IF(COUNTIF([1]!Form_Responses1[[#All],[Instagram account
(ex. idenel_official - Do not put "@")]], LOWER(A432)) &gt; 0, TRUE, FALSE)</f>
        <v>0</v>
      </c>
      <c r="J432" s="14"/>
      <c r="K432" s="11" t="str">
        <f>IFERROR(VLOOKUP(LOWER(A432), '[1]설문지 응답 시트1'!I:N, 6, FALSE), "")</f>
        <v/>
      </c>
      <c r="L432" s="13" t="b">
        <v>0</v>
      </c>
      <c r="M432" s="13" t="b">
        <v>0</v>
      </c>
      <c r="N432" s="11"/>
      <c r="O432" s="12" t="str">
        <f>IF(ISBLANK(Table1[[#This Row],[예약일(확정)]]),"",Table1[[#This Row],[예약일(확정)]]+7)</f>
        <v/>
      </c>
      <c r="P432" s="11"/>
      <c r="Q432" s="11"/>
      <c r="R432" s="11"/>
      <c r="S432" s="11"/>
      <c r="T432" s="11"/>
      <c r="U432" s="10"/>
    </row>
    <row r="433" spans="1:21" ht="14">
      <c r="A433" s="47" t="s">
        <v>5502</v>
      </c>
      <c r="B433" s="217" t="str">
        <f>"https://www.instagram.com/"&amp;A433</f>
        <v>https://www.instagram.com/_hyggecouple</v>
      </c>
      <c r="C433" s="54"/>
      <c r="D433" s="150" t="s">
        <v>4</v>
      </c>
      <c r="E433" s="224" t="str">
        <f ca="1">IF(AND(J433&lt;&gt;"", O433&lt;&gt;"", TODAY() &gt; O433, N433=""), "포스팅 지연",
IF(N433&lt;&gt;"", "포스팅 완료",
IF(M433=TRUE, "시술 완료",
IF(L433=TRUE, "콘텐츠 가이드 전송",
IF(NOT(ISBLANK(J433)), "예약 확정",
IF(I433=TRUE, "구글폼 회신",
IF(H433=TRUE, "구글폼 전송",
IF(G433=TRUE, "거절",
IF(F433=TRUE, "회신 수신",
"태핑 완료 회신대기")))))
))))</f>
        <v>태핑 완료 회신대기</v>
      </c>
      <c r="F433" s="22" t="b">
        <v>0</v>
      </c>
      <c r="G433" s="22" t="b">
        <v>0</v>
      </c>
      <c r="H433" s="22" t="b">
        <v>0</v>
      </c>
      <c r="I433" s="22" t="b">
        <f>IF(COUNTIF([1]!Form_Responses1[[#All],[Instagram account
(ex. idenel_official - Do not put "@")]], LOWER(A433)) &gt; 0, TRUE, FALSE)</f>
        <v>0</v>
      </c>
      <c r="J433" s="23"/>
      <c r="K433" s="20" t="str">
        <f>IFERROR(VLOOKUP(LOWER(A433), '[1]설문지 응답 시트1'!I:N, 6, FALSE), "")</f>
        <v/>
      </c>
      <c r="L433" s="22" t="b">
        <v>0</v>
      </c>
      <c r="M433" s="22" t="b">
        <v>0</v>
      </c>
      <c r="N433" s="20"/>
      <c r="O433" s="21" t="str">
        <f>IF(ISBLANK(Table1[[#This Row],[예약일(확정)]]),"",Table1[[#This Row],[예약일(확정)]]+7)</f>
        <v/>
      </c>
      <c r="P433" s="20"/>
      <c r="Q433" s="20"/>
      <c r="R433" s="20"/>
      <c r="S433" s="20"/>
      <c r="T433" s="20"/>
      <c r="U433" s="19"/>
    </row>
    <row r="434" spans="1:21" ht="14">
      <c r="A434" s="46" t="s">
        <v>5501</v>
      </c>
      <c r="B434" s="192" t="str">
        <f>"https://www.instagram.com/"&amp;A434</f>
        <v>https://www.instagram.com/mermaid_eliane</v>
      </c>
      <c r="C434" s="56"/>
      <c r="D434" s="148" t="s">
        <v>4</v>
      </c>
      <c r="E434" s="223" t="str">
        <f ca="1">IF(AND(J434&lt;&gt;"", O434&lt;&gt;"", TODAY() &gt; O434, N434=""), "포스팅 지연",
IF(N434&lt;&gt;"", "포스팅 완료",
IF(M434=TRUE, "시술 완료",
IF(L434=TRUE, "콘텐츠 가이드 전송",
IF(NOT(ISBLANK(J434)), "예약 확정",
IF(I434=TRUE, "구글폼 회신",
IF(H434=TRUE, "구글폼 전송",
IF(G434=TRUE, "거절",
IF(F434=TRUE, "회신 수신",
"태핑 완료 회신대기")))))
))))</f>
        <v>태핑 완료 회신대기</v>
      </c>
      <c r="F434" s="13" t="b">
        <v>0</v>
      </c>
      <c r="G434" s="13" t="b">
        <v>0</v>
      </c>
      <c r="H434" s="13" t="b">
        <v>0</v>
      </c>
      <c r="I434" s="13" t="b">
        <f>IF(COUNTIF([1]!Form_Responses1[[#All],[Instagram account
(ex. idenel_official - Do not put "@")]], LOWER(A434)) &gt; 0, TRUE, FALSE)</f>
        <v>0</v>
      </c>
      <c r="J434" s="14"/>
      <c r="K434" s="11" t="str">
        <f>IFERROR(VLOOKUP(LOWER(A434), '[1]설문지 응답 시트1'!I:N, 6, FALSE), "")</f>
        <v/>
      </c>
      <c r="L434" s="13" t="b">
        <v>0</v>
      </c>
      <c r="M434" s="13" t="b">
        <v>0</v>
      </c>
      <c r="N434" s="11"/>
      <c r="O434" s="12" t="str">
        <f>IF(ISBLANK(Table1[[#This Row],[예약일(확정)]]),"",Table1[[#This Row],[예약일(확정)]]+7)</f>
        <v/>
      </c>
      <c r="P434" s="11"/>
      <c r="Q434" s="11"/>
      <c r="R434" s="11"/>
      <c r="S434" s="11"/>
      <c r="T434" s="11"/>
      <c r="U434" s="10"/>
    </row>
    <row r="435" spans="1:21" ht="14">
      <c r="A435" s="47" t="s">
        <v>5500</v>
      </c>
      <c r="B435" s="217" t="str">
        <f>"https://www.instagram.com/"&amp;A435</f>
        <v>https://www.instagram.com/_da.rae_</v>
      </c>
      <c r="C435" s="54"/>
      <c r="D435" s="150" t="s">
        <v>4</v>
      </c>
      <c r="E435" s="224" t="str">
        <f ca="1">IF(AND(J435&lt;&gt;"", O435&lt;&gt;"", TODAY() &gt; O435, N435=""), "포스팅 지연",
IF(N435&lt;&gt;"", "포스팅 완료",
IF(M435=TRUE, "시술 완료",
IF(L435=TRUE, "콘텐츠 가이드 전송",
IF(NOT(ISBLANK(J435)), "예약 확정",
IF(I435=TRUE, "구글폼 회신",
IF(H435=TRUE, "구글폼 전송",
IF(G435=TRUE, "거절",
IF(F435=TRUE, "회신 수신",
"태핑 완료 회신대기")))))
))))</f>
        <v>태핑 완료 회신대기</v>
      </c>
      <c r="F435" s="22" t="b">
        <v>0</v>
      </c>
      <c r="G435" s="22" t="b">
        <v>0</v>
      </c>
      <c r="H435" s="22" t="b">
        <v>0</v>
      </c>
      <c r="I435" s="22" t="b">
        <f>IF(COUNTIF([1]!Form_Responses1[[#All],[Instagram account
(ex. idenel_official - Do not put "@")]], LOWER(A435)) &gt; 0, TRUE, FALSE)</f>
        <v>0</v>
      </c>
      <c r="J435" s="23"/>
      <c r="K435" s="20" t="str">
        <f>IFERROR(VLOOKUP(LOWER(A435), '[1]설문지 응답 시트1'!I:N, 6, FALSE), "")</f>
        <v/>
      </c>
      <c r="L435" s="22" t="b">
        <v>0</v>
      </c>
      <c r="M435" s="22" t="b">
        <v>0</v>
      </c>
      <c r="N435" s="20"/>
      <c r="O435" s="21" t="str">
        <f>IF(ISBLANK(Table1[[#This Row],[예약일(확정)]]),"",Table1[[#This Row],[예약일(확정)]]+7)</f>
        <v/>
      </c>
      <c r="P435" s="20"/>
      <c r="Q435" s="20"/>
      <c r="R435" s="20"/>
      <c r="S435" s="20"/>
      <c r="T435" s="20"/>
      <c r="U435" s="19"/>
    </row>
    <row r="436" spans="1:21" ht="14">
      <c r="A436" s="46" t="s">
        <v>5499</v>
      </c>
      <c r="B436" s="192" t="str">
        <f>"https://www.instagram.com/"&amp;A436</f>
        <v>https://www.instagram.com/tifenaliauw</v>
      </c>
      <c r="C436" s="56"/>
      <c r="D436" s="148" t="s">
        <v>4</v>
      </c>
      <c r="E436" s="223" t="str">
        <f ca="1">IF(AND(J436&lt;&gt;"", O436&lt;&gt;"", TODAY() &gt; O436, N436=""), "포스팅 지연",
IF(N436&lt;&gt;"", "포스팅 완료",
IF(M436=TRUE, "시술 완료",
IF(L436=TRUE, "콘텐츠 가이드 전송",
IF(NOT(ISBLANK(J436)), "예약 확정",
IF(I436=TRUE, "구글폼 회신",
IF(H436=TRUE, "구글폼 전송",
IF(G436=TRUE, "거절",
IF(F436=TRUE, "회신 수신",
"태핑 완료 회신대기")))))
))))</f>
        <v>태핑 완료 회신대기</v>
      </c>
      <c r="F436" s="13" t="b">
        <v>0</v>
      </c>
      <c r="G436" s="13" t="b">
        <v>0</v>
      </c>
      <c r="H436" s="13" t="b">
        <v>0</v>
      </c>
      <c r="I436" s="13" t="b">
        <f>IF(COUNTIF([1]!Form_Responses1[[#All],[Instagram account
(ex. idenel_official - Do not put "@")]], LOWER(A436)) &gt; 0, TRUE, FALSE)</f>
        <v>0</v>
      </c>
      <c r="J436" s="14"/>
      <c r="K436" s="11" t="str">
        <f>IFERROR(VLOOKUP(LOWER(A436), '[1]설문지 응답 시트1'!I:N, 6, FALSE), "")</f>
        <v/>
      </c>
      <c r="L436" s="13" t="b">
        <v>0</v>
      </c>
      <c r="M436" s="13" t="b">
        <v>0</v>
      </c>
      <c r="N436" s="11"/>
      <c r="O436" s="12" t="str">
        <f>IF(ISBLANK(Table1[[#This Row],[예약일(확정)]]),"",Table1[[#This Row],[예약일(확정)]]+7)</f>
        <v/>
      </c>
      <c r="P436" s="11"/>
      <c r="Q436" s="11"/>
      <c r="R436" s="11"/>
      <c r="S436" s="11"/>
      <c r="T436" s="11"/>
      <c r="U436" s="10"/>
    </row>
    <row r="437" spans="1:21" ht="14">
      <c r="A437" s="47" t="s">
        <v>5498</v>
      </c>
      <c r="B437" s="217" t="str">
        <f>"https://www.instagram.com/"&amp;A437</f>
        <v>https://www.instagram.com/rara2882</v>
      </c>
      <c r="C437" s="54"/>
      <c r="D437" s="150" t="s">
        <v>4</v>
      </c>
      <c r="E437" s="224" t="str">
        <f ca="1">IF(AND(J437&lt;&gt;"", O437&lt;&gt;"", TODAY() &gt; O437, N437=""), "포스팅 지연",
IF(N437&lt;&gt;"", "포스팅 완료",
IF(M437=TRUE, "시술 완료",
IF(L437=TRUE, "콘텐츠 가이드 전송",
IF(NOT(ISBLANK(J437)), "예약 확정",
IF(I437=TRUE, "구글폼 회신",
IF(H437=TRUE, "구글폼 전송",
IF(G437=TRUE, "거절",
IF(F437=TRUE, "회신 수신",
"태핑 완료 회신대기")))))
))))</f>
        <v>태핑 완료 회신대기</v>
      </c>
      <c r="F437" s="22" t="b">
        <v>0</v>
      </c>
      <c r="G437" s="22" t="b">
        <v>0</v>
      </c>
      <c r="H437" s="22" t="b">
        <v>0</v>
      </c>
      <c r="I437" s="22" t="b">
        <f>IF(COUNTIF([1]!Form_Responses1[[#All],[Instagram account
(ex. idenel_official - Do not put "@")]], LOWER(A437)) &gt; 0, TRUE, FALSE)</f>
        <v>0</v>
      </c>
      <c r="J437" s="23"/>
      <c r="K437" s="20" t="str">
        <f>IFERROR(VLOOKUP(LOWER(A437), '[1]설문지 응답 시트1'!I:N, 6, FALSE), "")</f>
        <v/>
      </c>
      <c r="L437" s="22" t="b">
        <v>0</v>
      </c>
      <c r="M437" s="22" t="b">
        <v>0</v>
      </c>
      <c r="N437" s="20"/>
      <c r="O437" s="21" t="str">
        <f>IF(ISBLANK(Table1[[#This Row],[예약일(확정)]]),"",Table1[[#This Row],[예약일(확정)]]+7)</f>
        <v/>
      </c>
      <c r="P437" s="20"/>
      <c r="Q437" s="20"/>
      <c r="R437" s="20"/>
      <c r="S437" s="20"/>
      <c r="T437" s="20"/>
      <c r="U437" s="19"/>
    </row>
    <row r="438" spans="1:21" ht="17">
      <c r="A438" s="75" t="s">
        <v>5497</v>
      </c>
      <c r="B438" s="221" t="s">
        <v>5496</v>
      </c>
      <c r="C438" s="179"/>
      <c r="D438" s="148" t="s">
        <v>4</v>
      </c>
      <c r="E438" s="223" t="str">
        <f ca="1">IF(AND(J438&lt;&gt;"", O438&lt;&gt;"", TODAY() &gt; O438, N438=""), "포스팅 지연",
IF(N438&lt;&gt;"", "포스팅 완료",
IF(M438=TRUE, "시술 완료",
IF(L438=TRUE, "콘텐츠 가이드 전송",
IF(NOT(ISBLANK(J438)), "예약 확정",
IF(I438=TRUE, "구글폼 회신",
IF(H438=TRUE, "구글폼 전송",
IF(G438=TRUE, "거절",
IF(F438=TRUE, "회신 수신",
"태핑 완료 회신대기")))))
))))</f>
        <v>포스팅 완료</v>
      </c>
      <c r="F438" s="13" t="b">
        <v>1</v>
      </c>
      <c r="G438" s="13" t="b">
        <v>0</v>
      </c>
      <c r="H438" s="13" t="b">
        <v>1</v>
      </c>
      <c r="I438" s="13" t="b">
        <f>IF(COUNTIF([1]!Form_Responses1[[#All],[Instagram account
(ex. idenel_official - Do not put "@")]], LOWER(A438)) &gt; 0, TRUE, FALSE)</f>
        <v>1</v>
      </c>
      <c r="J438" s="14">
        <v>45819.583333333336</v>
      </c>
      <c r="K438" s="11" t="str">
        <f>IFERROR(VLOOKUP(LOWER(A438), '[1]설문지 응답 시트1'!I:N, 6, FALSE), "")</f>
        <v>Benjamin Clinic (Gangnam)</v>
      </c>
      <c r="L438" s="13" t="b">
        <v>1</v>
      </c>
      <c r="M438" s="13" t="b">
        <v>1</v>
      </c>
      <c r="N438" s="58" t="s">
        <v>5495</v>
      </c>
      <c r="O438" s="12">
        <f>IF(ISBLANK(Table1[[#This Row],[예약일(확정)]]),"",Table1[[#This Row],[예약일(확정)]]+7)</f>
        <v>45826.583333333336</v>
      </c>
      <c r="P438" s="11"/>
      <c r="Q438" s="11"/>
      <c r="R438" s="11"/>
      <c r="S438" s="11"/>
      <c r="T438" s="58" t="s">
        <v>5494</v>
      </c>
      <c r="U438" s="10"/>
    </row>
    <row r="439" spans="1:21" ht="17">
      <c r="A439" s="124" t="s">
        <v>5493</v>
      </c>
      <c r="B439" s="217" t="str">
        <f>"https://www.instagram.com/"&amp;A439</f>
        <v>https://www.instagram.com/currynkimchi</v>
      </c>
      <c r="C439" s="54"/>
      <c r="D439" s="150" t="s">
        <v>4</v>
      </c>
      <c r="E439" s="224" t="str">
        <f ca="1">IF(AND(J439&lt;&gt;"", O439&lt;&gt;"", TODAY() &gt; O439, N439=""), "포스팅 지연",
IF(N439&lt;&gt;"", "포스팅 완료",
IF(M439=TRUE, "시술 완료",
IF(L439=TRUE, "콘텐츠 가이드 전송",
IF(NOT(ISBLANK(J439)), "예약 확정",
IF(I439=TRUE, "구글폼 회신",
IF(H439=TRUE, "구글폼 전송",
IF(G439=TRUE, "거절",
IF(F439=TRUE, "회신 수신",
"태핑 완료 회신대기")))))
))))</f>
        <v>회신 수신</v>
      </c>
      <c r="F439" s="22" t="b">
        <v>1</v>
      </c>
      <c r="G439" s="22" t="b">
        <v>0</v>
      </c>
      <c r="H439" s="22" t="b">
        <v>0</v>
      </c>
      <c r="I439" s="22" t="b">
        <f>IF(COUNTIF([1]!Form_Responses1[[#All],[Instagram account
(ex. idenel_official - Do not put "@")]], LOWER(A439)) &gt; 0, TRUE, FALSE)</f>
        <v>0</v>
      </c>
      <c r="J439" s="23"/>
      <c r="K439" s="20" t="str">
        <f>IFERROR(VLOOKUP(LOWER(A439), '[1]설문지 응답 시트1'!I:N, 6, FALSE), "")</f>
        <v/>
      </c>
      <c r="L439" s="22" t="b">
        <v>0</v>
      </c>
      <c r="M439" s="22" t="b">
        <v>0</v>
      </c>
      <c r="N439" s="20"/>
      <c r="O439" s="21" t="str">
        <f>IF(ISBLANK(Table1[[#This Row],[예약일(확정)]]),"",Table1[[#This Row],[예약일(확정)]]+7)</f>
        <v/>
      </c>
      <c r="P439" s="20"/>
      <c r="Q439" s="20"/>
      <c r="R439" s="20"/>
      <c r="S439" s="20"/>
      <c r="T439" s="20"/>
      <c r="U439" s="19"/>
    </row>
    <row r="440" spans="1:21" ht="17">
      <c r="A440" s="124" t="s">
        <v>5492</v>
      </c>
      <c r="B440" s="192" t="str">
        <f>"https://www.instagram.com/"&amp;A440</f>
        <v>https://www.instagram.com/krystallee22</v>
      </c>
      <c r="C440" s="56"/>
      <c r="D440" s="148" t="s">
        <v>4</v>
      </c>
      <c r="E440" s="223" t="str">
        <f ca="1">IF(AND(J440&lt;&gt;"", O440&lt;&gt;"", TODAY() &gt; O440, N440=""), "포스팅 지연",
IF(N440&lt;&gt;"", "포스팅 완료",
IF(M440=TRUE, "시술 완료",
IF(L440=TRUE, "콘텐츠 가이드 전송",
IF(NOT(ISBLANK(J440)), "예약 확정",
IF(I440=TRUE, "구글폼 회신",
IF(H440=TRUE, "구글폼 전송",
IF(G440=TRUE, "거절",
IF(F440=TRUE, "회신 수신",
"태핑 완료 회신대기")))))
))))</f>
        <v>태핑 완료 회신대기</v>
      </c>
      <c r="F440" s="13" t="b">
        <v>0</v>
      </c>
      <c r="G440" s="13" t="b">
        <v>0</v>
      </c>
      <c r="H440" s="13" t="b">
        <v>0</v>
      </c>
      <c r="I440" s="13" t="b">
        <f>IF(COUNTIF([1]!Form_Responses1[[#All],[Instagram account
(ex. idenel_official - Do not put "@")]], LOWER(A440)) &gt; 0, TRUE, FALSE)</f>
        <v>0</v>
      </c>
      <c r="J440" s="14"/>
      <c r="K440" s="11" t="str">
        <f>IFERROR(VLOOKUP(LOWER(A440), '[1]설문지 응답 시트1'!I:N, 6, FALSE), "")</f>
        <v/>
      </c>
      <c r="L440" s="13" t="b">
        <v>0</v>
      </c>
      <c r="M440" s="13" t="b">
        <v>0</v>
      </c>
      <c r="N440" s="11"/>
      <c r="O440" s="12" t="str">
        <f>IF(ISBLANK(Table1[[#This Row],[예약일(확정)]]),"",Table1[[#This Row],[예약일(확정)]]+7)</f>
        <v/>
      </c>
      <c r="P440" s="11"/>
      <c r="Q440" s="11"/>
      <c r="R440" s="11"/>
      <c r="S440" s="11"/>
      <c r="T440" s="11"/>
      <c r="U440" s="10"/>
    </row>
    <row r="441" spans="1:21" ht="17">
      <c r="A441" s="72" t="s">
        <v>5491</v>
      </c>
      <c r="B441" s="217" t="str">
        <f>"https://www.instagram.com/"&amp;A441</f>
        <v>https://www.instagram.com/l_yuhann</v>
      </c>
      <c r="C441" s="54"/>
      <c r="D441" s="150" t="s">
        <v>4</v>
      </c>
      <c r="E441" s="224" t="str">
        <f ca="1">IF(AND(J441&lt;&gt;"", O441&lt;&gt;"", TODAY() &gt; O441, N441=""), "포스팅 지연",
IF(N441&lt;&gt;"", "포스팅 완료",
IF(M441=TRUE, "시술 완료",
IF(L441=TRUE, "콘텐츠 가이드 전송",
IF(NOT(ISBLANK(J441)), "예약 확정",
IF(I441=TRUE, "구글폼 회신",
IF(H441=TRUE, "구글폼 전송",
IF(G441=TRUE, "거절",
IF(F441=TRUE, "회신 수신",
"태핑 완료 회신대기")))))
))))</f>
        <v>태핑 완료 회신대기</v>
      </c>
      <c r="F441" s="22" t="b">
        <v>0</v>
      </c>
      <c r="G441" s="22" t="b">
        <v>0</v>
      </c>
      <c r="H441" s="22" t="b">
        <v>0</v>
      </c>
      <c r="I441" s="22" t="b">
        <f>IF(COUNTIF([1]!Form_Responses1[[#All],[Instagram account
(ex. idenel_official - Do not put "@")]], LOWER(A441)) &gt; 0, TRUE, FALSE)</f>
        <v>0</v>
      </c>
      <c r="J441" s="23"/>
      <c r="K441" s="20" t="str">
        <f>IFERROR(VLOOKUP(LOWER(A441), '[1]설문지 응답 시트1'!I:N, 6, FALSE), "")</f>
        <v/>
      </c>
      <c r="L441" s="22" t="b">
        <v>0</v>
      </c>
      <c r="M441" s="22" t="b">
        <v>0</v>
      </c>
      <c r="N441" s="20"/>
      <c r="O441" s="21" t="str">
        <f>IF(ISBLANK(Table1[[#This Row],[예약일(확정)]]),"",Table1[[#This Row],[예약일(확정)]]+7)</f>
        <v/>
      </c>
      <c r="P441" s="20"/>
      <c r="Q441" s="20"/>
      <c r="R441" s="20"/>
      <c r="S441" s="20"/>
      <c r="T441" s="20"/>
      <c r="U441" s="19"/>
    </row>
    <row r="442" spans="1:21" ht="14">
      <c r="A442" s="18" t="s">
        <v>5490</v>
      </c>
      <c r="B442" s="192" t="s">
        <v>5489</v>
      </c>
      <c r="C442" s="56"/>
      <c r="D442" s="148" t="s">
        <v>4</v>
      </c>
      <c r="E442" s="223" t="str">
        <f ca="1">IF(AND(J442&lt;&gt;"", O442&lt;&gt;"", TODAY() &gt; O442, N442=""), "포스팅 지연",
IF(N442&lt;&gt;"", "포스팅 완료",
IF(M442=TRUE, "시술 완료",
IF(L442=TRUE, "콘텐츠 가이드 전송",
IF(NOT(ISBLANK(J442)), "예약 확정",
IF(I442=TRUE, "구글폼 회신",
IF(H442=TRUE, "구글폼 전송",
IF(G442=TRUE, "거절",
IF(F442=TRUE, "회신 수신",
"태핑 완료 회신대기")))))
))))</f>
        <v>포스팅 완료</v>
      </c>
      <c r="F442" s="13" t="b">
        <v>1</v>
      </c>
      <c r="G442" s="13" t="b">
        <v>0</v>
      </c>
      <c r="H442" s="13" t="b">
        <v>1</v>
      </c>
      <c r="I442" s="13" t="b">
        <f>IF(COUNTIF([1]!Form_Responses1[[#All],[Instagram account
(ex. idenel_official - Do not put "@")]], LOWER(A442)) &gt; 0, TRUE, FALSE)</f>
        <v>0</v>
      </c>
      <c r="J442" s="14">
        <v>45819.625</v>
      </c>
      <c r="K442" s="11" t="str">
        <f>IFERROR(VLOOKUP(LOWER(A442), '[1]설문지 응답 시트1'!I:N, 6, FALSE), "")</f>
        <v/>
      </c>
      <c r="L442" s="13" t="b">
        <v>1</v>
      </c>
      <c r="M442" s="13" t="b">
        <v>0</v>
      </c>
      <c r="N442" s="58" t="s">
        <v>5488</v>
      </c>
      <c r="O442" s="12">
        <f>IF(ISBLANK(Table1[[#This Row],[예약일(확정)]]),"",Table1[[#This Row],[예약일(확정)]]+7)</f>
        <v>45826.625</v>
      </c>
      <c r="P442" s="11"/>
      <c r="Q442" s="11"/>
      <c r="R442" s="11"/>
      <c r="S442" s="11"/>
      <c r="T442" s="11" t="s">
        <v>5487</v>
      </c>
      <c r="U442" s="10"/>
    </row>
    <row r="443" spans="1:21" ht="14">
      <c r="A443" s="53" t="s">
        <v>5486</v>
      </c>
      <c r="B443" s="217" t="str">
        <f>"https://www.instagram.com/"&amp;A443</f>
        <v>https://www.instagram.com/hoda_niku</v>
      </c>
      <c r="C443" s="54"/>
      <c r="D443" s="150" t="s">
        <v>4</v>
      </c>
      <c r="E443" s="224" t="str">
        <f ca="1">IF(AND(J443&lt;&gt;"", O443&lt;&gt;"", TODAY() &gt; O443, N443=""), "포스팅 지연",
IF(N443&lt;&gt;"", "포스팅 완료",
IF(M443=TRUE, "시술 완료",
IF(L443=TRUE, "콘텐츠 가이드 전송",
IF(NOT(ISBLANK(J443)), "예약 확정",
IF(I443=TRUE, "구글폼 회신",
IF(H443=TRUE, "구글폼 전송",
IF(G443=TRUE, "거절",
IF(F443=TRUE, "회신 수신",
"태핑 완료 회신대기")))))
))))</f>
        <v>태핑 완료 회신대기</v>
      </c>
      <c r="F443" s="22" t="b">
        <v>0</v>
      </c>
      <c r="G443" s="22" t="b">
        <v>0</v>
      </c>
      <c r="H443" s="22" t="b">
        <v>0</v>
      </c>
      <c r="I443" s="22" t="b">
        <f>IF(COUNTIF([1]!Form_Responses1[[#All],[Instagram account
(ex. idenel_official - Do not put "@")]], LOWER(A443)) &gt; 0, TRUE, FALSE)</f>
        <v>0</v>
      </c>
      <c r="J443" s="23"/>
      <c r="K443" s="20" t="str">
        <f>IFERROR(VLOOKUP(LOWER(A443), '[1]설문지 응답 시트1'!I:N, 6, FALSE), "")</f>
        <v/>
      </c>
      <c r="L443" s="22" t="b">
        <v>0</v>
      </c>
      <c r="M443" s="22" t="b">
        <v>0</v>
      </c>
      <c r="N443" s="20"/>
      <c r="O443" s="21" t="str">
        <f>IF(ISBLANK(Table1[[#This Row],[예약일(확정)]]),"",Table1[[#This Row],[예약일(확정)]]+7)</f>
        <v/>
      </c>
      <c r="P443" s="20"/>
      <c r="Q443" s="20"/>
      <c r="R443" s="20"/>
      <c r="S443" s="20"/>
      <c r="T443" s="20"/>
      <c r="U443" s="19"/>
    </row>
    <row r="444" spans="1:21" ht="14">
      <c r="A444" s="52" t="s">
        <v>5485</v>
      </c>
      <c r="B444" s="192" t="str">
        <f>"https://www.instagram.com/"&amp;A444</f>
        <v>https://www.instagram.com/teenieshe</v>
      </c>
      <c r="C444" s="56"/>
      <c r="D444" s="148" t="s">
        <v>4</v>
      </c>
      <c r="E444" s="223" t="str">
        <f ca="1">IF(AND(J444&lt;&gt;"", O444&lt;&gt;"", TODAY() &gt; O444, N444=""), "포스팅 지연",
IF(N444&lt;&gt;"", "포스팅 완료",
IF(M444=TRUE, "시술 완료",
IF(L444=TRUE, "콘텐츠 가이드 전송",
IF(NOT(ISBLANK(J444)), "예약 확정",
IF(I444=TRUE, "구글폼 회신",
IF(H444=TRUE, "구글폼 전송",
IF(G444=TRUE, "거절",
IF(F444=TRUE, "회신 수신",
"태핑 완료 회신대기")))))
))))</f>
        <v>태핑 완료 회신대기</v>
      </c>
      <c r="F444" s="13" t="b">
        <v>0</v>
      </c>
      <c r="G444" s="13" t="b">
        <v>0</v>
      </c>
      <c r="H444" s="13" t="b">
        <v>0</v>
      </c>
      <c r="I444" s="13" t="b">
        <f>IF(COUNTIF([1]!Form_Responses1[[#All],[Instagram account
(ex. idenel_official - Do not put "@")]], LOWER(A444)) &gt; 0, TRUE, FALSE)</f>
        <v>0</v>
      </c>
      <c r="J444" s="14"/>
      <c r="K444" s="11" t="str">
        <f>IFERROR(VLOOKUP(LOWER(A444), '[1]설문지 응답 시트1'!I:N, 6, FALSE), "")</f>
        <v/>
      </c>
      <c r="L444" s="13" t="b">
        <v>0</v>
      </c>
      <c r="M444" s="13" t="b">
        <v>0</v>
      </c>
      <c r="N444" s="11"/>
      <c r="O444" s="12" t="str">
        <f>IF(ISBLANK(Table1[[#This Row],[예약일(확정)]]),"",Table1[[#This Row],[예약일(확정)]]+7)</f>
        <v/>
      </c>
      <c r="P444" s="11"/>
      <c r="Q444" s="11"/>
      <c r="R444" s="11"/>
      <c r="S444" s="11"/>
      <c r="T444" s="11"/>
      <c r="U444" s="10"/>
    </row>
    <row r="445" spans="1:21" ht="14">
      <c r="A445" s="53" t="s">
        <v>3850</v>
      </c>
      <c r="B445" s="217" t="str">
        <f>"https://www.instagram.com/"&amp;A445</f>
        <v>https://www.instagram.com/kiminhee95</v>
      </c>
      <c r="C445" s="54"/>
      <c r="D445" s="150" t="s">
        <v>4</v>
      </c>
      <c r="E445" s="224" t="str">
        <f ca="1">IF(AND(J445&lt;&gt;"", O445&lt;&gt;"", TODAY() &gt; O445, N445=""), "포스팅 지연",
IF(N445&lt;&gt;"", "포스팅 완료",
IF(M445=TRUE, "시술 완료",
IF(L445=TRUE, "콘텐츠 가이드 전송",
IF(NOT(ISBLANK(J445)), "예약 확정",
IF(I445=TRUE, "구글폼 회신",
IF(H445=TRUE, "구글폼 전송",
IF(G445=TRUE, "거절",
IF(F445=TRUE, "회신 수신",
"태핑 완료 회신대기")))))
))))</f>
        <v>태핑 완료 회신대기</v>
      </c>
      <c r="F445" s="22" t="b">
        <v>0</v>
      </c>
      <c r="G445" s="22" t="b">
        <v>0</v>
      </c>
      <c r="H445" s="22" t="b">
        <v>0</v>
      </c>
      <c r="I445" s="22" t="b">
        <f>IF(COUNTIF([1]!Form_Responses1[[#All],[Instagram account
(ex. idenel_official - Do not put "@")]], LOWER(A445)) &gt; 0, TRUE, FALSE)</f>
        <v>0</v>
      </c>
      <c r="J445" s="23"/>
      <c r="K445" s="20" t="str">
        <f>IFERROR(VLOOKUP(LOWER(A445), '[1]설문지 응답 시트1'!I:N, 6, FALSE), "")</f>
        <v/>
      </c>
      <c r="L445" s="22" t="b">
        <v>0</v>
      </c>
      <c r="M445" s="22" t="b">
        <v>0</v>
      </c>
      <c r="N445" s="20"/>
      <c r="O445" s="21" t="str">
        <f>IF(ISBLANK(Table1[[#This Row],[예약일(확정)]]),"",Table1[[#This Row],[예약일(확정)]]+7)</f>
        <v/>
      </c>
      <c r="P445" s="20"/>
      <c r="Q445" s="20"/>
      <c r="R445" s="20"/>
      <c r="S445" s="20"/>
      <c r="T445" s="20"/>
      <c r="U445" s="19"/>
    </row>
    <row r="446" spans="1:21" ht="14">
      <c r="A446" s="52" t="s">
        <v>5484</v>
      </c>
      <c r="B446" s="192" t="str">
        <f>"https://www.instagram.com/"&amp;A446</f>
        <v>https://www.instagram.com/nana.bi11</v>
      </c>
      <c r="C446" s="56"/>
      <c r="D446" s="148" t="s">
        <v>4</v>
      </c>
      <c r="E446" s="223" t="str">
        <f ca="1">IF(AND(J446&lt;&gt;"", O446&lt;&gt;"", TODAY() &gt; O446, N446=""), "포스팅 지연",
IF(N446&lt;&gt;"", "포스팅 완료",
IF(M446=TRUE, "시술 완료",
IF(L446=TRUE, "콘텐츠 가이드 전송",
IF(NOT(ISBLANK(J446)), "예약 확정",
IF(I446=TRUE, "구글폼 회신",
IF(H446=TRUE, "구글폼 전송",
IF(G446=TRUE, "거절",
IF(F446=TRUE, "회신 수신",
"태핑 완료 회신대기")))))
))))</f>
        <v>태핑 완료 회신대기</v>
      </c>
      <c r="F446" s="13" t="b">
        <v>0</v>
      </c>
      <c r="G446" s="13" t="b">
        <v>0</v>
      </c>
      <c r="H446" s="13" t="b">
        <v>0</v>
      </c>
      <c r="I446" s="13" t="b">
        <f>IF(COUNTIF([1]!Form_Responses1[[#All],[Instagram account
(ex. idenel_official - Do not put "@")]], LOWER(A446)) &gt; 0, TRUE, FALSE)</f>
        <v>0</v>
      </c>
      <c r="J446" s="14"/>
      <c r="K446" s="11" t="str">
        <f>IFERROR(VLOOKUP(LOWER(A446), '[1]설문지 응답 시트1'!I:N, 6, FALSE), "")</f>
        <v/>
      </c>
      <c r="L446" s="13" t="b">
        <v>0</v>
      </c>
      <c r="M446" s="13" t="b">
        <v>0</v>
      </c>
      <c r="N446" s="11"/>
      <c r="O446" s="12" t="str">
        <f>IF(ISBLANK(Table1[[#This Row],[예약일(확정)]]),"",Table1[[#This Row],[예약일(확정)]]+7)</f>
        <v/>
      </c>
      <c r="P446" s="11"/>
      <c r="Q446" s="11"/>
      <c r="R446" s="11"/>
      <c r="S446" s="11"/>
      <c r="T446" s="11"/>
      <c r="U446" s="10"/>
    </row>
    <row r="447" spans="1:21" ht="14">
      <c r="A447" s="53" t="s">
        <v>5483</v>
      </c>
      <c r="B447" s="217" t="str">
        <f>"https://www.instagram.com/"&amp;A447</f>
        <v>https://www.instagram.com/adrianna__ku</v>
      </c>
      <c r="C447" s="54"/>
      <c r="D447" s="150" t="s">
        <v>4</v>
      </c>
      <c r="E447" s="224" t="str">
        <f ca="1">IF(AND(J447&lt;&gt;"", O447&lt;&gt;"", TODAY() &gt; O447, N447=""), "포스팅 지연",
IF(N447&lt;&gt;"", "포스팅 완료",
IF(M447=TRUE, "시술 완료",
IF(L447=TRUE, "콘텐츠 가이드 전송",
IF(NOT(ISBLANK(J447)), "예약 확정",
IF(I447=TRUE, "구글폼 회신",
IF(H447=TRUE, "구글폼 전송",
IF(G447=TRUE, "거절",
IF(F447=TRUE, "회신 수신",
"태핑 완료 회신대기")))))
))))</f>
        <v>태핑 완료 회신대기</v>
      </c>
      <c r="F447" s="22" t="b">
        <v>0</v>
      </c>
      <c r="G447" s="22" t="b">
        <v>0</v>
      </c>
      <c r="H447" s="22" t="b">
        <v>0</v>
      </c>
      <c r="I447" s="22" t="b">
        <f>IF(COUNTIF([1]!Form_Responses1[[#All],[Instagram account
(ex. idenel_official - Do not put "@")]], LOWER(A447)) &gt; 0, TRUE, FALSE)</f>
        <v>0</v>
      </c>
      <c r="J447" s="23"/>
      <c r="K447" s="20" t="str">
        <f>IFERROR(VLOOKUP(LOWER(A447), '[1]설문지 응답 시트1'!I:N, 6, FALSE), "")</f>
        <v/>
      </c>
      <c r="L447" s="22" t="b">
        <v>0</v>
      </c>
      <c r="M447" s="22" t="b">
        <v>0</v>
      </c>
      <c r="N447" s="20"/>
      <c r="O447" s="21" t="str">
        <f>IF(ISBLANK(Table1[[#This Row],[예약일(확정)]]),"",Table1[[#This Row],[예약일(확정)]]+7)</f>
        <v/>
      </c>
      <c r="P447" s="20"/>
      <c r="Q447" s="20"/>
      <c r="R447" s="20"/>
      <c r="S447" s="20"/>
      <c r="T447" s="20"/>
      <c r="U447" s="19"/>
    </row>
    <row r="448" spans="1:21" ht="14">
      <c r="A448" s="52" t="s">
        <v>5482</v>
      </c>
      <c r="B448" s="192" t="str">
        <f>"https://www.instagram.com/"&amp;A448</f>
        <v>https://www.instagram.com/itsizzychen</v>
      </c>
      <c r="C448" s="56"/>
      <c r="D448" s="148" t="s">
        <v>4</v>
      </c>
      <c r="E448" s="223" t="str">
        <f ca="1">IF(AND(J448&lt;&gt;"", O448&lt;&gt;"", TODAY() &gt; O448, N448=""), "포스팅 지연",
IF(N448&lt;&gt;"", "포스팅 완료",
IF(M448=TRUE, "시술 완료",
IF(L448=TRUE, "콘텐츠 가이드 전송",
IF(NOT(ISBLANK(J448)), "예약 확정",
IF(I448=TRUE, "구글폼 회신",
IF(H448=TRUE, "구글폼 전송",
IF(G448=TRUE, "거절",
IF(F448=TRUE, "회신 수신",
"태핑 완료 회신대기")))))
))))</f>
        <v>태핑 완료 회신대기</v>
      </c>
      <c r="F448" s="13" t="b">
        <v>0</v>
      </c>
      <c r="G448" s="13" t="b">
        <v>0</v>
      </c>
      <c r="H448" s="13" t="b">
        <v>0</v>
      </c>
      <c r="I448" s="13" t="b">
        <f>IF(COUNTIF([1]!Form_Responses1[[#All],[Instagram account
(ex. idenel_official - Do not put "@")]], LOWER(A448)) &gt; 0, TRUE, FALSE)</f>
        <v>0</v>
      </c>
      <c r="J448" s="14"/>
      <c r="K448" s="11" t="str">
        <f>IFERROR(VLOOKUP(LOWER(A448), '[1]설문지 응답 시트1'!I:N, 6, FALSE), "")</f>
        <v/>
      </c>
      <c r="L448" s="13" t="b">
        <v>0</v>
      </c>
      <c r="M448" s="13" t="b">
        <v>0</v>
      </c>
      <c r="N448" s="11"/>
      <c r="O448" s="12" t="str">
        <f>IF(ISBLANK(Table1[[#This Row],[예약일(확정)]]),"",Table1[[#This Row],[예약일(확정)]]+7)</f>
        <v/>
      </c>
      <c r="P448" s="11"/>
      <c r="Q448" s="11"/>
      <c r="R448" s="11"/>
      <c r="S448" s="11"/>
      <c r="T448" s="11"/>
      <c r="U448" s="10"/>
    </row>
    <row r="449" spans="1:21" ht="14">
      <c r="A449" s="53" t="s">
        <v>5481</v>
      </c>
      <c r="B449" s="217" t="str">
        <f>"https://www.instagram.com/"&amp;A449</f>
        <v>https://www.instagram.com/alenayuann</v>
      </c>
      <c r="C449" s="54"/>
      <c r="D449" s="150" t="s">
        <v>4</v>
      </c>
      <c r="E449" s="224" t="str">
        <f ca="1">IF(AND(J449&lt;&gt;"", O449&lt;&gt;"", TODAY() &gt; O449, N449=""), "포스팅 지연",
IF(N449&lt;&gt;"", "포스팅 완료",
IF(M449=TRUE, "시술 완료",
IF(L449=TRUE, "콘텐츠 가이드 전송",
IF(NOT(ISBLANK(J449)), "예약 확정",
IF(I449=TRUE, "구글폼 회신",
IF(H449=TRUE, "구글폼 전송",
IF(G449=TRUE, "거절",
IF(F449=TRUE, "회신 수신",
"태핑 완료 회신대기")))))
))))</f>
        <v>태핑 완료 회신대기</v>
      </c>
      <c r="F449" s="22" t="b">
        <v>0</v>
      </c>
      <c r="G449" s="22" t="b">
        <v>0</v>
      </c>
      <c r="H449" s="22" t="b">
        <v>0</v>
      </c>
      <c r="I449" s="22" t="b">
        <f>IF(COUNTIF([1]!Form_Responses1[[#All],[Instagram account
(ex. idenel_official - Do not put "@")]], LOWER(A449)) &gt; 0, TRUE, FALSE)</f>
        <v>0</v>
      </c>
      <c r="J449" s="23"/>
      <c r="K449" s="20" t="str">
        <f>IFERROR(VLOOKUP(LOWER(A449), '[1]설문지 응답 시트1'!I:N, 6, FALSE), "")</f>
        <v/>
      </c>
      <c r="L449" s="22" t="b">
        <v>0</v>
      </c>
      <c r="M449" s="22" t="b">
        <v>0</v>
      </c>
      <c r="N449" s="20"/>
      <c r="O449" s="21" t="str">
        <f>IF(ISBLANK(Table1[[#This Row],[예약일(확정)]]),"",Table1[[#This Row],[예약일(확정)]]+7)</f>
        <v/>
      </c>
      <c r="P449" s="20"/>
      <c r="Q449" s="20"/>
      <c r="R449" s="20"/>
      <c r="S449" s="20"/>
      <c r="T449" s="20"/>
      <c r="U449" s="19"/>
    </row>
    <row r="450" spans="1:21" ht="14">
      <c r="A450" s="52" t="s">
        <v>5480</v>
      </c>
      <c r="B450" s="192" t="str">
        <f>"https://www.instagram.com/"&amp;A450</f>
        <v>https://www.instagram.com/paulinejchoi</v>
      </c>
      <c r="C450" s="56"/>
      <c r="D450" s="148" t="s">
        <v>4</v>
      </c>
      <c r="E450" s="223" t="str">
        <f ca="1">IF(AND(J450&lt;&gt;"", O450&lt;&gt;"", TODAY() &gt; O450, N450=""), "포스팅 지연",
IF(N450&lt;&gt;"", "포스팅 완료",
IF(M450=TRUE, "시술 완료",
IF(L450=TRUE, "콘텐츠 가이드 전송",
IF(NOT(ISBLANK(J450)), "예약 확정",
IF(I450=TRUE, "구글폼 회신",
IF(H450=TRUE, "구글폼 전송",
IF(G450=TRUE, "거절",
IF(F450=TRUE, "회신 수신",
"태핑 완료 회신대기")))))
))))</f>
        <v>태핑 완료 회신대기</v>
      </c>
      <c r="F450" s="13" t="b">
        <v>0</v>
      </c>
      <c r="G450" s="13" t="b">
        <v>0</v>
      </c>
      <c r="H450" s="13" t="b">
        <v>0</v>
      </c>
      <c r="I450" s="13" t="b">
        <f>IF(COUNTIF([1]!Form_Responses1[[#All],[Instagram account
(ex. idenel_official - Do not put "@")]], LOWER(A450)) &gt; 0, TRUE, FALSE)</f>
        <v>0</v>
      </c>
      <c r="J450" s="14"/>
      <c r="K450" s="11" t="str">
        <f>IFERROR(VLOOKUP(LOWER(A450), '[1]설문지 응답 시트1'!I:N, 6, FALSE), "")</f>
        <v/>
      </c>
      <c r="L450" s="13" t="b">
        <v>0</v>
      </c>
      <c r="M450" s="13" t="b">
        <v>0</v>
      </c>
      <c r="N450" s="11"/>
      <c r="O450" s="12" t="str">
        <f>IF(ISBLANK(Table1[[#This Row],[예약일(확정)]]),"",Table1[[#This Row],[예약일(확정)]]+7)</f>
        <v/>
      </c>
      <c r="P450" s="11"/>
      <c r="Q450" s="11"/>
      <c r="R450" s="11"/>
      <c r="S450" s="11"/>
      <c r="T450" s="11"/>
      <c r="U450" s="10"/>
    </row>
    <row r="451" spans="1:21" ht="14">
      <c r="A451" s="53" t="s">
        <v>5479</v>
      </c>
      <c r="B451" s="217" t="str">
        <f>"https://www.instagram.com/"&amp;A451</f>
        <v>https://www.instagram.com/nycglory</v>
      </c>
      <c r="C451" s="54"/>
      <c r="D451" s="150" t="s">
        <v>4</v>
      </c>
      <c r="E451" s="224" t="str">
        <f ca="1">IF(AND(J451&lt;&gt;"", O451&lt;&gt;"", TODAY() &gt; O451, N451=""), "포스팅 지연",
IF(N451&lt;&gt;"", "포스팅 완료",
IF(M451=TRUE, "시술 완료",
IF(L451=TRUE, "콘텐츠 가이드 전송",
IF(NOT(ISBLANK(J451)), "예약 확정",
IF(I451=TRUE, "구글폼 회신",
IF(H451=TRUE, "구글폼 전송",
IF(G451=TRUE, "거절",
IF(F451=TRUE, "회신 수신",
"태핑 완료 회신대기")))))
))))</f>
        <v>태핑 완료 회신대기</v>
      </c>
      <c r="F451" s="22" t="b">
        <v>0</v>
      </c>
      <c r="G451" s="22" t="b">
        <v>0</v>
      </c>
      <c r="H451" s="22" t="b">
        <v>0</v>
      </c>
      <c r="I451" s="22" t="b">
        <f>IF(COUNTIF([1]!Form_Responses1[[#All],[Instagram account
(ex. idenel_official - Do not put "@")]], LOWER(A451)) &gt; 0, TRUE, FALSE)</f>
        <v>0</v>
      </c>
      <c r="J451" s="23"/>
      <c r="K451" s="20" t="str">
        <f>IFERROR(VLOOKUP(LOWER(A451), '[1]설문지 응답 시트1'!I:N, 6, FALSE), "")</f>
        <v/>
      </c>
      <c r="L451" s="22" t="b">
        <v>0</v>
      </c>
      <c r="M451" s="22" t="b">
        <v>0</v>
      </c>
      <c r="N451" s="20"/>
      <c r="O451" s="21" t="str">
        <f>IF(ISBLANK(Table1[[#This Row],[예약일(확정)]]),"",Table1[[#This Row],[예약일(확정)]]+7)</f>
        <v/>
      </c>
      <c r="P451" s="20"/>
      <c r="Q451" s="20"/>
      <c r="R451" s="20"/>
      <c r="S451" s="20"/>
      <c r="T451" s="20"/>
      <c r="U451" s="19"/>
    </row>
    <row r="452" spans="1:21" ht="14">
      <c r="A452" s="52" t="s">
        <v>5478</v>
      </c>
      <c r="B452" s="192" t="str">
        <f>"https://www.instagram.com/"&amp;A452</f>
        <v>https://www.instagram.com/va.rchive</v>
      </c>
      <c r="C452" s="56"/>
      <c r="D452" s="148" t="s">
        <v>4</v>
      </c>
      <c r="E452" s="223" t="str">
        <f ca="1">IF(AND(J452&lt;&gt;"", O452&lt;&gt;"", TODAY() &gt; O452, N452=""), "포스팅 지연",
IF(N452&lt;&gt;"", "포스팅 완료",
IF(M452=TRUE, "시술 완료",
IF(L452=TRUE, "콘텐츠 가이드 전송",
IF(NOT(ISBLANK(J452)), "예약 확정",
IF(I452=TRUE, "구글폼 회신",
IF(H452=TRUE, "구글폼 전송",
IF(G452=TRUE, "거절",
IF(F452=TRUE, "회신 수신",
"태핑 완료 회신대기")))))
))))</f>
        <v>태핑 완료 회신대기</v>
      </c>
      <c r="F452" s="13" t="b">
        <v>0</v>
      </c>
      <c r="G452" s="13" t="b">
        <v>0</v>
      </c>
      <c r="H452" s="13" t="b">
        <v>0</v>
      </c>
      <c r="I452" s="13" t="b">
        <f>IF(COUNTIF([1]!Form_Responses1[[#All],[Instagram account
(ex. idenel_official - Do not put "@")]], LOWER(A452)) &gt; 0, TRUE, FALSE)</f>
        <v>0</v>
      </c>
      <c r="J452" s="14"/>
      <c r="K452" s="11" t="str">
        <f>IFERROR(VLOOKUP(LOWER(A452), '[1]설문지 응답 시트1'!I:N, 6, FALSE), "")</f>
        <v/>
      </c>
      <c r="L452" s="13" t="b">
        <v>0</v>
      </c>
      <c r="M452" s="13" t="b">
        <v>0</v>
      </c>
      <c r="N452" s="11"/>
      <c r="O452" s="12" t="str">
        <f>IF(ISBLANK(Table1[[#This Row],[예약일(확정)]]),"",Table1[[#This Row],[예약일(확정)]]+7)</f>
        <v/>
      </c>
      <c r="P452" s="11"/>
      <c r="Q452" s="11"/>
      <c r="R452" s="11"/>
      <c r="S452" s="11"/>
      <c r="T452" s="11"/>
      <c r="U452" s="10"/>
    </row>
    <row r="453" spans="1:21" ht="14">
      <c r="A453" s="53" t="s">
        <v>5477</v>
      </c>
      <c r="B453" s="217" t="str">
        <f>"https://www.instagram.com/"&amp;A453</f>
        <v>https://www.instagram.com/wonderlanddiaryy</v>
      </c>
      <c r="C453" s="54"/>
      <c r="D453" s="150" t="s">
        <v>4</v>
      </c>
      <c r="E453" s="224" t="str">
        <f ca="1">IF(AND(J453&lt;&gt;"", O453&lt;&gt;"", TODAY() &gt; O453, N453=""), "포스팅 지연",
IF(N453&lt;&gt;"", "포스팅 완료",
IF(M453=TRUE, "시술 완료",
IF(L453=TRUE, "콘텐츠 가이드 전송",
IF(NOT(ISBLANK(J453)), "예약 확정",
IF(I453=TRUE, "구글폼 회신",
IF(H453=TRUE, "구글폼 전송",
IF(G453=TRUE, "거절",
IF(F453=TRUE, "회신 수신",
"태핑 완료 회신대기")))))
))))</f>
        <v>태핑 완료 회신대기</v>
      </c>
      <c r="F453" s="22" t="b">
        <v>0</v>
      </c>
      <c r="G453" s="22" t="b">
        <v>0</v>
      </c>
      <c r="H453" s="22" t="b">
        <v>0</v>
      </c>
      <c r="I453" s="22" t="b">
        <f>IF(COUNTIF([1]!Form_Responses1[[#All],[Instagram account
(ex. idenel_official - Do not put "@")]], LOWER(A453)) &gt; 0, TRUE, FALSE)</f>
        <v>0</v>
      </c>
      <c r="J453" s="23"/>
      <c r="K453" s="20" t="str">
        <f>IFERROR(VLOOKUP(LOWER(A453), '[1]설문지 응답 시트1'!I:N, 6, FALSE), "")</f>
        <v/>
      </c>
      <c r="L453" s="22" t="b">
        <v>0</v>
      </c>
      <c r="M453" s="22" t="b">
        <v>0</v>
      </c>
      <c r="N453" s="20"/>
      <c r="O453" s="21" t="str">
        <f>IF(ISBLANK(Table1[[#This Row],[예약일(확정)]]),"",Table1[[#This Row],[예약일(확정)]]+7)</f>
        <v/>
      </c>
      <c r="P453" s="20"/>
      <c r="Q453" s="20"/>
      <c r="R453" s="20"/>
      <c r="S453" s="20"/>
      <c r="T453" s="20"/>
      <c r="U453" s="19"/>
    </row>
    <row r="454" spans="1:21" ht="17">
      <c r="A454" s="75" t="s">
        <v>5476</v>
      </c>
      <c r="B454" s="201" t="s">
        <v>5475</v>
      </c>
      <c r="C454" s="193"/>
      <c r="D454" s="148" t="s">
        <v>4</v>
      </c>
      <c r="E454" s="223" t="str">
        <f ca="1">IF(AND(J454&lt;&gt;"", O454&lt;&gt;"", TODAY() &gt; O454, N454=""), "포스팅 지연",
IF(N454&lt;&gt;"", "포스팅 완료",
IF(M454=TRUE, "시술 완료",
IF(L454=TRUE, "콘텐츠 가이드 전송",
IF(NOT(ISBLANK(J454)), "예약 확정",
IF(I454=TRUE, "구글폼 회신",
IF(H454=TRUE, "구글폼 전송",
IF(G454=TRUE, "거절",
IF(F454=TRUE, "회신 수신",
"태핑 완료 회신대기")))))
))))</f>
        <v>회신 수신</v>
      </c>
      <c r="F454" s="13" t="b">
        <v>1</v>
      </c>
      <c r="G454" s="13" t="b">
        <v>0</v>
      </c>
      <c r="H454" s="13" t="b">
        <v>0</v>
      </c>
      <c r="I454" s="13" t="b">
        <f>IF(COUNTIF([1]!Form_Responses1[[#All],[Instagram account
(ex. idenel_official - Do not put "@")]], LOWER(A454)) &gt; 0, TRUE, FALSE)</f>
        <v>0</v>
      </c>
      <c r="J454" s="14"/>
      <c r="K454" s="11" t="str">
        <f>IFERROR(VLOOKUP(LOWER(A454), '[1]설문지 응답 시트1'!I:N, 6, FALSE), "")</f>
        <v/>
      </c>
      <c r="L454" s="13" t="b">
        <v>0</v>
      </c>
      <c r="M454" s="13" t="b">
        <v>0</v>
      </c>
      <c r="N454" s="11"/>
      <c r="O454" s="12" t="str">
        <f>IF(ISBLANK(Table1[[#This Row],[예약일(확정)]]),"",Table1[[#This Row],[예약일(확정)]]+7)</f>
        <v/>
      </c>
      <c r="P454" s="11"/>
      <c r="Q454" s="11"/>
      <c r="R454" s="11"/>
      <c r="S454" s="11"/>
      <c r="T454" s="11"/>
      <c r="U454" s="10"/>
    </row>
    <row r="455" spans="1:21" ht="17">
      <c r="A455" s="124" t="s">
        <v>1541</v>
      </c>
      <c r="B455" s="196" t="s">
        <v>1540</v>
      </c>
      <c r="C455" s="193"/>
      <c r="D455" s="150" t="s">
        <v>4</v>
      </c>
      <c r="E455" s="224" t="str">
        <f ca="1">IF(AND(J455&lt;&gt;"", O455&lt;&gt;"", TODAY() &gt; O455, N455=""), "포스팅 지연",
IF(N455&lt;&gt;"", "포스팅 완료",
IF(M455=TRUE, "시술 완료",
IF(L455=TRUE, "콘텐츠 가이드 전송",
IF(NOT(ISBLANK(J455)), "예약 확정",
IF(I455=TRUE, "구글폼 회신",
IF(H455=TRUE, "구글폼 전송",
IF(G455=TRUE, "거절",
IF(F455=TRUE, "회신 수신",
"태핑 완료 회신대기")))))
))))</f>
        <v>회신 수신</v>
      </c>
      <c r="F455" s="22" t="b">
        <v>1</v>
      </c>
      <c r="G455" s="22" t="b">
        <v>0</v>
      </c>
      <c r="H455" s="22" t="b">
        <v>0</v>
      </c>
      <c r="I455" s="22" t="b">
        <f>IF(COUNTIF([1]!Form_Responses1[[#All],[Instagram account
(ex. idenel_official - Do not put "@")]], LOWER(A455)) &gt; 0, TRUE, FALSE)</f>
        <v>0</v>
      </c>
      <c r="J455" s="23"/>
      <c r="K455" s="20" t="str">
        <f>IFERROR(VLOOKUP(LOWER(A455), '[1]설문지 응답 시트1'!I:N, 6, FALSE), "")</f>
        <v/>
      </c>
      <c r="L455" s="22" t="b">
        <v>0</v>
      </c>
      <c r="M455" s="22" t="b">
        <v>0</v>
      </c>
      <c r="N455" s="20"/>
      <c r="O455" s="21" t="str">
        <f>IF(ISBLANK(Table1[[#This Row],[예약일(확정)]]),"",Table1[[#This Row],[예약일(확정)]]+7)</f>
        <v/>
      </c>
      <c r="P455" s="20"/>
      <c r="Q455" s="20"/>
      <c r="R455" s="20"/>
      <c r="S455" s="20"/>
      <c r="T455" s="20"/>
      <c r="U455" s="19"/>
    </row>
    <row r="456" spans="1:21" ht="17">
      <c r="A456" s="124" t="s">
        <v>5474</v>
      </c>
      <c r="B456" s="184" t="s">
        <v>5473</v>
      </c>
      <c r="C456" s="179"/>
      <c r="D456" s="148" t="s">
        <v>4</v>
      </c>
      <c r="E456" s="223" t="str">
        <f ca="1">IF(AND(J456&lt;&gt;"", O456&lt;&gt;"", TODAY() &gt; O456, N456=""), "포스팅 지연",
IF(N456&lt;&gt;"", "포스팅 완료",
IF(M456=TRUE, "시술 완료",
IF(L456=TRUE, "콘텐츠 가이드 전송",
IF(NOT(ISBLANK(J456)), "예약 확정",
IF(I456=TRUE, "구글폼 회신",
IF(H456=TRUE, "구글폼 전송",
IF(G456=TRUE, "거절",
IF(F456=TRUE, "회신 수신",
"태핑 완료 회신대기")))))
))))</f>
        <v>회신 수신</v>
      </c>
      <c r="F456" s="13" t="b">
        <v>1</v>
      </c>
      <c r="G456" s="13" t="b">
        <v>0</v>
      </c>
      <c r="H456" s="13" t="b">
        <v>0</v>
      </c>
      <c r="I456" s="13" t="b">
        <f>IF(COUNTIF([1]!Form_Responses1[[#All],[Instagram account
(ex. idenel_official - Do not put "@")]], LOWER(A456)) &gt; 0, TRUE, FALSE)</f>
        <v>0</v>
      </c>
      <c r="J456" s="14"/>
      <c r="K456" s="11" t="str">
        <f>IFERROR(VLOOKUP(LOWER(A456), '[1]설문지 응답 시트1'!I:N, 6, FALSE), "")</f>
        <v/>
      </c>
      <c r="L456" s="13" t="b">
        <v>0</v>
      </c>
      <c r="M456" s="13" t="b">
        <v>0</v>
      </c>
      <c r="N456" s="11"/>
      <c r="O456" s="12" t="str">
        <f>IF(ISBLANK(Table1[[#This Row],[예약일(확정)]]),"",Table1[[#This Row],[예약일(확정)]]+7)</f>
        <v/>
      </c>
      <c r="P456" s="11"/>
      <c r="Q456" s="11"/>
      <c r="R456" s="11"/>
      <c r="S456" s="11"/>
      <c r="T456" s="11"/>
      <c r="U456" s="10"/>
    </row>
    <row r="457" spans="1:21" ht="17">
      <c r="A457" s="71" t="s">
        <v>5472</v>
      </c>
      <c r="B457" s="180" t="s">
        <v>5471</v>
      </c>
      <c r="C457" s="179"/>
      <c r="D457" s="150" t="s">
        <v>4</v>
      </c>
      <c r="E457" s="224" t="str">
        <f ca="1">IF(AND(J457&lt;&gt;"", O457&lt;&gt;"", TODAY() &gt; O457, N457=""), "포스팅 지연",
IF(N457&lt;&gt;"", "포스팅 완료",
IF(M457=TRUE, "시술 완료",
IF(L457=TRUE, "콘텐츠 가이드 전송",
IF(NOT(ISBLANK(J457)), "예약 확정",
IF(I457=TRUE, "구글폼 회신",
IF(H457=TRUE, "구글폼 전송",
IF(G457=TRUE, "거절",
IF(F457=TRUE, "회신 수신",
"태핑 완료 회신대기")))))
))))</f>
        <v>포스팅 완료</v>
      </c>
      <c r="F457" s="22" t="b">
        <v>1</v>
      </c>
      <c r="G457" s="22" t="b">
        <v>0</v>
      </c>
      <c r="H457" s="22" t="b">
        <v>1</v>
      </c>
      <c r="I457" s="22" t="b">
        <f>IF(COUNTIF([1]!Form_Responses1[[#All],[Instagram account
(ex. idenel_official - Do not put "@")]], LOWER(A457)) &gt; 0, TRUE, FALSE)</f>
        <v>1</v>
      </c>
      <c r="J457" s="23">
        <v>45819.625</v>
      </c>
      <c r="K457" s="20" t="str">
        <f>IFERROR(VLOOKUP(LOWER(A457), '[1]설문지 응답 시트1'!I:N, 6, FALSE), "")</f>
        <v>Benjamin Clinic (Gangnam)</v>
      </c>
      <c r="L457" s="22" t="b">
        <v>1</v>
      </c>
      <c r="M457" s="22" t="b">
        <v>1</v>
      </c>
      <c r="N457" s="191" t="s">
        <v>5470</v>
      </c>
      <c r="O457" s="21">
        <f>IF(ISBLANK(Table1[[#This Row],[예약일(확정)]]),"",Table1[[#This Row],[예약일(확정)]]+7)</f>
        <v>45826.625</v>
      </c>
      <c r="P457" s="216"/>
      <c r="Q457" s="20"/>
      <c r="R457" s="20"/>
      <c r="S457" s="20"/>
      <c r="T457" s="216"/>
      <c r="U457" s="19"/>
    </row>
    <row r="458" spans="1:21" ht="17">
      <c r="A458" s="71" t="s">
        <v>5469</v>
      </c>
      <c r="B458" s="180" t="s">
        <v>5468</v>
      </c>
      <c r="C458" s="240"/>
      <c r="D458" s="148" t="s">
        <v>4</v>
      </c>
      <c r="E458" s="11" t="s">
        <v>3394</v>
      </c>
      <c r="F458" s="13" t="b">
        <v>1</v>
      </c>
      <c r="G458" s="13" t="b">
        <v>1</v>
      </c>
      <c r="H458" s="13" t="b">
        <v>1</v>
      </c>
      <c r="I458" s="13" t="b">
        <f>IF(COUNTIF([1]!Form_Responses1[[#All],[Instagram account
(ex. idenel_official - Do not put "@")]], LOWER(A458)) &gt; 0, TRUE, FALSE)</f>
        <v>1</v>
      </c>
      <c r="J458" s="11" t="s">
        <v>3394</v>
      </c>
      <c r="K458" s="11" t="str">
        <f>IFERROR(VLOOKUP(LOWER(A458), '[1]설문지 응답 시트1'!I:N, 6, FALSE), "")</f>
        <v>Benjamin Clinic (Gangnam)</v>
      </c>
      <c r="L458" s="13" t="b">
        <v>1</v>
      </c>
      <c r="M458" s="13" t="b">
        <v>0</v>
      </c>
      <c r="N458" s="11"/>
      <c r="O458" s="12" t="e">
        <f>IF(ISBLANK(Table1[[#This Row],[예약일(확정)]]),"",Table1[[#This Row],[예약일(확정)]]+7)</f>
        <v>#VALUE!</v>
      </c>
      <c r="P458" s="11"/>
      <c r="Q458" s="11"/>
      <c r="R458" s="11"/>
      <c r="S458" s="11"/>
      <c r="T458" s="11"/>
      <c r="U458" s="10"/>
    </row>
    <row r="459" spans="1:21" ht="14">
      <c r="A459" s="239" t="s">
        <v>5467</v>
      </c>
      <c r="B459" s="238" t="s">
        <v>5466</v>
      </c>
      <c r="C459" s="237"/>
      <c r="D459" s="150" t="s">
        <v>4</v>
      </c>
      <c r="E459" s="224" t="str">
        <f ca="1">IF(AND(J459&lt;&gt;"", O459&lt;&gt;"", TODAY() &gt; O459, N459=""), "포스팅 지연",
IF(N459&lt;&gt;"", "포스팅 완료",
IF(M459=TRUE, "시술 완료",
IF(L459=TRUE, "콘텐츠 가이드 전송",
IF(NOT(ISBLANK(J459)), "예약 확정",
IF(I459=TRUE, "구글폼 회신",
IF(H459=TRUE, "구글폼 전송",
IF(G459=TRUE, "거절",
IF(F459=TRUE, "회신 수신",
"태핑 완료 회신대기")))))
))))</f>
        <v>포스팅 완료</v>
      </c>
      <c r="F459" s="22" t="b">
        <v>1</v>
      </c>
      <c r="G459" s="22" t="b">
        <v>0</v>
      </c>
      <c r="H459" s="22" t="b">
        <v>1</v>
      </c>
      <c r="I459" s="22" t="b">
        <f>IF(COUNTIF([1]!Form_Responses1[[#All],[Instagram account
(ex. idenel_official - Do not put "@")]], LOWER(A459)) &gt; 0, TRUE, FALSE)</f>
        <v>1</v>
      </c>
      <c r="J459" s="23">
        <v>45819.666666666664</v>
      </c>
      <c r="K459" s="20" t="str">
        <f>IFERROR(VLOOKUP(LOWER(A459), '[1]설문지 응답 시트1'!I:N, 6, FALSE), "")</f>
        <v>Benjamin Clinic (Gangnam)</v>
      </c>
      <c r="L459" s="22" t="b">
        <v>1</v>
      </c>
      <c r="M459" s="22" t="b">
        <v>0</v>
      </c>
      <c r="N459" s="191" t="s">
        <v>5465</v>
      </c>
      <c r="O459" s="21">
        <f>IF(ISBLANK(Table1[[#This Row],[예약일(확정)]]),"",Table1[[#This Row],[예약일(확정)]]+7)</f>
        <v>45826.666666666664</v>
      </c>
      <c r="P459" s="216"/>
      <c r="Q459" s="20"/>
      <c r="R459" s="20"/>
      <c r="S459" s="20"/>
      <c r="T459" s="20" t="s">
        <v>1962</v>
      </c>
      <c r="U459" s="19"/>
    </row>
    <row r="460" spans="1:21" ht="17">
      <c r="A460" s="71" t="s">
        <v>5464</v>
      </c>
      <c r="B460" s="180" t="s">
        <v>5463</v>
      </c>
      <c r="C460" s="179"/>
      <c r="D460" s="148" t="s">
        <v>4</v>
      </c>
      <c r="E460" s="223" t="str">
        <f ca="1">IF(AND(J460&lt;&gt;"", O460&lt;&gt;"", TODAY() &gt; O460, N460=""), "포스팅 지연",
IF(N460&lt;&gt;"", "포스팅 완료",
IF(M460=TRUE, "시술 완료",
IF(L460=TRUE, "콘텐츠 가이드 전송",
IF(NOT(ISBLANK(J460)), "예약 확정",
IF(I460=TRUE, "구글폼 회신",
IF(H460=TRUE, "구글폼 전송",
IF(G460=TRUE, "거절",
IF(F460=TRUE, "회신 수신",
"태핑 완료 회신대기")))))
))))</f>
        <v>회신 수신</v>
      </c>
      <c r="F460" s="13" t="b">
        <v>1</v>
      </c>
      <c r="G460" s="13" t="b">
        <v>0</v>
      </c>
      <c r="H460" s="13" t="b">
        <v>0</v>
      </c>
      <c r="I460" s="13" t="b">
        <f>IF(COUNTIF([1]!Form_Responses1[[#All],[Instagram account
(ex. idenel_official - Do not put "@")]], LOWER(A460)) &gt; 0, TRUE, FALSE)</f>
        <v>0</v>
      </c>
      <c r="J460" s="14"/>
      <c r="K460" s="11" t="str">
        <f>IFERROR(VLOOKUP(LOWER(A460), '[1]설문지 응답 시트1'!I:N, 6, FALSE), "")</f>
        <v/>
      </c>
      <c r="L460" s="13" t="b">
        <v>0</v>
      </c>
      <c r="M460" s="13" t="b">
        <v>0</v>
      </c>
      <c r="N460" s="11"/>
      <c r="O460" s="12" t="str">
        <f>IF(ISBLANK(Table1[[#This Row],[예약일(확정)]]),"",Table1[[#This Row],[예약일(확정)]]+7)</f>
        <v/>
      </c>
      <c r="P460" s="11"/>
      <c r="Q460" s="11"/>
      <c r="R460" s="11"/>
      <c r="S460" s="11"/>
      <c r="T460" s="11"/>
      <c r="U460" s="10"/>
    </row>
    <row r="461" spans="1:21" ht="17">
      <c r="A461" s="71" t="s">
        <v>5462</v>
      </c>
      <c r="B461" s="180" t="s">
        <v>5461</v>
      </c>
      <c r="C461" s="179"/>
      <c r="D461" s="150" t="s">
        <v>4</v>
      </c>
      <c r="E461" s="224" t="str">
        <f ca="1">IF(AND(J461&lt;&gt;"", O461&lt;&gt;"", TODAY() &gt; O461, N461=""), "포스팅 지연",
IF(N461&lt;&gt;"", "포스팅 완료",
IF(M461=TRUE, "시술 완료",
IF(L461=TRUE, "콘텐츠 가이드 전송",
IF(NOT(ISBLANK(J461)), "예약 확정",
IF(I461=TRUE, "구글폼 회신",
IF(H461=TRUE, "구글폼 전송",
IF(G461=TRUE, "거절",
IF(F461=TRUE, "회신 수신",
"태핑 완료 회신대기")))))
))))</f>
        <v>회신 수신</v>
      </c>
      <c r="F461" s="22" t="b">
        <v>1</v>
      </c>
      <c r="G461" s="22" t="b">
        <v>0</v>
      </c>
      <c r="H461" s="22" t="b">
        <v>0</v>
      </c>
      <c r="I461" s="22" t="b">
        <f>IF(COUNTIF([1]!Form_Responses1[[#All],[Instagram account
(ex. idenel_official - Do not put "@")]], LOWER(A461)) &gt; 0, TRUE, FALSE)</f>
        <v>0</v>
      </c>
      <c r="J461" s="23"/>
      <c r="K461" s="20" t="str">
        <f>IFERROR(VLOOKUP(LOWER(A461), '[1]설문지 응답 시트1'!I:N, 6, FALSE), "")</f>
        <v/>
      </c>
      <c r="L461" s="22" t="b">
        <v>0</v>
      </c>
      <c r="M461" s="22" t="b">
        <v>0</v>
      </c>
      <c r="N461" s="20"/>
      <c r="O461" s="21" t="str">
        <f>IF(ISBLANK(Table1[[#This Row],[예약일(확정)]]),"",Table1[[#This Row],[예약일(확정)]]+7)</f>
        <v/>
      </c>
      <c r="P461" s="20"/>
      <c r="Q461" s="20"/>
      <c r="R461" s="20"/>
      <c r="S461" s="20"/>
      <c r="T461" s="20"/>
      <c r="U461" s="19"/>
    </row>
    <row r="462" spans="1:21" ht="17">
      <c r="A462" s="124" t="s">
        <v>133</v>
      </c>
      <c r="B462" s="184" t="s">
        <v>1507</v>
      </c>
      <c r="C462" s="179"/>
      <c r="D462" s="148" t="s">
        <v>4</v>
      </c>
      <c r="E462" s="223" t="str">
        <f ca="1">IF(AND(J462&lt;&gt;"", O462&lt;&gt;"", TODAY() &gt; O462, N462=""), "포스팅 지연",
IF(N462&lt;&gt;"", "포스팅 완료",
IF(M462=TRUE, "시술 완료",
IF(L462=TRUE, "콘텐츠 가이드 전송",
IF(NOT(ISBLANK(J462)), "예약 확정",
IF(I462=TRUE, "구글폼 회신",
IF(H462=TRUE, "구글폼 전송",
IF(G462=TRUE, "거절",
IF(F462=TRUE, "회신 수신",
"태핑 완료 회신대기")))))
))))</f>
        <v>회신 수신</v>
      </c>
      <c r="F462" s="13" t="b">
        <v>1</v>
      </c>
      <c r="G462" s="13" t="b">
        <v>0</v>
      </c>
      <c r="H462" s="13" t="b">
        <v>0</v>
      </c>
      <c r="I462" s="13" t="b">
        <f>IF(COUNTIF([1]!Form_Responses1[[#All],[Instagram account
(ex. idenel_official - Do not put "@")]], LOWER(A462)) &gt; 0, TRUE, FALSE)</f>
        <v>0</v>
      </c>
      <c r="J462" s="14"/>
      <c r="K462" s="11" t="str">
        <f>IFERROR(VLOOKUP(LOWER(A462), '[1]설문지 응답 시트1'!I:N, 6, FALSE), "")</f>
        <v/>
      </c>
      <c r="L462" s="13" t="b">
        <v>0</v>
      </c>
      <c r="M462" s="13" t="b">
        <v>0</v>
      </c>
      <c r="N462" s="11"/>
      <c r="O462" s="12" t="str">
        <f>IF(ISBLANK(Table1[[#This Row],[예약일(확정)]]),"",Table1[[#This Row],[예약일(확정)]]+7)</f>
        <v/>
      </c>
      <c r="P462" s="11"/>
      <c r="Q462" s="11"/>
      <c r="R462" s="11"/>
      <c r="S462" s="11"/>
      <c r="T462" s="11"/>
      <c r="U462" s="10"/>
    </row>
    <row r="463" spans="1:21" ht="17">
      <c r="A463" s="124" t="s">
        <v>5460</v>
      </c>
      <c r="B463" s="184" t="str">
        <f>"https://www.instagram.com/"&amp;A463</f>
        <v>https://www.instagram.com/rajaa_yasin</v>
      </c>
      <c r="C463" s="236"/>
      <c r="D463" s="150" t="s">
        <v>4</v>
      </c>
      <c r="E463" s="224" t="str">
        <f ca="1">IF(AND(J463&lt;&gt;"", O463&lt;&gt;"", TODAY() &gt; O463, N463=""), "포스팅 지연",
IF(N463&lt;&gt;"", "포스팅 완료",
IF(M463=TRUE, "시술 완료",
IF(L463=TRUE, "콘텐츠 가이드 전송",
IF(NOT(ISBLANK(J463)), "예약 확정",
IF(I463=TRUE, "구글폼 회신",
IF(H463=TRUE, "구글폼 전송",
IF(G463=TRUE, "거절",
IF(F463=TRUE, "회신 수신",
"태핑 완료 회신대기")))))
))))</f>
        <v>포스팅 완료</v>
      </c>
      <c r="F463" s="22" t="b">
        <v>1</v>
      </c>
      <c r="G463" s="22" t="b">
        <v>0</v>
      </c>
      <c r="H463" s="22" t="b">
        <v>1</v>
      </c>
      <c r="I463" s="22" t="b">
        <f>IF(COUNTIF([1]!Form_Responses1[[#All],[Instagram account
(ex. idenel_official - Do not put "@")]], LOWER(A463)) &gt; 0, TRUE, FALSE)</f>
        <v>1</v>
      </c>
      <c r="J463" s="23">
        <v>45821.708333333336</v>
      </c>
      <c r="K463" s="20" t="str">
        <f>IFERROR(VLOOKUP(LOWER(A463), '[1]설문지 응답 시트1'!I:N, 6, FALSE), "")</f>
        <v>Benjamin Clinic (Gangnam)</v>
      </c>
      <c r="L463" s="22" t="b">
        <v>1</v>
      </c>
      <c r="M463" s="22" t="b">
        <v>1</v>
      </c>
      <c r="N463" s="33" t="s">
        <v>5459</v>
      </c>
      <c r="O463" s="21">
        <f>IF(ISBLANK(Table1[[#This Row],[예약일(확정)]]),"",Table1[[#This Row],[예약일(확정)]]+7)</f>
        <v>45828.708333333336</v>
      </c>
      <c r="P463" s="20"/>
      <c r="Q463" s="20"/>
      <c r="R463" s="20"/>
      <c r="S463" s="20"/>
      <c r="T463" s="20" t="s">
        <v>1962</v>
      </c>
      <c r="U463" s="19"/>
    </row>
    <row r="464" spans="1:21" ht="17">
      <c r="A464" s="75" t="s">
        <v>5458</v>
      </c>
      <c r="B464" s="201" t="s">
        <v>5457</v>
      </c>
      <c r="C464" s="193"/>
      <c r="D464" s="148" t="s">
        <v>4</v>
      </c>
      <c r="E464" s="223" t="str">
        <f ca="1">IF(AND(J464&lt;&gt;"", O464&lt;&gt;"", TODAY() &gt; O464, N464=""), "포스팅 지연",
IF(N464&lt;&gt;"", "포스팅 완료",
IF(M464=TRUE, "시술 완료",
IF(L464=TRUE, "콘텐츠 가이드 전송",
IF(NOT(ISBLANK(J464)), "예약 확정",
IF(I464=TRUE, "구글폼 회신",
IF(H464=TRUE, "구글폼 전송",
IF(G464=TRUE, "거절",
IF(F464=TRUE, "회신 수신",
"태핑 완료 회신대기")))))
))))</f>
        <v>포스팅 완료</v>
      </c>
      <c r="F464" s="13" t="b">
        <v>1</v>
      </c>
      <c r="G464" s="13" t="b">
        <v>0</v>
      </c>
      <c r="H464" s="13" t="b">
        <v>1</v>
      </c>
      <c r="I464" s="13" t="b">
        <f>IF(COUNTIF([1]!Form_Responses1[[#All],[Instagram account
(ex. idenel_official - Do not put "@")]], LOWER(A464)) &gt; 0, TRUE, FALSE)</f>
        <v>1</v>
      </c>
      <c r="J464" s="14">
        <v>45824.583333333336</v>
      </c>
      <c r="K464" s="11" t="str">
        <f>IFERROR(VLOOKUP(LOWER(A464), '[1]설문지 응답 시트1'!I:N, 6, FALSE), "")</f>
        <v>Benjamin Clinic (Gangnam)</v>
      </c>
      <c r="L464" s="13" t="b">
        <v>1</v>
      </c>
      <c r="M464" s="13" t="b">
        <v>1</v>
      </c>
      <c r="N464" s="58" t="s">
        <v>5456</v>
      </c>
      <c r="O464" s="12">
        <f>IF(ISBLANK(Table1[[#This Row],[예약일(확정)]]),"",Table1[[#This Row],[예약일(확정)]]+7)</f>
        <v>45831.583333333336</v>
      </c>
      <c r="P464" s="11"/>
      <c r="Q464" s="11"/>
      <c r="R464" s="11"/>
      <c r="S464" s="11"/>
      <c r="T464" s="11" t="s">
        <v>1962</v>
      </c>
      <c r="U464" s="10"/>
    </row>
    <row r="465" spans="1:21" ht="17">
      <c r="A465" s="124" t="s">
        <v>5455</v>
      </c>
      <c r="B465" s="184" t="s">
        <v>5454</v>
      </c>
      <c r="C465" s="179"/>
      <c r="D465" s="150" t="s">
        <v>4</v>
      </c>
      <c r="E465" s="224" t="str">
        <f ca="1">IF(AND(J465&lt;&gt;"", O465&lt;&gt;"", TODAY() &gt; O465, N465=""), "포스팅 지연",
IF(N465&lt;&gt;"", "포스팅 완료",
IF(M465=TRUE, "시술 완료",
IF(L465=TRUE, "콘텐츠 가이드 전송",
IF(NOT(ISBLANK(J465)), "예약 확정",
IF(I465=TRUE, "구글폼 회신",
IF(H465=TRUE, "구글폼 전송",
IF(G465=TRUE, "거절",
IF(F465=TRUE, "회신 수신",
"태핑 완료 회신대기")))))
))))</f>
        <v>포스팅 완료</v>
      </c>
      <c r="F465" s="22" t="b">
        <v>1</v>
      </c>
      <c r="G465" s="22" t="b">
        <v>0</v>
      </c>
      <c r="H465" s="22" t="b">
        <v>1</v>
      </c>
      <c r="I465" s="22" t="b">
        <f>IF(COUNTIF([1]!Form_Responses1[[#All],[Instagram account
(ex. idenel_official - Do not put "@")]], LOWER(A465)) &gt; 0, TRUE, FALSE)</f>
        <v>1</v>
      </c>
      <c r="J465" s="23">
        <v>45824.625</v>
      </c>
      <c r="K465" s="20" t="str">
        <f>IFERROR(VLOOKUP(LOWER(A465), '[1]설문지 응답 시트1'!I:N, 6, FALSE), "")</f>
        <v>Benjamin Clinic (Gangnam)</v>
      </c>
      <c r="L465" s="22" t="b">
        <v>1</v>
      </c>
      <c r="M465" s="22" t="b">
        <v>1</v>
      </c>
      <c r="N465" s="33" t="s">
        <v>5453</v>
      </c>
      <c r="O465" s="21">
        <f>IF(ISBLANK(Table1[[#This Row],[예약일(확정)]]),"",Table1[[#This Row],[예약일(확정)]]+7)</f>
        <v>45831.625</v>
      </c>
      <c r="P465" s="20"/>
      <c r="Q465" s="20"/>
      <c r="R465" s="20"/>
      <c r="S465" s="20"/>
      <c r="T465" s="20"/>
      <c r="U465" s="19"/>
    </row>
    <row r="466" spans="1:21" ht="17">
      <c r="A466" s="143" t="s">
        <v>5452</v>
      </c>
      <c r="B466" s="15" t="s">
        <v>5451</v>
      </c>
      <c r="C466" s="101"/>
      <c r="D466" s="148" t="s">
        <v>4</v>
      </c>
      <c r="E466" s="223" t="str">
        <f ca="1">IF(AND(J466&lt;&gt;"", O466&lt;&gt;"", TODAY() &gt; O466, N466=""), "포스팅 지연",
IF(N466&lt;&gt;"", "포스팅 완료",
IF(M466=TRUE, "시술 완료",
IF(L466=TRUE, "콘텐츠 가이드 전송",
IF(NOT(ISBLANK(J466)), "예약 확정",
IF(I466=TRUE, "구글폼 회신",
IF(H466=TRUE, "구글폼 전송",
IF(G466=TRUE, "거절",
IF(F466=TRUE, "회신 수신",
"태핑 완료 회신대기")))))
))))</f>
        <v>회신 수신</v>
      </c>
      <c r="F466" s="13" t="b">
        <v>1</v>
      </c>
      <c r="G466" s="13" t="b">
        <v>0</v>
      </c>
      <c r="H466" s="13" t="b">
        <v>0</v>
      </c>
      <c r="I466" s="13" t="b">
        <f>IF(COUNTIF([1]!Form_Responses1[[#All],[Instagram account
(ex. idenel_official - Do not put "@")]], LOWER(A466)) &gt; 0, TRUE, FALSE)</f>
        <v>0</v>
      </c>
      <c r="J466" s="14"/>
      <c r="K466" s="11" t="str">
        <f>IFERROR(VLOOKUP(LOWER(A466), '[1]설문지 응답 시트1'!I:N, 6, FALSE), "")</f>
        <v/>
      </c>
      <c r="L466" s="13" t="b">
        <v>0</v>
      </c>
      <c r="M466" s="13" t="b">
        <v>0</v>
      </c>
      <c r="N466" s="11"/>
      <c r="O466" s="12" t="str">
        <f>IF(ISBLANK(Table1[[#This Row],[예약일(확정)]]),"",Table1[[#This Row],[예약일(확정)]]+7)</f>
        <v/>
      </c>
      <c r="P466" s="11"/>
      <c r="Q466" s="11"/>
      <c r="R466" s="11"/>
      <c r="S466" s="11"/>
      <c r="T466" s="11"/>
      <c r="U466" s="10"/>
    </row>
    <row r="467" spans="1:21" ht="17">
      <c r="A467" s="71" t="s">
        <v>5450</v>
      </c>
      <c r="B467" s="181" t="s">
        <v>5449</v>
      </c>
      <c r="C467" s="117"/>
      <c r="D467" s="150" t="s">
        <v>4</v>
      </c>
      <c r="E467" s="224" t="str">
        <f ca="1">IF(AND(J467&lt;&gt;"", O467&lt;&gt;"", TODAY() &gt; O467, N467=""), "포스팅 지연",
IF(N467&lt;&gt;"", "포스팅 완료",
IF(M467=TRUE, "시술 완료",
IF(L467=TRUE, "콘텐츠 가이드 전송",
IF(NOT(ISBLANK(J467)), "예약 확정",
IF(I467=TRUE, "구글폼 회신",
IF(H467=TRUE, "구글폼 전송",
IF(G467=TRUE, "거절",
IF(F467=TRUE, "회신 수신",
"태핑 완료 회신대기")))))
))))</f>
        <v>포스팅 지연</v>
      </c>
      <c r="F467" s="22" t="b">
        <v>1</v>
      </c>
      <c r="G467" s="22" t="b">
        <v>0</v>
      </c>
      <c r="H467" s="22" t="b">
        <v>1</v>
      </c>
      <c r="I467" s="22" t="b">
        <f>IF(COUNTIF([1]!Form_Responses1[[#All],[Instagram account
(ex. idenel_official - Do not put "@")]], LOWER(A467)) &gt; 0, TRUE, FALSE)</f>
        <v>1</v>
      </c>
      <c r="J467" s="23">
        <v>45852</v>
      </c>
      <c r="K467" s="20" t="str">
        <f>IFERROR(VLOOKUP(LOWER(A467), '[1]설문지 응답 시트1'!I:N, 6, FALSE), "")</f>
        <v>Benjamin Clinic (Gangnam)</v>
      </c>
      <c r="L467" s="22" t="b">
        <v>1</v>
      </c>
      <c r="M467" s="22" t="b">
        <v>0</v>
      </c>
      <c r="N467" s="20"/>
      <c r="O467" s="21">
        <f>IF(ISBLANK(Table1[[#This Row],[예약일(확정)]]),"",Table1[[#This Row],[예약일(확정)]]+7)</f>
        <v>45859</v>
      </c>
      <c r="P467" s="20"/>
      <c r="Q467" s="20"/>
      <c r="R467" s="20"/>
      <c r="S467" s="20"/>
      <c r="T467" s="20"/>
      <c r="U467" s="19"/>
    </row>
    <row r="468" spans="1:21" ht="17">
      <c r="A468" s="124" t="s">
        <v>5448</v>
      </c>
      <c r="B468" s="184" t="s">
        <v>5447</v>
      </c>
      <c r="C468" s="179"/>
      <c r="D468" s="148" t="s">
        <v>4</v>
      </c>
      <c r="E468" s="223" t="str">
        <f ca="1">IF(AND(J468&lt;&gt;"", O468&lt;&gt;"", TODAY() &gt; O468, N468=""), "포스팅 지연",
IF(N468&lt;&gt;"", "포스팅 완료",
IF(M468=TRUE, "시술 완료",
IF(L468=TRUE, "콘텐츠 가이드 전송",
IF(NOT(ISBLANK(J468)), "예약 확정",
IF(I468=TRUE, "구글폼 회신",
IF(H468=TRUE, "구글폼 전송",
IF(G468=TRUE, "거절",
IF(F468=TRUE, "회신 수신",
"태핑 완료 회신대기")))))
))))</f>
        <v>거절</v>
      </c>
      <c r="F468" s="13" t="b">
        <v>1</v>
      </c>
      <c r="G468" s="13" t="b">
        <v>1</v>
      </c>
      <c r="H468" s="13" t="b">
        <v>0</v>
      </c>
      <c r="I468" s="13" t="b">
        <f>IF(COUNTIF([1]!Form_Responses1[[#All],[Instagram account
(ex. idenel_official - Do not put "@")]], LOWER(A468)) &gt; 0, TRUE, FALSE)</f>
        <v>0</v>
      </c>
      <c r="J468" s="14"/>
      <c r="K468" s="11" t="str">
        <f>IFERROR(VLOOKUP(LOWER(A468), '[1]설문지 응답 시트1'!I:N, 6, FALSE), "")</f>
        <v/>
      </c>
      <c r="L468" s="13" t="b">
        <v>0</v>
      </c>
      <c r="M468" s="13" t="b">
        <v>0</v>
      </c>
      <c r="N468" s="11"/>
      <c r="O468" s="12" t="str">
        <f>IF(ISBLANK(Table1[[#This Row],[예약일(확정)]]),"",Table1[[#This Row],[예약일(확정)]]+7)</f>
        <v/>
      </c>
      <c r="P468" s="11"/>
      <c r="Q468" s="11"/>
      <c r="R468" s="11"/>
      <c r="S468" s="11"/>
      <c r="T468" s="11"/>
      <c r="U468" s="10"/>
    </row>
    <row r="469" spans="1:21" ht="17">
      <c r="A469" s="71" t="s">
        <v>5446</v>
      </c>
      <c r="B469" s="24" t="s">
        <v>5445</v>
      </c>
      <c r="C469" s="111"/>
      <c r="D469" s="150" t="s">
        <v>4</v>
      </c>
      <c r="E469" s="224" t="str">
        <f ca="1">IF(AND(J469&lt;&gt;"", O469&lt;&gt;"", TODAY() &gt; O469, N469=""), "포스팅 지연",
IF(N469&lt;&gt;"", "포스팅 완료",
IF(M469=TRUE, "시술 완료",
IF(L469=TRUE, "콘텐츠 가이드 전송",
IF(NOT(ISBLANK(J469)), "예약 확정",
IF(I469=TRUE, "구글폼 회신",
IF(H469=TRUE, "구글폼 전송",
IF(G469=TRUE, "거절",
IF(F469=TRUE, "회신 수신",
"태핑 완료 회신대기")))))
))))</f>
        <v>회신 수신</v>
      </c>
      <c r="F469" s="22" t="b">
        <v>1</v>
      </c>
      <c r="G469" s="22" t="b">
        <v>0</v>
      </c>
      <c r="H469" s="22" t="b">
        <v>0</v>
      </c>
      <c r="I469" s="22" t="b">
        <f>IF(COUNTIF([1]!Form_Responses1[[#All],[Instagram account
(ex. idenel_official - Do not put "@")]], LOWER(A469)) &gt; 0, TRUE, FALSE)</f>
        <v>0</v>
      </c>
      <c r="J469" s="23"/>
      <c r="K469" s="20" t="str">
        <f>IFERROR(VLOOKUP(LOWER(A469), '[1]설문지 응답 시트1'!I:N, 6, FALSE), "")</f>
        <v/>
      </c>
      <c r="L469" s="22" t="b">
        <v>0</v>
      </c>
      <c r="M469" s="22" t="b">
        <v>0</v>
      </c>
      <c r="N469" s="20"/>
      <c r="O469" s="21" t="str">
        <f>IF(ISBLANK(Table1[[#This Row],[예약일(확정)]]),"",Table1[[#This Row],[예약일(확정)]]+7)</f>
        <v/>
      </c>
      <c r="P469" s="20"/>
      <c r="Q469" s="20"/>
      <c r="R469" s="20"/>
      <c r="S469" s="20"/>
      <c r="T469" s="20"/>
      <c r="U469" s="19"/>
    </row>
    <row r="470" spans="1:21" ht="17">
      <c r="A470" s="71" t="s">
        <v>62</v>
      </c>
      <c r="B470" s="180" t="s">
        <v>5444</v>
      </c>
      <c r="C470" s="179"/>
      <c r="D470" s="148" t="s">
        <v>4</v>
      </c>
      <c r="E470" s="223" t="str">
        <f ca="1">IF(AND(J470&lt;&gt;"", O470&lt;&gt;"", TODAY() &gt; O470, N470=""), "포스팅 지연",
IF(N470&lt;&gt;"", "포스팅 완료",
IF(M470=TRUE, "시술 완료",
IF(L470=TRUE, "콘텐츠 가이드 전송",
IF(NOT(ISBLANK(J470)), "예약 확정",
IF(I470=TRUE, "구글폼 회신",
IF(H470=TRUE, "구글폼 전송",
IF(G470=TRUE, "거절",
IF(F470=TRUE, "회신 수신",
"태핑 완료 회신대기")))))
))))</f>
        <v>회신 수신</v>
      </c>
      <c r="F470" s="13" t="b">
        <v>1</v>
      </c>
      <c r="G470" s="13" t="b">
        <v>0</v>
      </c>
      <c r="H470" s="13" t="b">
        <v>0</v>
      </c>
      <c r="I470" s="13" t="b">
        <f>IF(COUNTIF([1]!Form_Responses1[[#All],[Instagram account
(ex. idenel_official - Do not put "@")]], LOWER(A470)) &gt; 0, TRUE, FALSE)</f>
        <v>0</v>
      </c>
      <c r="J470" s="14"/>
      <c r="K470" s="11" t="str">
        <f>IFERROR(VLOOKUP(LOWER(A470), '[1]설문지 응답 시트1'!I:N, 6, FALSE), "")</f>
        <v/>
      </c>
      <c r="L470" s="13" t="b">
        <v>0</v>
      </c>
      <c r="M470" s="13" t="b">
        <v>0</v>
      </c>
      <c r="N470" s="11"/>
      <c r="O470" s="12" t="str">
        <f>IF(ISBLANK(Table1[[#This Row],[예약일(확정)]]),"",Table1[[#This Row],[예약일(확정)]]+7)</f>
        <v/>
      </c>
      <c r="P470" s="11"/>
      <c r="Q470" s="11"/>
      <c r="R470" s="11"/>
      <c r="S470" s="11"/>
      <c r="T470" s="11"/>
      <c r="U470" s="10"/>
    </row>
    <row r="471" spans="1:21" ht="17">
      <c r="A471" s="71" t="s">
        <v>5443</v>
      </c>
      <c r="B471" s="180" t="s">
        <v>5442</v>
      </c>
      <c r="C471" s="179"/>
      <c r="D471" s="150" t="s">
        <v>4</v>
      </c>
      <c r="E471" s="224" t="str">
        <f ca="1">IF(AND(J471&lt;&gt;"", O471&lt;&gt;"", TODAY() &gt; O471, N471=""), "포스팅 지연",
IF(N471&lt;&gt;"", "포스팅 완료",
IF(M471=TRUE, "시술 완료",
IF(L471=TRUE, "콘텐츠 가이드 전송",
IF(NOT(ISBLANK(J471)), "예약 확정",
IF(I471=TRUE, "구글폼 회신",
IF(H471=TRUE, "구글폼 전송",
IF(G471=TRUE, "거절",
IF(F471=TRUE, "회신 수신",
"태핑 완료 회신대기")))))
))))</f>
        <v>회신 수신</v>
      </c>
      <c r="F471" s="22" t="b">
        <v>1</v>
      </c>
      <c r="G471" s="22" t="b">
        <v>0</v>
      </c>
      <c r="H471" s="22" t="b">
        <v>0</v>
      </c>
      <c r="I471" s="22" t="b">
        <f>IF(COUNTIF([1]!Form_Responses1[[#All],[Instagram account
(ex. idenel_official - Do not put "@")]], LOWER(A471)) &gt; 0, TRUE, FALSE)</f>
        <v>0</v>
      </c>
      <c r="J471" s="23"/>
      <c r="K471" s="20" t="str">
        <f>IFERROR(VLOOKUP(LOWER(A471), '[1]설문지 응답 시트1'!I:N, 6, FALSE), "")</f>
        <v/>
      </c>
      <c r="L471" s="22" t="b">
        <v>0</v>
      </c>
      <c r="M471" s="22" t="b">
        <v>0</v>
      </c>
      <c r="N471" s="20"/>
      <c r="O471" s="21" t="str">
        <f>IF(ISBLANK(Table1[[#This Row],[예약일(확정)]]),"",Table1[[#This Row],[예약일(확정)]]+7)</f>
        <v/>
      </c>
      <c r="P471" s="20"/>
      <c r="Q471" s="20"/>
      <c r="R471" s="20"/>
      <c r="S471" s="20"/>
      <c r="T471" s="20"/>
      <c r="U471" s="19"/>
    </row>
    <row r="472" spans="1:21" ht="17">
      <c r="A472" s="124" t="s">
        <v>5441</v>
      </c>
      <c r="B472" s="184" t="s">
        <v>5440</v>
      </c>
      <c r="C472" s="179"/>
      <c r="D472" s="148" t="s">
        <v>4</v>
      </c>
      <c r="E472" s="223" t="str">
        <f ca="1">IF(AND(J472&lt;&gt;"", O472&lt;&gt;"", TODAY() &gt; O472, N472=""), "포스팅 지연",
IF(N472&lt;&gt;"", "포스팅 완료",
IF(M472=TRUE, "시술 완료",
IF(L472=TRUE, "콘텐츠 가이드 전송",
IF(NOT(ISBLANK(J472)), "예약 확정",
IF(I472=TRUE, "구글폼 회신",
IF(H472=TRUE, "구글폼 전송",
IF(G472=TRUE, "거절",
IF(F472=TRUE, "회신 수신",
"태핑 완료 회신대기")))))
))))</f>
        <v>구글폼 전송</v>
      </c>
      <c r="F472" s="13" t="b">
        <v>1</v>
      </c>
      <c r="G472" s="13" t="b">
        <v>0</v>
      </c>
      <c r="H472" s="13" t="b">
        <v>1</v>
      </c>
      <c r="I472" s="13" t="b">
        <f>IF(COUNTIF([1]!Form_Responses1[[#All],[Instagram account
(ex. idenel_official - Do not put "@")]], LOWER(A472)) &gt; 0, TRUE, FALSE)</f>
        <v>0</v>
      </c>
      <c r="J472" s="14"/>
      <c r="K472" s="11" t="str">
        <f>IFERROR(VLOOKUP(LOWER(A472), '[1]설문지 응답 시트1'!I:N, 6, FALSE), "")</f>
        <v/>
      </c>
      <c r="L472" s="13" t="b">
        <v>0</v>
      </c>
      <c r="M472" s="13" t="b">
        <v>0</v>
      </c>
      <c r="N472" s="11"/>
      <c r="O472" s="12" t="str">
        <f>IF(ISBLANK(Table1[[#This Row],[예약일(확정)]]),"",Table1[[#This Row],[예약일(확정)]]+7)</f>
        <v/>
      </c>
      <c r="P472" s="11"/>
      <c r="Q472" s="11"/>
      <c r="R472" s="11"/>
      <c r="S472" s="11"/>
      <c r="T472" s="11"/>
      <c r="U472" s="10"/>
    </row>
    <row r="473" spans="1:21" ht="17">
      <c r="A473" s="71" t="s">
        <v>5439</v>
      </c>
      <c r="B473" s="180" t="s">
        <v>5438</v>
      </c>
      <c r="C473" s="179"/>
      <c r="D473" s="150" t="s">
        <v>4</v>
      </c>
      <c r="E473" s="224" t="str">
        <f ca="1">IF(AND(J473&lt;&gt;"", O473&lt;&gt;"", TODAY() &gt; O473, N473=""), "포스팅 지연",
IF(N473&lt;&gt;"", "포스팅 완료",
IF(M473=TRUE, "시술 완료",
IF(L473=TRUE, "콘텐츠 가이드 전송",
IF(NOT(ISBLANK(J473)), "예약 확정",
IF(I473=TRUE, "구글폼 회신",
IF(H473=TRUE, "구글폼 전송",
IF(G473=TRUE, "거절",
IF(F473=TRUE, "회신 수신",
"태핑 완료 회신대기")))))
))))</f>
        <v>태핑 완료 회신대기</v>
      </c>
      <c r="F473" s="22" t="b">
        <v>0</v>
      </c>
      <c r="G473" s="22" t="b">
        <v>0</v>
      </c>
      <c r="H473" s="22" t="b">
        <v>0</v>
      </c>
      <c r="I473" s="22" t="b">
        <f>IF(COUNTIF([1]!Form_Responses1[[#All],[Instagram account
(ex. idenel_official - Do not put "@")]], LOWER(A473)) &gt; 0, TRUE, FALSE)</f>
        <v>0</v>
      </c>
      <c r="J473" s="23"/>
      <c r="K473" s="20" t="str">
        <f>IFERROR(VLOOKUP(LOWER(A473), '[1]설문지 응답 시트1'!I:N, 6, FALSE), "")</f>
        <v/>
      </c>
      <c r="L473" s="22" t="b">
        <v>0</v>
      </c>
      <c r="M473" s="22" t="b">
        <v>0</v>
      </c>
      <c r="N473" s="20"/>
      <c r="O473" s="21" t="str">
        <f>IF(ISBLANK(Table1[[#This Row],[예약일(확정)]]),"",Table1[[#This Row],[예약일(확정)]]+7)</f>
        <v/>
      </c>
      <c r="P473" s="20"/>
      <c r="Q473" s="20"/>
      <c r="R473" s="20"/>
      <c r="S473" s="20"/>
      <c r="T473" s="20"/>
      <c r="U473" s="19"/>
    </row>
    <row r="474" spans="1:21" ht="17">
      <c r="A474" s="71" t="s">
        <v>5437</v>
      </c>
      <c r="B474" s="180" t="s">
        <v>5436</v>
      </c>
      <c r="C474" s="179"/>
      <c r="D474" s="148" t="s">
        <v>4</v>
      </c>
      <c r="E474" s="223" t="str">
        <f ca="1">IF(AND(J474&lt;&gt;"", O474&lt;&gt;"", TODAY() &gt; O474, N474=""), "포스팅 지연",
IF(N474&lt;&gt;"", "포스팅 완료",
IF(M474=TRUE, "시술 완료",
IF(L474=TRUE, "콘텐츠 가이드 전송",
IF(NOT(ISBLANK(J474)), "예약 확정",
IF(I474=TRUE, "구글폼 회신",
IF(H474=TRUE, "구글폼 전송",
IF(G474=TRUE, "거절",
IF(F474=TRUE, "회신 수신",
"태핑 완료 회신대기")))))
))))</f>
        <v>거절</v>
      </c>
      <c r="F474" s="13" t="b">
        <v>1</v>
      </c>
      <c r="G474" s="13" t="b">
        <v>1</v>
      </c>
      <c r="H474" s="13" t="b">
        <v>0</v>
      </c>
      <c r="I474" s="13" t="b">
        <f>IF(COUNTIF([1]!Form_Responses1[[#All],[Instagram account
(ex. idenel_official - Do not put "@")]], LOWER(A474)) &gt; 0, TRUE, FALSE)</f>
        <v>0</v>
      </c>
      <c r="J474" s="14"/>
      <c r="K474" s="11" t="str">
        <f>IFERROR(VLOOKUP(LOWER(A474), '[1]설문지 응답 시트1'!I:N, 6, FALSE), "")</f>
        <v/>
      </c>
      <c r="L474" s="13" t="b">
        <v>0</v>
      </c>
      <c r="M474" s="13" t="b">
        <v>0</v>
      </c>
      <c r="N474" s="11"/>
      <c r="O474" s="12" t="str">
        <f>IF(ISBLANK(Table1[[#This Row],[예약일(확정)]]),"",Table1[[#This Row],[예약일(확정)]]+7)</f>
        <v/>
      </c>
      <c r="P474" s="11"/>
      <c r="Q474" s="11"/>
      <c r="R474" s="11"/>
      <c r="S474" s="11"/>
      <c r="T474" s="11"/>
      <c r="U474" s="10"/>
    </row>
    <row r="475" spans="1:21" ht="17">
      <c r="A475" s="71" t="s">
        <v>5435</v>
      </c>
      <c r="B475" s="180" t="s">
        <v>5434</v>
      </c>
      <c r="C475" s="179"/>
      <c r="D475" s="150" t="s">
        <v>4</v>
      </c>
      <c r="E475" s="224" t="str">
        <f ca="1">IF(AND(J475&lt;&gt;"", O475&lt;&gt;"", TODAY() &gt; O475, N475=""), "포스팅 지연",
IF(N475&lt;&gt;"", "포스팅 완료",
IF(M475=TRUE, "시술 완료",
IF(L475=TRUE, "콘텐츠 가이드 전송",
IF(NOT(ISBLANK(J475)), "예약 확정",
IF(I475=TRUE, "구글폼 회신",
IF(H475=TRUE, "구글폼 전송",
IF(G475=TRUE, "거절",
IF(F475=TRUE, "회신 수신",
"태핑 완료 회신대기")))))
))))</f>
        <v>구글폼 전송</v>
      </c>
      <c r="F475" s="22" t="b">
        <v>1</v>
      </c>
      <c r="G475" s="22" t="b">
        <v>0</v>
      </c>
      <c r="H475" s="22" t="b">
        <v>1</v>
      </c>
      <c r="I475" s="22" t="b">
        <f>IF(COUNTIF([1]!Form_Responses1[[#All],[Instagram account
(ex. idenel_official - Do not put "@")]], LOWER(A475)) &gt; 0, TRUE, FALSE)</f>
        <v>0</v>
      </c>
      <c r="J475" s="23"/>
      <c r="K475" s="20" t="str">
        <f>IFERROR(VLOOKUP(LOWER(A475), '[1]설문지 응답 시트1'!I:N, 6, FALSE), "")</f>
        <v/>
      </c>
      <c r="L475" s="22" t="b">
        <v>0</v>
      </c>
      <c r="M475" s="22" t="b">
        <v>0</v>
      </c>
      <c r="N475" s="20"/>
      <c r="O475" s="21" t="str">
        <f>IF(ISBLANK(Table1[[#This Row],[예약일(확정)]]),"",Table1[[#This Row],[예약일(확정)]]+7)</f>
        <v/>
      </c>
      <c r="P475" s="20"/>
      <c r="Q475" s="20"/>
      <c r="R475" s="20"/>
      <c r="S475" s="20"/>
      <c r="T475" s="20"/>
      <c r="U475" s="19"/>
    </row>
    <row r="476" spans="1:21" ht="17">
      <c r="A476" s="124" t="s">
        <v>5433</v>
      </c>
      <c r="B476" s="184" t="s">
        <v>5432</v>
      </c>
      <c r="C476" s="179"/>
      <c r="D476" s="148" t="s">
        <v>4</v>
      </c>
      <c r="E476" s="223" t="str">
        <f ca="1">IF(AND(J476&lt;&gt;"", O476&lt;&gt;"", TODAY() &gt; O476, N476=""), "포스팅 지연",
IF(N476&lt;&gt;"", "포스팅 완료",
IF(M476=TRUE, "시술 완료",
IF(L476=TRUE, "콘텐츠 가이드 전송",
IF(NOT(ISBLANK(J476)), "예약 확정",
IF(I476=TRUE, "구글폼 회신",
IF(H476=TRUE, "구글폼 전송",
IF(G476=TRUE, "거절",
IF(F476=TRUE, "회신 수신",
"태핑 완료 회신대기")))))
))))</f>
        <v>구글폼 전송</v>
      </c>
      <c r="F476" s="13" t="b">
        <v>1</v>
      </c>
      <c r="G476" s="13" t="b">
        <v>0</v>
      </c>
      <c r="H476" s="13" t="b">
        <v>1</v>
      </c>
      <c r="I476" s="13" t="b">
        <f>IF(COUNTIF([1]!Form_Responses1[[#All],[Instagram account
(ex. idenel_official - Do not put "@")]], LOWER(A476)) &gt; 0, TRUE, FALSE)</f>
        <v>0</v>
      </c>
      <c r="J476" s="14"/>
      <c r="K476" s="11" t="str">
        <f>IFERROR(VLOOKUP(LOWER(A476), '[1]설문지 응답 시트1'!I:N, 6, FALSE), "")</f>
        <v/>
      </c>
      <c r="L476" s="13" t="b">
        <v>0</v>
      </c>
      <c r="M476" s="13" t="b">
        <v>0</v>
      </c>
      <c r="N476" s="11"/>
      <c r="O476" s="12" t="str">
        <f>IF(ISBLANK(Table1[[#This Row],[예약일(확정)]]),"",Table1[[#This Row],[예약일(확정)]]+7)</f>
        <v/>
      </c>
      <c r="P476" s="11"/>
      <c r="Q476" s="11"/>
      <c r="R476" s="11"/>
      <c r="S476" s="11"/>
      <c r="T476" s="11"/>
      <c r="U476" s="10"/>
    </row>
    <row r="477" spans="1:21" ht="17">
      <c r="A477" s="124" t="s">
        <v>5431</v>
      </c>
      <c r="B477" s="184" t="s">
        <v>5430</v>
      </c>
      <c r="C477" s="179"/>
      <c r="D477" s="150" t="s">
        <v>4</v>
      </c>
      <c r="E477" s="224" t="str">
        <f ca="1">IF(AND(J477&lt;&gt;"", O477&lt;&gt;"", TODAY() &gt; O477, N477=""), "포스팅 지연",
IF(N477&lt;&gt;"", "포스팅 완료",
IF(M477=TRUE, "시술 완료",
IF(L477=TRUE, "콘텐츠 가이드 전송",
IF(NOT(ISBLANK(J477)), "예약 확정",
IF(I477=TRUE, "구글폼 회신",
IF(H477=TRUE, "구글폼 전송",
IF(G477=TRUE, "거절",
IF(F477=TRUE, "회신 수신",
"태핑 완료 회신대기")))))
))))</f>
        <v>구글폼 전송</v>
      </c>
      <c r="F477" s="22" t="b">
        <v>1</v>
      </c>
      <c r="G477" s="22" t="b">
        <v>0</v>
      </c>
      <c r="H477" s="22" t="b">
        <v>1</v>
      </c>
      <c r="I477" s="22" t="b">
        <f>IF(COUNTIF([1]!Form_Responses1[[#All],[Instagram account
(ex. idenel_official - Do not put "@")]], LOWER(A477)) &gt; 0, TRUE, FALSE)</f>
        <v>0</v>
      </c>
      <c r="J477" s="23"/>
      <c r="K477" s="20" t="str">
        <f>IFERROR(VLOOKUP(LOWER(A477), '[1]설문지 응답 시트1'!I:N, 6, FALSE), "")</f>
        <v/>
      </c>
      <c r="L477" s="22" t="b">
        <v>0</v>
      </c>
      <c r="M477" s="22" t="b">
        <v>0</v>
      </c>
      <c r="N477" s="20"/>
      <c r="O477" s="21" t="str">
        <f>IF(ISBLANK(Table1[[#This Row],[예약일(확정)]]),"",Table1[[#This Row],[예약일(확정)]]+7)</f>
        <v/>
      </c>
      <c r="P477" s="20"/>
      <c r="Q477" s="20"/>
      <c r="R477" s="20"/>
      <c r="S477" s="20"/>
      <c r="T477" s="20"/>
      <c r="U477" s="19"/>
    </row>
    <row r="478" spans="1:21" ht="17">
      <c r="A478" s="71" t="s">
        <v>5429</v>
      </c>
      <c r="B478" s="180" t="s">
        <v>5428</v>
      </c>
      <c r="C478" s="179"/>
      <c r="D478" s="148" t="s">
        <v>4</v>
      </c>
      <c r="E478" s="223" t="str">
        <f ca="1">IF(AND(J478&lt;&gt;"", O478&lt;&gt;"", TODAY() &gt; O478, N478=""), "포스팅 지연",
IF(N478&lt;&gt;"", "포스팅 완료",
IF(M478=TRUE, "시술 완료",
IF(L478=TRUE, "콘텐츠 가이드 전송",
IF(NOT(ISBLANK(J478)), "예약 확정",
IF(I478=TRUE, "구글폼 회신",
IF(H478=TRUE, "구글폼 전송",
IF(G478=TRUE, "거절",
IF(F478=TRUE, "회신 수신",
"태핑 완료 회신대기")))))
))))</f>
        <v>태핑 완료 회신대기</v>
      </c>
      <c r="F478" s="13" t="b">
        <v>0</v>
      </c>
      <c r="G478" s="13" t="b">
        <v>0</v>
      </c>
      <c r="H478" s="13" t="b">
        <v>0</v>
      </c>
      <c r="I478" s="13" t="b">
        <f>IF(COUNTIF([1]!Form_Responses1[[#All],[Instagram account
(ex. idenel_official - Do not put "@")]], LOWER(A478)) &gt; 0, TRUE, FALSE)</f>
        <v>0</v>
      </c>
      <c r="J478" s="14"/>
      <c r="K478" s="11" t="str">
        <f>IFERROR(VLOOKUP(LOWER(A478), '[1]설문지 응답 시트1'!I:N, 6, FALSE), "")</f>
        <v/>
      </c>
      <c r="L478" s="13" t="b">
        <v>0</v>
      </c>
      <c r="M478" s="13" t="b">
        <v>0</v>
      </c>
      <c r="N478" s="11"/>
      <c r="O478" s="12" t="str">
        <f>IF(ISBLANK(Table1[[#This Row],[예약일(확정)]]),"",Table1[[#This Row],[예약일(확정)]]+7)</f>
        <v/>
      </c>
      <c r="P478" s="11"/>
      <c r="Q478" s="11"/>
      <c r="R478" s="11"/>
      <c r="S478" s="11"/>
      <c r="T478" s="11"/>
      <c r="U478" s="10"/>
    </row>
    <row r="479" spans="1:21" ht="17">
      <c r="A479" s="71" t="s">
        <v>5427</v>
      </c>
      <c r="B479" s="180" t="s">
        <v>5426</v>
      </c>
      <c r="C479" s="179"/>
      <c r="D479" s="150" t="s">
        <v>4</v>
      </c>
      <c r="E479" s="224" t="str">
        <f ca="1">IF(AND(J479&lt;&gt;"", O479&lt;&gt;"", TODAY() &gt; O479, N479=""), "포스팅 지연",
IF(N479&lt;&gt;"", "포스팅 완료",
IF(M479=TRUE, "시술 완료",
IF(L479=TRUE, "콘텐츠 가이드 전송",
IF(NOT(ISBLANK(J479)), "예약 확정",
IF(I479=TRUE, "구글폼 회신",
IF(H479=TRUE, "구글폼 전송",
IF(G479=TRUE, "거절",
IF(F479=TRUE, "회신 수신",
"태핑 완료 회신대기")))))
))))</f>
        <v>구글폼 전송</v>
      </c>
      <c r="F479" s="22" t="b">
        <v>1</v>
      </c>
      <c r="G479" s="22" t="b">
        <v>0</v>
      </c>
      <c r="H479" s="22" t="b">
        <v>1</v>
      </c>
      <c r="I479" s="22" t="b">
        <f>IF(COUNTIF([1]!Form_Responses1[[#All],[Instagram account
(ex. idenel_official - Do not put "@")]], LOWER(A479)) &gt; 0, TRUE, FALSE)</f>
        <v>0</v>
      </c>
      <c r="J479" s="23"/>
      <c r="K479" s="20" t="str">
        <f>IFERROR(VLOOKUP(LOWER(A479), '[1]설문지 응답 시트1'!I:N, 6, FALSE), "")</f>
        <v/>
      </c>
      <c r="L479" s="22" t="b">
        <v>0</v>
      </c>
      <c r="M479" s="22" t="b">
        <v>0</v>
      </c>
      <c r="N479" s="20"/>
      <c r="O479" s="21" t="str">
        <f>IF(ISBLANK(Table1[[#This Row],[예약일(확정)]]),"",Table1[[#This Row],[예약일(확정)]]+7)</f>
        <v/>
      </c>
      <c r="P479" s="20"/>
      <c r="Q479" s="20"/>
      <c r="R479" s="20"/>
      <c r="S479" s="20"/>
      <c r="T479" s="20"/>
      <c r="U479" s="19"/>
    </row>
    <row r="480" spans="1:21" ht="17">
      <c r="A480" s="71" t="s">
        <v>5425</v>
      </c>
      <c r="B480" s="180" t="s">
        <v>5424</v>
      </c>
      <c r="C480" s="179"/>
      <c r="D480" s="148" t="s">
        <v>4</v>
      </c>
      <c r="E480" s="223" t="str">
        <f ca="1">IF(AND(J480&lt;&gt;"", O480&lt;&gt;"", TODAY() &gt; O480, N480=""), "포스팅 지연",
IF(N480&lt;&gt;"", "포스팅 완료",
IF(M480=TRUE, "시술 완료",
IF(L480=TRUE, "콘텐츠 가이드 전송",
IF(NOT(ISBLANK(J480)), "예약 확정",
IF(I480=TRUE, "구글폼 회신",
IF(H480=TRUE, "구글폼 전송",
IF(G480=TRUE, "거절",
IF(F480=TRUE, "회신 수신",
"태핑 완료 회신대기")))))
))))</f>
        <v>회신 수신</v>
      </c>
      <c r="F480" s="13" t="b">
        <v>1</v>
      </c>
      <c r="G480" s="13" t="b">
        <v>0</v>
      </c>
      <c r="H480" s="13" t="b">
        <v>0</v>
      </c>
      <c r="I480" s="13" t="b">
        <f>IF(COUNTIF([1]!Form_Responses1[[#All],[Instagram account
(ex. idenel_official - Do not put "@")]], LOWER(A480)) &gt; 0, TRUE, FALSE)</f>
        <v>0</v>
      </c>
      <c r="J480" s="14"/>
      <c r="K480" s="11" t="str">
        <f>IFERROR(VLOOKUP(LOWER(A480), '[1]설문지 응답 시트1'!I:N, 6, FALSE), "")</f>
        <v/>
      </c>
      <c r="L480" s="13" t="b">
        <v>0</v>
      </c>
      <c r="M480" s="13" t="b">
        <v>0</v>
      </c>
      <c r="N480" s="11"/>
      <c r="O480" s="12" t="str">
        <f>IF(ISBLANK(Table1[[#This Row],[예약일(확정)]]),"",Table1[[#This Row],[예약일(확정)]]+7)</f>
        <v/>
      </c>
      <c r="P480" s="11"/>
      <c r="Q480" s="11"/>
      <c r="R480" s="11"/>
      <c r="S480" s="11"/>
      <c r="T480" s="11"/>
      <c r="U480" s="10"/>
    </row>
    <row r="481" spans="1:21" ht="17">
      <c r="A481" s="71" t="s">
        <v>5423</v>
      </c>
      <c r="B481" s="180" t="s">
        <v>5422</v>
      </c>
      <c r="C481" s="179"/>
      <c r="D481" s="150" t="s">
        <v>4</v>
      </c>
      <c r="E481" s="224" t="str">
        <f ca="1">IF(AND(J481&lt;&gt;"", O481&lt;&gt;"", TODAY() &gt; O481, N481=""), "포스팅 지연",
IF(N481&lt;&gt;"", "포스팅 완료",
IF(M481=TRUE, "시술 완료",
IF(L481=TRUE, "콘텐츠 가이드 전송",
IF(NOT(ISBLANK(J481)), "예약 확정",
IF(I481=TRUE, "구글폼 회신",
IF(H481=TRUE, "구글폼 전송",
IF(G481=TRUE, "거절",
IF(F481=TRUE, "회신 수신",
"태핑 완료 회신대기")))))
))))</f>
        <v>구글폼 전송</v>
      </c>
      <c r="F481" s="22" t="b">
        <v>1</v>
      </c>
      <c r="G481" s="22" t="b">
        <v>0</v>
      </c>
      <c r="H481" s="22" t="b">
        <v>1</v>
      </c>
      <c r="I481" s="22" t="b">
        <f>IF(COUNTIF([1]!Form_Responses1[[#All],[Instagram account
(ex. idenel_official - Do not put "@")]], LOWER(A481)) &gt; 0, TRUE, FALSE)</f>
        <v>0</v>
      </c>
      <c r="J481" s="23"/>
      <c r="K481" s="20" t="str">
        <f>IFERROR(VLOOKUP(LOWER(A481), '[1]설문지 응답 시트1'!I:N, 6, FALSE), "")</f>
        <v/>
      </c>
      <c r="L481" s="22" t="b">
        <v>0</v>
      </c>
      <c r="M481" s="22" t="b">
        <v>0</v>
      </c>
      <c r="N481" s="20"/>
      <c r="O481" s="21" t="str">
        <f>IF(ISBLANK(Table1[[#This Row],[예약일(확정)]]),"",Table1[[#This Row],[예약일(확정)]]+7)</f>
        <v/>
      </c>
      <c r="P481" s="20"/>
      <c r="Q481" s="20"/>
      <c r="R481" s="20"/>
      <c r="S481" s="20"/>
      <c r="T481" s="20"/>
      <c r="U481" s="19"/>
    </row>
    <row r="482" spans="1:21" ht="17">
      <c r="A482" s="71" t="s">
        <v>5421</v>
      </c>
      <c r="B482" s="180" t="s">
        <v>5420</v>
      </c>
      <c r="C482" s="179"/>
      <c r="D482" s="148" t="s">
        <v>4</v>
      </c>
      <c r="E482" s="223" t="str">
        <f ca="1">IF(AND(J482&lt;&gt;"", O482&lt;&gt;"", TODAY() &gt; O482, N482=""), "포스팅 지연",
IF(N482&lt;&gt;"", "포스팅 완료",
IF(M482=TRUE, "시술 완료",
IF(L482=TRUE, "콘텐츠 가이드 전송",
IF(NOT(ISBLANK(J482)), "예약 확정",
IF(I482=TRUE, "구글폼 회신",
IF(H482=TRUE, "구글폼 전송",
IF(G482=TRUE, "거절",
IF(F482=TRUE, "회신 수신",
"태핑 완료 회신대기")))))
))))</f>
        <v>구글폼 전송</v>
      </c>
      <c r="F482" s="13" t="b">
        <v>1</v>
      </c>
      <c r="G482" s="13" t="b">
        <v>0</v>
      </c>
      <c r="H482" s="13" t="b">
        <v>1</v>
      </c>
      <c r="I482" s="13" t="b">
        <f>IF(COUNTIF([1]!Form_Responses1[[#All],[Instagram account
(ex. idenel_official - Do not put "@")]], LOWER(A482)) &gt; 0, TRUE, FALSE)</f>
        <v>0</v>
      </c>
      <c r="J482" s="14"/>
      <c r="K482" s="11" t="str">
        <f>IFERROR(VLOOKUP(LOWER(A482), '[1]설문지 응답 시트1'!I:N, 6, FALSE), "")</f>
        <v/>
      </c>
      <c r="L482" s="13" t="b">
        <v>0</v>
      </c>
      <c r="M482" s="13" t="b">
        <v>0</v>
      </c>
      <c r="N482" s="11"/>
      <c r="O482" s="12" t="str">
        <f>IF(ISBLANK(Table1[[#This Row],[예약일(확정)]]),"",Table1[[#This Row],[예약일(확정)]]+7)</f>
        <v/>
      </c>
      <c r="P482" s="11"/>
      <c r="Q482" s="11"/>
      <c r="R482" s="11"/>
      <c r="S482" s="11"/>
      <c r="T482" s="11"/>
      <c r="U482" s="10"/>
    </row>
    <row r="483" spans="1:21" ht="14">
      <c r="A483" s="235" t="s">
        <v>5419</v>
      </c>
      <c r="B483" s="192" t="s">
        <v>5418</v>
      </c>
      <c r="C483" s="54"/>
      <c r="D483" s="150" t="s">
        <v>4</v>
      </c>
      <c r="E483" s="224" t="str">
        <f ca="1">IF(AND(J483&lt;&gt;"", O483&lt;&gt;"", TODAY() &gt; O483, N483=""), "포스팅 지연",
IF(N483&lt;&gt;"", "포스팅 완료",
IF(M483=TRUE, "시술 완료",
IF(L483=TRUE, "콘텐츠 가이드 전송",
IF(NOT(ISBLANK(J483)), "예약 확정",
IF(I483=TRUE, "구글폼 회신",
IF(H483=TRUE, "구글폼 전송",
IF(G483=TRUE, "거절",
IF(F483=TRUE, "회신 수신",
"태핑 완료 회신대기")))))
))))</f>
        <v>포스팅 완료</v>
      </c>
      <c r="F483" s="22" t="b">
        <v>1</v>
      </c>
      <c r="G483" s="22" t="b">
        <v>0</v>
      </c>
      <c r="H483" s="22" t="b">
        <v>1</v>
      </c>
      <c r="I483" s="22" t="b">
        <f>IF(COUNTIF([1]!Form_Responses1[[#All],[Instagram account
(ex. idenel_official - Do not put "@")]], LOWER(A483)) &gt; 0, TRUE, FALSE)</f>
        <v>1</v>
      </c>
      <c r="J483" s="23">
        <v>45824.708333333336</v>
      </c>
      <c r="K483" s="20" t="str">
        <f>IFERROR(VLOOKUP(LOWER(A483), '[1]설문지 응답 시트1'!I:N, 6, FALSE), "")</f>
        <v>Benjamin Clinic (Gangnam)</v>
      </c>
      <c r="L483" s="22" t="b">
        <v>1</v>
      </c>
      <c r="M483" s="22" t="b">
        <v>0</v>
      </c>
      <c r="N483" s="234" t="s">
        <v>5417</v>
      </c>
      <c r="O483" s="21">
        <v>45832</v>
      </c>
      <c r="P483" s="233"/>
      <c r="Q483" s="20"/>
      <c r="R483" s="20"/>
      <c r="S483" s="20"/>
      <c r="T483" s="20" t="s">
        <v>1962</v>
      </c>
      <c r="U483" s="19"/>
    </row>
    <row r="484" spans="1:21" ht="17">
      <c r="A484" s="71" t="s">
        <v>5416</v>
      </c>
      <c r="B484" s="180" t="s">
        <v>5415</v>
      </c>
      <c r="C484" s="179"/>
      <c r="D484" s="148" t="s">
        <v>4</v>
      </c>
      <c r="E484" s="223" t="str">
        <f ca="1">IF(AND(J484&lt;&gt;"", O484&lt;&gt;"", TODAY() &gt; O484, N484=""), "포스팅 지연",
IF(N484&lt;&gt;"", "포스팅 완료",
IF(M484=TRUE, "시술 완료",
IF(L484=TRUE, "콘텐츠 가이드 전송",
IF(NOT(ISBLANK(J484)), "예약 확정",
IF(I484=TRUE, "구글폼 회신",
IF(H484=TRUE, "구글폼 전송",
IF(G484=TRUE, "거절",
IF(F484=TRUE, "회신 수신",
"태핑 완료 회신대기")))))
))))</f>
        <v>태핑 완료 회신대기</v>
      </c>
      <c r="F484" s="13" t="b">
        <v>0</v>
      </c>
      <c r="G484" s="13" t="b">
        <v>0</v>
      </c>
      <c r="H484" s="13" t="b">
        <v>0</v>
      </c>
      <c r="I484" s="13" t="b">
        <f>IF(COUNTIF([1]!Form_Responses1[[#All],[Instagram account
(ex. idenel_official - Do not put "@")]], LOWER(A484)) &gt; 0, TRUE, FALSE)</f>
        <v>0</v>
      </c>
      <c r="J484" s="14"/>
      <c r="K484" s="11" t="str">
        <f>IFERROR(VLOOKUP(LOWER(A484), '[1]설문지 응답 시트1'!I:N, 6, FALSE), "")</f>
        <v/>
      </c>
      <c r="L484" s="13" t="b">
        <v>0</v>
      </c>
      <c r="M484" s="13" t="b">
        <v>0</v>
      </c>
      <c r="N484" s="11"/>
      <c r="O484" s="12" t="str">
        <f>IF(ISBLANK(Table1[[#This Row],[예약일(확정)]]),"",Table1[[#This Row],[예약일(확정)]]+7)</f>
        <v/>
      </c>
      <c r="P484" s="11"/>
      <c r="Q484" s="11"/>
      <c r="R484" s="11"/>
      <c r="S484" s="11"/>
      <c r="T484" s="11"/>
      <c r="U484" s="10"/>
    </row>
    <row r="485" spans="1:21" ht="17">
      <c r="A485" s="71" t="s">
        <v>5414</v>
      </c>
      <c r="B485" s="180" t="s">
        <v>5413</v>
      </c>
      <c r="C485" s="179"/>
      <c r="D485" s="150" t="s">
        <v>4</v>
      </c>
      <c r="E485" s="224" t="str">
        <f ca="1">IF(AND(J485&lt;&gt;"", O485&lt;&gt;"", TODAY() &gt; O485, N485=""), "포스팅 지연",
IF(N485&lt;&gt;"", "포스팅 완료",
IF(M485=TRUE, "시술 완료",
IF(L485=TRUE, "콘텐츠 가이드 전송",
IF(NOT(ISBLANK(J485)), "예약 확정",
IF(I485=TRUE, "구글폼 회신",
IF(H485=TRUE, "구글폼 전송",
IF(G485=TRUE, "거절",
IF(F485=TRUE, "회신 수신",
"태핑 완료 회신대기")))))
))))</f>
        <v>태핑 완료 회신대기</v>
      </c>
      <c r="F485" s="22" t="b">
        <v>0</v>
      </c>
      <c r="G485" s="22" t="b">
        <v>0</v>
      </c>
      <c r="H485" s="22" t="b">
        <v>0</v>
      </c>
      <c r="I485" s="22" t="b">
        <f>IF(COUNTIF([1]!Form_Responses1[[#All],[Instagram account
(ex. idenel_official - Do not put "@")]], LOWER(A485)) &gt; 0, TRUE, FALSE)</f>
        <v>0</v>
      </c>
      <c r="J485" s="23"/>
      <c r="K485" s="20" t="str">
        <f>IFERROR(VLOOKUP(LOWER(A485), '[1]설문지 응답 시트1'!I:N, 6, FALSE), "")</f>
        <v/>
      </c>
      <c r="L485" s="22" t="b">
        <v>0</v>
      </c>
      <c r="M485" s="22" t="b">
        <v>0</v>
      </c>
      <c r="N485" s="20"/>
      <c r="O485" s="21" t="str">
        <f>IF(ISBLANK(Table1[[#This Row],[예약일(확정)]]),"",Table1[[#This Row],[예약일(확정)]]+7)</f>
        <v/>
      </c>
      <c r="P485" s="20"/>
      <c r="Q485" s="20"/>
      <c r="R485" s="20"/>
      <c r="S485" s="20"/>
      <c r="T485" s="20"/>
      <c r="U485" s="19"/>
    </row>
    <row r="486" spans="1:21" ht="17">
      <c r="A486" s="71" t="s">
        <v>5412</v>
      </c>
      <c r="B486" s="180" t="s">
        <v>5411</v>
      </c>
      <c r="C486" s="179"/>
      <c r="D486" s="148" t="s">
        <v>4</v>
      </c>
      <c r="E486" s="223" t="str">
        <f ca="1">IF(AND(J486&lt;&gt;"", O486&lt;&gt;"", TODAY() &gt; O486, N486=""), "포스팅 지연",
IF(N486&lt;&gt;"", "포스팅 완료",
IF(M486=TRUE, "시술 완료",
IF(L486=TRUE, "콘텐츠 가이드 전송",
IF(NOT(ISBLANK(J486)), "예약 확정",
IF(I486=TRUE, "구글폼 회신",
IF(H486=TRUE, "구글폼 전송",
IF(G486=TRUE, "거절",
IF(F486=TRUE, "회신 수신",
"태핑 완료 회신대기")))))
))))</f>
        <v>구글폼 전송</v>
      </c>
      <c r="F486" s="13" t="b">
        <v>1</v>
      </c>
      <c r="G486" s="13" t="b">
        <v>0</v>
      </c>
      <c r="H486" s="13" t="b">
        <v>1</v>
      </c>
      <c r="I486" s="13" t="b">
        <f>IF(COUNTIF([1]!Form_Responses1[[#All],[Instagram account
(ex. idenel_official - Do not put "@")]], LOWER(A486)) &gt; 0, TRUE, FALSE)</f>
        <v>0</v>
      </c>
      <c r="J486" s="14"/>
      <c r="K486" s="11" t="str">
        <f>IFERROR(VLOOKUP(LOWER(A486), '[1]설문지 응답 시트1'!I:N, 6, FALSE), "")</f>
        <v/>
      </c>
      <c r="L486" s="13" t="b">
        <v>0</v>
      </c>
      <c r="M486" s="13" t="b">
        <v>0</v>
      </c>
      <c r="N486" s="11"/>
      <c r="O486" s="12" t="str">
        <f>IF(ISBLANK(Table1[[#This Row],[예약일(확정)]]),"",Table1[[#This Row],[예약일(확정)]]+7)</f>
        <v/>
      </c>
      <c r="P486" s="11"/>
      <c r="Q486" s="11"/>
      <c r="R486" s="11"/>
      <c r="S486" s="11"/>
      <c r="T486" s="11"/>
      <c r="U486" s="10"/>
    </row>
    <row r="487" spans="1:21" ht="17">
      <c r="A487" s="124" t="s">
        <v>5410</v>
      </c>
      <c r="B487" s="184" t="s">
        <v>5409</v>
      </c>
      <c r="C487" s="179"/>
      <c r="D487" s="150" t="s">
        <v>4</v>
      </c>
      <c r="E487" s="224" t="str">
        <f ca="1">IF(AND(J487&lt;&gt;"", O487&lt;&gt;"", TODAY() &gt; O487, N487=""), "포스팅 지연",
IF(N487&lt;&gt;"", "포스팅 완료",
IF(M487=TRUE, "시술 완료",
IF(L487=TRUE, "콘텐츠 가이드 전송",
IF(NOT(ISBLANK(J487)), "예약 확정",
IF(I487=TRUE, "구글폼 회신",
IF(H487=TRUE, "구글폼 전송",
IF(G487=TRUE, "거절",
IF(F487=TRUE, "회신 수신",
"태핑 완료 회신대기")))))
))))</f>
        <v>거절</v>
      </c>
      <c r="F487" s="22" t="b">
        <v>1</v>
      </c>
      <c r="G487" s="22" t="b">
        <v>1</v>
      </c>
      <c r="H487" s="22" t="b">
        <v>0</v>
      </c>
      <c r="I487" s="22" t="b">
        <f>IF(COUNTIF([1]!Form_Responses1[[#All],[Instagram account
(ex. idenel_official - Do not put "@")]], LOWER(A487)) &gt; 0, TRUE, FALSE)</f>
        <v>0</v>
      </c>
      <c r="J487" s="23"/>
      <c r="K487" s="20" t="str">
        <f>IFERROR(VLOOKUP(LOWER(A487), '[1]설문지 응답 시트1'!I:N, 6, FALSE), "")</f>
        <v/>
      </c>
      <c r="L487" s="22" t="b">
        <v>0</v>
      </c>
      <c r="M487" s="22" t="b">
        <v>0</v>
      </c>
      <c r="N487" s="20"/>
      <c r="O487" s="21" t="str">
        <f>IF(ISBLANK(Table1[[#This Row],[예약일(확정)]]),"",Table1[[#This Row],[예약일(확정)]]+7)</f>
        <v/>
      </c>
      <c r="P487" s="20"/>
      <c r="Q487" s="20"/>
      <c r="R487" s="20"/>
      <c r="S487" s="20"/>
      <c r="T487" s="20"/>
      <c r="U487" s="19"/>
    </row>
    <row r="488" spans="1:21" ht="17">
      <c r="A488" s="71" t="s">
        <v>5408</v>
      </c>
      <c r="B488" s="180" t="s">
        <v>5407</v>
      </c>
      <c r="C488" s="179"/>
      <c r="D488" s="148" t="s">
        <v>4</v>
      </c>
      <c r="E488" s="223" t="str">
        <f ca="1">IF(AND(J488&lt;&gt;"", O488&lt;&gt;"", TODAY() &gt; O488, N488=""), "포스팅 지연",
IF(N488&lt;&gt;"", "포스팅 완료",
IF(M488=TRUE, "시술 완료",
IF(L488=TRUE, "콘텐츠 가이드 전송",
IF(NOT(ISBLANK(J488)), "예약 확정",
IF(I488=TRUE, "구글폼 회신",
IF(H488=TRUE, "구글폼 전송",
IF(G488=TRUE, "거절",
IF(F488=TRUE, "회신 수신",
"태핑 완료 회신대기")))))
))))</f>
        <v>구글폼 전송</v>
      </c>
      <c r="F488" s="13" t="b">
        <v>1</v>
      </c>
      <c r="G488" s="13" t="b">
        <v>0</v>
      </c>
      <c r="H488" s="13" t="b">
        <v>1</v>
      </c>
      <c r="I488" s="13" t="b">
        <f>IF(COUNTIF([1]!Form_Responses1[[#All],[Instagram account
(ex. idenel_official - Do not put "@")]], LOWER(A488)) &gt; 0, TRUE, FALSE)</f>
        <v>0</v>
      </c>
      <c r="J488" s="14"/>
      <c r="K488" s="11" t="str">
        <f>IFERROR(VLOOKUP(LOWER(A488), '[1]설문지 응답 시트1'!I:N, 6, FALSE), "")</f>
        <v/>
      </c>
      <c r="L488" s="13" t="b">
        <v>0</v>
      </c>
      <c r="M488" s="13" t="b">
        <v>0</v>
      </c>
      <c r="N488" s="11"/>
      <c r="O488" s="12" t="str">
        <f>IF(ISBLANK(Table1[[#This Row],[예약일(확정)]]),"",Table1[[#This Row],[예약일(확정)]]+7)</f>
        <v/>
      </c>
      <c r="P488" s="11"/>
      <c r="Q488" s="11"/>
      <c r="R488" s="11"/>
      <c r="S488" s="11"/>
      <c r="T488" s="11"/>
      <c r="U488" s="10"/>
    </row>
    <row r="489" spans="1:21" ht="17">
      <c r="A489" s="71" t="s">
        <v>5406</v>
      </c>
      <c r="B489" s="180" t="s">
        <v>5405</v>
      </c>
      <c r="C489" s="179"/>
      <c r="D489" s="150" t="s">
        <v>4</v>
      </c>
      <c r="E489" s="224" t="str">
        <f ca="1">IF(AND(J489&lt;&gt;"", O489&lt;&gt;"", TODAY() &gt; O489, N489=""), "포스팅 지연",
IF(N489&lt;&gt;"", "포스팅 완료",
IF(M489=TRUE, "시술 완료",
IF(L489=TRUE, "콘텐츠 가이드 전송",
IF(NOT(ISBLANK(J489)), "예약 확정",
IF(I489=TRUE, "구글폼 회신",
IF(H489=TRUE, "구글폼 전송",
IF(G489=TRUE, "거절",
IF(F489=TRUE, "회신 수신",
"태핑 완료 회신대기")))))
))))</f>
        <v>구글폼 전송</v>
      </c>
      <c r="F489" s="22" t="b">
        <v>1</v>
      </c>
      <c r="G489" s="22" t="b">
        <v>0</v>
      </c>
      <c r="H489" s="22" t="b">
        <v>1</v>
      </c>
      <c r="I489" s="22" t="b">
        <f>IF(COUNTIF([1]!Form_Responses1[[#All],[Instagram account
(ex. idenel_official - Do not put "@")]], LOWER(A489)) &gt; 0, TRUE, FALSE)</f>
        <v>0</v>
      </c>
      <c r="J489" s="23"/>
      <c r="K489" s="20" t="str">
        <f>IFERROR(VLOOKUP(LOWER(A489), '[1]설문지 응답 시트1'!I:N, 6, FALSE), "")</f>
        <v/>
      </c>
      <c r="L489" s="22" t="b">
        <v>0</v>
      </c>
      <c r="M489" s="22" t="b">
        <v>0</v>
      </c>
      <c r="N489" s="20"/>
      <c r="O489" s="21" t="str">
        <f>IF(ISBLANK(Table1[[#This Row],[예약일(확정)]]),"",Table1[[#This Row],[예약일(확정)]]+7)</f>
        <v/>
      </c>
      <c r="P489" s="20"/>
      <c r="Q489" s="20"/>
      <c r="R489" s="20"/>
      <c r="S489" s="20"/>
      <c r="T489" s="20"/>
      <c r="U489" s="19"/>
    </row>
    <row r="490" spans="1:21" ht="17">
      <c r="A490" s="124" t="s">
        <v>1400</v>
      </c>
      <c r="B490" s="184" t="s">
        <v>5404</v>
      </c>
      <c r="C490" s="179"/>
      <c r="D490" s="148" t="s">
        <v>4</v>
      </c>
      <c r="E490" s="223" t="str">
        <f ca="1">IF(AND(J490&lt;&gt;"", O490&lt;&gt;"", TODAY() &gt; O490, N490=""), "포스팅 지연",
IF(N490&lt;&gt;"", "포스팅 완료",
IF(M490=TRUE, "시술 완료",
IF(L490=TRUE, "콘텐츠 가이드 전송",
IF(NOT(ISBLANK(J490)), "예약 확정",
IF(I490=TRUE, "구글폼 회신",
IF(H490=TRUE, "구글폼 전송",
IF(G490=TRUE, "거절",
IF(F490=TRUE, "회신 수신",
"태핑 완료 회신대기")))))
))))</f>
        <v>회신 수신</v>
      </c>
      <c r="F490" s="13" t="b">
        <v>1</v>
      </c>
      <c r="G490" s="13" t="b">
        <v>0</v>
      </c>
      <c r="H490" s="13" t="b">
        <v>0</v>
      </c>
      <c r="I490" s="13" t="b">
        <f>IF(COUNTIF([1]!Form_Responses1[[#All],[Instagram account
(ex. idenel_official - Do not put "@")]], LOWER(A490)) &gt; 0, TRUE, FALSE)</f>
        <v>0</v>
      </c>
      <c r="J490" s="14"/>
      <c r="K490" s="11" t="str">
        <f>IFERROR(VLOOKUP(LOWER(A490), '[1]설문지 응답 시트1'!I:N, 6, FALSE), "")</f>
        <v/>
      </c>
      <c r="L490" s="13" t="b">
        <v>0</v>
      </c>
      <c r="M490" s="13" t="b">
        <v>0</v>
      </c>
      <c r="N490" s="11"/>
      <c r="O490" s="12" t="str">
        <f>IF(ISBLANK(Table1[[#This Row],[예약일(확정)]]),"",Table1[[#This Row],[예약일(확정)]]+7)</f>
        <v/>
      </c>
      <c r="P490" s="11"/>
      <c r="Q490" s="11"/>
      <c r="R490" s="11"/>
      <c r="S490" s="11"/>
      <c r="T490" s="11"/>
      <c r="U490" s="10"/>
    </row>
    <row r="491" spans="1:21" ht="17">
      <c r="A491" s="124" t="s">
        <v>5403</v>
      </c>
      <c r="B491" s="184" t="s">
        <v>5402</v>
      </c>
      <c r="C491" s="179"/>
      <c r="D491" s="150" t="s">
        <v>4</v>
      </c>
      <c r="E491" s="224" t="str">
        <f ca="1">IF(AND(J491&lt;&gt;"", O491&lt;&gt;"", TODAY() &gt; O491, N491=""), "포스팅 지연",
IF(N491&lt;&gt;"", "포스팅 완료",
IF(M491=TRUE, "시술 완료",
IF(L491=TRUE, "콘텐츠 가이드 전송",
IF(NOT(ISBLANK(J491)), "예약 확정",
IF(I491=TRUE, "구글폼 회신",
IF(H491=TRUE, "구글폼 전송",
IF(G491=TRUE, "거절",
IF(F491=TRUE, "회신 수신",
"태핑 완료 회신대기")))))
))))</f>
        <v>회신 수신</v>
      </c>
      <c r="F491" s="22" t="b">
        <v>1</v>
      </c>
      <c r="G491" s="22" t="b">
        <v>0</v>
      </c>
      <c r="H491" s="22" t="b">
        <v>0</v>
      </c>
      <c r="I491" s="22" t="b">
        <f>IF(COUNTIF([1]!Form_Responses1[[#All],[Instagram account
(ex. idenel_official - Do not put "@")]], LOWER(A491)) &gt; 0, TRUE, FALSE)</f>
        <v>0</v>
      </c>
      <c r="J491" s="23"/>
      <c r="K491" s="20" t="str">
        <f>IFERROR(VLOOKUP(LOWER(A491), '[1]설문지 응답 시트1'!I:N, 6, FALSE), "")</f>
        <v/>
      </c>
      <c r="L491" s="22" t="b">
        <v>0</v>
      </c>
      <c r="M491" s="22" t="b">
        <v>0</v>
      </c>
      <c r="N491" s="20"/>
      <c r="O491" s="21" t="str">
        <f>IF(ISBLANK(Table1[[#This Row],[예약일(확정)]]),"",Table1[[#This Row],[예약일(확정)]]+7)</f>
        <v/>
      </c>
      <c r="P491" s="20"/>
      <c r="Q491" s="20"/>
      <c r="R491" s="20"/>
      <c r="S491" s="20"/>
      <c r="T491" s="20"/>
      <c r="U491" s="19"/>
    </row>
    <row r="492" spans="1:21" ht="17">
      <c r="A492" s="124" t="s">
        <v>5401</v>
      </c>
      <c r="B492" s="184" t="s">
        <v>5400</v>
      </c>
      <c r="C492" s="179"/>
      <c r="D492" s="148" t="s">
        <v>4</v>
      </c>
      <c r="E492" s="223" t="str">
        <f ca="1">IF(AND(J492&lt;&gt;"", O492&lt;&gt;"", TODAY() &gt; O492, N492=""), "포스팅 지연",
IF(N492&lt;&gt;"", "포스팅 완료",
IF(M492=TRUE, "시술 완료",
IF(L492=TRUE, "콘텐츠 가이드 전송",
IF(NOT(ISBLANK(J492)), "예약 확정",
IF(I492=TRUE, "구글폼 회신",
IF(H492=TRUE, "구글폼 전송",
IF(G492=TRUE, "거절",
IF(F492=TRUE, "회신 수신",
"태핑 완료 회신대기")))))
))))</f>
        <v>회신 수신</v>
      </c>
      <c r="F492" s="13" t="b">
        <v>1</v>
      </c>
      <c r="G492" s="13" t="b">
        <v>0</v>
      </c>
      <c r="H492" s="13" t="b">
        <v>0</v>
      </c>
      <c r="I492" s="13" t="b">
        <f>IF(COUNTIF([1]!Form_Responses1[[#All],[Instagram account
(ex. idenel_official - Do not put "@")]], LOWER(A492)) &gt; 0, TRUE, FALSE)</f>
        <v>0</v>
      </c>
      <c r="J492" s="14"/>
      <c r="K492" s="11" t="str">
        <f>IFERROR(VLOOKUP(LOWER(A492), '[1]설문지 응답 시트1'!I:N, 6, FALSE), "")</f>
        <v/>
      </c>
      <c r="L492" s="13" t="b">
        <v>0</v>
      </c>
      <c r="M492" s="13" t="b">
        <v>0</v>
      </c>
      <c r="N492" s="11"/>
      <c r="O492" s="12" t="str">
        <f>IF(ISBLANK(Table1[[#This Row],[예약일(확정)]]),"",Table1[[#This Row],[예약일(확정)]]+7)</f>
        <v/>
      </c>
      <c r="P492" s="11"/>
      <c r="Q492" s="11"/>
      <c r="R492" s="11"/>
      <c r="S492" s="11"/>
      <c r="T492" s="11"/>
      <c r="U492" s="10"/>
    </row>
    <row r="493" spans="1:21" ht="17">
      <c r="A493" s="124" t="s">
        <v>5399</v>
      </c>
      <c r="B493" s="184" t="s">
        <v>5398</v>
      </c>
      <c r="C493" s="179"/>
      <c r="D493" s="150" t="s">
        <v>4</v>
      </c>
      <c r="E493" s="224" t="str">
        <f ca="1">IF(AND(J493&lt;&gt;"", O493&lt;&gt;"", TODAY() &gt; O493, N493=""), "포스팅 지연",
IF(N493&lt;&gt;"", "포스팅 완료",
IF(M493=TRUE, "시술 완료",
IF(L493=TRUE, "콘텐츠 가이드 전송",
IF(NOT(ISBLANK(J493)), "예약 확정",
IF(I493=TRUE, "구글폼 회신",
IF(H493=TRUE, "구글폼 전송",
IF(G493=TRUE, "거절",
IF(F493=TRUE, "회신 수신",
"태핑 완료 회신대기")))))
))))</f>
        <v>포스팅 완료</v>
      </c>
      <c r="F493" s="22" t="b">
        <v>1</v>
      </c>
      <c r="G493" s="22" t="b">
        <v>0</v>
      </c>
      <c r="H493" s="22" t="b">
        <v>1</v>
      </c>
      <c r="I493" s="22" t="b">
        <f>IF(COUNTIF([1]!Form_Responses1[[#All],[Instagram account
(ex. idenel_official - Do not put "@")]], LOWER(A493)) &gt; 0, TRUE, FALSE)</f>
        <v>1</v>
      </c>
      <c r="J493" s="23">
        <v>45821.625</v>
      </c>
      <c r="K493" s="20" t="str">
        <f>IFERROR(VLOOKUP(LOWER(A493), '[1]설문지 응답 시트1'!I:N, 6, FALSE), "")</f>
        <v>Benjamin Clinic (Gangnam)</v>
      </c>
      <c r="L493" s="22" t="b">
        <v>1</v>
      </c>
      <c r="M493" s="22" t="b">
        <v>1</v>
      </c>
      <c r="N493" s="33" t="s">
        <v>5397</v>
      </c>
      <c r="O493" s="21">
        <v>45832</v>
      </c>
      <c r="P493" s="20"/>
      <c r="Q493" s="20"/>
      <c r="R493" s="20"/>
      <c r="S493" s="20"/>
      <c r="T493" s="20" t="s">
        <v>1962</v>
      </c>
      <c r="U493" s="19"/>
    </row>
    <row r="494" spans="1:21" ht="17">
      <c r="A494" s="71" t="s">
        <v>5396</v>
      </c>
      <c r="B494" s="180" t="s">
        <v>5395</v>
      </c>
      <c r="C494" s="179"/>
      <c r="D494" s="148" t="s">
        <v>4</v>
      </c>
      <c r="E494" s="223" t="str">
        <f ca="1">IF(AND(J494&lt;&gt;"", O494&lt;&gt;"", TODAY() &gt; O494, N494=""), "포스팅 지연",
IF(N494&lt;&gt;"", "포스팅 완료",
IF(M494=TRUE, "시술 완료",
IF(L494=TRUE, "콘텐츠 가이드 전송",
IF(NOT(ISBLANK(J494)), "예약 확정",
IF(I494=TRUE, "구글폼 회신",
IF(H494=TRUE, "구글폼 전송",
IF(G494=TRUE, "거절",
IF(F494=TRUE, "회신 수신",
"태핑 완료 회신대기")))))
))))</f>
        <v>포스팅 완료</v>
      </c>
      <c r="F494" s="13" t="b">
        <v>1</v>
      </c>
      <c r="G494" s="13" t="b">
        <v>0</v>
      </c>
      <c r="H494" s="13" t="b">
        <v>1</v>
      </c>
      <c r="I494" s="13" t="b">
        <v>1</v>
      </c>
      <c r="J494" s="14">
        <v>45825.479166666664</v>
      </c>
      <c r="K494" s="11" t="s">
        <v>111</v>
      </c>
      <c r="L494" s="13" t="b">
        <v>1</v>
      </c>
      <c r="M494" s="13" t="b">
        <v>1</v>
      </c>
      <c r="N494" s="58" t="s">
        <v>5394</v>
      </c>
      <c r="O494" s="12">
        <f>IF(ISBLANK(Table1[[#This Row],[예약일(확정)]]),"",Table1[[#This Row],[예약일(확정)]]+7)</f>
        <v>45832.479166666664</v>
      </c>
      <c r="P494" s="11"/>
      <c r="Q494" s="11"/>
      <c r="R494" s="11"/>
      <c r="S494" s="11"/>
      <c r="T494" s="11" t="s">
        <v>1962</v>
      </c>
      <c r="U494" s="10"/>
    </row>
    <row r="495" spans="1:21" ht="17">
      <c r="A495" s="71" t="s">
        <v>5393</v>
      </c>
      <c r="B495" s="180" t="s">
        <v>5392</v>
      </c>
      <c r="C495" s="179"/>
      <c r="D495" s="150" t="s">
        <v>4</v>
      </c>
      <c r="E495" s="224" t="str">
        <f ca="1">IF(AND(J495&lt;&gt;"", O495&lt;&gt;"", TODAY() &gt; O495, N495=""), "포스팅 지연",
IF(N495&lt;&gt;"", "포스팅 완료",
IF(M495=TRUE, "시술 완료",
IF(L495=TRUE, "콘텐츠 가이드 전송",
IF(NOT(ISBLANK(J495)), "예약 확정",
IF(I495=TRUE, "구글폼 회신",
IF(H495=TRUE, "구글폼 전송",
IF(G495=TRUE, "거절",
IF(F495=TRUE, "회신 수신",
"태핑 완료 회신대기")))))
))))</f>
        <v>회신 수신</v>
      </c>
      <c r="F495" s="22" t="b">
        <v>1</v>
      </c>
      <c r="G495" s="22" t="b">
        <v>0</v>
      </c>
      <c r="H495" s="22" t="b">
        <v>0</v>
      </c>
      <c r="I495" s="22" t="b">
        <f>IF(COUNTIF([1]!Form_Responses1[[#All],[Instagram account
(ex. idenel_official - Do not put "@")]], LOWER(A495)) &gt; 0, TRUE, FALSE)</f>
        <v>0</v>
      </c>
      <c r="J495" s="23"/>
      <c r="K495" s="20" t="str">
        <f>IFERROR(VLOOKUP(LOWER(A495), '[1]설문지 응답 시트1'!I:N, 6, FALSE), "")</f>
        <v/>
      </c>
      <c r="L495" s="22" t="b">
        <v>0</v>
      </c>
      <c r="M495" s="22" t="b">
        <v>0</v>
      </c>
      <c r="N495" s="20"/>
      <c r="O495" s="21" t="str">
        <f>IF(ISBLANK(Table1[[#This Row],[예약일(확정)]]),"",Table1[[#This Row],[예약일(확정)]]+7)</f>
        <v/>
      </c>
      <c r="P495" s="20"/>
      <c r="Q495" s="20"/>
      <c r="R495" s="20"/>
      <c r="S495" s="20"/>
      <c r="T495" s="20"/>
      <c r="U495" s="19"/>
    </row>
    <row r="496" spans="1:21" ht="17">
      <c r="A496" s="124" t="s">
        <v>5391</v>
      </c>
      <c r="B496" s="184" t="s">
        <v>5390</v>
      </c>
      <c r="C496" s="179"/>
      <c r="D496" s="148" t="s">
        <v>4</v>
      </c>
      <c r="E496" s="223" t="str">
        <f ca="1">IF(AND(J496&lt;&gt;"", O496&lt;&gt;"", TODAY() &gt; O496, N496=""), "포스팅 지연",
IF(N496&lt;&gt;"", "포스팅 완료",
IF(M496=TRUE, "시술 완료",
IF(L496=TRUE, "콘텐츠 가이드 전송",
IF(NOT(ISBLANK(J496)), "예약 확정",
IF(I496=TRUE, "구글폼 회신",
IF(H496=TRUE, "구글폼 전송",
IF(G496=TRUE, "거절",
IF(F496=TRUE, "회신 수신",
"태핑 완료 회신대기")))))
))))</f>
        <v>태핑 완료 회신대기</v>
      </c>
      <c r="F496" s="13" t="b">
        <v>0</v>
      </c>
      <c r="G496" s="13" t="b">
        <v>0</v>
      </c>
      <c r="H496" s="13" t="b">
        <v>0</v>
      </c>
      <c r="I496" s="13" t="b">
        <f>IF(COUNTIF([1]!Form_Responses1[[#All],[Instagram account
(ex. idenel_official - Do not put "@")]], LOWER(A496)) &gt; 0, TRUE, FALSE)</f>
        <v>0</v>
      </c>
      <c r="J496" s="14"/>
      <c r="K496" s="11" t="str">
        <f>IFERROR(VLOOKUP(LOWER(A496), '[1]설문지 응답 시트1'!I:N, 6, FALSE), "")</f>
        <v/>
      </c>
      <c r="L496" s="13" t="b">
        <v>0</v>
      </c>
      <c r="M496" s="13" t="b">
        <v>0</v>
      </c>
      <c r="N496" s="11"/>
      <c r="O496" s="12" t="str">
        <f>IF(ISBLANK(Table1[[#This Row],[예약일(확정)]]),"",Table1[[#This Row],[예약일(확정)]]+7)</f>
        <v/>
      </c>
      <c r="P496" s="11"/>
      <c r="Q496" s="11"/>
      <c r="R496" s="11"/>
      <c r="S496" s="11"/>
      <c r="T496" s="11"/>
      <c r="U496" s="10"/>
    </row>
    <row r="497" spans="1:21" ht="17">
      <c r="A497" s="124" t="s">
        <v>5389</v>
      </c>
      <c r="B497" s="184" t="s">
        <v>5388</v>
      </c>
      <c r="C497" s="179"/>
      <c r="D497" s="150" t="s">
        <v>4</v>
      </c>
      <c r="E497" s="224" t="str">
        <f ca="1">IF(AND(J497&lt;&gt;"", O497&lt;&gt;"", TODAY() &gt; O497, N497=""), "포스팅 지연",
IF(N497&lt;&gt;"", "포스팅 완료",
IF(M497=TRUE, "시술 완료",
IF(L497=TRUE, "콘텐츠 가이드 전송",
IF(NOT(ISBLANK(J497)), "예약 확정",
IF(I497=TRUE, "구글폼 회신",
IF(H497=TRUE, "구글폼 전송",
IF(G497=TRUE, "거절",
IF(F497=TRUE, "회신 수신",
"태핑 완료 회신대기")))))
))))</f>
        <v>구글폼 전송</v>
      </c>
      <c r="F497" s="22" t="b">
        <v>1</v>
      </c>
      <c r="G497" s="22" t="b">
        <v>0</v>
      </c>
      <c r="H497" s="22" t="b">
        <v>1</v>
      </c>
      <c r="I497" s="22" t="b">
        <f>IF(COUNTIF([1]!Form_Responses1[[#All],[Instagram account
(ex. idenel_official - Do not put "@")]], LOWER(A497)) &gt; 0, TRUE, FALSE)</f>
        <v>0</v>
      </c>
      <c r="J497" s="23"/>
      <c r="K497" s="20" t="str">
        <f>IFERROR(VLOOKUP(LOWER(A497), '[1]설문지 응답 시트1'!I:N, 6, FALSE), "")</f>
        <v/>
      </c>
      <c r="L497" s="22" t="b">
        <v>0</v>
      </c>
      <c r="M497" s="22" t="b">
        <v>0</v>
      </c>
      <c r="N497" s="20"/>
      <c r="O497" s="21" t="str">
        <f>IF(ISBLANK(Table1[[#This Row],[예약일(확정)]]),"",Table1[[#This Row],[예약일(확정)]]+7)</f>
        <v/>
      </c>
      <c r="P497" s="20"/>
      <c r="Q497" s="20"/>
      <c r="R497" s="20"/>
      <c r="S497" s="20"/>
      <c r="T497" s="20"/>
      <c r="U497" s="19"/>
    </row>
    <row r="498" spans="1:21" ht="17">
      <c r="A498" s="71" t="s">
        <v>1526</v>
      </c>
      <c r="B498" s="180" t="s">
        <v>1525</v>
      </c>
      <c r="C498" s="179"/>
      <c r="D498" s="148" t="s">
        <v>4</v>
      </c>
      <c r="E498" s="223" t="str">
        <f ca="1">IF(AND(J498&lt;&gt;"", O498&lt;&gt;"", TODAY() &gt; O498, N498=""), "포스팅 지연",
IF(N498&lt;&gt;"", "포스팅 완료",
IF(M498=TRUE, "시술 완료",
IF(L498=TRUE, "콘텐츠 가이드 전송",
IF(NOT(ISBLANK(J498)), "예약 확정",
IF(I498=TRUE, "구글폼 회신",
IF(H498=TRUE, "구글폼 전송",
IF(G498=TRUE, "거절",
IF(F498=TRUE, "회신 수신",
"태핑 완료 회신대기")))))
))))</f>
        <v>구글폼 전송</v>
      </c>
      <c r="F498" s="13" t="b">
        <v>1</v>
      </c>
      <c r="G498" s="13" t="b">
        <v>0</v>
      </c>
      <c r="H498" s="13" t="b">
        <v>1</v>
      </c>
      <c r="I498" s="13" t="b">
        <f>IF(COUNTIF([1]!Form_Responses1[[#All],[Instagram account
(ex. idenel_official - Do not put "@")]], LOWER(A498)) &gt; 0, TRUE, FALSE)</f>
        <v>0</v>
      </c>
      <c r="J498" s="14"/>
      <c r="K498" s="11" t="str">
        <f>IFERROR(VLOOKUP(LOWER(A498), '[1]설문지 응답 시트1'!I:N, 6, FALSE), "")</f>
        <v/>
      </c>
      <c r="L498" s="13" t="b">
        <v>0</v>
      </c>
      <c r="M498" s="13" t="b">
        <v>0</v>
      </c>
      <c r="N498" s="11"/>
      <c r="O498" s="12" t="str">
        <f>IF(ISBLANK(Table1[[#This Row],[예약일(확정)]]),"",Table1[[#This Row],[예약일(확정)]]+7)</f>
        <v/>
      </c>
      <c r="P498" s="11"/>
      <c r="Q498" s="11"/>
      <c r="R498" s="11"/>
      <c r="S498" s="11"/>
      <c r="T498" s="11"/>
      <c r="U498" s="10"/>
    </row>
    <row r="499" spans="1:21" ht="17">
      <c r="A499" s="124" t="s">
        <v>5387</v>
      </c>
      <c r="B499" s="184" t="s">
        <v>5386</v>
      </c>
      <c r="C499" s="179"/>
      <c r="D499" s="150" t="s">
        <v>4</v>
      </c>
      <c r="E499" s="224" t="s">
        <v>3394</v>
      </c>
      <c r="F499" s="22" t="b">
        <v>1</v>
      </c>
      <c r="G499" s="22" t="b">
        <v>0</v>
      </c>
      <c r="H499" s="22" t="b">
        <v>0</v>
      </c>
      <c r="I499" s="22" t="b">
        <f>IF(COUNTIF([1]!Form_Responses1[[#All],[Instagram account
(ex. idenel_official - Do not put "@")]], LOWER(A499)) &gt; 0, TRUE, FALSE)</f>
        <v>1</v>
      </c>
      <c r="J499" s="23"/>
      <c r="K499" s="20" t="str">
        <f>IFERROR(VLOOKUP(LOWER(A499), '[1]설문지 응답 시트1'!I:N, 6, FALSE), "")</f>
        <v>Obliv Clinic (Incheon)</v>
      </c>
      <c r="L499" s="22" t="b">
        <v>0</v>
      </c>
      <c r="M499" s="22" t="b">
        <v>0</v>
      </c>
      <c r="N499" s="20"/>
      <c r="O499" s="21" t="str">
        <f>IF(ISBLANK(Table1[[#This Row],[예약일(확정)]]),"",Table1[[#This Row],[예약일(확정)]]+7)</f>
        <v/>
      </c>
      <c r="P499" s="20"/>
      <c r="Q499" s="20"/>
      <c r="R499" s="20"/>
      <c r="S499" s="20"/>
      <c r="T499" s="20"/>
      <c r="U499" s="19"/>
    </row>
    <row r="500" spans="1:21" ht="17">
      <c r="A500" s="124" t="s">
        <v>5385</v>
      </c>
      <c r="B500" s="184" t="s">
        <v>5384</v>
      </c>
      <c r="C500" s="179"/>
      <c r="D500" s="148" t="s">
        <v>4</v>
      </c>
      <c r="E500" s="223" t="str">
        <f ca="1">IF(AND(J500&lt;&gt;"", O500&lt;&gt;"", TODAY() &gt; O500, N500=""), "포스팅 지연",
IF(N500&lt;&gt;"", "포스팅 완료",
IF(M500=TRUE, "시술 완료",
IF(L500=TRUE, "콘텐츠 가이드 전송",
IF(NOT(ISBLANK(J500)), "예약 확정",
IF(I500=TRUE, "구글폼 회신",
IF(H500=TRUE, "구글폼 전송",
IF(G500=TRUE, "거절",
IF(F500=TRUE, "회신 수신",
"태핑 완료 회신대기")))))
))))</f>
        <v>포스팅 완료</v>
      </c>
      <c r="F500" s="13" t="b">
        <v>1</v>
      </c>
      <c r="G500" s="13" t="b">
        <v>0</v>
      </c>
      <c r="H500" s="13" t="b">
        <v>1</v>
      </c>
      <c r="I500" s="13" t="b">
        <f>IF(COUNTIF([1]!Form_Responses1[[#All],[Instagram account
(ex. idenel_official - Do not put "@")]], LOWER(A500)) &gt; 0, TRUE, FALSE)</f>
        <v>1</v>
      </c>
      <c r="J500" s="14">
        <v>45825.645833333336</v>
      </c>
      <c r="K500" s="11" t="str">
        <f>IFERROR(VLOOKUP(LOWER(A500), '[1]설문지 응답 시트1'!I:N, 6, FALSE), "")</f>
        <v>Benjamin Clinic (Gangnam)</v>
      </c>
      <c r="L500" s="13" t="b">
        <v>1</v>
      </c>
      <c r="M500" s="13" t="b">
        <v>1</v>
      </c>
      <c r="N500" s="58" t="s">
        <v>5383</v>
      </c>
      <c r="O500" s="12">
        <f>IF(ISBLANK(Table1[[#This Row],[예약일(확정)]]),"",Table1[[#This Row],[예약일(확정)]]+7)</f>
        <v>45832.645833333336</v>
      </c>
      <c r="P500" s="11"/>
      <c r="Q500" s="11"/>
      <c r="R500" s="11"/>
      <c r="S500" s="11"/>
      <c r="T500" s="11" t="s">
        <v>2125</v>
      </c>
      <c r="U500" s="10"/>
    </row>
    <row r="501" spans="1:21" ht="17">
      <c r="A501" s="124" t="s">
        <v>5382</v>
      </c>
      <c r="B501" s="184" t="s">
        <v>5381</v>
      </c>
      <c r="C501" s="179"/>
      <c r="D501" s="150" t="s">
        <v>4</v>
      </c>
      <c r="E501" s="224" t="str">
        <f ca="1">IF(AND(J501&lt;&gt;"", O501&lt;&gt;"", TODAY() &gt; O501, N501=""), "포스팅 지연",
IF(N501&lt;&gt;"", "포스팅 완료",
IF(M501=TRUE, "시술 완료",
IF(L501=TRUE, "콘텐츠 가이드 전송",
IF(NOT(ISBLANK(J501)), "예약 확정",
IF(I501=TRUE, "구글폼 회신",
IF(H501=TRUE, "구글폼 전송",
IF(G501=TRUE, "거절",
IF(F501=TRUE, "회신 수신",
"태핑 완료 회신대기")))))
))))</f>
        <v>구글폼 전송</v>
      </c>
      <c r="F501" s="22" t="b">
        <v>1</v>
      </c>
      <c r="G501" s="22" t="b">
        <v>0</v>
      </c>
      <c r="H501" s="22" t="b">
        <v>1</v>
      </c>
      <c r="I501" s="22" t="b">
        <f>IF(COUNTIF([1]!Form_Responses1[[#All],[Instagram account
(ex. idenel_official - Do not put "@")]], LOWER(A501)) &gt; 0, TRUE, FALSE)</f>
        <v>0</v>
      </c>
      <c r="J501" s="23"/>
      <c r="K501" s="20" t="str">
        <f>IFERROR(VLOOKUP(LOWER(A501), '[1]설문지 응답 시트1'!I:N, 6, FALSE), "")</f>
        <v/>
      </c>
      <c r="L501" s="22" t="b">
        <v>0</v>
      </c>
      <c r="M501" s="22" t="b">
        <v>0</v>
      </c>
      <c r="N501" s="20"/>
      <c r="O501" s="21" t="str">
        <f>IF(ISBLANK(Table1[[#This Row],[예약일(확정)]]),"",Table1[[#This Row],[예약일(확정)]]+7)</f>
        <v/>
      </c>
      <c r="P501" s="20"/>
      <c r="Q501" s="20"/>
      <c r="R501" s="20"/>
      <c r="S501" s="20"/>
      <c r="T501" s="20"/>
      <c r="U501" s="19"/>
    </row>
    <row r="502" spans="1:21" ht="17">
      <c r="A502" s="124" t="s">
        <v>1611</v>
      </c>
      <c r="B502" s="184" t="s">
        <v>5380</v>
      </c>
      <c r="C502" s="179"/>
      <c r="D502" s="148" t="s">
        <v>4</v>
      </c>
      <c r="E502" s="223" t="str">
        <f ca="1">IF(AND(J502&lt;&gt;"", O502&lt;&gt;"", TODAY() &gt; O502, N502=""), "포스팅 지연",
IF(N502&lt;&gt;"", "포스팅 완료",
IF(M502=TRUE, "시술 완료",
IF(L502=TRUE, "콘텐츠 가이드 전송",
IF(NOT(ISBLANK(J502)), "예약 확정",
IF(I502=TRUE, "구글폼 회신",
IF(H502=TRUE, "구글폼 전송",
IF(G502=TRUE, "거절",
IF(F502=TRUE, "회신 수신",
"태핑 완료 회신대기")))))
))))</f>
        <v>태핑 완료 회신대기</v>
      </c>
      <c r="F502" s="13" t="b">
        <v>0</v>
      </c>
      <c r="G502" s="13" t="b">
        <v>0</v>
      </c>
      <c r="H502" s="13" t="b">
        <v>0</v>
      </c>
      <c r="I502" s="13" t="b">
        <f>IF(COUNTIF([1]!Form_Responses1[[#All],[Instagram account
(ex. idenel_official - Do not put "@")]], LOWER(A502)) &gt; 0, TRUE, FALSE)</f>
        <v>0</v>
      </c>
      <c r="J502" s="14"/>
      <c r="K502" s="11" t="str">
        <f>IFERROR(VLOOKUP(LOWER(A502), '[1]설문지 응답 시트1'!I:N, 6, FALSE), "")</f>
        <v/>
      </c>
      <c r="L502" s="13" t="b">
        <v>0</v>
      </c>
      <c r="M502" s="13" t="b">
        <v>0</v>
      </c>
      <c r="N502" s="11"/>
      <c r="O502" s="12" t="str">
        <f>IF(ISBLANK(Table1[[#This Row],[예약일(확정)]]),"",Table1[[#This Row],[예약일(확정)]]+7)</f>
        <v/>
      </c>
      <c r="P502" s="11"/>
      <c r="Q502" s="11"/>
      <c r="R502" s="11"/>
      <c r="S502" s="11"/>
      <c r="T502" s="11"/>
      <c r="U502" s="10"/>
    </row>
    <row r="503" spans="1:21" ht="17">
      <c r="A503" s="124" t="s">
        <v>5379</v>
      </c>
      <c r="B503" s="184" t="s">
        <v>5378</v>
      </c>
      <c r="C503" s="179"/>
      <c r="D503" s="150" t="s">
        <v>4</v>
      </c>
      <c r="E503" s="224" t="str">
        <f ca="1">IF(AND(J503&lt;&gt;"", O503&lt;&gt;"", TODAY() &gt; O503, N503=""), "포스팅 지연",
IF(N503&lt;&gt;"", "포스팅 완료",
IF(M503=TRUE, "시술 완료",
IF(L503=TRUE, "콘텐츠 가이드 전송",
IF(NOT(ISBLANK(J503)), "예약 확정",
IF(I503=TRUE, "구글폼 회신",
IF(H503=TRUE, "구글폼 전송",
IF(G503=TRUE, "거절",
IF(F503=TRUE, "회신 수신",
"태핑 완료 회신대기")))))
))))</f>
        <v>거절</v>
      </c>
      <c r="F503" s="22" t="b">
        <v>1</v>
      </c>
      <c r="G503" s="22" t="b">
        <v>1</v>
      </c>
      <c r="H503" s="22" t="b">
        <v>0</v>
      </c>
      <c r="I503" s="22" t="b">
        <f>IF(COUNTIF([1]!Form_Responses1[[#All],[Instagram account
(ex. idenel_official - Do not put "@")]], LOWER(A503)) &gt; 0, TRUE, FALSE)</f>
        <v>0</v>
      </c>
      <c r="J503" s="23"/>
      <c r="K503" s="20" t="str">
        <f>IFERROR(VLOOKUP(LOWER(A503), '[1]설문지 응답 시트1'!I:N, 6, FALSE), "")</f>
        <v/>
      </c>
      <c r="L503" s="22" t="b">
        <v>0</v>
      </c>
      <c r="M503" s="22" t="b">
        <v>0</v>
      </c>
      <c r="N503" s="20"/>
      <c r="O503" s="21" t="str">
        <f>IF(ISBLANK(Table1[[#This Row],[예약일(확정)]]),"",Table1[[#This Row],[예약일(확정)]]+7)</f>
        <v/>
      </c>
      <c r="P503" s="20"/>
      <c r="Q503" s="20"/>
      <c r="R503" s="20"/>
      <c r="S503" s="20"/>
      <c r="T503" s="20"/>
      <c r="U503" s="19"/>
    </row>
    <row r="504" spans="1:21" ht="17">
      <c r="A504" s="71" t="s">
        <v>5377</v>
      </c>
      <c r="B504" s="180" t="s">
        <v>5376</v>
      </c>
      <c r="C504" s="179"/>
      <c r="D504" s="148" t="s">
        <v>4</v>
      </c>
      <c r="E504" s="223" t="str">
        <f ca="1">IF(AND(J504&lt;&gt;"", O504&lt;&gt;"", TODAY() &gt; O504, N504=""), "포스팅 지연",
IF(N504&lt;&gt;"", "포스팅 완료",
IF(M504=TRUE, "시술 완료",
IF(L504=TRUE, "콘텐츠 가이드 전송",
IF(NOT(ISBLANK(J504)), "예약 확정",
IF(I504=TRUE, "구글폼 회신",
IF(H504=TRUE, "구글폼 전송",
IF(G504=TRUE, "거절",
IF(F504=TRUE, "회신 수신",
"태핑 완료 회신대기")))))
))))</f>
        <v>포스팅 완료</v>
      </c>
      <c r="F504" s="13" t="b">
        <v>1</v>
      </c>
      <c r="G504" s="13" t="b">
        <v>0</v>
      </c>
      <c r="H504" s="13" t="b">
        <v>1</v>
      </c>
      <c r="I504" s="13" t="b">
        <f>IF(COUNTIF([1]!Form_Responses1[[#All],[Instagram account
(ex. idenel_official - Do not put "@")]], LOWER(A504)) &gt; 0, TRUE, FALSE)</f>
        <v>1</v>
      </c>
      <c r="J504" s="14">
        <v>45826.583333333336</v>
      </c>
      <c r="K504" s="11" t="str">
        <f>IFERROR(VLOOKUP(LOWER(A504), '[1]설문지 응답 시트1'!I:N, 6, FALSE), "")</f>
        <v>Benjamin Clinic (Gangnam)</v>
      </c>
      <c r="L504" s="13" t="b">
        <v>0</v>
      </c>
      <c r="M504" s="13" t="b">
        <v>0</v>
      </c>
      <c r="N504" s="58" t="s">
        <v>5375</v>
      </c>
      <c r="O504" s="12">
        <f>IF(ISBLANK(Table1[[#This Row],[예약일(확정)]]),"",Table1[[#This Row],[예약일(확정)]]+7)</f>
        <v>45833.583333333336</v>
      </c>
      <c r="P504" s="11"/>
      <c r="Q504" s="11"/>
      <c r="R504" s="11"/>
      <c r="S504" s="11"/>
      <c r="T504" s="58" t="s">
        <v>5374</v>
      </c>
      <c r="U504" s="10"/>
    </row>
    <row r="505" spans="1:21" ht="17">
      <c r="A505" s="71" t="s">
        <v>5373</v>
      </c>
      <c r="B505" s="180" t="s">
        <v>5372</v>
      </c>
      <c r="C505" s="179"/>
      <c r="D505" s="150" t="s">
        <v>4</v>
      </c>
      <c r="E505" s="224" t="str">
        <f ca="1">IF(AND(J505&lt;&gt;"", O505&lt;&gt;"", TODAY() &gt; O505, N505=""), "포스팅 지연",
IF(N505&lt;&gt;"", "포스팅 완료",
IF(M505=TRUE, "시술 완료",
IF(L505=TRUE, "콘텐츠 가이드 전송",
IF(NOT(ISBLANK(J505)), "예약 확정",
IF(I505=TRUE, "구글폼 회신",
IF(H505=TRUE, "구글폼 전송",
IF(G505=TRUE, "거절",
IF(F505=TRUE, "회신 수신",
"태핑 완료 회신대기")))))
))))</f>
        <v>회신 수신</v>
      </c>
      <c r="F505" s="22" t="b">
        <v>1</v>
      </c>
      <c r="G505" s="22" t="b">
        <v>0</v>
      </c>
      <c r="H505" s="22" t="b">
        <v>0</v>
      </c>
      <c r="I505" s="22" t="b">
        <f>IF(COUNTIF([1]!Form_Responses1[[#All],[Instagram account
(ex. idenel_official - Do not put "@")]], LOWER(A505)) &gt; 0, TRUE, FALSE)</f>
        <v>0</v>
      </c>
      <c r="J505" s="23"/>
      <c r="K505" s="20" t="str">
        <f>IFERROR(VLOOKUP(LOWER(A505), '[1]설문지 응답 시트1'!I:N, 6, FALSE), "")</f>
        <v/>
      </c>
      <c r="L505" s="22" t="b">
        <v>0</v>
      </c>
      <c r="M505" s="22" t="b">
        <v>0</v>
      </c>
      <c r="N505" s="20"/>
      <c r="O505" s="21" t="str">
        <f>IF(ISBLANK(Table1[[#This Row],[예약일(확정)]]),"",Table1[[#This Row],[예약일(확정)]]+7)</f>
        <v/>
      </c>
      <c r="P505" s="20"/>
      <c r="Q505" s="20"/>
      <c r="R505" s="20"/>
      <c r="S505" s="20"/>
      <c r="T505" s="20"/>
      <c r="U505" s="19"/>
    </row>
    <row r="506" spans="1:21" ht="17">
      <c r="A506" s="71" t="s">
        <v>5371</v>
      </c>
      <c r="B506" s="180" t="s">
        <v>5370</v>
      </c>
      <c r="C506" s="179"/>
      <c r="D506" s="148" t="s">
        <v>4</v>
      </c>
      <c r="E506" s="223" t="str">
        <f ca="1">IF(AND(J506&lt;&gt;"", O506&lt;&gt;"", TODAY() &gt; O506, N506=""), "포스팅 지연",
IF(N506&lt;&gt;"", "포스팅 완료",
IF(M506=TRUE, "시술 완료",
IF(L506=TRUE, "콘텐츠 가이드 전송",
IF(NOT(ISBLANK(J506)), "예약 확정",
IF(I506=TRUE, "구글폼 회신",
IF(H506=TRUE, "구글폼 전송",
IF(G506=TRUE, "거절",
IF(F506=TRUE, "회신 수신",
"태핑 완료 회신대기")))))
))))</f>
        <v>회신 수신</v>
      </c>
      <c r="F506" s="13" t="b">
        <v>1</v>
      </c>
      <c r="G506" s="13" t="b">
        <v>0</v>
      </c>
      <c r="H506" s="13" t="b">
        <v>0</v>
      </c>
      <c r="I506" s="13" t="b">
        <f>IF(COUNTIF([1]!Form_Responses1[[#All],[Instagram account
(ex. idenel_official - Do not put "@")]], LOWER(A506)) &gt; 0, TRUE, FALSE)</f>
        <v>0</v>
      </c>
      <c r="J506" s="14"/>
      <c r="K506" s="11" t="str">
        <f>IFERROR(VLOOKUP(LOWER(A506), '[1]설문지 응답 시트1'!I:N, 6, FALSE), "")</f>
        <v/>
      </c>
      <c r="L506" s="13" t="b">
        <v>0</v>
      </c>
      <c r="M506" s="13" t="b">
        <v>0</v>
      </c>
      <c r="N506" s="11"/>
      <c r="O506" s="12" t="str">
        <f>IF(ISBLANK(Table1[[#This Row],[예약일(확정)]]),"",Table1[[#This Row],[예약일(확정)]]+7)</f>
        <v/>
      </c>
      <c r="P506" s="11"/>
      <c r="Q506" s="11"/>
      <c r="R506" s="11"/>
      <c r="S506" s="11"/>
      <c r="T506" s="11"/>
      <c r="U506" s="10"/>
    </row>
    <row r="507" spans="1:21" ht="17">
      <c r="A507" s="124" t="s">
        <v>5369</v>
      </c>
      <c r="B507" s="184" t="s">
        <v>5368</v>
      </c>
      <c r="C507" s="179"/>
      <c r="D507" s="150" t="s">
        <v>4</v>
      </c>
      <c r="E507" s="224" t="str">
        <f ca="1">IF(AND(J507&lt;&gt;"", O507&lt;&gt;"", TODAY() &gt; O507, N507=""), "포스팅 지연",
IF(N507&lt;&gt;"", "포스팅 완료",
IF(M507=TRUE, "시술 완료",
IF(L507=TRUE, "콘텐츠 가이드 전송",
IF(NOT(ISBLANK(J507)), "예약 확정",
IF(I507=TRUE, "구글폼 회신",
IF(H507=TRUE, "구글폼 전송",
IF(G507=TRUE, "거절",
IF(F507=TRUE, "회신 수신",
"태핑 완료 회신대기")))))
))))</f>
        <v>구글폼 전송</v>
      </c>
      <c r="F507" s="22" t="b">
        <v>1</v>
      </c>
      <c r="G507" s="22" t="b">
        <v>0</v>
      </c>
      <c r="H507" s="22" t="b">
        <v>1</v>
      </c>
      <c r="I507" s="22" t="b">
        <f>IF(COUNTIF([1]!Form_Responses1[[#All],[Instagram account
(ex. idenel_official - Do not put "@")]], LOWER(A507)) &gt; 0, TRUE, FALSE)</f>
        <v>0</v>
      </c>
      <c r="J507" s="23"/>
      <c r="K507" s="20" t="str">
        <f>IFERROR(VLOOKUP(LOWER(A507), '[1]설문지 응답 시트1'!I:N, 6, FALSE), "")</f>
        <v/>
      </c>
      <c r="L507" s="22" t="b">
        <v>0</v>
      </c>
      <c r="M507" s="22" t="b">
        <v>0</v>
      </c>
      <c r="N507" s="20"/>
      <c r="O507" s="21" t="str">
        <f>IF(ISBLANK(Table1[[#This Row],[예약일(확정)]]),"",Table1[[#This Row],[예약일(확정)]]+7)</f>
        <v/>
      </c>
      <c r="P507" s="20"/>
      <c r="Q507" s="20"/>
      <c r="R507" s="20"/>
      <c r="S507" s="20"/>
      <c r="T507" s="20"/>
      <c r="U507" s="19"/>
    </row>
    <row r="508" spans="1:21" ht="17">
      <c r="A508" s="71" t="s">
        <v>5367</v>
      </c>
      <c r="B508" s="180" t="s">
        <v>5366</v>
      </c>
      <c r="C508" s="179"/>
      <c r="D508" s="148" t="s">
        <v>4</v>
      </c>
      <c r="E508" s="223" t="str">
        <f ca="1">IF(AND(J508&lt;&gt;"", O508&lt;&gt;"", TODAY() &gt; O508, N508=""), "포스팅 지연",
IF(N508&lt;&gt;"", "포스팅 완료",
IF(M508=TRUE, "시술 완료",
IF(L508=TRUE, "콘텐츠 가이드 전송",
IF(NOT(ISBLANK(J508)), "예약 확정",
IF(I508=TRUE, "구글폼 회신",
IF(H508=TRUE, "구글폼 전송",
IF(G508=TRUE, "거절",
IF(F508=TRUE, "회신 수신",
"태핑 완료 회신대기")))))
))))</f>
        <v>태핑 완료 회신대기</v>
      </c>
      <c r="F508" s="13" t="b">
        <v>0</v>
      </c>
      <c r="G508" s="13" t="b">
        <v>0</v>
      </c>
      <c r="H508" s="13" t="b">
        <v>0</v>
      </c>
      <c r="I508" s="13" t="b">
        <f>IF(COUNTIF([1]!Form_Responses1[[#All],[Instagram account
(ex. idenel_official - Do not put "@")]], LOWER(A508)) &gt; 0, TRUE, FALSE)</f>
        <v>0</v>
      </c>
      <c r="J508" s="14"/>
      <c r="K508" s="11" t="str">
        <f>IFERROR(VLOOKUP(LOWER(A508), '[1]설문지 응답 시트1'!I:N, 6, FALSE), "")</f>
        <v/>
      </c>
      <c r="L508" s="13" t="b">
        <v>0</v>
      </c>
      <c r="M508" s="13" t="b">
        <v>0</v>
      </c>
      <c r="N508" s="11"/>
      <c r="O508" s="12" t="str">
        <f>IF(ISBLANK(Table1[[#This Row],[예약일(확정)]]),"",Table1[[#This Row],[예약일(확정)]]+7)</f>
        <v/>
      </c>
      <c r="P508" s="11"/>
      <c r="Q508" s="11"/>
      <c r="R508" s="11"/>
      <c r="S508" s="11"/>
      <c r="T508" s="11"/>
      <c r="U508" s="10"/>
    </row>
    <row r="509" spans="1:21" ht="17">
      <c r="A509" s="71" t="s">
        <v>5365</v>
      </c>
      <c r="B509" s="180" t="s">
        <v>5364</v>
      </c>
      <c r="C509" s="179"/>
      <c r="D509" s="150" t="s">
        <v>4</v>
      </c>
      <c r="E509" s="224" t="str">
        <f ca="1">IF(AND(J509&lt;&gt;"", O509&lt;&gt;"", TODAY() &gt; O509, N509=""), "포스팅 지연",
IF(N509&lt;&gt;"", "포스팅 완료",
IF(M509=TRUE, "시술 완료",
IF(L509=TRUE, "콘텐츠 가이드 전송",
IF(NOT(ISBLANK(J509)), "예약 확정",
IF(I509=TRUE, "구글폼 회신",
IF(H509=TRUE, "구글폼 전송",
IF(G509=TRUE, "거절",
IF(F509=TRUE, "회신 수신",
"태핑 완료 회신대기")))))
))))</f>
        <v>포스팅 완료</v>
      </c>
      <c r="F509" s="22" t="b">
        <v>1</v>
      </c>
      <c r="G509" s="22" t="b">
        <v>0</v>
      </c>
      <c r="H509" s="22" t="b">
        <v>1</v>
      </c>
      <c r="I509" s="22" t="b">
        <f>IF(COUNTIF([1]!Form_Responses1[[#All],[Instagram account
(ex. idenel_official - Do not put "@")]], LOWER(A509)) &gt; 0, TRUE, FALSE)</f>
        <v>1</v>
      </c>
      <c r="J509" s="23">
        <v>45827.416666666664</v>
      </c>
      <c r="K509" s="20" t="str">
        <f>IFERROR(VLOOKUP(LOWER(A509), '[1]설문지 응답 시트1'!I:N, 6, FALSE), "")</f>
        <v>Benjamin Clinic (Gangnam)</v>
      </c>
      <c r="L509" s="22" t="b">
        <v>1</v>
      </c>
      <c r="M509" s="22" t="b">
        <v>1</v>
      </c>
      <c r="N509" s="33" t="s">
        <v>5363</v>
      </c>
      <c r="O509" s="21">
        <f>IF(ISBLANK(Table1[[#This Row],[예약일(확정)]]),"",Table1[[#This Row],[예약일(확정)]]+7)</f>
        <v>45834.416666666664</v>
      </c>
      <c r="P509" s="20"/>
      <c r="Q509" s="20"/>
      <c r="R509" s="20"/>
      <c r="S509" s="20"/>
      <c r="T509" s="33" t="s">
        <v>5362</v>
      </c>
      <c r="U509" s="19"/>
    </row>
    <row r="510" spans="1:21" ht="17">
      <c r="A510" s="71" t="s">
        <v>5361</v>
      </c>
      <c r="B510" s="180" t="s">
        <v>5360</v>
      </c>
      <c r="C510" s="179"/>
      <c r="D510" s="148" t="s">
        <v>4</v>
      </c>
      <c r="E510" s="223" t="str">
        <f ca="1">IF(AND(J510&lt;&gt;"", O510&lt;&gt;"", TODAY() &gt; O510, N510=""), "포스팅 지연",
IF(N510&lt;&gt;"", "포스팅 완료",
IF(M510=TRUE, "시술 완료",
IF(L510=TRUE, "콘텐츠 가이드 전송",
IF(NOT(ISBLANK(J510)), "예약 확정",
IF(I510=TRUE, "구글폼 회신",
IF(H510=TRUE, "구글폼 전송",
IF(G510=TRUE, "거절",
IF(F510=TRUE, "회신 수신",
"태핑 완료 회신대기")))))
))))</f>
        <v>회신 수신</v>
      </c>
      <c r="F510" s="13" t="b">
        <v>1</v>
      </c>
      <c r="G510" s="13" t="b">
        <v>0</v>
      </c>
      <c r="H510" s="13" t="b">
        <v>0</v>
      </c>
      <c r="I510" s="13" t="b">
        <f>IF(COUNTIF([1]!Form_Responses1[[#All],[Instagram account
(ex. idenel_official - Do not put "@")]], LOWER(A510)) &gt; 0, TRUE, FALSE)</f>
        <v>0</v>
      </c>
      <c r="J510" s="14"/>
      <c r="K510" s="11" t="str">
        <f>IFERROR(VLOOKUP(LOWER(A510), '[1]설문지 응답 시트1'!I:N, 6, FALSE), "")</f>
        <v/>
      </c>
      <c r="L510" s="13" t="b">
        <v>0</v>
      </c>
      <c r="M510" s="13" t="b">
        <v>0</v>
      </c>
      <c r="N510" s="11"/>
      <c r="O510" s="12" t="str">
        <f>IF(ISBLANK(Table1[[#This Row],[예약일(확정)]]),"",Table1[[#This Row],[예약일(확정)]]+7)</f>
        <v/>
      </c>
      <c r="P510" s="11"/>
      <c r="Q510" s="11"/>
      <c r="R510" s="11"/>
      <c r="S510" s="11"/>
      <c r="T510" s="11"/>
      <c r="U510" s="10"/>
    </row>
    <row r="511" spans="1:21" ht="17">
      <c r="A511" s="71" t="s">
        <v>5359</v>
      </c>
      <c r="B511" s="180" t="s">
        <v>5358</v>
      </c>
      <c r="C511" s="179"/>
      <c r="D511" s="150" t="s">
        <v>4</v>
      </c>
      <c r="E511" s="224" t="str">
        <f ca="1">IF(AND(J511&lt;&gt;"", O511&lt;&gt;"", TODAY() &gt; O511, N511=""), "포스팅 지연",
IF(N511&lt;&gt;"", "포스팅 완료",
IF(M511=TRUE, "시술 완료",
IF(L511=TRUE, "콘텐츠 가이드 전송",
IF(NOT(ISBLANK(J511)), "예약 확정",
IF(I511=TRUE, "구글폼 회신",
IF(H511=TRUE, "구글폼 전송",
IF(G511=TRUE, "거절",
IF(F511=TRUE, "회신 수신",
"태핑 완료 회신대기")))))
))))</f>
        <v>회신 수신</v>
      </c>
      <c r="F511" s="22" t="b">
        <v>1</v>
      </c>
      <c r="G511" s="22" t="b">
        <v>0</v>
      </c>
      <c r="H511" s="22" t="b">
        <v>0</v>
      </c>
      <c r="I511" s="22" t="b">
        <f>IF(COUNTIF([1]!Form_Responses1[[#All],[Instagram account
(ex. idenel_official - Do not put "@")]], LOWER(A511)) &gt; 0, TRUE, FALSE)</f>
        <v>0</v>
      </c>
      <c r="J511" s="23"/>
      <c r="K511" s="20" t="str">
        <f>IFERROR(VLOOKUP(LOWER(A511), '[1]설문지 응답 시트1'!I:N, 6, FALSE), "")</f>
        <v/>
      </c>
      <c r="L511" s="22" t="b">
        <v>0</v>
      </c>
      <c r="M511" s="22" t="b">
        <v>0</v>
      </c>
      <c r="N511" s="20"/>
      <c r="O511" s="21" t="str">
        <f>IF(ISBLANK(Table1[[#This Row],[예약일(확정)]]),"",Table1[[#This Row],[예약일(확정)]]+7)</f>
        <v/>
      </c>
      <c r="P511" s="20"/>
      <c r="Q511" s="20"/>
      <c r="R511" s="20"/>
      <c r="S511" s="20"/>
      <c r="T511" s="20"/>
      <c r="U511" s="19"/>
    </row>
    <row r="512" spans="1:21" ht="17">
      <c r="A512" s="71" t="s">
        <v>5357</v>
      </c>
      <c r="B512" s="180" t="s">
        <v>5356</v>
      </c>
      <c r="C512" s="179"/>
      <c r="D512" s="148" t="s">
        <v>4</v>
      </c>
      <c r="E512" s="223" t="str">
        <f ca="1">IF(AND(J512&lt;&gt;"", O512&lt;&gt;"", TODAY() &gt; O512, N512=""), "포스팅 지연",
IF(N512&lt;&gt;"", "포스팅 완료",
IF(M512=TRUE, "시술 완료",
IF(L512=TRUE, "콘텐츠 가이드 전송",
IF(NOT(ISBLANK(J512)), "예약 확정",
IF(I512=TRUE, "구글폼 회신",
IF(H512=TRUE, "구글폼 전송",
IF(G512=TRUE, "거절",
IF(F512=TRUE, "회신 수신",
"태핑 완료 회신대기")))))
))))</f>
        <v>구글폼 전송</v>
      </c>
      <c r="F512" s="13" t="b">
        <v>1</v>
      </c>
      <c r="G512" s="13" t="b">
        <v>0</v>
      </c>
      <c r="H512" s="13" t="b">
        <v>1</v>
      </c>
      <c r="I512" s="13" t="b">
        <f>IF(COUNTIF([1]!Form_Responses1[[#All],[Instagram account
(ex. idenel_official - Do not put "@")]], LOWER(A512)) &gt; 0, TRUE, FALSE)</f>
        <v>0</v>
      </c>
      <c r="J512" s="14"/>
      <c r="K512" s="11" t="str">
        <f>IFERROR(VLOOKUP(LOWER(A512), '[1]설문지 응답 시트1'!I:N, 6, FALSE), "")</f>
        <v/>
      </c>
      <c r="L512" s="13" t="b">
        <v>0</v>
      </c>
      <c r="M512" s="13" t="b">
        <v>0</v>
      </c>
      <c r="N512" s="11"/>
      <c r="O512" s="12" t="str">
        <f>IF(ISBLANK(Table1[[#This Row],[예약일(확정)]]),"",Table1[[#This Row],[예약일(확정)]]+7)</f>
        <v/>
      </c>
      <c r="P512" s="11"/>
      <c r="Q512" s="11"/>
      <c r="R512" s="11"/>
      <c r="S512" s="11"/>
      <c r="T512" s="11"/>
      <c r="U512" s="10"/>
    </row>
    <row r="513" spans="1:21" ht="17">
      <c r="A513" s="124" t="s">
        <v>5355</v>
      </c>
      <c r="B513" s="184" t="s">
        <v>5354</v>
      </c>
      <c r="C513" s="179"/>
      <c r="D513" s="150" t="s">
        <v>4</v>
      </c>
      <c r="E513" s="224" t="str">
        <f ca="1">IF(AND(J513&lt;&gt;"", O513&lt;&gt;"", TODAY() &gt; O513, N513=""), "포스팅 지연",
IF(N513&lt;&gt;"", "포스팅 완료",
IF(M513=TRUE, "시술 완료",
IF(L513=TRUE, "콘텐츠 가이드 전송",
IF(NOT(ISBLANK(J513)), "예약 확정",
IF(I513=TRUE, "구글폼 회신",
IF(H513=TRUE, "구글폼 전송",
IF(G513=TRUE, "거절",
IF(F513=TRUE, "회신 수신",
"태핑 완료 회신대기")))))
))))</f>
        <v>회신 수신</v>
      </c>
      <c r="F513" s="22" t="b">
        <v>1</v>
      </c>
      <c r="G513" s="22" t="b">
        <v>0</v>
      </c>
      <c r="H513" s="22" t="b">
        <v>0</v>
      </c>
      <c r="I513" s="22" t="b">
        <f>IF(COUNTIF([1]!Form_Responses1[[#All],[Instagram account
(ex. idenel_official - Do not put "@")]], LOWER(A513)) &gt; 0, TRUE, FALSE)</f>
        <v>0</v>
      </c>
      <c r="J513" s="23"/>
      <c r="K513" s="20" t="str">
        <f>IFERROR(VLOOKUP(LOWER(A513), '[1]설문지 응답 시트1'!I:N, 6, FALSE), "")</f>
        <v/>
      </c>
      <c r="L513" s="22" t="b">
        <v>0</v>
      </c>
      <c r="M513" s="22" t="b">
        <v>0</v>
      </c>
      <c r="N513" s="20"/>
      <c r="O513" s="21" t="str">
        <f>IF(ISBLANK(Table1[[#This Row],[예약일(확정)]]),"",Table1[[#This Row],[예약일(확정)]]+7)</f>
        <v/>
      </c>
      <c r="P513" s="20"/>
      <c r="Q513" s="20"/>
      <c r="R513" s="20"/>
      <c r="S513" s="20"/>
      <c r="T513" s="20"/>
      <c r="U513" s="19"/>
    </row>
    <row r="514" spans="1:21" ht="17">
      <c r="A514" s="124" t="s">
        <v>5353</v>
      </c>
      <c r="B514" s="184" t="s">
        <v>5352</v>
      </c>
      <c r="C514" s="179"/>
      <c r="D514" s="148" t="s">
        <v>4</v>
      </c>
      <c r="E514" s="223" t="str">
        <f ca="1">IF(AND(J514&lt;&gt;"", O514&lt;&gt;"", TODAY() &gt; O514, N514=""), "포스팅 지연",
IF(N514&lt;&gt;"", "포스팅 완료",
IF(M514=TRUE, "시술 완료",
IF(L514=TRUE, "콘텐츠 가이드 전송",
IF(NOT(ISBLANK(J514)), "예약 확정",
IF(I514=TRUE, "구글폼 회신",
IF(H514=TRUE, "구글폼 전송",
IF(G514=TRUE, "거절",
IF(F514=TRUE, "회신 수신",
"태핑 완료 회신대기")))))
))))</f>
        <v>거절</v>
      </c>
      <c r="F514" s="13" t="b">
        <v>1</v>
      </c>
      <c r="G514" s="13" t="b">
        <v>1</v>
      </c>
      <c r="H514" s="13" t="b">
        <v>0</v>
      </c>
      <c r="I514" s="13" t="b">
        <f>IF(COUNTIF([1]!Form_Responses1[[#All],[Instagram account
(ex. idenel_official - Do not put "@")]], LOWER(A514)) &gt; 0, TRUE, FALSE)</f>
        <v>0</v>
      </c>
      <c r="J514" s="14"/>
      <c r="K514" s="11" t="str">
        <f>IFERROR(VLOOKUP(LOWER(A514), '[1]설문지 응답 시트1'!I:N, 6, FALSE), "")</f>
        <v/>
      </c>
      <c r="L514" s="13" t="b">
        <v>0</v>
      </c>
      <c r="M514" s="13" t="b">
        <v>0</v>
      </c>
      <c r="N514" s="11"/>
      <c r="O514" s="12" t="str">
        <f>IF(ISBLANK(Table1[[#This Row],[예약일(확정)]]),"",Table1[[#This Row],[예약일(확정)]]+7)</f>
        <v/>
      </c>
      <c r="P514" s="11"/>
      <c r="Q514" s="11"/>
      <c r="R514" s="11"/>
      <c r="S514" s="11"/>
      <c r="T514" s="11"/>
      <c r="U514" s="10"/>
    </row>
    <row r="515" spans="1:21" ht="17">
      <c r="A515" s="71" t="s">
        <v>5351</v>
      </c>
      <c r="B515" s="180" t="s">
        <v>5350</v>
      </c>
      <c r="C515" s="179"/>
      <c r="D515" s="150" t="s">
        <v>4</v>
      </c>
      <c r="E515" s="224" t="str">
        <f ca="1">IF(AND(J515&lt;&gt;"", O515&lt;&gt;"", TODAY() &gt; O515, N515=""), "포스팅 지연",
IF(N515&lt;&gt;"", "포스팅 완료",
IF(M515=TRUE, "시술 완료",
IF(L515=TRUE, "콘텐츠 가이드 전송",
IF(NOT(ISBLANK(J515)), "예약 확정",
IF(I515=TRUE, "구글폼 회신",
IF(H515=TRUE, "구글폼 전송",
IF(G515=TRUE, "거절",
IF(F515=TRUE, "회신 수신",
"태핑 완료 회신대기")))))
))))</f>
        <v>거절</v>
      </c>
      <c r="F515" s="22" t="b">
        <v>1</v>
      </c>
      <c r="G515" s="22" t="b">
        <v>1</v>
      </c>
      <c r="H515" s="22" t="b">
        <v>0</v>
      </c>
      <c r="I515" s="22" t="b">
        <f>IF(COUNTIF([1]!Form_Responses1[[#All],[Instagram account
(ex. idenel_official - Do not put "@")]], LOWER(A515)) &gt; 0, TRUE, FALSE)</f>
        <v>0</v>
      </c>
      <c r="J515" s="23"/>
      <c r="K515" s="20" t="str">
        <f>IFERROR(VLOOKUP(LOWER(A515), '[1]설문지 응답 시트1'!I:N, 6, FALSE), "")</f>
        <v/>
      </c>
      <c r="L515" s="22" t="b">
        <v>0</v>
      </c>
      <c r="M515" s="22" t="b">
        <v>0</v>
      </c>
      <c r="N515" s="20"/>
      <c r="O515" s="21" t="str">
        <f>IF(ISBLANK(Table1[[#This Row],[예약일(확정)]]),"",Table1[[#This Row],[예약일(확정)]]+7)</f>
        <v/>
      </c>
      <c r="P515" s="20"/>
      <c r="Q515" s="20"/>
      <c r="R515" s="20"/>
      <c r="S515" s="20"/>
      <c r="T515" s="20"/>
      <c r="U515" s="19"/>
    </row>
    <row r="516" spans="1:21" ht="17">
      <c r="A516" s="124" t="s">
        <v>5349</v>
      </c>
      <c r="B516" s="184" t="s">
        <v>5348</v>
      </c>
      <c r="C516" s="179"/>
      <c r="D516" s="148" t="s">
        <v>4</v>
      </c>
      <c r="E516" s="223" t="str">
        <f ca="1">IF(AND(J516&lt;&gt;"", O516&lt;&gt;"", TODAY() &gt; O516, N516=""), "포스팅 지연",
IF(N516&lt;&gt;"", "포스팅 완료",
IF(M516=TRUE, "시술 완료",
IF(L516=TRUE, "콘텐츠 가이드 전송",
IF(NOT(ISBLANK(J516)), "예약 확정",
IF(I516=TRUE, "구글폼 회신",
IF(H516=TRUE, "구글폼 전송",
IF(G516=TRUE, "거절",
IF(F516=TRUE, "회신 수신",
"태핑 완료 회신대기")))))
))))</f>
        <v>구글폼 전송</v>
      </c>
      <c r="F516" s="13" t="b">
        <v>1</v>
      </c>
      <c r="G516" s="13" t="b">
        <v>0</v>
      </c>
      <c r="H516" s="13" t="b">
        <v>1</v>
      </c>
      <c r="I516" s="13" t="b">
        <f>IF(COUNTIF([1]!Form_Responses1[[#All],[Instagram account
(ex. idenel_official - Do not put "@")]], LOWER(A516)) &gt; 0, TRUE, FALSE)</f>
        <v>0</v>
      </c>
      <c r="J516" s="14"/>
      <c r="K516" s="11" t="str">
        <f>IFERROR(VLOOKUP(LOWER(A516), '[1]설문지 응답 시트1'!I:N, 6, FALSE), "")</f>
        <v/>
      </c>
      <c r="L516" s="13" t="b">
        <v>0</v>
      </c>
      <c r="M516" s="13" t="b">
        <v>0</v>
      </c>
      <c r="N516" s="11"/>
      <c r="O516" s="12" t="str">
        <f>IF(ISBLANK(Table1[[#This Row],[예약일(확정)]]),"",Table1[[#This Row],[예약일(확정)]]+7)</f>
        <v/>
      </c>
      <c r="P516" s="11"/>
      <c r="Q516" s="11"/>
      <c r="R516" s="11"/>
      <c r="S516" s="11"/>
      <c r="T516" s="11"/>
      <c r="U516" s="10"/>
    </row>
    <row r="517" spans="1:21" ht="17">
      <c r="A517" s="124" t="s">
        <v>438</v>
      </c>
      <c r="B517" s="184" t="s">
        <v>5347</v>
      </c>
      <c r="C517" s="179"/>
      <c r="D517" s="150" t="s">
        <v>4</v>
      </c>
      <c r="E517" s="224" t="str">
        <f ca="1">IF(AND(J517&lt;&gt;"", O517&lt;&gt;"", TODAY() &gt; O517, N517=""), "포스팅 지연",
IF(N517&lt;&gt;"", "포스팅 완료",
IF(M517=TRUE, "시술 완료",
IF(L517=TRUE, "콘텐츠 가이드 전송",
IF(NOT(ISBLANK(J517)), "예약 확정",
IF(I517=TRUE, "구글폼 회신",
IF(H517=TRUE, "구글폼 전송",
IF(G517=TRUE, "거절",
IF(F517=TRUE, "회신 수신",
"태핑 완료 회신대기")))))
))))</f>
        <v>거절</v>
      </c>
      <c r="F517" s="22" t="b">
        <v>1</v>
      </c>
      <c r="G517" s="22" t="b">
        <v>1</v>
      </c>
      <c r="H517" s="22" t="b">
        <v>0</v>
      </c>
      <c r="I517" s="22" t="b">
        <f>IF(COUNTIF([1]!Form_Responses1[[#All],[Instagram account
(ex. idenel_official - Do not put "@")]], LOWER(A517)) &gt; 0, TRUE, FALSE)</f>
        <v>0</v>
      </c>
      <c r="J517" s="23"/>
      <c r="K517" s="20" t="str">
        <f>IFERROR(VLOOKUP(LOWER(A517), '[1]설문지 응답 시트1'!I:N, 6, FALSE), "")</f>
        <v/>
      </c>
      <c r="L517" s="22" t="b">
        <v>0</v>
      </c>
      <c r="M517" s="22" t="b">
        <v>0</v>
      </c>
      <c r="N517" s="20"/>
      <c r="O517" s="21" t="str">
        <f>IF(ISBLANK(Table1[[#This Row],[예약일(확정)]]),"",Table1[[#This Row],[예약일(확정)]]+7)</f>
        <v/>
      </c>
      <c r="P517" s="20"/>
      <c r="Q517" s="20"/>
      <c r="R517" s="20"/>
      <c r="S517" s="20"/>
      <c r="T517" s="20"/>
      <c r="U517" s="19"/>
    </row>
    <row r="518" spans="1:21" ht="17">
      <c r="A518" s="71" t="s">
        <v>5346</v>
      </c>
      <c r="B518" s="180" t="s">
        <v>5345</v>
      </c>
      <c r="C518" s="179"/>
      <c r="D518" s="148" t="s">
        <v>4</v>
      </c>
      <c r="E518" s="223" t="str">
        <f ca="1">IF(AND(J518&lt;&gt;"", O518&lt;&gt;"", TODAY() &gt; O518, N518=""), "포스팅 지연",
IF(N518&lt;&gt;"", "포스팅 완료",
IF(M518=TRUE, "시술 완료",
IF(L518=TRUE, "콘텐츠 가이드 전송",
IF(NOT(ISBLANK(J518)), "예약 확정",
IF(I518=TRUE, "구글폼 회신",
IF(H518=TRUE, "구글폼 전송",
IF(G518=TRUE, "거절",
IF(F518=TRUE, "회신 수신",
"태핑 완료 회신대기")))))
))))</f>
        <v>구글폼 전송</v>
      </c>
      <c r="F518" s="13" t="b">
        <v>1</v>
      </c>
      <c r="G518" s="13" t="b">
        <v>0</v>
      </c>
      <c r="H518" s="13" t="b">
        <v>1</v>
      </c>
      <c r="I518" s="13" t="b">
        <f>IF(COUNTIF([1]!Form_Responses1[[#All],[Instagram account
(ex. idenel_official - Do not put "@")]], LOWER(A518)) &gt; 0, TRUE, FALSE)</f>
        <v>0</v>
      </c>
      <c r="J518" s="14"/>
      <c r="K518" s="11" t="str">
        <f>IFERROR(VLOOKUP(LOWER(A518), '[1]설문지 응답 시트1'!I:N, 6, FALSE), "")</f>
        <v/>
      </c>
      <c r="L518" s="13" t="b">
        <v>0</v>
      </c>
      <c r="M518" s="13" t="b">
        <v>0</v>
      </c>
      <c r="N518" s="11"/>
      <c r="O518" s="12" t="str">
        <f>IF(ISBLANK(Table1[[#This Row],[예약일(확정)]]),"",Table1[[#This Row],[예약일(확정)]]+7)</f>
        <v/>
      </c>
      <c r="P518" s="11"/>
      <c r="Q518" s="11"/>
      <c r="R518" s="11"/>
      <c r="S518" s="11"/>
      <c r="T518" s="11"/>
      <c r="U518" s="10"/>
    </row>
    <row r="519" spans="1:21" ht="17">
      <c r="A519" s="124" t="s">
        <v>5344</v>
      </c>
      <c r="B519" s="184" t="s">
        <v>5343</v>
      </c>
      <c r="C519" s="179"/>
      <c r="D519" s="150" t="s">
        <v>4</v>
      </c>
      <c r="E519" s="224" t="str">
        <f ca="1">IF(AND(J519&lt;&gt;"", O519&lt;&gt;"", TODAY() &gt; O519, N519=""), "포스팅 지연",
IF(N519&lt;&gt;"", "포스팅 완료",
IF(M519=TRUE, "시술 완료",
IF(L519=TRUE, "콘텐츠 가이드 전송",
IF(NOT(ISBLANK(J519)), "예약 확정",
IF(I519=TRUE, "구글폼 회신",
IF(H519=TRUE, "구글폼 전송",
IF(G519=TRUE, "거절",
IF(F519=TRUE, "회신 수신",
"태핑 완료 회신대기")))))
))))</f>
        <v>구글폼 전송</v>
      </c>
      <c r="F519" s="22" t="b">
        <v>1</v>
      </c>
      <c r="G519" s="22" t="b">
        <v>0</v>
      </c>
      <c r="H519" s="22" t="b">
        <v>1</v>
      </c>
      <c r="I519" s="22" t="b">
        <f>IF(COUNTIF([1]!Form_Responses1[[#All],[Instagram account
(ex. idenel_official - Do not put "@")]], LOWER(A519)) &gt; 0, TRUE, FALSE)</f>
        <v>0</v>
      </c>
      <c r="J519" s="23"/>
      <c r="K519" s="20" t="str">
        <f>IFERROR(VLOOKUP(LOWER(A519), '[1]설문지 응답 시트1'!I:N, 6, FALSE), "")</f>
        <v/>
      </c>
      <c r="L519" s="22" t="b">
        <v>0</v>
      </c>
      <c r="M519" s="22" t="b">
        <v>0</v>
      </c>
      <c r="N519" s="20"/>
      <c r="O519" s="21" t="str">
        <f>IF(ISBLANK(Table1[[#This Row],[예약일(확정)]]),"",Table1[[#This Row],[예약일(확정)]]+7)</f>
        <v/>
      </c>
      <c r="P519" s="20"/>
      <c r="Q519" s="20"/>
      <c r="R519" s="20"/>
      <c r="S519" s="20"/>
      <c r="T519" s="20"/>
      <c r="U519" s="19"/>
    </row>
    <row r="520" spans="1:21" ht="17">
      <c r="A520" s="124" t="s">
        <v>3337</v>
      </c>
      <c r="B520" s="184" t="s">
        <v>5342</v>
      </c>
      <c r="C520" s="179"/>
      <c r="D520" s="148" t="s">
        <v>4</v>
      </c>
      <c r="E520" s="223" t="str">
        <f ca="1">IF(AND(J520&lt;&gt;"", O520&lt;&gt;"", TODAY() &gt; O520, N520=""), "포스팅 지연",
IF(N520&lt;&gt;"", "포스팅 완료",
IF(M520=TRUE, "시술 완료",
IF(L520=TRUE, "콘텐츠 가이드 전송",
IF(NOT(ISBLANK(J520)), "예약 확정",
IF(I520=TRUE, "구글폼 회신",
IF(H520=TRUE, "구글폼 전송",
IF(G520=TRUE, "거절",
IF(F520=TRUE, "회신 수신",
"태핑 완료 회신대기")))))
))))</f>
        <v>회신 수신</v>
      </c>
      <c r="F520" s="13" t="b">
        <v>1</v>
      </c>
      <c r="G520" s="13" t="b">
        <v>0</v>
      </c>
      <c r="H520" s="13" t="b">
        <v>0</v>
      </c>
      <c r="I520" s="13" t="b">
        <f>IF(COUNTIF([1]!Form_Responses1[[#All],[Instagram account
(ex. idenel_official - Do not put "@")]], LOWER(A520)) &gt; 0, TRUE, FALSE)</f>
        <v>0</v>
      </c>
      <c r="J520" s="14"/>
      <c r="K520" s="11" t="str">
        <f>IFERROR(VLOOKUP(LOWER(A520), '[1]설문지 응답 시트1'!I:N, 6, FALSE), "")</f>
        <v/>
      </c>
      <c r="L520" s="13" t="b">
        <v>0</v>
      </c>
      <c r="M520" s="13" t="b">
        <v>0</v>
      </c>
      <c r="N520" s="11"/>
      <c r="O520" s="12" t="str">
        <f>IF(ISBLANK(Table1[[#This Row],[예약일(확정)]]),"",Table1[[#This Row],[예약일(확정)]]+7)</f>
        <v/>
      </c>
      <c r="P520" s="11"/>
      <c r="Q520" s="11"/>
      <c r="R520" s="11"/>
      <c r="S520" s="11"/>
      <c r="T520" s="11"/>
      <c r="U520" s="10"/>
    </row>
    <row r="521" spans="1:21" ht="17">
      <c r="A521" s="124" t="s">
        <v>5341</v>
      </c>
      <c r="B521" s="184" t="s">
        <v>5340</v>
      </c>
      <c r="C521" s="179"/>
      <c r="D521" s="150" t="s">
        <v>4</v>
      </c>
      <c r="E521" s="224" t="str">
        <f ca="1">IF(AND(J521&lt;&gt;"", O521&lt;&gt;"", TODAY() &gt; O521, N521=""), "포스팅 지연",
IF(N521&lt;&gt;"", "포스팅 완료",
IF(M521=TRUE, "시술 완료",
IF(L521=TRUE, "콘텐츠 가이드 전송",
IF(NOT(ISBLANK(J521)), "예약 확정",
IF(I521=TRUE, "구글폼 회신",
IF(H521=TRUE, "구글폼 전송",
IF(G521=TRUE, "거절",
IF(F521=TRUE, "회신 수신",
"태핑 완료 회신대기")))))
))))</f>
        <v>구글폼 전송</v>
      </c>
      <c r="F521" s="22" t="b">
        <v>1</v>
      </c>
      <c r="G521" s="22" t="b">
        <v>0</v>
      </c>
      <c r="H521" s="22" t="b">
        <v>1</v>
      </c>
      <c r="I521" s="22" t="b">
        <f>IF(COUNTIF([1]!Form_Responses1[[#All],[Instagram account
(ex. idenel_official - Do not put "@")]], LOWER(A521)) &gt; 0, TRUE, FALSE)</f>
        <v>0</v>
      </c>
      <c r="J521" s="23"/>
      <c r="K521" s="20" t="str">
        <f>IFERROR(VLOOKUP(LOWER(A521), '[1]설문지 응답 시트1'!I:N, 6, FALSE), "")</f>
        <v/>
      </c>
      <c r="L521" s="22" t="b">
        <v>0</v>
      </c>
      <c r="M521" s="22" t="b">
        <v>0</v>
      </c>
      <c r="N521" s="20"/>
      <c r="O521" s="21" t="str">
        <f>IF(ISBLANK(Table1[[#This Row],[예약일(확정)]]),"",Table1[[#This Row],[예약일(확정)]]+7)</f>
        <v/>
      </c>
      <c r="P521" s="20"/>
      <c r="Q521" s="20"/>
      <c r="R521" s="20"/>
      <c r="S521" s="20"/>
      <c r="T521" s="20"/>
      <c r="U521" s="19"/>
    </row>
    <row r="522" spans="1:21" ht="17">
      <c r="A522" s="124" t="s">
        <v>5339</v>
      </c>
      <c r="B522" s="184" t="s">
        <v>5338</v>
      </c>
      <c r="C522" s="179"/>
      <c r="D522" s="148" t="s">
        <v>4</v>
      </c>
      <c r="E522" s="223" t="str">
        <f ca="1">IF(AND(J522&lt;&gt;"", O522&lt;&gt;"", TODAY() &gt; O522, N522=""), "포스팅 지연",
IF(N522&lt;&gt;"", "포스팅 완료",
IF(M522=TRUE, "시술 완료",
IF(L522=TRUE, "콘텐츠 가이드 전송",
IF(NOT(ISBLANK(J522)), "예약 확정",
IF(I522=TRUE, "구글폼 회신",
IF(H522=TRUE, "구글폼 전송",
IF(G522=TRUE, "거절",
IF(F522=TRUE, "회신 수신",
"태핑 완료 회신대기")))))
))))</f>
        <v>태핑 완료 회신대기</v>
      </c>
      <c r="F522" s="13" t="b">
        <v>0</v>
      </c>
      <c r="G522" s="13" t="b">
        <v>0</v>
      </c>
      <c r="H522" s="13" t="b">
        <v>0</v>
      </c>
      <c r="I522" s="13" t="b">
        <f>IF(COUNTIF([1]!Form_Responses1[[#All],[Instagram account
(ex. idenel_official - Do not put "@")]], LOWER(A522)) &gt; 0, TRUE, FALSE)</f>
        <v>0</v>
      </c>
      <c r="J522" s="14"/>
      <c r="K522" s="11" t="str">
        <f>IFERROR(VLOOKUP(LOWER(A522), '[1]설문지 응답 시트1'!I:N, 6, FALSE), "")</f>
        <v/>
      </c>
      <c r="L522" s="13" t="b">
        <v>0</v>
      </c>
      <c r="M522" s="13" t="b">
        <v>0</v>
      </c>
      <c r="N522" s="11"/>
      <c r="O522" s="12" t="str">
        <f>IF(ISBLANK(Table1[[#This Row],[예약일(확정)]]),"",Table1[[#This Row],[예약일(확정)]]+7)</f>
        <v/>
      </c>
      <c r="P522" s="11"/>
      <c r="Q522" s="11"/>
      <c r="R522" s="11"/>
      <c r="S522" s="11"/>
      <c r="T522" s="11"/>
      <c r="U522" s="10"/>
    </row>
    <row r="523" spans="1:21" ht="17">
      <c r="A523" s="71" t="s">
        <v>5337</v>
      </c>
      <c r="B523" s="180" t="s">
        <v>5336</v>
      </c>
      <c r="C523" s="179"/>
      <c r="D523" s="150" t="s">
        <v>4</v>
      </c>
      <c r="E523" s="224" t="str">
        <f ca="1">IF(AND(J523&lt;&gt;"", O523&lt;&gt;"", TODAY() &gt; O523, N523=""), "포스팅 지연",
IF(N523&lt;&gt;"", "포스팅 완료",
IF(M523=TRUE, "시술 완료",
IF(L523=TRUE, "콘텐츠 가이드 전송",
IF(NOT(ISBLANK(J523)), "예약 확정",
IF(I523=TRUE, "구글폼 회신",
IF(H523=TRUE, "구글폼 전송",
IF(G523=TRUE, "거절",
IF(F523=TRUE, "회신 수신",
"태핑 완료 회신대기")))))
))))</f>
        <v>회신 수신</v>
      </c>
      <c r="F523" s="22" t="b">
        <v>1</v>
      </c>
      <c r="G523" s="22" t="b">
        <v>0</v>
      </c>
      <c r="H523" s="22" t="b">
        <v>0</v>
      </c>
      <c r="I523" s="22" t="b">
        <f>IF(COUNTIF([1]!Form_Responses1[[#All],[Instagram account
(ex. idenel_official - Do not put "@")]], LOWER(A523)) &gt; 0, TRUE, FALSE)</f>
        <v>0</v>
      </c>
      <c r="J523" s="23"/>
      <c r="K523" s="20" t="str">
        <f>IFERROR(VLOOKUP(LOWER(A523), '[1]설문지 응답 시트1'!I:N, 6, FALSE), "")</f>
        <v/>
      </c>
      <c r="L523" s="22" t="b">
        <v>0</v>
      </c>
      <c r="M523" s="22" t="b">
        <v>0</v>
      </c>
      <c r="N523" s="20"/>
      <c r="O523" s="21" t="str">
        <f>IF(ISBLANK(Table1[[#This Row],[예약일(확정)]]),"",Table1[[#This Row],[예약일(확정)]]+7)</f>
        <v/>
      </c>
      <c r="P523" s="20"/>
      <c r="Q523" s="20"/>
      <c r="R523" s="20"/>
      <c r="S523" s="20"/>
      <c r="T523" s="20"/>
      <c r="U523" s="19"/>
    </row>
    <row r="524" spans="1:21" ht="17">
      <c r="A524" s="71" t="s">
        <v>5335</v>
      </c>
      <c r="B524" s="180" t="s">
        <v>5334</v>
      </c>
      <c r="C524" s="179"/>
      <c r="D524" s="148" t="s">
        <v>4</v>
      </c>
      <c r="E524" s="223" t="str">
        <f ca="1">IF(AND(J524&lt;&gt;"", O524&lt;&gt;"", TODAY() &gt; O524, N524=""), "포스팅 지연",
IF(N524&lt;&gt;"", "포스팅 완료",
IF(M524=TRUE, "시술 완료",
IF(L524=TRUE, "콘텐츠 가이드 전송",
IF(NOT(ISBLANK(J524)), "예약 확정",
IF(I524=TRUE, "구글폼 회신",
IF(H524=TRUE, "구글폼 전송",
IF(G524=TRUE, "거절",
IF(F524=TRUE, "회신 수신",
"태핑 완료 회신대기")))))
))))</f>
        <v>포스팅 완료</v>
      </c>
      <c r="F524" s="13" t="b">
        <v>1</v>
      </c>
      <c r="G524" s="13" t="b">
        <v>0</v>
      </c>
      <c r="H524" s="13" t="b">
        <v>1</v>
      </c>
      <c r="I524" s="13" t="b">
        <f>IF(COUNTIF([1]!Form_Responses1[[#All],[Instagram account
(ex. idenel_official - Do not put "@")]], LOWER(A524)) &gt; 0, TRUE, FALSE)</f>
        <v>1</v>
      </c>
      <c r="J524" s="14">
        <v>45862.708333333336</v>
      </c>
      <c r="K524" s="11" t="str">
        <f>IFERROR(VLOOKUP(LOWER(A524), '[1]설문지 응답 시트1'!I:N, 6, FALSE), "")</f>
        <v>Benjamin Clinic (Gangnam)</v>
      </c>
      <c r="L524" s="13" t="b">
        <v>1</v>
      </c>
      <c r="M524" s="13" t="b">
        <v>0</v>
      </c>
      <c r="N524" s="58" t="s">
        <v>5333</v>
      </c>
      <c r="O524" s="12">
        <f>IF(ISBLANK(Table1[[#This Row],[예약일(확정)]]),"",Table1[[#This Row],[예약일(확정)]]+7)</f>
        <v>45869.708333333336</v>
      </c>
      <c r="P524" s="11"/>
      <c r="Q524" s="11"/>
      <c r="R524" s="11"/>
      <c r="S524" s="11"/>
      <c r="T524" s="11"/>
      <c r="U524" s="10"/>
    </row>
    <row r="525" spans="1:21" ht="17">
      <c r="A525" s="72" t="s">
        <v>5332</v>
      </c>
      <c r="B525" s="222" t="str">
        <f>"https://www.instagram.com/"&amp;A525</f>
        <v>https://www.instagram.com/agirlwithmind</v>
      </c>
      <c r="C525" s="182"/>
      <c r="D525" s="150" t="s">
        <v>4</v>
      </c>
      <c r="E525" s="224" t="str">
        <f ca="1">IF(AND(J525&lt;&gt;"", O525&lt;&gt;"", TODAY() &gt; O525, N525=""), "포스팅 지연",
IF(N525&lt;&gt;"", "포스팅 완료",
IF(M525=TRUE, "시술 완료",
IF(L525=TRUE, "콘텐츠 가이드 전송",
IF(NOT(ISBLANK(J525)), "예약 확정",
IF(I525=TRUE, "구글폼 회신",
IF(H525=TRUE, "구글폼 전송",
IF(G525=TRUE, "거절",
IF(F525=TRUE, "회신 수신",
"태핑 완료 회신대기")))))
))))</f>
        <v>태핑 완료 회신대기</v>
      </c>
      <c r="F525" s="22"/>
      <c r="G525" s="22"/>
      <c r="H525" s="22"/>
      <c r="I525" s="22" t="b">
        <f>IF(COUNTIF([1]!Form_Responses1[[#All],[Instagram account
(ex. idenel_official - Do not put "@")]], LOWER(A525)) &gt; 0, TRUE, FALSE)</f>
        <v>0</v>
      </c>
      <c r="J525" s="23"/>
      <c r="K525" s="20" t="str">
        <f>IFERROR(VLOOKUP(LOWER(A525), '[1]설문지 응답 시트1'!I:N, 6, FALSE), "")</f>
        <v/>
      </c>
      <c r="L525" s="22"/>
      <c r="M525" s="22"/>
      <c r="O525" s="21" t="str">
        <f>IF(ISBLANK(Table1[[#This Row],[예약일(확정)]]),"",Table1[[#This Row],[예약일(확정)]]+7)</f>
        <v/>
      </c>
      <c r="P525" s="20"/>
      <c r="U525" s="19"/>
    </row>
    <row r="526" spans="1:21" ht="17">
      <c r="A526" s="232" t="s">
        <v>5331</v>
      </c>
      <c r="B526" s="222" t="str">
        <f>"https://www.instagram.com/"&amp;A526</f>
        <v>https://www.instagram.com/cecilee2003</v>
      </c>
      <c r="C526" s="182"/>
      <c r="D526" s="148" t="s">
        <v>4</v>
      </c>
      <c r="E526" s="223" t="str">
        <f ca="1">IF(AND(J526&lt;&gt;"", O526&lt;&gt;"", TODAY() &gt; O526, N526=""), "포스팅 지연",
IF(N526&lt;&gt;"", "포스팅 완료",
IF(M526=TRUE, "시술 완료",
IF(L526=TRUE, "콘텐츠 가이드 전송",
IF(NOT(ISBLANK(J526)), "예약 확정",
IF(I526=TRUE, "구글폼 회신",
IF(H526=TRUE, "구글폼 전송",
IF(G526=TRUE, "거절",
IF(F526=TRUE, "회신 수신",
"태핑 완료 회신대기")))))
))))</f>
        <v>태핑 완료 회신대기</v>
      </c>
      <c r="F526" s="13"/>
      <c r="G526" s="13"/>
      <c r="H526" s="13"/>
      <c r="I526" s="13" t="b">
        <f>IF(COUNTIF([1]!Form_Responses1[[#All],[Instagram account
(ex. idenel_official - Do not put "@")]], LOWER(A526)) &gt; 0, TRUE, FALSE)</f>
        <v>0</v>
      </c>
      <c r="J526" s="14"/>
      <c r="K526" s="11" t="str">
        <f>IFERROR(VLOOKUP(LOWER(A526), '[1]설문지 응답 시트1'!I:N, 6, FALSE), "")</f>
        <v/>
      </c>
      <c r="L526" s="13"/>
      <c r="M526" s="13"/>
      <c r="O526" s="12" t="str">
        <f>IF(ISBLANK(Table1[[#This Row],[예약일(확정)]]),"",Table1[[#This Row],[예약일(확정)]]+7)</f>
        <v/>
      </c>
      <c r="P526" s="11"/>
      <c r="U526" s="10"/>
    </row>
    <row r="527" spans="1:21" ht="17">
      <c r="A527" s="72" t="s">
        <v>5330</v>
      </c>
      <c r="B527" s="222" t="str">
        <f>"https://www.instagram.com/"&amp;A527</f>
        <v>https://www.instagram.com/foodieonfleek</v>
      </c>
      <c r="C527" s="182"/>
      <c r="D527" s="150" t="s">
        <v>4</v>
      </c>
      <c r="E527" s="224" t="str">
        <f ca="1">IF(AND(J527&lt;&gt;"", O527&lt;&gt;"", TODAY() &gt; O527, N527=""), "포스팅 지연",
IF(N527&lt;&gt;"", "포스팅 완료",
IF(M527=TRUE, "시술 완료",
IF(L527=TRUE, "콘텐츠 가이드 전송",
IF(NOT(ISBLANK(J527)), "예약 확정",
IF(I527=TRUE, "구글폼 회신",
IF(H527=TRUE, "구글폼 전송",
IF(G527=TRUE, "거절",
IF(F527=TRUE, "회신 수신",
"태핑 완료 회신대기")))))
))))</f>
        <v>태핑 완료 회신대기</v>
      </c>
      <c r="F527" s="22"/>
      <c r="G527" s="22"/>
      <c r="H527" s="22"/>
      <c r="I527" s="22" t="b">
        <f>IF(COUNTIF([1]!Form_Responses1[[#All],[Instagram account
(ex. idenel_official - Do not put "@")]], LOWER(A527)) &gt; 0, TRUE, FALSE)</f>
        <v>0</v>
      </c>
      <c r="J527" s="23"/>
      <c r="K527" s="20" t="str">
        <f>IFERROR(VLOOKUP(LOWER(A527), '[1]설문지 응답 시트1'!I:N, 6, FALSE), "")</f>
        <v/>
      </c>
      <c r="L527" s="22"/>
      <c r="M527" s="22"/>
      <c r="O527" s="21" t="str">
        <f>IF(ISBLANK(Table1[[#This Row],[예약일(확정)]]),"",Table1[[#This Row],[예약일(확정)]]+7)</f>
        <v/>
      </c>
      <c r="P527" s="20"/>
      <c r="U527" s="19"/>
    </row>
    <row r="528" spans="1:21" ht="17">
      <c r="A528" s="75" t="s">
        <v>5329</v>
      </c>
      <c r="B528" s="222" t="str">
        <f>"https://www.instagram.com/"&amp;A528</f>
        <v>https://www.instagram.com/iamaliciahaynes</v>
      </c>
      <c r="C528" s="182"/>
      <c r="D528" s="148" t="s">
        <v>4</v>
      </c>
      <c r="E528" s="223" t="str">
        <f ca="1">IF(AND(J528&lt;&gt;"", O528&lt;&gt;"", TODAY() &gt; O528, N528=""), "포스팅 지연",
IF(N528&lt;&gt;"", "포스팅 완료",
IF(M528=TRUE, "시술 완료",
IF(L528=TRUE, "콘텐츠 가이드 전송",
IF(NOT(ISBLANK(J528)), "예약 확정",
IF(I528=TRUE, "구글폼 회신",
IF(H528=TRUE, "구글폼 전송",
IF(G528=TRUE, "거절",
IF(F528=TRUE, "회신 수신",
"태핑 완료 회신대기")))))
))))</f>
        <v>태핑 완료 회신대기</v>
      </c>
      <c r="F528" s="13"/>
      <c r="G528" s="13"/>
      <c r="H528" s="13"/>
      <c r="I528" s="13" t="b">
        <f>IF(COUNTIF([1]!Form_Responses1[[#All],[Instagram account
(ex. idenel_official - Do not put "@")]], LOWER(A528)) &gt; 0, TRUE, FALSE)</f>
        <v>0</v>
      </c>
      <c r="J528" s="14"/>
      <c r="K528" s="11" t="str">
        <f>IFERROR(VLOOKUP(LOWER(A528), '[1]설문지 응답 시트1'!I:N, 6, FALSE), "")</f>
        <v/>
      </c>
      <c r="L528" s="13"/>
      <c r="M528" s="13"/>
      <c r="N528" s="11"/>
      <c r="O528" s="12" t="str">
        <f>IF(ISBLANK(Table1[[#This Row],[예약일(확정)]]),"",Table1[[#This Row],[예약일(확정)]]+7)</f>
        <v/>
      </c>
      <c r="P528" s="11"/>
      <c r="Q528" s="11"/>
      <c r="R528" s="11"/>
      <c r="S528" s="11"/>
      <c r="T528" s="11"/>
      <c r="U528" s="10"/>
    </row>
    <row r="529" spans="1:21" ht="17">
      <c r="A529" s="72" t="s">
        <v>5328</v>
      </c>
      <c r="B529" s="222" t="str">
        <f>"https://www.instagram.com/"&amp;A529</f>
        <v>https://www.instagram.com/joula.moon</v>
      </c>
      <c r="C529" s="182"/>
      <c r="D529" s="150" t="s">
        <v>4</v>
      </c>
      <c r="E529" s="224" t="str">
        <f ca="1">IF(AND(J529&lt;&gt;"", O529&lt;&gt;"", TODAY() &gt; O529, N529=""), "포스팅 지연",
IF(N529&lt;&gt;"", "포스팅 완료",
IF(M529=TRUE, "시술 완료",
IF(L529=TRUE, "콘텐츠 가이드 전송",
IF(NOT(ISBLANK(J529)), "예약 확정",
IF(I529=TRUE, "구글폼 회신",
IF(H529=TRUE, "구글폼 전송",
IF(G529=TRUE, "거절",
IF(F529=TRUE, "회신 수신",
"태핑 완료 회신대기")))))
))))</f>
        <v>태핑 완료 회신대기</v>
      </c>
      <c r="F529" s="22"/>
      <c r="G529" s="22"/>
      <c r="H529" s="22"/>
      <c r="I529" s="22" t="b">
        <f>IF(COUNTIF([1]!Form_Responses1[[#All],[Instagram account
(ex. idenel_official - Do not put "@")]], LOWER(A529)) &gt; 0, TRUE, FALSE)</f>
        <v>0</v>
      </c>
      <c r="J529" s="23"/>
      <c r="K529" s="20" t="str">
        <f>IFERROR(VLOOKUP(LOWER(A529), '[1]설문지 응답 시트1'!I:N, 6, FALSE), "")</f>
        <v/>
      </c>
      <c r="L529" s="22"/>
      <c r="M529" s="22"/>
      <c r="N529" s="20"/>
      <c r="O529" s="21" t="str">
        <f>IF(ISBLANK(Table1[[#This Row],[예약일(확정)]]),"",Table1[[#This Row],[예약일(확정)]]+7)</f>
        <v/>
      </c>
      <c r="P529" s="20"/>
      <c r="Q529" s="20"/>
      <c r="R529" s="20"/>
      <c r="S529" s="20"/>
      <c r="T529" s="20"/>
      <c r="U529" s="19"/>
    </row>
    <row r="530" spans="1:21" ht="17">
      <c r="A530" s="75" t="s">
        <v>5327</v>
      </c>
      <c r="B530" s="222" t="str">
        <f>"https://www.instagram.com/"&amp;A530</f>
        <v>https://www.instagram.com/judyllee</v>
      </c>
      <c r="C530" s="182"/>
      <c r="D530" s="148" t="s">
        <v>4</v>
      </c>
      <c r="E530" s="223" t="str">
        <f ca="1">IF(AND(J530&lt;&gt;"", O530&lt;&gt;"", TODAY() &gt; O530, N530=""), "포스팅 지연",
IF(N530&lt;&gt;"", "포스팅 완료",
IF(M530=TRUE, "시술 완료",
IF(L530=TRUE, "콘텐츠 가이드 전송",
IF(NOT(ISBLANK(J530)), "예약 확정",
IF(I530=TRUE, "구글폼 회신",
IF(H530=TRUE, "구글폼 전송",
IF(G530=TRUE, "거절",
IF(F530=TRUE, "회신 수신",
"태핑 완료 회신대기")))))
))))</f>
        <v>태핑 완료 회신대기</v>
      </c>
      <c r="F530" s="13"/>
      <c r="G530" s="13"/>
      <c r="H530" s="13"/>
      <c r="I530" s="13" t="b">
        <f>IF(COUNTIF([1]!Form_Responses1[[#All],[Instagram account
(ex. idenel_official - Do not put "@")]], LOWER(A530)) &gt; 0, TRUE, FALSE)</f>
        <v>0</v>
      </c>
      <c r="J530" s="14"/>
      <c r="K530" s="11" t="str">
        <f>IFERROR(VLOOKUP(LOWER(A530), '[1]설문지 응답 시트1'!I:N, 6, FALSE), "")</f>
        <v/>
      </c>
      <c r="L530" s="13"/>
      <c r="M530" s="13"/>
      <c r="N530" s="11"/>
      <c r="O530" s="12" t="str">
        <f>IF(ISBLANK(Table1[[#This Row],[예약일(확정)]]),"",Table1[[#This Row],[예약일(확정)]]+7)</f>
        <v/>
      </c>
      <c r="P530" s="11"/>
      <c r="Q530" s="11"/>
      <c r="R530" s="11"/>
      <c r="S530" s="11"/>
      <c r="T530" s="11"/>
      <c r="U530" s="10"/>
    </row>
    <row r="531" spans="1:21" ht="17">
      <c r="A531" s="72" t="s">
        <v>5326</v>
      </c>
      <c r="B531" s="222" t="str">
        <f>"https://www.instagram.com/"&amp;A531</f>
        <v>https://www.instagram.com/kerrynleemx</v>
      </c>
      <c r="C531" s="182"/>
      <c r="D531" s="150" t="s">
        <v>4</v>
      </c>
      <c r="E531" s="224" t="str">
        <f ca="1">IF(AND(J531&lt;&gt;"", O531&lt;&gt;"", TODAY() &gt; O531, N531=""), "포스팅 지연",
IF(N531&lt;&gt;"", "포스팅 완료",
IF(M531=TRUE, "시술 완료",
IF(L531=TRUE, "콘텐츠 가이드 전송",
IF(NOT(ISBLANK(J531)), "예약 확정",
IF(I531=TRUE, "구글폼 회신",
IF(H531=TRUE, "구글폼 전송",
IF(G531=TRUE, "거절",
IF(F531=TRUE, "회신 수신",
"태핑 완료 회신대기")))))
))))</f>
        <v>태핑 완료 회신대기</v>
      </c>
      <c r="F531" s="22"/>
      <c r="G531" s="22"/>
      <c r="H531" s="22"/>
      <c r="I531" s="22" t="b">
        <f>IF(COUNTIF([1]!Form_Responses1[[#All],[Instagram account
(ex. idenel_official - Do not put "@")]], LOWER(A531)) &gt; 0, TRUE, FALSE)</f>
        <v>0</v>
      </c>
      <c r="J531" s="23"/>
      <c r="K531" s="20" t="str">
        <f>IFERROR(VLOOKUP(LOWER(A531), '[1]설문지 응답 시트1'!I:N, 6, FALSE), "")</f>
        <v/>
      </c>
      <c r="L531" s="22"/>
      <c r="M531" s="22"/>
      <c r="N531" s="20"/>
      <c r="O531" s="21" t="str">
        <f>IF(ISBLANK(Table1[[#This Row],[예약일(확정)]]),"",Table1[[#This Row],[예약일(확정)]]+7)</f>
        <v/>
      </c>
      <c r="P531" s="20"/>
      <c r="Q531" s="20"/>
      <c r="R531" s="20"/>
      <c r="S531" s="20"/>
      <c r="T531" s="20"/>
      <c r="U531" s="19"/>
    </row>
    <row r="532" spans="1:21" ht="17">
      <c r="A532" s="75" t="s">
        <v>5325</v>
      </c>
      <c r="B532" s="222" t="str">
        <f>"https://www.instagram.com/"&amp;A532</f>
        <v>https://www.instagram.com/ninaya_ssi</v>
      </c>
      <c r="C532" s="182"/>
      <c r="D532" s="148" t="s">
        <v>4</v>
      </c>
      <c r="E532" s="223" t="str">
        <f ca="1">IF(AND(J532&lt;&gt;"", O532&lt;&gt;"", TODAY() &gt; O532, N532=""), "포스팅 지연",
IF(N532&lt;&gt;"", "포스팅 완료",
IF(M532=TRUE, "시술 완료",
IF(L532=TRUE, "콘텐츠 가이드 전송",
IF(NOT(ISBLANK(J532)), "예약 확정",
IF(I532=TRUE, "구글폼 회신",
IF(H532=TRUE, "구글폼 전송",
IF(G532=TRUE, "거절",
IF(F532=TRUE, "회신 수신",
"태핑 완료 회신대기")))))
))))</f>
        <v>태핑 완료 회신대기</v>
      </c>
      <c r="F532" s="13"/>
      <c r="G532" s="13"/>
      <c r="H532" s="13"/>
      <c r="I532" s="13" t="b">
        <f>IF(COUNTIF([1]!Form_Responses1[[#All],[Instagram account
(ex. idenel_official - Do not put "@")]], LOWER(A532)) &gt; 0, TRUE, FALSE)</f>
        <v>0</v>
      </c>
      <c r="J532" s="14"/>
      <c r="K532" s="11" t="str">
        <f>IFERROR(VLOOKUP(LOWER(A532), '[1]설문지 응답 시트1'!I:N, 6, FALSE), "")</f>
        <v/>
      </c>
      <c r="L532" s="13"/>
      <c r="M532" s="13"/>
      <c r="N532" s="11"/>
      <c r="O532" s="12" t="str">
        <f>IF(ISBLANK(Table1[[#This Row],[예약일(확정)]]),"",Table1[[#This Row],[예약일(확정)]]+7)</f>
        <v/>
      </c>
      <c r="P532" s="11"/>
      <c r="Q532" s="11"/>
      <c r="R532" s="11"/>
      <c r="S532" s="11"/>
      <c r="T532" s="11"/>
      <c r="U532" s="10"/>
    </row>
    <row r="533" spans="1:21" ht="17">
      <c r="A533" s="72" t="s">
        <v>5324</v>
      </c>
      <c r="B533" s="222" t="str">
        <f>"https://www.instagram.com/"&amp;A533</f>
        <v>https://www.instagram.com/rodaniasami</v>
      </c>
      <c r="C533" s="182"/>
      <c r="D533" s="150" t="s">
        <v>4</v>
      </c>
      <c r="E533" s="224" t="str">
        <f ca="1">IF(AND(J533&lt;&gt;"", O533&lt;&gt;"", TODAY() &gt; O533, N533=""), "포스팅 지연",
IF(N533&lt;&gt;"", "포스팅 완료",
IF(M533=TRUE, "시술 완료",
IF(L533=TRUE, "콘텐츠 가이드 전송",
IF(NOT(ISBLANK(J533)), "예약 확정",
IF(I533=TRUE, "구글폼 회신",
IF(H533=TRUE, "구글폼 전송",
IF(G533=TRUE, "거절",
IF(F533=TRUE, "회신 수신",
"태핑 완료 회신대기")))))
))))</f>
        <v>태핑 완료 회신대기</v>
      </c>
      <c r="F533" s="22"/>
      <c r="G533" s="22"/>
      <c r="H533" s="22"/>
      <c r="I533" s="22" t="b">
        <f>IF(COUNTIF([1]!Form_Responses1[[#All],[Instagram account
(ex. idenel_official - Do not put "@")]], LOWER(A533)) &gt; 0, TRUE, FALSE)</f>
        <v>0</v>
      </c>
      <c r="J533" s="23"/>
      <c r="K533" s="20" t="str">
        <f>IFERROR(VLOOKUP(LOWER(A533), '[1]설문지 응답 시트1'!I:N, 6, FALSE), "")</f>
        <v/>
      </c>
      <c r="L533" s="22"/>
      <c r="M533" s="22"/>
      <c r="N533" s="20"/>
      <c r="O533" s="21" t="str">
        <f>IF(ISBLANK(Table1[[#This Row],[예약일(확정)]]),"",Table1[[#This Row],[예약일(확정)]]+7)</f>
        <v/>
      </c>
      <c r="P533" s="20"/>
      <c r="Q533" s="20"/>
      <c r="R533" s="20"/>
      <c r="S533" s="20"/>
      <c r="T533" s="20"/>
      <c r="U533" s="19"/>
    </row>
    <row r="534" spans="1:21" ht="17">
      <c r="A534" s="75" t="s">
        <v>5323</v>
      </c>
      <c r="B534" s="222" t="str">
        <f>"https://www.instagram.com/"&amp;A534</f>
        <v>https://www.instagram.com/ryanlinn_</v>
      </c>
      <c r="C534" s="182"/>
      <c r="D534" s="148" t="s">
        <v>4</v>
      </c>
      <c r="E534" s="223" t="str">
        <f ca="1">IF(AND(J534&lt;&gt;"", O534&lt;&gt;"", TODAY() &gt; O534, N534=""), "포스팅 지연",
IF(N534&lt;&gt;"", "포스팅 완료",
IF(M534=TRUE, "시술 완료",
IF(L534=TRUE, "콘텐츠 가이드 전송",
IF(NOT(ISBLANK(J534)), "예약 확정",
IF(I534=TRUE, "구글폼 회신",
IF(H534=TRUE, "구글폼 전송",
IF(G534=TRUE, "거절",
IF(F534=TRUE, "회신 수신",
"태핑 완료 회신대기")))))
))))</f>
        <v>태핑 완료 회신대기</v>
      </c>
      <c r="F534" s="13"/>
      <c r="G534" s="13"/>
      <c r="H534" s="13"/>
      <c r="I534" s="13" t="b">
        <f>IF(COUNTIF([1]!Form_Responses1[[#All],[Instagram account
(ex. idenel_official - Do not put "@")]], LOWER(A534)) &gt; 0, TRUE, FALSE)</f>
        <v>0</v>
      </c>
      <c r="J534" s="14"/>
      <c r="K534" s="11" t="str">
        <f>IFERROR(VLOOKUP(LOWER(A534), '[1]설문지 응답 시트1'!I:N, 6, FALSE), "")</f>
        <v/>
      </c>
      <c r="L534" s="13"/>
      <c r="M534" s="13"/>
      <c r="N534" s="11"/>
      <c r="O534" s="12" t="str">
        <f>IF(ISBLANK(Table1[[#This Row],[예약일(확정)]]),"",Table1[[#This Row],[예약일(확정)]]+7)</f>
        <v/>
      </c>
      <c r="P534" s="11"/>
      <c r="Q534" s="11"/>
      <c r="R534" s="11"/>
      <c r="S534" s="11"/>
      <c r="T534" s="11"/>
      <c r="U534" s="10"/>
    </row>
    <row r="535" spans="1:21" ht="17">
      <c r="A535" s="72" t="s">
        <v>5322</v>
      </c>
      <c r="B535" s="222" t="str">
        <f>"https://www.instagram.com/"&amp;A535</f>
        <v>https://www.instagram.com/sarawongg</v>
      </c>
      <c r="C535" s="182"/>
      <c r="D535" s="150" t="s">
        <v>4</v>
      </c>
      <c r="E535" s="224" t="str">
        <f ca="1">IF(AND(J535&lt;&gt;"", O535&lt;&gt;"", TODAY() &gt; O535, N535=""), "포스팅 지연",
IF(N535&lt;&gt;"", "포스팅 완료",
IF(M535=TRUE, "시술 완료",
IF(L535=TRUE, "콘텐츠 가이드 전송",
IF(NOT(ISBLANK(J535)), "예약 확정",
IF(I535=TRUE, "구글폼 회신",
IF(H535=TRUE, "구글폼 전송",
IF(G535=TRUE, "거절",
IF(F535=TRUE, "회신 수신",
"태핑 완료 회신대기")))))
))))</f>
        <v>회신 수신</v>
      </c>
      <c r="F535" s="22" t="b">
        <v>1</v>
      </c>
      <c r="G535" s="22"/>
      <c r="H535" s="22"/>
      <c r="I535" s="22" t="b">
        <f>IF(COUNTIF([1]!Form_Responses1[[#All],[Instagram account
(ex. idenel_official - Do not put "@")]], LOWER(A535)) &gt; 0, TRUE, FALSE)</f>
        <v>0</v>
      </c>
      <c r="J535" s="23"/>
      <c r="K535" s="20" t="str">
        <f>IFERROR(VLOOKUP(LOWER(A535), '[1]설문지 응답 시트1'!I:N, 6, FALSE), "")</f>
        <v/>
      </c>
      <c r="L535" s="22"/>
      <c r="M535" s="22"/>
      <c r="N535" s="20"/>
      <c r="O535" s="21" t="str">
        <f>IF(ISBLANK(Table1[[#This Row],[예약일(확정)]]),"",Table1[[#This Row],[예약일(확정)]]+7)</f>
        <v/>
      </c>
      <c r="P535" s="20"/>
      <c r="Q535" s="20"/>
      <c r="R535" s="20"/>
      <c r="S535" s="20"/>
      <c r="T535" s="20"/>
      <c r="U535" s="19"/>
    </row>
    <row r="536" spans="1:21" ht="17">
      <c r="A536" s="75" t="s">
        <v>5321</v>
      </c>
      <c r="B536" s="222" t="str">
        <f>"https://www.instagram.com/"&amp;A536</f>
        <v>https://www.instagram.com/soggogi</v>
      </c>
      <c r="C536" s="182"/>
      <c r="D536" s="148" t="s">
        <v>4</v>
      </c>
      <c r="E536" s="223" t="str">
        <f ca="1">IF(AND(J536&lt;&gt;"", O536&lt;&gt;"", TODAY() &gt; O536, N536=""), "포스팅 지연",
IF(N536&lt;&gt;"", "포스팅 완료",
IF(M536=TRUE, "시술 완료",
IF(L536=TRUE, "콘텐츠 가이드 전송",
IF(NOT(ISBLANK(J536)), "예약 확정",
IF(I536=TRUE, "구글폼 회신",
IF(H536=TRUE, "구글폼 전송",
IF(G536=TRUE, "거절",
IF(F536=TRUE, "회신 수신",
"태핑 완료 회신대기")))))
))))</f>
        <v>태핑 완료 회신대기</v>
      </c>
      <c r="F536" s="13"/>
      <c r="G536" s="13"/>
      <c r="H536" s="13"/>
      <c r="I536" s="13" t="b">
        <f>IF(COUNTIF([1]!Form_Responses1[[#All],[Instagram account
(ex. idenel_official - Do not put "@")]], LOWER(A536)) &gt; 0, TRUE, FALSE)</f>
        <v>0</v>
      </c>
      <c r="J536" s="14"/>
      <c r="K536" s="11" t="str">
        <f>IFERROR(VLOOKUP(LOWER(A536), '[1]설문지 응답 시트1'!I:N, 6, FALSE), "")</f>
        <v/>
      </c>
      <c r="L536" s="13"/>
      <c r="M536" s="13"/>
      <c r="N536" s="11"/>
      <c r="O536" s="12" t="str">
        <f>IF(ISBLANK(Table1[[#This Row],[예약일(확정)]]),"",Table1[[#This Row],[예약일(확정)]]+7)</f>
        <v/>
      </c>
      <c r="P536" s="11"/>
      <c r="Q536" s="11"/>
      <c r="R536" s="11"/>
      <c r="S536" s="11"/>
      <c r="T536" s="11"/>
      <c r="U536" s="10"/>
    </row>
    <row r="537" spans="1:21" ht="17">
      <c r="A537" s="72" t="s">
        <v>5320</v>
      </c>
      <c r="B537" s="222" t="str">
        <f>"https://www.instagram.com/"&amp;A537</f>
        <v>https://www.instagram.com/juliedaveoff</v>
      </c>
      <c r="C537" s="182"/>
      <c r="D537" s="150" t="s">
        <v>4</v>
      </c>
      <c r="E537" s="224" t="str">
        <f ca="1">IF(AND(J537&lt;&gt;"", O537&lt;&gt;"", TODAY() &gt; O537, N537=""), "포스팅 지연",
IF(N537&lt;&gt;"", "포스팅 완료",
IF(M537=TRUE, "시술 완료",
IF(L537=TRUE, "콘텐츠 가이드 전송",
IF(NOT(ISBLANK(J537)), "예약 확정",
IF(I537=TRUE, "구글폼 회신",
IF(H537=TRUE, "구글폼 전송",
IF(G537=TRUE, "거절",
IF(F537=TRUE, "회신 수신",
"태핑 완료 회신대기")))))
))))</f>
        <v>태핑 완료 회신대기</v>
      </c>
      <c r="F537" s="22" t="b">
        <v>0</v>
      </c>
      <c r="G537" s="22" t="b">
        <v>0</v>
      </c>
      <c r="H537" s="22" t="b">
        <v>0</v>
      </c>
      <c r="I537" s="22" t="b">
        <f>IF(COUNTIF([1]!Form_Responses1[[#All],[Instagram account
(ex. idenel_official - Do not put "@")]], LOWER(A537)) &gt; 0, TRUE, FALSE)</f>
        <v>0</v>
      </c>
      <c r="J537" s="23"/>
      <c r="K537" s="20" t="str">
        <f>IFERROR(VLOOKUP(LOWER(A537), '[1]설문지 응답 시트1'!I:N, 6, FALSE), "")</f>
        <v/>
      </c>
      <c r="L537" s="22" t="b">
        <v>0</v>
      </c>
      <c r="M537" s="22" t="b">
        <v>0</v>
      </c>
      <c r="N537" s="20"/>
      <c r="O537" s="21" t="str">
        <f>IF(ISBLANK(Table1[[#This Row],[예약일(확정)]]),"",Table1[[#This Row],[예약일(확정)]]+7)</f>
        <v/>
      </c>
      <c r="P537" s="20"/>
      <c r="Q537" s="20"/>
      <c r="R537" s="20"/>
      <c r="S537" s="20"/>
      <c r="T537" s="20"/>
      <c r="U537" s="19"/>
    </row>
    <row r="538" spans="1:21" ht="17">
      <c r="A538" s="75" t="s">
        <v>5319</v>
      </c>
      <c r="B538" s="222" t="str">
        <f>"https://www.instagram.com/"&amp;A538</f>
        <v>https://www.instagram.com/__laurabernal</v>
      </c>
      <c r="C538" s="182"/>
      <c r="D538" s="148" t="s">
        <v>4</v>
      </c>
      <c r="E538" s="223" t="str">
        <f ca="1">IF(AND(J538&lt;&gt;"", O538&lt;&gt;"", TODAY() &gt; O538, N538=""), "포스팅 지연",
IF(N538&lt;&gt;"", "포스팅 완료",
IF(M538=TRUE, "시술 완료",
IF(L538=TRUE, "콘텐츠 가이드 전송",
IF(NOT(ISBLANK(J538)), "예약 확정",
IF(I538=TRUE, "구글폼 회신",
IF(H538=TRUE, "구글폼 전송",
IF(G538=TRUE, "거절",
IF(F538=TRUE, "회신 수신",
"태핑 완료 회신대기")))))
))))</f>
        <v>태핑 완료 회신대기</v>
      </c>
      <c r="F538" s="13" t="b">
        <v>0</v>
      </c>
      <c r="G538" s="13" t="b">
        <v>0</v>
      </c>
      <c r="H538" s="13" t="b">
        <v>0</v>
      </c>
      <c r="I538" s="13" t="b">
        <f>IF(COUNTIF([1]!Form_Responses1[[#All],[Instagram account
(ex. idenel_official - Do not put "@")]], LOWER(A538)) &gt; 0, TRUE, FALSE)</f>
        <v>0</v>
      </c>
      <c r="J538" s="14"/>
      <c r="K538" s="11" t="str">
        <f>IFERROR(VLOOKUP(LOWER(A538), '[1]설문지 응답 시트1'!I:N, 6, FALSE), "")</f>
        <v/>
      </c>
      <c r="L538" s="13" t="b">
        <v>0</v>
      </c>
      <c r="M538" s="13" t="b">
        <v>0</v>
      </c>
      <c r="N538" s="11"/>
      <c r="O538" s="12" t="str">
        <f>IF(ISBLANK(Table1[[#This Row],[예약일(확정)]]),"",Table1[[#This Row],[예약일(확정)]]+7)</f>
        <v/>
      </c>
      <c r="P538" s="11"/>
      <c r="Q538" s="11"/>
      <c r="R538" s="11"/>
      <c r="S538" s="11"/>
      <c r="T538" s="11"/>
      <c r="U538" s="10"/>
    </row>
    <row r="539" spans="1:21" ht="17">
      <c r="A539" s="72" t="s">
        <v>73</v>
      </c>
      <c r="B539" s="222" t="str">
        <f>"https://www.instagram.com/"&amp;A539</f>
        <v>https://www.instagram.com/_ayellowlemontree</v>
      </c>
      <c r="C539" s="182"/>
      <c r="D539" s="150" t="s">
        <v>4</v>
      </c>
      <c r="E539" s="224" t="str">
        <f ca="1">IF(AND(J539&lt;&gt;"", O539&lt;&gt;"", TODAY() &gt; O539, N539=""), "포스팅 지연",
IF(N539&lt;&gt;"", "포스팅 완료",
IF(M539=TRUE, "시술 완료",
IF(L539=TRUE, "콘텐츠 가이드 전송",
IF(NOT(ISBLANK(J539)), "예약 확정",
IF(I539=TRUE, "구글폼 회신",
IF(H539=TRUE, "구글폼 전송",
IF(G539=TRUE, "거절",
IF(F539=TRUE, "회신 수신",
"태핑 완료 회신대기")))))
))))</f>
        <v>태핑 완료 회신대기</v>
      </c>
      <c r="F539" s="22" t="b">
        <v>0</v>
      </c>
      <c r="G539" s="22" t="b">
        <v>0</v>
      </c>
      <c r="H539" s="22" t="b">
        <v>0</v>
      </c>
      <c r="I539" s="22" t="b">
        <f>IF(COUNTIF([1]!Form_Responses1[[#All],[Instagram account
(ex. idenel_official - Do not put "@")]], LOWER(A539)) &gt; 0, TRUE, FALSE)</f>
        <v>0</v>
      </c>
      <c r="J539" s="23"/>
      <c r="K539" s="20" t="str">
        <f>IFERROR(VLOOKUP(LOWER(A539), '[1]설문지 응답 시트1'!I:N, 6, FALSE), "")</f>
        <v/>
      </c>
      <c r="L539" s="22" t="b">
        <v>0</v>
      </c>
      <c r="M539" s="22" t="b">
        <v>0</v>
      </c>
      <c r="N539" s="20"/>
      <c r="O539" s="21" t="str">
        <f>IF(ISBLANK(Table1[[#This Row],[예약일(확정)]]),"",Table1[[#This Row],[예약일(확정)]]+7)</f>
        <v/>
      </c>
      <c r="P539" s="20"/>
      <c r="Q539" s="20"/>
      <c r="R539" s="20"/>
      <c r="S539" s="20"/>
      <c r="T539" s="20"/>
      <c r="U539" s="19"/>
    </row>
    <row r="540" spans="1:21" ht="17">
      <c r="A540" s="75" t="s">
        <v>5318</v>
      </c>
      <c r="B540" s="222" t="str">
        <f>"https://www.instagram.com/"&amp;A540</f>
        <v>https://www.instagram.com/_inamomsworld</v>
      </c>
      <c r="C540" s="182"/>
      <c r="D540" s="148" t="s">
        <v>4</v>
      </c>
      <c r="E540" s="223" t="str">
        <f ca="1">IF(AND(J540&lt;&gt;"", O540&lt;&gt;"", TODAY() &gt; O540, N540=""), "포스팅 지연",
IF(N540&lt;&gt;"", "포스팅 완료",
IF(M540=TRUE, "시술 완료",
IF(L540=TRUE, "콘텐츠 가이드 전송",
IF(NOT(ISBLANK(J540)), "예약 확정",
IF(I540=TRUE, "구글폼 회신",
IF(H540=TRUE, "구글폼 전송",
IF(G540=TRUE, "거절",
IF(F540=TRUE, "회신 수신",
"태핑 완료 회신대기")))))
))))</f>
        <v>태핑 완료 회신대기</v>
      </c>
      <c r="F540" s="13" t="b">
        <v>0</v>
      </c>
      <c r="G540" s="13" t="b">
        <v>0</v>
      </c>
      <c r="H540" s="13" t="b">
        <v>0</v>
      </c>
      <c r="I540" s="13" t="b">
        <f>IF(COUNTIF([1]!Form_Responses1[[#All],[Instagram account
(ex. idenel_official - Do not put "@")]], LOWER(A540)) &gt; 0, TRUE, FALSE)</f>
        <v>0</v>
      </c>
      <c r="J540" s="14"/>
      <c r="K540" s="11" t="str">
        <f>IFERROR(VLOOKUP(LOWER(A540), '[1]설문지 응답 시트1'!I:N, 6, FALSE), "")</f>
        <v/>
      </c>
      <c r="L540" s="13" t="b">
        <v>0</v>
      </c>
      <c r="M540" s="13" t="b">
        <v>0</v>
      </c>
      <c r="N540" s="11"/>
      <c r="O540" s="12" t="str">
        <f>IF(ISBLANK(Table1[[#This Row],[예약일(확정)]]),"",Table1[[#This Row],[예약일(확정)]]+7)</f>
        <v/>
      </c>
      <c r="P540" s="11"/>
      <c r="Q540" s="11"/>
      <c r="R540" s="11"/>
      <c r="S540" s="11"/>
      <c r="T540" s="11"/>
      <c r="U540" s="10"/>
    </row>
    <row r="541" spans="1:21" ht="17">
      <c r="A541" s="72" t="s">
        <v>5317</v>
      </c>
      <c r="B541" s="222" t="str">
        <f>"https://www.instagram.com/"&amp;A541</f>
        <v>https://www.instagram.com/_linlavender_</v>
      </c>
      <c r="C541" s="182"/>
      <c r="D541" s="150" t="s">
        <v>4</v>
      </c>
      <c r="E541" s="224" t="str">
        <f ca="1">IF(AND(J541&lt;&gt;"", O541&lt;&gt;"", TODAY() &gt; O541, N541=""), "포스팅 지연",
IF(N541&lt;&gt;"", "포스팅 완료",
IF(M541=TRUE, "시술 완료",
IF(L541=TRUE, "콘텐츠 가이드 전송",
IF(NOT(ISBLANK(J541)), "예약 확정",
IF(I541=TRUE, "구글폼 회신",
IF(H541=TRUE, "구글폼 전송",
IF(G541=TRUE, "거절",
IF(F541=TRUE, "회신 수신",
"태핑 완료 회신대기")))))
))))</f>
        <v>태핑 완료 회신대기</v>
      </c>
      <c r="F541" s="22" t="b">
        <v>0</v>
      </c>
      <c r="G541" s="22" t="b">
        <v>0</v>
      </c>
      <c r="H541" s="22" t="b">
        <v>0</v>
      </c>
      <c r="I541" s="22" t="b">
        <f>IF(COUNTIF([1]!Form_Responses1[[#All],[Instagram account
(ex. idenel_official - Do not put "@")]], LOWER(A541)) &gt; 0, TRUE, FALSE)</f>
        <v>0</v>
      </c>
      <c r="J541" s="23"/>
      <c r="K541" s="20" t="str">
        <f>IFERROR(VLOOKUP(LOWER(A541), '[1]설문지 응답 시트1'!I:N, 6, FALSE), "")</f>
        <v/>
      </c>
      <c r="L541" s="22" t="b">
        <v>0</v>
      </c>
      <c r="M541" s="22" t="b">
        <v>0</v>
      </c>
      <c r="N541" s="20"/>
      <c r="O541" s="21" t="str">
        <f>IF(ISBLANK(Table1[[#This Row],[예약일(확정)]]),"",Table1[[#This Row],[예약일(확정)]]+7)</f>
        <v/>
      </c>
      <c r="P541" s="20"/>
      <c r="Q541" s="20"/>
      <c r="R541" s="20"/>
      <c r="S541" s="20"/>
      <c r="T541" s="20"/>
      <c r="U541" s="19"/>
    </row>
    <row r="542" spans="1:21" ht="17">
      <c r="A542" s="75" t="s">
        <v>5316</v>
      </c>
      <c r="B542" s="222" t="str">
        <f>"https://www.instagram.com/"&amp;A542</f>
        <v>https://www.instagram.com/_postcardsfromayana</v>
      </c>
      <c r="C542" s="182"/>
      <c r="D542" s="148" t="s">
        <v>4</v>
      </c>
      <c r="E542" s="223" t="str">
        <f ca="1">IF(AND(J542&lt;&gt;"", O542&lt;&gt;"", TODAY() &gt; O542, N542=""), "포스팅 지연",
IF(N542&lt;&gt;"", "포스팅 완료",
IF(M542=TRUE, "시술 완료",
IF(L542=TRUE, "콘텐츠 가이드 전송",
IF(NOT(ISBLANK(J542)), "예약 확정",
IF(I542=TRUE, "구글폼 회신",
IF(H542=TRUE, "구글폼 전송",
IF(G542=TRUE, "거절",
IF(F542=TRUE, "회신 수신",
"태핑 완료 회신대기")))))
))))</f>
        <v>태핑 완료 회신대기</v>
      </c>
      <c r="F542" s="13" t="b">
        <v>0</v>
      </c>
      <c r="G542" s="13" t="b">
        <v>0</v>
      </c>
      <c r="H542" s="13" t="b">
        <v>0</v>
      </c>
      <c r="I542" s="13" t="b">
        <f>IF(COUNTIF([1]!Form_Responses1[[#All],[Instagram account
(ex. idenel_official - Do not put "@")]], LOWER(A542)) &gt; 0, TRUE, FALSE)</f>
        <v>0</v>
      </c>
      <c r="J542" s="14"/>
      <c r="K542" s="11" t="str">
        <f>IFERROR(VLOOKUP(LOWER(A542), '[1]설문지 응답 시트1'!I:N, 6, FALSE), "")</f>
        <v/>
      </c>
      <c r="L542" s="13" t="b">
        <v>0</v>
      </c>
      <c r="M542" s="13" t="b">
        <v>0</v>
      </c>
      <c r="N542" s="11"/>
      <c r="O542" s="12" t="str">
        <f>IF(ISBLANK(Table1[[#This Row],[예약일(확정)]]),"",Table1[[#This Row],[예약일(확정)]]+7)</f>
        <v/>
      </c>
      <c r="P542" s="11"/>
      <c r="Q542" s="11"/>
      <c r="R542" s="11"/>
      <c r="S542" s="11"/>
      <c r="T542" s="11"/>
      <c r="U542" s="10"/>
    </row>
    <row r="543" spans="1:21" ht="17">
      <c r="A543" s="72" t="s">
        <v>5315</v>
      </c>
      <c r="B543" s="222" t="str">
        <f>"https://www.instagram.com/"&amp;A543</f>
        <v>https://www.instagram.com/_qqsheep</v>
      </c>
      <c r="C543" s="182"/>
      <c r="D543" s="150" t="s">
        <v>4</v>
      </c>
      <c r="E543" s="224" t="str">
        <f ca="1">IF(AND(J543&lt;&gt;"", O543&lt;&gt;"", TODAY() &gt; O543, N543=""), "포스팅 지연",
IF(N543&lt;&gt;"", "포스팅 완료",
IF(M543=TRUE, "시술 완료",
IF(L543=TRUE, "콘텐츠 가이드 전송",
IF(NOT(ISBLANK(J543)), "예약 확정",
IF(I543=TRUE, "구글폼 회신",
IF(H543=TRUE, "구글폼 전송",
IF(G543=TRUE, "거절",
IF(F543=TRUE, "회신 수신",
"태핑 완료 회신대기")))))
))))</f>
        <v>태핑 완료 회신대기</v>
      </c>
      <c r="F543" s="22" t="b">
        <v>0</v>
      </c>
      <c r="G543" s="22" t="b">
        <v>0</v>
      </c>
      <c r="H543" s="22" t="b">
        <v>0</v>
      </c>
      <c r="I543" s="22" t="b">
        <f>IF(COUNTIF([1]!Form_Responses1[[#All],[Instagram account
(ex. idenel_official - Do not put "@")]], LOWER(A543)) &gt; 0, TRUE, FALSE)</f>
        <v>0</v>
      </c>
      <c r="J543" s="23"/>
      <c r="K543" s="20" t="str">
        <f>IFERROR(VLOOKUP(LOWER(A543), '[1]설문지 응답 시트1'!I:N, 6, FALSE), "")</f>
        <v/>
      </c>
      <c r="L543" s="22" t="b">
        <v>0</v>
      </c>
      <c r="M543" s="22" t="b">
        <v>0</v>
      </c>
      <c r="N543" s="20"/>
      <c r="O543" s="21" t="str">
        <f>IF(ISBLANK(Table1[[#This Row],[예약일(확정)]]),"",Table1[[#This Row],[예약일(확정)]]+7)</f>
        <v/>
      </c>
      <c r="P543" s="20"/>
      <c r="Q543" s="20"/>
      <c r="R543" s="20"/>
      <c r="S543" s="20"/>
      <c r="T543" s="20"/>
      <c r="U543" s="19"/>
    </row>
    <row r="544" spans="1:21" ht="17">
      <c r="A544" s="75" t="s">
        <v>5314</v>
      </c>
      <c r="B544" s="222" t="str">
        <f>"https://www.instagram.com/"&amp;A544</f>
        <v>https://www.instagram.com/_una28</v>
      </c>
      <c r="C544" s="182"/>
      <c r="D544" s="148" t="s">
        <v>4</v>
      </c>
      <c r="E544" s="223" t="str">
        <f ca="1">IF(AND(J544&lt;&gt;"", O544&lt;&gt;"", TODAY() &gt; O544, N544=""), "포스팅 지연",
IF(N544&lt;&gt;"", "포스팅 완료",
IF(M544=TRUE, "시술 완료",
IF(L544=TRUE, "콘텐츠 가이드 전송",
IF(NOT(ISBLANK(J544)), "예약 확정",
IF(I544=TRUE, "구글폼 회신",
IF(H544=TRUE, "구글폼 전송",
IF(G544=TRUE, "거절",
IF(F544=TRUE, "회신 수신",
"태핑 완료 회신대기")))))
))))</f>
        <v>태핑 완료 회신대기</v>
      </c>
      <c r="F544" s="13" t="b">
        <v>0</v>
      </c>
      <c r="G544" s="13" t="b">
        <v>0</v>
      </c>
      <c r="H544" s="13" t="b">
        <v>0</v>
      </c>
      <c r="I544" s="13" t="b">
        <f>IF(COUNTIF([1]!Form_Responses1[[#All],[Instagram account
(ex. idenel_official - Do not put "@")]], LOWER(A544)) &gt; 0, TRUE, FALSE)</f>
        <v>0</v>
      </c>
      <c r="J544" s="14"/>
      <c r="K544" s="11" t="str">
        <f>IFERROR(VLOOKUP(LOWER(A544), '[1]설문지 응답 시트1'!I:N, 6, FALSE), "")</f>
        <v/>
      </c>
      <c r="L544" s="13" t="b">
        <v>0</v>
      </c>
      <c r="M544" s="13" t="b">
        <v>0</v>
      </c>
      <c r="N544" s="11"/>
      <c r="O544" s="12" t="str">
        <f>IF(ISBLANK(Table1[[#This Row],[예약일(확정)]]),"",Table1[[#This Row],[예약일(확정)]]+7)</f>
        <v/>
      </c>
      <c r="P544" s="11"/>
      <c r="Q544" s="11"/>
      <c r="R544" s="11"/>
      <c r="S544" s="11"/>
      <c r="T544" s="11"/>
      <c r="U544" s="10"/>
    </row>
    <row r="545" spans="1:21" ht="17">
      <c r="A545" s="72" t="s">
        <v>5313</v>
      </c>
      <c r="B545" s="222" t="str">
        <f>"https://www.instagram.com/"&amp;A545</f>
        <v>https://www.instagram.com/adventureawaitsusnow</v>
      </c>
      <c r="C545" s="182"/>
      <c r="D545" s="150" t="s">
        <v>4</v>
      </c>
      <c r="E545" s="224" t="str">
        <f ca="1">IF(AND(J545&lt;&gt;"", O545&lt;&gt;"", TODAY() &gt; O545, N545=""), "포스팅 지연",
IF(N545&lt;&gt;"", "포스팅 완료",
IF(M545=TRUE, "시술 완료",
IF(L545=TRUE, "콘텐츠 가이드 전송",
IF(NOT(ISBLANK(J545)), "예약 확정",
IF(I545=TRUE, "구글폼 회신",
IF(H545=TRUE, "구글폼 전송",
IF(G545=TRUE, "거절",
IF(F545=TRUE, "회신 수신",
"태핑 완료 회신대기")))))
))))</f>
        <v>태핑 완료 회신대기</v>
      </c>
      <c r="F545" s="22" t="b">
        <v>0</v>
      </c>
      <c r="G545" s="22" t="b">
        <v>0</v>
      </c>
      <c r="H545" s="22" t="b">
        <v>0</v>
      </c>
      <c r="I545" s="22" t="b">
        <f>IF(COUNTIF([1]!Form_Responses1[[#All],[Instagram account
(ex. idenel_official - Do not put "@")]], LOWER(A545)) &gt; 0, TRUE, FALSE)</f>
        <v>0</v>
      </c>
      <c r="J545" s="23"/>
      <c r="K545" s="20" t="str">
        <f>IFERROR(VLOOKUP(LOWER(A545), '[1]설문지 응답 시트1'!I:N, 6, FALSE), "")</f>
        <v/>
      </c>
      <c r="L545" s="22" t="b">
        <v>0</v>
      </c>
      <c r="M545" s="22" t="b">
        <v>0</v>
      </c>
      <c r="N545" s="20"/>
      <c r="O545" s="21" t="str">
        <f>IF(ISBLANK(Table1[[#This Row],[예약일(확정)]]),"",Table1[[#This Row],[예약일(확정)]]+7)</f>
        <v/>
      </c>
      <c r="P545" s="20"/>
      <c r="Q545" s="20"/>
      <c r="R545" s="20"/>
      <c r="S545" s="20"/>
      <c r="T545" s="20"/>
      <c r="U545" s="19"/>
    </row>
    <row r="546" spans="1:21" ht="17">
      <c r="A546" s="75" t="s">
        <v>5312</v>
      </c>
      <c r="B546" s="222" t="str">
        <f>"https://www.instagram.com/"&amp;A546</f>
        <v>https://www.instagram.com/ahraeyo</v>
      </c>
      <c r="C546" s="182"/>
      <c r="D546" s="148" t="s">
        <v>4</v>
      </c>
      <c r="E546" s="223" t="str">
        <f ca="1">IF(AND(J546&lt;&gt;"", O546&lt;&gt;"", TODAY() &gt; O546, N546=""), "포스팅 지연",
IF(N546&lt;&gt;"", "포스팅 완료",
IF(M546=TRUE, "시술 완료",
IF(L546=TRUE, "콘텐츠 가이드 전송",
IF(NOT(ISBLANK(J546)), "예약 확정",
IF(I546=TRUE, "구글폼 회신",
IF(H546=TRUE, "구글폼 전송",
IF(G546=TRUE, "거절",
IF(F546=TRUE, "회신 수신",
"태핑 완료 회신대기")))))
))))</f>
        <v>태핑 완료 회신대기</v>
      </c>
      <c r="F546" s="13" t="b">
        <v>0</v>
      </c>
      <c r="G546" s="13" t="b">
        <v>0</v>
      </c>
      <c r="H546" s="13" t="b">
        <v>0</v>
      </c>
      <c r="I546" s="13" t="b">
        <f>IF(COUNTIF([1]!Form_Responses1[[#All],[Instagram account
(ex. idenel_official - Do not put "@")]], LOWER(A546)) &gt; 0, TRUE, FALSE)</f>
        <v>0</v>
      </c>
      <c r="J546" s="14"/>
      <c r="K546" s="11" t="str">
        <f>IFERROR(VLOOKUP(LOWER(A546), '[1]설문지 응답 시트1'!I:N, 6, FALSE), "")</f>
        <v/>
      </c>
      <c r="L546" s="13" t="b">
        <v>0</v>
      </c>
      <c r="M546" s="13" t="b">
        <v>0</v>
      </c>
      <c r="N546" s="11"/>
      <c r="O546" s="12" t="str">
        <f>IF(ISBLANK(Table1[[#This Row],[예약일(확정)]]),"",Table1[[#This Row],[예약일(확정)]]+7)</f>
        <v/>
      </c>
      <c r="P546" s="11"/>
      <c r="Q546" s="11"/>
      <c r="R546" s="11"/>
      <c r="S546" s="11"/>
      <c r="T546" s="11"/>
      <c r="U546" s="10"/>
    </row>
    <row r="547" spans="1:21" ht="17">
      <c r="A547" s="72" t="s">
        <v>5311</v>
      </c>
      <c r="B547" s="222" t="str">
        <f>"https://www.instagram.com/"&amp;A547</f>
        <v>https://www.instagram.com/aiyainseoul</v>
      </c>
      <c r="C547" s="182"/>
      <c r="D547" s="150" t="s">
        <v>4</v>
      </c>
      <c r="E547" s="224" t="str">
        <f ca="1">IF(AND(J547&lt;&gt;"", O547&lt;&gt;"", TODAY() &gt; O547, N547=""), "포스팅 지연",
IF(N547&lt;&gt;"", "포스팅 완료",
IF(M547=TRUE, "시술 완료",
IF(L547=TRUE, "콘텐츠 가이드 전송",
IF(NOT(ISBLANK(J547)), "예약 확정",
IF(I547=TRUE, "구글폼 회신",
IF(H547=TRUE, "구글폼 전송",
IF(G547=TRUE, "거절",
IF(F547=TRUE, "회신 수신",
"태핑 완료 회신대기")))))
))))</f>
        <v>태핑 완료 회신대기</v>
      </c>
      <c r="F547" s="22" t="b">
        <v>0</v>
      </c>
      <c r="G547" s="22" t="b">
        <v>0</v>
      </c>
      <c r="H547" s="22" t="b">
        <v>0</v>
      </c>
      <c r="I547" s="22" t="b">
        <f>IF(COUNTIF([1]!Form_Responses1[[#All],[Instagram account
(ex. idenel_official - Do not put "@")]], LOWER(A547)) &gt; 0, TRUE, FALSE)</f>
        <v>0</v>
      </c>
      <c r="J547" s="23"/>
      <c r="K547" s="20" t="str">
        <f>IFERROR(VLOOKUP(LOWER(A547), '[1]설문지 응답 시트1'!I:N, 6, FALSE), "")</f>
        <v/>
      </c>
      <c r="L547" s="22" t="b">
        <v>0</v>
      </c>
      <c r="M547" s="22" t="b">
        <v>0</v>
      </c>
      <c r="N547" s="20"/>
      <c r="O547" s="21" t="str">
        <f>IF(ISBLANK(Table1[[#This Row],[예약일(확정)]]),"",Table1[[#This Row],[예약일(확정)]]+7)</f>
        <v/>
      </c>
      <c r="P547" s="20"/>
      <c r="Q547" s="20"/>
      <c r="R547" s="20"/>
      <c r="S547" s="20"/>
      <c r="T547" s="20"/>
      <c r="U547" s="19"/>
    </row>
    <row r="548" spans="1:21" ht="17">
      <c r="A548" s="75" t="s">
        <v>5310</v>
      </c>
      <c r="B548" s="222" t="str">
        <f>"https://www.instagram.com/"&amp;A548</f>
        <v>https://www.instagram.com/akkanilayda</v>
      </c>
      <c r="C548" s="182"/>
      <c r="D548" s="148" t="s">
        <v>4</v>
      </c>
      <c r="E548" s="223" t="str">
        <f ca="1">IF(AND(J548&lt;&gt;"", O548&lt;&gt;"", TODAY() &gt; O548, N548=""), "포스팅 지연",
IF(N548&lt;&gt;"", "포스팅 완료",
IF(M548=TRUE, "시술 완료",
IF(L548=TRUE, "콘텐츠 가이드 전송",
IF(NOT(ISBLANK(J548)), "예약 확정",
IF(I548=TRUE, "구글폼 회신",
IF(H548=TRUE, "구글폼 전송",
IF(G548=TRUE, "거절",
IF(F548=TRUE, "회신 수신",
"태핑 완료 회신대기")))))
))))</f>
        <v>태핑 완료 회신대기</v>
      </c>
      <c r="F548" s="13" t="b">
        <v>0</v>
      </c>
      <c r="G548" s="13" t="b">
        <v>0</v>
      </c>
      <c r="H548" s="13" t="b">
        <v>0</v>
      </c>
      <c r="I548" s="13" t="b">
        <f>IF(COUNTIF([1]!Form_Responses1[[#All],[Instagram account
(ex. idenel_official - Do not put "@")]], LOWER(A548)) &gt; 0, TRUE, FALSE)</f>
        <v>0</v>
      </c>
      <c r="J548" s="14"/>
      <c r="K548" s="11" t="str">
        <f>IFERROR(VLOOKUP(LOWER(A548), '[1]설문지 응답 시트1'!I:N, 6, FALSE), "")</f>
        <v/>
      </c>
      <c r="L548" s="13" t="b">
        <v>0</v>
      </c>
      <c r="M548" s="13" t="b">
        <v>0</v>
      </c>
      <c r="N548" s="11"/>
      <c r="O548" s="12" t="str">
        <f>IF(ISBLANK(Table1[[#This Row],[예약일(확정)]]),"",Table1[[#This Row],[예약일(확정)]]+7)</f>
        <v/>
      </c>
      <c r="P548" s="11"/>
      <c r="Q548" s="11"/>
      <c r="R548" s="11"/>
      <c r="S548" s="11"/>
      <c r="T548" s="11"/>
      <c r="U548" s="10"/>
    </row>
    <row r="549" spans="1:21" ht="17">
      <c r="A549" s="72" t="s">
        <v>5309</v>
      </c>
      <c r="B549" s="222" t="str">
        <f>"https://www.instagram.com/"&amp;A549</f>
        <v>https://www.instagram.com/aldrin.ramos</v>
      </c>
      <c r="C549" s="182"/>
      <c r="D549" s="150" t="s">
        <v>4</v>
      </c>
      <c r="E549" s="224" t="str">
        <f ca="1">IF(AND(J549&lt;&gt;"", O549&lt;&gt;"", TODAY() &gt; O549, N549=""), "포스팅 지연",
IF(N549&lt;&gt;"", "포스팅 완료",
IF(M549=TRUE, "시술 완료",
IF(L549=TRUE, "콘텐츠 가이드 전송",
IF(NOT(ISBLANK(J549)), "예약 확정",
IF(I549=TRUE, "구글폼 회신",
IF(H549=TRUE, "구글폼 전송",
IF(G549=TRUE, "거절",
IF(F549=TRUE, "회신 수신",
"태핑 완료 회신대기")))))
))))</f>
        <v>태핑 완료 회신대기</v>
      </c>
      <c r="F549" s="22" t="b">
        <v>0</v>
      </c>
      <c r="G549" s="22" t="b">
        <v>0</v>
      </c>
      <c r="H549" s="22" t="b">
        <v>0</v>
      </c>
      <c r="I549" s="22" t="b">
        <f>IF(COUNTIF([1]!Form_Responses1[[#All],[Instagram account
(ex. idenel_official - Do not put "@")]], LOWER(A549)) &gt; 0, TRUE, FALSE)</f>
        <v>0</v>
      </c>
      <c r="J549" s="23"/>
      <c r="K549" s="20" t="str">
        <f>IFERROR(VLOOKUP(LOWER(A549), '[1]설문지 응답 시트1'!I:N, 6, FALSE), "")</f>
        <v/>
      </c>
      <c r="L549" s="22" t="b">
        <v>0</v>
      </c>
      <c r="M549" s="22" t="b">
        <v>0</v>
      </c>
      <c r="N549" s="20"/>
      <c r="O549" s="21" t="str">
        <f>IF(ISBLANK(Table1[[#This Row],[예약일(확정)]]),"",Table1[[#This Row],[예약일(확정)]]+7)</f>
        <v/>
      </c>
      <c r="P549" s="20"/>
      <c r="Q549" s="20"/>
      <c r="R549" s="20"/>
      <c r="S549" s="20"/>
      <c r="T549" s="20"/>
      <c r="U549" s="19"/>
    </row>
    <row r="550" spans="1:21" ht="17">
      <c r="A550" s="75" t="s">
        <v>5308</v>
      </c>
      <c r="B550" s="222" t="str">
        <f>"https://www.instagram.com/"&amp;A550</f>
        <v>https://www.instagram.com/aleanjs</v>
      </c>
      <c r="C550" s="182"/>
      <c r="D550" s="148" t="s">
        <v>4</v>
      </c>
      <c r="E550" s="223" t="str">
        <f ca="1">IF(AND(J550&lt;&gt;"", O550&lt;&gt;"", TODAY() &gt; O550, N550=""), "포스팅 지연",
IF(N550&lt;&gt;"", "포스팅 완료",
IF(M550=TRUE, "시술 완료",
IF(L550=TRUE, "콘텐츠 가이드 전송",
IF(NOT(ISBLANK(J550)), "예약 확정",
IF(I550=TRUE, "구글폼 회신",
IF(H550=TRUE, "구글폼 전송",
IF(G550=TRUE, "거절",
IF(F550=TRUE, "회신 수신",
"태핑 완료 회신대기")))))
))))</f>
        <v>태핑 완료 회신대기</v>
      </c>
      <c r="F550" s="13" t="b">
        <v>0</v>
      </c>
      <c r="G550" s="13" t="b">
        <v>0</v>
      </c>
      <c r="H550" s="13" t="b">
        <v>0</v>
      </c>
      <c r="I550" s="13" t="b">
        <f>IF(COUNTIF([1]!Form_Responses1[[#All],[Instagram account
(ex. idenel_official - Do not put "@")]], LOWER(A550)) &gt; 0, TRUE, FALSE)</f>
        <v>0</v>
      </c>
      <c r="J550" s="14"/>
      <c r="K550" s="11" t="str">
        <f>IFERROR(VLOOKUP(LOWER(A550), '[1]설문지 응답 시트1'!I:N, 6, FALSE), "")</f>
        <v/>
      </c>
      <c r="L550" s="13" t="b">
        <v>0</v>
      </c>
      <c r="M550" s="13" t="b">
        <v>0</v>
      </c>
      <c r="N550" s="11"/>
      <c r="O550" s="12" t="str">
        <f>IF(ISBLANK(Table1[[#This Row],[예약일(확정)]]),"",Table1[[#This Row],[예약일(확정)]]+7)</f>
        <v/>
      </c>
      <c r="P550" s="11"/>
      <c r="Q550" s="11"/>
      <c r="R550" s="11"/>
      <c r="S550" s="11"/>
      <c r="T550" s="11"/>
      <c r="U550" s="10"/>
    </row>
    <row r="551" spans="1:21" ht="17">
      <c r="A551" s="72" t="s">
        <v>5307</v>
      </c>
      <c r="B551" s="222" t="str">
        <f>"https://www.instagram.com/"&amp;A551</f>
        <v>https://www.instagram.com/alexstinean</v>
      </c>
      <c r="C551" s="182"/>
      <c r="D551" s="150" t="s">
        <v>4</v>
      </c>
      <c r="E551" s="224" t="str">
        <f ca="1">IF(AND(J551&lt;&gt;"", O551&lt;&gt;"", TODAY() &gt; O551, N551=""), "포스팅 지연",
IF(N551&lt;&gt;"", "포스팅 완료",
IF(M551=TRUE, "시술 완료",
IF(L551=TRUE, "콘텐츠 가이드 전송",
IF(NOT(ISBLANK(J551)), "예약 확정",
IF(I551=TRUE, "구글폼 회신",
IF(H551=TRUE, "구글폼 전송",
IF(G551=TRUE, "거절",
IF(F551=TRUE, "회신 수신",
"태핑 완료 회신대기")))))
))))</f>
        <v>태핑 완료 회신대기</v>
      </c>
      <c r="F551" s="22" t="b">
        <v>0</v>
      </c>
      <c r="G551" s="22" t="b">
        <v>0</v>
      </c>
      <c r="H551" s="22" t="b">
        <v>0</v>
      </c>
      <c r="I551" s="22" t="b">
        <f>IF(COUNTIF([1]!Form_Responses1[[#All],[Instagram account
(ex. idenel_official - Do not put "@")]], LOWER(A551)) &gt; 0, TRUE, FALSE)</f>
        <v>0</v>
      </c>
      <c r="J551" s="23"/>
      <c r="K551" s="20" t="str">
        <f>IFERROR(VLOOKUP(LOWER(A551), '[1]설문지 응답 시트1'!I:N, 6, FALSE), "")</f>
        <v/>
      </c>
      <c r="L551" s="22" t="b">
        <v>0</v>
      </c>
      <c r="M551" s="22" t="b">
        <v>0</v>
      </c>
      <c r="N551" s="20"/>
      <c r="O551" s="21" t="str">
        <f>IF(ISBLANK(Table1[[#This Row],[예약일(확정)]]),"",Table1[[#This Row],[예약일(확정)]]+7)</f>
        <v/>
      </c>
      <c r="P551" s="20"/>
      <c r="Q551" s="20"/>
      <c r="R551" s="20"/>
      <c r="S551" s="20"/>
      <c r="T551" s="20"/>
      <c r="U551" s="19"/>
    </row>
    <row r="552" spans="1:21" ht="17">
      <c r="A552" s="75" t="s">
        <v>5306</v>
      </c>
      <c r="B552" s="222" t="str">
        <f>"https://www.instagram.com/"&amp;A552</f>
        <v>https://www.instagram.com/alyssatly</v>
      </c>
      <c r="C552" s="182"/>
      <c r="D552" s="148" t="s">
        <v>4</v>
      </c>
      <c r="E552" s="223" t="str">
        <f ca="1">IF(AND(J552&lt;&gt;"", O552&lt;&gt;"", TODAY() &gt; O552, N552=""), "포스팅 지연",
IF(N552&lt;&gt;"", "포스팅 완료",
IF(M552=TRUE, "시술 완료",
IF(L552=TRUE, "콘텐츠 가이드 전송",
IF(NOT(ISBLANK(J552)), "예약 확정",
IF(I552=TRUE, "구글폼 회신",
IF(H552=TRUE, "구글폼 전송",
IF(G552=TRUE, "거절",
IF(F552=TRUE, "회신 수신",
"태핑 완료 회신대기")))))
))))</f>
        <v>태핑 완료 회신대기</v>
      </c>
      <c r="F552" s="13" t="b">
        <v>0</v>
      </c>
      <c r="G552" s="13" t="b">
        <v>0</v>
      </c>
      <c r="H552" s="13" t="b">
        <v>0</v>
      </c>
      <c r="I552" s="13" t="b">
        <f>IF(COUNTIF([1]!Form_Responses1[[#All],[Instagram account
(ex. idenel_official - Do not put "@")]], LOWER(A552)) &gt; 0, TRUE, FALSE)</f>
        <v>0</v>
      </c>
      <c r="J552" s="14"/>
      <c r="K552" s="11" t="str">
        <f>IFERROR(VLOOKUP(LOWER(A552), '[1]설문지 응답 시트1'!I:N, 6, FALSE), "")</f>
        <v/>
      </c>
      <c r="L552" s="13" t="b">
        <v>0</v>
      </c>
      <c r="M552" s="13" t="b">
        <v>0</v>
      </c>
      <c r="N552" s="11"/>
      <c r="O552" s="12" t="str">
        <f>IF(ISBLANK(Table1[[#This Row],[예약일(확정)]]),"",Table1[[#This Row],[예약일(확정)]]+7)</f>
        <v/>
      </c>
      <c r="P552" s="11"/>
      <c r="Q552" s="11"/>
      <c r="R552" s="11"/>
      <c r="S552" s="11"/>
      <c r="T552" s="11"/>
      <c r="U552" s="10"/>
    </row>
    <row r="553" spans="1:21" ht="17">
      <c r="A553" s="72" t="s">
        <v>5305</v>
      </c>
      <c r="B553" s="222" t="str">
        <f>"https://www.instagram.com/"&amp;A553</f>
        <v>https://www.instagram.com/angelakwann</v>
      </c>
      <c r="C553" s="182"/>
      <c r="D553" s="150" t="s">
        <v>4</v>
      </c>
      <c r="E553" s="224" t="str">
        <f ca="1">IF(AND(J553&lt;&gt;"", O553&lt;&gt;"", TODAY() &gt; O553, N553=""), "포스팅 지연",
IF(N553&lt;&gt;"", "포스팅 완료",
IF(M553=TRUE, "시술 완료",
IF(L553=TRUE, "콘텐츠 가이드 전송",
IF(NOT(ISBLANK(J553)), "예약 확정",
IF(I553=TRUE, "구글폼 회신",
IF(H553=TRUE, "구글폼 전송",
IF(G553=TRUE, "거절",
IF(F553=TRUE, "회신 수신",
"태핑 완료 회신대기")))))
))))</f>
        <v>태핑 완료 회신대기</v>
      </c>
      <c r="F553" s="22" t="b">
        <v>0</v>
      </c>
      <c r="G553" s="22" t="b">
        <v>0</v>
      </c>
      <c r="H553" s="22" t="b">
        <v>0</v>
      </c>
      <c r="I553" s="22" t="b">
        <f>IF(COUNTIF([1]!Form_Responses1[[#All],[Instagram account
(ex. idenel_official - Do not put "@")]], LOWER(A553)) &gt; 0, TRUE, FALSE)</f>
        <v>0</v>
      </c>
      <c r="J553" s="23"/>
      <c r="K553" s="20" t="str">
        <f>IFERROR(VLOOKUP(LOWER(A553), '[1]설문지 응답 시트1'!I:N, 6, FALSE), "")</f>
        <v/>
      </c>
      <c r="L553" s="22" t="b">
        <v>0</v>
      </c>
      <c r="M553" s="22" t="b">
        <v>0</v>
      </c>
      <c r="N553" s="20"/>
      <c r="O553" s="21" t="str">
        <f>IF(ISBLANK(Table1[[#This Row],[예약일(확정)]]),"",Table1[[#This Row],[예약일(확정)]]+7)</f>
        <v/>
      </c>
      <c r="P553" s="20"/>
      <c r="Q553" s="20"/>
      <c r="R553" s="20"/>
      <c r="S553" s="20"/>
      <c r="T553" s="20"/>
      <c r="U553" s="19"/>
    </row>
    <row r="554" spans="1:21" ht="17">
      <c r="A554" s="75" t="s">
        <v>5304</v>
      </c>
      <c r="B554" s="222" t="str">
        <f>"https://www.instagram.com/"&amp;A554</f>
        <v>https://www.instagram.com/any_ordaz</v>
      </c>
      <c r="C554" s="182"/>
      <c r="D554" s="148" t="s">
        <v>4</v>
      </c>
      <c r="E554" s="223" t="str">
        <f ca="1">IF(AND(J554&lt;&gt;"", O554&lt;&gt;"", TODAY() &gt; O554, N554=""), "포스팅 지연",
IF(N554&lt;&gt;"", "포스팅 완료",
IF(M554=TRUE, "시술 완료",
IF(L554=TRUE, "콘텐츠 가이드 전송",
IF(NOT(ISBLANK(J554)), "예약 확정",
IF(I554=TRUE, "구글폼 회신",
IF(H554=TRUE, "구글폼 전송",
IF(G554=TRUE, "거절",
IF(F554=TRUE, "회신 수신",
"태핑 완료 회신대기")))))
))))</f>
        <v>태핑 완료 회신대기</v>
      </c>
      <c r="F554" s="13" t="b">
        <v>0</v>
      </c>
      <c r="G554" s="13" t="b">
        <v>0</v>
      </c>
      <c r="H554" s="13" t="b">
        <v>0</v>
      </c>
      <c r="I554" s="13" t="b">
        <f>IF(COUNTIF([1]!Form_Responses1[[#All],[Instagram account
(ex. idenel_official - Do not put "@")]], LOWER(A554)) &gt; 0, TRUE, FALSE)</f>
        <v>0</v>
      </c>
      <c r="J554" s="14"/>
      <c r="K554" s="11" t="str">
        <f>IFERROR(VLOOKUP(LOWER(A554), '[1]설문지 응답 시트1'!I:N, 6, FALSE), "")</f>
        <v/>
      </c>
      <c r="L554" s="13" t="b">
        <v>0</v>
      </c>
      <c r="M554" s="13" t="b">
        <v>0</v>
      </c>
      <c r="N554" s="11"/>
      <c r="O554" s="12" t="str">
        <f>IF(ISBLANK(Table1[[#This Row],[예약일(확정)]]),"",Table1[[#This Row],[예약일(확정)]]+7)</f>
        <v/>
      </c>
      <c r="P554" s="11"/>
      <c r="Q554" s="11"/>
      <c r="R554" s="11"/>
      <c r="S554" s="11"/>
      <c r="T554" s="11"/>
      <c r="U554" s="10"/>
    </row>
    <row r="555" spans="1:21" ht="17">
      <c r="A555" s="72" t="s">
        <v>5303</v>
      </c>
      <c r="B555" s="222" t="str">
        <f>"https://www.instagram.com/"&amp;A555</f>
        <v>https://www.instagram.com/arieladesu</v>
      </c>
      <c r="C555" s="182"/>
      <c r="D555" s="150" t="s">
        <v>4</v>
      </c>
      <c r="E555" s="224" t="str">
        <f ca="1">IF(AND(J555&lt;&gt;"", O555&lt;&gt;"", TODAY() &gt; O555, N555=""), "포스팅 지연",
IF(N555&lt;&gt;"", "포스팅 완료",
IF(M555=TRUE, "시술 완료",
IF(L555=TRUE, "콘텐츠 가이드 전송",
IF(NOT(ISBLANK(J555)), "예약 확정",
IF(I555=TRUE, "구글폼 회신",
IF(H555=TRUE, "구글폼 전송",
IF(G555=TRUE, "거절",
IF(F555=TRUE, "회신 수신",
"태핑 완료 회신대기")))))
))))</f>
        <v>태핑 완료 회신대기</v>
      </c>
      <c r="F555" s="22" t="b">
        <v>0</v>
      </c>
      <c r="G555" s="22" t="b">
        <v>0</v>
      </c>
      <c r="H555" s="22" t="b">
        <v>0</v>
      </c>
      <c r="I555" s="22" t="b">
        <f>IF(COUNTIF([1]!Form_Responses1[[#All],[Instagram account
(ex. idenel_official - Do not put "@")]], LOWER(A555)) &gt; 0, TRUE, FALSE)</f>
        <v>0</v>
      </c>
      <c r="J555" s="23"/>
      <c r="K555" s="20" t="str">
        <f>IFERROR(VLOOKUP(LOWER(A555), '[1]설문지 응답 시트1'!I:N, 6, FALSE), "")</f>
        <v/>
      </c>
      <c r="L555" s="22" t="b">
        <v>0</v>
      </c>
      <c r="M555" s="22" t="b">
        <v>0</v>
      </c>
      <c r="N555" s="20"/>
      <c r="O555" s="21" t="str">
        <f>IF(ISBLANK(Table1[[#This Row],[예약일(확정)]]),"",Table1[[#This Row],[예약일(확정)]]+7)</f>
        <v/>
      </c>
      <c r="P555" s="20"/>
      <c r="Q555" s="20"/>
      <c r="R555" s="20"/>
      <c r="S555" s="20"/>
      <c r="T555" s="20"/>
      <c r="U555" s="19"/>
    </row>
    <row r="556" spans="1:21" ht="17">
      <c r="A556" s="75" t="s">
        <v>5302</v>
      </c>
      <c r="B556" s="222" t="str">
        <f>"https://www.instagram.com/"&amp;A556</f>
        <v>https://www.instagram.com/ashleychaee</v>
      </c>
      <c r="C556" s="182"/>
      <c r="D556" s="148" t="s">
        <v>4</v>
      </c>
      <c r="E556" s="223" t="str">
        <f ca="1">IF(AND(J556&lt;&gt;"", O556&lt;&gt;"", TODAY() &gt; O556, N556=""), "포스팅 지연",
IF(N556&lt;&gt;"", "포스팅 완료",
IF(M556=TRUE, "시술 완료",
IF(L556=TRUE, "콘텐츠 가이드 전송",
IF(NOT(ISBLANK(J556)), "예약 확정",
IF(I556=TRUE, "구글폼 회신",
IF(H556=TRUE, "구글폼 전송",
IF(G556=TRUE, "거절",
IF(F556=TRUE, "회신 수신",
"태핑 완료 회신대기")))))
))))</f>
        <v>태핑 완료 회신대기</v>
      </c>
      <c r="F556" s="13" t="b">
        <v>0</v>
      </c>
      <c r="G556" s="13" t="b">
        <v>0</v>
      </c>
      <c r="H556" s="13" t="b">
        <v>0</v>
      </c>
      <c r="I556" s="13" t="b">
        <f>IF(COUNTIF([1]!Form_Responses1[[#All],[Instagram account
(ex. idenel_official - Do not put "@")]], LOWER(A556)) &gt; 0, TRUE, FALSE)</f>
        <v>0</v>
      </c>
      <c r="J556" s="14"/>
      <c r="K556" s="11" t="str">
        <f>IFERROR(VLOOKUP(LOWER(A556), '[1]설문지 응답 시트1'!I:N, 6, FALSE), "")</f>
        <v/>
      </c>
      <c r="L556" s="13" t="b">
        <v>0</v>
      </c>
      <c r="M556" s="13" t="b">
        <v>0</v>
      </c>
      <c r="N556" s="11"/>
      <c r="O556" s="12" t="str">
        <f>IF(ISBLANK(Table1[[#This Row],[예약일(확정)]]),"",Table1[[#This Row],[예약일(확정)]]+7)</f>
        <v/>
      </c>
      <c r="P556" s="11"/>
      <c r="Q556" s="11"/>
      <c r="R556" s="11"/>
      <c r="S556" s="11"/>
      <c r="T556" s="11"/>
      <c r="U556" s="10"/>
    </row>
    <row r="557" spans="1:21" ht="17">
      <c r="A557" s="72" t="s">
        <v>5301</v>
      </c>
      <c r="B557" s="222" t="str">
        <f>"https://www.instagram.com/"&amp;A557</f>
        <v>https://www.instagram.com/aye.jessiee</v>
      </c>
      <c r="C557" s="182"/>
      <c r="D557" s="150" t="s">
        <v>4</v>
      </c>
      <c r="E557" s="224" t="str">
        <f ca="1">IF(AND(J557&lt;&gt;"", O557&lt;&gt;"", TODAY() &gt; O557, N557=""), "포스팅 지연",
IF(N557&lt;&gt;"", "포스팅 완료",
IF(M557=TRUE, "시술 완료",
IF(L557=TRUE, "콘텐츠 가이드 전송",
IF(NOT(ISBLANK(J557)), "예약 확정",
IF(I557=TRUE, "구글폼 회신",
IF(H557=TRUE, "구글폼 전송",
IF(G557=TRUE, "거절",
IF(F557=TRUE, "회신 수신",
"태핑 완료 회신대기")))))
))))</f>
        <v>태핑 완료 회신대기</v>
      </c>
      <c r="F557" s="22" t="b">
        <v>0</v>
      </c>
      <c r="G557" s="22" t="b">
        <v>0</v>
      </c>
      <c r="H557" s="22" t="b">
        <v>0</v>
      </c>
      <c r="I557" s="22" t="b">
        <f>IF(COUNTIF([1]!Form_Responses1[[#All],[Instagram account
(ex. idenel_official - Do not put "@")]], LOWER(A557)) &gt; 0, TRUE, FALSE)</f>
        <v>0</v>
      </c>
      <c r="J557" s="23"/>
      <c r="K557" s="20" t="str">
        <f>IFERROR(VLOOKUP(LOWER(A557), '[1]설문지 응답 시트1'!I:N, 6, FALSE), "")</f>
        <v/>
      </c>
      <c r="L557" s="22" t="b">
        <v>0</v>
      </c>
      <c r="M557" s="22" t="b">
        <v>0</v>
      </c>
      <c r="N557" s="20"/>
      <c r="O557" s="21" t="str">
        <f>IF(ISBLANK(Table1[[#This Row],[예약일(확정)]]),"",Table1[[#This Row],[예약일(확정)]]+7)</f>
        <v/>
      </c>
      <c r="P557" s="20"/>
      <c r="Q557" s="20"/>
      <c r="R557" s="20"/>
      <c r="S557" s="20"/>
      <c r="T557" s="20"/>
      <c r="U557" s="19"/>
    </row>
    <row r="558" spans="1:21" ht="17">
      <c r="A558" s="75" t="s">
        <v>5300</v>
      </c>
      <c r="B558" s="222" t="str">
        <f>"https://www.instagram.com/"&amp;A558</f>
        <v>https://www.instagram.com/aymi.tee</v>
      </c>
      <c r="C558" s="182"/>
      <c r="D558" s="148" t="s">
        <v>4</v>
      </c>
      <c r="E558" s="223" t="str">
        <f ca="1">IF(AND(J558&lt;&gt;"", O558&lt;&gt;"", TODAY() &gt; O558, N558=""), "포스팅 지연",
IF(N558&lt;&gt;"", "포스팅 완료",
IF(M558=TRUE, "시술 완료",
IF(L558=TRUE, "콘텐츠 가이드 전송",
IF(NOT(ISBLANK(J558)), "예약 확정",
IF(I558=TRUE, "구글폼 회신",
IF(H558=TRUE, "구글폼 전송",
IF(G558=TRUE, "거절",
IF(F558=TRUE, "회신 수신",
"태핑 완료 회신대기")))))
))))</f>
        <v>태핑 완료 회신대기</v>
      </c>
      <c r="F558" s="13" t="b">
        <v>0</v>
      </c>
      <c r="G558" s="13" t="b">
        <v>0</v>
      </c>
      <c r="H558" s="13" t="b">
        <v>0</v>
      </c>
      <c r="I558" s="13" t="b">
        <f>IF(COUNTIF([1]!Form_Responses1[[#All],[Instagram account
(ex. idenel_official - Do not put "@")]], LOWER(A558)) &gt; 0, TRUE, FALSE)</f>
        <v>0</v>
      </c>
      <c r="J558" s="14"/>
      <c r="K558" s="11" t="str">
        <f>IFERROR(VLOOKUP(LOWER(A558), '[1]설문지 응답 시트1'!I:N, 6, FALSE), "")</f>
        <v/>
      </c>
      <c r="L558" s="13" t="b">
        <v>0</v>
      </c>
      <c r="M558" s="13" t="b">
        <v>0</v>
      </c>
      <c r="N558" s="11"/>
      <c r="O558" s="12" t="str">
        <f>IF(ISBLANK(Table1[[#This Row],[예약일(확정)]]),"",Table1[[#This Row],[예약일(확정)]]+7)</f>
        <v/>
      </c>
      <c r="P558" s="11"/>
      <c r="Q558" s="11"/>
      <c r="R558" s="11"/>
      <c r="S558" s="11"/>
      <c r="T558" s="11"/>
      <c r="U558" s="10"/>
    </row>
    <row r="559" spans="1:21" ht="17">
      <c r="A559" s="72" t="s">
        <v>74</v>
      </c>
      <c r="B559" s="222" t="str">
        <f>"https://www.instagram.com/"&amp;A559</f>
        <v>https://www.instagram.com/aymibaby</v>
      </c>
      <c r="C559" s="182"/>
      <c r="D559" s="150" t="s">
        <v>4</v>
      </c>
      <c r="E559" s="224" t="str">
        <f ca="1">IF(AND(J559&lt;&gt;"", O559&lt;&gt;"", TODAY() &gt; O559, N559=""), "포스팅 지연",
IF(N559&lt;&gt;"", "포스팅 완료",
IF(M559=TRUE, "시술 완료",
IF(L559=TRUE, "콘텐츠 가이드 전송",
IF(NOT(ISBLANK(J559)), "예약 확정",
IF(I559=TRUE, "구글폼 회신",
IF(H559=TRUE, "구글폼 전송",
IF(G559=TRUE, "거절",
IF(F559=TRUE, "회신 수신",
"태핑 완료 회신대기")))))
))))</f>
        <v>태핑 완료 회신대기</v>
      </c>
      <c r="F559" s="22" t="b">
        <v>0</v>
      </c>
      <c r="G559" s="22" t="b">
        <v>0</v>
      </c>
      <c r="H559" s="22" t="b">
        <v>0</v>
      </c>
      <c r="I559" s="22" t="b">
        <f>IF(COUNTIF([1]!Form_Responses1[[#All],[Instagram account
(ex. idenel_official - Do not put "@")]], LOWER(A559)) &gt; 0, TRUE, FALSE)</f>
        <v>0</v>
      </c>
      <c r="J559" s="23"/>
      <c r="K559" s="20" t="str">
        <f>IFERROR(VLOOKUP(LOWER(A559), '[1]설문지 응답 시트1'!I:N, 6, FALSE), "")</f>
        <v/>
      </c>
      <c r="L559" s="22" t="b">
        <v>0</v>
      </c>
      <c r="M559" s="22" t="b">
        <v>0</v>
      </c>
      <c r="N559" s="20"/>
      <c r="O559" s="21" t="str">
        <f>IF(ISBLANK(Table1[[#This Row],[예약일(확정)]]),"",Table1[[#This Row],[예약일(확정)]]+7)</f>
        <v/>
      </c>
      <c r="P559" s="20"/>
      <c r="Q559" s="20"/>
      <c r="R559" s="20"/>
      <c r="S559" s="20"/>
      <c r="T559" s="20"/>
      <c r="U559" s="19"/>
    </row>
    <row r="560" spans="1:21" ht="17">
      <c r="A560" s="75" t="s">
        <v>5299</v>
      </c>
      <c r="B560" s="222" t="str">
        <f>"https://www.instagram.com/"&amp;A560</f>
        <v>https://www.instagram.com/ballepa</v>
      </c>
      <c r="C560" s="182"/>
      <c r="D560" s="148" t="s">
        <v>4</v>
      </c>
      <c r="E560" s="223" t="str">
        <f ca="1">IF(AND(J560&lt;&gt;"", O560&lt;&gt;"", TODAY() &gt; O560, N560=""), "포스팅 지연",
IF(N560&lt;&gt;"", "포스팅 완료",
IF(M560=TRUE, "시술 완료",
IF(L560=TRUE, "콘텐츠 가이드 전송",
IF(NOT(ISBLANK(J560)), "예약 확정",
IF(I560=TRUE, "구글폼 회신",
IF(H560=TRUE, "구글폼 전송",
IF(G560=TRUE, "거절",
IF(F560=TRUE, "회신 수신",
"태핑 완료 회신대기")))))
))))</f>
        <v>태핑 완료 회신대기</v>
      </c>
      <c r="F560" s="13" t="b">
        <v>0</v>
      </c>
      <c r="G560" s="13" t="b">
        <v>0</v>
      </c>
      <c r="H560" s="13" t="b">
        <v>0</v>
      </c>
      <c r="I560" s="13" t="b">
        <f>IF(COUNTIF([1]!Form_Responses1[[#All],[Instagram account
(ex. idenel_official - Do not put "@")]], LOWER(A560)) &gt; 0, TRUE, FALSE)</f>
        <v>0</v>
      </c>
      <c r="J560" s="14"/>
      <c r="K560" s="11" t="str">
        <f>IFERROR(VLOOKUP(LOWER(A560), '[1]설문지 응답 시트1'!I:N, 6, FALSE), "")</f>
        <v/>
      </c>
      <c r="L560" s="13" t="b">
        <v>0</v>
      </c>
      <c r="M560" s="13" t="b">
        <v>0</v>
      </c>
      <c r="N560" s="11"/>
      <c r="O560" s="12" t="str">
        <f>IF(ISBLANK(Table1[[#This Row],[예약일(확정)]]),"",Table1[[#This Row],[예약일(확정)]]+7)</f>
        <v/>
      </c>
      <c r="P560" s="11"/>
      <c r="Q560" s="11"/>
      <c r="R560" s="11"/>
      <c r="S560" s="11"/>
      <c r="T560" s="11"/>
      <c r="U560" s="10"/>
    </row>
    <row r="561" spans="1:21" ht="17">
      <c r="A561" s="72" t="s">
        <v>5298</v>
      </c>
      <c r="B561" s="222" t="str">
        <f>"https://www.instagram.com/"&amp;A561</f>
        <v>https://www.instagram.com/bebenadiya</v>
      </c>
      <c r="C561" s="182"/>
      <c r="D561" s="150" t="s">
        <v>4</v>
      </c>
      <c r="E561" s="224" t="str">
        <f ca="1">IF(AND(J561&lt;&gt;"", O561&lt;&gt;"", TODAY() &gt; O561, N561=""), "포스팅 지연",
IF(N561&lt;&gt;"", "포스팅 완료",
IF(M561=TRUE, "시술 완료",
IF(L561=TRUE, "콘텐츠 가이드 전송",
IF(NOT(ISBLANK(J561)), "예약 확정",
IF(I561=TRUE, "구글폼 회신",
IF(H561=TRUE, "구글폼 전송",
IF(G561=TRUE, "거절",
IF(F561=TRUE, "회신 수신",
"태핑 완료 회신대기")))))
))))</f>
        <v>태핑 완료 회신대기</v>
      </c>
      <c r="F561" s="22" t="b">
        <v>0</v>
      </c>
      <c r="G561" s="22" t="b">
        <v>0</v>
      </c>
      <c r="H561" s="22" t="b">
        <v>0</v>
      </c>
      <c r="I561" s="22" t="b">
        <f>IF(COUNTIF([1]!Form_Responses1[[#All],[Instagram account
(ex. idenel_official - Do not put "@")]], LOWER(A561)) &gt; 0, TRUE, FALSE)</f>
        <v>0</v>
      </c>
      <c r="J561" s="23"/>
      <c r="K561" s="20" t="str">
        <f>IFERROR(VLOOKUP(LOWER(A561), '[1]설문지 응답 시트1'!I:N, 6, FALSE), "")</f>
        <v/>
      </c>
      <c r="L561" s="22" t="b">
        <v>0</v>
      </c>
      <c r="M561" s="22" t="b">
        <v>0</v>
      </c>
      <c r="N561" s="20"/>
      <c r="O561" s="21" t="str">
        <f>IF(ISBLANK(Table1[[#This Row],[예약일(확정)]]),"",Table1[[#This Row],[예약일(확정)]]+7)</f>
        <v/>
      </c>
      <c r="P561" s="20"/>
      <c r="Q561" s="20"/>
      <c r="R561" s="20"/>
      <c r="S561" s="20"/>
      <c r="T561" s="20"/>
      <c r="U561" s="19"/>
    </row>
    <row r="562" spans="1:21" ht="17">
      <c r="A562" s="75" t="s">
        <v>5297</v>
      </c>
      <c r="B562" s="222" t="str">
        <f>"https://www.instagram.com/"&amp;A562</f>
        <v>https://www.instagram.com/bellabrocks</v>
      </c>
      <c r="C562" s="182"/>
      <c r="D562" s="148" t="s">
        <v>4</v>
      </c>
      <c r="E562" s="223" t="str">
        <f ca="1">IF(AND(J562&lt;&gt;"", O562&lt;&gt;"", TODAY() &gt; O562, N562=""), "포스팅 지연",
IF(N562&lt;&gt;"", "포스팅 완료",
IF(M562=TRUE, "시술 완료",
IF(L562=TRUE, "콘텐츠 가이드 전송",
IF(NOT(ISBLANK(J562)), "예약 확정",
IF(I562=TRUE, "구글폼 회신",
IF(H562=TRUE, "구글폼 전송",
IF(G562=TRUE, "거절",
IF(F562=TRUE, "회신 수신",
"태핑 완료 회신대기")))))
))))</f>
        <v>태핑 완료 회신대기</v>
      </c>
      <c r="F562" s="13" t="b">
        <v>0</v>
      </c>
      <c r="G562" s="13" t="b">
        <v>0</v>
      </c>
      <c r="H562" s="13" t="b">
        <v>0</v>
      </c>
      <c r="I562" s="13" t="b">
        <f>IF(COUNTIF([1]!Form_Responses1[[#All],[Instagram account
(ex. idenel_official - Do not put "@")]], LOWER(A562)) &gt; 0, TRUE, FALSE)</f>
        <v>0</v>
      </c>
      <c r="J562" s="14"/>
      <c r="K562" s="11" t="str">
        <f>IFERROR(VLOOKUP(LOWER(A562), '[1]설문지 응답 시트1'!I:N, 6, FALSE), "")</f>
        <v/>
      </c>
      <c r="L562" s="13" t="b">
        <v>0</v>
      </c>
      <c r="M562" s="13" t="b">
        <v>0</v>
      </c>
      <c r="N562" s="11"/>
      <c r="O562" s="12" t="str">
        <f>IF(ISBLANK(Table1[[#This Row],[예약일(확정)]]),"",Table1[[#This Row],[예약일(확정)]]+7)</f>
        <v/>
      </c>
      <c r="P562" s="11"/>
      <c r="Q562" s="11"/>
      <c r="R562" s="11"/>
      <c r="S562" s="11"/>
      <c r="T562" s="11"/>
      <c r="U562" s="10"/>
    </row>
    <row r="563" spans="1:21" ht="17">
      <c r="A563" s="72" t="s">
        <v>5296</v>
      </c>
      <c r="B563" s="222" t="str">
        <f>"https://www.instagram.com/"&amp;A563</f>
        <v>https://www.instagram.com/berny_liao</v>
      </c>
      <c r="C563" s="182"/>
      <c r="D563" s="150" t="s">
        <v>4</v>
      </c>
      <c r="E563" s="224" t="str">
        <f ca="1">IF(AND(J563&lt;&gt;"", O563&lt;&gt;"", TODAY() &gt; O563, N563=""), "포스팅 지연",
IF(N563&lt;&gt;"", "포스팅 완료",
IF(M563=TRUE, "시술 완료",
IF(L563=TRUE, "콘텐츠 가이드 전송",
IF(NOT(ISBLANK(J563)), "예약 확정",
IF(I563=TRUE, "구글폼 회신",
IF(H563=TRUE, "구글폼 전송",
IF(G563=TRUE, "거절",
IF(F563=TRUE, "회신 수신",
"태핑 완료 회신대기")))))
))))</f>
        <v>태핑 완료 회신대기</v>
      </c>
      <c r="F563" s="22" t="b">
        <v>0</v>
      </c>
      <c r="G563" s="22" t="b">
        <v>0</v>
      </c>
      <c r="H563" s="22" t="b">
        <v>0</v>
      </c>
      <c r="I563" s="22" t="b">
        <f>IF(COUNTIF([1]!Form_Responses1[[#All],[Instagram account
(ex. idenel_official - Do not put "@")]], LOWER(A563)) &gt; 0, TRUE, FALSE)</f>
        <v>0</v>
      </c>
      <c r="J563" s="23"/>
      <c r="K563" s="20" t="str">
        <f>IFERROR(VLOOKUP(LOWER(A563), '[1]설문지 응답 시트1'!I:N, 6, FALSE), "")</f>
        <v/>
      </c>
      <c r="L563" s="22" t="b">
        <v>0</v>
      </c>
      <c r="M563" s="22" t="b">
        <v>0</v>
      </c>
      <c r="N563" s="20"/>
      <c r="O563" s="21" t="str">
        <f>IF(ISBLANK(Table1[[#This Row],[예약일(확정)]]),"",Table1[[#This Row],[예약일(확정)]]+7)</f>
        <v/>
      </c>
      <c r="P563" s="20"/>
      <c r="Q563" s="20"/>
      <c r="R563" s="20"/>
      <c r="S563" s="20"/>
      <c r="T563" s="20"/>
      <c r="U563" s="19"/>
    </row>
    <row r="564" spans="1:21" ht="17">
      <c r="A564" s="75" t="s">
        <v>5295</v>
      </c>
      <c r="B564" s="222" t="str">
        <f>"https://www.instagram.com/"&amp;A564</f>
        <v>https://www.instagram.com/beyzasoonmez</v>
      </c>
      <c r="C564" s="182"/>
      <c r="D564" s="148" t="s">
        <v>4</v>
      </c>
      <c r="E564" s="223" t="str">
        <f ca="1">IF(AND(J564&lt;&gt;"", O564&lt;&gt;"", TODAY() &gt; O564, N564=""), "포스팅 지연",
IF(N564&lt;&gt;"", "포스팅 완료",
IF(M564=TRUE, "시술 완료",
IF(L564=TRUE, "콘텐츠 가이드 전송",
IF(NOT(ISBLANK(J564)), "예약 확정",
IF(I564=TRUE, "구글폼 회신",
IF(H564=TRUE, "구글폼 전송",
IF(G564=TRUE, "거절",
IF(F564=TRUE, "회신 수신",
"태핑 완료 회신대기")))))
))))</f>
        <v>태핑 완료 회신대기</v>
      </c>
      <c r="F564" s="13" t="b">
        <v>0</v>
      </c>
      <c r="G564" s="13" t="b">
        <v>0</v>
      </c>
      <c r="H564" s="13" t="b">
        <v>0</v>
      </c>
      <c r="I564" s="13" t="b">
        <f>IF(COUNTIF([1]!Form_Responses1[[#All],[Instagram account
(ex. idenel_official - Do not put "@")]], LOWER(A564)) &gt; 0, TRUE, FALSE)</f>
        <v>0</v>
      </c>
      <c r="J564" s="14"/>
      <c r="K564" s="11" t="str">
        <f>IFERROR(VLOOKUP(LOWER(A564), '[1]설문지 응답 시트1'!I:N, 6, FALSE), "")</f>
        <v/>
      </c>
      <c r="L564" s="13" t="b">
        <v>0</v>
      </c>
      <c r="M564" s="13" t="b">
        <v>0</v>
      </c>
      <c r="N564" s="11"/>
      <c r="O564" s="12" t="str">
        <f>IF(ISBLANK(Table1[[#This Row],[예약일(확정)]]),"",Table1[[#This Row],[예약일(확정)]]+7)</f>
        <v/>
      </c>
      <c r="P564" s="11"/>
      <c r="Q564" s="11"/>
      <c r="R564" s="11"/>
      <c r="S564" s="11"/>
      <c r="T564" s="11"/>
      <c r="U564" s="10"/>
    </row>
    <row r="565" spans="1:21" ht="17">
      <c r="A565" s="72" t="s">
        <v>5294</v>
      </c>
      <c r="B565" s="222" t="str">
        <f>"https://www.instagram.com/"&amp;A565</f>
        <v>https://www.instagram.com/bhaktipanchal_</v>
      </c>
      <c r="C565" s="182"/>
      <c r="D565" s="150" t="s">
        <v>4</v>
      </c>
      <c r="E565" s="224" t="str">
        <f ca="1">IF(AND(J565&lt;&gt;"", O565&lt;&gt;"", TODAY() &gt; O565, N565=""), "포스팅 지연",
IF(N565&lt;&gt;"", "포스팅 완료",
IF(M565=TRUE, "시술 완료",
IF(L565=TRUE, "콘텐츠 가이드 전송",
IF(NOT(ISBLANK(J565)), "예약 확정",
IF(I565=TRUE, "구글폼 회신",
IF(H565=TRUE, "구글폼 전송",
IF(G565=TRUE, "거절",
IF(F565=TRUE, "회신 수신",
"태핑 완료 회신대기")))))
))))</f>
        <v>태핑 완료 회신대기</v>
      </c>
      <c r="F565" s="22" t="b">
        <v>0</v>
      </c>
      <c r="G565" s="22" t="b">
        <v>0</v>
      </c>
      <c r="H565" s="22" t="b">
        <v>0</v>
      </c>
      <c r="I565" s="22" t="b">
        <f>IF(COUNTIF([1]!Form_Responses1[[#All],[Instagram account
(ex. idenel_official - Do not put "@")]], LOWER(A565)) &gt; 0, TRUE, FALSE)</f>
        <v>0</v>
      </c>
      <c r="J565" s="23"/>
      <c r="K565" s="20" t="str">
        <f>IFERROR(VLOOKUP(LOWER(A565), '[1]설문지 응답 시트1'!I:N, 6, FALSE), "")</f>
        <v/>
      </c>
      <c r="L565" s="22" t="b">
        <v>0</v>
      </c>
      <c r="M565" s="22" t="b">
        <v>0</v>
      </c>
      <c r="N565" s="20"/>
      <c r="O565" s="21" t="str">
        <f>IF(ISBLANK(Table1[[#This Row],[예약일(확정)]]),"",Table1[[#This Row],[예약일(확정)]]+7)</f>
        <v/>
      </c>
      <c r="P565" s="20"/>
      <c r="Q565" s="20"/>
      <c r="R565" s="20"/>
      <c r="S565" s="20"/>
      <c r="T565" s="20"/>
      <c r="U565" s="19"/>
    </row>
    <row r="566" spans="1:21" ht="17">
      <c r="A566" s="75" t="s">
        <v>5293</v>
      </c>
      <c r="B566" s="222" t="str">
        <f>"https://www.instagram.com/"&amp;A566</f>
        <v>https://www.instagram.com/binavibe</v>
      </c>
      <c r="C566" s="182"/>
      <c r="D566" s="148" t="s">
        <v>4</v>
      </c>
      <c r="E566" s="223" t="str">
        <f ca="1">IF(AND(J566&lt;&gt;"", O566&lt;&gt;"", TODAY() &gt; O566, N566=""), "포스팅 지연",
IF(N566&lt;&gt;"", "포스팅 완료",
IF(M566=TRUE, "시술 완료",
IF(L566=TRUE, "콘텐츠 가이드 전송",
IF(NOT(ISBLANK(J566)), "예약 확정",
IF(I566=TRUE, "구글폼 회신",
IF(H566=TRUE, "구글폼 전송",
IF(G566=TRUE, "거절",
IF(F566=TRUE, "회신 수신",
"태핑 완료 회신대기")))))
))))</f>
        <v>태핑 완료 회신대기</v>
      </c>
      <c r="F566" s="13" t="b">
        <v>0</v>
      </c>
      <c r="G566" s="13" t="b">
        <v>0</v>
      </c>
      <c r="H566" s="13" t="b">
        <v>0</v>
      </c>
      <c r="I566" s="13" t="b">
        <f>IF(COUNTIF([1]!Form_Responses1[[#All],[Instagram account
(ex. idenel_official - Do not put "@")]], LOWER(A566)) &gt; 0, TRUE, FALSE)</f>
        <v>0</v>
      </c>
      <c r="J566" s="14"/>
      <c r="K566" s="11" t="str">
        <f>IFERROR(VLOOKUP(LOWER(A566), '[1]설문지 응답 시트1'!I:N, 6, FALSE), "")</f>
        <v/>
      </c>
      <c r="L566" s="13" t="b">
        <v>0</v>
      </c>
      <c r="M566" s="13" t="b">
        <v>0</v>
      </c>
      <c r="N566" s="11"/>
      <c r="O566" s="12" t="str">
        <f>IF(ISBLANK(Table1[[#This Row],[예약일(확정)]]),"",Table1[[#This Row],[예약일(확정)]]+7)</f>
        <v/>
      </c>
      <c r="P566" s="11"/>
      <c r="Q566" s="11"/>
      <c r="R566" s="11"/>
      <c r="S566" s="11"/>
      <c r="T566" s="11"/>
      <c r="U566" s="10"/>
    </row>
    <row r="567" spans="1:21" ht="17">
      <c r="A567" s="72" t="s">
        <v>5292</v>
      </c>
      <c r="B567" s="222" t="str">
        <f>"https://www.instagram.com/"&amp;A567</f>
        <v>https://www.instagram.com/boymeetsale</v>
      </c>
      <c r="C567" s="182"/>
      <c r="D567" s="150" t="s">
        <v>4</v>
      </c>
      <c r="E567" s="224" t="str">
        <f ca="1">IF(AND(J567&lt;&gt;"", O567&lt;&gt;"", TODAY() &gt; O567, N567=""), "포스팅 지연",
IF(N567&lt;&gt;"", "포스팅 완료",
IF(M567=TRUE, "시술 완료",
IF(L567=TRUE, "콘텐츠 가이드 전송",
IF(NOT(ISBLANK(J567)), "예약 확정",
IF(I567=TRUE, "구글폼 회신",
IF(H567=TRUE, "구글폼 전송",
IF(G567=TRUE, "거절",
IF(F567=TRUE, "회신 수신",
"태핑 완료 회신대기")))))
))))</f>
        <v>태핑 완료 회신대기</v>
      </c>
      <c r="F567" s="22" t="b">
        <v>0</v>
      </c>
      <c r="G567" s="22" t="b">
        <v>0</v>
      </c>
      <c r="H567" s="22" t="b">
        <v>0</v>
      </c>
      <c r="I567" s="22" t="b">
        <f>IF(COUNTIF([1]!Form_Responses1[[#All],[Instagram account
(ex. idenel_official - Do not put "@")]], LOWER(A567)) &gt; 0, TRUE, FALSE)</f>
        <v>0</v>
      </c>
      <c r="J567" s="23"/>
      <c r="K567" s="20" t="str">
        <f>IFERROR(VLOOKUP(LOWER(A567), '[1]설문지 응답 시트1'!I:N, 6, FALSE), "")</f>
        <v/>
      </c>
      <c r="L567" s="22" t="b">
        <v>0</v>
      </c>
      <c r="M567" s="22" t="b">
        <v>0</v>
      </c>
      <c r="N567" s="20"/>
      <c r="O567" s="21" t="str">
        <f>IF(ISBLANK(Table1[[#This Row],[예약일(확정)]]),"",Table1[[#This Row],[예약일(확정)]]+7)</f>
        <v/>
      </c>
      <c r="P567" s="20"/>
      <c r="Q567" s="20"/>
      <c r="R567" s="20"/>
      <c r="S567" s="20"/>
      <c r="T567" s="20"/>
      <c r="U567" s="19"/>
    </row>
    <row r="568" spans="1:21" ht="17">
      <c r="A568" s="75" t="s">
        <v>5291</v>
      </c>
      <c r="B568" s="222" t="str">
        <f>"https://www.instagram.com/"&amp;A568</f>
        <v>https://www.instagram.com/brbzinou</v>
      </c>
      <c r="C568" s="182"/>
      <c r="D568" s="148" t="s">
        <v>4</v>
      </c>
      <c r="E568" s="223" t="str">
        <f ca="1">IF(AND(J568&lt;&gt;"", O568&lt;&gt;"", TODAY() &gt; O568, N568=""), "포스팅 지연",
IF(N568&lt;&gt;"", "포스팅 완료",
IF(M568=TRUE, "시술 완료",
IF(L568=TRUE, "콘텐츠 가이드 전송",
IF(NOT(ISBLANK(J568)), "예약 확정",
IF(I568=TRUE, "구글폼 회신",
IF(H568=TRUE, "구글폼 전송",
IF(G568=TRUE, "거절",
IF(F568=TRUE, "회신 수신",
"태핑 완료 회신대기")))))
))))</f>
        <v>태핑 완료 회신대기</v>
      </c>
      <c r="F568" s="13" t="b">
        <v>0</v>
      </c>
      <c r="G568" s="13" t="b">
        <v>0</v>
      </c>
      <c r="H568" s="13" t="b">
        <v>0</v>
      </c>
      <c r="I568" s="13" t="b">
        <f>IF(COUNTIF([1]!Form_Responses1[[#All],[Instagram account
(ex. idenel_official - Do not put "@")]], LOWER(A568)) &gt; 0, TRUE, FALSE)</f>
        <v>0</v>
      </c>
      <c r="J568" s="14"/>
      <c r="K568" s="11" t="str">
        <f>IFERROR(VLOOKUP(LOWER(A568), '[1]설문지 응답 시트1'!I:N, 6, FALSE), "")</f>
        <v/>
      </c>
      <c r="L568" s="13" t="b">
        <v>0</v>
      </c>
      <c r="M568" s="13" t="b">
        <v>0</v>
      </c>
      <c r="N568" s="11"/>
      <c r="O568" s="12" t="str">
        <f>IF(ISBLANK(Table1[[#This Row],[예약일(확정)]]),"",Table1[[#This Row],[예약일(확정)]]+7)</f>
        <v/>
      </c>
      <c r="P568" s="11"/>
      <c r="Q568" s="11"/>
      <c r="R568" s="11"/>
      <c r="S568" s="11"/>
      <c r="T568" s="11"/>
      <c r="U568" s="10"/>
    </row>
    <row r="569" spans="1:21" ht="17">
      <c r="A569" s="72" t="s">
        <v>5290</v>
      </c>
      <c r="B569" s="222" t="str">
        <f>"https://www.instagram.com/"&amp;A569</f>
        <v>https://www.instagram.com/byjulia.91</v>
      </c>
      <c r="C569" s="182"/>
      <c r="D569" s="150" t="s">
        <v>4</v>
      </c>
      <c r="E569" s="224" t="str">
        <f ca="1">IF(AND(J569&lt;&gt;"", O569&lt;&gt;"", TODAY() &gt; O569, N569=""), "포스팅 지연",
IF(N569&lt;&gt;"", "포스팅 완료",
IF(M569=TRUE, "시술 완료",
IF(L569=TRUE, "콘텐츠 가이드 전송",
IF(NOT(ISBLANK(J569)), "예약 확정",
IF(I569=TRUE, "구글폼 회신",
IF(H569=TRUE, "구글폼 전송",
IF(G569=TRUE, "거절",
IF(F569=TRUE, "회신 수신",
"태핑 완료 회신대기")))))
))))</f>
        <v>태핑 완료 회신대기</v>
      </c>
      <c r="F569" s="22" t="b">
        <v>0</v>
      </c>
      <c r="G569" s="22" t="b">
        <v>0</v>
      </c>
      <c r="H569" s="22" t="b">
        <v>0</v>
      </c>
      <c r="I569" s="22" t="b">
        <f>IF(COUNTIF([1]!Form_Responses1[[#All],[Instagram account
(ex. idenel_official - Do not put "@")]], LOWER(A569)) &gt; 0, TRUE, FALSE)</f>
        <v>0</v>
      </c>
      <c r="J569" s="23"/>
      <c r="K569" s="20" t="str">
        <f>IFERROR(VLOOKUP(LOWER(A569), '[1]설문지 응답 시트1'!I:N, 6, FALSE), "")</f>
        <v/>
      </c>
      <c r="L569" s="22" t="b">
        <v>0</v>
      </c>
      <c r="M569" s="22" t="b">
        <v>0</v>
      </c>
      <c r="N569" s="20"/>
      <c r="O569" s="21" t="str">
        <f>IF(ISBLANK(Table1[[#This Row],[예약일(확정)]]),"",Table1[[#This Row],[예약일(확정)]]+7)</f>
        <v/>
      </c>
      <c r="P569" s="20"/>
      <c r="Q569" s="20"/>
      <c r="R569" s="20"/>
      <c r="S569" s="20"/>
      <c r="T569" s="20"/>
      <c r="U569" s="19"/>
    </row>
    <row r="570" spans="1:21" ht="17">
      <c r="A570" s="75" t="s">
        <v>5289</v>
      </c>
      <c r="B570" s="222" t="str">
        <f>"https://www.instagram.com/"&amp;A570</f>
        <v>https://www.instagram.com/bynessa_</v>
      </c>
      <c r="C570" s="182"/>
      <c r="D570" s="148" t="s">
        <v>4</v>
      </c>
      <c r="E570" s="223" t="str">
        <f ca="1">IF(AND(J570&lt;&gt;"", O570&lt;&gt;"", TODAY() &gt; O570, N570=""), "포스팅 지연",
IF(N570&lt;&gt;"", "포스팅 완료",
IF(M570=TRUE, "시술 완료",
IF(L570=TRUE, "콘텐츠 가이드 전송",
IF(NOT(ISBLANK(J570)), "예약 확정",
IF(I570=TRUE, "구글폼 회신",
IF(H570=TRUE, "구글폼 전송",
IF(G570=TRUE, "거절",
IF(F570=TRUE, "회신 수신",
"태핑 완료 회신대기")))))
))))</f>
        <v>태핑 완료 회신대기</v>
      </c>
      <c r="F570" s="13" t="b">
        <v>0</v>
      </c>
      <c r="G570" s="13" t="b">
        <v>0</v>
      </c>
      <c r="H570" s="13" t="b">
        <v>0</v>
      </c>
      <c r="I570" s="13" t="b">
        <f>IF(COUNTIF([1]!Form_Responses1[[#All],[Instagram account
(ex. idenel_official - Do not put "@")]], LOWER(A570)) &gt; 0, TRUE, FALSE)</f>
        <v>0</v>
      </c>
      <c r="J570" s="14"/>
      <c r="K570" s="11" t="str">
        <f>IFERROR(VLOOKUP(LOWER(A570), '[1]설문지 응답 시트1'!I:N, 6, FALSE), "")</f>
        <v/>
      </c>
      <c r="L570" s="13" t="b">
        <v>0</v>
      </c>
      <c r="M570" s="13" t="b">
        <v>0</v>
      </c>
      <c r="N570" s="11"/>
      <c r="O570" s="12" t="str">
        <f>IF(ISBLANK(Table1[[#This Row],[예약일(확정)]]),"",Table1[[#This Row],[예약일(확정)]]+7)</f>
        <v/>
      </c>
      <c r="P570" s="11"/>
      <c r="Q570" s="11"/>
      <c r="R570" s="11"/>
      <c r="S570" s="11"/>
      <c r="T570" s="11"/>
      <c r="U570" s="10"/>
    </row>
    <row r="571" spans="1:21" ht="17">
      <c r="A571" s="72" t="s">
        <v>5288</v>
      </c>
      <c r="B571" s="222" t="str">
        <f>"https://www.instagram.com/"&amp;A571</f>
        <v>https://www.instagram.com/callmemakeu</v>
      </c>
      <c r="C571" s="182"/>
      <c r="D571" s="150" t="s">
        <v>4</v>
      </c>
      <c r="E571" s="224" t="str">
        <f ca="1">IF(AND(J571&lt;&gt;"", O571&lt;&gt;"", TODAY() &gt; O571, N571=""), "포스팅 지연",
IF(N571&lt;&gt;"", "포스팅 완료",
IF(M571=TRUE, "시술 완료",
IF(L571=TRUE, "콘텐츠 가이드 전송",
IF(NOT(ISBLANK(J571)), "예약 확정",
IF(I571=TRUE, "구글폼 회신",
IF(H571=TRUE, "구글폼 전송",
IF(G571=TRUE, "거절",
IF(F571=TRUE, "회신 수신",
"태핑 완료 회신대기")))))
))))</f>
        <v>태핑 완료 회신대기</v>
      </c>
      <c r="F571" s="22" t="b">
        <v>0</v>
      </c>
      <c r="G571" s="22" t="b">
        <v>0</v>
      </c>
      <c r="H571" s="22" t="b">
        <v>0</v>
      </c>
      <c r="I571" s="22" t="b">
        <f>IF(COUNTIF([1]!Form_Responses1[[#All],[Instagram account
(ex. idenel_official - Do not put "@")]], LOWER(A571)) &gt; 0, TRUE, FALSE)</f>
        <v>0</v>
      </c>
      <c r="J571" s="23"/>
      <c r="K571" s="20" t="str">
        <f>IFERROR(VLOOKUP(LOWER(A571), '[1]설문지 응답 시트1'!I:N, 6, FALSE), "")</f>
        <v/>
      </c>
      <c r="L571" s="22" t="b">
        <v>0</v>
      </c>
      <c r="M571" s="22" t="b">
        <v>0</v>
      </c>
      <c r="N571" s="20"/>
      <c r="O571" s="21" t="str">
        <f>IF(ISBLANK(Table1[[#This Row],[예약일(확정)]]),"",Table1[[#This Row],[예약일(확정)]]+7)</f>
        <v/>
      </c>
      <c r="P571" s="20"/>
      <c r="Q571" s="20"/>
      <c r="R571" s="20"/>
      <c r="S571" s="20"/>
      <c r="T571" s="20"/>
      <c r="U571" s="19"/>
    </row>
    <row r="572" spans="1:21" ht="17">
      <c r="A572" s="75" t="s">
        <v>5287</v>
      </c>
      <c r="B572" s="222" t="str">
        <f>"https://www.instagram.com/"&amp;A572</f>
        <v>https://www.instagram.com/callmeylenia</v>
      </c>
      <c r="C572" s="182"/>
      <c r="D572" s="148" t="s">
        <v>4</v>
      </c>
      <c r="E572" s="223" t="str">
        <f ca="1">IF(AND(J572&lt;&gt;"", O572&lt;&gt;"", TODAY() &gt; O572, N572=""), "포스팅 지연",
IF(N572&lt;&gt;"", "포스팅 완료",
IF(M572=TRUE, "시술 완료",
IF(L572=TRUE, "콘텐츠 가이드 전송",
IF(NOT(ISBLANK(J572)), "예약 확정",
IF(I572=TRUE, "구글폼 회신",
IF(H572=TRUE, "구글폼 전송",
IF(G572=TRUE, "거절",
IF(F572=TRUE, "회신 수신",
"태핑 완료 회신대기")))))
))))</f>
        <v>태핑 완료 회신대기</v>
      </c>
      <c r="F572" s="13" t="b">
        <v>0</v>
      </c>
      <c r="G572" s="13" t="b">
        <v>0</v>
      </c>
      <c r="H572" s="13" t="b">
        <v>0</v>
      </c>
      <c r="I572" s="13" t="b">
        <f>IF(COUNTIF([1]!Form_Responses1[[#All],[Instagram account
(ex. idenel_official - Do not put "@")]], LOWER(A572)) &gt; 0, TRUE, FALSE)</f>
        <v>0</v>
      </c>
      <c r="J572" s="14"/>
      <c r="K572" s="11" t="str">
        <f>IFERROR(VLOOKUP(LOWER(A572), '[1]설문지 응답 시트1'!I:N, 6, FALSE), "")</f>
        <v/>
      </c>
      <c r="L572" s="13" t="b">
        <v>0</v>
      </c>
      <c r="M572" s="13" t="b">
        <v>0</v>
      </c>
      <c r="N572" s="11"/>
      <c r="O572" s="12" t="str">
        <f>IF(ISBLANK(Table1[[#This Row],[예약일(확정)]]),"",Table1[[#This Row],[예약일(확정)]]+7)</f>
        <v/>
      </c>
      <c r="P572" s="11"/>
      <c r="Q572" s="11"/>
      <c r="R572" s="11"/>
      <c r="S572" s="11"/>
      <c r="T572" s="11"/>
      <c r="U572" s="10"/>
    </row>
    <row r="573" spans="1:21" ht="17">
      <c r="A573" s="72" t="s">
        <v>5286</v>
      </c>
      <c r="B573" s="222" t="str">
        <f>"https://www.instagram.com/"&amp;A573</f>
        <v>https://www.instagram.com/carlotipupu</v>
      </c>
      <c r="C573" s="182"/>
      <c r="D573" s="150" t="s">
        <v>4</v>
      </c>
      <c r="E573" s="224" t="str">
        <f ca="1">IF(AND(J573&lt;&gt;"", O573&lt;&gt;"", TODAY() &gt; O573, N573=""), "포스팅 지연",
IF(N573&lt;&gt;"", "포스팅 완료",
IF(M573=TRUE, "시술 완료",
IF(L573=TRUE, "콘텐츠 가이드 전송",
IF(NOT(ISBLANK(J573)), "예약 확정",
IF(I573=TRUE, "구글폼 회신",
IF(H573=TRUE, "구글폼 전송",
IF(G573=TRUE, "거절",
IF(F573=TRUE, "회신 수신",
"태핑 완료 회신대기")))))
))))</f>
        <v>태핑 완료 회신대기</v>
      </c>
      <c r="F573" s="22" t="b">
        <v>0</v>
      </c>
      <c r="G573" s="22" t="b">
        <v>0</v>
      </c>
      <c r="H573" s="22" t="b">
        <v>0</v>
      </c>
      <c r="I573" s="22" t="b">
        <f>IF(COUNTIF([1]!Form_Responses1[[#All],[Instagram account
(ex. idenel_official - Do not put "@")]], LOWER(A573)) &gt; 0, TRUE, FALSE)</f>
        <v>0</v>
      </c>
      <c r="J573" s="23"/>
      <c r="K573" s="20" t="str">
        <f>IFERROR(VLOOKUP(LOWER(A573), '[1]설문지 응답 시트1'!I:N, 6, FALSE), "")</f>
        <v/>
      </c>
      <c r="L573" s="22" t="b">
        <v>0</v>
      </c>
      <c r="M573" s="22" t="b">
        <v>0</v>
      </c>
      <c r="N573" s="20"/>
      <c r="O573" s="21" t="str">
        <f>IF(ISBLANK(Table1[[#This Row],[예약일(확정)]]),"",Table1[[#This Row],[예약일(확정)]]+7)</f>
        <v/>
      </c>
      <c r="P573" s="20"/>
      <c r="Q573" s="20"/>
      <c r="R573" s="20"/>
      <c r="S573" s="20"/>
      <c r="T573" s="20"/>
      <c r="U573" s="19"/>
    </row>
    <row r="574" spans="1:21" ht="17">
      <c r="A574" s="75" t="s">
        <v>5285</v>
      </c>
      <c r="B574" s="222" t="str">
        <f>"https://www.instagram.com/"&amp;A574</f>
        <v>https://www.instagram.com/chairmaneleevlog</v>
      </c>
      <c r="C574" s="182"/>
      <c r="D574" s="148" t="s">
        <v>4</v>
      </c>
      <c r="E574" s="223" t="str">
        <f ca="1">IF(AND(J574&lt;&gt;"", O574&lt;&gt;"", TODAY() &gt; O574, N574=""), "포스팅 지연",
IF(N574&lt;&gt;"", "포스팅 완료",
IF(M574=TRUE, "시술 완료",
IF(L574=TRUE, "콘텐츠 가이드 전송",
IF(NOT(ISBLANK(J574)), "예약 확정",
IF(I574=TRUE, "구글폼 회신",
IF(H574=TRUE, "구글폼 전송",
IF(G574=TRUE, "거절",
IF(F574=TRUE, "회신 수신",
"태핑 완료 회신대기")))))
))))</f>
        <v>태핑 완료 회신대기</v>
      </c>
      <c r="F574" s="13" t="b">
        <v>0</v>
      </c>
      <c r="G574" s="13" t="b">
        <v>0</v>
      </c>
      <c r="H574" s="13" t="b">
        <v>0</v>
      </c>
      <c r="I574" s="13" t="b">
        <f>IF(COUNTIF([1]!Form_Responses1[[#All],[Instagram account
(ex. idenel_official - Do not put "@")]], LOWER(A574)) &gt; 0, TRUE, FALSE)</f>
        <v>0</v>
      </c>
      <c r="J574" s="14"/>
      <c r="K574" s="11" t="str">
        <f>IFERROR(VLOOKUP(LOWER(A574), '[1]설문지 응답 시트1'!I:N, 6, FALSE), "")</f>
        <v/>
      </c>
      <c r="L574" s="13" t="b">
        <v>0</v>
      </c>
      <c r="M574" s="13" t="b">
        <v>0</v>
      </c>
      <c r="N574" s="11"/>
      <c r="O574" s="12" t="str">
        <f>IF(ISBLANK(Table1[[#This Row],[예약일(확정)]]),"",Table1[[#This Row],[예약일(확정)]]+7)</f>
        <v/>
      </c>
      <c r="P574" s="11"/>
      <c r="Q574" s="11"/>
      <c r="R574" s="11"/>
      <c r="S574" s="11"/>
      <c r="T574" s="11"/>
      <c r="U574" s="10"/>
    </row>
    <row r="575" spans="1:21" ht="17">
      <c r="A575" s="72" t="s">
        <v>5284</v>
      </c>
      <c r="B575" s="222" t="str">
        <f>"https://www.instagram.com/"&amp;A575</f>
        <v>https://www.instagram.com/chalis.s</v>
      </c>
      <c r="C575" s="182"/>
      <c r="D575" s="150" t="s">
        <v>4</v>
      </c>
      <c r="E575" s="224" t="str">
        <f ca="1">IF(AND(J575&lt;&gt;"", O575&lt;&gt;"", TODAY() &gt; O575, N575=""), "포스팅 지연",
IF(N575&lt;&gt;"", "포스팅 완료",
IF(M575=TRUE, "시술 완료",
IF(L575=TRUE, "콘텐츠 가이드 전송",
IF(NOT(ISBLANK(J575)), "예약 확정",
IF(I575=TRUE, "구글폼 회신",
IF(H575=TRUE, "구글폼 전송",
IF(G575=TRUE, "거절",
IF(F575=TRUE, "회신 수신",
"태핑 완료 회신대기")))))
))))</f>
        <v>태핑 완료 회신대기</v>
      </c>
      <c r="F575" s="22" t="b">
        <v>0</v>
      </c>
      <c r="G575" s="22" t="b">
        <v>0</v>
      </c>
      <c r="H575" s="22" t="b">
        <v>0</v>
      </c>
      <c r="I575" s="22" t="b">
        <f>IF(COUNTIF([1]!Form_Responses1[[#All],[Instagram account
(ex. idenel_official - Do not put "@")]], LOWER(A575)) &gt; 0, TRUE, FALSE)</f>
        <v>0</v>
      </c>
      <c r="J575" s="23"/>
      <c r="K575" s="20" t="str">
        <f>IFERROR(VLOOKUP(LOWER(A575), '[1]설문지 응답 시트1'!I:N, 6, FALSE), "")</f>
        <v/>
      </c>
      <c r="L575" s="22" t="b">
        <v>0</v>
      </c>
      <c r="M575" s="22" t="b">
        <v>0</v>
      </c>
      <c r="N575" s="20"/>
      <c r="O575" s="21" t="str">
        <f>IF(ISBLANK(Table1[[#This Row],[예약일(확정)]]),"",Table1[[#This Row],[예약일(확정)]]+7)</f>
        <v/>
      </c>
      <c r="P575" s="20"/>
      <c r="Q575" s="20"/>
      <c r="R575" s="20"/>
      <c r="S575" s="20"/>
      <c r="T575" s="20"/>
      <c r="U575" s="19"/>
    </row>
    <row r="576" spans="1:21" ht="17">
      <c r="A576" s="75" t="s">
        <v>5283</v>
      </c>
      <c r="B576" s="222" t="str">
        <f>"https://www.instagram.com/"&amp;A576</f>
        <v>https://www.instagram.com/cheese_quynhchi</v>
      </c>
      <c r="C576" s="182"/>
      <c r="D576" s="148" t="s">
        <v>4</v>
      </c>
      <c r="E576" s="223" t="str">
        <f ca="1">IF(AND(J576&lt;&gt;"", O576&lt;&gt;"", TODAY() &gt; O576, N576=""), "포스팅 지연",
IF(N576&lt;&gt;"", "포스팅 완료",
IF(M576=TRUE, "시술 완료",
IF(L576=TRUE, "콘텐츠 가이드 전송",
IF(NOT(ISBLANK(J576)), "예약 확정",
IF(I576=TRUE, "구글폼 회신",
IF(H576=TRUE, "구글폼 전송",
IF(G576=TRUE, "거절",
IF(F576=TRUE, "회신 수신",
"태핑 완료 회신대기")))))
))))</f>
        <v>태핑 완료 회신대기</v>
      </c>
      <c r="F576" s="13" t="b">
        <v>0</v>
      </c>
      <c r="G576" s="13" t="b">
        <v>0</v>
      </c>
      <c r="H576" s="13" t="b">
        <v>0</v>
      </c>
      <c r="I576" s="13" t="b">
        <f>IF(COUNTIF([1]!Form_Responses1[[#All],[Instagram account
(ex. idenel_official - Do not put "@")]], LOWER(A576)) &gt; 0, TRUE, FALSE)</f>
        <v>0</v>
      </c>
      <c r="J576" s="14"/>
      <c r="K576" s="11" t="str">
        <f>IFERROR(VLOOKUP(LOWER(A576), '[1]설문지 응답 시트1'!I:N, 6, FALSE), "")</f>
        <v/>
      </c>
      <c r="L576" s="13" t="b">
        <v>0</v>
      </c>
      <c r="M576" s="13" t="b">
        <v>0</v>
      </c>
      <c r="N576" s="11"/>
      <c r="O576" s="12" t="str">
        <f>IF(ISBLANK(Table1[[#This Row],[예약일(확정)]]),"",Table1[[#This Row],[예약일(확정)]]+7)</f>
        <v/>
      </c>
      <c r="P576" s="11"/>
      <c r="Q576" s="11"/>
      <c r="R576" s="11"/>
      <c r="S576" s="11"/>
      <c r="T576" s="11"/>
      <c r="U576" s="10"/>
    </row>
    <row r="577" spans="1:21" ht="17">
      <c r="A577" s="72" t="s">
        <v>5282</v>
      </c>
      <c r="B577" s="222" t="str">
        <f>"https://www.instagram.com/"&amp;A577</f>
        <v>https://www.instagram.com/cherrielynn</v>
      </c>
      <c r="C577" s="182"/>
      <c r="D577" s="150" t="s">
        <v>4</v>
      </c>
      <c r="E577" s="224" t="str">
        <f ca="1">IF(AND(J577&lt;&gt;"", O577&lt;&gt;"", TODAY() &gt; O577, N577=""), "포스팅 지연",
IF(N577&lt;&gt;"", "포스팅 완료",
IF(M577=TRUE, "시술 완료",
IF(L577=TRUE, "콘텐츠 가이드 전송",
IF(NOT(ISBLANK(J577)), "예약 확정",
IF(I577=TRUE, "구글폼 회신",
IF(H577=TRUE, "구글폼 전송",
IF(G577=TRUE, "거절",
IF(F577=TRUE, "회신 수신",
"태핑 완료 회신대기")))))
))))</f>
        <v>태핑 완료 회신대기</v>
      </c>
      <c r="F577" s="22" t="b">
        <v>0</v>
      </c>
      <c r="G577" s="22" t="b">
        <v>0</v>
      </c>
      <c r="H577" s="22" t="b">
        <v>0</v>
      </c>
      <c r="I577" s="22" t="b">
        <f>IF(COUNTIF([1]!Form_Responses1[[#All],[Instagram account
(ex. idenel_official - Do not put "@")]], LOWER(A577)) &gt; 0, TRUE, FALSE)</f>
        <v>0</v>
      </c>
      <c r="J577" s="23"/>
      <c r="K577" s="20" t="str">
        <f>IFERROR(VLOOKUP(LOWER(A577), '[1]설문지 응답 시트1'!I:N, 6, FALSE), "")</f>
        <v/>
      </c>
      <c r="L577" s="22" t="b">
        <v>0</v>
      </c>
      <c r="M577" s="22" t="b">
        <v>0</v>
      </c>
      <c r="N577" s="20"/>
      <c r="O577" s="21" t="str">
        <f>IF(ISBLANK(Table1[[#This Row],[예약일(확정)]]),"",Table1[[#This Row],[예약일(확정)]]+7)</f>
        <v/>
      </c>
      <c r="P577" s="20"/>
      <c r="Q577" s="20"/>
      <c r="R577" s="20"/>
      <c r="S577" s="20"/>
      <c r="T577" s="20"/>
      <c r="U577" s="19"/>
    </row>
    <row r="578" spans="1:21" ht="17">
      <c r="A578" s="75" t="s">
        <v>5281</v>
      </c>
      <c r="B578" s="222" t="str">
        <f>"https://www.instagram.com/"&amp;A578</f>
        <v>https://www.instagram.com/chimmyssimmy</v>
      </c>
      <c r="C578" s="182"/>
      <c r="D578" s="148" t="s">
        <v>4</v>
      </c>
      <c r="E578" s="223" t="str">
        <f ca="1">IF(AND(J578&lt;&gt;"", O578&lt;&gt;"", TODAY() &gt; O578, N578=""), "포스팅 지연",
IF(N578&lt;&gt;"", "포스팅 완료",
IF(M578=TRUE, "시술 완료",
IF(L578=TRUE, "콘텐츠 가이드 전송",
IF(NOT(ISBLANK(J578)), "예약 확정",
IF(I578=TRUE, "구글폼 회신",
IF(H578=TRUE, "구글폼 전송",
IF(G578=TRUE, "거절",
IF(F578=TRUE, "회신 수신",
"태핑 완료 회신대기")))))
))))</f>
        <v>포스팅 완료</v>
      </c>
      <c r="F578" s="13" t="b">
        <v>1</v>
      </c>
      <c r="G578" s="13" t="b">
        <v>0</v>
      </c>
      <c r="H578" s="13" t="b">
        <v>1</v>
      </c>
      <c r="I578" s="13" t="b">
        <f>IF(COUNTIF([1]!Form_Responses1[[#All],[Instagram account
(ex. idenel_official - Do not put "@")]], LOWER(A578)) &gt; 0, TRUE, FALSE)</f>
        <v>1</v>
      </c>
      <c r="J578" s="14">
        <v>45840.458333333336</v>
      </c>
      <c r="K578" s="11" t="str">
        <f>IFERROR(VLOOKUP(LOWER(A578), '[1]설문지 응답 시트1'!I:N, 6, FALSE), "")</f>
        <v>Benjamin Clinic (Gangnam)</v>
      </c>
      <c r="L578" s="13" t="b">
        <v>0</v>
      </c>
      <c r="M578" s="13" t="b">
        <v>0</v>
      </c>
      <c r="N578" s="58" t="s">
        <v>5280</v>
      </c>
      <c r="O578" s="12">
        <f>IF(ISBLANK(Table1[[#This Row],[예약일(확정)]]),"",Table1[[#This Row],[예약일(확정)]]+7)</f>
        <v>45847.458333333336</v>
      </c>
      <c r="P578" s="11"/>
      <c r="Q578" s="11"/>
      <c r="R578" s="11"/>
      <c r="S578" s="11"/>
      <c r="T578" s="58" t="s">
        <v>5279</v>
      </c>
      <c r="U578" s="10"/>
    </row>
    <row r="579" spans="1:21" ht="17">
      <c r="A579" s="72" t="s">
        <v>5278</v>
      </c>
      <c r="B579" s="222" t="str">
        <f>"https://www.instagram.com/"&amp;A579</f>
        <v>https://www.instagram.com/chloe_you_</v>
      </c>
      <c r="C579" s="182"/>
      <c r="D579" s="150" t="s">
        <v>4</v>
      </c>
      <c r="E579" s="224" t="str">
        <f ca="1">IF(AND(J579&lt;&gt;"", O579&lt;&gt;"", TODAY() &gt; O579, N579=""), "포스팅 지연",
IF(N579&lt;&gt;"", "포스팅 완료",
IF(M579=TRUE, "시술 완료",
IF(L579=TRUE, "콘텐츠 가이드 전송",
IF(NOT(ISBLANK(J579)), "예약 확정",
IF(I579=TRUE, "구글폼 회신",
IF(H579=TRUE, "구글폼 전송",
IF(G579=TRUE, "거절",
IF(F579=TRUE, "회신 수신",
"태핑 완료 회신대기")))))
))))</f>
        <v>태핑 완료 회신대기</v>
      </c>
      <c r="F579" s="22" t="b">
        <v>0</v>
      </c>
      <c r="G579" s="22" t="b">
        <v>0</v>
      </c>
      <c r="H579" s="22" t="b">
        <v>0</v>
      </c>
      <c r="I579" s="22" t="b">
        <f>IF(COUNTIF([1]!Form_Responses1[[#All],[Instagram account
(ex. idenel_official - Do not put "@")]], LOWER(A579)) &gt; 0, TRUE, FALSE)</f>
        <v>0</v>
      </c>
      <c r="J579" s="23"/>
      <c r="K579" s="20" t="str">
        <f>IFERROR(VLOOKUP(LOWER(A579), '[1]설문지 응답 시트1'!I:N, 6, FALSE), "")</f>
        <v/>
      </c>
      <c r="L579" s="22" t="b">
        <v>0</v>
      </c>
      <c r="M579" s="22" t="b">
        <v>0</v>
      </c>
      <c r="N579" s="20"/>
      <c r="O579" s="21" t="str">
        <f>IF(ISBLANK(Table1[[#This Row],[예약일(확정)]]),"",Table1[[#This Row],[예약일(확정)]]+7)</f>
        <v/>
      </c>
      <c r="P579" s="20"/>
      <c r="Q579" s="20"/>
      <c r="R579" s="20"/>
      <c r="S579" s="20"/>
      <c r="T579" s="20"/>
      <c r="U579" s="19"/>
    </row>
    <row r="580" spans="1:21" ht="17">
      <c r="A580" s="75" t="s">
        <v>5277</v>
      </c>
      <c r="B580" s="222" t="str">
        <f>"https://www.instagram.com/"&amp;A580</f>
        <v>https://www.instagram.com/chloesueeee</v>
      </c>
      <c r="C580" s="182"/>
      <c r="D580" s="148" t="s">
        <v>4</v>
      </c>
      <c r="E580" s="223" t="str">
        <f ca="1">IF(AND(J580&lt;&gt;"", O580&lt;&gt;"", TODAY() &gt; O580, N580=""), "포스팅 지연",
IF(N580&lt;&gt;"", "포스팅 완료",
IF(M580=TRUE, "시술 완료",
IF(L580=TRUE, "콘텐츠 가이드 전송",
IF(NOT(ISBLANK(J580)), "예약 확정",
IF(I580=TRUE, "구글폼 회신",
IF(H580=TRUE, "구글폼 전송",
IF(G580=TRUE, "거절",
IF(F580=TRUE, "회신 수신",
"태핑 완료 회신대기")))))
))))</f>
        <v>태핑 완료 회신대기</v>
      </c>
      <c r="F580" s="13" t="b">
        <v>0</v>
      </c>
      <c r="G580" s="13" t="b">
        <v>0</v>
      </c>
      <c r="H580" s="13" t="b">
        <v>0</v>
      </c>
      <c r="I580" s="13" t="b">
        <f>IF(COUNTIF([1]!Form_Responses1[[#All],[Instagram account
(ex. idenel_official - Do not put "@")]], LOWER(A580)) &gt; 0, TRUE, FALSE)</f>
        <v>0</v>
      </c>
      <c r="J580" s="14"/>
      <c r="K580" s="11" t="str">
        <f>IFERROR(VLOOKUP(LOWER(A580), '[1]설문지 응답 시트1'!I:N, 6, FALSE), "")</f>
        <v/>
      </c>
      <c r="L580" s="13" t="b">
        <v>0</v>
      </c>
      <c r="M580" s="13" t="b">
        <v>0</v>
      </c>
      <c r="N580" s="11"/>
      <c r="O580" s="12" t="str">
        <f>IF(ISBLANK(Table1[[#This Row],[예약일(확정)]]),"",Table1[[#This Row],[예약일(확정)]]+7)</f>
        <v/>
      </c>
      <c r="P580" s="11"/>
      <c r="Q580" s="11"/>
      <c r="R580" s="11"/>
      <c r="S580" s="11"/>
      <c r="T580" s="11"/>
      <c r="U580" s="10"/>
    </row>
    <row r="581" spans="1:21" ht="17">
      <c r="A581" s="72" t="s">
        <v>5276</v>
      </c>
      <c r="B581" s="222" t="str">
        <f>"https://www.instagram.com/"&amp;A581</f>
        <v>https://www.instagram.com/ciara.juno</v>
      </c>
      <c r="C581" s="182"/>
      <c r="D581" s="150" t="s">
        <v>4</v>
      </c>
      <c r="E581" s="224" t="str">
        <f ca="1">IF(AND(J581&lt;&gt;"", O581&lt;&gt;"", TODAY() &gt; O581, N581=""), "포스팅 지연",
IF(N581&lt;&gt;"", "포스팅 완료",
IF(M581=TRUE, "시술 완료",
IF(L581=TRUE, "콘텐츠 가이드 전송",
IF(NOT(ISBLANK(J581)), "예약 확정",
IF(I581=TRUE, "구글폼 회신",
IF(H581=TRUE, "구글폼 전송",
IF(G581=TRUE, "거절",
IF(F581=TRUE, "회신 수신",
"태핑 완료 회신대기")))))
))))</f>
        <v>태핑 완료 회신대기</v>
      </c>
      <c r="F581" s="22" t="b">
        <v>0</v>
      </c>
      <c r="G581" s="22" t="b">
        <v>0</v>
      </c>
      <c r="H581" s="22" t="b">
        <v>0</v>
      </c>
      <c r="I581" s="22" t="b">
        <f>IF(COUNTIF([1]!Form_Responses1[[#All],[Instagram account
(ex. idenel_official - Do not put "@")]], LOWER(A581)) &gt; 0, TRUE, FALSE)</f>
        <v>0</v>
      </c>
      <c r="J581" s="23"/>
      <c r="K581" s="20" t="str">
        <f>IFERROR(VLOOKUP(LOWER(A581), '[1]설문지 응답 시트1'!I:N, 6, FALSE), "")</f>
        <v/>
      </c>
      <c r="L581" s="22" t="b">
        <v>0</v>
      </c>
      <c r="M581" s="22" t="b">
        <v>0</v>
      </c>
      <c r="N581" s="20"/>
      <c r="O581" s="21" t="str">
        <f>IF(ISBLANK(Table1[[#This Row],[예약일(확정)]]),"",Table1[[#This Row],[예약일(확정)]]+7)</f>
        <v/>
      </c>
      <c r="P581" s="20"/>
      <c r="Q581" s="20"/>
      <c r="R581" s="20"/>
      <c r="S581" s="20"/>
      <c r="T581" s="20"/>
      <c r="U581" s="19"/>
    </row>
    <row r="582" spans="1:21" ht="17">
      <c r="A582" s="75" t="s">
        <v>5275</v>
      </c>
      <c r="B582" s="222" t="str">
        <f>"https://www.instagram.com/"&amp;A582</f>
        <v>https://www.instagram.com/clarissaacindy</v>
      </c>
      <c r="C582" s="182"/>
      <c r="D582" s="148" t="s">
        <v>4</v>
      </c>
      <c r="E582" s="223" t="str">
        <f ca="1">IF(AND(J582&lt;&gt;"", O582&lt;&gt;"", TODAY() &gt; O582, N582=""), "포스팅 지연",
IF(N582&lt;&gt;"", "포스팅 완료",
IF(M582=TRUE, "시술 완료",
IF(L582=TRUE, "콘텐츠 가이드 전송",
IF(NOT(ISBLANK(J582)), "예약 확정",
IF(I582=TRUE, "구글폼 회신",
IF(H582=TRUE, "구글폼 전송",
IF(G582=TRUE, "거절",
IF(F582=TRUE, "회신 수신",
"태핑 완료 회신대기")))))
))))</f>
        <v>태핑 완료 회신대기</v>
      </c>
      <c r="F582" s="13" t="b">
        <v>0</v>
      </c>
      <c r="G582" s="13" t="b">
        <v>0</v>
      </c>
      <c r="H582" s="13" t="b">
        <v>0</v>
      </c>
      <c r="I582" s="13" t="b">
        <f>IF(COUNTIF([1]!Form_Responses1[[#All],[Instagram account
(ex. idenel_official - Do not put "@")]], LOWER(A582)) &gt; 0, TRUE, FALSE)</f>
        <v>0</v>
      </c>
      <c r="J582" s="14"/>
      <c r="K582" s="11" t="str">
        <f>IFERROR(VLOOKUP(LOWER(A582), '[1]설문지 응답 시트1'!I:N, 6, FALSE), "")</f>
        <v/>
      </c>
      <c r="L582" s="13" t="b">
        <v>0</v>
      </c>
      <c r="M582" s="13" t="b">
        <v>0</v>
      </c>
      <c r="N582" s="11"/>
      <c r="O582" s="12" t="str">
        <f>IF(ISBLANK(Table1[[#This Row],[예약일(확정)]]),"",Table1[[#This Row],[예약일(확정)]]+7)</f>
        <v/>
      </c>
      <c r="P582" s="11"/>
      <c r="Q582" s="11"/>
      <c r="R582" s="11"/>
      <c r="S582" s="11"/>
      <c r="T582" s="11"/>
      <c r="U582" s="10"/>
    </row>
    <row r="583" spans="1:21" ht="17">
      <c r="A583" s="72" t="s">
        <v>5274</v>
      </c>
      <c r="B583" s="222" t="str">
        <f>"https://www.instagram.com/"&amp;A583</f>
        <v>https://www.instagram.com/crishauy</v>
      </c>
      <c r="C583" s="182"/>
      <c r="D583" s="150" t="s">
        <v>4</v>
      </c>
      <c r="E583" s="224" t="str">
        <f ca="1">IF(AND(J583&lt;&gt;"", O583&lt;&gt;"", TODAY() &gt; O583, N583=""), "포스팅 지연",
IF(N583&lt;&gt;"", "포스팅 완료",
IF(M583=TRUE, "시술 완료",
IF(L583=TRUE, "콘텐츠 가이드 전송",
IF(NOT(ISBLANK(J583)), "예약 확정",
IF(I583=TRUE, "구글폼 회신",
IF(H583=TRUE, "구글폼 전송",
IF(G583=TRUE, "거절",
IF(F583=TRUE, "회신 수신",
"태핑 완료 회신대기")))))
))))</f>
        <v>태핑 완료 회신대기</v>
      </c>
      <c r="F583" s="22" t="b">
        <v>0</v>
      </c>
      <c r="G583" s="22" t="b">
        <v>0</v>
      </c>
      <c r="H583" s="22" t="b">
        <v>0</v>
      </c>
      <c r="I583" s="22" t="b">
        <f>IF(COUNTIF([1]!Form_Responses1[[#All],[Instagram account
(ex. idenel_official - Do not put "@")]], LOWER(A583)) &gt; 0, TRUE, FALSE)</f>
        <v>0</v>
      </c>
      <c r="J583" s="23"/>
      <c r="K583" s="20" t="str">
        <f>IFERROR(VLOOKUP(LOWER(A583), '[1]설문지 응답 시트1'!I:N, 6, FALSE), "")</f>
        <v/>
      </c>
      <c r="L583" s="22" t="b">
        <v>0</v>
      </c>
      <c r="M583" s="22" t="b">
        <v>0</v>
      </c>
      <c r="N583" s="20"/>
      <c r="O583" s="21" t="str">
        <f>IF(ISBLANK(Table1[[#This Row],[예약일(확정)]]),"",Table1[[#This Row],[예약일(확정)]]+7)</f>
        <v/>
      </c>
      <c r="P583" s="20"/>
      <c r="Q583" s="20"/>
      <c r="R583" s="20"/>
      <c r="S583" s="20"/>
      <c r="T583" s="20"/>
      <c r="U583" s="19"/>
    </row>
    <row r="584" spans="1:21" ht="17">
      <c r="A584" s="75" t="s">
        <v>5273</v>
      </c>
      <c r="B584" s="222" t="str">
        <f>"https://www.instagram.com/"&amp;A584</f>
        <v>https://www.instagram.com/daaisee</v>
      </c>
      <c r="C584" s="182"/>
      <c r="D584" s="148" t="s">
        <v>4</v>
      </c>
      <c r="E584" s="223" t="str">
        <f ca="1">IF(AND(J584&lt;&gt;"", O584&lt;&gt;"", TODAY() &gt; O584, N584=""), "포스팅 지연",
IF(N584&lt;&gt;"", "포스팅 완료",
IF(M584=TRUE, "시술 완료",
IF(L584=TRUE, "콘텐츠 가이드 전송",
IF(NOT(ISBLANK(J584)), "예약 확정",
IF(I584=TRUE, "구글폼 회신",
IF(H584=TRUE, "구글폼 전송",
IF(G584=TRUE, "거절",
IF(F584=TRUE, "회신 수신",
"태핑 완료 회신대기")))))
))))</f>
        <v>태핑 완료 회신대기</v>
      </c>
      <c r="F584" s="13" t="b">
        <v>0</v>
      </c>
      <c r="G584" s="13" t="b">
        <v>0</v>
      </c>
      <c r="H584" s="13" t="b">
        <v>0</v>
      </c>
      <c r="I584" s="13" t="b">
        <f>IF(COUNTIF([1]!Form_Responses1[[#All],[Instagram account
(ex. idenel_official - Do not put "@")]], LOWER(A584)) &gt; 0, TRUE, FALSE)</f>
        <v>0</v>
      </c>
      <c r="J584" s="14"/>
      <c r="K584" s="11" t="str">
        <f>IFERROR(VLOOKUP(LOWER(A584), '[1]설문지 응답 시트1'!I:N, 6, FALSE), "")</f>
        <v/>
      </c>
      <c r="L584" s="13" t="b">
        <v>0</v>
      </c>
      <c r="M584" s="13" t="b">
        <v>0</v>
      </c>
      <c r="N584" s="11"/>
      <c r="O584" s="12" t="str">
        <f>IF(ISBLANK(Table1[[#This Row],[예약일(확정)]]),"",Table1[[#This Row],[예약일(확정)]]+7)</f>
        <v/>
      </c>
      <c r="P584" s="11"/>
      <c r="Q584" s="11"/>
      <c r="R584" s="11"/>
      <c r="S584" s="11"/>
      <c r="T584" s="11"/>
      <c r="U584" s="10"/>
    </row>
    <row r="585" spans="1:21" ht="17">
      <c r="A585" s="72" t="s">
        <v>5272</v>
      </c>
      <c r="B585" s="222" t="str">
        <f>"https://www.instagram.com/"&amp;A585</f>
        <v>https://www.instagram.com/deesukii</v>
      </c>
      <c r="C585" s="182"/>
      <c r="D585" s="150" t="s">
        <v>4</v>
      </c>
      <c r="E585" s="224" t="str">
        <f ca="1">IF(AND(J585&lt;&gt;"", O585&lt;&gt;"", TODAY() &gt; O585, N585=""), "포스팅 지연",
IF(N585&lt;&gt;"", "포스팅 완료",
IF(M585=TRUE, "시술 완료",
IF(L585=TRUE, "콘텐츠 가이드 전송",
IF(NOT(ISBLANK(J585)), "예약 확정",
IF(I585=TRUE, "구글폼 회신",
IF(H585=TRUE, "구글폼 전송",
IF(G585=TRUE, "거절",
IF(F585=TRUE, "회신 수신",
"태핑 완료 회신대기")))))
))))</f>
        <v>태핑 완료 회신대기</v>
      </c>
      <c r="F585" s="22" t="b">
        <v>0</v>
      </c>
      <c r="G585" s="22" t="b">
        <v>0</v>
      </c>
      <c r="H585" s="22" t="b">
        <v>0</v>
      </c>
      <c r="I585" s="22" t="b">
        <f>IF(COUNTIF([1]!Form_Responses1[[#All],[Instagram account
(ex. idenel_official - Do not put "@")]], LOWER(A585)) &gt; 0, TRUE, FALSE)</f>
        <v>0</v>
      </c>
      <c r="J585" s="23"/>
      <c r="K585" s="20" t="str">
        <f>IFERROR(VLOOKUP(LOWER(A585), '[1]설문지 응답 시트1'!I:N, 6, FALSE), "")</f>
        <v/>
      </c>
      <c r="L585" s="22" t="b">
        <v>0</v>
      </c>
      <c r="M585" s="22" t="b">
        <v>0</v>
      </c>
      <c r="N585" s="20"/>
      <c r="O585" s="21" t="str">
        <f>IF(ISBLANK(Table1[[#This Row],[예약일(확정)]]),"",Table1[[#This Row],[예약일(확정)]]+7)</f>
        <v/>
      </c>
      <c r="P585" s="20"/>
      <c r="Q585" s="20"/>
      <c r="R585" s="20"/>
      <c r="S585" s="20"/>
      <c r="T585" s="20"/>
      <c r="U585" s="19"/>
    </row>
    <row r="586" spans="1:21" ht="17">
      <c r="A586" s="75" t="s">
        <v>5271</v>
      </c>
      <c r="B586" s="222" t="str">
        <f>"https://www.instagram.com/"&amp;A586</f>
        <v>https://www.instagram.com/dharnirao</v>
      </c>
      <c r="C586" s="182"/>
      <c r="D586" s="148" t="s">
        <v>4</v>
      </c>
      <c r="E586" s="223" t="str">
        <f ca="1">IF(AND(J586&lt;&gt;"", O586&lt;&gt;"", TODAY() &gt; O586, N586=""), "포스팅 지연",
IF(N586&lt;&gt;"", "포스팅 완료",
IF(M586=TRUE, "시술 완료",
IF(L586=TRUE, "콘텐츠 가이드 전송",
IF(NOT(ISBLANK(J586)), "예약 확정",
IF(I586=TRUE, "구글폼 회신",
IF(H586=TRUE, "구글폼 전송",
IF(G586=TRUE, "거절",
IF(F586=TRUE, "회신 수신",
"태핑 완료 회신대기")))))
))))</f>
        <v>태핑 완료 회신대기</v>
      </c>
      <c r="F586" s="13" t="b">
        <v>0</v>
      </c>
      <c r="G586" s="13" t="b">
        <v>0</v>
      </c>
      <c r="H586" s="13" t="b">
        <v>0</v>
      </c>
      <c r="I586" s="13" t="b">
        <f>IF(COUNTIF([1]!Form_Responses1[[#All],[Instagram account
(ex. idenel_official - Do not put "@")]], LOWER(A586)) &gt; 0, TRUE, FALSE)</f>
        <v>0</v>
      </c>
      <c r="J586" s="14"/>
      <c r="K586" s="11" t="str">
        <f>IFERROR(VLOOKUP(LOWER(A586), '[1]설문지 응답 시트1'!I:N, 6, FALSE), "")</f>
        <v/>
      </c>
      <c r="L586" s="13" t="b">
        <v>0</v>
      </c>
      <c r="M586" s="13" t="b">
        <v>0</v>
      </c>
      <c r="N586" s="11"/>
      <c r="O586" s="12" t="str">
        <f>IF(ISBLANK(Table1[[#This Row],[예약일(확정)]]),"",Table1[[#This Row],[예약일(확정)]]+7)</f>
        <v/>
      </c>
      <c r="P586" s="11"/>
      <c r="Q586" s="11"/>
      <c r="R586" s="11"/>
      <c r="S586" s="11"/>
      <c r="T586" s="11"/>
      <c r="U586" s="10"/>
    </row>
    <row r="587" spans="1:21" ht="17">
      <c r="A587" s="72" t="s">
        <v>5270</v>
      </c>
      <c r="B587" s="222" t="str">
        <f>"https://www.instagram.com/"&amp;A587</f>
        <v>https://www.instagram.com/di.bandita</v>
      </c>
      <c r="C587" s="182"/>
      <c r="D587" s="150" t="s">
        <v>4</v>
      </c>
      <c r="E587" s="224" t="str">
        <f ca="1">IF(AND(J587&lt;&gt;"", O587&lt;&gt;"", TODAY() &gt; O587, N587=""), "포스팅 지연",
IF(N587&lt;&gt;"", "포스팅 완료",
IF(M587=TRUE, "시술 완료",
IF(L587=TRUE, "콘텐츠 가이드 전송",
IF(NOT(ISBLANK(J587)), "예약 확정",
IF(I587=TRUE, "구글폼 회신",
IF(H587=TRUE, "구글폼 전송",
IF(G587=TRUE, "거절",
IF(F587=TRUE, "회신 수신",
"태핑 완료 회신대기")))))
))))</f>
        <v>태핑 완료 회신대기</v>
      </c>
      <c r="F587" s="22" t="b">
        <v>0</v>
      </c>
      <c r="G587" s="22" t="b">
        <v>0</v>
      </c>
      <c r="H587" s="22" t="b">
        <v>0</v>
      </c>
      <c r="I587" s="22" t="b">
        <f>IF(COUNTIF([1]!Form_Responses1[[#All],[Instagram account
(ex. idenel_official - Do not put "@")]], LOWER(A587)) &gt; 0, TRUE, FALSE)</f>
        <v>0</v>
      </c>
      <c r="J587" s="23"/>
      <c r="K587" s="20" t="str">
        <f>IFERROR(VLOOKUP(LOWER(A587), '[1]설문지 응답 시트1'!I:N, 6, FALSE), "")</f>
        <v/>
      </c>
      <c r="L587" s="22" t="b">
        <v>0</v>
      </c>
      <c r="M587" s="22" t="b">
        <v>0</v>
      </c>
      <c r="N587" s="20"/>
      <c r="O587" s="21" t="str">
        <f>IF(ISBLANK(Table1[[#This Row],[예약일(확정)]]),"",Table1[[#This Row],[예약일(확정)]]+7)</f>
        <v/>
      </c>
      <c r="P587" s="20"/>
      <c r="Q587" s="20"/>
      <c r="R587" s="20"/>
      <c r="S587" s="20"/>
      <c r="T587" s="20"/>
      <c r="U587" s="19"/>
    </row>
    <row r="588" spans="1:21" ht="17">
      <c r="A588" s="75" t="s">
        <v>5269</v>
      </c>
      <c r="B588" s="222" t="str">
        <f>"https://www.instagram.com/"&amp;A588</f>
        <v>https://www.instagram.com/dibisdibis_</v>
      </c>
      <c r="C588" s="182"/>
      <c r="D588" s="148" t="s">
        <v>4</v>
      </c>
      <c r="E588" s="223" t="str">
        <f ca="1">IF(AND(J588&lt;&gt;"", O588&lt;&gt;"", TODAY() &gt; O588, N588=""), "포스팅 지연",
IF(N588&lt;&gt;"", "포스팅 완료",
IF(M588=TRUE, "시술 완료",
IF(L588=TRUE, "콘텐츠 가이드 전송",
IF(NOT(ISBLANK(J588)), "예약 확정",
IF(I588=TRUE, "구글폼 회신",
IF(H588=TRUE, "구글폼 전송",
IF(G588=TRUE, "거절",
IF(F588=TRUE, "회신 수신",
"태핑 완료 회신대기")))))
))))</f>
        <v>태핑 완료 회신대기</v>
      </c>
      <c r="F588" s="13" t="b">
        <v>0</v>
      </c>
      <c r="G588" s="13" t="b">
        <v>0</v>
      </c>
      <c r="H588" s="13" t="b">
        <v>0</v>
      </c>
      <c r="I588" s="13" t="b">
        <f>IF(COUNTIF([1]!Form_Responses1[[#All],[Instagram account
(ex. idenel_official - Do not put "@")]], LOWER(A588)) &gt; 0, TRUE, FALSE)</f>
        <v>0</v>
      </c>
      <c r="J588" s="14"/>
      <c r="K588" s="11" t="str">
        <f>IFERROR(VLOOKUP(LOWER(A588), '[1]설문지 응답 시트1'!I:N, 6, FALSE), "")</f>
        <v/>
      </c>
      <c r="L588" s="13" t="b">
        <v>0</v>
      </c>
      <c r="M588" s="13" t="b">
        <v>0</v>
      </c>
      <c r="N588" s="11"/>
      <c r="O588" s="12" t="str">
        <f>IF(ISBLANK(Table1[[#This Row],[예약일(확정)]]),"",Table1[[#This Row],[예약일(확정)]]+7)</f>
        <v/>
      </c>
      <c r="P588" s="11"/>
      <c r="Q588" s="11"/>
      <c r="R588" s="11"/>
      <c r="S588" s="11"/>
      <c r="T588" s="11"/>
      <c r="U588" s="10"/>
    </row>
    <row r="589" spans="1:21" ht="17">
      <c r="A589" s="72" t="s">
        <v>5268</v>
      </c>
      <c r="B589" s="222" t="str">
        <f>"https://www.instagram.com/"&amp;A589</f>
        <v>https://www.instagram.com/dijavu.7</v>
      </c>
      <c r="C589" s="182"/>
      <c r="D589" s="150" t="s">
        <v>4</v>
      </c>
      <c r="E589" s="224" t="str">
        <f ca="1">IF(AND(J589&lt;&gt;"", O589&lt;&gt;"", TODAY() &gt; O589, N589=""), "포스팅 지연",
IF(N589&lt;&gt;"", "포스팅 완료",
IF(M589=TRUE, "시술 완료",
IF(L589=TRUE, "콘텐츠 가이드 전송",
IF(NOT(ISBLANK(J589)), "예약 확정",
IF(I589=TRUE, "구글폼 회신",
IF(H589=TRUE, "구글폼 전송",
IF(G589=TRUE, "거절",
IF(F589=TRUE, "회신 수신",
"태핑 완료 회신대기")))))
))))</f>
        <v>태핑 완료 회신대기</v>
      </c>
      <c r="F589" s="22" t="b">
        <v>0</v>
      </c>
      <c r="G589" s="22" t="b">
        <v>0</v>
      </c>
      <c r="H589" s="22" t="b">
        <v>0</v>
      </c>
      <c r="I589" s="22" t="b">
        <f>IF(COUNTIF([1]!Form_Responses1[[#All],[Instagram account
(ex. idenel_official - Do not put "@")]], LOWER(A589)) &gt; 0, TRUE, FALSE)</f>
        <v>0</v>
      </c>
      <c r="J589" s="23"/>
      <c r="K589" s="20" t="str">
        <f>IFERROR(VLOOKUP(LOWER(A589), '[1]설문지 응답 시트1'!I:N, 6, FALSE), "")</f>
        <v/>
      </c>
      <c r="L589" s="22" t="b">
        <v>0</v>
      </c>
      <c r="M589" s="22" t="b">
        <v>0</v>
      </c>
      <c r="N589" s="20"/>
      <c r="O589" s="21" t="str">
        <f>IF(ISBLANK(Table1[[#This Row],[예약일(확정)]]),"",Table1[[#This Row],[예약일(확정)]]+7)</f>
        <v/>
      </c>
      <c r="P589" s="20"/>
      <c r="Q589" s="20"/>
      <c r="R589" s="20"/>
      <c r="S589" s="20"/>
      <c r="T589" s="20"/>
      <c r="U589" s="19"/>
    </row>
    <row r="590" spans="1:21" ht="17">
      <c r="A590" s="75" t="s">
        <v>5267</v>
      </c>
      <c r="B590" s="222" t="str">
        <f>"https://www.instagram.com/"&amp;A590</f>
        <v>https://www.instagram.com/donnavlogs</v>
      </c>
      <c r="C590" s="182"/>
      <c r="D590" s="148" t="s">
        <v>4</v>
      </c>
      <c r="E590" s="223" t="str">
        <f ca="1">IF(AND(J590&lt;&gt;"", O590&lt;&gt;"", TODAY() &gt; O590, N590=""), "포스팅 지연",
IF(N590&lt;&gt;"", "포스팅 완료",
IF(M590=TRUE, "시술 완료",
IF(L590=TRUE, "콘텐츠 가이드 전송",
IF(NOT(ISBLANK(J590)), "예약 확정",
IF(I590=TRUE, "구글폼 회신",
IF(H590=TRUE, "구글폼 전송",
IF(G590=TRUE, "거절",
IF(F590=TRUE, "회신 수신",
"태핑 완료 회신대기")))))
))))</f>
        <v>태핑 완료 회신대기</v>
      </c>
      <c r="F590" s="13" t="b">
        <v>0</v>
      </c>
      <c r="G590" s="13" t="b">
        <v>0</v>
      </c>
      <c r="H590" s="13" t="b">
        <v>0</v>
      </c>
      <c r="I590" s="13" t="b">
        <f>IF(COUNTIF([1]!Form_Responses1[[#All],[Instagram account
(ex. idenel_official - Do not put "@")]], LOWER(A590)) &gt; 0, TRUE, FALSE)</f>
        <v>0</v>
      </c>
      <c r="J590" s="14"/>
      <c r="K590" s="11" t="str">
        <f>IFERROR(VLOOKUP(LOWER(A590), '[1]설문지 응답 시트1'!I:N, 6, FALSE), "")</f>
        <v/>
      </c>
      <c r="L590" s="13" t="b">
        <v>0</v>
      </c>
      <c r="M590" s="13" t="b">
        <v>0</v>
      </c>
      <c r="N590" s="11"/>
      <c r="O590" s="12" t="str">
        <f>IF(ISBLANK(Table1[[#This Row],[예약일(확정)]]),"",Table1[[#This Row],[예약일(확정)]]+7)</f>
        <v/>
      </c>
      <c r="P590" s="11"/>
      <c r="Q590" s="11"/>
      <c r="R590" s="11"/>
      <c r="S590" s="11"/>
      <c r="T590" s="11"/>
      <c r="U590" s="10"/>
    </row>
    <row r="591" spans="1:21" ht="17">
      <c r="A591" s="72" t="s">
        <v>5266</v>
      </c>
      <c r="B591" s="222" t="str">
        <f>"https://www.instagram.com/"&amp;A591</f>
        <v>https://www.instagram.com/doseoftravel</v>
      </c>
      <c r="C591" s="182"/>
      <c r="D591" s="150" t="s">
        <v>4</v>
      </c>
      <c r="E591" s="224" t="str">
        <f ca="1">IF(AND(J591&lt;&gt;"", O591&lt;&gt;"", TODAY() &gt; O591, N591=""), "포스팅 지연",
IF(N591&lt;&gt;"", "포스팅 완료",
IF(M591=TRUE, "시술 완료",
IF(L591=TRUE, "콘텐츠 가이드 전송",
IF(NOT(ISBLANK(J591)), "예약 확정",
IF(I591=TRUE, "구글폼 회신",
IF(H591=TRUE, "구글폼 전송",
IF(G591=TRUE, "거절",
IF(F591=TRUE, "회신 수신",
"태핑 완료 회신대기")))))
))))</f>
        <v>태핑 완료 회신대기</v>
      </c>
      <c r="F591" s="22" t="b">
        <v>0</v>
      </c>
      <c r="G591" s="22" t="b">
        <v>0</v>
      </c>
      <c r="H591" s="22" t="b">
        <v>0</v>
      </c>
      <c r="I591" s="22" t="b">
        <f>IF(COUNTIF([1]!Form_Responses1[[#All],[Instagram account
(ex. idenel_official - Do not put "@")]], LOWER(A591)) &gt; 0, TRUE, FALSE)</f>
        <v>0</v>
      </c>
      <c r="J591" s="23"/>
      <c r="K591" s="20" t="str">
        <f>IFERROR(VLOOKUP(LOWER(A591), '[1]설문지 응답 시트1'!I:N, 6, FALSE), "")</f>
        <v/>
      </c>
      <c r="L591" s="22" t="b">
        <v>0</v>
      </c>
      <c r="M591" s="22" t="b">
        <v>0</v>
      </c>
      <c r="N591" s="20"/>
      <c r="O591" s="21" t="str">
        <f>IF(ISBLANK(Table1[[#This Row],[예약일(확정)]]),"",Table1[[#This Row],[예약일(확정)]]+7)</f>
        <v/>
      </c>
      <c r="P591" s="20"/>
      <c r="Q591" s="20"/>
      <c r="R591" s="20"/>
      <c r="S591" s="20"/>
      <c r="T591" s="20"/>
      <c r="U591" s="19"/>
    </row>
    <row r="592" spans="1:21" ht="17">
      <c r="A592" s="75" t="s">
        <v>5265</v>
      </c>
      <c r="B592" s="222" t="str">
        <f>"https://www.instagram.com/"&amp;A592</f>
        <v>https://www.instagram.com/dreamymegane</v>
      </c>
      <c r="C592" s="182"/>
      <c r="D592" s="148" t="s">
        <v>4</v>
      </c>
      <c r="E592" s="223" t="str">
        <f ca="1">IF(AND(J592&lt;&gt;"", O592&lt;&gt;"", TODAY() &gt; O592, N592=""), "포스팅 지연",
IF(N592&lt;&gt;"", "포스팅 완료",
IF(M592=TRUE, "시술 완료",
IF(L592=TRUE, "콘텐츠 가이드 전송",
IF(NOT(ISBLANK(J592)), "예약 확정",
IF(I592=TRUE, "구글폼 회신",
IF(H592=TRUE, "구글폼 전송",
IF(G592=TRUE, "거절",
IF(F592=TRUE, "회신 수신",
"태핑 완료 회신대기")))))
))))</f>
        <v>태핑 완료 회신대기</v>
      </c>
      <c r="F592" s="13" t="b">
        <v>0</v>
      </c>
      <c r="G592" s="13" t="b">
        <v>0</v>
      </c>
      <c r="H592" s="13" t="b">
        <v>0</v>
      </c>
      <c r="I592" s="13" t="b">
        <f>IF(COUNTIF([1]!Form_Responses1[[#All],[Instagram account
(ex. idenel_official - Do not put "@")]], LOWER(A592)) &gt; 0, TRUE, FALSE)</f>
        <v>0</v>
      </c>
      <c r="J592" s="14"/>
      <c r="K592" s="11" t="str">
        <f>IFERROR(VLOOKUP(LOWER(A592), '[1]설문지 응답 시트1'!I:N, 6, FALSE), "")</f>
        <v/>
      </c>
      <c r="L592" s="13" t="b">
        <v>0</v>
      </c>
      <c r="M592" s="13" t="b">
        <v>0</v>
      </c>
      <c r="N592" s="11"/>
      <c r="O592" s="12" t="str">
        <f>IF(ISBLANK(Table1[[#This Row],[예약일(확정)]]),"",Table1[[#This Row],[예약일(확정)]]+7)</f>
        <v/>
      </c>
      <c r="P592" s="11"/>
      <c r="Q592" s="11"/>
      <c r="R592" s="11"/>
      <c r="S592" s="11"/>
      <c r="T592" s="11"/>
      <c r="U592" s="10"/>
    </row>
    <row r="593" spans="1:21" ht="17">
      <c r="A593" s="72" t="s">
        <v>5264</v>
      </c>
      <c r="B593" s="222" t="str">
        <f>"https://www.instagram.com/"&amp;A593</f>
        <v>https://www.instagram.com/dropfears</v>
      </c>
      <c r="C593" s="182"/>
      <c r="D593" s="150" t="s">
        <v>4</v>
      </c>
      <c r="E593" s="224" t="str">
        <f ca="1">IF(AND(J593&lt;&gt;"", O593&lt;&gt;"", TODAY() &gt; O593, N593=""), "포스팅 지연",
IF(N593&lt;&gt;"", "포스팅 완료",
IF(M593=TRUE, "시술 완료",
IF(L593=TRUE, "콘텐츠 가이드 전송",
IF(NOT(ISBLANK(J593)), "예약 확정",
IF(I593=TRUE, "구글폼 회신",
IF(H593=TRUE, "구글폼 전송",
IF(G593=TRUE, "거절",
IF(F593=TRUE, "회신 수신",
"태핑 완료 회신대기")))))
))))</f>
        <v>태핑 완료 회신대기</v>
      </c>
      <c r="F593" s="22" t="b">
        <v>0</v>
      </c>
      <c r="G593" s="22" t="b">
        <v>0</v>
      </c>
      <c r="H593" s="22" t="b">
        <v>0</v>
      </c>
      <c r="I593" s="22" t="b">
        <f>IF(COUNTIF([1]!Form_Responses1[[#All],[Instagram account
(ex. idenel_official - Do not put "@")]], LOWER(A593)) &gt; 0, TRUE, FALSE)</f>
        <v>0</v>
      </c>
      <c r="J593" s="23"/>
      <c r="K593" s="20" t="str">
        <f>IFERROR(VLOOKUP(LOWER(A593), '[1]설문지 응답 시트1'!I:N, 6, FALSE), "")</f>
        <v/>
      </c>
      <c r="L593" s="22" t="b">
        <v>0</v>
      </c>
      <c r="M593" s="22" t="b">
        <v>0</v>
      </c>
      <c r="N593" s="20"/>
      <c r="O593" s="21" t="str">
        <f>IF(ISBLANK(Table1[[#This Row],[예약일(확정)]]),"",Table1[[#This Row],[예약일(확정)]]+7)</f>
        <v/>
      </c>
      <c r="P593" s="20"/>
      <c r="Q593" s="20"/>
      <c r="R593" s="20"/>
      <c r="S593" s="20"/>
      <c r="T593" s="20"/>
      <c r="U593" s="19"/>
    </row>
    <row r="594" spans="1:21" ht="17">
      <c r="A594" s="75" t="s">
        <v>5263</v>
      </c>
      <c r="B594" s="222" t="str">
        <f>"https://www.instagram.com/"&amp;A594</f>
        <v>https://www.instagram.com/duriezinha</v>
      </c>
      <c r="C594" s="182"/>
      <c r="D594" s="148" t="s">
        <v>4</v>
      </c>
      <c r="E594" s="223" t="str">
        <f ca="1">IF(AND(J594&lt;&gt;"", O594&lt;&gt;"", TODAY() &gt; O594, N594=""), "포스팅 지연",
IF(N594&lt;&gt;"", "포스팅 완료",
IF(M594=TRUE, "시술 완료",
IF(L594=TRUE, "콘텐츠 가이드 전송",
IF(NOT(ISBLANK(J594)), "예약 확정",
IF(I594=TRUE, "구글폼 회신",
IF(H594=TRUE, "구글폼 전송",
IF(G594=TRUE, "거절",
IF(F594=TRUE, "회신 수신",
"태핑 완료 회신대기")))))
))))</f>
        <v>태핑 완료 회신대기</v>
      </c>
      <c r="F594" s="13" t="b">
        <v>0</v>
      </c>
      <c r="G594" s="13" t="b">
        <v>0</v>
      </c>
      <c r="H594" s="13" t="b">
        <v>0</v>
      </c>
      <c r="I594" s="13" t="b">
        <f>IF(COUNTIF([1]!Form_Responses1[[#All],[Instagram account
(ex. idenel_official - Do not put "@")]], LOWER(A594)) &gt; 0, TRUE, FALSE)</f>
        <v>0</v>
      </c>
      <c r="J594" s="14"/>
      <c r="K594" s="11" t="str">
        <f>IFERROR(VLOOKUP(LOWER(A594), '[1]설문지 응답 시트1'!I:N, 6, FALSE), "")</f>
        <v/>
      </c>
      <c r="L594" s="13" t="b">
        <v>0</v>
      </c>
      <c r="M594" s="13" t="b">
        <v>0</v>
      </c>
      <c r="N594" s="11"/>
      <c r="O594" s="12" t="str">
        <f>IF(ISBLANK(Table1[[#This Row],[예약일(확정)]]),"",Table1[[#This Row],[예약일(확정)]]+7)</f>
        <v/>
      </c>
      <c r="P594" s="11"/>
      <c r="Q594" s="11"/>
      <c r="R594" s="11"/>
      <c r="S594" s="11"/>
      <c r="T594" s="11"/>
      <c r="U594" s="10"/>
    </row>
    <row r="595" spans="1:21" ht="17">
      <c r="A595" s="72" t="s">
        <v>5262</v>
      </c>
      <c r="B595" s="222" t="str">
        <f>"https://www.instagram.com/"&amp;A595</f>
        <v>https://www.instagram.com/eliijune</v>
      </c>
      <c r="C595" s="182"/>
      <c r="D595" s="150" t="s">
        <v>4</v>
      </c>
      <c r="E595" s="224" t="str">
        <f ca="1">IF(AND(J595&lt;&gt;"", O595&lt;&gt;"", TODAY() &gt; O595, N595=""), "포스팅 지연",
IF(N595&lt;&gt;"", "포스팅 완료",
IF(M595=TRUE, "시술 완료",
IF(L595=TRUE, "콘텐츠 가이드 전송",
IF(NOT(ISBLANK(J595)), "예약 확정",
IF(I595=TRUE, "구글폼 회신",
IF(H595=TRUE, "구글폼 전송",
IF(G595=TRUE, "거절",
IF(F595=TRUE, "회신 수신",
"태핑 완료 회신대기")))))
))))</f>
        <v>태핑 완료 회신대기</v>
      </c>
      <c r="F595" s="22"/>
      <c r="G595" s="22"/>
      <c r="H595" s="22"/>
      <c r="I595" s="22" t="b">
        <f>IF(COUNTIF([1]!Form_Responses1[[#All],[Instagram account
(ex. idenel_official - Do not put "@")]], LOWER(A595)) &gt; 0, TRUE, FALSE)</f>
        <v>0</v>
      </c>
      <c r="J595" s="23"/>
      <c r="K595" s="20" t="str">
        <f>IFERROR(VLOOKUP(LOWER(A595), '[1]설문지 응답 시트1'!I:N, 6, FALSE), "")</f>
        <v/>
      </c>
      <c r="L595" s="22"/>
      <c r="M595" s="22"/>
      <c r="O595" s="21" t="str">
        <f>IF(ISBLANK(Table1[[#This Row],[예약일(확정)]]),"",Table1[[#This Row],[예약일(확정)]]+7)</f>
        <v/>
      </c>
      <c r="P595" s="20"/>
      <c r="U595" s="19"/>
    </row>
    <row r="596" spans="1:21" ht="17">
      <c r="A596" s="75" t="s">
        <v>5261</v>
      </c>
      <c r="B596" s="222" t="str">
        <f>"https://www.instagram.com/"&amp;A596</f>
        <v>https://www.instagram.com/ellgimogi</v>
      </c>
      <c r="C596" s="182"/>
      <c r="D596" s="148" t="s">
        <v>4</v>
      </c>
      <c r="E596" s="223" t="str">
        <f ca="1">IF(AND(J596&lt;&gt;"", O596&lt;&gt;"", TODAY() &gt; O596, N596=""), "포스팅 지연",
IF(N596&lt;&gt;"", "포스팅 완료",
IF(M596=TRUE, "시술 완료",
IF(L596=TRUE, "콘텐츠 가이드 전송",
IF(NOT(ISBLANK(J596)), "예약 확정",
IF(I596=TRUE, "구글폼 회신",
IF(H596=TRUE, "구글폼 전송",
IF(G596=TRUE, "거절",
IF(F596=TRUE, "회신 수신",
"태핑 완료 회신대기")))))
))))</f>
        <v>태핑 완료 회신대기</v>
      </c>
      <c r="F596" s="13"/>
      <c r="G596" s="13"/>
      <c r="H596" s="13"/>
      <c r="I596" s="13" t="b">
        <f>IF(COUNTIF([1]!Form_Responses1[[#All],[Instagram account
(ex. idenel_official - Do not put "@")]], LOWER(A596)) &gt; 0, TRUE, FALSE)</f>
        <v>0</v>
      </c>
      <c r="J596" s="14"/>
      <c r="K596" s="11" t="str">
        <f>IFERROR(VLOOKUP(LOWER(A596), '[1]설문지 응답 시트1'!I:N, 6, FALSE), "")</f>
        <v/>
      </c>
      <c r="L596" s="13"/>
      <c r="M596" s="13"/>
      <c r="O596" s="12" t="str">
        <f>IF(ISBLANK(Table1[[#This Row],[예약일(확정)]]),"",Table1[[#This Row],[예약일(확정)]]+7)</f>
        <v/>
      </c>
      <c r="P596" s="11"/>
      <c r="U596" s="10"/>
    </row>
    <row r="597" spans="1:21" ht="17">
      <c r="A597" s="72" t="s">
        <v>3435</v>
      </c>
      <c r="B597" s="222" t="str">
        <f>"https://www.instagram.com/"&amp;A597</f>
        <v>https://www.instagram.com/elmolaflair</v>
      </c>
      <c r="C597" s="182"/>
      <c r="D597" s="150" t="s">
        <v>4</v>
      </c>
      <c r="E597" s="224" t="str">
        <f ca="1">IF(AND(J597&lt;&gt;"", O597&lt;&gt;"", TODAY() &gt; O597, N597=""), "포스팅 지연",
IF(N597&lt;&gt;"", "포스팅 완료",
IF(M597=TRUE, "시술 완료",
IF(L597=TRUE, "콘텐츠 가이드 전송",
IF(NOT(ISBLANK(J597)), "예약 확정",
IF(I597=TRUE, "구글폼 회신",
IF(H597=TRUE, "구글폼 전송",
IF(G597=TRUE, "거절",
IF(F597=TRUE, "회신 수신",
"태핑 완료 회신대기")))))
))))</f>
        <v>태핑 완료 회신대기</v>
      </c>
      <c r="F597" s="22"/>
      <c r="G597" s="22"/>
      <c r="H597" s="22"/>
      <c r="I597" s="22" t="b">
        <f>IF(COUNTIF([1]!Form_Responses1[[#All],[Instagram account
(ex. idenel_official - Do not put "@")]], LOWER(A597)) &gt; 0, TRUE, FALSE)</f>
        <v>0</v>
      </c>
      <c r="J597" s="23"/>
      <c r="K597" s="20" t="str">
        <f>IFERROR(VLOOKUP(LOWER(A597), '[1]설문지 응답 시트1'!I:N, 6, FALSE), "")</f>
        <v/>
      </c>
      <c r="L597" s="22"/>
      <c r="M597" s="22"/>
      <c r="O597" s="21" t="str">
        <f>IF(ISBLANK(Table1[[#This Row],[예약일(확정)]]),"",Table1[[#This Row],[예약일(확정)]]+7)</f>
        <v/>
      </c>
      <c r="P597" s="20"/>
      <c r="U597" s="19"/>
    </row>
    <row r="598" spans="1:21" ht="17">
      <c r="A598" s="75" t="s">
        <v>3427</v>
      </c>
      <c r="B598" s="222" t="str">
        <f>"https://www.instagram.com/"&amp;A598</f>
        <v>https://www.instagram.com/emilyjalee</v>
      </c>
      <c r="C598" s="182"/>
      <c r="D598" s="148" t="s">
        <v>4</v>
      </c>
      <c r="E598" s="223" t="str">
        <f ca="1">IF(AND(J598&lt;&gt;"", O598&lt;&gt;"", TODAY() &gt; O598, N598=""), "포스팅 지연",
IF(N598&lt;&gt;"", "포스팅 완료",
IF(M598=TRUE, "시술 완료",
IF(L598=TRUE, "콘텐츠 가이드 전송",
IF(NOT(ISBLANK(J598)), "예약 확정",
IF(I598=TRUE, "구글폼 회신",
IF(H598=TRUE, "구글폼 전송",
IF(G598=TRUE, "거절",
IF(F598=TRUE, "회신 수신",
"태핑 완료 회신대기")))))
))))</f>
        <v>태핑 완료 회신대기</v>
      </c>
      <c r="F598" s="13"/>
      <c r="G598" s="13"/>
      <c r="H598" s="13"/>
      <c r="I598" s="13" t="b">
        <f>IF(COUNTIF([1]!Form_Responses1[[#All],[Instagram account
(ex. idenel_official - Do not put "@")]], LOWER(A598)) &gt; 0, TRUE, FALSE)</f>
        <v>0</v>
      </c>
      <c r="J598" s="14"/>
      <c r="K598" s="11" t="str">
        <f>IFERROR(VLOOKUP(LOWER(A598), '[1]설문지 응답 시트1'!I:N, 6, FALSE), "")</f>
        <v/>
      </c>
      <c r="L598" s="13"/>
      <c r="M598" s="13"/>
      <c r="O598" s="12" t="str">
        <f>IF(ISBLANK(Table1[[#This Row],[예약일(확정)]]),"",Table1[[#This Row],[예약일(확정)]]+7)</f>
        <v/>
      </c>
      <c r="P598" s="11"/>
      <c r="U598" s="10"/>
    </row>
    <row r="599" spans="1:21" ht="17">
      <c r="A599" s="72" t="s">
        <v>5260</v>
      </c>
      <c r="B599" s="222" t="str">
        <f>"https://www.instagram.com/"&amp;A599</f>
        <v>https://www.instagram.com/emilyql</v>
      </c>
      <c r="C599" s="182"/>
      <c r="D599" s="150" t="s">
        <v>4</v>
      </c>
      <c r="E599" s="224" t="str">
        <f ca="1">IF(AND(J599&lt;&gt;"", O599&lt;&gt;"", TODAY() &gt; O599, N599=""), "포스팅 지연",
IF(N599&lt;&gt;"", "포스팅 완료",
IF(M599=TRUE, "시술 완료",
IF(L599=TRUE, "콘텐츠 가이드 전송",
IF(NOT(ISBLANK(J599)), "예약 확정",
IF(I599=TRUE, "구글폼 회신",
IF(H599=TRUE, "구글폼 전송",
IF(G599=TRUE, "거절",
IF(F599=TRUE, "회신 수신",
"태핑 완료 회신대기")))))
))))</f>
        <v>태핑 완료 회신대기</v>
      </c>
      <c r="F599" s="22"/>
      <c r="G599" s="22"/>
      <c r="H599" s="22"/>
      <c r="I599" s="22" t="b">
        <f>IF(COUNTIF([1]!Form_Responses1[[#All],[Instagram account
(ex. idenel_official - Do not put "@")]], LOWER(A599)) &gt; 0, TRUE, FALSE)</f>
        <v>0</v>
      </c>
      <c r="J599" s="23"/>
      <c r="K599" s="20" t="str">
        <f>IFERROR(VLOOKUP(LOWER(A599), '[1]설문지 응답 시트1'!I:N, 6, FALSE), "")</f>
        <v/>
      </c>
      <c r="L599" s="22"/>
      <c r="M599" s="22"/>
      <c r="O599" s="21" t="str">
        <f>IF(ISBLANK(Table1[[#This Row],[예약일(확정)]]),"",Table1[[#This Row],[예약일(확정)]]+7)</f>
        <v/>
      </c>
      <c r="P599" s="20"/>
      <c r="U599" s="19"/>
    </row>
    <row r="600" spans="1:21" ht="17">
      <c r="A600" s="75" t="s">
        <v>5259</v>
      </c>
      <c r="B600" s="222" t="str">
        <f>"https://www.instagram.com/"&amp;A600</f>
        <v>https://www.instagram.com/erna_limdaugh</v>
      </c>
      <c r="C600" s="182"/>
      <c r="D600" s="148" t="s">
        <v>4</v>
      </c>
      <c r="E600" s="223" t="str">
        <f ca="1">IF(AND(J600&lt;&gt;"", O600&lt;&gt;"", TODAY() &gt; O600, N600=""), "포스팅 지연",
IF(N600&lt;&gt;"", "포스팅 완료",
IF(M600=TRUE, "시술 완료",
IF(L600=TRUE, "콘텐츠 가이드 전송",
IF(NOT(ISBLANK(J600)), "예약 확정",
IF(I600=TRUE, "구글폼 회신",
IF(H600=TRUE, "구글폼 전송",
IF(G600=TRUE, "거절",
IF(F600=TRUE, "회신 수신",
"태핑 완료 회신대기")))))
))))</f>
        <v>태핑 완료 회신대기</v>
      </c>
      <c r="F600" s="13"/>
      <c r="G600" s="13"/>
      <c r="H600" s="13"/>
      <c r="I600" s="13" t="b">
        <f>IF(COUNTIF([1]!Form_Responses1[[#All],[Instagram account
(ex. idenel_official - Do not put "@")]], LOWER(A600)) &gt; 0, TRUE, FALSE)</f>
        <v>0</v>
      </c>
      <c r="J600" s="14"/>
      <c r="K600" s="11" t="str">
        <f>IFERROR(VLOOKUP(LOWER(A600), '[1]설문지 응답 시트1'!I:N, 6, FALSE), "")</f>
        <v/>
      </c>
      <c r="L600" s="13"/>
      <c r="M600" s="13"/>
      <c r="O600" s="12" t="str">
        <f>IF(ISBLANK(Table1[[#This Row],[예약일(확정)]]),"",Table1[[#This Row],[예약일(확정)]]+7)</f>
        <v/>
      </c>
      <c r="P600" s="11"/>
      <c r="U600" s="10"/>
    </row>
    <row r="601" spans="1:21" ht="17">
      <c r="A601" s="124" t="s">
        <v>5258</v>
      </c>
      <c r="B601" s="222" t="str">
        <f>"https://www.instagram.com/"&amp;A601</f>
        <v>https://www.instagram.com/esh_wari</v>
      </c>
      <c r="C601" s="182"/>
      <c r="D601" s="150" t="s">
        <v>4</v>
      </c>
      <c r="E601" s="224" t="str">
        <f ca="1">IF(AND(J601&lt;&gt;"", O601&lt;&gt;"", TODAY() &gt; O601, N601=""), "포스팅 지연",
IF(N601&lt;&gt;"", "포스팅 완료",
IF(M601=TRUE, "시술 완료",
IF(L601=TRUE, "콘텐츠 가이드 전송",
IF(NOT(ISBLANK(J601)), "예약 확정",
IF(I601=TRUE, "구글폼 회신",
IF(H601=TRUE, "구글폼 전송",
IF(G601=TRUE, "거절",
IF(F601=TRUE, "회신 수신",
"태핑 완료 회신대기")))))
))))</f>
        <v>태핑 완료 회신대기</v>
      </c>
      <c r="F601" s="22"/>
      <c r="G601" s="22"/>
      <c r="H601" s="22"/>
      <c r="I601" s="22" t="b">
        <f>IF(COUNTIF([1]!Form_Responses1[[#All],[Instagram account
(ex. idenel_official - Do not put "@")]], LOWER(A601)) &gt; 0, TRUE, FALSE)</f>
        <v>0</v>
      </c>
      <c r="J601" s="23"/>
      <c r="K601" s="20" t="str">
        <f>IFERROR(VLOOKUP(LOWER(A601), '[1]설문지 응답 시트1'!I:N, 6, FALSE), "")</f>
        <v/>
      </c>
      <c r="L601" s="22"/>
      <c r="M601" s="22"/>
      <c r="O601" s="21" t="str">
        <f>IF(ISBLANK(Table1[[#This Row],[예약일(확정)]]),"",Table1[[#This Row],[예약일(확정)]]+7)</f>
        <v/>
      </c>
      <c r="P601" s="20"/>
      <c r="U601" s="19"/>
    </row>
    <row r="602" spans="1:21" ht="17">
      <c r="A602" s="71" t="s">
        <v>5257</v>
      </c>
      <c r="B602" s="222" t="str">
        <f>"https://www.instagram.com/"&amp;A602</f>
        <v>https://www.instagram.com/everythinoj</v>
      </c>
      <c r="C602" s="182"/>
      <c r="D602" s="148" t="s">
        <v>4</v>
      </c>
      <c r="E602" s="223" t="str">
        <f ca="1">IF(AND(J602&lt;&gt;"", O602&lt;&gt;"", TODAY() &gt; O602, N602=""), "포스팅 지연",
IF(N602&lt;&gt;"", "포스팅 완료",
IF(M602=TRUE, "시술 완료",
IF(L602=TRUE, "콘텐츠 가이드 전송",
IF(NOT(ISBLANK(J602)), "예약 확정",
IF(I602=TRUE, "구글폼 회신",
IF(H602=TRUE, "구글폼 전송",
IF(G602=TRUE, "거절",
IF(F602=TRUE, "회신 수신",
"태핑 완료 회신대기")))))
))))</f>
        <v>태핑 완료 회신대기</v>
      </c>
      <c r="F602" s="13"/>
      <c r="G602" s="13"/>
      <c r="H602" s="13"/>
      <c r="I602" s="13" t="b">
        <f>IF(COUNTIF([1]!Form_Responses1[[#All],[Instagram account
(ex. idenel_official - Do not put "@")]], LOWER(A602)) &gt; 0, TRUE, FALSE)</f>
        <v>0</v>
      </c>
      <c r="J602" s="14"/>
      <c r="K602" s="11" t="str">
        <f>IFERROR(VLOOKUP(LOWER(A602), '[1]설문지 응답 시트1'!I:N, 6, FALSE), "")</f>
        <v/>
      </c>
      <c r="L602" s="13"/>
      <c r="M602" s="13"/>
      <c r="O602" s="12" t="str">
        <f>IF(ISBLANK(Table1[[#This Row],[예약일(확정)]]),"",Table1[[#This Row],[예약일(확정)]]+7)</f>
        <v/>
      </c>
      <c r="P602" s="11"/>
      <c r="U602" s="10"/>
    </row>
    <row r="603" spans="1:21" ht="17">
      <c r="A603" s="124" t="s">
        <v>3421</v>
      </c>
      <c r="B603" s="222" t="str">
        <f>"https://www.instagram.com/"&amp;A603</f>
        <v>https://www.instagram.com/eylulnim</v>
      </c>
      <c r="C603" s="182"/>
      <c r="D603" s="150" t="s">
        <v>4</v>
      </c>
      <c r="E603" s="224" t="str">
        <f ca="1">IF(AND(J603&lt;&gt;"", O603&lt;&gt;"", TODAY() &gt; O603, N603=""), "포스팅 지연",
IF(N603&lt;&gt;"", "포스팅 완료",
IF(M603=TRUE, "시술 완료",
IF(L603=TRUE, "콘텐츠 가이드 전송",
IF(NOT(ISBLANK(J603)), "예약 확정",
IF(I603=TRUE, "구글폼 회신",
IF(H603=TRUE, "구글폼 전송",
IF(G603=TRUE, "거절",
IF(F603=TRUE, "회신 수신",
"태핑 완료 회신대기")))))
))))</f>
        <v>태핑 완료 회신대기</v>
      </c>
      <c r="F603" s="22"/>
      <c r="G603" s="22"/>
      <c r="H603" s="22"/>
      <c r="I603" s="22" t="b">
        <f>IF(COUNTIF([1]!Form_Responses1[[#All],[Instagram account
(ex. idenel_official - Do not put "@")]], LOWER(A603)) &gt; 0, TRUE, FALSE)</f>
        <v>0</v>
      </c>
      <c r="J603" s="23"/>
      <c r="K603" s="20" t="str">
        <f>IFERROR(VLOOKUP(LOWER(A603), '[1]설문지 응답 시트1'!I:N, 6, FALSE), "")</f>
        <v/>
      </c>
      <c r="L603" s="22"/>
      <c r="M603" s="22"/>
      <c r="O603" s="21" t="str">
        <f>IF(ISBLANK(Table1[[#This Row],[예약일(확정)]]),"",Table1[[#This Row],[예약일(확정)]]+7)</f>
        <v/>
      </c>
      <c r="P603" s="20"/>
      <c r="U603" s="19"/>
    </row>
    <row r="604" spans="1:21" ht="17">
      <c r="A604" s="71" t="s">
        <v>5256</v>
      </c>
      <c r="B604" s="222" t="str">
        <f>"https://www.instagram.com/"&amp;A604</f>
        <v>https://www.instagram.com/f.x.0.1</v>
      </c>
      <c r="C604" s="182"/>
      <c r="D604" s="148" t="s">
        <v>4</v>
      </c>
      <c r="E604" s="223" t="str">
        <f ca="1">IF(AND(J604&lt;&gt;"", O604&lt;&gt;"", TODAY() &gt; O604, N604=""), "포스팅 지연",
IF(N604&lt;&gt;"", "포스팅 완료",
IF(M604=TRUE, "시술 완료",
IF(L604=TRUE, "콘텐츠 가이드 전송",
IF(NOT(ISBLANK(J604)), "예약 확정",
IF(I604=TRUE, "구글폼 회신",
IF(H604=TRUE, "구글폼 전송",
IF(G604=TRUE, "거절",
IF(F604=TRUE, "회신 수신",
"태핑 완료 회신대기")))))
))))</f>
        <v>태핑 완료 회신대기</v>
      </c>
      <c r="F604" s="13"/>
      <c r="G604" s="13"/>
      <c r="H604" s="13"/>
      <c r="I604" s="13" t="b">
        <f>IF(COUNTIF([1]!Form_Responses1[[#All],[Instagram account
(ex. idenel_official - Do not put "@")]], LOWER(A604)) &gt; 0, TRUE, FALSE)</f>
        <v>0</v>
      </c>
      <c r="J604" s="14"/>
      <c r="K604" s="11" t="str">
        <f>IFERROR(VLOOKUP(LOWER(A604), '[1]설문지 응답 시트1'!I:N, 6, FALSE), "")</f>
        <v/>
      </c>
      <c r="L604" s="13"/>
      <c r="M604" s="13"/>
      <c r="O604" s="12" t="str">
        <f>IF(ISBLANK(Table1[[#This Row],[예약일(확정)]]),"",Table1[[#This Row],[예약일(확정)]]+7)</f>
        <v/>
      </c>
      <c r="P604" s="11"/>
      <c r="U604" s="10"/>
    </row>
    <row r="605" spans="1:21" ht="17">
      <c r="A605" s="124" t="s">
        <v>5255</v>
      </c>
      <c r="B605" s="222" t="str">
        <f>"https://www.instagram.com/"&amp;A605</f>
        <v>https://www.instagram.com/fazura.p</v>
      </c>
      <c r="C605" s="182"/>
      <c r="D605" s="150" t="s">
        <v>4</v>
      </c>
      <c r="E605" s="224" t="str">
        <f ca="1">IF(AND(J605&lt;&gt;"", O605&lt;&gt;"", TODAY() &gt; O605, N605=""), "포스팅 지연",
IF(N605&lt;&gt;"", "포스팅 완료",
IF(M605=TRUE, "시술 완료",
IF(L605=TRUE, "콘텐츠 가이드 전송",
IF(NOT(ISBLANK(J605)), "예약 확정",
IF(I605=TRUE, "구글폼 회신",
IF(H605=TRUE, "구글폼 전송",
IF(G605=TRUE, "거절",
IF(F605=TRUE, "회신 수신",
"태핑 완료 회신대기")))))
))))</f>
        <v>태핑 완료 회신대기</v>
      </c>
      <c r="F605" s="22" t="b">
        <v>0</v>
      </c>
      <c r="G605" s="22" t="b">
        <v>0</v>
      </c>
      <c r="H605" s="22" t="b">
        <v>0</v>
      </c>
      <c r="I605" s="22" t="b">
        <f>IF(COUNTIF([1]!Form_Responses1[[#All],[Instagram account
(ex. idenel_official - Do not put "@")]], LOWER(A605)) &gt; 0, TRUE, FALSE)</f>
        <v>0</v>
      </c>
      <c r="J605" s="23"/>
      <c r="K605" s="20" t="str">
        <f>IFERROR(VLOOKUP(LOWER(A605), '[1]설문지 응답 시트1'!I:N, 6, FALSE), "")</f>
        <v/>
      </c>
      <c r="L605" s="22" t="b">
        <v>0</v>
      </c>
      <c r="M605" s="22" t="b">
        <v>0</v>
      </c>
      <c r="N605" s="20"/>
      <c r="O605" s="21" t="str">
        <f>IF(ISBLANK(Table1[[#This Row],[예약일(확정)]]),"",Table1[[#This Row],[예약일(확정)]]+7)</f>
        <v/>
      </c>
      <c r="P605" s="20"/>
      <c r="Q605" s="20"/>
      <c r="R605" s="20"/>
      <c r="S605" s="20"/>
      <c r="T605" s="20"/>
      <c r="U605" s="19"/>
    </row>
    <row r="606" spans="1:21" ht="17">
      <c r="A606" s="71" t="s">
        <v>5254</v>
      </c>
      <c r="B606" s="222" t="str">
        <f>"https://www.instagram.com/"&amp;A606</f>
        <v>https://www.instagram.com/finding.jules</v>
      </c>
      <c r="C606" s="182"/>
      <c r="D606" s="148" t="s">
        <v>4</v>
      </c>
      <c r="E606" s="223" t="str">
        <f ca="1">IF(AND(J606&lt;&gt;"", O606&lt;&gt;"", TODAY() &gt; O606, N606=""), "포스팅 지연",
IF(N606&lt;&gt;"", "포스팅 완료",
IF(M606=TRUE, "시술 완료",
IF(L606=TRUE, "콘텐츠 가이드 전송",
IF(NOT(ISBLANK(J606)), "예약 확정",
IF(I606=TRUE, "구글폼 회신",
IF(H606=TRUE, "구글폼 전송",
IF(G606=TRUE, "거절",
IF(F606=TRUE, "회신 수신",
"태핑 완료 회신대기")))))
))))</f>
        <v>태핑 완료 회신대기</v>
      </c>
      <c r="F606" s="13" t="b">
        <v>0</v>
      </c>
      <c r="G606" s="13" t="b">
        <v>0</v>
      </c>
      <c r="H606" s="13" t="b">
        <v>0</v>
      </c>
      <c r="I606" s="13" t="b">
        <f>IF(COUNTIF([1]!Form_Responses1[[#All],[Instagram account
(ex. idenel_official - Do not put "@")]], LOWER(A606)) &gt; 0, TRUE, FALSE)</f>
        <v>0</v>
      </c>
      <c r="J606" s="14"/>
      <c r="K606" s="11" t="str">
        <f>IFERROR(VLOOKUP(LOWER(A606), '[1]설문지 응답 시트1'!I:N, 6, FALSE), "")</f>
        <v/>
      </c>
      <c r="L606" s="13" t="b">
        <v>0</v>
      </c>
      <c r="M606" s="13" t="b">
        <v>0</v>
      </c>
      <c r="N606" s="11"/>
      <c r="O606" s="12" t="str">
        <f>IF(ISBLANK(Table1[[#This Row],[예약일(확정)]]),"",Table1[[#This Row],[예약일(확정)]]+7)</f>
        <v/>
      </c>
      <c r="P606" s="11"/>
      <c r="Q606" s="11"/>
      <c r="R606" s="11"/>
      <c r="S606" s="11"/>
      <c r="T606" s="11"/>
      <c r="U606" s="10"/>
    </row>
    <row r="607" spans="1:21" ht="17">
      <c r="A607" s="124" t="s">
        <v>5253</v>
      </c>
      <c r="B607" s="222" t="str">
        <f>"https://www.instagram.com/"&amp;A607</f>
        <v>https://www.instagram.com/findingmichaelcimino</v>
      </c>
      <c r="C607" s="182"/>
      <c r="D607" s="150" t="s">
        <v>4</v>
      </c>
      <c r="E607" s="224" t="str">
        <f ca="1">IF(AND(J607&lt;&gt;"", O607&lt;&gt;"", TODAY() &gt; O607, N607=""), "포스팅 지연",
IF(N607&lt;&gt;"", "포스팅 완료",
IF(M607=TRUE, "시술 완료",
IF(L607=TRUE, "콘텐츠 가이드 전송",
IF(NOT(ISBLANK(J607)), "예약 확정",
IF(I607=TRUE, "구글폼 회신",
IF(H607=TRUE, "구글폼 전송",
IF(G607=TRUE, "거절",
IF(F607=TRUE, "회신 수신",
"태핑 완료 회신대기")))))
))))</f>
        <v>태핑 완료 회신대기</v>
      </c>
      <c r="F607" s="22" t="b">
        <v>0</v>
      </c>
      <c r="G607" s="22" t="b">
        <v>0</v>
      </c>
      <c r="H607" s="22" t="b">
        <v>0</v>
      </c>
      <c r="I607" s="22" t="b">
        <f>IF(COUNTIF([1]!Form_Responses1[[#All],[Instagram account
(ex. idenel_official - Do not put "@")]], LOWER(A607)) &gt; 0, TRUE, FALSE)</f>
        <v>0</v>
      </c>
      <c r="J607" s="23"/>
      <c r="K607" s="20" t="str">
        <f>IFERROR(VLOOKUP(LOWER(A607), '[1]설문지 응답 시트1'!I:N, 6, FALSE), "")</f>
        <v/>
      </c>
      <c r="L607" s="22" t="b">
        <v>0</v>
      </c>
      <c r="M607" s="22" t="b">
        <v>0</v>
      </c>
      <c r="N607" s="20"/>
      <c r="O607" s="21" t="str">
        <f>IF(ISBLANK(Table1[[#This Row],[예약일(확정)]]),"",Table1[[#This Row],[예약일(확정)]]+7)</f>
        <v/>
      </c>
      <c r="P607" s="20"/>
      <c r="Q607" s="20"/>
      <c r="R607" s="20"/>
      <c r="S607" s="20"/>
      <c r="T607" s="20"/>
      <c r="U607" s="19"/>
    </row>
    <row r="608" spans="1:21" ht="17">
      <c r="A608" s="124" t="s">
        <v>5252</v>
      </c>
      <c r="B608" s="222" t="str">
        <f>"https://www.instagram.com/"&amp;A608</f>
        <v>https://www.instagram.com/frenchsaram</v>
      </c>
      <c r="C608" s="182"/>
      <c r="D608" s="148" t="s">
        <v>4</v>
      </c>
      <c r="E608" s="223" t="str">
        <f ca="1">IF(AND(J608&lt;&gt;"", O608&lt;&gt;"", TODAY() &gt; O608, N608=""), "포스팅 지연",
IF(N608&lt;&gt;"", "포스팅 완료",
IF(M608=TRUE, "시술 완료",
IF(L608=TRUE, "콘텐츠 가이드 전송",
IF(NOT(ISBLANK(J608)), "예약 확정",
IF(I608=TRUE, "구글폼 회신",
IF(H608=TRUE, "구글폼 전송",
IF(G608=TRUE, "거절",
IF(F608=TRUE, "회신 수신",
"태핑 완료 회신대기")))))
))))</f>
        <v>태핑 완료 회신대기</v>
      </c>
      <c r="F608" s="13" t="b">
        <v>0</v>
      </c>
      <c r="G608" s="13" t="b">
        <v>0</v>
      </c>
      <c r="H608" s="13" t="b">
        <v>0</v>
      </c>
      <c r="I608" s="13" t="b">
        <f>IF(COUNTIF([1]!Form_Responses1[[#All],[Instagram account
(ex. idenel_official - Do not put "@")]], LOWER(A608)) &gt; 0, TRUE, FALSE)</f>
        <v>0</v>
      </c>
      <c r="J608" s="14"/>
      <c r="K608" s="11" t="str">
        <f>IFERROR(VLOOKUP(LOWER(A608), '[1]설문지 응답 시트1'!I:N, 6, FALSE), "")</f>
        <v/>
      </c>
      <c r="L608" s="13" t="b">
        <v>0</v>
      </c>
      <c r="M608" s="13" t="b">
        <v>0</v>
      </c>
      <c r="N608" s="11"/>
      <c r="O608" s="12" t="str">
        <f>IF(ISBLANK(Table1[[#This Row],[예약일(확정)]]),"",Table1[[#This Row],[예약일(확정)]]+7)</f>
        <v/>
      </c>
      <c r="P608" s="11"/>
      <c r="Q608" s="11"/>
      <c r="R608" s="11"/>
      <c r="S608" s="11"/>
      <c r="T608" s="11"/>
      <c r="U608" s="10"/>
    </row>
    <row r="609" spans="1:21" ht="17">
      <c r="A609" s="71" t="s">
        <v>5251</v>
      </c>
      <c r="B609" s="222" t="str">
        <f>"https://www.instagram.com/"&amp;A609</f>
        <v>https://www.instagram.com/frennicha</v>
      </c>
      <c r="C609" s="182"/>
      <c r="D609" s="150" t="s">
        <v>4</v>
      </c>
      <c r="E609" s="224" t="str">
        <f ca="1">IF(AND(J609&lt;&gt;"", O609&lt;&gt;"", TODAY() &gt; O609, N609=""), "포스팅 지연",
IF(N609&lt;&gt;"", "포스팅 완료",
IF(M609=TRUE, "시술 완료",
IF(L609=TRUE, "콘텐츠 가이드 전송",
IF(NOT(ISBLANK(J609)), "예약 확정",
IF(I609=TRUE, "구글폼 회신",
IF(H609=TRUE, "구글폼 전송",
IF(G609=TRUE, "거절",
IF(F609=TRUE, "회신 수신",
"태핑 완료 회신대기")))))
))))</f>
        <v>태핑 완료 회신대기</v>
      </c>
      <c r="F609" s="22" t="b">
        <v>0</v>
      </c>
      <c r="G609" s="22" t="b">
        <v>0</v>
      </c>
      <c r="H609" s="22" t="b">
        <v>0</v>
      </c>
      <c r="I609" s="22" t="b">
        <f>IF(COUNTIF([1]!Form_Responses1[[#All],[Instagram account
(ex. idenel_official - Do not put "@")]], LOWER(A609)) &gt; 0, TRUE, FALSE)</f>
        <v>0</v>
      </c>
      <c r="J609" s="23"/>
      <c r="K609" s="20" t="str">
        <f>IFERROR(VLOOKUP(LOWER(A609), '[1]설문지 응답 시트1'!I:N, 6, FALSE), "")</f>
        <v/>
      </c>
      <c r="L609" s="22" t="b">
        <v>0</v>
      </c>
      <c r="M609" s="22" t="b">
        <v>0</v>
      </c>
      <c r="N609" s="20"/>
      <c r="O609" s="21" t="str">
        <f>IF(ISBLANK(Table1[[#This Row],[예약일(확정)]]),"",Table1[[#This Row],[예약일(확정)]]+7)</f>
        <v/>
      </c>
      <c r="P609" s="20"/>
      <c r="Q609" s="20"/>
      <c r="R609" s="20"/>
      <c r="S609" s="20"/>
      <c r="T609" s="20"/>
      <c r="U609" s="19"/>
    </row>
    <row r="610" spans="1:21" ht="17">
      <c r="A610" s="124" t="s">
        <v>5250</v>
      </c>
      <c r="B610" s="222" t="str">
        <f>"https://www.instagram.com/"&amp;A610</f>
        <v>https://www.instagram.com/gabe.guk</v>
      </c>
      <c r="C610" s="182"/>
      <c r="D610" s="148" t="s">
        <v>4</v>
      </c>
      <c r="E610" s="223" t="str">
        <f ca="1">IF(AND(J610&lt;&gt;"", O610&lt;&gt;"", TODAY() &gt; O610, N610=""), "포스팅 지연",
IF(N610&lt;&gt;"", "포스팅 완료",
IF(M610=TRUE, "시술 완료",
IF(L610=TRUE, "콘텐츠 가이드 전송",
IF(NOT(ISBLANK(J610)), "예약 확정",
IF(I610=TRUE, "구글폼 회신",
IF(H610=TRUE, "구글폼 전송",
IF(G610=TRUE, "거절",
IF(F610=TRUE, "회신 수신",
"태핑 완료 회신대기")))))
))))</f>
        <v>태핑 완료 회신대기</v>
      </c>
      <c r="F610" s="13" t="b">
        <v>0</v>
      </c>
      <c r="G610" s="13" t="b">
        <v>0</v>
      </c>
      <c r="H610" s="13" t="b">
        <v>0</v>
      </c>
      <c r="I610" s="13" t="b">
        <f>IF(COUNTIF([1]!Form_Responses1[[#All],[Instagram account
(ex. idenel_official - Do not put "@")]], LOWER(A610)) &gt; 0, TRUE, FALSE)</f>
        <v>0</v>
      </c>
      <c r="J610" s="14"/>
      <c r="K610" s="11" t="str">
        <f>IFERROR(VLOOKUP(LOWER(A610), '[1]설문지 응답 시트1'!I:N, 6, FALSE), "")</f>
        <v/>
      </c>
      <c r="L610" s="13" t="b">
        <v>0</v>
      </c>
      <c r="M610" s="13" t="b">
        <v>0</v>
      </c>
      <c r="N610" s="11"/>
      <c r="O610" s="12" t="str">
        <f>IF(ISBLANK(Table1[[#This Row],[예약일(확정)]]),"",Table1[[#This Row],[예약일(확정)]]+7)</f>
        <v/>
      </c>
      <c r="P610" s="11"/>
      <c r="Q610" s="11"/>
      <c r="R610" s="11"/>
      <c r="S610" s="11"/>
      <c r="T610" s="11"/>
      <c r="U610" s="10"/>
    </row>
    <row r="611" spans="1:21" ht="17">
      <c r="A611" s="71" t="s">
        <v>5249</v>
      </c>
      <c r="B611" s="222" t="str">
        <f>"https://www.instagram.com/"&amp;A611</f>
        <v>https://www.instagram.com/gabriel_vinelle</v>
      </c>
      <c r="C611" s="182"/>
      <c r="D611" s="150" t="s">
        <v>4</v>
      </c>
      <c r="E611" s="224" t="str">
        <f ca="1">IF(AND(J611&lt;&gt;"", O611&lt;&gt;"", TODAY() &gt; O611, N611=""), "포스팅 지연",
IF(N611&lt;&gt;"", "포스팅 완료",
IF(M611=TRUE, "시술 완료",
IF(L611=TRUE, "콘텐츠 가이드 전송",
IF(NOT(ISBLANK(J611)), "예약 확정",
IF(I611=TRUE, "구글폼 회신",
IF(H611=TRUE, "구글폼 전송",
IF(G611=TRUE, "거절",
IF(F611=TRUE, "회신 수신",
"태핑 완료 회신대기")))))
))))</f>
        <v>태핑 완료 회신대기</v>
      </c>
      <c r="F611" s="22" t="b">
        <v>0</v>
      </c>
      <c r="G611" s="22" t="b">
        <v>0</v>
      </c>
      <c r="H611" s="22" t="b">
        <v>0</v>
      </c>
      <c r="I611" s="22" t="b">
        <f>IF(COUNTIF([1]!Form_Responses1[[#All],[Instagram account
(ex. idenel_official - Do not put "@")]], LOWER(A611)) &gt; 0, TRUE, FALSE)</f>
        <v>0</v>
      </c>
      <c r="J611" s="23"/>
      <c r="K611" s="20" t="str">
        <f>IFERROR(VLOOKUP(LOWER(A611), '[1]설문지 응답 시트1'!I:N, 6, FALSE), "")</f>
        <v/>
      </c>
      <c r="L611" s="22" t="b">
        <v>0</v>
      </c>
      <c r="M611" s="22" t="b">
        <v>0</v>
      </c>
      <c r="N611" s="20"/>
      <c r="O611" s="21" t="str">
        <f>IF(ISBLANK(Table1[[#This Row],[예약일(확정)]]),"",Table1[[#This Row],[예약일(확정)]]+7)</f>
        <v/>
      </c>
      <c r="P611" s="20"/>
      <c r="Q611" s="20"/>
      <c r="R611" s="20"/>
      <c r="S611" s="20"/>
      <c r="T611" s="20"/>
      <c r="U611" s="19"/>
    </row>
    <row r="612" spans="1:21" ht="17">
      <c r="A612" s="124" t="s">
        <v>5248</v>
      </c>
      <c r="B612" s="222" t="str">
        <f>"https://www.instagram.com/"&amp;A612</f>
        <v>https://www.instagram.com/gigigggggg5555</v>
      </c>
      <c r="C612" s="182"/>
      <c r="D612" s="148" t="s">
        <v>4</v>
      </c>
      <c r="E612" s="223" t="str">
        <f ca="1">IF(AND(J612&lt;&gt;"", O612&lt;&gt;"", TODAY() &gt; O612, N612=""), "포스팅 지연",
IF(N612&lt;&gt;"", "포스팅 완료",
IF(M612=TRUE, "시술 완료",
IF(L612=TRUE, "콘텐츠 가이드 전송",
IF(NOT(ISBLANK(J612)), "예약 확정",
IF(I612=TRUE, "구글폼 회신",
IF(H612=TRUE, "구글폼 전송",
IF(G612=TRUE, "거절",
IF(F612=TRUE, "회신 수신",
"태핑 완료 회신대기")))))
))))</f>
        <v>태핑 완료 회신대기</v>
      </c>
      <c r="F612" s="13" t="b">
        <v>0</v>
      </c>
      <c r="G612" s="13" t="b">
        <v>0</v>
      </c>
      <c r="H612" s="13" t="b">
        <v>0</v>
      </c>
      <c r="I612" s="13" t="b">
        <f>IF(COUNTIF([1]!Form_Responses1[[#All],[Instagram account
(ex. idenel_official - Do not put "@")]], LOWER(A612)) &gt; 0, TRUE, FALSE)</f>
        <v>0</v>
      </c>
      <c r="J612" s="14"/>
      <c r="K612" s="11" t="str">
        <f>IFERROR(VLOOKUP(LOWER(A612), '[1]설문지 응답 시트1'!I:N, 6, FALSE), "")</f>
        <v/>
      </c>
      <c r="L612" s="13" t="b">
        <v>0</v>
      </c>
      <c r="M612" s="13" t="b">
        <v>0</v>
      </c>
      <c r="N612" s="11"/>
      <c r="O612" s="12" t="str">
        <f>IF(ISBLANK(Table1[[#This Row],[예약일(확정)]]),"",Table1[[#This Row],[예약일(확정)]]+7)</f>
        <v/>
      </c>
      <c r="P612" s="11"/>
      <c r="Q612" s="11"/>
      <c r="R612" s="11"/>
      <c r="S612" s="11"/>
      <c r="T612" s="11"/>
      <c r="U612" s="10"/>
    </row>
    <row r="613" spans="1:21" ht="17">
      <c r="A613" s="71" t="s">
        <v>5247</v>
      </c>
      <c r="B613" s="222" t="str">
        <f>"https://www.instagram.com/"&amp;A613</f>
        <v>https://www.instagram.com/ginnysidi</v>
      </c>
      <c r="C613" s="182"/>
      <c r="D613" s="150" t="s">
        <v>4</v>
      </c>
      <c r="E613" s="224" t="str">
        <f ca="1">IF(AND(J613&lt;&gt;"", O613&lt;&gt;"", TODAY() &gt; O613, N613=""), "포스팅 지연",
IF(N613&lt;&gt;"", "포스팅 완료",
IF(M613=TRUE, "시술 완료",
IF(L613=TRUE, "콘텐츠 가이드 전송",
IF(NOT(ISBLANK(J613)), "예약 확정",
IF(I613=TRUE, "구글폼 회신",
IF(H613=TRUE, "구글폼 전송",
IF(G613=TRUE, "거절",
IF(F613=TRUE, "회신 수신",
"태핑 완료 회신대기")))))
))))</f>
        <v>태핑 완료 회신대기</v>
      </c>
      <c r="F613" s="22" t="b">
        <v>0</v>
      </c>
      <c r="G613" s="22" t="b">
        <v>0</v>
      </c>
      <c r="H613" s="22" t="b">
        <v>0</v>
      </c>
      <c r="I613" s="22" t="b">
        <f>IF(COUNTIF([1]!Form_Responses1[[#All],[Instagram account
(ex. idenel_official - Do not put "@")]], LOWER(A613)) &gt; 0, TRUE, FALSE)</f>
        <v>0</v>
      </c>
      <c r="J613" s="23"/>
      <c r="K613" s="20" t="str">
        <f>IFERROR(VLOOKUP(LOWER(A613), '[1]설문지 응답 시트1'!I:N, 6, FALSE), "")</f>
        <v/>
      </c>
      <c r="L613" s="22" t="b">
        <v>0</v>
      </c>
      <c r="M613" s="22" t="b">
        <v>0</v>
      </c>
      <c r="N613" s="20"/>
      <c r="O613" s="21" t="str">
        <f>IF(ISBLANK(Table1[[#This Row],[예약일(확정)]]),"",Table1[[#This Row],[예약일(확정)]]+7)</f>
        <v/>
      </c>
      <c r="P613" s="20"/>
      <c r="Q613" s="20"/>
      <c r="R613" s="20"/>
      <c r="S613" s="20"/>
      <c r="T613" s="20"/>
      <c r="U613" s="19"/>
    </row>
    <row r="614" spans="1:21" ht="17">
      <c r="A614" s="71" t="s">
        <v>5246</v>
      </c>
      <c r="B614" s="222" t="str">
        <f>"https://www.instagram.com/"&amp;A614</f>
        <v>https://www.instagram.com/gizemtoker</v>
      </c>
      <c r="C614" s="182"/>
      <c r="D614" s="148" t="s">
        <v>4</v>
      </c>
      <c r="E614" s="223" t="str">
        <f ca="1">IF(AND(J614&lt;&gt;"", O614&lt;&gt;"", TODAY() &gt; O614, N614=""), "포스팅 지연",
IF(N614&lt;&gt;"", "포스팅 완료",
IF(M614=TRUE, "시술 완료",
IF(L614=TRUE, "콘텐츠 가이드 전송",
IF(NOT(ISBLANK(J614)), "예약 확정",
IF(I614=TRUE, "구글폼 회신",
IF(H614=TRUE, "구글폼 전송",
IF(G614=TRUE, "거절",
IF(F614=TRUE, "회신 수신",
"태핑 완료 회신대기")))))
))))</f>
        <v>태핑 완료 회신대기</v>
      </c>
      <c r="F614" s="13" t="b">
        <v>0</v>
      </c>
      <c r="G614" s="13" t="b">
        <v>0</v>
      </c>
      <c r="H614" s="13" t="b">
        <v>0</v>
      </c>
      <c r="I614" s="13" t="b">
        <f>IF(COUNTIF([1]!Form_Responses1[[#All],[Instagram account
(ex. idenel_official - Do not put "@")]], LOWER(A614)) &gt; 0, TRUE, FALSE)</f>
        <v>0</v>
      </c>
      <c r="J614" s="14"/>
      <c r="K614" s="11" t="str">
        <f>IFERROR(VLOOKUP(LOWER(A614), '[1]설문지 응답 시트1'!I:N, 6, FALSE), "")</f>
        <v/>
      </c>
      <c r="L614" s="13" t="b">
        <v>0</v>
      </c>
      <c r="M614" s="13" t="b">
        <v>0</v>
      </c>
      <c r="N614" s="11"/>
      <c r="O614" s="12" t="str">
        <f>IF(ISBLANK(Table1[[#This Row],[예약일(확정)]]),"",Table1[[#This Row],[예약일(확정)]]+7)</f>
        <v/>
      </c>
      <c r="P614" s="11"/>
      <c r="Q614" s="11"/>
      <c r="R614" s="11"/>
      <c r="S614" s="11"/>
      <c r="T614" s="11"/>
      <c r="U614" s="10"/>
    </row>
    <row r="615" spans="1:21" ht="17">
      <c r="A615" s="124" t="s">
        <v>5245</v>
      </c>
      <c r="B615" s="222" t="str">
        <f>"https://www.instagram.com/"&amp;A615</f>
        <v>https://www.instagram.com/glory.kr__</v>
      </c>
      <c r="C615" s="182"/>
      <c r="D615" s="150" t="s">
        <v>4</v>
      </c>
      <c r="E615" s="224" t="str">
        <f ca="1">IF(AND(J615&lt;&gt;"", O615&lt;&gt;"", TODAY() &gt; O615, N615=""), "포스팅 지연",
IF(N615&lt;&gt;"", "포스팅 완료",
IF(M615=TRUE, "시술 완료",
IF(L615=TRUE, "콘텐츠 가이드 전송",
IF(NOT(ISBLANK(J615)), "예약 확정",
IF(I615=TRUE, "구글폼 회신",
IF(H615=TRUE, "구글폼 전송",
IF(G615=TRUE, "거절",
IF(F615=TRUE, "회신 수신",
"태핑 완료 회신대기")))))
))))</f>
        <v>태핑 완료 회신대기</v>
      </c>
      <c r="F615" s="22" t="b">
        <v>0</v>
      </c>
      <c r="G615" s="22" t="b">
        <v>0</v>
      </c>
      <c r="H615" s="22" t="b">
        <v>0</v>
      </c>
      <c r="I615" s="22" t="b">
        <f>IF(COUNTIF([1]!Form_Responses1[[#All],[Instagram account
(ex. idenel_official - Do not put "@")]], LOWER(A615)) &gt; 0, TRUE, FALSE)</f>
        <v>0</v>
      </c>
      <c r="J615" s="23"/>
      <c r="K615" s="20" t="str">
        <f>IFERROR(VLOOKUP(LOWER(A615), '[1]설문지 응답 시트1'!I:N, 6, FALSE), "")</f>
        <v/>
      </c>
      <c r="L615" s="22" t="b">
        <v>0</v>
      </c>
      <c r="M615" s="22" t="b">
        <v>0</v>
      </c>
      <c r="N615" s="20"/>
      <c r="O615" s="21" t="str">
        <f>IF(ISBLANK(Table1[[#This Row],[예약일(확정)]]),"",Table1[[#This Row],[예약일(확정)]]+7)</f>
        <v/>
      </c>
      <c r="P615" s="20"/>
      <c r="Q615" s="20"/>
      <c r="R615" s="20"/>
      <c r="S615" s="20"/>
      <c r="T615" s="20"/>
      <c r="U615" s="19"/>
    </row>
    <row r="616" spans="1:21" ht="17">
      <c r="A616" s="71" t="s">
        <v>5244</v>
      </c>
      <c r="B616" s="222" t="str">
        <f>"https://www.instagram.com/"&amp;A616</f>
        <v>https://www.instagram.com/glow.kam</v>
      </c>
      <c r="C616" s="182"/>
      <c r="D616" s="148" t="s">
        <v>4</v>
      </c>
      <c r="E616" s="223" t="str">
        <f ca="1">IF(AND(J616&lt;&gt;"", O616&lt;&gt;"", TODAY() &gt; O616, N616=""), "포스팅 지연",
IF(N616&lt;&gt;"", "포스팅 완료",
IF(M616=TRUE, "시술 완료",
IF(L616=TRUE, "콘텐츠 가이드 전송",
IF(NOT(ISBLANK(J616)), "예약 확정",
IF(I616=TRUE, "구글폼 회신",
IF(H616=TRUE, "구글폼 전송",
IF(G616=TRUE, "거절",
IF(F616=TRUE, "회신 수신",
"태핑 완료 회신대기")))))
))))</f>
        <v>태핑 완료 회신대기</v>
      </c>
      <c r="F616" s="13" t="b">
        <v>0</v>
      </c>
      <c r="G616" s="13" t="b">
        <v>0</v>
      </c>
      <c r="H616" s="13" t="b">
        <v>0</v>
      </c>
      <c r="I616" s="13" t="b">
        <f>IF(COUNTIF([1]!Form_Responses1[[#All],[Instagram account
(ex. idenel_official - Do not put "@")]], LOWER(A616)) &gt; 0, TRUE, FALSE)</f>
        <v>0</v>
      </c>
      <c r="J616" s="14"/>
      <c r="K616" s="11" t="str">
        <f>IFERROR(VLOOKUP(LOWER(A616), '[1]설문지 응답 시트1'!I:N, 6, FALSE), "")</f>
        <v/>
      </c>
      <c r="L616" s="13" t="b">
        <v>0</v>
      </c>
      <c r="M616" s="13" t="b">
        <v>0</v>
      </c>
      <c r="N616" s="11"/>
      <c r="O616" s="12" t="str">
        <f>IF(ISBLANK(Table1[[#This Row],[예약일(확정)]]),"",Table1[[#This Row],[예약일(확정)]]+7)</f>
        <v/>
      </c>
      <c r="P616" s="11"/>
      <c r="Q616" s="11"/>
      <c r="R616" s="11"/>
      <c r="S616" s="11"/>
      <c r="T616" s="11"/>
      <c r="U616" s="10"/>
    </row>
    <row r="617" spans="1:21" ht="17">
      <c r="A617" s="124" t="s">
        <v>5243</v>
      </c>
      <c r="B617" s="222" t="str">
        <f>"https://www.instagram.com/"&amp;A617</f>
        <v>https://www.instagram.com/glowyame</v>
      </c>
      <c r="C617" s="182"/>
      <c r="D617" s="150" t="s">
        <v>4</v>
      </c>
      <c r="E617" s="224" t="str">
        <f ca="1">IF(AND(J617&lt;&gt;"", O617&lt;&gt;"", TODAY() &gt; O617, N617=""), "포스팅 지연",
IF(N617&lt;&gt;"", "포스팅 완료",
IF(M617=TRUE, "시술 완료",
IF(L617=TRUE, "콘텐츠 가이드 전송",
IF(NOT(ISBLANK(J617)), "예약 확정",
IF(I617=TRUE, "구글폼 회신",
IF(H617=TRUE, "구글폼 전송",
IF(G617=TRUE, "거절",
IF(F617=TRUE, "회신 수신",
"태핑 완료 회신대기")))))
))))</f>
        <v>태핑 완료 회신대기</v>
      </c>
      <c r="F617" s="22" t="b">
        <v>0</v>
      </c>
      <c r="G617" s="22" t="b">
        <v>0</v>
      </c>
      <c r="H617" s="22" t="b">
        <v>0</v>
      </c>
      <c r="I617" s="22" t="b">
        <f>IF(COUNTIF([1]!Form_Responses1[[#All],[Instagram account
(ex. idenel_official - Do not put "@")]], LOWER(A617)) &gt; 0, TRUE, FALSE)</f>
        <v>0</v>
      </c>
      <c r="J617" s="23"/>
      <c r="K617" s="20" t="str">
        <f>IFERROR(VLOOKUP(LOWER(A617), '[1]설문지 응답 시트1'!I:N, 6, FALSE), "")</f>
        <v/>
      </c>
      <c r="L617" s="22" t="b">
        <v>0</v>
      </c>
      <c r="M617" s="22" t="b">
        <v>0</v>
      </c>
      <c r="N617" s="20"/>
      <c r="O617" s="21" t="str">
        <f>IF(ISBLANK(Table1[[#This Row],[예약일(확정)]]),"",Table1[[#This Row],[예약일(확정)]]+7)</f>
        <v/>
      </c>
      <c r="P617" s="20"/>
      <c r="Q617" s="20"/>
      <c r="R617" s="20"/>
      <c r="S617" s="20"/>
      <c r="T617" s="20"/>
      <c r="U617" s="19"/>
    </row>
    <row r="618" spans="1:21" ht="17">
      <c r="A618" s="71" t="s">
        <v>5242</v>
      </c>
      <c r="B618" s="222" t="str">
        <f>"https://www.instagram.com/"&amp;A618</f>
        <v>https://www.instagram.com/goominnnie</v>
      </c>
      <c r="C618" s="182"/>
      <c r="D618" s="148" t="s">
        <v>4</v>
      </c>
      <c r="E618" s="223" t="str">
        <f ca="1">IF(AND(J618&lt;&gt;"", O618&lt;&gt;"", TODAY() &gt; O618, N618=""), "포스팅 지연",
IF(N618&lt;&gt;"", "포스팅 완료",
IF(M618=TRUE, "시술 완료",
IF(L618=TRUE, "콘텐츠 가이드 전송",
IF(NOT(ISBLANK(J618)), "예약 확정",
IF(I618=TRUE, "구글폼 회신",
IF(H618=TRUE, "구글폼 전송",
IF(G618=TRUE, "거절",
IF(F618=TRUE, "회신 수신",
"태핑 완료 회신대기")))))
))))</f>
        <v>태핑 완료 회신대기</v>
      </c>
      <c r="F618" s="13" t="b">
        <v>0</v>
      </c>
      <c r="G618" s="13" t="b">
        <v>0</v>
      </c>
      <c r="H618" s="13" t="b">
        <v>0</v>
      </c>
      <c r="I618" s="13" t="b">
        <f>IF(COUNTIF([1]!Form_Responses1[[#All],[Instagram account
(ex. idenel_official - Do not put "@")]], LOWER(A618)) &gt; 0, TRUE, FALSE)</f>
        <v>0</v>
      </c>
      <c r="J618" s="14"/>
      <c r="K618" s="11" t="str">
        <f>IFERROR(VLOOKUP(LOWER(A618), '[1]설문지 응답 시트1'!I:N, 6, FALSE), "")</f>
        <v/>
      </c>
      <c r="L618" s="13" t="b">
        <v>0</v>
      </c>
      <c r="M618" s="13" t="b">
        <v>0</v>
      </c>
      <c r="N618" s="11"/>
      <c r="O618" s="12" t="str">
        <f>IF(ISBLANK(Table1[[#This Row],[예약일(확정)]]),"",Table1[[#This Row],[예약일(확정)]]+7)</f>
        <v/>
      </c>
      <c r="P618" s="11"/>
      <c r="Q618" s="11"/>
      <c r="R618" s="11"/>
      <c r="S618" s="11"/>
      <c r="T618" s="11"/>
      <c r="U618" s="10"/>
    </row>
    <row r="619" spans="1:21" ht="17">
      <c r="A619" s="124" t="s">
        <v>5241</v>
      </c>
      <c r="B619" s="222" t="str">
        <f>"https://www.instagram.com/"&amp;A619</f>
        <v>https://www.instagram.com/hanabeautycreator</v>
      </c>
      <c r="C619" s="182"/>
      <c r="D619" s="150" t="s">
        <v>4</v>
      </c>
      <c r="E619" s="224" t="str">
        <f ca="1">IF(AND(J619&lt;&gt;"", O619&lt;&gt;"", TODAY() &gt; O619, N619=""), "포스팅 지연",
IF(N619&lt;&gt;"", "포스팅 완료",
IF(M619=TRUE, "시술 완료",
IF(L619=TRUE, "콘텐츠 가이드 전송",
IF(NOT(ISBLANK(J619)), "예약 확정",
IF(I619=TRUE, "구글폼 회신",
IF(H619=TRUE, "구글폼 전송",
IF(G619=TRUE, "거절",
IF(F619=TRUE, "회신 수신",
"태핑 완료 회신대기")))))
))))</f>
        <v>태핑 완료 회신대기</v>
      </c>
      <c r="F619" s="22" t="b">
        <v>0</v>
      </c>
      <c r="G619" s="22" t="b">
        <v>0</v>
      </c>
      <c r="H619" s="22" t="b">
        <v>0</v>
      </c>
      <c r="I619" s="22" t="b">
        <f>IF(COUNTIF([1]!Form_Responses1[[#All],[Instagram account
(ex. idenel_official - Do not put "@")]], LOWER(A619)) &gt; 0, TRUE, FALSE)</f>
        <v>0</v>
      </c>
      <c r="J619" s="23"/>
      <c r="K619" s="20" t="str">
        <f>IFERROR(VLOOKUP(LOWER(A619), '[1]설문지 응답 시트1'!I:N, 6, FALSE), "")</f>
        <v/>
      </c>
      <c r="L619" s="22" t="b">
        <v>0</v>
      </c>
      <c r="M619" s="22" t="b">
        <v>0</v>
      </c>
      <c r="N619" s="20"/>
      <c r="O619" s="21" t="str">
        <f>IF(ISBLANK(Table1[[#This Row],[예약일(확정)]]),"",Table1[[#This Row],[예약일(확정)]]+7)</f>
        <v/>
      </c>
      <c r="P619" s="20"/>
      <c r="Q619" s="20"/>
      <c r="R619" s="20"/>
      <c r="S619" s="20"/>
      <c r="T619" s="20"/>
      <c r="U619" s="19"/>
    </row>
    <row r="620" spans="1:21" ht="17">
      <c r="A620" s="71" t="s">
        <v>5240</v>
      </c>
      <c r="B620" s="222" t="str">
        <f>"https://www.instagram.com/"&amp;A620</f>
        <v>https://www.instagram.com/hannie.meow</v>
      </c>
      <c r="C620" s="182"/>
      <c r="D620" s="148" t="s">
        <v>4</v>
      </c>
      <c r="E620" s="223" t="str">
        <f ca="1">IF(AND(J620&lt;&gt;"", O620&lt;&gt;"", TODAY() &gt; O620, N620=""), "포스팅 지연",
IF(N620&lt;&gt;"", "포스팅 완료",
IF(M620=TRUE, "시술 완료",
IF(L620=TRUE, "콘텐츠 가이드 전송",
IF(NOT(ISBLANK(J620)), "예약 확정",
IF(I620=TRUE, "구글폼 회신",
IF(H620=TRUE, "구글폼 전송",
IF(G620=TRUE, "거절",
IF(F620=TRUE, "회신 수신",
"태핑 완료 회신대기")))))
))))</f>
        <v>태핑 완료 회신대기</v>
      </c>
      <c r="F620" s="13" t="b">
        <v>0</v>
      </c>
      <c r="G620" s="13" t="b">
        <v>0</v>
      </c>
      <c r="H620" s="13" t="b">
        <v>0</v>
      </c>
      <c r="I620" s="13" t="b">
        <f>IF(COUNTIF([1]!Form_Responses1[[#All],[Instagram account
(ex. idenel_official - Do not put "@")]], LOWER(A620)) &gt; 0, TRUE, FALSE)</f>
        <v>0</v>
      </c>
      <c r="J620" s="14"/>
      <c r="K620" s="11" t="str">
        <f>IFERROR(VLOOKUP(LOWER(A620), '[1]설문지 응답 시트1'!I:N, 6, FALSE), "")</f>
        <v/>
      </c>
      <c r="L620" s="13" t="b">
        <v>0</v>
      </c>
      <c r="M620" s="13" t="b">
        <v>0</v>
      </c>
      <c r="N620" s="11"/>
      <c r="O620" s="12" t="str">
        <f>IF(ISBLANK(Table1[[#This Row],[예약일(확정)]]),"",Table1[[#This Row],[예약일(확정)]]+7)</f>
        <v/>
      </c>
      <c r="P620" s="11"/>
      <c r="Q620" s="11"/>
      <c r="R620" s="11"/>
      <c r="S620" s="11"/>
      <c r="T620" s="11"/>
      <c r="U620" s="10"/>
    </row>
    <row r="621" spans="1:21" ht="17">
      <c r="A621" s="124" t="s">
        <v>5239</v>
      </c>
      <c r="B621" s="222" t="str">
        <f>"https://www.instagram.com/"&amp;A621</f>
        <v>https://www.instagram.com/happiestdentist</v>
      </c>
      <c r="C621" s="182"/>
      <c r="D621" s="150" t="s">
        <v>4</v>
      </c>
      <c r="E621" s="224" t="str">
        <f ca="1">IF(AND(J621&lt;&gt;"", O621&lt;&gt;"", TODAY() &gt; O621, N621=""), "포스팅 지연",
IF(N621&lt;&gt;"", "포스팅 완료",
IF(M621=TRUE, "시술 완료",
IF(L621=TRUE, "콘텐츠 가이드 전송",
IF(NOT(ISBLANK(J621)), "예약 확정",
IF(I621=TRUE, "구글폼 회신",
IF(H621=TRUE, "구글폼 전송",
IF(G621=TRUE, "거절",
IF(F621=TRUE, "회신 수신",
"태핑 완료 회신대기")))))
))))</f>
        <v>태핑 완료 회신대기</v>
      </c>
      <c r="F621" s="22" t="b">
        <v>0</v>
      </c>
      <c r="G621" s="22" t="b">
        <v>0</v>
      </c>
      <c r="H621" s="22" t="b">
        <v>0</v>
      </c>
      <c r="I621" s="22" t="b">
        <f>IF(COUNTIF([1]!Form_Responses1[[#All],[Instagram account
(ex. idenel_official - Do not put "@")]], LOWER(A621)) &gt; 0, TRUE, FALSE)</f>
        <v>0</v>
      </c>
      <c r="J621" s="23"/>
      <c r="K621" s="20" t="str">
        <f>IFERROR(VLOOKUP(LOWER(A621), '[1]설문지 응답 시트1'!I:N, 6, FALSE), "")</f>
        <v/>
      </c>
      <c r="L621" s="22" t="b">
        <v>0</v>
      </c>
      <c r="M621" s="22" t="b">
        <v>0</v>
      </c>
      <c r="N621" s="20"/>
      <c r="O621" s="21" t="str">
        <f>IF(ISBLANK(Table1[[#This Row],[예약일(확정)]]),"",Table1[[#This Row],[예약일(확정)]]+7)</f>
        <v/>
      </c>
      <c r="P621" s="20"/>
      <c r="Q621" s="20"/>
      <c r="R621" s="20"/>
      <c r="S621" s="20"/>
      <c r="T621" s="20"/>
      <c r="U621" s="19"/>
    </row>
    <row r="622" spans="1:21" ht="17">
      <c r="A622" s="71" t="s">
        <v>5238</v>
      </c>
      <c r="B622" s="222" t="str">
        <f>"https://www.instagram.com/"&amp;A622</f>
        <v>https://www.instagram.com/hashemiariana</v>
      </c>
      <c r="C622" s="182"/>
      <c r="D622" s="148" t="s">
        <v>4</v>
      </c>
      <c r="E622" s="223" t="str">
        <f ca="1">IF(AND(J622&lt;&gt;"", O622&lt;&gt;"", TODAY() &gt; O622, N622=""), "포스팅 지연",
IF(N622&lt;&gt;"", "포스팅 완료",
IF(M622=TRUE, "시술 완료",
IF(L622=TRUE, "콘텐츠 가이드 전송",
IF(NOT(ISBLANK(J622)), "예약 확정",
IF(I622=TRUE, "구글폼 회신",
IF(H622=TRUE, "구글폼 전송",
IF(G622=TRUE, "거절",
IF(F622=TRUE, "회신 수신",
"태핑 완료 회신대기")))))
))))</f>
        <v>태핑 완료 회신대기</v>
      </c>
      <c r="F622" s="13" t="b">
        <v>0</v>
      </c>
      <c r="G622" s="13" t="b">
        <v>0</v>
      </c>
      <c r="H622" s="13" t="b">
        <v>0</v>
      </c>
      <c r="I622" s="13" t="b">
        <f>IF(COUNTIF([1]!Form_Responses1[[#All],[Instagram account
(ex. idenel_official - Do not put "@")]], LOWER(A622)) &gt; 0, TRUE, FALSE)</f>
        <v>0</v>
      </c>
      <c r="J622" s="14"/>
      <c r="K622" s="11" t="str">
        <f>IFERROR(VLOOKUP(LOWER(A622), '[1]설문지 응답 시트1'!I:N, 6, FALSE), "")</f>
        <v/>
      </c>
      <c r="L622" s="13" t="b">
        <v>0</v>
      </c>
      <c r="M622" s="13" t="b">
        <v>0</v>
      </c>
      <c r="N622" s="11"/>
      <c r="O622" s="12" t="str">
        <f>IF(ISBLANK(Table1[[#This Row],[예약일(확정)]]),"",Table1[[#This Row],[예약일(확정)]]+7)</f>
        <v/>
      </c>
      <c r="P622" s="11"/>
      <c r="Q622" s="11"/>
      <c r="R622" s="11"/>
      <c r="S622" s="11"/>
      <c r="T622" s="11"/>
      <c r="U622" s="10"/>
    </row>
    <row r="623" spans="1:21" ht="17">
      <c r="A623" s="124" t="s">
        <v>5237</v>
      </c>
      <c r="B623" s="222" t="str">
        <f>"https://www.instagram.com/"&amp;A623</f>
        <v>https://www.instagram.com/helenanarra</v>
      </c>
      <c r="C623" s="182"/>
      <c r="D623" s="150" t="s">
        <v>4</v>
      </c>
      <c r="E623" s="224" t="str">
        <f ca="1">IF(AND(J623&lt;&gt;"", O623&lt;&gt;"", TODAY() &gt; O623, N623=""), "포스팅 지연",
IF(N623&lt;&gt;"", "포스팅 완료",
IF(M623=TRUE, "시술 완료",
IF(L623=TRUE, "콘텐츠 가이드 전송",
IF(NOT(ISBLANK(J623)), "예약 확정",
IF(I623=TRUE, "구글폼 회신",
IF(H623=TRUE, "구글폼 전송",
IF(G623=TRUE, "거절",
IF(F623=TRUE, "회신 수신",
"태핑 완료 회신대기")))))
))))</f>
        <v>태핑 완료 회신대기</v>
      </c>
      <c r="F623" s="22" t="b">
        <v>0</v>
      </c>
      <c r="G623" s="22" t="b">
        <v>0</v>
      </c>
      <c r="H623" s="22" t="b">
        <v>0</v>
      </c>
      <c r="I623" s="22" t="b">
        <f>IF(COUNTIF([1]!Form_Responses1[[#All],[Instagram account
(ex. idenel_official - Do not put "@")]], LOWER(A623)) &gt; 0, TRUE, FALSE)</f>
        <v>0</v>
      </c>
      <c r="J623" s="23"/>
      <c r="K623" s="20" t="str">
        <f>IFERROR(VLOOKUP(LOWER(A623), '[1]설문지 응답 시트1'!I:N, 6, FALSE), "")</f>
        <v/>
      </c>
      <c r="L623" s="22" t="b">
        <v>0</v>
      </c>
      <c r="M623" s="22" t="b">
        <v>0</v>
      </c>
      <c r="N623" s="20"/>
      <c r="O623" s="21" t="str">
        <f>IF(ISBLANK(Table1[[#This Row],[예약일(확정)]]),"",Table1[[#This Row],[예약일(확정)]]+7)</f>
        <v/>
      </c>
      <c r="P623" s="20"/>
      <c r="Q623" s="20"/>
      <c r="R623" s="20"/>
      <c r="S623" s="20"/>
      <c r="T623" s="20"/>
      <c r="U623" s="19"/>
    </row>
    <row r="624" spans="1:21" ht="17">
      <c r="A624" s="71" t="s">
        <v>5236</v>
      </c>
      <c r="B624" s="222" t="str">
        <f>"https://www.instagram.com/"&amp;A624</f>
        <v>https://www.instagram.com/heymaaars</v>
      </c>
      <c r="C624" s="182"/>
      <c r="D624" s="148" t="s">
        <v>4</v>
      </c>
      <c r="E624" s="223" t="str">
        <f ca="1">IF(AND(J624&lt;&gt;"", O624&lt;&gt;"", TODAY() &gt; O624, N624=""), "포스팅 지연",
IF(N624&lt;&gt;"", "포스팅 완료",
IF(M624=TRUE, "시술 완료",
IF(L624=TRUE, "콘텐츠 가이드 전송",
IF(NOT(ISBLANK(J624)), "예약 확정",
IF(I624=TRUE, "구글폼 회신",
IF(H624=TRUE, "구글폼 전송",
IF(G624=TRUE, "거절",
IF(F624=TRUE, "회신 수신",
"태핑 완료 회신대기")))))
))))</f>
        <v>태핑 완료 회신대기</v>
      </c>
      <c r="F624" s="13" t="b">
        <v>0</v>
      </c>
      <c r="G624" s="13" t="b">
        <v>0</v>
      </c>
      <c r="H624" s="13" t="b">
        <v>0</v>
      </c>
      <c r="I624" s="13" t="b">
        <f>IF(COUNTIF([1]!Form_Responses1[[#All],[Instagram account
(ex. idenel_official - Do not put "@")]], LOWER(A624)) &gt; 0, TRUE, FALSE)</f>
        <v>0</v>
      </c>
      <c r="J624" s="14"/>
      <c r="K624" s="11" t="str">
        <f>IFERROR(VLOOKUP(LOWER(A624), '[1]설문지 응답 시트1'!I:N, 6, FALSE), "")</f>
        <v/>
      </c>
      <c r="L624" s="13" t="b">
        <v>0</v>
      </c>
      <c r="M624" s="13" t="b">
        <v>0</v>
      </c>
      <c r="N624" s="11"/>
      <c r="O624" s="12" t="str">
        <f>IF(ISBLANK(Table1[[#This Row],[예약일(확정)]]),"",Table1[[#This Row],[예약일(확정)]]+7)</f>
        <v/>
      </c>
      <c r="P624" s="11"/>
      <c r="Q624" s="11"/>
      <c r="R624" s="11"/>
      <c r="S624" s="11"/>
      <c r="T624" s="11"/>
      <c r="U624" s="10"/>
    </row>
    <row r="625" spans="1:21" ht="14">
      <c r="A625" s="231" t="s">
        <v>5235</v>
      </c>
      <c r="B625" s="222" t="str">
        <f>"https://www.instagram.com/"&amp;A625</f>
        <v>https://www.instagram.com/hiallcepnii</v>
      </c>
      <c r="C625" s="182"/>
      <c r="D625" s="150" t="s">
        <v>4</v>
      </c>
      <c r="E625" s="224" t="str">
        <f ca="1">IF(AND(J625&lt;&gt;"", O625&lt;&gt;"", TODAY() &gt; O625, N625=""), "포스팅 지연",
IF(N625&lt;&gt;"", "포스팅 완료",
IF(M625=TRUE, "시술 완료",
IF(L625=TRUE, "콘텐츠 가이드 전송",
IF(NOT(ISBLANK(J625)), "예약 확정",
IF(I625=TRUE, "구글폼 회신",
IF(H625=TRUE, "구글폼 전송",
IF(G625=TRUE, "거절",
IF(F625=TRUE, "회신 수신",
"태핑 완료 회신대기")))))
))))</f>
        <v>태핑 완료 회신대기</v>
      </c>
      <c r="F625" s="22" t="b">
        <v>0</v>
      </c>
      <c r="G625" s="22" t="b">
        <v>0</v>
      </c>
      <c r="H625" s="22" t="b">
        <v>0</v>
      </c>
      <c r="I625" s="22" t="b">
        <f>IF(COUNTIF([1]!Form_Responses1[[#All],[Instagram account
(ex. idenel_official - Do not put "@")]], LOWER(A625)) &gt; 0, TRUE, FALSE)</f>
        <v>0</v>
      </c>
      <c r="J625" s="23"/>
      <c r="K625" s="20" t="str">
        <f>IFERROR(VLOOKUP(LOWER(A625), '[1]설문지 응답 시트1'!I:N, 6, FALSE), "")</f>
        <v/>
      </c>
      <c r="L625" s="22" t="b">
        <v>0</v>
      </c>
      <c r="M625" s="22" t="b">
        <v>0</v>
      </c>
      <c r="N625" s="20"/>
      <c r="O625" s="21" t="str">
        <f>IF(ISBLANK(Table1[[#This Row],[예약일(확정)]]),"",Table1[[#This Row],[예약일(확정)]]+7)</f>
        <v/>
      </c>
      <c r="P625" s="20"/>
      <c r="Q625" s="20"/>
      <c r="R625" s="20"/>
      <c r="S625" s="20"/>
      <c r="T625" s="20"/>
      <c r="U625" s="19"/>
    </row>
    <row r="626" spans="1:21" ht="17">
      <c r="A626" s="71" t="s">
        <v>5234</v>
      </c>
      <c r="B626" s="222" t="str">
        <f>"https://www.instagram.com/"&amp;A626</f>
        <v>https://www.instagram.com/hinddiary22</v>
      </c>
      <c r="C626" s="182"/>
      <c r="D626" s="148" t="s">
        <v>4</v>
      </c>
      <c r="E626" s="223" t="str">
        <f ca="1">IF(AND(J626&lt;&gt;"", O626&lt;&gt;"", TODAY() &gt; O626, N626=""), "포스팅 지연",
IF(N626&lt;&gt;"", "포스팅 완료",
IF(M626=TRUE, "시술 완료",
IF(L626=TRUE, "콘텐츠 가이드 전송",
IF(NOT(ISBLANK(J626)), "예약 확정",
IF(I626=TRUE, "구글폼 회신",
IF(H626=TRUE, "구글폼 전송",
IF(G626=TRUE, "거절",
IF(F626=TRUE, "회신 수신",
"태핑 완료 회신대기")))))
))))</f>
        <v>태핑 완료 회신대기</v>
      </c>
      <c r="F626" s="13" t="b">
        <v>0</v>
      </c>
      <c r="G626" s="13" t="b">
        <v>0</v>
      </c>
      <c r="H626" s="13" t="b">
        <v>0</v>
      </c>
      <c r="I626" s="13" t="b">
        <f>IF(COUNTIF([1]!Form_Responses1[[#All],[Instagram account
(ex. idenel_official - Do not put "@")]], LOWER(A626)) &gt; 0, TRUE, FALSE)</f>
        <v>0</v>
      </c>
      <c r="J626" s="14"/>
      <c r="K626" s="11" t="str">
        <f>IFERROR(VLOOKUP(LOWER(A626), '[1]설문지 응답 시트1'!I:N, 6, FALSE), "")</f>
        <v/>
      </c>
      <c r="L626" s="13" t="b">
        <v>0</v>
      </c>
      <c r="M626" s="13" t="b">
        <v>0</v>
      </c>
      <c r="N626" s="11"/>
      <c r="O626" s="12" t="str">
        <f>IF(ISBLANK(Table1[[#This Row],[예약일(확정)]]),"",Table1[[#This Row],[예약일(확정)]]+7)</f>
        <v/>
      </c>
      <c r="P626" s="11"/>
      <c r="Q626" s="11"/>
      <c r="R626" s="11"/>
      <c r="S626" s="11"/>
      <c r="T626" s="11"/>
      <c r="U626" s="10"/>
    </row>
    <row r="627" spans="1:21" ht="17">
      <c r="A627" s="124" t="s">
        <v>5233</v>
      </c>
      <c r="B627" s="222" t="str">
        <f>"https://www.instagram.com/"&amp;A627</f>
        <v>https://www.instagram.com/horeaaaaaaaaaa</v>
      </c>
      <c r="C627" s="182"/>
      <c r="D627" s="150" t="s">
        <v>4</v>
      </c>
      <c r="E627" s="224" t="str">
        <f ca="1">IF(AND(J627&lt;&gt;"", O627&lt;&gt;"", TODAY() &gt; O627, N627=""), "포스팅 지연",
IF(N627&lt;&gt;"", "포스팅 완료",
IF(M627=TRUE, "시술 완료",
IF(L627=TRUE, "콘텐츠 가이드 전송",
IF(NOT(ISBLANK(J627)), "예약 확정",
IF(I627=TRUE, "구글폼 회신",
IF(H627=TRUE, "구글폼 전송",
IF(G627=TRUE, "거절",
IF(F627=TRUE, "회신 수신",
"태핑 완료 회신대기")))))
))))</f>
        <v>회신 수신</v>
      </c>
      <c r="F627" s="22" t="b">
        <v>1</v>
      </c>
      <c r="G627" s="22" t="b">
        <v>0</v>
      </c>
      <c r="H627" s="22" t="b">
        <v>0</v>
      </c>
      <c r="I627" s="22" t="b">
        <f>IF(COUNTIF([1]!Form_Responses1[[#All],[Instagram account
(ex. idenel_official - Do not put "@")]], LOWER(A627)) &gt; 0, TRUE, FALSE)</f>
        <v>0</v>
      </c>
      <c r="J627" s="23"/>
      <c r="K627" s="20" t="str">
        <f>IFERROR(VLOOKUP(LOWER(A627), '[1]설문지 응답 시트1'!I:N, 6, FALSE), "")</f>
        <v/>
      </c>
      <c r="L627" s="22" t="b">
        <v>0</v>
      </c>
      <c r="M627" s="22" t="b">
        <v>0</v>
      </c>
      <c r="N627" s="20"/>
      <c r="O627" s="21" t="str">
        <f>IF(ISBLANK(Table1[[#This Row],[예약일(확정)]]),"",Table1[[#This Row],[예약일(확정)]]+7)</f>
        <v/>
      </c>
      <c r="P627" s="20"/>
      <c r="Q627" s="20"/>
      <c r="R627" s="20"/>
      <c r="S627" s="20"/>
      <c r="T627" s="20"/>
      <c r="U627" s="19"/>
    </row>
    <row r="628" spans="1:21" ht="17">
      <c r="A628" s="71" t="s">
        <v>5232</v>
      </c>
      <c r="B628" s="222" t="str">
        <f>"https://www.instagram.com/"&amp;A628</f>
        <v>https://www.instagram.com/hui.minong</v>
      </c>
      <c r="C628" s="182"/>
      <c r="D628" s="148" t="s">
        <v>4</v>
      </c>
      <c r="E628" s="223" t="str">
        <f ca="1">IF(AND(J628&lt;&gt;"", O628&lt;&gt;"", TODAY() &gt; O628, N628=""), "포스팅 지연",
IF(N628&lt;&gt;"", "포스팅 완료",
IF(M628=TRUE, "시술 완료",
IF(L628=TRUE, "콘텐츠 가이드 전송",
IF(NOT(ISBLANK(J628)), "예약 확정",
IF(I628=TRUE, "구글폼 회신",
IF(H628=TRUE, "구글폼 전송",
IF(G628=TRUE, "거절",
IF(F628=TRUE, "회신 수신",
"태핑 완료 회신대기")))))
))))</f>
        <v>태핑 완료 회신대기</v>
      </c>
      <c r="F628" s="13" t="b">
        <v>0</v>
      </c>
      <c r="G628" s="13" t="b">
        <v>0</v>
      </c>
      <c r="H628" s="13" t="b">
        <v>0</v>
      </c>
      <c r="I628" s="13" t="b">
        <f>IF(COUNTIF([1]!Form_Responses1[[#All],[Instagram account
(ex. idenel_official - Do not put "@")]], LOWER(A628)) &gt; 0, TRUE, FALSE)</f>
        <v>0</v>
      </c>
      <c r="J628" s="14"/>
      <c r="K628" s="11" t="str">
        <f>IFERROR(VLOOKUP(LOWER(A628), '[1]설문지 응답 시트1'!I:N, 6, FALSE), "")</f>
        <v/>
      </c>
      <c r="L628" s="13" t="b">
        <v>0</v>
      </c>
      <c r="M628" s="13" t="b">
        <v>0</v>
      </c>
      <c r="N628" s="11"/>
      <c r="O628" s="12" t="str">
        <f>IF(ISBLANK(Table1[[#This Row],[예약일(확정)]]),"",Table1[[#This Row],[예약일(확정)]]+7)</f>
        <v/>
      </c>
      <c r="P628" s="11"/>
      <c r="Q628" s="11"/>
      <c r="R628" s="11"/>
      <c r="S628" s="11"/>
      <c r="T628" s="11"/>
      <c r="U628" s="10"/>
    </row>
    <row r="629" spans="1:21" ht="17">
      <c r="A629" s="124" t="s">
        <v>5231</v>
      </c>
      <c r="B629" s="222" t="str">
        <f>"https://www.instagram.com/"&amp;A629</f>
        <v>https://www.instagram.com/hunhunannie</v>
      </c>
      <c r="C629" s="182"/>
      <c r="D629" s="150" t="s">
        <v>4</v>
      </c>
      <c r="E629" s="224" t="str">
        <f ca="1">IF(AND(J629&lt;&gt;"", O629&lt;&gt;"", TODAY() &gt; O629, N629=""), "포스팅 지연",
IF(N629&lt;&gt;"", "포스팅 완료",
IF(M629=TRUE, "시술 완료",
IF(L629=TRUE, "콘텐츠 가이드 전송",
IF(NOT(ISBLANK(J629)), "예약 확정",
IF(I629=TRUE, "구글폼 회신",
IF(H629=TRUE, "구글폼 전송",
IF(G629=TRUE, "거절",
IF(F629=TRUE, "회신 수신",
"태핑 완료 회신대기")))))
))))</f>
        <v>태핑 완료 회신대기</v>
      </c>
      <c r="F629" s="22" t="b">
        <v>0</v>
      </c>
      <c r="G629" s="22" t="b">
        <v>0</v>
      </c>
      <c r="H629" s="22" t="b">
        <v>0</v>
      </c>
      <c r="I629" s="22" t="b">
        <f>IF(COUNTIF([1]!Form_Responses1[[#All],[Instagram account
(ex. idenel_official - Do not put "@")]], LOWER(A629)) &gt; 0, TRUE, FALSE)</f>
        <v>0</v>
      </c>
      <c r="J629" s="23"/>
      <c r="K629" s="20" t="str">
        <f>IFERROR(VLOOKUP(LOWER(A629), '[1]설문지 응답 시트1'!I:N, 6, FALSE), "")</f>
        <v/>
      </c>
      <c r="L629" s="22" t="b">
        <v>0</v>
      </c>
      <c r="M629" s="22" t="b">
        <v>0</v>
      </c>
      <c r="N629" s="20"/>
      <c r="O629" s="21" t="str">
        <f>IF(ISBLANK(Table1[[#This Row],[예약일(확정)]]),"",Table1[[#This Row],[예약일(확정)]]+7)</f>
        <v/>
      </c>
      <c r="P629" s="20"/>
      <c r="Q629" s="20"/>
      <c r="R629" s="20"/>
      <c r="S629" s="20"/>
      <c r="T629" s="20"/>
      <c r="U629" s="19"/>
    </row>
    <row r="630" spans="1:21" ht="17">
      <c r="A630" s="71" t="s">
        <v>5230</v>
      </c>
      <c r="B630" s="222" t="str">
        <f>"https://www.instagram.com/"&amp;A630</f>
        <v>https://www.instagram.com/hy.eeun</v>
      </c>
      <c r="C630" s="182"/>
      <c r="D630" s="148" t="s">
        <v>4</v>
      </c>
      <c r="E630" s="223" t="str">
        <f ca="1">IF(AND(J630&lt;&gt;"", O630&lt;&gt;"", TODAY() &gt; O630, N630=""), "포스팅 지연",
IF(N630&lt;&gt;"", "포스팅 완료",
IF(M630=TRUE, "시술 완료",
IF(L630=TRUE, "콘텐츠 가이드 전송",
IF(NOT(ISBLANK(J630)), "예약 확정",
IF(I630=TRUE, "구글폼 회신",
IF(H630=TRUE, "구글폼 전송",
IF(G630=TRUE, "거절",
IF(F630=TRUE, "회신 수신",
"태핑 완료 회신대기")))))
))))</f>
        <v>태핑 완료 회신대기</v>
      </c>
      <c r="F630" s="13" t="b">
        <v>0</v>
      </c>
      <c r="G630" s="13" t="b">
        <v>0</v>
      </c>
      <c r="H630" s="13" t="b">
        <v>0</v>
      </c>
      <c r="I630" s="13" t="b">
        <f>IF(COUNTIF([1]!Form_Responses1[[#All],[Instagram account
(ex. idenel_official - Do not put "@")]], LOWER(A630)) &gt; 0, TRUE, FALSE)</f>
        <v>0</v>
      </c>
      <c r="J630" s="14"/>
      <c r="K630" s="11" t="str">
        <f>IFERROR(VLOOKUP(LOWER(A630), '[1]설문지 응답 시트1'!I:N, 6, FALSE), "")</f>
        <v/>
      </c>
      <c r="L630" s="13" t="b">
        <v>0</v>
      </c>
      <c r="M630" s="13" t="b">
        <v>0</v>
      </c>
      <c r="N630" s="11"/>
      <c r="O630" s="12" t="str">
        <f>IF(ISBLANK(Table1[[#This Row],[예약일(확정)]]),"",Table1[[#This Row],[예약일(확정)]]+7)</f>
        <v/>
      </c>
      <c r="P630" s="11"/>
      <c r="Q630" s="11"/>
      <c r="R630" s="11"/>
      <c r="S630" s="11"/>
      <c r="T630" s="11"/>
      <c r="U630" s="10"/>
    </row>
    <row r="631" spans="1:21" ht="17">
      <c r="A631" s="124" t="s">
        <v>5229</v>
      </c>
      <c r="B631" s="222" t="str">
        <f>"https://www.instagram.com/"&amp;A631</f>
        <v>https://www.instagram.com/iamsandeepadhar</v>
      </c>
      <c r="C631" s="182"/>
      <c r="D631" s="150" t="s">
        <v>4</v>
      </c>
      <c r="E631" s="224" t="str">
        <f ca="1">IF(AND(J631&lt;&gt;"", O631&lt;&gt;"", TODAY() &gt; O631, N631=""), "포스팅 지연",
IF(N631&lt;&gt;"", "포스팅 완료",
IF(M631=TRUE, "시술 완료",
IF(L631=TRUE, "콘텐츠 가이드 전송",
IF(NOT(ISBLANK(J631)), "예약 확정",
IF(I631=TRUE, "구글폼 회신",
IF(H631=TRUE, "구글폼 전송",
IF(G631=TRUE, "거절",
IF(F631=TRUE, "회신 수신",
"태핑 완료 회신대기")))))
))))</f>
        <v>태핑 완료 회신대기</v>
      </c>
      <c r="F631" s="22" t="b">
        <v>0</v>
      </c>
      <c r="G631" s="22" t="b">
        <v>0</v>
      </c>
      <c r="H631" s="22" t="b">
        <v>0</v>
      </c>
      <c r="I631" s="22" t="b">
        <f>IF(COUNTIF([1]!Form_Responses1[[#All],[Instagram account
(ex. idenel_official - Do not put "@")]], LOWER(A631)) &gt; 0, TRUE, FALSE)</f>
        <v>0</v>
      </c>
      <c r="J631" s="23"/>
      <c r="K631" s="20" t="str">
        <f>IFERROR(VLOOKUP(LOWER(A631), '[1]설문지 응답 시트1'!I:N, 6, FALSE), "")</f>
        <v/>
      </c>
      <c r="L631" s="22" t="b">
        <v>0</v>
      </c>
      <c r="M631" s="22" t="b">
        <v>0</v>
      </c>
      <c r="N631" s="20"/>
      <c r="O631" s="21" t="str">
        <f>IF(ISBLANK(Table1[[#This Row],[예약일(확정)]]),"",Table1[[#This Row],[예약일(확정)]]+7)</f>
        <v/>
      </c>
      <c r="P631" s="20"/>
      <c r="Q631" s="20"/>
      <c r="R631" s="20"/>
      <c r="S631" s="20"/>
      <c r="T631" s="20"/>
      <c r="U631" s="19"/>
    </row>
    <row r="632" spans="1:21" ht="17">
      <c r="A632" s="75" t="s">
        <v>5228</v>
      </c>
      <c r="B632" s="222" t="str">
        <f>"https://www.instagram.com/"&amp;A632</f>
        <v>https://www.instagram.com/iamtammywu</v>
      </c>
      <c r="C632" s="182"/>
      <c r="D632" s="148" t="s">
        <v>4</v>
      </c>
      <c r="E632" s="223" t="str">
        <f ca="1">IF(AND(J632&lt;&gt;"", O632&lt;&gt;"", TODAY() &gt; O632, N632=""), "포스팅 지연",
IF(N632&lt;&gt;"", "포스팅 완료",
IF(M632=TRUE, "시술 완료",
IF(L632=TRUE, "콘텐츠 가이드 전송",
IF(NOT(ISBLANK(J632)), "예약 확정",
IF(I632=TRUE, "구글폼 회신",
IF(H632=TRUE, "구글폼 전송",
IF(G632=TRUE, "거절",
IF(F632=TRUE, "회신 수신",
"태핑 완료 회신대기")))))
))))</f>
        <v>태핑 완료 회신대기</v>
      </c>
      <c r="F632" s="13" t="b">
        <v>0</v>
      </c>
      <c r="G632" s="13" t="b">
        <v>0</v>
      </c>
      <c r="H632" s="13" t="b">
        <v>0</v>
      </c>
      <c r="I632" s="13" t="b">
        <f>IF(COUNTIF([1]!Form_Responses1[[#All],[Instagram account
(ex. idenel_official - Do not put "@")]], LOWER(A632)) &gt; 0, TRUE, FALSE)</f>
        <v>0</v>
      </c>
      <c r="J632" s="14"/>
      <c r="K632" s="11" t="str">
        <f>IFERROR(VLOOKUP(LOWER(A632), '[1]설문지 응답 시트1'!I:N, 6, FALSE), "")</f>
        <v/>
      </c>
      <c r="L632" s="13" t="b">
        <v>0</v>
      </c>
      <c r="M632" s="13" t="b">
        <v>0</v>
      </c>
      <c r="N632" s="11"/>
      <c r="O632" s="12" t="str">
        <f>IF(ISBLANK(Table1[[#This Row],[예약일(확정)]]),"",Table1[[#This Row],[예약일(확정)]]+7)</f>
        <v/>
      </c>
      <c r="P632" s="11"/>
      <c r="Q632" s="11"/>
      <c r="R632" s="11"/>
      <c r="S632" s="11"/>
      <c r="T632" s="11"/>
      <c r="U632" s="10"/>
    </row>
    <row r="633" spans="1:21" ht="17">
      <c r="A633" s="72" t="s">
        <v>5227</v>
      </c>
      <c r="B633" s="222" t="str">
        <f>"https://www.instagram.com/"&amp;A633</f>
        <v>https://www.instagram.com/ibragimai19</v>
      </c>
      <c r="C633" s="182"/>
      <c r="D633" s="150" t="s">
        <v>4</v>
      </c>
      <c r="E633" s="224" t="str">
        <f ca="1">IF(AND(J633&lt;&gt;"", O633&lt;&gt;"", TODAY() &gt; O633, N633=""), "포스팅 지연",
IF(N633&lt;&gt;"", "포스팅 완료",
IF(M633=TRUE, "시술 완료",
IF(L633=TRUE, "콘텐츠 가이드 전송",
IF(NOT(ISBLANK(J633)), "예약 확정",
IF(I633=TRUE, "구글폼 회신",
IF(H633=TRUE, "구글폼 전송",
IF(G633=TRUE, "거절",
IF(F633=TRUE, "회신 수신",
"태핑 완료 회신대기")))))
))))</f>
        <v>태핑 완료 회신대기</v>
      </c>
      <c r="F633" s="22" t="b">
        <v>0</v>
      </c>
      <c r="G633" s="22" t="b">
        <v>0</v>
      </c>
      <c r="H633" s="22" t="b">
        <v>0</v>
      </c>
      <c r="I633" s="22" t="b">
        <f>IF(COUNTIF([1]!Form_Responses1[[#All],[Instagram account
(ex. idenel_official - Do not put "@")]], LOWER(A633)) &gt; 0, TRUE, FALSE)</f>
        <v>0</v>
      </c>
      <c r="J633" s="23"/>
      <c r="K633" s="20" t="str">
        <f>IFERROR(VLOOKUP(LOWER(A633), '[1]설문지 응답 시트1'!I:N, 6, FALSE), "")</f>
        <v/>
      </c>
      <c r="L633" s="22" t="b">
        <v>0</v>
      </c>
      <c r="M633" s="22" t="b">
        <v>0</v>
      </c>
      <c r="N633" s="20"/>
      <c r="O633" s="21" t="str">
        <f>IF(ISBLANK(Table1[[#This Row],[예약일(확정)]]),"",Table1[[#This Row],[예약일(확정)]]+7)</f>
        <v/>
      </c>
      <c r="P633" s="20"/>
      <c r="Q633" s="20"/>
      <c r="R633" s="20"/>
      <c r="S633" s="20"/>
      <c r="T633" s="20"/>
      <c r="U633" s="19"/>
    </row>
    <row r="634" spans="1:21" ht="17">
      <c r="A634" s="75" t="s">
        <v>5226</v>
      </c>
      <c r="B634" s="222" t="str">
        <f>"https://www.instagram.com/"&amp;A634</f>
        <v>https://www.instagram.com/imbomme</v>
      </c>
      <c r="C634" s="182"/>
      <c r="D634" s="148" t="s">
        <v>4</v>
      </c>
      <c r="E634" s="223" t="str">
        <f ca="1">IF(AND(J634&lt;&gt;"", O634&lt;&gt;"", TODAY() &gt; O634, N634=""), "포스팅 지연",
IF(N634&lt;&gt;"", "포스팅 완료",
IF(M634=TRUE, "시술 완료",
IF(L634=TRUE, "콘텐츠 가이드 전송",
IF(NOT(ISBLANK(J634)), "예약 확정",
IF(I634=TRUE, "구글폼 회신",
IF(H634=TRUE, "구글폼 전송",
IF(G634=TRUE, "거절",
IF(F634=TRUE, "회신 수신",
"태핑 완료 회신대기")))))
))))</f>
        <v>태핑 완료 회신대기</v>
      </c>
      <c r="F634" s="13" t="b">
        <v>0</v>
      </c>
      <c r="G634" s="13" t="b">
        <v>0</v>
      </c>
      <c r="H634" s="13" t="b">
        <v>0</v>
      </c>
      <c r="I634" s="13" t="b">
        <f>IF(COUNTIF([1]!Form_Responses1[[#All],[Instagram account
(ex. idenel_official - Do not put "@")]], LOWER(A634)) &gt; 0, TRUE, FALSE)</f>
        <v>0</v>
      </c>
      <c r="J634" s="14"/>
      <c r="K634" s="11" t="str">
        <f>IFERROR(VLOOKUP(LOWER(A634), '[1]설문지 응답 시트1'!I:N, 6, FALSE), "")</f>
        <v/>
      </c>
      <c r="L634" s="13" t="b">
        <v>0</v>
      </c>
      <c r="M634" s="13" t="b">
        <v>0</v>
      </c>
      <c r="N634" s="11"/>
      <c r="O634" s="12" t="str">
        <f>IF(ISBLANK(Table1[[#This Row],[예약일(확정)]]),"",Table1[[#This Row],[예약일(확정)]]+7)</f>
        <v/>
      </c>
      <c r="P634" s="11"/>
      <c r="Q634" s="11"/>
      <c r="R634" s="11"/>
      <c r="S634" s="11"/>
      <c r="T634" s="11"/>
      <c r="U634" s="10"/>
    </row>
    <row r="635" spans="1:21" ht="17">
      <c r="A635" s="72" t="s">
        <v>5225</v>
      </c>
      <c r="B635" s="222" t="str">
        <f>"https://www.instagram.com/"&amp;A635</f>
        <v>https://www.instagram.com/improbablykrys</v>
      </c>
      <c r="C635" s="182"/>
      <c r="D635" s="150" t="s">
        <v>4</v>
      </c>
      <c r="E635" s="224" t="str">
        <f ca="1">IF(AND(J635&lt;&gt;"", O635&lt;&gt;"", TODAY() &gt; O635, N635=""), "포스팅 지연",
IF(N635&lt;&gt;"", "포스팅 완료",
IF(M635=TRUE, "시술 완료",
IF(L635=TRUE, "콘텐츠 가이드 전송",
IF(NOT(ISBLANK(J635)), "예약 확정",
IF(I635=TRUE, "구글폼 회신",
IF(H635=TRUE, "구글폼 전송",
IF(G635=TRUE, "거절",
IF(F635=TRUE, "회신 수신",
"태핑 완료 회신대기")))))
))))</f>
        <v>태핑 완료 회신대기</v>
      </c>
      <c r="F635" s="22" t="b">
        <v>0</v>
      </c>
      <c r="G635" s="22" t="b">
        <v>0</v>
      </c>
      <c r="H635" s="22" t="b">
        <v>0</v>
      </c>
      <c r="I635" s="22" t="b">
        <f>IF(COUNTIF([1]!Form_Responses1[[#All],[Instagram account
(ex. idenel_official - Do not put "@")]], LOWER(A635)) &gt; 0, TRUE, FALSE)</f>
        <v>0</v>
      </c>
      <c r="J635" s="23"/>
      <c r="K635" s="20" t="str">
        <f>IFERROR(VLOOKUP(LOWER(A635), '[1]설문지 응답 시트1'!I:N, 6, FALSE), "")</f>
        <v/>
      </c>
      <c r="L635" s="22" t="b">
        <v>0</v>
      </c>
      <c r="M635" s="22" t="b">
        <v>0</v>
      </c>
      <c r="N635" s="20"/>
      <c r="O635" s="21" t="str">
        <f>IF(ISBLANK(Table1[[#This Row],[예약일(확정)]]),"",Table1[[#This Row],[예약일(확정)]]+7)</f>
        <v/>
      </c>
      <c r="P635" s="20"/>
      <c r="Q635" s="20"/>
      <c r="R635" s="20"/>
      <c r="S635" s="20"/>
      <c r="T635" s="20"/>
      <c r="U635" s="19"/>
    </row>
    <row r="636" spans="1:21" ht="17">
      <c r="A636" s="75" t="s">
        <v>5224</v>
      </c>
      <c r="B636" s="222" t="str">
        <f>"https://www.instagram.com/"&amp;A636</f>
        <v>https://www.instagram.com/injayintira_i</v>
      </c>
      <c r="C636" s="182"/>
      <c r="D636" s="148" t="s">
        <v>4</v>
      </c>
      <c r="E636" s="223" t="str">
        <f ca="1">IF(AND(J636&lt;&gt;"", O636&lt;&gt;"", TODAY() &gt; O636, N636=""), "포스팅 지연",
IF(N636&lt;&gt;"", "포스팅 완료",
IF(M636=TRUE, "시술 완료",
IF(L636=TRUE, "콘텐츠 가이드 전송",
IF(NOT(ISBLANK(J636)), "예약 확정",
IF(I636=TRUE, "구글폼 회신",
IF(H636=TRUE, "구글폼 전송",
IF(G636=TRUE, "거절",
IF(F636=TRUE, "회신 수신",
"태핑 완료 회신대기")))))
))))</f>
        <v>태핑 완료 회신대기</v>
      </c>
      <c r="F636" s="13" t="b">
        <v>0</v>
      </c>
      <c r="G636" s="13" t="b">
        <v>0</v>
      </c>
      <c r="H636" s="13" t="b">
        <v>0</v>
      </c>
      <c r="I636" s="13" t="b">
        <f>IF(COUNTIF([1]!Form_Responses1[[#All],[Instagram account
(ex. idenel_official - Do not put "@")]], LOWER(A636)) &gt; 0, TRUE, FALSE)</f>
        <v>0</v>
      </c>
      <c r="J636" s="14"/>
      <c r="K636" s="11" t="str">
        <f>IFERROR(VLOOKUP(LOWER(A636), '[1]설문지 응답 시트1'!I:N, 6, FALSE), "")</f>
        <v/>
      </c>
      <c r="L636" s="13" t="b">
        <v>0</v>
      </c>
      <c r="M636" s="13" t="b">
        <v>0</v>
      </c>
      <c r="N636" s="11"/>
      <c r="O636" s="12" t="str">
        <f>IF(ISBLANK(Table1[[#This Row],[예약일(확정)]]),"",Table1[[#This Row],[예약일(확정)]]+7)</f>
        <v/>
      </c>
      <c r="P636" s="11"/>
      <c r="Q636" s="11"/>
      <c r="R636" s="11"/>
      <c r="S636" s="11"/>
      <c r="T636" s="11"/>
      <c r="U636" s="10"/>
    </row>
    <row r="637" spans="1:21" ht="17">
      <c r="A637" s="72" t="s">
        <v>5223</v>
      </c>
      <c r="B637" s="222" t="str">
        <f>"https://www.instagram.com/"&amp;A637</f>
        <v>https://www.instagram.com/ishamariano</v>
      </c>
      <c r="C637" s="182"/>
      <c r="D637" s="150" t="s">
        <v>4</v>
      </c>
      <c r="E637" s="224" t="str">
        <f ca="1">IF(AND(J637&lt;&gt;"", O637&lt;&gt;"", TODAY() &gt; O637, N637=""), "포스팅 지연",
IF(N637&lt;&gt;"", "포스팅 완료",
IF(M637=TRUE, "시술 완료",
IF(L637=TRUE, "콘텐츠 가이드 전송",
IF(NOT(ISBLANK(J637)), "예약 확정",
IF(I637=TRUE, "구글폼 회신",
IF(H637=TRUE, "구글폼 전송",
IF(G637=TRUE, "거절",
IF(F637=TRUE, "회신 수신",
"태핑 완료 회신대기")))))
))))</f>
        <v>태핑 완료 회신대기</v>
      </c>
      <c r="F637" s="22" t="b">
        <v>0</v>
      </c>
      <c r="G637" s="22" t="b">
        <v>0</v>
      </c>
      <c r="H637" s="22" t="b">
        <v>0</v>
      </c>
      <c r="I637" s="22" t="b">
        <f>IF(COUNTIF([1]!Form_Responses1[[#All],[Instagram account
(ex. idenel_official - Do not put "@")]], LOWER(A637)) &gt; 0, TRUE, FALSE)</f>
        <v>0</v>
      </c>
      <c r="J637" s="23"/>
      <c r="K637" s="20" t="str">
        <f>IFERROR(VLOOKUP(LOWER(A637), '[1]설문지 응답 시트1'!I:N, 6, FALSE), "")</f>
        <v/>
      </c>
      <c r="L637" s="22" t="b">
        <v>0</v>
      </c>
      <c r="M637" s="22" t="b">
        <v>0</v>
      </c>
      <c r="N637" s="20"/>
      <c r="O637" s="21" t="str">
        <f>IF(ISBLANK(Table1[[#This Row],[예약일(확정)]]),"",Table1[[#This Row],[예약일(확정)]]+7)</f>
        <v/>
      </c>
      <c r="P637" s="20"/>
      <c r="Q637" s="20"/>
      <c r="R637" s="20"/>
      <c r="S637" s="20"/>
      <c r="T637" s="20"/>
      <c r="U637" s="19"/>
    </row>
    <row r="638" spans="1:21" ht="17">
      <c r="A638" s="71" t="s">
        <v>5222</v>
      </c>
      <c r="B638" s="222" t="str">
        <f>"https://www.instagram.com/"&amp;A638</f>
        <v>https://www.instagram.com/its.___.fatiiii</v>
      </c>
      <c r="C638" s="182"/>
      <c r="D638" s="148" t="s">
        <v>4</v>
      </c>
      <c r="E638" s="223" t="str">
        <f ca="1">IF(AND(J638&lt;&gt;"", O638&lt;&gt;"", TODAY() &gt; O638, N638=""), "포스팅 지연",
IF(N638&lt;&gt;"", "포스팅 완료",
IF(M638=TRUE, "시술 완료",
IF(L638=TRUE, "콘텐츠 가이드 전송",
IF(NOT(ISBLANK(J638)), "예약 확정",
IF(I638=TRUE, "구글폼 회신",
IF(H638=TRUE, "구글폼 전송",
IF(G638=TRUE, "거절",
IF(F638=TRUE, "회신 수신",
"태핑 완료 회신대기")))))
))))</f>
        <v>태핑 완료 회신대기</v>
      </c>
      <c r="F638" s="13" t="b">
        <v>0</v>
      </c>
      <c r="G638" s="13" t="b">
        <v>0</v>
      </c>
      <c r="H638" s="13" t="b">
        <v>0</v>
      </c>
      <c r="I638" s="13" t="b">
        <f>IF(COUNTIF([1]!Form_Responses1[[#All],[Instagram account
(ex. idenel_official - Do not put "@")]], LOWER(A638)) &gt; 0, TRUE, FALSE)</f>
        <v>0</v>
      </c>
      <c r="J638" s="14"/>
      <c r="K638" s="11" t="str">
        <f>IFERROR(VLOOKUP(LOWER(A638), '[1]설문지 응답 시트1'!I:N, 6, FALSE), "")</f>
        <v/>
      </c>
      <c r="L638" s="13" t="b">
        <v>0</v>
      </c>
      <c r="M638" s="13" t="b">
        <v>0</v>
      </c>
      <c r="N638" s="11"/>
      <c r="O638" s="12" t="str">
        <f>IF(ISBLANK(Table1[[#This Row],[예약일(확정)]]),"",Table1[[#This Row],[예약일(확정)]]+7)</f>
        <v/>
      </c>
      <c r="P638" s="11"/>
      <c r="Q638" s="11"/>
      <c r="R638" s="11"/>
      <c r="S638" s="11"/>
      <c r="T638" s="11"/>
      <c r="U638" s="10"/>
    </row>
    <row r="639" spans="1:21" ht="17">
      <c r="A639" s="124" t="s">
        <v>5221</v>
      </c>
      <c r="B639" s="222" t="str">
        <f>"https://www.instagram.com/"&amp;A639</f>
        <v>https://www.instagram.com/itsavemaria</v>
      </c>
      <c r="C639" s="182"/>
      <c r="D639" s="150" t="s">
        <v>4</v>
      </c>
      <c r="E639" s="224" t="str">
        <f ca="1">IF(AND(J639&lt;&gt;"", O639&lt;&gt;"", TODAY() &gt; O639, N639=""), "포스팅 지연",
IF(N639&lt;&gt;"", "포스팅 완료",
IF(M639=TRUE, "시술 완료",
IF(L639=TRUE, "콘텐츠 가이드 전송",
IF(NOT(ISBLANK(J639)), "예약 확정",
IF(I639=TRUE, "구글폼 회신",
IF(H639=TRUE, "구글폼 전송",
IF(G639=TRUE, "거절",
IF(F639=TRUE, "회신 수신",
"태핑 완료 회신대기")))))
))))</f>
        <v>태핑 완료 회신대기</v>
      </c>
      <c r="F639" s="22" t="b">
        <v>0</v>
      </c>
      <c r="G639" s="22" t="b">
        <v>0</v>
      </c>
      <c r="H639" s="22" t="b">
        <v>0</v>
      </c>
      <c r="I639" s="22" t="b">
        <f>IF(COUNTIF([1]!Form_Responses1[[#All],[Instagram account
(ex. idenel_official - Do not put "@")]], LOWER(A639)) &gt; 0, TRUE, FALSE)</f>
        <v>0</v>
      </c>
      <c r="J639" s="23"/>
      <c r="K639" s="20" t="str">
        <f>IFERROR(VLOOKUP(LOWER(A639), '[1]설문지 응답 시트1'!I:N, 6, FALSE), "")</f>
        <v/>
      </c>
      <c r="L639" s="22" t="b">
        <v>0</v>
      </c>
      <c r="M639" s="22" t="b">
        <v>0</v>
      </c>
      <c r="N639" s="20"/>
      <c r="O639" s="21" t="str">
        <f>IF(ISBLANK(Table1[[#This Row],[예약일(확정)]]),"",Table1[[#This Row],[예약일(확정)]]+7)</f>
        <v/>
      </c>
      <c r="P639" s="20"/>
      <c r="Q639" s="20"/>
      <c r="R639" s="20"/>
      <c r="S639" s="20"/>
      <c r="T639" s="20"/>
      <c r="U639" s="19"/>
    </row>
    <row r="640" spans="1:21" ht="17">
      <c r="A640" s="71" t="s">
        <v>5220</v>
      </c>
      <c r="B640" s="222" t="str">
        <f>"https://www.instagram.com/"&amp;A640</f>
        <v>https://www.instagram.com/itscherryneon</v>
      </c>
      <c r="C640" s="182"/>
      <c r="D640" s="148" t="s">
        <v>4</v>
      </c>
      <c r="E640" s="223" t="str">
        <f ca="1">IF(AND(J640&lt;&gt;"", O640&lt;&gt;"", TODAY() &gt; O640, N640=""), "포스팅 지연",
IF(N640&lt;&gt;"", "포스팅 완료",
IF(M640=TRUE, "시술 완료",
IF(L640=TRUE, "콘텐츠 가이드 전송",
IF(NOT(ISBLANK(J640)), "예약 확정",
IF(I640=TRUE, "구글폼 회신",
IF(H640=TRUE, "구글폼 전송",
IF(G640=TRUE, "거절",
IF(F640=TRUE, "회신 수신",
"태핑 완료 회신대기")))))
))))</f>
        <v>태핑 완료 회신대기</v>
      </c>
      <c r="F640" s="13" t="b">
        <v>0</v>
      </c>
      <c r="G640" s="13" t="b">
        <v>0</v>
      </c>
      <c r="H640" s="13" t="b">
        <v>0</v>
      </c>
      <c r="I640" s="13" t="b">
        <f>IF(COUNTIF([1]!Form_Responses1[[#All],[Instagram account
(ex. idenel_official - Do not put "@")]], LOWER(A640)) &gt; 0, TRUE, FALSE)</f>
        <v>0</v>
      </c>
      <c r="J640" s="14"/>
      <c r="K640" s="11" t="str">
        <f>IFERROR(VLOOKUP(LOWER(A640), '[1]설문지 응답 시트1'!I:N, 6, FALSE), "")</f>
        <v/>
      </c>
      <c r="L640" s="13" t="b">
        <v>0</v>
      </c>
      <c r="M640" s="13" t="b">
        <v>0</v>
      </c>
      <c r="N640" s="11"/>
      <c r="O640" s="12" t="str">
        <f>IF(ISBLANK(Table1[[#This Row],[예약일(확정)]]),"",Table1[[#This Row],[예약일(확정)]]+7)</f>
        <v/>
      </c>
      <c r="P640" s="11"/>
      <c r="Q640" s="11"/>
      <c r="R640" s="11"/>
      <c r="S640" s="11"/>
      <c r="T640" s="11"/>
      <c r="U640" s="10"/>
    </row>
    <row r="641" spans="1:21" ht="17">
      <c r="A641" s="124" t="s">
        <v>5219</v>
      </c>
      <c r="B641" s="222" t="str">
        <f>"https://www.instagram.com/"&amp;A641</f>
        <v>https://www.instagram.com/itsedonna_</v>
      </c>
      <c r="C641" s="182"/>
      <c r="D641" s="150" t="s">
        <v>4</v>
      </c>
      <c r="E641" s="224" t="str">
        <f ca="1">IF(AND(J641&lt;&gt;"", O641&lt;&gt;"", TODAY() &gt; O641, N641=""), "포스팅 지연",
IF(N641&lt;&gt;"", "포스팅 완료",
IF(M641=TRUE, "시술 완료",
IF(L641=TRUE, "콘텐츠 가이드 전송",
IF(NOT(ISBLANK(J641)), "예약 확정",
IF(I641=TRUE, "구글폼 회신",
IF(H641=TRUE, "구글폼 전송",
IF(G641=TRUE, "거절",
IF(F641=TRUE, "회신 수신",
"태핑 완료 회신대기")))))
))))</f>
        <v>태핑 완료 회신대기</v>
      </c>
      <c r="F641" s="22" t="b">
        <v>0</v>
      </c>
      <c r="G641" s="22" t="b">
        <v>0</v>
      </c>
      <c r="H641" s="22" t="b">
        <v>0</v>
      </c>
      <c r="I641" s="22" t="b">
        <f>IF(COUNTIF([1]!Form_Responses1[[#All],[Instagram account
(ex. idenel_official - Do not put "@")]], LOWER(A641)) &gt; 0, TRUE, FALSE)</f>
        <v>0</v>
      </c>
      <c r="J641" s="23"/>
      <c r="K641" s="20" t="str">
        <f>IFERROR(VLOOKUP(LOWER(A641), '[1]설문지 응답 시트1'!I:N, 6, FALSE), "")</f>
        <v/>
      </c>
      <c r="L641" s="22" t="b">
        <v>0</v>
      </c>
      <c r="M641" s="22" t="b">
        <v>0</v>
      </c>
      <c r="N641" s="20"/>
      <c r="O641" s="21" t="str">
        <f>IF(ISBLANK(Table1[[#This Row],[예약일(확정)]]),"",Table1[[#This Row],[예약일(확정)]]+7)</f>
        <v/>
      </c>
      <c r="P641" s="20"/>
      <c r="Q641" s="20"/>
      <c r="R641" s="20"/>
      <c r="S641" s="20"/>
      <c r="T641" s="20"/>
      <c r="U641" s="19"/>
    </row>
    <row r="642" spans="1:21" ht="17">
      <c r="A642" s="71" t="s">
        <v>5218</v>
      </c>
      <c r="B642" s="222" t="str">
        <f>"https://www.instagram.com/"&amp;A642</f>
        <v>https://www.instagram.com/itsjennifertang</v>
      </c>
      <c r="C642" s="182"/>
      <c r="D642" s="148" t="s">
        <v>4</v>
      </c>
      <c r="E642" s="223" t="str">
        <f ca="1">IF(AND(J642&lt;&gt;"", O642&lt;&gt;"", TODAY() &gt; O642, N642=""), "포스팅 지연",
IF(N642&lt;&gt;"", "포스팅 완료",
IF(M642=TRUE, "시술 완료",
IF(L642=TRUE, "콘텐츠 가이드 전송",
IF(NOT(ISBLANK(J642)), "예약 확정",
IF(I642=TRUE, "구글폼 회신",
IF(H642=TRUE, "구글폼 전송",
IF(G642=TRUE, "거절",
IF(F642=TRUE, "회신 수신",
"태핑 완료 회신대기")))))
))))</f>
        <v>태핑 완료 회신대기</v>
      </c>
      <c r="F642" s="13" t="b">
        <v>0</v>
      </c>
      <c r="G642" s="13" t="b">
        <v>0</v>
      </c>
      <c r="H642" s="13" t="b">
        <v>0</v>
      </c>
      <c r="I642" s="13" t="b">
        <f>IF(COUNTIF([1]!Form_Responses1[[#All],[Instagram account
(ex. idenel_official - Do not put "@")]], LOWER(A642)) &gt; 0, TRUE, FALSE)</f>
        <v>0</v>
      </c>
      <c r="J642" s="14"/>
      <c r="K642" s="11" t="str">
        <f>IFERROR(VLOOKUP(LOWER(A642), '[1]설문지 응답 시트1'!I:N, 6, FALSE), "")</f>
        <v/>
      </c>
      <c r="L642" s="13" t="b">
        <v>0</v>
      </c>
      <c r="M642" s="13" t="b">
        <v>0</v>
      </c>
      <c r="N642" s="11"/>
      <c r="O642" s="12" t="str">
        <f>IF(ISBLANK(Table1[[#This Row],[예약일(확정)]]),"",Table1[[#This Row],[예약일(확정)]]+7)</f>
        <v/>
      </c>
      <c r="P642" s="11"/>
      <c r="Q642" s="11"/>
      <c r="R642" s="11"/>
      <c r="S642" s="11"/>
      <c r="T642" s="11"/>
      <c r="U642" s="10"/>
    </row>
    <row r="643" spans="1:21" ht="17">
      <c r="A643" s="124" t="s">
        <v>5217</v>
      </c>
      <c r="B643" s="222" t="str">
        <f>"https://www.instagram.com/"&amp;A643</f>
        <v>https://www.instagram.com/itsjhomonta</v>
      </c>
      <c r="C643" s="182"/>
      <c r="D643" s="150" t="s">
        <v>4</v>
      </c>
      <c r="E643" s="224" t="str">
        <f ca="1">IF(AND(J643&lt;&gt;"", O643&lt;&gt;"", TODAY() &gt; O643, N643=""), "포스팅 지연",
IF(N643&lt;&gt;"", "포스팅 완료",
IF(M643=TRUE, "시술 완료",
IF(L643=TRUE, "콘텐츠 가이드 전송",
IF(NOT(ISBLANK(J643)), "예약 확정",
IF(I643=TRUE, "구글폼 회신",
IF(H643=TRUE, "구글폼 전송",
IF(G643=TRUE, "거절",
IF(F643=TRUE, "회신 수신",
"태핑 완료 회신대기")))))
))))</f>
        <v>태핑 완료 회신대기</v>
      </c>
      <c r="F643" s="22" t="b">
        <v>0</v>
      </c>
      <c r="G643" s="22" t="b">
        <v>0</v>
      </c>
      <c r="H643" s="22" t="b">
        <v>0</v>
      </c>
      <c r="I643" s="22" t="b">
        <f>IF(COUNTIF([1]!Form_Responses1[[#All],[Instagram account
(ex. idenel_official - Do not put "@")]], LOWER(A643)) &gt; 0, TRUE, FALSE)</f>
        <v>0</v>
      </c>
      <c r="J643" s="23"/>
      <c r="K643" s="20" t="str">
        <f>IFERROR(VLOOKUP(LOWER(A643), '[1]설문지 응답 시트1'!I:N, 6, FALSE), "")</f>
        <v/>
      </c>
      <c r="L643" s="22" t="b">
        <v>0</v>
      </c>
      <c r="M643" s="22" t="b">
        <v>0</v>
      </c>
      <c r="N643" s="20"/>
      <c r="O643" s="21" t="str">
        <f>IF(ISBLANK(Table1[[#This Row],[예약일(확정)]]),"",Table1[[#This Row],[예약일(확정)]]+7)</f>
        <v/>
      </c>
      <c r="P643" s="20"/>
      <c r="Q643" s="20"/>
      <c r="R643" s="20"/>
      <c r="S643" s="20"/>
      <c r="T643" s="20"/>
      <c r="U643" s="19"/>
    </row>
    <row r="644" spans="1:21" ht="17">
      <c r="A644" s="71" t="s">
        <v>5216</v>
      </c>
      <c r="B644" s="222" t="str">
        <f>"https://www.instagram.com/"&amp;A644</f>
        <v>https://www.instagram.com/itsshahra</v>
      </c>
      <c r="C644" s="182"/>
      <c r="D644" s="148" t="s">
        <v>4</v>
      </c>
      <c r="E644" s="223" t="str">
        <f ca="1">IF(AND(J644&lt;&gt;"", O644&lt;&gt;"", TODAY() &gt; O644, N644=""), "포스팅 지연",
IF(N644&lt;&gt;"", "포스팅 완료",
IF(M644=TRUE, "시술 완료",
IF(L644=TRUE, "콘텐츠 가이드 전송",
IF(NOT(ISBLANK(J644)), "예약 확정",
IF(I644=TRUE, "구글폼 회신",
IF(H644=TRUE, "구글폼 전송",
IF(G644=TRUE, "거절",
IF(F644=TRUE, "회신 수신",
"태핑 완료 회신대기")))))
))))</f>
        <v>태핑 완료 회신대기</v>
      </c>
      <c r="F644" s="13" t="b">
        <v>0</v>
      </c>
      <c r="G644" s="13" t="b">
        <v>0</v>
      </c>
      <c r="H644" s="13" t="b">
        <v>0</v>
      </c>
      <c r="I644" s="13" t="b">
        <f>IF(COUNTIF([1]!Form_Responses1[[#All],[Instagram account
(ex. idenel_official - Do not put "@")]], LOWER(A644)) &gt; 0, TRUE, FALSE)</f>
        <v>0</v>
      </c>
      <c r="J644" s="14"/>
      <c r="K644" s="11" t="str">
        <f>IFERROR(VLOOKUP(LOWER(A644), '[1]설문지 응답 시트1'!I:N, 6, FALSE), "")</f>
        <v/>
      </c>
      <c r="L644" s="13" t="b">
        <v>0</v>
      </c>
      <c r="M644" s="13" t="b">
        <v>0</v>
      </c>
      <c r="N644" s="11"/>
      <c r="O644" s="12" t="str">
        <f>IF(ISBLANK(Table1[[#This Row],[예약일(확정)]]),"",Table1[[#This Row],[예약일(확정)]]+7)</f>
        <v/>
      </c>
      <c r="P644" s="11"/>
      <c r="Q644" s="11"/>
      <c r="R644" s="11"/>
      <c r="S644" s="11"/>
      <c r="T644" s="11"/>
      <c r="U644" s="10"/>
    </row>
    <row r="645" spans="1:21" ht="17">
      <c r="A645" s="124" t="s">
        <v>5215</v>
      </c>
      <c r="B645" s="222" t="str">
        <f>"https://www.instagram.com/"&amp;A645</f>
        <v>https://www.instagram.com/j_stopbuying</v>
      </c>
      <c r="C645" s="182"/>
      <c r="D645" s="150" t="s">
        <v>4</v>
      </c>
      <c r="E645" s="224" t="str">
        <f ca="1">IF(AND(J645&lt;&gt;"", O645&lt;&gt;"", TODAY() &gt; O645, N645=""), "포스팅 지연",
IF(N645&lt;&gt;"", "포스팅 완료",
IF(M645=TRUE, "시술 완료",
IF(L645=TRUE, "콘텐츠 가이드 전송",
IF(NOT(ISBLANK(J645)), "예약 확정",
IF(I645=TRUE, "구글폼 회신",
IF(H645=TRUE, "구글폼 전송",
IF(G645=TRUE, "거절",
IF(F645=TRUE, "회신 수신",
"태핑 완료 회신대기")))))
))))</f>
        <v>태핑 완료 회신대기</v>
      </c>
      <c r="F645" s="22" t="b">
        <v>0</v>
      </c>
      <c r="G645" s="22" t="b">
        <v>0</v>
      </c>
      <c r="H645" s="22" t="b">
        <v>0</v>
      </c>
      <c r="I645" s="22" t="b">
        <f>IF(COUNTIF([1]!Form_Responses1[[#All],[Instagram account
(ex. idenel_official - Do not put "@")]], LOWER(A645)) &gt; 0, TRUE, FALSE)</f>
        <v>0</v>
      </c>
      <c r="J645" s="23"/>
      <c r="K645" s="20" t="str">
        <f>IFERROR(VLOOKUP(LOWER(A645), '[1]설문지 응답 시트1'!I:N, 6, FALSE), "")</f>
        <v/>
      </c>
      <c r="L645" s="22" t="b">
        <v>0</v>
      </c>
      <c r="M645" s="22" t="b">
        <v>0</v>
      </c>
      <c r="N645" s="20"/>
      <c r="O645" s="21" t="str">
        <f>IF(ISBLANK(Table1[[#This Row],[예약일(확정)]]),"",Table1[[#This Row],[예약일(확정)]]+7)</f>
        <v/>
      </c>
      <c r="P645" s="20"/>
      <c r="Q645" s="20"/>
      <c r="R645" s="20"/>
      <c r="S645" s="20"/>
      <c r="T645" s="20"/>
      <c r="U645" s="19"/>
    </row>
    <row r="646" spans="1:21" ht="17">
      <c r="A646" s="71" t="s">
        <v>5214</v>
      </c>
      <c r="B646" s="222" t="str">
        <f>"https://www.instagram.com/"&amp;A646</f>
        <v>https://www.instagram.com/jadedewinter</v>
      </c>
      <c r="C646" s="182"/>
      <c r="D646" s="148" t="s">
        <v>4</v>
      </c>
      <c r="E646" s="223" t="str">
        <f ca="1">IF(AND(J646&lt;&gt;"", O646&lt;&gt;"", TODAY() &gt; O646, N646=""), "포스팅 지연",
IF(N646&lt;&gt;"", "포스팅 완료",
IF(M646=TRUE, "시술 완료",
IF(L646=TRUE, "콘텐츠 가이드 전송",
IF(NOT(ISBLANK(J646)), "예약 확정",
IF(I646=TRUE, "구글폼 회신",
IF(H646=TRUE, "구글폼 전송",
IF(G646=TRUE, "거절",
IF(F646=TRUE, "회신 수신",
"태핑 완료 회신대기")))))
))))</f>
        <v>태핑 완료 회신대기</v>
      </c>
      <c r="F646" s="13" t="b">
        <v>0</v>
      </c>
      <c r="G646" s="13" t="b">
        <v>0</v>
      </c>
      <c r="H646" s="13" t="b">
        <v>0</v>
      </c>
      <c r="I646" s="13" t="b">
        <f>IF(COUNTIF([1]!Form_Responses1[[#All],[Instagram account
(ex. idenel_official - Do not put "@")]], LOWER(A646)) &gt; 0, TRUE, FALSE)</f>
        <v>0</v>
      </c>
      <c r="J646" s="14"/>
      <c r="K646" s="11" t="str">
        <f>IFERROR(VLOOKUP(LOWER(A646), '[1]설문지 응답 시트1'!I:N, 6, FALSE), "")</f>
        <v/>
      </c>
      <c r="L646" s="13" t="b">
        <v>0</v>
      </c>
      <c r="M646" s="13" t="b">
        <v>0</v>
      </c>
      <c r="N646" s="11"/>
      <c r="O646" s="12" t="str">
        <f>IF(ISBLANK(Table1[[#This Row],[예약일(확정)]]),"",Table1[[#This Row],[예약일(확정)]]+7)</f>
        <v/>
      </c>
      <c r="P646" s="11"/>
      <c r="Q646" s="11"/>
      <c r="R646" s="11"/>
      <c r="S646" s="11"/>
      <c r="T646" s="11"/>
      <c r="U646" s="10"/>
    </row>
    <row r="647" spans="1:21" ht="17">
      <c r="A647" s="124" t="s">
        <v>5213</v>
      </c>
      <c r="B647" s="222" t="str">
        <f>"https://www.instagram.com/"&amp;A647</f>
        <v>https://www.instagram.com/jensnomz</v>
      </c>
      <c r="C647" s="182"/>
      <c r="D647" s="150" t="s">
        <v>4</v>
      </c>
      <c r="E647" s="224" t="str">
        <f ca="1">IF(AND(J647&lt;&gt;"", O647&lt;&gt;"", TODAY() &gt; O647, N647=""), "포스팅 지연",
IF(N647&lt;&gt;"", "포스팅 완료",
IF(M647=TRUE, "시술 완료",
IF(L647=TRUE, "콘텐츠 가이드 전송",
IF(NOT(ISBLANK(J647)), "예약 확정",
IF(I647=TRUE, "구글폼 회신",
IF(H647=TRUE, "구글폼 전송",
IF(G647=TRUE, "거절",
IF(F647=TRUE, "회신 수신",
"태핑 완료 회신대기")))))
))))</f>
        <v>태핑 완료 회신대기</v>
      </c>
      <c r="F647" s="22" t="b">
        <v>0</v>
      </c>
      <c r="G647" s="22" t="b">
        <v>0</v>
      </c>
      <c r="H647" s="22" t="b">
        <v>0</v>
      </c>
      <c r="I647" s="22" t="b">
        <f>IF(COUNTIF([1]!Form_Responses1[[#All],[Instagram account
(ex. idenel_official - Do not put "@")]], LOWER(A647)) &gt; 0, TRUE, FALSE)</f>
        <v>0</v>
      </c>
      <c r="J647" s="23"/>
      <c r="K647" s="20" t="str">
        <f>IFERROR(VLOOKUP(LOWER(A647), '[1]설문지 응답 시트1'!I:N, 6, FALSE), "")</f>
        <v/>
      </c>
      <c r="L647" s="22" t="b">
        <v>0</v>
      </c>
      <c r="M647" s="22" t="b">
        <v>0</v>
      </c>
      <c r="N647" s="20"/>
      <c r="O647" s="21" t="str">
        <f>IF(ISBLANK(Table1[[#This Row],[예약일(확정)]]),"",Table1[[#This Row],[예약일(확정)]]+7)</f>
        <v/>
      </c>
      <c r="P647" s="20"/>
      <c r="Q647" s="20"/>
      <c r="R647" s="20"/>
      <c r="S647" s="20"/>
      <c r="T647" s="20"/>
      <c r="U647" s="19"/>
    </row>
    <row r="648" spans="1:21" ht="17">
      <c r="A648" s="71" t="s">
        <v>5212</v>
      </c>
      <c r="B648" s="222" t="str">
        <f>"https://www.instagram.com/"&amp;A648</f>
        <v>https://www.instagram.com/jiragn</v>
      </c>
      <c r="C648" s="182"/>
      <c r="D648" s="148" t="s">
        <v>4</v>
      </c>
      <c r="E648" s="223" t="str">
        <f ca="1">IF(AND(J648&lt;&gt;"", O648&lt;&gt;"", TODAY() &gt; O648, N648=""), "포스팅 지연",
IF(N648&lt;&gt;"", "포스팅 완료",
IF(M648=TRUE, "시술 완료",
IF(L648=TRUE, "콘텐츠 가이드 전송",
IF(NOT(ISBLANK(J648)), "예약 확정",
IF(I648=TRUE, "구글폼 회신",
IF(H648=TRUE, "구글폼 전송",
IF(G648=TRUE, "거절",
IF(F648=TRUE, "회신 수신",
"태핑 완료 회신대기")))))
))))</f>
        <v>태핑 완료 회신대기</v>
      </c>
      <c r="F648" s="13" t="b">
        <v>0</v>
      </c>
      <c r="G648" s="13" t="b">
        <v>0</v>
      </c>
      <c r="H648" s="13" t="b">
        <v>0</v>
      </c>
      <c r="I648" s="13" t="b">
        <f>IF(COUNTIF([1]!Form_Responses1[[#All],[Instagram account
(ex. idenel_official - Do not put "@")]], LOWER(A648)) &gt; 0, TRUE, FALSE)</f>
        <v>0</v>
      </c>
      <c r="J648" s="14"/>
      <c r="K648" s="11" t="str">
        <f>IFERROR(VLOOKUP(LOWER(A648), '[1]설문지 응답 시트1'!I:N, 6, FALSE), "")</f>
        <v/>
      </c>
      <c r="L648" s="13" t="b">
        <v>0</v>
      </c>
      <c r="M648" s="13" t="b">
        <v>0</v>
      </c>
      <c r="N648" s="11"/>
      <c r="O648" s="12" t="str">
        <f>IF(ISBLANK(Table1[[#This Row],[예약일(확정)]]),"",Table1[[#This Row],[예약일(확정)]]+7)</f>
        <v/>
      </c>
      <c r="P648" s="11"/>
      <c r="Q648" s="11"/>
      <c r="R648" s="11"/>
      <c r="S648" s="11"/>
      <c r="T648" s="11"/>
      <c r="U648" s="10"/>
    </row>
    <row r="649" spans="1:21" ht="17">
      <c r="A649" s="124" t="s">
        <v>5211</v>
      </c>
      <c r="B649" s="222" t="str">
        <f>"https://www.instagram.com/"&amp;A649</f>
        <v>https://www.instagram.com/jjaneslee</v>
      </c>
      <c r="C649" s="182"/>
      <c r="D649" s="150" t="s">
        <v>4</v>
      </c>
      <c r="E649" s="224" t="str">
        <f ca="1">IF(AND(J649&lt;&gt;"", O649&lt;&gt;"", TODAY() &gt; O649, N649=""), "포스팅 지연",
IF(N649&lt;&gt;"", "포스팅 완료",
IF(M649=TRUE, "시술 완료",
IF(L649=TRUE, "콘텐츠 가이드 전송",
IF(NOT(ISBLANK(J649)), "예약 확정",
IF(I649=TRUE, "구글폼 회신",
IF(H649=TRUE, "구글폼 전송",
IF(G649=TRUE, "거절",
IF(F649=TRUE, "회신 수신",
"태핑 완료 회신대기")))))
))))</f>
        <v>태핑 완료 회신대기</v>
      </c>
      <c r="F649" s="22" t="b">
        <v>0</v>
      </c>
      <c r="G649" s="22" t="b">
        <v>0</v>
      </c>
      <c r="H649" s="22" t="b">
        <v>0</v>
      </c>
      <c r="I649" s="22" t="b">
        <f>IF(COUNTIF([1]!Form_Responses1[[#All],[Instagram account
(ex. idenel_official - Do not put "@")]], LOWER(A649)) &gt; 0, TRUE, FALSE)</f>
        <v>0</v>
      </c>
      <c r="J649" s="23"/>
      <c r="K649" s="20" t="str">
        <f>IFERROR(VLOOKUP(LOWER(A649), '[1]설문지 응답 시트1'!I:N, 6, FALSE), "")</f>
        <v/>
      </c>
      <c r="L649" s="22" t="b">
        <v>0</v>
      </c>
      <c r="M649" s="22" t="b">
        <v>0</v>
      </c>
      <c r="N649" s="20"/>
      <c r="O649" s="21" t="str">
        <f>IF(ISBLANK(Table1[[#This Row],[예약일(확정)]]),"",Table1[[#This Row],[예약일(확정)]]+7)</f>
        <v/>
      </c>
      <c r="P649" s="20"/>
      <c r="Q649" s="20"/>
      <c r="R649" s="20"/>
      <c r="S649" s="20"/>
      <c r="T649" s="20"/>
      <c r="U649" s="19"/>
    </row>
    <row r="650" spans="1:21" ht="17">
      <c r="A650" s="71" t="s">
        <v>5210</v>
      </c>
      <c r="B650" s="222" t="str">
        <f>"https://www.instagram.com/"&amp;A650</f>
        <v>https://www.instagram.com/joeyjia_official</v>
      </c>
      <c r="C650" s="182"/>
      <c r="D650" s="148" t="s">
        <v>4</v>
      </c>
      <c r="E650" s="223" t="str">
        <f ca="1">IF(AND(J650&lt;&gt;"", O650&lt;&gt;"", TODAY() &gt; O650, N650=""), "포스팅 지연",
IF(N650&lt;&gt;"", "포스팅 완료",
IF(M650=TRUE, "시술 완료",
IF(L650=TRUE, "콘텐츠 가이드 전송",
IF(NOT(ISBLANK(J650)), "예약 확정",
IF(I650=TRUE, "구글폼 회신",
IF(H650=TRUE, "구글폼 전송",
IF(G650=TRUE, "거절",
IF(F650=TRUE, "회신 수신",
"태핑 완료 회신대기")))))
))))</f>
        <v>태핑 완료 회신대기</v>
      </c>
      <c r="F650" s="13" t="b">
        <v>0</v>
      </c>
      <c r="G650" s="13" t="b">
        <v>0</v>
      </c>
      <c r="H650" s="13" t="b">
        <v>0</v>
      </c>
      <c r="I650" s="13" t="b">
        <f>IF(COUNTIF([1]!Form_Responses1[[#All],[Instagram account
(ex. idenel_official - Do not put "@")]], LOWER(A650)) &gt; 0, TRUE, FALSE)</f>
        <v>0</v>
      </c>
      <c r="J650" s="14"/>
      <c r="K650" s="11" t="str">
        <f>IFERROR(VLOOKUP(LOWER(A650), '[1]설문지 응답 시트1'!I:N, 6, FALSE), "")</f>
        <v/>
      </c>
      <c r="L650" s="13" t="b">
        <v>0</v>
      </c>
      <c r="M650" s="13" t="b">
        <v>0</v>
      </c>
      <c r="N650" s="11"/>
      <c r="O650" s="12" t="str">
        <f>IF(ISBLANK(Table1[[#This Row],[예약일(확정)]]),"",Table1[[#This Row],[예약일(확정)]]+7)</f>
        <v/>
      </c>
      <c r="P650" s="11"/>
      <c r="Q650" s="11"/>
      <c r="R650" s="11"/>
      <c r="S650" s="11"/>
      <c r="T650" s="11"/>
      <c r="U650" s="10"/>
    </row>
    <row r="651" spans="1:21" ht="17">
      <c r="A651" s="124" t="s">
        <v>5209</v>
      </c>
      <c r="B651" s="222" t="str">
        <f>"https://www.instagram.com/"&amp;A651</f>
        <v>https://www.instagram.com/jouya_mk</v>
      </c>
      <c r="C651" s="182"/>
      <c r="D651" s="150" t="s">
        <v>4</v>
      </c>
      <c r="E651" s="224" t="str">
        <f ca="1">IF(AND(J651&lt;&gt;"", O651&lt;&gt;"", TODAY() &gt; O651, N651=""), "포스팅 지연",
IF(N651&lt;&gt;"", "포스팅 완료",
IF(M651=TRUE, "시술 완료",
IF(L651=TRUE, "콘텐츠 가이드 전송",
IF(NOT(ISBLANK(J651)), "예약 확정",
IF(I651=TRUE, "구글폼 회신",
IF(H651=TRUE, "구글폼 전송",
IF(G651=TRUE, "거절",
IF(F651=TRUE, "회신 수신",
"태핑 완료 회신대기")))))
))))</f>
        <v>태핑 완료 회신대기</v>
      </c>
      <c r="F651" s="22" t="b">
        <v>0</v>
      </c>
      <c r="G651" s="22" t="b">
        <v>0</v>
      </c>
      <c r="H651" s="22" t="b">
        <v>0</v>
      </c>
      <c r="I651" s="22" t="b">
        <f>IF(COUNTIF([1]!Form_Responses1[[#All],[Instagram account
(ex. idenel_official - Do not put "@")]], LOWER(A651)) &gt; 0, TRUE, FALSE)</f>
        <v>0</v>
      </c>
      <c r="J651" s="23"/>
      <c r="K651" s="20" t="str">
        <f>IFERROR(VLOOKUP(LOWER(A651), '[1]설문지 응답 시트1'!I:N, 6, FALSE), "")</f>
        <v/>
      </c>
      <c r="L651" s="22" t="b">
        <v>0</v>
      </c>
      <c r="M651" s="22" t="b">
        <v>0</v>
      </c>
      <c r="N651" s="20"/>
      <c r="O651" s="21" t="str">
        <f>IF(ISBLANK(Table1[[#This Row],[예약일(확정)]]),"",Table1[[#This Row],[예약일(확정)]]+7)</f>
        <v/>
      </c>
      <c r="P651" s="20"/>
      <c r="Q651" s="20"/>
      <c r="R651" s="20"/>
      <c r="S651" s="20"/>
      <c r="T651" s="20"/>
      <c r="U651" s="19"/>
    </row>
    <row r="652" spans="1:21" ht="17">
      <c r="A652" s="71" t="s">
        <v>5208</v>
      </c>
      <c r="B652" s="222" t="str">
        <f>"https://www.instagram.com/"&amp;A652</f>
        <v>https://www.instagram.com/judayday24</v>
      </c>
      <c r="C652" s="182"/>
      <c r="D652" s="148" t="s">
        <v>4</v>
      </c>
      <c r="E652" s="223" t="str">
        <f ca="1">IF(AND(J652&lt;&gt;"", O652&lt;&gt;"", TODAY() &gt; O652, N652=""), "포스팅 지연",
IF(N652&lt;&gt;"", "포스팅 완료",
IF(M652=TRUE, "시술 완료",
IF(L652=TRUE, "콘텐츠 가이드 전송",
IF(NOT(ISBLANK(J652)), "예약 확정",
IF(I652=TRUE, "구글폼 회신",
IF(H652=TRUE, "구글폼 전송",
IF(G652=TRUE, "거절",
IF(F652=TRUE, "회신 수신",
"태핑 완료 회신대기")))))
))))</f>
        <v>태핑 완료 회신대기</v>
      </c>
      <c r="F652" s="13" t="b">
        <v>0</v>
      </c>
      <c r="G652" s="13" t="b">
        <v>0</v>
      </c>
      <c r="H652" s="13" t="b">
        <v>0</v>
      </c>
      <c r="I652" s="13" t="b">
        <f>IF(COUNTIF([1]!Form_Responses1[[#All],[Instagram account
(ex. idenel_official - Do not put "@")]], LOWER(A652)) &gt; 0, TRUE, FALSE)</f>
        <v>0</v>
      </c>
      <c r="J652" s="14"/>
      <c r="K652" s="11" t="str">
        <f>IFERROR(VLOOKUP(LOWER(A652), '[1]설문지 응답 시트1'!I:N, 6, FALSE), "")</f>
        <v/>
      </c>
      <c r="L652" s="13" t="b">
        <v>0</v>
      </c>
      <c r="M652" s="13" t="b">
        <v>0</v>
      </c>
      <c r="N652" s="11"/>
      <c r="O652" s="12" t="str">
        <f>IF(ISBLANK(Table1[[#This Row],[예약일(확정)]]),"",Table1[[#This Row],[예약일(확정)]]+7)</f>
        <v/>
      </c>
      <c r="P652" s="11"/>
      <c r="Q652" s="11"/>
      <c r="R652" s="11"/>
      <c r="S652" s="11"/>
      <c r="T652" s="11"/>
      <c r="U652" s="10"/>
    </row>
    <row r="653" spans="1:21" ht="17">
      <c r="A653" s="124" t="s">
        <v>5207</v>
      </c>
      <c r="B653" s="222" t="str">
        <f>"https://www.instagram.com/"&amp;A653</f>
        <v>https://www.instagram.com/judithlcl</v>
      </c>
      <c r="C653" s="182"/>
      <c r="D653" s="150" t="s">
        <v>4</v>
      </c>
      <c r="E653" s="224" t="str">
        <f ca="1">IF(AND(J653&lt;&gt;"", O653&lt;&gt;"", TODAY() &gt; O653, N653=""), "포스팅 지연",
IF(N653&lt;&gt;"", "포스팅 완료",
IF(M653=TRUE, "시술 완료",
IF(L653=TRUE, "콘텐츠 가이드 전송",
IF(NOT(ISBLANK(J653)), "예약 확정",
IF(I653=TRUE, "구글폼 회신",
IF(H653=TRUE, "구글폼 전송",
IF(G653=TRUE, "거절",
IF(F653=TRUE, "회신 수신",
"태핑 완료 회신대기")))))
))))</f>
        <v>태핑 완료 회신대기</v>
      </c>
      <c r="F653" s="22" t="b">
        <v>0</v>
      </c>
      <c r="G653" s="22" t="b">
        <v>0</v>
      </c>
      <c r="H653" s="22" t="b">
        <v>0</v>
      </c>
      <c r="I653" s="22" t="b">
        <f>IF(COUNTIF([1]!Form_Responses1[[#All],[Instagram account
(ex. idenel_official - Do not put "@")]], LOWER(A653)) &gt; 0, TRUE, FALSE)</f>
        <v>0</v>
      </c>
      <c r="J653" s="23"/>
      <c r="K653" s="20" t="str">
        <f>IFERROR(VLOOKUP(LOWER(A653), '[1]설문지 응답 시트1'!I:N, 6, FALSE), "")</f>
        <v/>
      </c>
      <c r="L653" s="22" t="b">
        <v>0</v>
      </c>
      <c r="M653" s="22" t="b">
        <v>0</v>
      </c>
      <c r="N653" s="20"/>
      <c r="O653" s="21" t="str">
        <f>IF(ISBLANK(Table1[[#This Row],[예약일(확정)]]),"",Table1[[#This Row],[예약일(확정)]]+7)</f>
        <v/>
      </c>
      <c r="P653" s="20"/>
      <c r="Q653" s="20"/>
      <c r="R653" s="20"/>
      <c r="S653" s="20"/>
      <c r="T653" s="20"/>
      <c r="U653" s="19"/>
    </row>
    <row r="654" spans="1:21" ht="17">
      <c r="A654" s="71" t="s">
        <v>5206</v>
      </c>
      <c r="B654" s="222" t="str">
        <f>"https://www.instagram.com/"&amp;A654</f>
        <v>https://www.instagram.com/julssure</v>
      </c>
      <c r="C654" s="182"/>
      <c r="D654" s="148" t="s">
        <v>4</v>
      </c>
      <c r="E654" s="223" t="str">
        <f ca="1">IF(AND(J654&lt;&gt;"", O654&lt;&gt;"", TODAY() &gt; O654, N654=""), "포스팅 지연",
IF(N654&lt;&gt;"", "포스팅 완료",
IF(M654=TRUE, "시술 완료",
IF(L654=TRUE, "콘텐츠 가이드 전송",
IF(NOT(ISBLANK(J654)), "예약 확정",
IF(I654=TRUE, "구글폼 회신",
IF(H654=TRUE, "구글폼 전송",
IF(G654=TRUE, "거절",
IF(F654=TRUE, "회신 수신",
"태핑 완료 회신대기")))))
))))</f>
        <v>태핑 완료 회신대기</v>
      </c>
      <c r="F654" s="13" t="b">
        <v>0</v>
      </c>
      <c r="G654" s="13" t="b">
        <v>0</v>
      </c>
      <c r="H654" s="13" t="b">
        <v>0</v>
      </c>
      <c r="I654" s="13" t="b">
        <f>IF(COUNTIF([1]!Form_Responses1[[#All],[Instagram account
(ex. idenel_official - Do not put "@")]], LOWER(A654)) &gt; 0, TRUE, FALSE)</f>
        <v>0</v>
      </c>
      <c r="J654" s="14"/>
      <c r="K654" s="11" t="str">
        <f>IFERROR(VLOOKUP(LOWER(A654), '[1]설문지 응답 시트1'!I:N, 6, FALSE), "")</f>
        <v/>
      </c>
      <c r="L654" s="13" t="b">
        <v>0</v>
      </c>
      <c r="M654" s="13" t="b">
        <v>0</v>
      </c>
      <c r="N654" s="11"/>
      <c r="O654" s="12" t="str">
        <f>IF(ISBLANK(Table1[[#This Row],[예약일(확정)]]),"",Table1[[#This Row],[예약일(확정)]]+7)</f>
        <v/>
      </c>
      <c r="P654" s="11"/>
      <c r="Q654" s="11"/>
      <c r="R654" s="11"/>
      <c r="S654" s="11"/>
      <c r="T654" s="11"/>
      <c r="U654" s="10"/>
    </row>
    <row r="655" spans="1:21" ht="17">
      <c r="A655" s="124" t="s">
        <v>5205</v>
      </c>
      <c r="B655" s="222" t="str">
        <f>"https://www.instagram.com/"&amp;A655</f>
        <v>https://www.instagram.com/k.hyli</v>
      </c>
      <c r="C655" s="182"/>
      <c r="D655" s="150" t="s">
        <v>4</v>
      </c>
      <c r="E655" s="224" t="str">
        <f ca="1">IF(AND(J655&lt;&gt;"", O655&lt;&gt;"", TODAY() &gt; O655, N655=""), "포스팅 지연",
IF(N655&lt;&gt;"", "포스팅 완료",
IF(M655=TRUE, "시술 완료",
IF(L655=TRUE, "콘텐츠 가이드 전송",
IF(NOT(ISBLANK(J655)), "예약 확정",
IF(I655=TRUE, "구글폼 회신",
IF(H655=TRUE, "구글폼 전송",
IF(G655=TRUE, "거절",
IF(F655=TRUE, "회신 수신",
"태핑 완료 회신대기")))))
))))</f>
        <v>태핑 완료 회신대기</v>
      </c>
      <c r="F655" s="22" t="b">
        <v>0</v>
      </c>
      <c r="G655" s="22" t="b">
        <v>0</v>
      </c>
      <c r="H655" s="22" t="b">
        <v>0</v>
      </c>
      <c r="I655" s="22" t="b">
        <f>IF(COUNTIF([1]!Form_Responses1[[#All],[Instagram account
(ex. idenel_official - Do not put "@")]], LOWER(A655)) &gt; 0, TRUE, FALSE)</f>
        <v>0</v>
      </c>
      <c r="J655" s="23"/>
      <c r="K655" s="20" t="str">
        <f>IFERROR(VLOOKUP(LOWER(A655), '[1]설문지 응답 시트1'!I:N, 6, FALSE), "")</f>
        <v/>
      </c>
      <c r="L655" s="22" t="b">
        <v>0</v>
      </c>
      <c r="M655" s="22" t="b">
        <v>0</v>
      </c>
      <c r="N655" s="20"/>
      <c r="O655" s="21" t="str">
        <f>IF(ISBLANK(Table1[[#This Row],[예약일(확정)]]),"",Table1[[#This Row],[예약일(확정)]]+7)</f>
        <v/>
      </c>
      <c r="P655" s="20"/>
      <c r="Q655" s="20"/>
      <c r="R655" s="20"/>
      <c r="S655" s="20"/>
      <c r="T655" s="20"/>
      <c r="U655" s="19"/>
    </row>
    <row r="656" spans="1:21" ht="17">
      <c r="A656" s="71" t="s">
        <v>5204</v>
      </c>
      <c r="B656" s="222" t="str">
        <f>"https://www.instagram.com/"&amp;A656</f>
        <v>https://www.instagram.com/kalie_ho</v>
      </c>
      <c r="C656" s="182"/>
      <c r="D656" s="148" t="s">
        <v>4</v>
      </c>
      <c r="E656" s="223" t="str">
        <f ca="1">IF(AND(J656&lt;&gt;"", O656&lt;&gt;"", TODAY() &gt; O656, N656=""), "포스팅 지연",
IF(N656&lt;&gt;"", "포스팅 완료",
IF(M656=TRUE, "시술 완료",
IF(L656=TRUE, "콘텐츠 가이드 전송",
IF(NOT(ISBLANK(J656)), "예약 확정",
IF(I656=TRUE, "구글폼 회신",
IF(H656=TRUE, "구글폼 전송",
IF(G656=TRUE, "거절",
IF(F656=TRUE, "회신 수신",
"태핑 완료 회신대기")))))
))))</f>
        <v>태핑 완료 회신대기</v>
      </c>
      <c r="F656" s="13" t="b">
        <v>0</v>
      </c>
      <c r="G656" s="13" t="b">
        <v>0</v>
      </c>
      <c r="H656" s="13" t="b">
        <v>0</v>
      </c>
      <c r="I656" s="13" t="b">
        <f>IF(COUNTIF([1]!Form_Responses1[[#All],[Instagram account
(ex. idenel_official - Do not put "@")]], LOWER(A656)) &gt; 0, TRUE, FALSE)</f>
        <v>0</v>
      </c>
      <c r="J656" s="14"/>
      <c r="K656" s="11" t="str">
        <f>IFERROR(VLOOKUP(LOWER(A656), '[1]설문지 응답 시트1'!I:N, 6, FALSE), "")</f>
        <v/>
      </c>
      <c r="L656" s="13" t="b">
        <v>0</v>
      </c>
      <c r="M656" s="13" t="b">
        <v>0</v>
      </c>
      <c r="N656" s="11"/>
      <c r="O656" s="12" t="str">
        <f>IF(ISBLANK(Table1[[#This Row],[예약일(확정)]]),"",Table1[[#This Row],[예약일(확정)]]+7)</f>
        <v/>
      </c>
      <c r="P656" s="11"/>
      <c r="Q656" s="11"/>
      <c r="R656" s="11"/>
      <c r="S656" s="11"/>
      <c r="T656" s="11"/>
      <c r="U656" s="10"/>
    </row>
    <row r="657" spans="1:21" ht="17">
      <c r="A657" s="124" t="s">
        <v>5203</v>
      </c>
      <c r="B657" s="222" t="str">
        <f>"https://www.instagram.com/"&amp;A657</f>
        <v>https://www.instagram.com/karina_rakhmanova</v>
      </c>
      <c r="C657" s="182"/>
      <c r="D657" s="150" t="s">
        <v>4</v>
      </c>
      <c r="E657" s="224" t="str">
        <f ca="1">IF(AND(J657&lt;&gt;"", O657&lt;&gt;"", TODAY() &gt; O657, N657=""), "포스팅 지연",
IF(N657&lt;&gt;"", "포스팅 완료",
IF(M657=TRUE, "시술 완료",
IF(L657=TRUE, "콘텐츠 가이드 전송",
IF(NOT(ISBLANK(J657)), "예약 확정",
IF(I657=TRUE, "구글폼 회신",
IF(H657=TRUE, "구글폼 전송",
IF(G657=TRUE, "거절",
IF(F657=TRUE, "회신 수신",
"태핑 완료 회신대기")))))
))))</f>
        <v>태핑 완료 회신대기</v>
      </c>
      <c r="F657" s="22" t="b">
        <v>0</v>
      </c>
      <c r="G657" s="22" t="b">
        <v>0</v>
      </c>
      <c r="H657" s="22" t="b">
        <v>0</v>
      </c>
      <c r="I657" s="22" t="b">
        <f>IF(COUNTIF([1]!Form_Responses1[[#All],[Instagram account
(ex. idenel_official - Do not put "@")]], LOWER(A657)) &gt; 0, TRUE, FALSE)</f>
        <v>0</v>
      </c>
      <c r="J657" s="23"/>
      <c r="K657" s="20" t="str">
        <f>IFERROR(VLOOKUP(LOWER(A657), '[1]설문지 응답 시트1'!I:N, 6, FALSE), "")</f>
        <v/>
      </c>
      <c r="L657" s="22" t="b">
        <v>0</v>
      </c>
      <c r="M657" s="22" t="b">
        <v>0</v>
      </c>
      <c r="N657" s="20"/>
      <c r="O657" s="21" t="str">
        <f>IF(ISBLANK(Table1[[#This Row],[예약일(확정)]]),"",Table1[[#This Row],[예약일(확정)]]+7)</f>
        <v/>
      </c>
      <c r="P657" s="20"/>
      <c r="Q657" s="20"/>
      <c r="R657" s="20"/>
      <c r="S657" s="20"/>
      <c r="T657" s="20"/>
      <c r="U657" s="19"/>
    </row>
    <row r="658" spans="1:21" ht="17">
      <c r="A658" s="71" t="s">
        <v>5202</v>
      </c>
      <c r="B658" s="222" t="str">
        <f>"https://www.instagram.com/"&amp;A658</f>
        <v>https://www.instagram.com/katerynafylypchuk</v>
      </c>
      <c r="C658" s="182"/>
      <c r="D658" s="148" t="s">
        <v>4</v>
      </c>
      <c r="E658" s="223" t="str">
        <f ca="1">IF(AND(J658&lt;&gt;"", O658&lt;&gt;"", TODAY() &gt; O658, N658=""), "포스팅 지연",
IF(N658&lt;&gt;"", "포스팅 완료",
IF(M658=TRUE, "시술 완료",
IF(L658=TRUE, "콘텐츠 가이드 전송",
IF(NOT(ISBLANK(J658)), "예약 확정",
IF(I658=TRUE, "구글폼 회신",
IF(H658=TRUE, "구글폼 전송",
IF(G658=TRUE, "거절",
IF(F658=TRUE, "회신 수신",
"태핑 완료 회신대기")))))
))))</f>
        <v>태핑 완료 회신대기</v>
      </c>
      <c r="F658" s="13" t="b">
        <v>0</v>
      </c>
      <c r="G658" s="13" t="b">
        <v>0</v>
      </c>
      <c r="H658" s="13" t="b">
        <v>0</v>
      </c>
      <c r="I658" s="13" t="b">
        <f>IF(COUNTIF([1]!Form_Responses1[[#All],[Instagram account
(ex. idenel_official - Do not put "@")]], LOWER(A658)) &gt; 0, TRUE, FALSE)</f>
        <v>0</v>
      </c>
      <c r="J658" s="14"/>
      <c r="K658" s="11" t="str">
        <f>IFERROR(VLOOKUP(LOWER(A658), '[1]설문지 응답 시트1'!I:N, 6, FALSE), "")</f>
        <v/>
      </c>
      <c r="L658" s="13" t="b">
        <v>0</v>
      </c>
      <c r="M658" s="13" t="b">
        <v>0</v>
      </c>
      <c r="N658" s="11"/>
      <c r="O658" s="12" t="str">
        <f>IF(ISBLANK(Table1[[#This Row],[예약일(확정)]]),"",Table1[[#This Row],[예약일(확정)]]+7)</f>
        <v/>
      </c>
      <c r="P658" s="11"/>
      <c r="Q658" s="11"/>
      <c r="R658" s="11"/>
      <c r="S658" s="11"/>
      <c r="T658" s="11"/>
      <c r="U658" s="10"/>
    </row>
    <row r="659" spans="1:21" ht="17">
      <c r="A659" s="124" t="s">
        <v>5201</v>
      </c>
      <c r="B659" s="222" t="str">
        <f>"https://www.instagram.com/"&amp;A659</f>
        <v>https://www.instagram.com/katherinecorniel</v>
      </c>
      <c r="C659" s="182"/>
      <c r="D659" s="150" t="s">
        <v>4</v>
      </c>
      <c r="E659" s="224" t="str">
        <f ca="1">IF(AND(J659&lt;&gt;"", O659&lt;&gt;"", TODAY() &gt; O659, N659=""), "포스팅 지연",
IF(N659&lt;&gt;"", "포스팅 완료",
IF(M659=TRUE, "시술 완료",
IF(L659=TRUE, "콘텐츠 가이드 전송",
IF(NOT(ISBLANK(J659)), "예약 확정",
IF(I659=TRUE, "구글폼 회신",
IF(H659=TRUE, "구글폼 전송",
IF(G659=TRUE, "거절",
IF(F659=TRUE, "회신 수신",
"태핑 완료 회신대기")))))
))))</f>
        <v>회신 수신</v>
      </c>
      <c r="F659" s="22" t="b">
        <v>1</v>
      </c>
      <c r="G659" s="22" t="b">
        <v>0</v>
      </c>
      <c r="H659" s="22" t="b">
        <v>0</v>
      </c>
      <c r="I659" s="22" t="b">
        <f>IF(COUNTIF([1]!Form_Responses1[[#All],[Instagram account
(ex. idenel_official - Do not put "@")]], LOWER(A659)) &gt; 0, TRUE, FALSE)</f>
        <v>0</v>
      </c>
      <c r="J659" s="23"/>
      <c r="K659" s="20" t="str">
        <f>IFERROR(VLOOKUP(LOWER(A659), '[1]설문지 응답 시트1'!I:N, 6, FALSE), "")</f>
        <v/>
      </c>
      <c r="L659" s="22" t="b">
        <v>0</v>
      </c>
      <c r="M659" s="22" t="b">
        <v>0</v>
      </c>
      <c r="N659" s="20"/>
      <c r="O659" s="21" t="str">
        <f>IF(ISBLANK(Table1[[#This Row],[예약일(확정)]]),"",Table1[[#This Row],[예약일(확정)]]+7)</f>
        <v/>
      </c>
      <c r="P659" s="20"/>
      <c r="Q659" s="20"/>
      <c r="R659" s="20"/>
      <c r="S659" s="20"/>
      <c r="T659" s="20"/>
      <c r="U659" s="19"/>
    </row>
    <row r="660" spans="1:21" ht="17">
      <c r="A660" s="71" t="s">
        <v>5200</v>
      </c>
      <c r="B660" s="222" t="str">
        <f>"https://www.instagram.com/"&amp;A660</f>
        <v>https://www.instagram.com/kathleencarm</v>
      </c>
      <c r="C660" s="182"/>
      <c r="D660" s="148" t="s">
        <v>4</v>
      </c>
      <c r="E660" s="223" t="str">
        <f ca="1">IF(AND(J660&lt;&gt;"", O660&lt;&gt;"", TODAY() &gt; O660, N660=""), "포스팅 지연",
IF(N660&lt;&gt;"", "포스팅 완료",
IF(M660=TRUE, "시술 완료",
IF(L660=TRUE, "콘텐츠 가이드 전송",
IF(NOT(ISBLANK(J660)), "예약 확정",
IF(I660=TRUE, "구글폼 회신",
IF(H660=TRUE, "구글폼 전송",
IF(G660=TRUE, "거절",
IF(F660=TRUE, "회신 수신",
"태핑 완료 회신대기")))))
))))</f>
        <v>태핑 완료 회신대기</v>
      </c>
      <c r="F660" s="13" t="b">
        <v>0</v>
      </c>
      <c r="G660" s="13" t="b">
        <v>0</v>
      </c>
      <c r="H660" s="13" t="b">
        <v>0</v>
      </c>
      <c r="I660" s="13" t="b">
        <f>IF(COUNTIF([1]!Form_Responses1[[#All],[Instagram account
(ex. idenel_official - Do not put "@")]], LOWER(A660)) &gt; 0, TRUE, FALSE)</f>
        <v>0</v>
      </c>
      <c r="J660" s="14"/>
      <c r="K660" s="11" t="str">
        <f>IFERROR(VLOOKUP(LOWER(A660), '[1]설문지 응답 시트1'!I:N, 6, FALSE), "")</f>
        <v/>
      </c>
      <c r="L660" s="13" t="b">
        <v>0</v>
      </c>
      <c r="M660" s="13" t="b">
        <v>0</v>
      </c>
      <c r="N660" s="11"/>
      <c r="O660" s="12" t="str">
        <f>IF(ISBLANK(Table1[[#This Row],[예약일(확정)]]),"",Table1[[#This Row],[예약일(확정)]]+7)</f>
        <v/>
      </c>
      <c r="P660" s="11"/>
      <c r="Q660" s="11"/>
      <c r="R660" s="11"/>
      <c r="S660" s="11"/>
      <c r="T660" s="11"/>
      <c r="U660" s="10"/>
    </row>
    <row r="661" spans="1:21" ht="17">
      <c r="A661" s="124" t="s">
        <v>5199</v>
      </c>
      <c r="B661" s="222" t="str">
        <f>"https://www.instagram.com/"&amp;A661</f>
        <v>https://www.instagram.com/katiecung</v>
      </c>
      <c r="C661" s="182"/>
      <c r="D661" s="150" t="s">
        <v>4</v>
      </c>
      <c r="E661" s="224" t="str">
        <f ca="1">IF(AND(J661&lt;&gt;"", O661&lt;&gt;"", TODAY() &gt; O661, N661=""), "포스팅 지연",
IF(N661&lt;&gt;"", "포스팅 완료",
IF(M661=TRUE, "시술 완료",
IF(L661=TRUE, "콘텐츠 가이드 전송",
IF(NOT(ISBLANK(J661)), "예약 확정",
IF(I661=TRUE, "구글폼 회신",
IF(H661=TRUE, "구글폼 전송",
IF(G661=TRUE, "거절",
IF(F661=TRUE, "회신 수신",
"태핑 완료 회신대기")))))
))))</f>
        <v>태핑 완료 회신대기</v>
      </c>
      <c r="F661" s="22" t="b">
        <v>0</v>
      </c>
      <c r="G661" s="22" t="b">
        <v>0</v>
      </c>
      <c r="H661" s="22" t="b">
        <v>0</v>
      </c>
      <c r="I661" s="22" t="b">
        <f>IF(COUNTIF([1]!Form_Responses1[[#All],[Instagram account
(ex. idenel_official - Do not put "@")]], LOWER(A661)) &gt; 0, TRUE, FALSE)</f>
        <v>0</v>
      </c>
      <c r="J661" s="23"/>
      <c r="K661" s="20" t="str">
        <f>IFERROR(VLOOKUP(LOWER(A661), '[1]설문지 응답 시트1'!I:N, 6, FALSE), "")</f>
        <v/>
      </c>
      <c r="L661" s="22" t="b">
        <v>0</v>
      </c>
      <c r="M661" s="22" t="b">
        <v>0</v>
      </c>
      <c r="N661" s="20"/>
      <c r="O661" s="21" t="str">
        <f>IF(ISBLANK(Table1[[#This Row],[예약일(확정)]]),"",Table1[[#This Row],[예약일(확정)]]+7)</f>
        <v/>
      </c>
      <c r="P661" s="20"/>
      <c r="Q661" s="20"/>
      <c r="R661" s="20"/>
      <c r="S661" s="20"/>
      <c r="T661" s="20"/>
      <c r="U661" s="19"/>
    </row>
    <row r="662" spans="1:21" ht="17">
      <c r="A662" s="71" t="s">
        <v>5198</v>
      </c>
      <c r="B662" s="222" t="str">
        <f>"https://www.instagram.com/"&amp;A662</f>
        <v>https://www.instagram.com/kavya_in_korea_</v>
      </c>
      <c r="C662" s="182"/>
      <c r="D662" s="148" t="s">
        <v>4</v>
      </c>
      <c r="E662" s="223" t="str">
        <f ca="1">IF(AND(J662&lt;&gt;"", O662&lt;&gt;"", TODAY() &gt; O662, N662=""), "포스팅 지연",
IF(N662&lt;&gt;"", "포스팅 완료",
IF(M662=TRUE, "시술 완료",
IF(L662=TRUE, "콘텐츠 가이드 전송",
IF(NOT(ISBLANK(J662)), "예약 확정",
IF(I662=TRUE, "구글폼 회신",
IF(H662=TRUE, "구글폼 전송",
IF(G662=TRUE, "거절",
IF(F662=TRUE, "회신 수신",
"태핑 완료 회신대기")))))
))))</f>
        <v>태핑 완료 회신대기</v>
      </c>
      <c r="F662" s="13" t="b">
        <v>0</v>
      </c>
      <c r="G662" s="13" t="b">
        <v>0</v>
      </c>
      <c r="H662" s="13" t="b">
        <v>0</v>
      </c>
      <c r="I662" s="13" t="b">
        <f>IF(COUNTIF([1]!Form_Responses1[[#All],[Instagram account
(ex. idenel_official - Do not put "@")]], LOWER(A662)) &gt; 0, TRUE, FALSE)</f>
        <v>0</v>
      </c>
      <c r="J662" s="14"/>
      <c r="K662" s="11" t="str">
        <f>IFERROR(VLOOKUP(LOWER(A662), '[1]설문지 응답 시트1'!I:N, 6, FALSE), "")</f>
        <v/>
      </c>
      <c r="L662" s="13" t="b">
        <v>0</v>
      </c>
      <c r="M662" s="13" t="b">
        <v>0</v>
      </c>
      <c r="N662" s="11"/>
      <c r="O662" s="12" t="str">
        <f>IF(ISBLANK(Table1[[#This Row],[예약일(확정)]]),"",Table1[[#This Row],[예약일(확정)]]+7)</f>
        <v/>
      </c>
      <c r="P662" s="11"/>
      <c r="Q662" s="11"/>
      <c r="R662" s="11"/>
      <c r="S662" s="11"/>
      <c r="T662" s="11"/>
      <c r="U662" s="10"/>
    </row>
    <row r="663" spans="1:21" ht="17">
      <c r="A663" s="124" t="s">
        <v>5197</v>
      </c>
      <c r="B663" s="222" t="str">
        <f>"https://www.instagram.com/"&amp;A663</f>
        <v>https://www.instagram.com/kennybsn</v>
      </c>
      <c r="C663" s="182"/>
      <c r="D663" s="150" t="s">
        <v>4</v>
      </c>
      <c r="E663" s="224" t="str">
        <f ca="1">IF(AND(J663&lt;&gt;"", O663&lt;&gt;"", TODAY() &gt; O663, N663=""), "포스팅 지연",
IF(N663&lt;&gt;"", "포스팅 완료",
IF(M663=TRUE, "시술 완료",
IF(L663=TRUE, "콘텐츠 가이드 전송",
IF(NOT(ISBLANK(J663)), "예약 확정",
IF(I663=TRUE, "구글폼 회신",
IF(H663=TRUE, "구글폼 전송",
IF(G663=TRUE, "거절",
IF(F663=TRUE, "회신 수신",
"태핑 완료 회신대기")))))
))))</f>
        <v>태핑 완료 회신대기</v>
      </c>
      <c r="F663" s="22" t="b">
        <v>0</v>
      </c>
      <c r="G663" s="22" t="b">
        <v>0</v>
      </c>
      <c r="H663" s="22" t="b">
        <v>0</v>
      </c>
      <c r="I663" s="22" t="b">
        <f>IF(COUNTIF([1]!Form_Responses1[[#All],[Instagram account
(ex. idenel_official - Do not put "@")]], LOWER(A663)) &gt; 0, TRUE, FALSE)</f>
        <v>0</v>
      </c>
      <c r="J663" s="23"/>
      <c r="K663" s="20" t="str">
        <f>IFERROR(VLOOKUP(LOWER(A663), '[1]설문지 응답 시트1'!I:N, 6, FALSE), "")</f>
        <v/>
      </c>
      <c r="L663" s="22" t="b">
        <v>0</v>
      </c>
      <c r="M663" s="22" t="b">
        <v>0</v>
      </c>
      <c r="N663" s="20"/>
      <c r="O663" s="21" t="str">
        <f>IF(ISBLANK(Table1[[#This Row],[예약일(확정)]]),"",Table1[[#This Row],[예약일(확정)]]+7)</f>
        <v/>
      </c>
      <c r="P663" s="20"/>
      <c r="Q663" s="20"/>
      <c r="R663" s="20"/>
      <c r="S663" s="20"/>
      <c r="T663" s="20"/>
      <c r="U663" s="19"/>
    </row>
    <row r="664" spans="1:21" ht="17">
      <c r="A664" s="71" t="s">
        <v>5196</v>
      </c>
      <c r="B664" s="222" t="str">
        <f>"https://www.instagram.com/"&amp;A664</f>
        <v>https://www.instagram.com/keziah.ayala</v>
      </c>
      <c r="C664" s="182"/>
      <c r="D664" s="148" t="s">
        <v>4</v>
      </c>
      <c r="E664" s="223" t="str">
        <f ca="1">IF(AND(J664&lt;&gt;"", O664&lt;&gt;"", TODAY() &gt; O664, N664=""), "포스팅 지연",
IF(N664&lt;&gt;"", "포스팅 완료",
IF(M664=TRUE, "시술 완료",
IF(L664=TRUE, "콘텐츠 가이드 전송",
IF(NOT(ISBLANK(J664)), "예약 확정",
IF(I664=TRUE, "구글폼 회신",
IF(H664=TRUE, "구글폼 전송",
IF(G664=TRUE, "거절",
IF(F664=TRUE, "회신 수신",
"태핑 완료 회신대기")))))
))))</f>
        <v>태핑 완료 회신대기</v>
      </c>
      <c r="F664" s="13" t="b">
        <v>0</v>
      </c>
      <c r="G664" s="13" t="b">
        <v>0</v>
      </c>
      <c r="H664" s="13" t="b">
        <v>0</v>
      </c>
      <c r="I664" s="13" t="b">
        <f>IF(COUNTIF([1]!Form_Responses1[[#All],[Instagram account
(ex. idenel_official - Do not put "@")]], LOWER(A664)) &gt; 0, TRUE, FALSE)</f>
        <v>0</v>
      </c>
      <c r="J664" s="14"/>
      <c r="K664" s="11" t="str">
        <f>IFERROR(VLOOKUP(LOWER(A664), '[1]설문지 응답 시트1'!I:N, 6, FALSE), "")</f>
        <v/>
      </c>
      <c r="L664" s="13" t="b">
        <v>0</v>
      </c>
      <c r="M664" s="13" t="b">
        <v>0</v>
      </c>
      <c r="N664" s="11"/>
      <c r="O664" s="12" t="str">
        <f>IF(ISBLANK(Table1[[#This Row],[예약일(확정)]]),"",Table1[[#This Row],[예약일(확정)]]+7)</f>
        <v/>
      </c>
      <c r="P664" s="11"/>
      <c r="Q664" s="11"/>
      <c r="R664" s="11"/>
      <c r="S664" s="11"/>
      <c r="T664" s="11"/>
      <c r="U664" s="10"/>
    </row>
    <row r="665" spans="1:21" ht="17">
      <c r="A665" s="124" t="s">
        <v>5195</v>
      </c>
      <c r="B665" s="222" t="str">
        <f>"https://www.instagram.com/"&amp;A665</f>
        <v>https://www.instagram.com/kikis.delivery.service_</v>
      </c>
      <c r="C665" s="182"/>
      <c r="D665" s="150" t="s">
        <v>4</v>
      </c>
      <c r="E665" s="224" t="str">
        <f ca="1">IF(AND(J665&lt;&gt;"", O665&lt;&gt;"", TODAY() &gt; O665, N665=""), "포스팅 지연",
IF(N665&lt;&gt;"", "포스팅 완료",
IF(M665=TRUE, "시술 완료",
IF(L665=TRUE, "콘텐츠 가이드 전송",
IF(NOT(ISBLANK(J665)), "예약 확정",
IF(I665=TRUE, "구글폼 회신",
IF(H665=TRUE, "구글폼 전송",
IF(G665=TRUE, "거절",
IF(F665=TRUE, "회신 수신",
"태핑 완료 회신대기")))))
))))</f>
        <v>태핑 완료 회신대기</v>
      </c>
      <c r="F665" s="22" t="b">
        <v>0</v>
      </c>
      <c r="G665" s="22" t="b">
        <v>0</v>
      </c>
      <c r="H665" s="22" t="b">
        <v>0</v>
      </c>
      <c r="I665" s="22" t="b">
        <f>IF(COUNTIF([1]!Form_Responses1[[#All],[Instagram account
(ex. idenel_official - Do not put "@")]], LOWER(A665)) &gt; 0, TRUE, FALSE)</f>
        <v>0</v>
      </c>
      <c r="J665" s="23"/>
      <c r="K665" s="20" t="str">
        <f>IFERROR(VLOOKUP(LOWER(A665), '[1]설문지 응답 시트1'!I:N, 6, FALSE), "")</f>
        <v/>
      </c>
      <c r="L665" s="22" t="b">
        <v>0</v>
      </c>
      <c r="M665" s="22" t="b">
        <v>0</v>
      </c>
      <c r="N665" s="20"/>
      <c r="O665" s="21" t="str">
        <f>IF(ISBLANK(Table1[[#This Row],[예약일(확정)]]),"",Table1[[#This Row],[예약일(확정)]]+7)</f>
        <v/>
      </c>
      <c r="P665" s="20"/>
      <c r="Q665" s="20"/>
      <c r="R665" s="20"/>
      <c r="S665" s="20"/>
      <c r="T665" s="20"/>
      <c r="U665" s="19"/>
    </row>
    <row r="666" spans="1:21" ht="17">
      <c r="A666" s="71" t="s">
        <v>5194</v>
      </c>
      <c r="B666" s="222" t="str">
        <f>"https://www.instagram.com/"&amp;A666</f>
        <v>https://www.instagram.com/kimberlycmtt</v>
      </c>
      <c r="C666" s="182"/>
      <c r="D666" s="148" t="s">
        <v>4</v>
      </c>
      <c r="E666" s="223" t="str">
        <f ca="1">IF(AND(J666&lt;&gt;"", O666&lt;&gt;"", TODAY() &gt; O666, N666=""), "포스팅 지연",
IF(N666&lt;&gt;"", "포스팅 완료",
IF(M666=TRUE, "시술 완료",
IF(L666=TRUE, "콘텐츠 가이드 전송",
IF(NOT(ISBLANK(J666)), "예약 확정",
IF(I666=TRUE, "구글폼 회신",
IF(H666=TRUE, "구글폼 전송",
IF(G666=TRUE, "거절",
IF(F666=TRUE, "회신 수신",
"태핑 완료 회신대기")))))
))))</f>
        <v>태핑 완료 회신대기</v>
      </c>
      <c r="F666" s="13" t="b">
        <v>0</v>
      </c>
      <c r="G666" s="13" t="b">
        <v>0</v>
      </c>
      <c r="H666" s="13" t="b">
        <v>0</v>
      </c>
      <c r="I666" s="13" t="b">
        <f>IF(COUNTIF([1]!Form_Responses1[[#All],[Instagram account
(ex. idenel_official - Do not put "@")]], LOWER(A666)) &gt; 0, TRUE, FALSE)</f>
        <v>0</v>
      </c>
      <c r="J666" s="14"/>
      <c r="K666" s="11" t="str">
        <f>IFERROR(VLOOKUP(LOWER(A666), '[1]설문지 응답 시트1'!I:N, 6, FALSE), "")</f>
        <v/>
      </c>
      <c r="L666" s="13" t="b">
        <v>0</v>
      </c>
      <c r="M666" s="13" t="b">
        <v>0</v>
      </c>
      <c r="N666" s="11"/>
      <c r="O666" s="12" t="str">
        <f>IF(ISBLANK(Table1[[#This Row],[예약일(확정)]]),"",Table1[[#This Row],[예약일(확정)]]+7)</f>
        <v/>
      </c>
      <c r="P666" s="11"/>
      <c r="Q666" s="11"/>
      <c r="R666" s="11"/>
      <c r="S666" s="11"/>
      <c r="T666" s="11"/>
      <c r="U666" s="10"/>
    </row>
    <row r="667" spans="1:21" ht="17">
      <c r="A667" s="124" t="s">
        <v>5193</v>
      </c>
      <c r="B667" s="222" t="str">
        <f>"https://www.instagram.com/"&amp;A667</f>
        <v>https://www.instagram.com/kiran_kahlon18</v>
      </c>
      <c r="C667" s="182"/>
      <c r="D667" s="150" t="s">
        <v>4</v>
      </c>
      <c r="E667" s="224" t="str">
        <f ca="1">IF(AND(J667&lt;&gt;"", O667&lt;&gt;"", TODAY() &gt; O667, N667=""), "포스팅 지연",
IF(N667&lt;&gt;"", "포스팅 완료",
IF(M667=TRUE, "시술 완료",
IF(L667=TRUE, "콘텐츠 가이드 전송",
IF(NOT(ISBLANK(J667)), "예약 확정",
IF(I667=TRUE, "구글폼 회신",
IF(H667=TRUE, "구글폼 전송",
IF(G667=TRUE, "거절",
IF(F667=TRUE, "회신 수신",
"태핑 완료 회신대기")))))
))))</f>
        <v>태핑 완료 회신대기</v>
      </c>
      <c r="F667" s="22" t="b">
        <v>0</v>
      </c>
      <c r="G667" s="22" t="b">
        <v>0</v>
      </c>
      <c r="H667" s="22" t="b">
        <v>0</v>
      </c>
      <c r="I667" s="22" t="b">
        <f>IF(COUNTIF([1]!Form_Responses1[[#All],[Instagram account
(ex. idenel_official - Do not put "@")]], LOWER(A667)) &gt; 0, TRUE, FALSE)</f>
        <v>0</v>
      </c>
      <c r="J667" s="23"/>
      <c r="K667" s="20" t="str">
        <f>IFERROR(VLOOKUP(LOWER(A667), '[1]설문지 응답 시트1'!I:N, 6, FALSE), "")</f>
        <v/>
      </c>
      <c r="L667" s="22" t="b">
        <v>0</v>
      </c>
      <c r="M667" s="22" t="b">
        <v>0</v>
      </c>
      <c r="N667" s="20"/>
      <c r="O667" s="21" t="str">
        <f>IF(ISBLANK(Table1[[#This Row],[예약일(확정)]]),"",Table1[[#This Row],[예약일(확정)]]+7)</f>
        <v/>
      </c>
      <c r="P667" s="20"/>
      <c r="Q667" s="20"/>
      <c r="R667" s="20"/>
      <c r="S667" s="20"/>
      <c r="T667" s="20"/>
      <c r="U667" s="19"/>
    </row>
    <row r="668" spans="1:21" ht="17">
      <c r="A668" s="71" t="s">
        <v>5192</v>
      </c>
      <c r="B668" s="222" t="str">
        <f>"https://www.instagram.com/"&amp;A668</f>
        <v>https://www.instagram.com/kiwa_in_taiwan</v>
      </c>
      <c r="C668" s="182"/>
      <c r="D668" s="148" t="s">
        <v>4</v>
      </c>
      <c r="E668" s="223" t="str">
        <f ca="1">IF(AND(J668&lt;&gt;"", O668&lt;&gt;"", TODAY() &gt; O668, N668=""), "포스팅 지연",
IF(N668&lt;&gt;"", "포스팅 완료",
IF(M668=TRUE, "시술 완료",
IF(L668=TRUE, "콘텐츠 가이드 전송",
IF(NOT(ISBLANK(J668)), "예약 확정",
IF(I668=TRUE, "구글폼 회신",
IF(H668=TRUE, "구글폼 전송",
IF(G668=TRUE, "거절",
IF(F668=TRUE, "회신 수신",
"태핑 완료 회신대기")))))
))))</f>
        <v>태핑 완료 회신대기</v>
      </c>
      <c r="F668" s="13" t="b">
        <v>0</v>
      </c>
      <c r="G668" s="13" t="b">
        <v>0</v>
      </c>
      <c r="H668" s="13" t="b">
        <v>0</v>
      </c>
      <c r="I668" s="13" t="b">
        <f>IF(COUNTIF([1]!Form_Responses1[[#All],[Instagram account
(ex. idenel_official - Do not put "@")]], LOWER(A668)) &gt; 0, TRUE, FALSE)</f>
        <v>0</v>
      </c>
      <c r="J668" s="14"/>
      <c r="K668" s="11" t="str">
        <f>IFERROR(VLOOKUP(LOWER(A668), '[1]설문지 응답 시트1'!I:N, 6, FALSE), "")</f>
        <v/>
      </c>
      <c r="L668" s="13" t="b">
        <v>0</v>
      </c>
      <c r="M668" s="13" t="b">
        <v>0</v>
      </c>
      <c r="N668" s="11"/>
      <c r="O668" s="12" t="str">
        <f>IF(ISBLANK(Table1[[#This Row],[예약일(확정)]]),"",Table1[[#This Row],[예약일(확정)]]+7)</f>
        <v/>
      </c>
      <c r="P668" s="11"/>
      <c r="Q668" s="11"/>
      <c r="R668" s="11"/>
      <c r="S668" s="11"/>
      <c r="T668" s="11"/>
      <c r="U668" s="10"/>
    </row>
    <row r="669" spans="1:21" ht="17">
      <c r="A669" s="124" t="s">
        <v>5191</v>
      </c>
      <c r="B669" s="222" t="str">
        <f>"https://www.instagram.com/"&amp;A669</f>
        <v>https://www.instagram.com/korean_bits</v>
      </c>
      <c r="C669" s="182"/>
      <c r="D669" s="150" t="s">
        <v>4</v>
      </c>
      <c r="E669" s="224" t="str">
        <f ca="1">IF(AND(J669&lt;&gt;"", O669&lt;&gt;"", TODAY() &gt; O669, N669=""), "포스팅 지연",
IF(N669&lt;&gt;"", "포스팅 완료",
IF(M669=TRUE, "시술 완료",
IF(L669=TRUE, "콘텐츠 가이드 전송",
IF(NOT(ISBLANK(J669)), "예약 확정",
IF(I669=TRUE, "구글폼 회신",
IF(H669=TRUE, "구글폼 전송",
IF(G669=TRUE, "거절",
IF(F669=TRUE, "회신 수신",
"태핑 완료 회신대기")))))
))))</f>
        <v>태핑 완료 회신대기</v>
      </c>
      <c r="F669" s="22" t="b">
        <v>0</v>
      </c>
      <c r="G669" s="22" t="b">
        <v>0</v>
      </c>
      <c r="H669" s="22" t="b">
        <v>0</v>
      </c>
      <c r="I669" s="22" t="b">
        <f>IF(COUNTIF([1]!Form_Responses1[[#All],[Instagram account
(ex. idenel_official - Do not put "@")]], LOWER(A669)) &gt; 0, TRUE, FALSE)</f>
        <v>0</v>
      </c>
      <c r="J669" s="23"/>
      <c r="K669" s="20" t="str">
        <f>IFERROR(VLOOKUP(LOWER(A669), '[1]설문지 응답 시트1'!I:N, 6, FALSE), "")</f>
        <v/>
      </c>
      <c r="L669" s="22" t="b">
        <v>0</v>
      </c>
      <c r="M669" s="22" t="b">
        <v>0</v>
      </c>
      <c r="N669" s="20"/>
      <c r="O669" s="21" t="str">
        <f>IF(ISBLANK(Table1[[#This Row],[예약일(확정)]]),"",Table1[[#This Row],[예약일(확정)]]+7)</f>
        <v/>
      </c>
      <c r="P669" s="20"/>
      <c r="Q669" s="20"/>
      <c r="R669" s="20"/>
      <c r="S669" s="20"/>
      <c r="T669" s="20"/>
      <c r="U669" s="19"/>
    </row>
    <row r="670" spans="1:21" ht="17">
      <c r="A670" s="71" t="s">
        <v>5190</v>
      </c>
      <c r="B670" s="222" t="str">
        <f>"https://www.instagram.com/"&amp;A670</f>
        <v>https://www.instagram.com/koreanmario</v>
      </c>
      <c r="C670" s="182"/>
      <c r="D670" s="148" t="s">
        <v>4</v>
      </c>
      <c r="E670" s="223" t="str">
        <f ca="1">IF(AND(J670&lt;&gt;"", O670&lt;&gt;"", TODAY() &gt; O670, N670=""), "포스팅 지연",
IF(N670&lt;&gt;"", "포스팅 완료",
IF(M670=TRUE, "시술 완료",
IF(L670=TRUE, "콘텐츠 가이드 전송",
IF(NOT(ISBLANK(J670)), "예약 확정",
IF(I670=TRUE, "구글폼 회신",
IF(H670=TRUE, "구글폼 전송",
IF(G670=TRUE, "거절",
IF(F670=TRUE, "회신 수신",
"태핑 완료 회신대기")))))
))))</f>
        <v>태핑 완료 회신대기</v>
      </c>
      <c r="F670" s="13" t="b">
        <v>0</v>
      </c>
      <c r="G670" s="13" t="b">
        <v>0</v>
      </c>
      <c r="H670" s="13" t="b">
        <v>0</v>
      </c>
      <c r="I670" s="13" t="b">
        <f>IF(COUNTIF([1]!Form_Responses1[[#All],[Instagram account
(ex. idenel_official - Do not put "@")]], LOWER(A670)) &gt; 0, TRUE, FALSE)</f>
        <v>0</v>
      </c>
      <c r="J670" s="14"/>
      <c r="K670" s="11" t="str">
        <f>IFERROR(VLOOKUP(LOWER(A670), '[1]설문지 응답 시트1'!I:N, 6, FALSE), "")</f>
        <v/>
      </c>
      <c r="L670" s="13" t="b">
        <v>0</v>
      </c>
      <c r="M670" s="13" t="b">
        <v>0</v>
      </c>
      <c r="N670" s="11"/>
      <c r="O670" s="12" t="str">
        <f>IF(ISBLANK(Table1[[#This Row],[예약일(확정)]]),"",Table1[[#This Row],[예약일(확정)]]+7)</f>
        <v/>
      </c>
      <c r="P670" s="11"/>
      <c r="Q670" s="11"/>
      <c r="R670" s="11"/>
      <c r="S670" s="11"/>
      <c r="T670" s="11"/>
      <c r="U670" s="10"/>
    </row>
    <row r="671" spans="1:21" ht="17">
      <c r="A671" s="124" t="s">
        <v>5189</v>
      </c>
      <c r="B671" s="222" t="str">
        <f>"https://www.instagram.com/"&amp;A671</f>
        <v>https://www.instagram.com/koreanwithqy</v>
      </c>
      <c r="C671" s="182"/>
      <c r="D671" s="150" t="s">
        <v>4</v>
      </c>
      <c r="E671" s="224" t="str">
        <f ca="1">IF(AND(J671&lt;&gt;"", O671&lt;&gt;"", TODAY() &gt; O671, N671=""), "포스팅 지연",
IF(N671&lt;&gt;"", "포스팅 완료",
IF(M671=TRUE, "시술 완료",
IF(L671=TRUE, "콘텐츠 가이드 전송",
IF(NOT(ISBLANK(J671)), "예약 확정",
IF(I671=TRUE, "구글폼 회신",
IF(H671=TRUE, "구글폼 전송",
IF(G671=TRUE, "거절",
IF(F671=TRUE, "회신 수신",
"태핑 완료 회신대기")))))
))))</f>
        <v>태핑 완료 회신대기</v>
      </c>
      <c r="F671" s="22" t="b">
        <v>0</v>
      </c>
      <c r="G671" s="22" t="b">
        <v>0</v>
      </c>
      <c r="H671" s="22" t="b">
        <v>0</v>
      </c>
      <c r="I671" s="22" t="b">
        <f>IF(COUNTIF([1]!Form_Responses1[[#All],[Instagram account
(ex. idenel_official - Do not put "@")]], LOWER(A671)) &gt; 0, TRUE, FALSE)</f>
        <v>0</v>
      </c>
      <c r="J671" s="23"/>
      <c r="K671" s="20" t="str">
        <f>IFERROR(VLOOKUP(LOWER(A671), '[1]설문지 응답 시트1'!I:N, 6, FALSE), "")</f>
        <v/>
      </c>
      <c r="L671" s="22" t="b">
        <v>0</v>
      </c>
      <c r="M671" s="22" t="b">
        <v>0</v>
      </c>
      <c r="N671" s="20"/>
      <c r="O671" s="21" t="str">
        <f>IF(ISBLANK(Table1[[#This Row],[예약일(확정)]]),"",Table1[[#This Row],[예약일(확정)]]+7)</f>
        <v/>
      </c>
      <c r="P671" s="20"/>
      <c r="Q671" s="20"/>
      <c r="R671" s="20"/>
      <c r="S671" s="20"/>
      <c r="T671" s="20"/>
      <c r="U671" s="19"/>
    </row>
    <row r="672" spans="1:21" ht="17">
      <c r="A672" s="71" t="s">
        <v>3359</v>
      </c>
      <c r="B672" s="222" t="str">
        <f>"https://www.instagram.com/"&amp;A672</f>
        <v>https://www.instagram.com/koreawithlisa</v>
      </c>
      <c r="C672" s="182"/>
      <c r="D672" s="148" t="s">
        <v>4</v>
      </c>
      <c r="E672" s="223" t="str">
        <f ca="1">IF(AND(J672&lt;&gt;"", O672&lt;&gt;"", TODAY() &gt; O672, N672=""), "포스팅 지연",
IF(N672&lt;&gt;"", "포스팅 완료",
IF(M672=TRUE, "시술 완료",
IF(L672=TRUE, "콘텐츠 가이드 전송",
IF(NOT(ISBLANK(J672)), "예약 확정",
IF(I672=TRUE, "구글폼 회신",
IF(H672=TRUE, "구글폼 전송",
IF(G672=TRUE, "거절",
IF(F672=TRUE, "회신 수신",
"태핑 완료 회신대기")))))
))))</f>
        <v>태핑 완료 회신대기</v>
      </c>
      <c r="F672" s="13" t="b">
        <v>0</v>
      </c>
      <c r="G672" s="13" t="b">
        <v>0</v>
      </c>
      <c r="H672" s="13" t="b">
        <v>0</v>
      </c>
      <c r="I672" s="13" t="b">
        <f>IF(COUNTIF([1]!Form_Responses1[[#All],[Instagram account
(ex. idenel_official - Do not put "@")]], LOWER(A672)) &gt; 0, TRUE, FALSE)</f>
        <v>0</v>
      </c>
      <c r="J672" s="14"/>
      <c r="K672" s="11" t="str">
        <f>IFERROR(VLOOKUP(LOWER(A672), '[1]설문지 응답 시트1'!I:N, 6, FALSE), "")</f>
        <v/>
      </c>
      <c r="L672" s="13" t="b">
        <v>0</v>
      </c>
      <c r="M672" s="13" t="b">
        <v>0</v>
      </c>
      <c r="N672" s="11"/>
      <c r="O672" s="12" t="str">
        <f>IF(ISBLANK(Table1[[#This Row],[예약일(확정)]]),"",Table1[[#This Row],[예약일(확정)]]+7)</f>
        <v/>
      </c>
      <c r="P672" s="11"/>
      <c r="Q672" s="11"/>
      <c r="R672" s="11"/>
      <c r="S672" s="11"/>
      <c r="T672" s="11"/>
      <c r="U672" s="10"/>
    </row>
    <row r="673" spans="1:21" ht="17">
      <c r="A673" s="124" t="s">
        <v>5188</v>
      </c>
      <c r="B673" s="222" t="str">
        <f>"https://www.instagram.com/"&amp;A673</f>
        <v>https://www.instagram.com/koredebirturkkizi</v>
      </c>
      <c r="C673" s="182"/>
      <c r="D673" s="150" t="s">
        <v>4</v>
      </c>
      <c r="E673" s="224" t="str">
        <f ca="1">IF(AND(J673&lt;&gt;"", O673&lt;&gt;"", TODAY() &gt; O673, N673=""), "포스팅 지연",
IF(N673&lt;&gt;"", "포스팅 완료",
IF(M673=TRUE, "시술 완료",
IF(L673=TRUE, "콘텐츠 가이드 전송",
IF(NOT(ISBLANK(J673)), "예약 확정",
IF(I673=TRUE, "구글폼 회신",
IF(H673=TRUE, "구글폼 전송",
IF(G673=TRUE, "거절",
IF(F673=TRUE, "회신 수신",
"태핑 완료 회신대기")))))
))))</f>
        <v>태핑 완료 회신대기</v>
      </c>
      <c r="F673" s="22" t="b">
        <v>0</v>
      </c>
      <c r="G673" s="22" t="b">
        <v>0</v>
      </c>
      <c r="H673" s="22" t="b">
        <v>0</v>
      </c>
      <c r="I673" s="22" t="b">
        <f>IF(COUNTIF([1]!Form_Responses1[[#All],[Instagram account
(ex. idenel_official - Do not put "@")]], LOWER(A673)) &gt; 0, TRUE, FALSE)</f>
        <v>0</v>
      </c>
      <c r="J673" s="23"/>
      <c r="K673" s="20" t="str">
        <f>IFERROR(VLOOKUP(LOWER(A673), '[1]설문지 응답 시트1'!I:N, 6, FALSE), "")</f>
        <v/>
      </c>
      <c r="L673" s="22" t="b">
        <v>0</v>
      </c>
      <c r="M673" s="22" t="b">
        <v>0</v>
      </c>
      <c r="N673" s="20"/>
      <c r="O673" s="21" t="str">
        <f>IF(ISBLANK(Table1[[#This Row],[예약일(확정)]]),"",Table1[[#This Row],[예약일(확정)]]+7)</f>
        <v/>
      </c>
      <c r="P673" s="20"/>
      <c r="Q673" s="20"/>
      <c r="R673" s="20"/>
      <c r="S673" s="20"/>
      <c r="T673" s="20"/>
      <c r="U673" s="19"/>
    </row>
    <row r="674" spans="1:21" ht="17">
      <c r="A674" s="71" t="s">
        <v>5187</v>
      </c>
      <c r="B674" s="222" t="str">
        <f>"https://www.instagram.com/"&amp;A674</f>
        <v>https://www.instagram.com/korediliogrencisi</v>
      </c>
      <c r="C674" s="182"/>
      <c r="D674" s="148" t="s">
        <v>4</v>
      </c>
      <c r="E674" s="223" t="str">
        <f ca="1">IF(AND(J674&lt;&gt;"", O674&lt;&gt;"", TODAY() &gt; O674, N674=""), "포스팅 지연",
IF(N674&lt;&gt;"", "포스팅 완료",
IF(M674=TRUE, "시술 완료",
IF(L674=TRUE, "콘텐츠 가이드 전송",
IF(NOT(ISBLANK(J674)), "예약 확정",
IF(I674=TRUE, "구글폼 회신",
IF(H674=TRUE, "구글폼 전송",
IF(G674=TRUE, "거절",
IF(F674=TRUE, "회신 수신",
"태핑 완료 회신대기")))))
))))</f>
        <v>태핑 완료 회신대기</v>
      </c>
      <c r="F674" s="13" t="b">
        <v>0</v>
      </c>
      <c r="G674" s="13" t="b">
        <v>0</v>
      </c>
      <c r="H674" s="13" t="b">
        <v>0</v>
      </c>
      <c r="I674" s="13" t="b">
        <f>IF(COUNTIF([1]!Form_Responses1[[#All],[Instagram account
(ex. idenel_official - Do not put "@")]], LOWER(A674)) &gt; 0, TRUE, FALSE)</f>
        <v>0</v>
      </c>
      <c r="J674" s="14"/>
      <c r="K674" s="11" t="str">
        <f>IFERROR(VLOOKUP(LOWER(A674), '[1]설문지 응답 시트1'!I:N, 6, FALSE), "")</f>
        <v/>
      </c>
      <c r="L674" s="13" t="b">
        <v>0</v>
      </c>
      <c r="M674" s="13" t="b">
        <v>0</v>
      </c>
      <c r="N674" s="11"/>
      <c r="O674" s="12" t="str">
        <f>IF(ISBLANK(Table1[[#This Row],[예약일(확정)]]),"",Table1[[#This Row],[예약일(확정)]]+7)</f>
        <v/>
      </c>
      <c r="P674" s="11"/>
      <c r="Q674" s="11"/>
      <c r="R674" s="11"/>
      <c r="S674" s="11"/>
      <c r="T674" s="11"/>
      <c r="U674" s="10"/>
    </row>
    <row r="675" spans="1:21" ht="17">
      <c r="A675" s="124" t="s">
        <v>5186</v>
      </c>
      <c r="B675" s="222" t="str">
        <f>"https://www.instagram.com/"&amp;A675</f>
        <v>https://www.instagram.com/ktluvsfood</v>
      </c>
      <c r="C675" s="182"/>
      <c r="D675" s="150" t="s">
        <v>4</v>
      </c>
      <c r="E675" s="224" t="str">
        <f ca="1">IF(AND(J675&lt;&gt;"", O675&lt;&gt;"", TODAY() &gt; O675, N675=""), "포스팅 지연",
IF(N675&lt;&gt;"", "포스팅 완료",
IF(M675=TRUE, "시술 완료",
IF(L675=TRUE, "콘텐츠 가이드 전송",
IF(NOT(ISBLANK(J675)), "예약 확정",
IF(I675=TRUE, "구글폼 회신",
IF(H675=TRUE, "구글폼 전송",
IF(G675=TRUE, "거절",
IF(F675=TRUE, "회신 수신",
"태핑 완료 회신대기")))))
))))</f>
        <v>태핑 완료 회신대기</v>
      </c>
      <c r="F675" s="22" t="b">
        <v>0</v>
      </c>
      <c r="G675" s="22" t="b">
        <v>0</v>
      </c>
      <c r="H675" s="22" t="b">
        <v>0</v>
      </c>
      <c r="I675" s="22" t="b">
        <f>IF(COUNTIF([1]!Form_Responses1[[#All],[Instagram account
(ex. idenel_official - Do not put "@")]], LOWER(A675)) &gt; 0, TRUE, FALSE)</f>
        <v>0</v>
      </c>
      <c r="J675" s="23"/>
      <c r="K675" s="20" t="str">
        <f>IFERROR(VLOOKUP(LOWER(A675), '[1]설문지 응답 시트1'!I:N, 6, FALSE), "")</f>
        <v/>
      </c>
      <c r="L675" s="22" t="b">
        <v>0</v>
      </c>
      <c r="M675" s="22" t="b">
        <v>0</v>
      </c>
      <c r="N675" s="20"/>
      <c r="O675" s="21" t="str">
        <f>IF(ISBLANK(Table1[[#This Row],[예약일(확정)]]),"",Table1[[#This Row],[예약일(확정)]]+7)</f>
        <v/>
      </c>
      <c r="P675" s="20"/>
      <c r="Q675" s="20"/>
      <c r="R675" s="20"/>
      <c r="S675" s="20"/>
      <c r="T675" s="20"/>
      <c r="U675" s="19"/>
    </row>
    <row r="676" spans="1:21" ht="17">
      <c r="A676" s="71" t="s">
        <v>5185</v>
      </c>
      <c r="B676" s="222" t="str">
        <f>"https://www.instagram.com/"&amp;A676</f>
        <v>https://www.instagram.com/ktrivs</v>
      </c>
      <c r="C676" s="182"/>
      <c r="D676" s="148" t="s">
        <v>4</v>
      </c>
      <c r="E676" s="223" t="str">
        <f ca="1">IF(AND(J676&lt;&gt;"", O676&lt;&gt;"", TODAY() &gt; O676, N676=""), "포스팅 지연",
IF(N676&lt;&gt;"", "포스팅 완료",
IF(M676=TRUE, "시술 완료",
IF(L676=TRUE, "콘텐츠 가이드 전송",
IF(NOT(ISBLANK(J676)), "예약 확정",
IF(I676=TRUE, "구글폼 회신",
IF(H676=TRUE, "구글폼 전송",
IF(G676=TRUE, "거절",
IF(F676=TRUE, "회신 수신",
"태핑 완료 회신대기")))))
))))</f>
        <v>태핑 완료 회신대기</v>
      </c>
      <c r="F676" s="13" t="b">
        <v>0</v>
      </c>
      <c r="G676" s="13" t="b">
        <v>0</v>
      </c>
      <c r="H676" s="13" t="b">
        <v>0</v>
      </c>
      <c r="I676" s="13" t="b">
        <f>IF(COUNTIF([1]!Form_Responses1[[#All],[Instagram account
(ex. idenel_official - Do not put "@")]], LOWER(A676)) &gt; 0, TRUE, FALSE)</f>
        <v>0</v>
      </c>
      <c r="J676" s="14"/>
      <c r="K676" s="11" t="str">
        <f>IFERROR(VLOOKUP(LOWER(A676), '[1]설문지 응답 시트1'!I:N, 6, FALSE), "")</f>
        <v/>
      </c>
      <c r="L676" s="13" t="b">
        <v>0</v>
      </c>
      <c r="M676" s="13" t="b">
        <v>0</v>
      </c>
      <c r="N676" s="11"/>
      <c r="O676" s="12" t="str">
        <f>IF(ISBLANK(Table1[[#This Row],[예약일(확정)]]),"",Table1[[#This Row],[예약일(확정)]]+7)</f>
        <v/>
      </c>
      <c r="P676" s="11"/>
      <c r="Q676" s="11"/>
      <c r="R676" s="11"/>
      <c r="S676" s="11"/>
      <c r="T676" s="11"/>
      <c r="U676" s="10"/>
    </row>
    <row r="677" spans="1:21" ht="17">
      <c r="A677" s="124" t="s">
        <v>5184</v>
      </c>
      <c r="B677" s="222" t="str">
        <f>"https://www.instagram.com/"&amp;A677</f>
        <v>https://www.instagram.com/ladymanaal</v>
      </c>
      <c r="C677" s="182"/>
      <c r="D677" s="150" t="s">
        <v>4</v>
      </c>
      <c r="E677" s="224" t="str">
        <f ca="1">IF(AND(J677&lt;&gt;"", O677&lt;&gt;"", TODAY() &gt; O677, N677=""), "포스팅 지연",
IF(N677&lt;&gt;"", "포스팅 완료",
IF(M677=TRUE, "시술 완료",
IF(L677=TRUE, "콘텐츠 가이드 전송",
IF(NOT(ISBLANK(J677)), "예약 확정",
IF(I677=TRUE, "구글폼 회신",
IF(H677=TRUE, "구글폼 전송",
IF(G677=TRUE, "거절",
IF(F677=TRUE, "회신 수신",
"태핑 완료 회신대기")))))
))))</f>
        <v>태핑 완료 회신대기</v>
      </c>
      <c r="F677" s="22" t="b">
        <v>0</v>
      </c>
      <c r="G677" s="22" t="b">
        <v>0</v>
      </c>
      <c r="H677" s="22" t="b">
        <v>0</v>
      </c>
      <c r="I677" s="22" t="b">
        <f>IF(COUNTIF([1]!Form_Responses1[[#All],[Instagram account
(ex. idenel_official - Do not put "@")]], LOWER(A677)) &gt; 0, TRUE, FALSE)</f>
        <v>0</v>
      </c>
      <c r="J677" s="23"/>
      <c r="K677" s="20" t="str">
        <f>IFERROR(VLOOKUP(LOWER(A677), '[1]설문지 응답 시트1'!I:N, 6, FALSE), "")</f>
        <v/>
      </c>
      <c r="L677" s="22" t="b">
        <v>0</v>
      </c>
      <c r="M677" s="22" t="b">
        <v>0</v>
      </c>
      <c r="N677" s="20"/>
      <c r="O677" s="21" t="str">
        <f>IF(ISBLANK(Table1[[#This Row],[예약일(확정)]]),"",Table1[[#This Row],[예약일(확정)]]+7)</f>
        <v/>
      </c>
      <c r="P677" s="20"/>
      <c r="Q677" s="20"/>
      <c r="R677" s="20"/>
      <c r="S677" s="20"/>
      <c r="T677" s="20"/>
      <c r="U677" s="19"/>
    </row>
    <row r="678" spans="1:21" ht="17">
      <c r="A678" s="71" t="s">
        <v>5183</v>
      </c>
      <c r="B678" s="222" t="str">
        <f>"https://www.instagram.com/"&amp;A678</f>
        <v>https://www.instagram.com/lalakanoha</v>
      </c>
      <c r="C678" s="182"/>
      <c r="D678" s="148" t="s">
        <v>4</v>
      </c>
      <c r="E678" s="223" t="str">
        <f ca="1">IF(AND(J678&lt;&gt;"", O678&lt;&gt;"", TODAY() &gt; O678, N678=""), "포스팅 지연",
IF(N678&lt;&gt;"", "포스팅 완료",
IF(M678=TRUE, "시술 완료",
IF(L678=TRUE, "콘텐츠 가이드 전송",
IF(NOT(ISBLANK(J678)), "예약 확정",
IF(I678=TRUE, "구글폼 회신",
IF(H678=TRUE, "구글폼 전송",
IF(G678=TRUE, "거절",
IF(F678=TRUE, "회신 수신",
"태핑 완료 회신대기")))))
))))</f>
        <v>태핑 완료 회신대기</v>
      </c>
      <c r="F678" s="13" t="b">
        <v>0</v>
      </c>
      <c r="G678" s="13" t="b">
        <v>0</v>
      </c>
      <c r="H678" s="13" t="b">
        <v>0</v>
      </c>
      <c r="I678" s="13" t="b">
        <f>IF(COUNTIF([1]!Form_Responses1[[#All],[Instagram account
(ex. idenel_official - Do not put "@")]], LOWER(A678)) &gt; 0, TRUE, FALSE)</f>
        <v>0</v>
      </c>
      <c r="J678" s="14"/>
      <c r="K678" s="11" t="str">
        <f>IFERROR(VLOOKUP(LOWER(A678), '[1]설문지 응답 시트1'!I:N, 6, FALSE), "")</f>
        <v/>
      </c>
      <c r="L678" s="13" t="b">
        <v>0</v>
      </c>
      <c r="M678" s="13" t="b">
        <v>0</v>
      </c>
      <c r="N678" s="11"/>
      <c r="O678" s="12" t="str">
        <f>IF(ISBLANK(Table1[[#This Row],[예약일(확정)]]),"",Table1[[#This Row],[예약일(확정)]]+7)</f>
        <v/>
      </c>
      <c r="P678" s="11"/>
      <c r="Q678" s="11"/>
      <c r="R678" s="11"/>
      <c r="S678" s="11"/>
      <c r="T678" s="11"/>
      <c r="U678" s="10"/>
    </row>
    <row r="679" spans="1:21" ht="17">
      <c r="A679" s="124" t="s">
        <v>5182</v>
      </c>
      <c r="B679" s="222" t="str">
        <f>"https://www.instagram.com/"&amp;A679</f>
        <v>https://www.instagram.com/leejindalle</v>
      </c>
      <c r="C679" s="182"/>
      <c r="D679" s="150" t="s">
        <v>4</v>
      </c>
      <c r="E679" s="224" t="str">
        <f ca="1">IF(AND(J679&lt;&gt;"", O679&lt;&gt;"", TODAY() &gt; O679, N679=""), "포스팅 지연",
IF(N679&lt;&gt;"", "포스팅 완료",
IF(M679=TRUE, "시술 완료",
IF(L679=TRUE, "콘텐츠 가이드 전송",
IF(NOT(ISBLANK(J679)), "예약 확정",
IF(I679=TRUE, "구글폼 회신",
IF(H679=TRUE, "구글폼 전송",
IF(G679=TRUE, "거절",
IF(F679=TRUE, "회신 수신",
"태핑 완료 회신대기")))))
))))</f>
        <v>태핑 완료 회신대기</v>
      </c>
      <c r="F679" s="22" t="b">
        <v>0</v>
      </c>
      <c r="G679" s="22" t="b">
        <v>0</v>
      </c>
      <c r="H679" s="22" t="b">
        <v>0</v>
      </c>
      <c r="I679" s="22" t="b">
        <f>IF(COUNTIF([1]!Form_Responses1[[#All],[Instagram account
(ex. idenel_official - Do not put "@")]], LOWER(A679)) &gt; 0, TRUE, FALSE)</f>
        <v>0</v>
      </c>
      <c r="J679" s="23"/>
      <c r="K679" s="20" t="str">
        <f>IFERROR(VLOOKUP(LOWER(A679), '[1]설문지 응답 시트1'!I:N, 6, FALSE), "")</f>
        <v/>
      </c>
      <c r="L679" s="22" t="b">
        <v>0</v>
      </c>
      <c r="M679" s="22" t="b">
        <v>0</v>
      </c>
      <c r="N679" s="20"/>
      <c r="O679" s="21" t="str">
        <f>IF(ISBLANK(Table1[[#This Row],[예약일(확정)]]),"",Table1[[#This Row],[예약일(확정)]]+7)</f>
        <v/>
      </c>
      <c r="P679" s="20"/>
      <c r="Q679" s="20"/>
      <c r="R679" s="20"/>
      <c r="S679" s="20"/>
      <c r="T679" s="20"/>
      <c r="U679" s="19"/>
    </row>
    <row r="680" spans="1:21" ht="17">
      <c r="A680" s="71" t="s">
        <v>5181</v>
      </c>
      <c r="B680" s="222" t="str">
        <f>"https://www.instagram.com/"&amp;A680</f>
        <v>https://www.instagram.com/leonamarlene_</v>
      </c>
      <c r="C680" s="182"/>
      <c r="D680" s="148" t="s">
        <v>4</v>
      </c>
      <c r="E680" s="223" t="str">
        <f ca="1">IF(AND(J680&lt;&gt;"", O680&lt;&gt;"", TODAY() &gt; O680, N680=""), "포스팅 지연",
IF(N680&lt;&gt;"", "포스팅 완료",
IF(M680=TRUE, "시술 완료",
IF(L680=TRUE, "콘텐츠 가이드 전송",
IF(NOT(ISBLANK(J680)), "예약 확정",
IF(I680=TRUE, "구글폼 회신",
IF(H680=TRUE, "구글폼 전송",
IF(G680=TRUE, "거절",
IF(F680=TRUE, "회신 수신",
"태핑 완료 회신대기")))))
))))</f>
        <v>태핑 완료 회신대기</v>
      </c>
      <c r="F680" s="13" t="b">
        <v>0</v>
      </c>
      <c r="G680" s="13" t="b">
        <v>0</v>
      </c>
      <c r="H680" s="13" t="b">
        <v>0</v>
      </c>
      <c r="I680" s="13" t="b">
        <f>IF(COUNTIF([1]!Form_Responses1[[#All],[Instagram account
(ex. idenel_official - Do not put "@")]], LOWER(A680)) &gt; 0, TRUE, FALSE)</f>
        <v>0</v>
      </c>
      <c r="J680" s="14"/>
      <c r="K680" s="11" t="str">
        <f>IFERROR(VLOOKUP(LOWER(A680), '[1]설문지 응답 시트1'!I:N, 6, FALSE), "")</f>
        <v/>
      </c>
      <c r="L680" s="13" t="b">
        <v>0</v>
      </c>
      <c r="M680" s="13" t="b">
        <v>0</v>
      </c>
      <c r="N680" s="11"/>
      <c r="O680" s="12" t="str">
        <f>IF(ISBLANK(Table1[[#This Row],[예약일(확정)]]),"",Table1[[#This Row],[예약일(확정)]]+7)</f>
        <v/>
      </c>
      <c r="P680" s="11"/>
      <c r="Q680" s="11"/>
      <c r="R680" s="11"/>
      <c r="S680" s="11"/>
      <c r="T680" s="11"/>
      <c r="U680" s="10"/>
    </row>
    <row r="681" spans="1:21" ht="17">
      <c r="A681" s="124" t="s">
        <v>5180</v>
      </c>
      <c r="B681" s="222" t="str">
        <f>"https://www.instagram.com/"&amp;A681</f>
        <v>https://www.instagram.com/liesbethdekesel</v>
      </c>
      <c r="C681" s="182"/>
      <c r="D681" s="150" t="s">
        <v>4</v>
      </c>
      <c r="E681" s="224" t="str">
        <f ca="1">IF(AND(J681&lt;&gt;"", O681&lt;&gt;"", TODAY() &gt; O681, N681=""), "포스팅 지연",
IF(N681&lt;&gt;"", "포스팅 완료",
IF(M681=TRUE, "시술 완료",
IF(L681=TRUE, "콘텐츠 가이드 전송",
IF(NOT(ISBLANK(J681)), "예약 확정",
IF(I681=TRUE, "구글폼 회신",
IF(H681=TRUE, "구글폼 전송",
IF(G681=TRUE, "거절",
IF(F681=TRUE, "회신 수신",
"태핑 완료 회신대기")))))
))))</f>
        <v>태핑 완료 회신대기</v>
      </c>
      <c r="F681" s="22" t="b">
        <v>0</v>
      </c>
      <c r="G681" s="22" t="b">
        <v>0</v>
      </c>
      <c r="H681" s="22" t="b">
        <v>0</v>
      </c>
      <c r="I681" s="22" t="b">
        <f>IF(COUNTIF([1]!Form_Responses1[[#All],[Instagram account
(ex. idenel_official - Do not put "@")]], LOWER(A681)) &gt; 0, TRUE, FALSE)</f>
        <v>0</v>
      </c>
      <c r="J681" s="23"/>
      <c r="K681" s="20" t="str">
        <f>IFERROR(VLOOKUP(LOWER(A681), '[1]설문지 응답 시트1'!I:N, 6, FALSE), "")</f>
        <v/>
      </c>
      <c r="L681" s="22" t="b">
        <v>0</v>
      </c>
      <c r="M681" s="22" t="b">
        <v>0</v>
      </c>
      <c r="N681" s="20"/>
      <c r="O681" s="21" t="str">
        <f>IF(ISBLANK(Table1[[#This Row],[예약일(확정)]]),"",Table1[[#This Row],[예약일(확정)]]+7)</f>
        <v/>
      </c>
      <c r="P681" s="20"/>
      <c r="Q681" s="20"/>
      <c r="R681" s="20"/>
      <c r="S681" s="20"/>
      <c r="T681" s="20"/>
      <c r="U681" s="19"/>
    </row>
    <row r="682" spans="1:21" ht="17">
      <c r="A682" s="71" t="s">
        <v>5179</v>
      </c>
      <c r="B682" s="222" t="str">
        <f>"https://www.instagram.com/"&amp;A682</f>
        <v>https://www.instagram.com/lifeofmaaryy</v>
      </c>
      <c r="C682" s="182"/>
      <c r="D682" s="148" t="s">
        <v>4</v>
      </c>
      <c r="E682" s="223" t="str">
        <f ca="1">IF(AND(J682&lt;&gt;"", O682&lt;&gt;"", TODAY() &gt; O682, N682=""), "포스팅 지연",
IF(N682&lt;&gt;"", "포스팅 완료",
IF(M682=TRUE, "시술 완료",
IF(L682=TRUE, "콘텐츠 가이드 전송",
IF(NOT(ISBLANK(J682)), "예약 확정",
IF(I682=TRUE, "구글폼 회신",
IF(H682=TRUE, "구글폼 전송",
IF(G682=TRUE, "거절",
IF(F682=TRUE, "회신 수신",
"태핑 완료 회신대기")))))
))))</f>
        <v>태핑 완료 회신대기</v>
      </c>
      <c r="F682" s="13" t="b">
        <v>0</v>
      </c>
      <c r="G682" s="13" t="b">
        <v>0</v>
      </c>
      <c r="H682" s="13" t="b">
        <v>0</v>
      </c>
      <c r="I682" s="13" t="b">
        <f>IF(COUNTIF([1]!Form_Responses1[[#All],[Instagram account
(ex. idenel_official - Do not put "@")]], LOWER(A682)) &gt; 0, TRUE, FALSE)</f>
        <v>0</v>
      </c>
      <c r="J682" s="14"/>
      <c r="K682" s="11" t="str">
        <f>IFERROR(VLOOKUP(LOWER(A682), '[1]설문지 응답 시트1'!I:N, 6, FALSE), "")</f>
        <v/>
      </c>
      <c r="L682" s="13" t="b">
        <v>0</v>
      </c>
      <c r="M682" s="13" t="b">
        <v>0</v>
      </c>
      <c r="N682" s="11"/>
      <c r="O682" s="12" t="str">
        <f>IF(ISBLANK(Table1[[#This Row],[예약일(확정)]]),"",Table1[[#This Row],[예약일(확정)]]+7)</f>
        <v/>
      </c>
      <c r="P682" s="11"/>
      <c r="Q682" s="11"/>
      <c r="R682" s="11"/>
      <c r="S682" s="11"/>
      <c r="T682" s="11"/>
      <c r="U682" s="10"/>
    </row>
    <row r="683" spans="1:21" ht="17">
      <c r="A683" s="124" t="s">
        <v>5178</v>
      </c>
      <c r="B683" s="222" t="str">
        <f>"https://www.instagram.com/"&amp;A683</f>
        <v>https://www.instagram.com/lina.byoui</v>
      </c>
      <c r="C683" s="182"/>
      <c r="D683" s="150" t="s">
        <v>4</v>
      </c>
      <c r="E683" s="224" t="str">
        <f ca="1">IF(AND(J683&lt;&gt;"", O683&lt;&gt;"", TODAY() &gt; O683, N683=""), "포스팅 지연",
IF(N683&lt;&gt;"", "포스팅 완료",
IF(M683=TRUE, "시술 완료",
IF(L683=TRUE, "콘텐츠 가이드 전송",
IF(NOT(ISBLANK(J683)), "예약 확정",
IF(I683=TRUE, "구글폼 회신",
IF(H683=TRUE, "구글폼 전송",
IF(G683=TRUE, "거절",
IF(F683=TRUE, "회신 수신",
"태핑 완료 회신대기")))))
))))</f>
        <v>태핑 완료 회신대기</v>
      </c>
      <c r="F683" s="22" t="b">
        <v>0</v>
      </c>
      <c r="G683" s="22" t="b">
        <v>0</v>
      </c>
      <c r="H683" s="22" t="b">
        <v>0</v>
      </c>
      <c r="I683" s="22" t="b">
        <f>IF(COUNTIF([1]!Form_Responses1[[#All],[Instagram account
(ex. idenel_official - Do not put "@")]], LOWER(A683)) &gt; 0, TRUE, FALSE)</f>
        <v>0</v>
      </c>
      <c r="J683" s="23"/>
      <c r="K683" s="20" t="str">
        <f>IFERROR(VLOOKUP(LOWER(A683), '[1]설문지 응답 시트1'!I:N, 6, FALSE), "")</f>
        <v/>
      </c>
      <c r="L683" s="22" t="b">
        <v>0</v>
      </c>
      <c r="M683" s="22" t="b">
        <v>0</v>
      </c>
      <c r="N683" s="20"/>
      <c r="O683" s="21" t="str">
        <f>IF(ISBLANK(Table1[[#This Row],[예약일(확정)]]),"",Table1[[#This Row],[예약일(확정)]]+7)</f>
        <v/>
      </c>
      <c r="P683" s="20"/>
      <c r="Q683" s="20"/>
      <c r="R683" s="20"/>
      <c r="S683" s="20"/>
      <c r="T683" s="20"/>
      <c r="U683" s="19"/>
    </row>
    <row r="684" spans="1:21" ht="17">
      <c r="A684" s="71" t="s">
        <v>5177</v>
      </c>
      <c r="B684" s="222" t="str">
        <f>"https://www.instagram.com/"&amp;A684</f>
        <v>https://www.instagram.com/linglumm96</v>
      </c>
      <c r="C684" s="182"/>
      <c r="D684" s="148" t="s">
        <v>4</v>
      </c>
      <c r="E684" s="223" t="str">
        <f ca="1">IF(AND(J684&lt;&gt;"", O684&lt;&gt;"", TODAY() &gt; O684, N684=""), "포스팅 지연",
IF(N684&lt;&gt;"", "포스팅 완료",
IF(M684=TRUE, "시술 완료",
IF(L684=TRUE, "콘텐츠 가이드 전송",
IF(NOT(ISBLANK(J684)), "예약 확정",
IF(I684=TRUE, "구글폼 회신",
IF(H684=TRUE, "구글폼 전송",
IF(G684=TRUE, "거절",
IF(F684=TRUE, "회신 수신",
"태핑 완료 회신대기")))))
))))</f>
        <v>태핑 완료 회신대기</v>
      </c>
      <c r="F684" s="13" t="b">
        <v>0</v>
      </c>
      <c r="G684" s="13" t="b">
        <v>0</v>
      </c>
      <c r="H684" s="13" t="b">
        <v>0</v>
      </c>
      <c r="I684" s="13" t="b">
        <f>IF(COUNTIF([1]!Form_Responses1[[#All],[Instagram account
(ex. idenel_official - Do not put "@")]], LOWER(A684)) &gt; 0, TRUE, FALSE)</f>
        <v>0</v>
      </c>
      <c r="J684" s="14"/>
      <c r="K684" s="11" t="str">
        <f>IFERROR(VLOOKUP(LOWER(A684), '[1]설문지 응답 시트1'!I:N, 6, FALSE), "")</f>
        <v/>
      </c>
      <c r="L684" s="13" t="b">
        <v>0</v>
      </c>
      <c r="M684" s="13" t="b">
        <v>0</v>
      </c>
      <c r="N684" s="11"/>
      <c r="O684" s="12" t="str">
        <f>IF(ISBLANK(Table1[[#This Row],[예약일(확정)]]),"",Table1[[#This Row],[예약일(확정)]]+7)</f>
        <v/>
      </c>
      <c r="P684" s="11"/>
      <c r="Q684" s="11"/>
      <c r="R684" s="11"/>
      <c r="S684" s="11"/>
      <c r="T684" s="11"/>
      <c r="U684" s="10"/>
    </row>
    <row r="685" spans="1:21" ht="17">
      <c r="A685" s="124" t="s">
        <v>5176</v>
      </c>
      <c r="B685" s="222" t="str">
        <f>"https://www.instagram.com/"&amp;A685</f>
        <v>https://www.instagram.com/lllarsonmusic</v>
      </c>
      <c r="C685" s="182"/>
      <c r="D685" s="150" t="s">
        <v>4</v>
      </c>
      <c r="E685" s="224" t="str">
        <f ca="1">IF(AND(J685&lt;&gt;"", O685&lt;&gt;"", TODAY() &gt; O685, N685=""), "포스팅 지연",
IF(N685&lt;&gt;"", "포스팅 완료",
IF(M685=TRUE, "시술 완료",
IF(L685=TRUE, "콘텐츠 가이드 전송",
IF(NOT(ISBLANK(J685)), "예약 확정",
IF(I685=TRUE, "구글폼 회신",
IF(H685=TRUE, "구글폼 전송",
IF(G685=TRUE, "거절",
IF(F685=TRUE, "회신 수신",
"태핑 완료 회신대기")))))
))))</f>
        <v>태핑 완료 회신대기</v>
      </c>
      <c r="F685" s="22" t="b">
        <v>0</v>
      </c>
      <c r="G685" s="22" t="b">
        <v>0</v>
      </c>
      <c r="H685" s="22" t="b">
        <v>0</v>
      </c>
      <c r="I685" s="22" t="b">
        <f>IF(COUNTIF([1]!Form_Responses1[[#All],[Instagram account
(ex. idenel_official - Do not put "@")]], LOWER(A685)) &gt; 0, TRUE, FALSE)</f>
        <v>0</v>
      </c>
      <c r="J685" s="23"/>
      <c r="K685" s="20" t="str">
        <f>IFERROR(VLOOKUP(LOWER(A685), '[1]설문지 응답 시트1'!I:N, 6, FALSE), "")</f>
        <v/>
      </c>
      <c r="L685" s="22" t="b">
        <v>0</v>
      </c>
      <c r="M685" s="22" t="b">
        <v>0</v>
      </c>
      <c r="N685" s="20"/>
      <c r="O685" s="21" t="str">
        <f>IF(ISBLANK(Table1[[#This Row],[예약일(확정)]]),"",Table1[[#This Row],[예약일(확정)]]+7)</f>
        <v/>
      </c>
      <c r="P685" s="20"/>
      <c r="Q685" s="20"/>
      <c r="R685" s="20"/>
      <c r="S685" s="20"/>
      <c r="T685" s="20"/>
      <c r="U685" s="19"/>
    </row>
    <row r="686" spans="1:21" ht="17">
      <c r="A686" s="230" t="s">
        <v>5175</v>
      </c>
      <c r="B686" s="222" t="str">
        <f>"https://www.instagram.com/"&amp;A686</f>
        <v>https://www.instagram.com/loaralie</v>
      </c>
      <c r="C686" s="182"/>
      <c r="D686" s="148" t="s">
        <v>4</v>
      </c>
      <c r="E686" s="223" t="str">
        <f ca="1">IF(AND(J686&lt;&gt;"", O686&lt;&gt;"", TODAY() &gt; O686, N686=""), "포스팅 지연",
IF(N686&lt;&gt;"", "포스팅 완료",
IF(M686=TRUE, "시술 완료",
IF(L686=TRUE, "콘텐츠 가이드 전송",
IF(NOT(ISBLANK(J686)), "예약 확정",
IF(I686=TRUE, "구글폼 회신",
IF(H686=TRUE, "구글폼 전송",
IF(G686=TRUE, "거절",
IF(F686=TRUE, "회신 수신",
"태핑 완료 회신대기")))))
))))</f>
        <v>태핑 완료 회신대기</v>
      </c>
      <c r="F686" s="13" t="b">
        <v>0</v>
      </c>
      <c r="G686" s="13" t="b">
        <v>0</v>
      </c>
      <c r="H686" s="13" t="b">
        <v>0</v>
      </c>
      <c r="I686" s="13" t="b">
        <f>IF(COUNTIF([1]!Form_Responses1[[#All],[Instagram account
(ex. idenel_official - Do not put "@")]], LOWER(A686)) &gt; 0, TRUE, FALSE)</f>
        <v>0</v>
      </c>
      <c r="J686" s="14"/>
      <c r="K686" s="11" t="str">
        <f>IFERROR(VLOOKUP(LOWER(A686), '[1]설문지 응답 시트1'!I:N, 6, FALSE), "")</f>
        <v/>
      </c>
      <c r="L686" s="13" t="b">
        <v>0</v>
      </c>
      <c r="M686" s="13" t="b">
        <v>0</v>
      </c>
      <c r="N686" s="11"/>
      <c r="O686" s="12" t="str">
        <f>IF(ISBLANK(Table1[[#This Row],[예약일(확정)]]),"",Table1[[#This Row],[예약일(확정)]]+7)</f>
        <v/>
      </c>
      <c r="P686" s="11"/>
      <c r="Q686" s="11"/>
      <c r="R686" s="11"/>
      <c r="S686" s="11"/>
      <c r="T686" s="11"/>
      <c r="U686" s="10"/>
    </row>
    <row r="687" spans="1:21" ht="17">
      <c r="A687" s="230" t="s">
        <v>5174</v>
      </c>
      <c r="B687" s="222" t="str">
        <f>"https://www.instagram.com/"&amp;A687</f>
        <v>https://www.instagram.com/loile_kai</v>
      </c>
      <c r="C687" s="182"/>
      <c r="D687" s="150" t="s">
        <v>4</v>
      </c>
      <c r="E687" s="224" t="str">
        <f ca="1">IF(AND(J687&lt;&gt;"", O687&lt;&gt;"", TODAY() &gt; O687, N687=""), "포스팅 지연",
IF(N687&lt;&gt;"", "포스팅 완료",
IF(M687=TRUE, "시술 완료",
IF(L687=TRUE, "콘텐츠 가이드 전송",
IF(NOT(ISBLANK(J687)), "예약 확정",
IF(I687=TRUE, "구글폼 회신",
IF(H687=TRUE, "구글폼 전송",
IF(G687=TRUE, "거절",
IF(F687=TRUE, "회신 수신",
"태핑 완료 회신대기")))))
))))</f>
        <v>태핑 완료 회신대기</v>
      </c>
      <c r="F687" s="22" t="b">
        <v>0</v>
      </c>
      <c r="G687" s="22" t="b">
        <v>0</v>
      </c>
      <c r="H687" s="22" t="b">
        <v>0</v>
      </c>
      <c r="I687" s="22" t="b">
        <f>IF(COUNTIF([1]!Form_Responses1[[#All],[Instagram account
(ex. idenel_official - Do not put "@")]], LOWER(A687)) &gt; 0, TRUE, FALSE)</f>
        <v>0</v>
      </c>
      <c r="J687" s="23"/>
      <c r="K687" s="20" t="str">
        <f>IFERROR(VLOOKUP(LOWER(A687), '[1]설문지 응답 시트1'!I:N, 6, FALSE), "")</f>
        <v/>
      </c>
      <c r="L687" s="22" t="b">
        <v>0</v>
      </c>
      <c r="M687" s="22" t="b">
        <v>0</v>
      </c>
      <c r="N687" s="20"/>
      <c r="O687" s="21" t="str">
        <f>IF(ISBLANK(Table1[[#This Row],[예약일(확정)]]),"",Table1[[#This Row],[예약일(확정)]]+7)</f>
        <v/>
      </c>
      <c r="P687" s="20"/>
      <c r="Q687" s="20"/>
      <c r="R687" s="20"/>
      <c r="S687" s="20"/>
      <c r="T687" s="20"/>
      <c r="U687" s="19"/>
    </row>
    <row r="688" spans="1:21" ht="17">
      <c r="A688" s="71" t="s">
        <v>5173</v>
      </c>
      <c r="B688" s="222" t="str">
        <f>"https://www.instagram.com/"&amp;A688</f>
        <v>https://www.instagram.com/lorenatatia</v>
      </c>
      <c r="C688" s="182"/>
      <c r="D688" s="148" t="s">
        <v>4</v>
      </c>
      <c r="E688" s="223" t="str">
        <f ca="1">IF(AND(J688&lt;&gt;"", O688&lt;&gt;"", TODAY() &gt; O688, N688=""), "포스팅 지연",
IF(N688&lt;&gt;"", "포스팅 완료",
IF(M688=TRUE, "시술 완료",
IF(L688=TRUE, "콘텐츠 가이드 전송",
IF(NOT(ISBLANK(J688)), "예약 확정",
IF(I688=TRUE, "구글폼 회신",
IF(H688=TRUE, "구글폼 전송",
IF(G688=TRUE, "거절",
IF(F688=TRUE, "회신 수신",
"태핑 완료 회신대기")))))
))))</f>
        <v>태핑 완료 회신대기</v>
      </c>
      <c r="F688" s="13" t="b">
        <v>0</v>
      </c>
      <c r="G688" s="13" t="b">
        <v>0</v>
      </c>
      <c r="H688" s="13" t="b">
        <v>0</v>
      </c>
      <c r="I688" s="13" t="b">
        <f>IF(COUNTIF([1]!Form_Responses1[[#All],[Instagram account
(ex. idenel_official - Do not put "@")]], LOWER(A688)) &gt; 0, TRUE, FALSE)</f>
        <v>0</v>
      </c>
      <c r="J688" s="14"/>
      <c r="K688" s="11" t="str">
        <f>IFERROR(VLOOKUP(LOWER(A688), '[1]설문지 응답 시트1'!I:N, 6, FALSE), "")</f>
        <v/>
      </c>
      <c r="L688" s="13" t="b">
        <v>0</v>
      </c>
      <c r="M688" s="13" t="b">
        <v>0</v>
      </c>
      <c r="N688" s="11"/>
      <c r="O688" s="12" t="str">
        <f>IF(ISBLANK(Table1[[#This Row],[예약일(확정)]]),"",Table1[[#This Row],[예약일(확정)]]+7)</f>
        <v/>
      </c>
      <c r="P688" s="11"/>
      <c r="Q688" s="11"/>
      <c r="R688" s="11"/>
      <c r="S688" s="11"/>
      <c r="T688" s="11"/>
      <c r="U688" s="10"/>
    </row>
    <row r="689" spans="1:21" ht="17">
      <c r="A689" s="124" t="s">
        <v>1593</v>
      </c>
      <c r="B689" s="222" t="str">
        <f>"https://www.instagram.com/"&amp;A689</f>
        <v>https://www.instagram.com/lulyencorea</v>
      </c>
      <c r="C689" s="182"/>
      <c r="D689" s="150" t="s">
        <v>4</v>
      </c>
      <c r="E689" s="224" t="str">
        <f ca="1">IF(AND(J689&lt;&gt;"", O689&lt;&gt;"", TODAY() &gt; O689, N689=""), "포스팅 지연",
IF(N689&lt;&gt;"", "포스팅 완료",
IF(M689=TRUE, "시술 완료",
IF(L689=TRUE, "콘텐츠 가이드 전송",
IF(NOT(ISBLANK(J689)), "예약 확정",
IF(I689=TRUE, "구글폼 회신",
IF(H689=TRUE, "구글폼 전송",
IF(G689=TRUE, "거절",
IF(F689=TRUE, "회신 수신",
"태핑 완료 회신대기")))))
))))</f>
        <v>태핑 완료 회신대기</v>
      </c>
      <c r="F689" s="22" t="b">
        <v>0</v>
      </c>
      <c r="G689" s="22" t="b">
        <v>0</v>
      </c>
      <c r="H689" s="22" t="b">
        <v>0</v>
      </c>
      <c r="I689" s="22" t="b">
        <f>IF(COUNTIF([1]!Form_Responses1[[#All],[Instagram account
(ex. idenel_official - Do not put "@")]], LOWER(A689)) &gt; 0, TRUE, FALSE)</f>
        <v>0</v>
      </c>
      <c r="J689" s="23"/>
      <c r="K689" s="20" t="str">
        <f>IFERROR(VLOOKUP(LOWER(A689), '[1]설문지 응답 시트1'!I:N, 6, FALSE), "")</f>
        <v/>
      </c>
      <c r="L689" s="22" t="b">
        <v>0</v>
      </c>
      <c r="M689" s="22" t="b">
        <v>0</v>
      </c>
      <c r="N689" s="20"/>
      <c r="O689" s="21" t="str">
        <f>IF(ISBLANK(Table1[[#This Row],[예약일(확정)]]),"",Table1[[#This Row],[예약일(확정)]]+7)</f>
        <v/>
      </c>
      <c r="P689" s="20"/>
      <c r="Q689" s="20"/>
      <c r="R689" s="20"/>
      <c r="S689" s="20"/>
      <c r="T689" s="20"/>
      <c r="U689" s="19"/>
    </row>
    <row r="690" spans="1:21" ht="17">
      <c r="A690" s="71" t="s">
        <v>5172</v>
      </c>
      <c r="B690" s="222" t="str">
        <f>"https://www.instagram.com/"&amp;A690</f>
        <v>https://www.instagram.com/lydiafife</v>
      </c>
      <c r="C690" s="182"/>
      <c r="D690" s="148" t="s">
        <v>4</v>
      </c>
      <c r="E690" s="223" t="str">
        <f ca="1">IF(AND(J690&lt;&gt;"", O690&lt;&gt;"", TODAY() &gt; O690, N690=""), "포스팅 지연",
IF(N690&lt;&gt;"", "포스팅 완료",
IF(M690=TRUE, "시술 완료",
IF(L690=TRUE, "콘텐츠 가이드 전송",
IF(NOT(ISBLANK(J690)), "예약 확정",
IF(I690=TRUE, "구글폼 회신",
IF(H690=TRUE, "구글폼 전송",
IF(G690=TRUE, "거절",
IF(F690=TRUE, "회신 수신",
"태핑 완료 회신대기")))))
))))</f>
        <v>태핑 완료 회신대기</v>
      </c>
      <c r="F690" s="13" t="b">
        <v>0</v>
      </c>
      <c r="G690" s="13" t="b">
        <v>0</v>
      </c>
      <c r="H690" s="13" t="b">
        <v>0</v>
      </c>
      <c r="I690" s="13" t="b">
        <f>IF(COUNTIF([1]!Form_Responses1[[#All],[Instagram account
(ex. idenel_official - Do not put "@")]], LOWER(A690)) &gt; 0, TRUE, FALSE)</f>
        <v>0</v>
      </c>
      <c r="J690" s="14"/>
      <c r="K690" s="11" t="str">
        <f>IFERROR(VLOOKUP(LOWER(A690), '[1]설문지 응답 시트1'!I:N, 6, FALSE), "")</f>
        <v/>
      </c>
      <c r="L690" s="13" t="b">
        <v>0</v>
      </c>
      <c r="M690" s="13" t="b">
        <v>0</v>
      </c>
      <c r="N690" s="11"/>
      <c r="O690" s="12" t="str">
        <f>IF(ISBLANK(Table1[[#This Row],[예약일(확정)]]),"",Table1[[#This Row],[예약일(확정)]]+7)</f>
        <v/>
      </c>
      <c r="P690" s="11"/>
      <c r="Q690" s="11"/>
      <c r="R690" s="11"/>
      <c r="S690" s="11"/>
      <c r="T690" s="11"/>
      <c r="U690" s="10"/>
    </row>
    <row r="691" spans="1:21" ht="17">
      <c r="A691" s="124" t="s">
        <v>5171</v>
      </c>
      <c r="B691" s="222" t="str">
        <f>"https://www.instagram.com/"&amp;A691</f>
        <v>https://www.instagram.com/magnificynthia</v>
      </c>
      <c r="C691" s="182"/>
      <c r="D691" s="150" t="s">
        <v>4</v>
      </c>
      <c r="E691" s="224" t="str">
        <f ca="1">IF(AND(J691&lt;&gt;"", O691&lt;&gt;"", TODAY() &gt; O691, N691=""), "포스팅 지연",
IF(N691&lt;&gt;"", "포스팅 완료",
IF(M691=TRUE, "시술 완료",
IF(L691=TRUE, "콘텐츠 가이드 전송",
IF(NOT(ISBLANK(J691)), "예약 확정",
IF(I691=TRUE, "구글폼 회신",
IF(H691=TRUE, "구글폼 전송",
IF(G691=TRUE, "거절",
IF(F691=TRUE, "회신 수신",
"태핑 완료 회신대기")))))
))))</f>
        <v>태핑 완료 회신대기</v>
      </c>
      <c r="F691" s="22" t="b">
        <v>0</v>
      </c>
      <c r="G691" s="22" t="b">
        <v>0</v>
      </c>
      <c r="H691" s="22" t="b">
        <v>0</v>
      </c>
      <c r="I691" s="22" t="b">
        <f>IF(COUNTIF([1]!Form_Responses1[[#All],[Instagram account
(ex. idenel_official - Do not put "@")]], LOWER(A691)) &gt; 0, TRUE, FALSE)</f>
        <v>0</v>
      </c>
      <c r="J691" s="23"/>
      <c r="K691" s="20" t="str">
        <f>IFERROR(VLOOKUP(LOWER(A691), '[1]설문지 응답 시트1'!I:N, 6, FALSE), "")</f>
        <v/>
      </c>
      <c r="L691" s="22" t="b">
        <v>0</v>
      </c>
      <c r="M691" s="22" t="b">
        <v>0</v>
      </c>
      <c r="N691" s="20"/>
      <c r="O691" s="21" t="str">
        <f>IF(ISBLANK(Table1[[#This Row],[예약일(확정)]]),"",Table1[[#This Row],[예약일(확정)]]+7)</f>
        <v/>
      </c>
      <c r="P691" s="20"/>
      <c r="Q691" s="20"/>
      <c r="R691" s="20"/>
      <c r="S691" s="20"/>
      <c r="T691" s="20"/>
      <c r="U691" s="19"/>
    </row>
    <row r="692" spans="1:21" ht="17">
      <c r="A692" s="71" t="s">
        <v>5170</v>
      </c>
      <c r="B692" s="222" t="str">
        <f>"https://www.instagram.com/"&amp;A692</f>
        <v>https://www.instagram.com/maguiie.kr</v>
      </c>
      <c r="C692" s="182"/>
      <c r="D692" s="148" t="s">
        <v>4</v>
      </c>
      <c r="E692" s="223" t="str">
        <f ca="1">IF(AND(J692&lt;&gt;"", O692&lt;&gt;"", TODAY() &gt; O692, N692=""), "포스팅 지연",
IF(N692&lt;&gt;"", "포스팅 완료",
IF(M692=TRUE, "시술 완료",
IF(L692=TRUE, "콘텐츠 가이드 전송",
IF(NOT(ISBLANK(J692)), "예약 확정",
IF(I692=TRUE, "구글폼 회신",
IF(H692=TRUE, "구글폼 전송",
IF(G692=TRUE, "거절",
IF(F692=TRUE, "회신 수신",
"태핑 완료 회신대기")))))
))))</f>
        <v>태핑 완료 회신대기</v>
      </c>
      <c r="F692" s="13" t="b">
        <v>0</v>
      </c>
      <c r="G692" s="13" t="b">
        <v>0</v>
      </c>
      <c r="H692" s="13" t="b">
        <v>0</v>
      </c>
      <c r="I692" s="13" t="b">
        <f>IF(COUNTIF([1]!Form_Responses1[[#All],[Instagram account
(ex. idenel_official - Do not put "@")]], LOWER(A692)) &gt; 0, TRUE, FALSE)</f>
        <v>0</v>
      </c>
      <c r="J692" s="14"/>
      <c r="K692" s="11" t="str">
        <f>IFERROR(VLOOKUP(LOWER(A692), '[1]설문지 응답 시트1'!I:N, 6, FALSE), "")</f>
        <v/>
      </c>
      <c r="L692" s="13" t="b">
        <v>0</v>
      </c>
      <c r="M692" s="13" t="b">
        <v>0</v>
      </c>
      <c r="N692" s="11"/>
      <c r="O692" s="12" t="str">
        <f>IF(ISBLANK(Table1[[#This Row],[예약일(확정)]]),"",Table1[[#This Row],[예약일(확정)]]+7)</f>
        <v/>
      </c>
      <c r="P692" s="11"/>
      <c r="Q692" s="11"/>
      <c r="R692" s="11"/>
      <c r="S692" s="11"/>
      <c r="T692" s="11"/>
      <c r="U692" s="10"/>
    </row>
    <row r="693" spans="1:21" ht="17">
      <c r="A693" s="124" t="s">
        <v>5169</v>
      </c>
      <c r="B693" s="222" t="str">
        <f>"https://www.instagram.com/"&amp;A693</f>
        <v>https://www.instagram.com/mamalynne</v>
      </c>
      <c r="C693" s="182"/>
      <c r="D693" s="150" t="s">
        <v>4</v>
      </c>
      <c r="E693" s="224" t="str">
        <f ca="1">IF(AND(J693&lt;&gt;"", O693&lt;&gt;"", TODAY() &gt; O693, N693=""), "포스팅 지연",
IF(N693&lt;&gt;"", "포스팅 완료",
IF(M693=TRUE, "시술 완료",
IF(L693=TRUE, "콘텐츠 가이드 전송",
IF(NOT(ISBLANK(J693)), "예약 확정",
IF(I693=TRUE, "구글폼 회신",
IF(H693=TRUE, "구글폼 전송",
IF(G693=TRUE, "거절",
IF(F693=TRUE, "회신 수신",
"태핑 완료 회신대기")))))
))))</f>
        <v>태핑 완료 회신대기</v>
      </c>
      <c r="F693" s="22" t="b">
        <v>0</v>
      </c>
      <c r="G693" s="22" t="b">
        <v>0</v>
      </c>
      <c r="H693" s="22" t="b">
        <v>0</v>
      </c>
      <c r="I693" s="22" t="b">
        <f>IF(COUNTIF([1]!Form_Responses1[[#All],[Instagram account
(ex. idenel_official - Do not put "@")]], LOWER(A693)) &gt; 0, TRUE, FALSE)</f>
        <v>0</v>
      </c>
      <c r="J693" s="23"/>
      <c r="K693" s="20" t="str">
        <f>IFERROR(VLOOKUP(LOWER(A693), '[1]설문지 응답 시트1'!I:N, 6, FALSE), "")</f>
        <v/>
      </c>
      <c r="L693" s="22" t="b">
        <v>0</v>
      </c>
      <c r="M693" s="22" t="b">
        <v>0</v>
      </c>
      <c r="N693" s="20"/>
      <c r="O693" s="21" t="str">
        <f>IF(ISBLANK(Table1[[#This Row],[예약일(확정)]]),"",Table1[[#This Row],[예약일(확정)]]+7)</f>
        <v/>
      </c>
      <c r="P693" s="20"/>
      <c r="Q693" s="20"/>
      <c r="R693" s="20"/>
      <c r="S693" s="20"/>
      <c r="T693" s="20"/>
      <c r="U693" s="19"/>
    </row>
    <row r="694" spans="1:21" ht="17">
      <c r="A694" s="71" t="s">
        <v>5168</v>
      </c>
      <c r="B694" s="222" t="str">
        <f>"https://www.instagram.com/"&amp;A694</f>
        <v>https://www.instagram.com/maryjung_pa</v>
      </c>
      <c r="C694" s="182"/>
      <c r="D694" s="148" t="s">
        <v>4</v>
      </c>
      <c r="E694" s="223" t="str">
        <f ca="1">IF(AND(J694&lt;&gt;"", O694&lt;&gt;"", TODAY() &gt; O694, N694=""), "포스팅 지연",
IF(N694&lt;&gt;"", "포스팅 완료",
IF(M694=TRUE, "시술 완료",
IF(L694=TRUE, "콘텐츠 가이드 전송",
IF(NOT(ISBLANK(J694)), "예약 확정",
IF(I694=TRUE, "구글폼 회신",
IF(H694=TRUE, "구글폼 전송",
IF(G694=TRUE, "거절",
IF(F694=TRUE, "회신 수신",
"태핑 완료 회신대기")))))
))))</f>
        <v>태핑 완료 회신대기</v>
      </c>
      <c r="F694" s="13" t="b">
        <v>0</v>
      </c>
      <c r="G694" s="13" t="b">
        <v>0</v>
      </c>
      <c r="H694" s="13" t="b">
        <v>0</v>
      </c>
      <c r="I694" s="13" t="b">
        <f>IF(COUNTIF([1]!Form_Responses1[[#All],[Instagram account
(ex. idenel_official - Do not put "@")]], LOWER(A694)) &gt; 0, TRUE, FALSE)</f>
        <v>0</v>
      </c>
      <c r="J694" s="14"/>
      <c r="K694" s="11" t="str">
        <f>IFERROR(VLOOKUP(LOWER(A694), '[1]설문지 응답 시트1'!I:N, 6, FALSE), "")</f>
        <v/>
      </c>
      <c r="L694" s="13" t="b">
        <v>0</v>
      </c>
      <c r="M694" s="13" t="b">
        <v>0</v>
      </c>
      <c r="N694" s="11"/>
      <c r="O694" s="12" t="str">
        <f>IF(ISBLANK(Table1[[#This Row],[예약일(확정)]]),"",Table1[[#This Row],[예약일(확정)]]+7)</f>
        <v/>
      </c>
      <c r="P694" s="11"/>
      <c r="Q694" s="11"/>
      <c r="R694" s="11"/>
      <c r="S694" s="11"/>
      <c r="T694" s="11"/>
      <c r="U694" s="10"/>
    </row>
    <row r="695" spans="1:21" ht="17">
      <c r="A695" s="124" t="s">
        <v>3701</v>
      </c>
      <c r="B695" s="222" t="str">
        <f>"https://www.instagram.com/"&amp;A695</f>
        <v>https://www.instagram.com/meenyaseu</v>
      </c>
      <c r="C695" s="182"/>
      <c r="D695" s="150" t="s">
        <v>4</v>
      </c>
      <c r="E695" s="224" t="str">
        <f ca="1">IF(AND(J695&lt;&gt;"", O695&lt;&gt;"", TODAY() &gt; O695, N695=""), "포스팅 지연",
IF(N695&lt;&gt;"", "포스팅 완료",
IF(M695=TRUE, "시술 완료",
IF(L695=TRUE, "콘텐츠 가이드 전송",
IF(NOT(ISBLANK(J695)), "예약 확정",
IF(I695=TRUE, "구글폼 회신",
IF(H695=TRUE, "구글폼 전송",
IF(G695=TRUE, "거절",
IF(F695=TRUE, "회신 수신",
"태핑 완료 회신대기")))))
))))</f>
        <v>태핑 완료 회신대기</v>
      </c>
      <c r="F695" s="22" t="b">
        <v>0</v>
      </c>
      <c r="G695" s="22" t="b">
        <v>0</v>
      </c>
      <c r="H695" s="22" t="b">
        <v>0</v>
      </c>
      <c r="I695" s="22" t="b">
        <f>IF(COUNTIF([1]!Form_Responses1[[#All],[Instagram account
(ex. idenel_official - Do not put "@")]], LOWER(A695)) &gt; 0, TRUE, FALSE)</f>
        <v>0</v>
      </c>
      <c r="J695" s="23"/>
      <c r="K695" s="20" t="str">
        <f>IFERROR(VLOOKUP(LOWER(A695), '[1]설문지 응답 시트1'!I:N, 6, FALSE), "")</f>
        <v/>
      </c>
      <c r="L695" s="22" t="b">
        <v>0</v>
      </c>
      <c r="M695" s="22" t="b">
        <v>0</v>
      </c>
      <c r="N695" s="20"/>
      <c r="O695" s="21" t="str">
        <f>IF(ISBLANK(Table1[[#This Row],[예약일(확정)]]),"",Table1[[#This Row],[예약일(확정)]]+7)</f>
        <v/>
      </c>
      <c r="P695" s="20"/>
      <c r="Q695" s="20"/>
      <c r="R695" s="20"/>
      <c r="S695" s="20"/>
      <c r="T695" s="20"/>
      <c r="U695" s="19"/>
    </row>
    <row r="696" spans="1:21" ht="17">
      <c r="A696" s="71" t="s">
        <v>5167</v>
      </c>
      <c r="B696" s="222" t="str">
        <f>"https://www.instagram.com/"&amp;A696</f>
        <v>https://www.instagram.com/mehtapisme</v>
      </c>
      <c r="C696" s="182"/>
      <c r="D696" s="148" t="s">
        <v>4</v>
      </c>
      <c r="E696" s="223" t="str">
        <f ca="1">IF(AND(J696&lt;&gt;"", O696&lt;&gt;"", TODAY() &gt; O696, N696=""), "포스팅 지연",
IF(N696&lt;&gt;"", "포스팅 완료",
IF(M696=TRUE, "시술 완료",
IF(L696=TRUE, "콘텐츠 가이드 전송",
IF(NOT(ISBLANK(J696)), "예약 확정",
IF(I696=TRUE, "구글폼 회신",
IF(H696=TRUE, "구글폼 전송",
IF(G696=TRUE, "거절",
IF(F696=TRUE, "회신 수신",
"태핑 완료 회신대기")))))
))))</f>
        <v>태핑 완료 회신대기</v>
      </c>
      <c r="F696" s="13" t="b">
        <v>0</v>
      </c>
      <c r="G696" s="13" t="b">
        <v>0</v>
      </c>
      <c r="H696" s="13" t="b">
        <v>0</v>
      </c>
      <c r="I696" s="13" t="b">
        <f>IF(COUNTIF([1]!Form_Responses1[[#All],[Instagram account
(ex. idenel_official - Do not put "@")]], LOWER(A696)) &gt; 0, TRUE, FALSE)</f>
        <v>0</v>
      </c>
      <c r="J696" s="14"/>
      <c r="K696" s="11" t="str">
        <f>IFERROR(VLOOKUP(LOWER(A696), '[1]설문지 응답 시트1'!I:N, 6, FALSE), "")</f>
        <v/>
      </c>
      <c r="L696" s="13" t="b">
        <v>0</v>
      </c>
      <c r="M696" s="13" t="b">
        <v>0</v>
      </c>
      <c r="N696" s="11"/>
      <c r="O696" s="12" t="str">
        <f>IF(ISBLANK(Table1[[#This Row],[예약일(확정)]]),"",Table1[[#This Row],[예약일(확정)]]+7)</f>
        <v/>
      </c>
      <c r="P696" s="11"/>
      <c r="Q696" s="11"/>
      <c r="R696" s="11"/>
      <c r="S696" s="11"/>
      <c r="T696" s="11"/>
      <c r="U696" s="10"/>
    </row>
    <row r="697" spans="1:21" ht="17">
      <c r="A697" s="71" t="s">
        <v>5166</v>
      </c>
      <c r="B697" s="222" t="str">
        <f>"https://www.instagram.com/"&amp;A697</f>
        <v>https://www.instagram.com/melxble</v>
      </c>
      <c r="C697" s="182"/>
      <c r="D697" s="150" t="s">
        <v>4</v>
      </c>
      <c r="E697" s="224" t="str">
        <f ca="1">IF(AND(J697&lt;&gt;"", O697&lt;&gt;"", TODAY() &gt; O697, N697=""), "포스팅 지연",
IF(N697&lt;&gt;"", "포스팅 완료",
IF(M697=TRUE, "시술 완료",
IF(L697=TRUE, "콘텐츠 가이드 전송",
IF(NOT(ISBLANK(J697)), "예약 확정",
IF(I697=TRUE, "구글폼 회신",
IF(H697=TRUE, "구글폼 전송",
IF(G697=TRUE, "거절",
IF(F697=TRUE, "회신 수신",
"태핑 완료 회신대기")))))
))))</f>
        <v>태핑 완료 회신대기</v>
      </c>
      <c r="F697" s="22" t="b">
        <v>0</v>
      </c>
      <c r="G697" s="22" t="b">
        <v>0</v>
      </c>
      <c r="H697" s="22" t="b">
        <v>0</v>
      </c>
      <c r="I697" s="22" t="b">
        <f>IF(COUNTIF([1]!Form_Responses1[[#All],[Instagram account
(ex. idenel_official - Do not put "@")]], LOWER(A697)) &gt; 0, TRUE, FALSE)</f>
        <v>0</v>
      </c>
      <c r="J697" s="23"/>
      <c r="K697" s="20" t="str">
        <f>IFERROR(VLOOKUP(LOWER(A697), '[1]설문지 응답 시트1'!I:N, 6, FALSE), "")</f>
        <v/>
      </c>
      <c r="L697" s="22" t="b">
        <v>0</v>
      </c>
      <c r="M697" s="22" t="b">
        <v>0</v>
      </c>
      <c r="N697" s="20"/>
      <c r="O697" s="21" t="str">
        <f>IF(ISBLANK(Table1[[#This Row],[예약일(확정)]]),"",Table1[[#This Row],[예약일(확정)]]+7)</f>
        <v/>
      </c>
      <c r="P697" s="20"/>
      <c r="Q697" s="20"/>
      <c r="R697" s="20"/>
      <c r="S697" s="20"/>
      <c r="T697" s="20"/>
      <c r="U697" s="19"/>
    </row>
    <row r="698" spans="1:21" ht="17">
      <c r="A698" s="124" t="s">
        <v>71</v>
      </c>
      <c r="B698" s="222" t="str">
        <f>"https://www.instagram.com/"&amp;A698</f>
        <v>https://www.instagram.com/michellelaadeedaa_</v>
      </c>
      <c r="C698" s="182"/>
      <c r="D698" s="148" t="s">
        <v>4</v>
      </c>
      <c r="E698" s="223" t="str">
        <f ca="1">IF(AND(J698&lt;&gt;"", O698&lt;&gt;"", TODAY() &gt; O698, N698=""), "포스팅 지연",
IF(N698&lt;&gt;"", "포스팅 완료",
IF(M698=TRUE, "시술 완료",
IF(L698=TRUE, "콘텐츠 가이드 전송",
IF(NOT(ISBLANK(J698)), "예약 확정",
IF(I698=TRUE, "구글폼 회신",
IF(H698=TRUE, "구글폼 전송",
IF(G698=TRUE, "거절",
IF(F698=TRUE, "회신 수신",
"태핑 완료 회신대기")))))
))))</f>
        <v>태핑 완료 회신대기</v>
      </c>
      <c r="F698" s="13" t="b">
        <v>0</v>
      </c>
      <c r="G698" s="13" t="b">
        <v>0</v>
      </c>
      <c r="H698" s="13" t="b">
        <v>0</v>
      </c>
      <c r="I698" s="13" t="b">
        <f>IF(COUNTIF([1]!Form_Responses1[[#All],[Instagram account
(ex. idenel_official - Do not put "@")]], LOWER(A698)) &gt; 0, TRUE, FALSE)</f>
        <v>0</v>
      </c>
      <c r="J698" s="14"/>
      <c r="K698" s="11" t="str">
        <f>IFERROR(VLOOKUP(LOWER(A698), '[1]설문지 응답 시트1'!I:N, 6, FALSE), "")</f>
        <v/>
      </c>
      <c r="L698" s="13" t="b">
        <v>0</v>
      </c>
      <c r="M698" s="13" t="b">
        <v>0</v>
      </c>
      <c r="N698" s="11"/>
      <c r="O698" s="12" t="str">
        <f>IF(ISBLANK(Table1[[#This Row],[예약일(확정)]]),"",Table1[[#This Row],[예약일(확정)]]+7)</f>
        <v/>
      </c>
      <c r="P698" s="11"/>
      <c r="Q698" s="11"/>
      <c r="R698" s="11"/>
      <c r="S698" s="11"/>
      <c r="T698" s="11"/>
      <c r="U698" s="10"/>
    </row>
    <row r="699" spans="1:21" ht="17">
      <c r="A699" s="71" t="s">
        <v>5165</v>
      </c>
      <c r="B699" s="222" t="str">
        <f>"https://www.instagram.com/"&amp;A699</f>
        <v>https://www.instagram.com/minseon.kimm</v>
      </c>
      <c r="C699" s="182"/>
      <c r="D699" s="150" t="s">
        <v>4</v>
      </c>
      <c r="E699" s="224" t="str">
        <f ca="1">IF(AND(J699&lt;&gt;"", O699&lt;&gt;"", TODAY() &gt; O699, N699=""), "포스팅 지연",
IF(N699&lt;&gt;"", "포스팅 완료",
IF(M699=TRUE, "시술 완료",
IF(L699=TRUE, "콘텐츠 가이드 전송",
IF(NOT(ISBLANK(J699)), "예약 확정",
IF(I699=TRUE, "구글폼 회신",
IF(H699=TRUE, "구글폼 전송",
IF(G699=TRUE, "거절",
IF(F699=TRUE, "회신 수신",
"태핑 완료 회신대기")))))
))))</f>
        <v>태핑 완료 회신대기</v>
      </c>
      <c r="F699" s="22" t="b">
        <v>0</v>
      </c>
      <c r="G699" s="22" t="b">
        <v>0</v>
      </c>
      <c r="H699" s="22" t="b">
        <v>0</v>
      </c>
      <c r="I699" s="22" t="b">
        <f>IF(COUNTIF([1]!Form_Responses1[[#All],[Instagram account
(ex. idenel_official - Do not put "@")]], LOWER(A699)) &gt; 0, TRUE, FALSE)</f>
        <v>0</v>
      </c>
      <c r="J699" s="23"/>
      <c r="K699" s="20" t="str">
        <f>IFERROR(VLOOKUP(LOWER(A699), '[1]설문지 응답 시트1'!I:N, 6, FALSE), "")</f>
        <v/>
      </c>
      <c r="L699" s="22" t="b">
        <v>0</v>
      </c>
      <c r="M699" s="22" t="b">
        <v>0</v>
      </c>
      <c r="N699" s="20"/>
      <c r="O699" s="21" t="str">
        <f>IF(ISBLANK(Table1[[#This Row],[예약일(확정)]]),"",Table1[[#This Row],[예약일(확정)]]+7)</f>
        <v/>
      </c>
      <c r="P699" s="20"/>
      <c r="Q699" s="20"/>
      <c r="R699" s="20"/>
      <c r="S699" s="20"/>
      <c r="T699" s="20"/>
      <c r="U699" s="19"/>
    </row>
    <row r="700" spans="1:21" ht="17">
      <c r="A700" s="124" t="s">
        <v>5164</v>
      </c>
      <c r="B700" s="222" t="str">
        <f>"https://www.instagram.com/"&amp;A700</f>
        <v>https://www.instagram.com/mirim.jpg</v>
      </c>
      <c r="C700" s="182"/>
      <c r="D700" s="148" t="s">
        <v>4</v>
      </c>
      <c r="E700" s="223" t="str">
        <f ca="1">IF(AND(J700&lt;&gt;"", O700&lt;&gt;"", TODAY() &gt; O700, N700=""), "포스팅 지연",
IF(N700&lt;&gt;"", "포스팅 완료",
IF(M700=TRUE, "시술 완료",
IF(L700=TRUE, "콘텐츠 가이드 전송",
IF(NOT(ISBLANK(J700)), "예약 확정",
IF(I700=TRUE, "구글폼 회신",
IF(H700=TRUE, "구글폼 전송",
IF(G700=TRUE, "거절",
IF(F700=TRUE, "회신 수신",
"태핑 완료 회신대기")))))
))))</f>
        <v>태핑 완료 회신대기</v>
      </c>
      <c r="F700" s="13" t="b">
        <v>0</v>
      </c>
      <c r="G700" s="13" t="b">
        <v>0</v>
      </c>
      <c r="H700" s="13" t="b">
        <v>0</v>
      </c>
      <c r="I700" s="13" t="b">
        <f>IF(COUNTIF([1]!Form_Responses1[[#All],[Instagram account
(ex. idenel_official - Do not put "@")]], LOWER(A700)) &gt; 0, TRUE, FALSE)</f>
        <v>0</v>
      </c>
      <c r="J700" s="14"/>
      <c r="K700" s="11" t="str">
        <f>IFERROR(VLOOKUP(LOWER(A700), '[1]설문지 응답 시트1'!I:N, 6, FALSE), "")</f>
        <v/>
      </c>
      <c r="L700" s="13" t="b">
        <v>0</v>
      </c>
      <c r="M700" s="13" t="b">
        <v>0</v>
      </c>
      <c r="N700" s="11"/>
      <c r="O700" s="12" t="str">
        <f>IF(ISBLANK(Table1[[#This Row],[예약일(확정)]]),"",Table1[[#This Row],[예약일(확정)]]+7)</f>
        <v/>
      </c>
      <c r="P700" s="11"/>
      <c r="Q700" s="11"/>
      <c r="R700" s="11"/>
      <c r="S700" s="11"/>
      <c r="T700" s="11"/>
      <c r="U700" s="10"/>
    </row>
    <row r="701" spans="1:21" ht="17">
      <c r="A701" s="71" t="s">
        <v>5163</v>
      </c>
      <c r="B701" s="222" t="str">
        <f>"https://www.instagram.com/"&amp;A701</f>
        <v>https://www.instagram.com/miss.hautemess</v>
      </c>
      <c r="C701" s="182"/>
      <c r="D701" s="150" t="s">
        <v>4</v>
      </c>
      <c r="E701" s="224" t="str">
        <f ca="1">IF(AND(J701&lt;&gt;"", O701&lt;&gt;"", TODAY() &gt; O701, N701=""), "포스팅 지연",
IF(N701&lt;&gt;"", "포스팅 완료",
IF(M701=TRUE, "시술 완료",
IF(L701=TRUE, "콘텐츠 가이드 전송",
IF(NOT(ISBLANK(J701)), "예약 확정",
IF(I701=TRUE, "구글폼 회신",
IF(H701=TRUE, "구글폼 전송",
IF(G701=TRUE, "거절",
IF(F701=TRUE, "회신 수신",
"태핑 완료 회신대기")))))
))))</f>
        <v>태핑 완료 회신대기</v>
      </c>
      <c r="F701" s="22" t="b">
        <v>0</v>
      </c>
      <c r="G701" s="22" t="b">
        <v>0</v>
      </c>
      <c r="H701" s="22" t="b">
        <v>0</v>
      </c>
      <c r="I701" s="22" t="b">
        <f>IF(COUNTIF([1]!Form_Responses1[[#All],[Instagram account
(ex. idenel_official - Do not put "@")]], LOWER(A701)) &gt; 0, TRUE, FALSE)</f>
        <v>0</v>
      </c>
      <c r="J701" s="23"/>
      <c r="K701" s="20" t="str">
        <f>IFERROR(VLOOKUP(LOWER(A701), '[1]설문지 응답 시트1'!I:N, 6, FALSE), "")</f>
        <v/>
      </c>
      <c r="L701" s="22" t="b">
        <v>0</v>
      </c>
      <c r="M701" s="22" t="b">
        <v>0</v>
      </c>
      <c r="N701" s="20"/>
      <c r="O701" s="21" t="str">
        <f>IF(ISBLANK(Table1[[#This Row],[예약일(확정)]]),"",Table1[[#This Row],[예약일(확정)]]+7)</f>
        <v/>
      </c>
      <c r="P701" s="20"/>
      <c r="Q701" s="20"/>
      <c r="R701" s="20"/>
      <c r="S701" s="20"/>
      <c r="T701" s="20"/>
      <c r="U701" s="19"/>
    </row>
    <row r="702" spans="1:21" ht="17">
      <c r="A702" s="124" t="s">
        <v>5162</v>
      </c>
      <c r="B702" s="222" t="str">
        <f>"https://www.instagram.com/"&amp;A702</f>
        <v>https://www.instagram.com/missmambokitchen</v>
      </c>
      <c r="C702" s="182"/>
      <c r="D702" s="148" t="s">
        <v>4</v>
      </c>
      <c r="E702" s="223" t="str">
        <f ca="1">IF(AND(J702&lt;&gt;"", O702&lt;&gt;"", TODAY() &gt; O702, N702=""), "포스팅 지연",
IF(N702&lt;&gt;"", "포스팅 완료",
IF(M702=TRUE, "시술 완료",
IF(L702=TRUE, "콘텐츠 가이드 전송",
IF(NOT(ISBLANK(J702)), "예약 확정",
IF(I702=TRUE, "구글폼 회신",
IF(H702=TRUE, "구글폼 전송",
IF(G702=TRUE, "거절",
IF(F702=TRUE, "회신 수신",
"태핑 완료 회신대기")))))
))))</f>
        <v>태핑 완료 회신대기</v>
      </c>
      <c r="F702" s="13" t="b">
        <v>0</v>
      </c>
      <c r="G702" s="13" t="b">
        <v>0</v>
      </c>
      <c r="H702" s="13" t="b">
        <v>0</v>
      </c>
      <c r="I702" s="13" t="b">
        <f>IF(COUNTIF([1]!Form_Responses1[[#All],[Instagram account
(ex. idenel_official - Do not put "@")]], LOWER(A702)) &gt; 0, TRUE, FALSE)</f>
        <v>0</v>
      </c>
      <c r="J702" s="14"/>
      <c r="K702" s="11" t="str">
        <f>IFERROR(VLOOKUP(LOWER(A702), '[1]설문지 응답 시트1'!I:N, 6, FALSE), "")</f>
        <v/>
      </c>
      <c r="L702" s="13" t="b">
        <v>0</v>
      </c>
      <c r="M702" s="13" t="b">
        <v>0</v>
      </c>
      <c r="N702" s="11"/>
      <c r="O702" s="12" t="str">
        <f>IF(ISBLANK(Table1[[#This Row],[예약일(확정)]]),"",Table1[[#This Row],[예약일(확정)]]+7)</f>
        <v/>
      </c>
      <c r="P702" s="11"/>
      <c r="Q702" s="11"/>
      <c r="R702" s="11"/>
      <c r="S702" s="11"/>
      <c r="T702" s="11"/>
      <c r="U702" s="10"/>
    </row>
    <row r="703" spans="1:21" ht="17">
      <c r="A703" s="71" t="s">
        <v>5161</v>
      </c>
      <c r="B703" s="222" t="str">
        <f>"https://www.instagram.com/"&amp;A703</f>
        <v>https://www.instagram.com/missremiashten</v>
      </c>
      <c r="C703" s="182"/>
      <c r="D703" s="150" t="s">
        <v>4</v>
      </c>
      <c r="E703" s="224" t="str">
        <f ca="1">IF(AND(J703&lt;&gt;"", O703&lt;&gt;"", TODAY() &gt; O703, N703=""), "포스팅 지연",
IF(N703&lt;&gt;"", "포스팅 완료",
IF(M703=TRUE, "시술 완료",
IF(L703=TRUE, "콘텐츠 가이드 전송",
IF(NOT(ISBLANK(J703)), "예약 확정",
IF(I703=TRUE, "구글폼 회신",
IF(H703=TRUE, "구글폼 전송",
IF(G703=TRUE, "거절",
IF(F703=TRUE, "회신 수신",
"태핑 완료 회신대기")))))
))))</f>
        <v>태핑 완료 회신대기</v>
      </c>
      <c r="F703" s="22" t="b">
        <v>0</v>
      </c>
      <c r="G703" s="22" t="b">
        <v>0</v>
      </c>
      <c r="H703" s="22" t="b">
        <v>0</v>
      </c>
      <c r="I703" s="22" t="b">
        <f>IF(COUNTIF([1]!Form_Responses1[[#All],[Instagram account
(ex. idenel_official - Do not put "@")]], LOWER(A703)) &gt; 0, TRUE, FALSE)</f>
        <v>0</v>
      </c>
      <c r="J703" s="23"/>
      <c r="K703" s="20" t="str">
        <f>IFERROR(VLOOKUP(LOWER(A703), '[1]설문지 응답 시트1'!I:N, 6, FALSE), "")</f>
        <v/>
      </c>
      <c r="L703" s="22" t="b">
        <v>0</v>
      </c>
      <c r="M703" s="22" t="b">
        <v>0</v>
      </c>
      <c r="N703" s="20"/>
      <c r="O703" s="21" t="str">
        <f>IF(ISBLANK(Table1[[#This Row],[예약일(확정)]]),"",Table1[[#This Row],[예약일(확정)]]+7)</f>
        <v/>
      </c>
      <c r="P703" s="20"/>
      <c r="Q703" s="20"/>
      <c r="R703" s="20"/>
      <c r="S703" s="20"/>
      <c r="T703" s="20"/>
      <c r="U703" s="19"/>
    </row>
    <row r="704" spans="1:21" ht="17">
      <c r="A704" s="124" t="s">
        <v>5160</v>
      </c>
      <c r="B704" s="222" t="str">
        <f>"https://www.instagram.com/"&amp;A704</f>
        <v>https://www.instagram.com/mrs.btissame</v>
      </c>
      <c r="C704" s="182"/>
      <c r="D704" s="148" t="s">
        <v>4</v>
      </c>
      <c r="E704" s="223" t="str">
        <f ca="1">IF(AND(J704&lt;&gt;"", O704&lt;&gt;"", TODAY() &gt; O704, N704=""), "포스팅 지연",
IF(N704&lt;&gt;"", "포스팅 완료",
IF(M704=TRUE, "시술 완료",
IF(L704=TRUE, "콘텐츠 가이드 전송",
IF(NOT(ISBLANK(J704)), "예약 확정",
IF(I704=TRUE, "구글폼 회신",
IF(H704=TRUE, "구글폼 전송",
IF(G704=TRUE, "거절",
IF(F704=TRUE, "회신 수신",
"태핑 완료 회신대기")))))
))))</f>
        <v>태핑 완료 회신대기</v>
      </c>
      <c r="F704" s="13" t="b">
        <v>0</v>
      </c>
      <c r="G704" s="13" t="b">
        <v>0</v>
      </c>
      <c r="H704" s="13" t="b">
        <v>0</v>
      </c>
      <c r="I704" s="13" t="b">
        <f>IF(COUNTIF([1]!Form_Responses1[[#All],[Instagram account
(ex. idenel_official - Do not put "@")]], LOWER(A704)) &gt; 0, TRUE, FALSE)</f>
        <v>0</v>
      </c>
      <c r="J704" s="14"/>
      <c r="K704" s="11" t="str">
        <f>IFERROR(VLOOKUP(LOWER(A704), '[1]설문지 응답 시트1'!I:N, 6, FALSE), "")</f>
        <v/>
      </c>
      <c r="L704" s="13" t="b">
        <v>0</v>
      </c>
      <c r="M704" s="13" t="b">
        <v>0</v>
      </c>
      <c r="N704" s="11"/>
      <c r="O704" s="12" t="str">
        <f>IF(ISBLANK(Table1[[#This Row],[예약일(확정)]]),"",Table1[[#This Row],[예약일(확정)]]+7)</f>
        <v/>
      </c>
      <c r="P704" s="11"/>
      <c r="Q704" s="11"/>
      <c r="R704" s="11"/>
      <c r="S704" s="11"/>
      <c r="T704" s="11"/>
      <c r="U704" s="10"/>
    </row>
    <row r="705" spans="1:21" ht="17">
      <c r="A705" s="71" t="s">
        <v>5159</v>
      </c>
      <c r="B705" s="222" t="str">
        <f>"https://www.instagram.com/"&amp;A705</f>
        <v>https://www.instagram.com/msomewhere_</v>
      </c>
      <c r="C705" s="182"/>
      <c r="D705" s="150" t="s">
        <v>4</v>
      </c>
      <c r="E705" s="224" t="str">
        <f ca="1">IF(AND(J705&lt;&gt;"", O705&lt;&gt;"", TODAY() &gt; O705, N705=""), "포스팅 지연",
IF(N705&lt;&gt;"", "포스팅 완료",
IF(M705=TRUE, "시술 완료",
IF(L705=TRUE, "콘텐츠 가이드 전송",
IF(NOT(ISBLANK(J705)), "예약 확정",
IF(I705=TRUE, "구글폼 회신",
IF(H705=TRUE, "구글폼 전송",
IF(G705=TRUE, "거절",
IF(F705=TRUE, "회신 수신",
"태핑 완료 회신대기")))))
))))</f>
        <v>태핑 완료 회신대기</v>
      </c>
      <c r="F705" s="22" t="b">
        <v>0</v>
      </c>
      <c r="G705" s="22" t="b">
        <v>0</v>
      </c>
      <c r="H705" s="22" t="b">
        <v>0</v>
      </c>
      <c r="I705" s="22" t="b">
        <f>IF(COUNTIF([1]!Form_Responses1[[#All],[Instagram account
(ex. idenel_official - Do not put "@")]], LOWER(A705)) &gt; 0, TRUE, FALSE)</f>
        <v>0</v>
      </c>
      <c r="J705" s="23"/>
      <c r="K705" s="20" t="str">
        <f>IFERROR(VLOOKUP(LOWER(A705), '[1]설문지 응답 시트1'!I:N, 6, FALSE), "")</f>
        <v/>
      </c>
      <c r="L705" s="22" t="b">
        <v>0</v>
      </c>
      <c r="M705" s="22" t="b">
        <v>0</v>
      </c>
      <c r="N705" s="20"/>
      <c r="O705" s="21" t="str">
        <f>IF(ISBLANK(Table1[[#This Row],[예약일(확정)]]),"",Table1[[#This Row],[예약일(확정)]]+7)</f>
        <v/>
      </c>
      <c r="P705" s="20"/>
      <c r="Q705" s="20"/>
      <c r="R705" s="20"/>
      <c r="S705" s="20"/>
      <c r="T705" s="20"/>
      <c r="U705" s="19"/>
    </row>
    <row r="706" spans="1:21" ht="17">
      <c r="A706" s="124" t="s">
        <v>5158</v>
      </c>
      <c r="B706" s="222" t="str">
        <f>"https://www.instagram.com/"&amp;A706</f>
        <v>https://www.instagram.com/mylovefromkorea17</v>
      </c>
      <c r="C706" s="182"/>
      <c r="D706" s="148" t="s">
        <v>4</v>
      </c>
      <c r="E706" s="223" t="str">
        <f ca="1">IF(AND(J706&lt;&gt;"", O706&lt;&gt;"", TODAY() &gt; O706, N706=""), "포스팅 지연",
IF(N706&lt;&gt;"", "포스팅 완료",
IF(M706=TRUE, "시술 완료",
IF(L706=TRUE, "콘텐츠 가이드 전송",
IF(NOT(ISBLANK(J706)), "예약 확정",
IF(I706=TRUE, "구글폼 회신",
IF(H706=TRUE, "구글폼 전송",
IF(G706=TRUE, "거절",
IF(F706=TRUE, "회신 수신",
"태핑 완료 회신대기")))))
))))</f>
        <v>태핑 완료 회신대기</v>
      </c>
      <c r="F706" s="13" t="b">
        <v>0</v>
      </c>
      <c r="G706" s="13" t="b">
        <v>0</v>
      </c>
      <c r="H706" s="13" t="b">
        <v>0</v>
      </c>
      <c r="I706" s="13" t="b">
        <f>IF(COUNTIF([1]!Form_Responses1[[#All],[Instagram account
(ex. idenel_official - Do not put "@")]], LOWER(A706)) &gt; 0, TRUE, FALSE)</f>
        <v>0</v>
      </c>
      <c r="J706" s="14"/>
      <c r="K706" s="11" t="str">
        <f>IFERROR(VLOOKUP(LOWER(A706), '[1]설문지 응답 시트1'!I:N, 6, FALSE), "")</f>
        <v/>
      </c>
      <c r="L706" s="13" t="b">
        <v>0</v>
      </c>
      <c r="M706" s="13" t="b">
        <v>0</v>
      </c>
      <c r="N706" s="11"/>
      <c r="O706" s="12" t="str">
        <f>IF(ISBLANK(Table1[[#This Row],[예약일(확정)]]),"",Table1[[#This Row],[예약일(확정)]]+7)</f>
        <v/>
      </c>
      <c r="P706" s="11"/>
      <c r="Q706" s="11"/>
      <c r="R706" s="11"/>
      <c r="S706" s="11"/>
      <c r="T706" s="11"/>
      <c r="U706" s="10"/>
    </row>
    <row r="707" spans="1:21" ht="17">
      <c r="A707" s="71" t="s">
        <v>5157</v>
      </c>
      <c r="B707" s="222" t="str">
        <f>"https://www.instagram.com/"&amp;A707</f>
        <v>https://www.instagram.com/nam.nom</v>
      </c>
      <c r="C707" s="182"/>
      <c r="D707" s="150" t="s">
        <v>4</v>
      </c>
      <c r="E707" s="224" t="str">
        <f ca="1">IF(AND(J707&lt;&gt;"", O707&lt;&gt;"", TODAY() &gt; O707, N707=""), "포스팅 지연",
IF(N707&lt;&gt;"", "포스팅 완료",
IF(M707=TRUE, "시술 완료",
IF(L707=TRUE, "콘텐츠 가이드 전송",
IF(NOT(ISBLANK(J707)), "예약 확정",
IF(I707=TRUE, "구글폼 회신",
IF(H707=TRUE, "구글폼 전송",
IF(G707=TRUE, "거절",
IF(F707=TRUE, "회신 수신",
"태핑 완료 회신대기")))))
))))</f>
        <v>태핑 완료 회신대기</v>
      </c>
      <c r="F707" s="22" t="b">
        <v>0</v>
      </c>
      <c r="G707" s="22" t="b">
        <v>0</v>
      </c>
      <c r="H707" s="22" t="b">
        <v>0</v>
      </c>
      <c r="I707" s="22" t="b">
        <f>IF(COUNTIF([1]!Form_Responses1[[#All],[Instagram account
(ex. idenel_official - Do not put "@")]], LOWER(A707)) &gt; 0, TRUE, FALSE)</f>
        <v>0</v>
      </c>
      <c r="J707" s="23"/>
      <c r="K707" s="20" t="str">
        <f>IFERROR(VLOOKUP(LOWER(A707), '[1]설문지 응답 시트1'!I:N, 6, FALSE), "")</f>
        <v/>
      </c>
      <c r="L707" s="22" t="b">
        <v>0</v>
      </c>
      <c r="M707" s="22" t="b">
        <v>0</v>
      </c>
      <c r="N707" s="20"/>
      <c r="O707" s="21" t="str">
        <f>IF(ISBLANK(Table1[[#This Row],[예약일(확정)]]),"",Table1[[#This Row],[예약일(확정)]]+7)</f>
        <v/>
      </c>
      <c r="P707" s="20"/>
      <c r="Q707" s="20"/>
      <c r="R707" s="20"/>
      <c r="S707" s="20"/>
      <c r="T707" s="20"/>
      <c r="U707" s="19"/>
    </row>
    <row r="708" spans="1:21" ht="17">
      <c r="A708" s="124" t="s">
        <v>922</v>
      </c>
      <c r="B708" s="222" t="str">
        <f>"https://www.instagram.com/"&amp;A708</f>
        <v>https://www.instagram.com/naniloveslife</v>
      </c>
      <c r="C708" s="182"/>
      <c r="D708" s="148" t="s">
        <v>4</v>
      </c>
      <c r="E708" s="223" t="str">
        <f ca="1">IF(AND(J708&lt;&gt;"", O708&lt;&gt;"", TODAY() &gt; O708, N708=""), "포스팅 지연",
IF(N708&lt;&gt;"", "포스팅 완료",
IF(M708=TRUE, "시술 완료",
IF(L708=TRUE, "콘텐츠 가이드 전송",
IF(NOT(ISBLANK(J708)), "예약 확정",
IF(I708=TRUE, "구글폼 회신",
IF(H708=TRUE, "구글폼 전송",
IF(G708=TRUE, "거절",
IF(F708=TRUE, "회신 수신",
"태핑 완료 회신대기")))))
))))</f>
        <v>태핑 완료 회신대기</v>
      </c>
      <c r="F708" s="13" t="b">
        <v>0</v>
      </c>
      <c r="G708" s="13" t="b">
        <v>0</v>
      </c>
      <c r="H708" s="13" t="b">
        <v>0</v>
      </c>
      <c r="I708" s="13" t="b">
        <f>IF(COUNTIF([1]!Form_Responses1[[#All],[Instagram account
(ex. idenel_official - Do not put "@")]], LOWER(A708)) &gt; 0, TRUE, FALSE)</f>
        <v>0</v>
      </c>
      <c r="J708" s="14"/>
      <c r="K708" s="11" t="str">
        <f>IFERROR(VLOOKUP(LOWER(A708), '[1]설문지 응답 시트1'!I:N, 6, FALSE), "")</f>
        <v/>
      </c>
      <c r="L708" s="13" t="b">
        <v>0</v>
      </c>
      <c r="M708" s="13" t="b">
        <v>0</v>
      </c>
      <c r="N708" s="11"/>
      <c r="O708" s="12" t="str">
        <f>IF(ISBLANK(Table1[[#This Row],[예약일(확정)]]),"",Table1[[#This Row],[예약일(확정)]]+7)</f>
        <v/>
      </c>
      <c r="P708" s="11"/>
      <c r="Q708" s="11"/>
      <c r="R708" s="11"/>
      <c r="S708" s="11"/>
      <c r="T708" s="11"/>
      <c r="U708" s="10"/>
    </row>
    <row r="709" spans="1:21" ht="17">
      <c r="A709" s="71" t="s">
        <v>5156</v>
      </c>
      <c r="B709" s="222" t="str">
        <f>"https://www.instagram.com/"&amp;A709</f>
        <v>https://www.instagram.com/naploes</v>
      </c>
      <c r="C709" s="182"/>
      <c r="D709" s="150" t="s">
        <v>4</v>
      </c>
      <c r="E709" s="224" t="str">
        <f ca="1">IF(AND(J709&lt;&gt;"", O709&lt;&gt;"", TODAY() &gt; O709, N709=""), "포스팅 지연",
IF(N709&lt;&gt;"", "포스팅 완료",
IF(M709=TRUE, "시술 완료",
IF(L709=TRUE, "콘텐츠 가이드 전송",
IF(NOT(ISBLANK(J709)), "예약 확정",
IF(I709=TRUE, "구글폼 회신",
IF(H709=TRUE, "구글폼 전송",
IF(G709=TRUE, "거절",
IF(F709=TRUE, "회신 수신",
"태핑 완료 회신대기")))))
))))</f>
        <v>태핑 완료 회신대기</v>
      </c>
      <c r="F709" s="22" t="b">
        <v>0</v>
      </c>
      <c r="G709" s="22" t="b">
        <v>0</v>
      </c>
      <c r="H709" s="22" t="b">
        <v>0</v>
      </c>
      <c r="I709" s="22" t="b">
        <f>IF(COUNTIF([1]!Form_Responses1[[#All],[Instagram account
(ex. idenel_official - Do not put "@")]], LOWER(A709)) &gt; 0, TRUE, FALSE)</f>
        <v>0</v>
      </c>
      <c r="J709" s="23"/>
      <c r="K709" s="20" t="str">
        <f>IFERROR(VLOOKUP(LOWER(A709), '[1]설문지 응답 시트1'!I:N, 6, FALSE), "")</f>
        <v/>
      </c>
      <c r="L709" s="22" t="b">
        <v>0</v>
      </c>
      <c r="M709" s="22" t="b">
        <v>0</v>
      </c>
      <c r="N709" s="20"/>
      <c r="O709" s="21" t="str">
        <f>IF(ISBLANK(Table1[[#This Row],[예약일(확정)]]),"",Table1[[#This Row],[예약일(확정)]]+7)</f>
        <v/>
      </c>
      <c r="P709" s="20"/>
      <c r="Q709" s="20"/>
      <c r="R709" s="20"/>
      <c r="S709" s="20"/>
      <c r="T709" s="20"/>
      <c r="U709" s="19"/>
    </row>
    <row r="710" spans="1:21" ht="17">
      <c r="A710" s="124" t="s">
        <v>5155</v>
      </c>
      <c r="B710" s="222" t="str">
        <f>"https://www.instagram.com/"&amp;A710</f>
        <v>https://www.instagram.com/nata_fabian_</v>
      </c>
      <c r="C710" s="182"/>
      <c r="D710" s="148" t="s">
        <v>4</v>
      </c>
      <c r="E710" s="223" t="str">
        <f ca="1">IF(AND(J710&lt;&gt;"", O710&lt;&gt;"", TODAY() &gt; O710, N710=""), "포스팅 지연",
IF(N710&lt;&gt;"", "포스팅 완료",
IF(M710=TRUE, "시술 완료",
IF(L710=TRUE, "콘텐츠 가이드 전송",
IF(NOT(ISBLANK(J710)), "예약 확정",
IF(I710=TRUE, "구글폼 회신",
IF(H710=TRUE, "구글폼 전송",
IF(G710=TRUE, "거절",
IF(F710=TRUE, "회신 수신",
"태핑 완료 회신대기")))))
))))</f>
        <v>태핑 완료 회신대기</v>
      </c>
      <c r="F710" s="13" t="b">
        <v>0</v>
      </c>
      <c r="G710" s="13" t="b">
        <v>0</v>
      </c>
      <c r="H710" s="13" t="b">
        <v>0</v>
      </c>
      <c r="I710" s="13" t="b">
        <f>IF(COUNTIF([1]!Form_Responses1[[#All],[Instagram account
(ex. idenel_official - Do not put "@")]], LOWER(A710)) &gt; 0, TRUE, FALSE)</f>
        <v>0</v>
      </c>
      <c r="J710" s="14"/>
      <c r="K710" s="11" t="str">
        <f>IFERROR(VLOOKUP(LOWER(A710), '[1]설문지 응답 시트1'!I:N, 6, FALSE), "")</f>
        <v/>
      </c>
      <c r="L710" s="13" t="b">
        <v>0</v>
      </c>
      <c r="M710" s="13" t="b">
        <v>0</v>
      </c>
      <c r="N710" s="11"/>
      <c r="O710" s="12" t="str">
        <f>IF(ISBLANK(Table1[[#This Row],[예약일(확정)]]),"",Table1[[#This Row],[예약일(확정)]]+7)</f>
        <v/>
      </c>
      <c r="P710" s="11"/>
      <c r="Q710" s="11"/>
      <c r="R710" s="11"/>
      <c r="S710" s="11"/>
      <c r="T710" s="11"/>
      <c r="U710" s="10"/>
    </row>
    <row r="711" spans="1:21" ht="17">
      <c r="A711" s="71" t="s">
        <v>5154</v>
      </c>
      <c r="B711" s="222" t="str">
        <f>"https://www.instagram.com/"&amp;A711</f>
        <v>https://www.instagram.com/nataliaa_garza</v>
      </c>
      <c r="C711" s="182"/>
      <c r="D711" s="150" t="s">
        <v>4</v>
      </c>
      <c r="E711" s="224" t="str">
        <f ca="1">IF(AND(J711&lt;&gt;"", O711&lt;&gt;"", TODAY() &gt; O711, N711=""), "포스팅 지연",
IF(N711&lt;&gt;"", "포스팅 완료",
IF(M711=TRUE, "시술 완료",
IF(L711=TRUE, "콘텐츠 가이드 전송",
IF(NOT(ISBLANK(J711)), "예약 확정",
IF(I711=TRUE, "구글폼 회신",
IF(H711=TRUE, "구글폼 전송",
IF(G711=TRUE, "거절",
IF(F711=TRUE, "회신 수신",
"태핑 완료 회신대기")))))
))))</f>
        <v>태핑 완료 회신대기</v>
      </c>
      <c r="F711" s="22" t="b">
        <v>0</v>
      </c>
      <c r="G711" s="22" t="b">
        <v>0</v>
      </c>
      <c r="H711" s="22" t="b">
        <v>0</v>
      </c>
      <c r="I711" s="22" t="b">
        <f>IF(COUNTIF([1]!Form_Responses1[[#All],[Instagram account
(ex. idenel_official - Do not put "@")]], LOWER(A711)) &gt; 0, TRUE, FALSE)</f>
        <v>0</v>
      </c>
      <c r="J711" s="23"/>
      <c r="K711" s="20" t="str">
        <f>IFERROR(VLOOKUP(LOWER(A711), '[1]설문지 응답 시트1'!I:N, 6, FALSE), "")</f>
        <v/>
      </c>
      <c r="L711" s="22" t="b">
        <v>0</v>
      </c>
      <c r="M711" s="22" t="b">
        <v>0</v>
      </c>
      <c r="N711" s="20"/>
      <c r="O711" s="21" t="str">
        <f>IF(ISBLANK(Table1[[#This Row],[예약일(확정)]]),"",Table1[[#This Row],[예약일(확정)]]+7)</f>
        <v/>
      </c>
      <c r="P711" s="20"/>
      <c r="Q711" s="20"/>
      <c r="R711" s="20"/>
      <c r="S711" s="20"/>
      <c r="T711" s="20"/>
      <c r="U711" s="19"/>
    </row>
    <row r="712" spans="1:21" ht="17">
      <c r="A712" s="124" t="s">
        <v>5153</v>
      </c>
      <c r="B712" s="222" t="str">
        <f>"https://www.instagram.com/"&amp;A712</f>
        <v>https://www.instagram.com/natylogs</v>
      </c>
      <c r="C712" s="182"/>
      <c r="D712" s="148" t="s">
        <v>4</v>
      </c>
      <c r="E712" s="223" t="str">
        <f ca="1">IF(AND(J712&lt;&gt;"", O712&lt;&gt;"", TODAY() &gt; O712, N712=""), "포스팅 지연",
IF(N712&lt;&gt;"", "포스팅 완료",
IF(M712=TRUE, "시술 완료",
IF(L712=TRUE, "콘텐츠 가이드 전송",
IF(NOT(ISBLANK(J712)), "예약 확정",
IF(I712=TRUE, "구글폼 회신",
IF(H712=TRUE, "구글폼 전송",
IF(G712=TRUE, "거절",
IF(F712=TRUE, "회신 수신",
"태핑 완료 회신대기")))))
))))</f>
        <v>태핑 완료 회신대기</v>
      </c>
      <c r="F712" s="13" t="b">
        <v>0</v>
      </c>
      <c r="G712" s="13" t="b">
        <v>0</v>
      </c>
      <c r="H712" s="13" t="b">
        <v>0</v>
      </c>
      <c r="I712" s="13" t="b">
        <f>IF(COUNTIF([1]!Form_Responses1[[#All],[Instagram account
(ex. idenel_official - Do not put "@")]], LOWER(A712)) &gt; 0, TRUE, FALSE)</f>
        <v>0</v>
      </c>
      <c r="J712" s="14"/>
      <c r="K712" s="11" t="str">
        <f>IFERROR(VLOOKUP(LOWER(A712), '[1]설문지 응답 시트1'!I:N, 6, FALSE), "")</f>
        <v/>
      </c>
      <c r="L712" s="13" t="b">
        <v>0</v>
      </c>
      <c r="M712" s="13" t="b">
        <v>0</v>
      </c>
      <c r="N712" s="11"/>
      <c r="O712" s="12" t="str">
        <f>IF(ISBLANK(Table1[[#This Row],[예약일(확정)]]),"",Table1[[#This Row],[예약일(확정)]]+7)</f>
        <v/>
      </c>
      <c r="P712" s="11"/>
      <c r="Q712" s="11"/>
      <c r="R712" s="11"/>
      <c r="S712" s="11"/>
      <c r="T712" s="11"/>
      <c r="U712" s="10"/>
    </row>
    <row r="713" spans="1:21" ht="17">
      <c r="A713" s="71" t="s">
        <v>5152</v>
      </c>
      <c r="B713" s="173" t="s">
        <v>5151</v>
      </c>
      <c r="C713" s="172"/>
      <c r="D713" s="150" t="s">
        <v>4</v>
      </c>
      <c r="E713" s="224" t="str">
        <f ca="1">IF(AND(J713&lt;&gt;"", O713&lt;&gt;"", TODAY() &gt; O713, N713=""), "포스팅 지연",
IF(N713&lt;&gt;"", "포스팅 완료",
IF(M713=TRUE, "시술 완료",
IF(L713=TRUE, "콘텐츠 가이드 전송",
IF(NOT(ISBLANK(J713)), "예약 확정",
IF(I713=TRUE, "구글폼 회신",
IF(H713=TRUE, "구글폼 전송",
IF(G713=TRUE, "거절",
IF(F713=TRUE, "회신 수신",
"태핑 완료 회신대기")))))
))))</f>
        <v>포스팅 완료</v>
      </c>
      <c r="F713" s="22" t="b">
        <v>1</v>
      </c>
      <c r="G713" s="22" t="b">
        <v>0</v>
      </c>
      <c r="H713" s="22" t="b">
        <v>1</v>
      </c>
      <c r="I713" s="22" t="b">
        <f>IF(COUNTIF([1]!Form_Responses1[[#All],[Instagram account
(ex. idenel_official - Do not put "@")]], LOWER(A713)) &gt; 0, TRUE, FALSE)</f>
        <v>1</v>
      </c>
      <c r="J713" s="23">
        <v>45827.625</v>
      </c>
      <c r="K713" s="20" t="str">
        <f>IFERROR(VLOOKUP(LOWER(A713), '[1]설문지 응답 시트1'!I:N, 6, FALSE), "")</f>
        <v>Benjamin Clinic (Gangnam)</v>
      </c>
      <c r="L713" s="22" t="b">
        <v>1</v>
      </c>
      <c r="M713" s="22" t="b">
        <v>1</v>
      </c>
      <c r="N713" s="33" t="s">
        <v>5150</v>
      </c>
      <c r="O713" s="21">
        <f>IF(ISBLANK(Table1[[#This Row],[예약일(확정)]]),"",Table1[[#This Row],[예약일(확정)]]+7)</f>
        <v>45834.625</v>
      </c>
      <c r="P713" s="20"/>
      <c r="Q713" s="20"/>
      <c r="R713" s="20"/>
      <c r="S713" s="20"/>
      <c r="T713" s="20" t="s">
        <v>1962</v>
      </c>
      <c r="U713" s="19"/>
    </row>
    <row r="714" spans="1:21" ht="17">
      <c r="A714" s="124" t="s">
        <v>1428</v>
      </c>
      <c r="B714" s="222" t="str">
        <f>"https://www.instagram.com/"&amp;A714</f>
        <v>https://www.instagram.com/nemyllaa</v>
      </c>
      <c r="C714" s="182"/>
      <c r="D714" s="148" t="s">
        <v>4</v>
      </c>
      <c r="E714" s="223" t="str">
        <f ca="1">IF(AND(J714&lt;&gt;"", O714&lt;&gt;"", TODAY() &gt; O714, N714=""), "포스팅 지연",
IF(N714&lt;&gt;"", "포스팅 완료",
IF(M714=TRUE, "시술 완료",
IF(L714=TRUE, "콘텐츠 가이드 전송",
IF(NOT(ISBLANK(J714)), "예약 확정",
IF(I714=TRUE, "구글폼 회신",
IF(H714=TRUE, "구글폼 전송",
IF(G714=TRUE, "거절",
IF(F714=TRUE, "회신 수신",
"태핑 완료 회신대기")))))
))))</f>
        <v>태핑 완료 회신대기</v>
      </c>
      <c r="F714" s="13" t="b">
        <v>0</v>
      </c>
      <c r="G714" s="13" t="b">
        <v>0</v>
      </c>
      <c r="H714" s="13" t="b">
        <v>0</v>
      </c>
      <c r="I714" s="13" t="b">
        <f>IF(COUNTIF([1]!Form_Responses1[[#All],[Instagram account
(ex. idenel_official - Do not put "@")]], LOWER(A714)) &gt; 0, TRUE, FALSE)</f>
        <v>0</v>
      </c>
      <c r="J714" s="14"/>
      <c r="K714" s="11" t="str">
        <f>IFERROR(VLOOKUP(LOWER(A714), '[1]설문지 응답 시트1'!I:N, 6, FALSE), "")</f>
        <v/>
      </c>
      <c r="L714" s="13" t="b">
        <v>0</v>
      </c>
      <c r="M714" s="13" t="b">
        <v>0</v>
      </c>
      <c r="N714" s="11"/>
      <c r="O714" s="12" t="str">
        <f>IF(ISBLANK(Table1[[#This Row],[예약일(확정)]]),"",Table1[[#This Row],[예약일(확정)]]+7)</f>
        <v/>
      </c>
      <c r="P714" s="11"/>
      <c r="Q714" s="11"/>
      <c r="R714" s="11"/>
      <c r="S714" s="11"/>
      <c r="T714" s="11"/>
      <c r="U714" s="10"/>
    </row>
    <row r="715" spans="1:21" ht="17">
      <c r="A715" s="71" t="s">
        <v>5149</v>
      </c>
      <c r="B715" s="222" t="str">
        <f>"https://www.instagram.com/"&amp;A715</f>
        <v>https://www.instagram.com/neocbb</v>
      </c>
      <c r="C715" s="182"/>
      <c r="D715" s="150" t="s">
        <v>4</v>
      </c>
      <c r="E715" s="224" t="str">
        <f ca="1">IF(AND(J715&lt;&gt;"", O715&lt;&gt;"", TODAY() &gt; O715, N715=""), "포스팅 지연",
IF(N715&lt;&gt;"", "포스팅 완료",
IF(M715=TRUE, "시술 완료",
IF(L715=TRUE, "콘텐츠 가이드 전송",
IF(NOT(ISBLANK(J715)), "예약 확정",
IF(I715=TRUE, "구글폼 회신",
IF(H715=TRUE, "구글폼 전송",
IF(G715=TRUE, "거절",
IF(F715=TRUE, "회신 수신",
"태핑 완료 회신대기")))))
))))</f>
        <v>태핑 완료 회신대기</v>
      </c>
      <c r="F715" s="22" t="b">
        <v>0</v>
      </c>
      <c r="G715" s="22" t="b">
        <v>0</v>
      </c>
      <c r="H715" s="22" t="b">
        <v>0</v>
      </c>
      <c r="I715" s="22" t="b">
        <f>IF(COUNTIF([1]!Form_Responses1[[#All],[Instagram account
(ex. idenel_official - Do not put "@")]], LOWER(A715)) &gt; 0, TRUE, FALSE)</f>
        <v>0</v>
      </c>
      <c r="J715" s="23"/>
      <c r="K715" s="20" t="str">
        <f>IFERROR(VLOOKUP(LOWER(A715), '[1]설문지 응답 시트1'!I:N, 6, FALSE), "")</f>
        <v/>
      </c>
      <c r="L715" s="22" t="b">
        <v>0</v>
      </c>
      <c r="M715" s="22" t="b">
        <v>0</v>
      </c>
      <c r="N715" s="20"/>
      <c r="O715" s="21" t="str">
        <f>IF(ISBLANK(Table1[[#This Row],[예약일(확정)]]),"",Table1[[#This Row],[예약일(확정)]]+7)</f>
        <v/>
      </c>
      <c r="P715" s="20"/>
      <c r="Q715" s="20"/>
      <c r="R715" s="20"/>
      <c r="S715" s="20"/>
      <c r="T715" s="20"/>
      <c r="U715" s="19"/>
    </row>
    <row r="716" spans="1:21" ht="17">
      <c r="A716" s="124" t="s">
        <v>5148</v>
      </c>
      <c r="B716" s="222" t="str">
        <f>"https://www.instagram.com/"&amp;A716</f>
        <v>https://www.instagram.com/nianioo</v>
      </c>
      <c r="C716" s="182"/>
      <c r="D716" s="148" t="s">
        <v>4</v>
      </c>
      <c r="E716" s="223" t="str">
        <f ca="1">IF(AND(J716&lt;&gt;"", O716&lt;&gt;"", TODAY() &gt; O716, N716=""), "포스팅 지연",
IF(N716&lt;&gt;"", "포스팅 완료",
IF(M716=TRUE, "시술 완료",
IF(L716=TRUE, "콘텐츠 가이드 전송",
IF(NOT(ISBLANK(J716)), "예약 확정",
IF(I716=TRUE, "구글폼 회신",
IF(H716=TRUE, "구글폼 전송",
IF(G716=TRUE, "거절",
IF(F716=TRUE, "회신 수신",
"태핑 완료 회신대기")))))
))))</f>
        <v>태핑 완료 회신대기</v>
      </c>
      <c r="F716" s="13" t="b">
        <v>0</v>
      </c>
      <c r="G716" s="13" t="b">
        <v>0</v>
      </c>
      <c r="H716" s="13" t="b">
        <v>0</v>
      </c>
      <c r="I716" s="13" t="b">
        <f>IF(COUNTIF([1]!Form_Responses1[[#All],[Instagram account
(ex. idenel_official - Do not put "@")]], LOWER(A716)) &gt; 0, TRUE, FALSE)</f>
        <v>0</v>
      </c>
      <c r="J716" s="14"/>
      <c r="K716" s="11" t="str">
        <f>IFERROR(VLOOKUP(LOWER(A716), '[1]설문지 응답 시트1'!I:N, 6, FALSE), "")</f>
        <v/>
      </c>
      <c r="L716" s="13" t="b">
        <v>0</v>
      </c>
      <c r="M716" s="13" t="b">
        <v>0</v>
      </c>
      <c r="N716" s="11"/>
      <c r="O716" s="12" t="str">
        <f>IF(ISBLANK(Table1[[#This Row],[예약일(확정)]]),"",Table1[[#This Row],[예약일(확정)]]+7)</f>
        <v/>
      </c>
      <c r="P716" s="11"/>
      <c r="Q716" s="11"/>
      <c r="R716" s="11"/>
      <c r="S716" s="11"/>
      <c r="T716" s="11"/>
      <c r="U716" s="10"/>
    </row>
    <row r="717" spans="1:21" ht="17">
      <c r="A717" s="71" t="s">
        <v>923</v>
      </c>
      <c r="B717" s="222" t="str">
        <f>"https://www.instagram.com/"&amp;A717</f>
        <v>https://www.instagram.com/nickandhelmi</v>
      </c>
      <c r="C717" s="182"/>
      <c r="D717" s="150" t="s">
        <v>4</v>
      </c>
      <c r="E717" s="224" t="str">
        <f ca="1">IF(AND(J717&lt;&gt;"", O717&lt;&gt;"", TODAY() &gt; O717, N717=""), "포스팅 지연",
IF(N717&lt;&gt;"", "포스팅 완료",
IF(M717=TRUE, "시술 완료",
IF(L717=TRUE, "콘텐츠 가이드 전송",
IF(NOT(ISBLANK(J717)), "예약 확정",
IF(I717=TRUE, "구글폼 회신",
IF(H717=TRUE, "구글폼 전송",
IF(G717=TRUE, "거절",
IF(F717=TRUE, "회신 수신",
"태핑 완료 회신대기")))))
))))</f>
        <v>태핑 완료 회신대기</v>
      </c>
      <c r="F717" s="22" t="b">
        <v>0</v>
      </c>
      <c r="G717" s="22" t="b">
        <v>0</v>
      </c>
      <c r="H717" s="22" t="b">
        <v>0</v>
      </c>
      <c r="I717" s="22" t="b">
        <f>IF(COUNTIF([1]!Form_Responses1[[#All],[Instagram account
(ex. idenel_official - Do not put "@")]], LOWER(A717)) &gt; 0, TRUE, FALSE)</f>
        <v>0</v>
      </c>
      <c r="J717" s="23"/>
      <c r="K717" s="20" t="str">
        <f>IFERROR(VLOOKUP(LOWER(A717), '[1]설문지 응답 시트1'!I:N, 6, FALSE), "")</f>
        <v/>
      </c>
      <c r="L717" s="22" t="b">
        <v>0</v>
      </c>
      <c r="M717" s="22" t="b">
        <v>0</v>
      </c>
      <c r="N717" s="20"/>
      <c r="O717" s="21" t="str">
        <f>IF(ISBLANK(Table1[[#This Row],[예약일(확정)]]),"",Table1[[#This Row],[예약일(확정)]]+7)</f>
        <v/>
      </c>
      <c r="P717" s="20"/>
      <c r="Q717" s="20"/>
      <c r="R717" s="20"/>
      <c r="S717" s="20"/>
      <c r="T717" s="20"/>
      <c r="U717" s="19"/>
    </row>
    <row r="718" spans="1:21" ht="17">
      <c r="A718" s="124" t="s">
        <v>5147</v>
      </c>
      <c r="B718" s="222" t="str">
        <f>"https://www.instagram.com/"&amp;A718</f>
        <v>https://www.instagram.com/nicolechangmin</v>
      </c>
      <c r="C718" s="182"/>
      <c r="D718" s="148" t="s">
        <v>4</v>
      </c>
      <c r="E718" s="223" t="str">
        <f ca="1">IF(AND(J718&lt;&gt;"", O718&lt;&gt;"", TODAY() &gt; O718, N718=""), "포스팅 지연",
IF(N718&lt;&gt;"", "포스팅 완료",
IF(M718=TRUE, "시술 완료",
IF(L718=TRUE, "콘텐츠 가이드 전송",
IF(NOT(ISBLANK(J718)), "예약 확정",
IF(I718=TRUE, "구글폼 회신",
IF(H718=TRUE, "구글폼 전송",
IF(G718=TRUE, "거절",
IF(F718=TRUE, "회신 수신",
"태핑 완료 회신대기")))))
))))</f>
        <v>태핑 완료 회신대기</v>
      </c>
      <c r="F718" s="13" t="b">
        <v>0</v>
      </c>
      <c r="G718" s="13" t="b">
        <v>0</v>
      </c>
      <c r="H718" s="13" t="b">
        <v>0</v>
      </c>
      <c r="I718" s="13" t="b">
        <f>IF(COUNTIF([1]!Form_Responses1[[#All],[Instagram account
(ex. idenel_official - Do not put "@")]], LOWER(A718)) &gt; 0, TRUE, FALSE)</f>
        <v>0</v>
      </c>
      <c r="J718" s="14"/>
      <c r="K718" s="11" t="str">
        <f>IFERROR(VLOOKUP(LOWER(A718), '[1]설문지 응답 시트1'!I:N, 6, FALSE), "")</f>
        <v/>
      </c>
      <c r="L718" s="13" t="b">
        <v>0</v>
      </c>
      <c r="M718" s="13" t="b">
        <v>0</v>
      </c>
      <c r="N718" s="11"/>
      <c r="O718" s="12" t="str">
        <f>IF(ISBLANK(Table1[[#This Row],[예약일(확정)]]),"",Table1[[#This Row],[예약일(확정)]]+7)</f>
        <v/>
      </c>
      <c r="P718" s="11"/>
      <c r="Q718" s="11"/>
      <c r="R718" s="11"/>
      <c r="S718" s="11"/>
      <c r="T718" s="11"/>
      <c r="U718" s="10"/>
    </row>
    <row r="719" spans="1:21" ht="17">
      <c r="A719" s="71" t="s">
        <v>198</v>
      </c>
      <c r="B719" s="222" t="str">
        <f>"https://www.instagram.com/"&amp;A719</f>
        <v>https://www.instagram.com/noopur_18</v>
      </c>
      <c r="C719" s="182"/>
      <c r="D719" s="150" t="s">
        <v>4</v>
      </c>
      <c r="E719" s="224" t="str">
        <f ca="1">IF(AND(J719&lt;&gt;"", O719&lt;&gt;"", TODAY() &gt; O719, N719=""), "포스팅 지연",
IF(N719&lt;&gt;"", "포스팅 완료",
IF(M719=TRUE, "시술 완료",
IF(L719=TRUE, "콘텐츠 가이드 전송",
IF(NOT(ISBLANK(J719)), "예약 확정",
IF(I719=TRUE, "구글폼 회신",
IF(H719=TRUE, "구글폼 전송",
IF(G719=TRUE, "거절",
IF(F719=TRUE, "회신 수신",
"태핑 완료 회신대기")))))
))))</f>
        <v>태핑 완료 회신대기</v>
      </c>
      <c r="F719" s="22" t="b">
        <v>0</v>
      </c>
      <c r="G719" s="22" t="b">
        <v>0</v>
      </c>
      <c r="H719" s="22" t="b">
        <v>0</v>
      </c>
      <c r="I719" s="22" t="b">
        <f>IF(COUNTIF([1]!Form_Responses1[[#All],[Instagram account
(ex. idenel_official - Do not put "@")]], LOWER(A719)) &gt; 0, TRUE, FALSE)</f>
        <v>0</v>
      </c>
      <c r="J719" s="23"/>
      <c r="K719" s="20" t="str">
        <f>IFERROR(VLOOKUP(LOWER(A719), '[1]설문지 응답 시트1'!I:N, 6, FALSE), "")</f>
        <v/>
      </c>
      <c r="L719" s="22" t="b">
        <v>0</v>
      </c>
      <c r="M719" s="22" t="b">
        <v>0</v>
      </c>
      <c r="N719" s="20"/>
      <c r="O719" s="21" t="str">
        <f>IF(ISBLANK(Table1[[#This Row],[예약일(확정)]]),"",Table1[[#This Row],[예약일(확정)]]+7)</f>
        <v/>
      </c>
      <c r="P719" s="20"/>
      <c r="Q719" s="20"/>
      <c r="R719" s="20"/>
      <c r="S719" s="20"/>
      <c r="T719" s="20"/>
      <c r="U719" s="19"/>
    </row>
    <row r="720" spans="1:21" ht="17">
      <c r="A720" s="124" t="s">
        <v>5146</v>
      </c>
      <c r="B720" s="222" t="str">
        <f>"https://www.instagram.com/"&amp;A720</f>
        <v>https://www.instagram.com/okoknuria</v>
      </c>
      <c r="C720" s="182"/>
      <c r="D720" s="148" t="s">
        <v>4</v>
      </c>
      <c r="E720" s="223" t="str">
        <f ca="1">IF(AND(J720&lt;&gt;"", O720&lt;&gt;"", TODAY() &gt; O720, N720=""), "포스팅 지연",
IF(N720&lt;&gt;"", "포스팅 완료",
IF(M720=TRUE, "시술 완료",
IF(L720=TRUE, "콘텐츠 가이드 전송",
IF(NOT(ISBLANK(J720)), "예약 확정",
IF(I720=TRUE, "구글폼 회신",
IF(H720=TRUE, "구글폼 전송",
IF(G720=TRUE, "거절",
IF(F720=TRUE, "회신 수신",
"태핑 완료 회신대기")))))
))))</f>
        <v>태핑 완료 회신대기</v>
      </c>
      <c r="F720" s="13" t="b">
        <v>0</v>
      </c>
      <c r="G720" s="13" t="b">
        <v>0</v>
      </c>
      <c r="H720" s="13" t="b">
        <v>0</v>
      </c>
      <c r="I720" s="13" t="b">
        <f>IF(COUNTIF([1]!Form_Responses1[[#All],[Instagram account
(ex. idenel_official - Do not put "@")]], LOWER(A720)) &gt; 0, TRUE, FALSE)</f>
        <v>0</v>
      </c>
      <c r="J720" s="14"/>
      <c r="K720" s="11" t="str">
        <f>IFERROR(VLOOKUP(LOWER(A720), '[1]설문지 응답 시트1'!I:N, 6, FALSE), "")</f>
        <v/>
      </c>
      <c r="L720" s="13" t="b">
        <v>0</v>
      </c>
      <c r="M720" s="13" t="b">
        <v>0</v>
      </c>
      <c r="N720" s="11"/>
      <c r="O720" s="12" t="str">
        <f>IF(ISBLANK(Table1[[#This Row],[예약일(확정)]]),"",Table1[[#This Row],[예약일(확정)]]+7)</f>
        <v/>
      </c>
      <c r="P720" s="11"/>
      <c r="Q720" s="11"/>
      <c r="R720" s="11"/>
      <c r="S720" s="11"/>
      <c r="T720" s="11"/>
      <c r="U720" s="10"/>
    </row>
    <row r="721" spans="1:21" ht="17">
      <c r="A721" s="71" t="s">
        <v>5145</v>
      </c>
      <c r="B721" s="222" t="str">
        <f>"https://www.instagram.com/"&amp;A721</f>
        <v>https://www.instagram.com/openhappyness</v>
      </c>
      <c r="C721" s="182"/>
      <c r="D721" s="150" t="s">
        <v>4</v>
      </c>
      <c r="E721" s="224" t="str">
        <f ca="1">IF(AND(J721&lt;&gt;"", O721&lt;&gt;"", TODAY() &gt; O721, N721=""), "포스팅 지연",
IF(N721&lt;&gt;"", "포스팅 완료",
IF(M721=TRUE, "시술 완료",
IF(L721=TRUE, "콘텐츠 가이드 전송",
IF(NOT(ISBLANK(J721)), "예약 확정",
IF(I721=TRUE, "구글폼 회신",
IF(H721=TRUE, "구글폼 전송",
IF(G721=TRUE, "거절",
IF(F721=TRUE, "회신 수신",
"태핑 완료 회신대기")))))
))))</f>
        <v>태핑 완료 회신대기</v>
      </c>
      <c r="F721" s="22" t="b">
        <v>0</v>
      </c>
      <c r="G721" s="22" t="b">
        <v>0</v>
      </c>
      <c r="H721" s="22" t="b">
        <v>0</v>
      </c>
      <c r="I721" s="22" t="b">
        <f>IF(COUNTIF([1]!Form_Responses1[[#All],[Instagram account
(ex. idenel_official - Do not put "@")]], LOWER(A721)) &gt; 0, TRUE, FALSE)</f>
        <v>0</v>
      </c>
      <c r="J721" s="23"/>
      <c r="K721" s="20" t="str">
        <f>IFERROR(VLOOKUP(LOWER(A721), '[1]설문지 응답 시트1'!I:N, 6, FALSE), "")</f>
        <v/>
      </c>
      <c r="L721" s="22" t="b">
        <v>0</v>
      </c>
      <c r="M721" s="22" t="b">
        <v>0</v>
      </c>
      <c r="N721" s="20"/>
      <c r="O721" s="21" t="str">
        <f>IF(ISBLANK(Table1[[#This Row],[예약일(확정)]]),"",Table1[[#This Row],[예약일(확정)]]+7)</f>
        <v/>
      </c>
      <c r="P721" s="20"/>
      <c r="Q721" s="20"/>
      <c r="R721" s="20"/>
      <c r="S721" s="20"/>
      <c r="T721" s="20"/>
      <c r="U721" s="19"/>
    </row>
    <row r="722" spans="1:21" ht="17">
      <c r="A722" s="124" t="s">
        <v>5144</v>
      </c>
      <c r="B722" s="222" t="str">
        <f>"https://www.instagram.com/"&amp;A722</f>
        <v>https://www.instagram.com/oshiieats</v>
      </c>
      <c r="C722" s="182"/>
      <c r="D722" s="148" t="s">
        <v>4</v>
      </c>
      <c r="E722" s="223" t="str">
        <f ca="1">IF(AND(J722&lt;&gt;"", O722&lt;&gt;"", TODAY() &gt; O722, N722=""), "포스팅 지연",
IF(N722&lt;&gt;"", "포스팅 완료",
IF(M722=TRUE, "시술 완료",
IF(L722=TRUE, "콘텐츠 가이드 전송",
IF(NOT(ISBLANK(J722)), "예약 확정",
IF(I722=TRUE, "구글폼 회신",
IF(H722=TRUE, "구글폼 전송",
IF(G722=TRUE, "거절",
IF(F722=TRUE, "회신 수신",
"태핑 완료 회신대기")))))
))))</f>
        <v>태핑 완료 회신대기</v>
      </c>
      <c r="F722" s="13" t="b">
        <v>0</v>
      </c>
      <c r="G722" s="13" t="b">
        <v>0</v>
      </c>
      <c r="H722" s="13" t="b">
        <v>0</v>
      </c>
      <c r="I722" s="13" t="b">
        <f>IF(COUNTIF([1]!Form_Responses1[[#All],[Instagram account
(ex. idenel_official - Do not put "@")]], LOWER(A722)) &gt; 0, TRUE, FALSE)</f>
        <v>0</v>
      </c>
      <c r="J722" s="14"/>
      <c r="K722" s="11" t="str">
        <f>IFERROR(VLOOKUP(LOWER(A722), '[1]설문지 응답 시트1'!I:N, 6, FALSE), "")</f>
        <v/>
      </c>
      <c r="L722" s="13" t="b">
        <v>0</v>
      </c>
      <c r="M722" s="13" t="b">
        <v>0</v>
      </c>
      <c r="N722" s="11"/>
      <c r="O722" s="12" t="str">
        <f>IF(ISBLANK(Table1[[#This Row],[예약일(확정)]]),"",Table1[[#This Row],[예약일(확정)]]+7)</f>
        <v/>
      </c>
      <c r="P722" s="11"/>
      <c r="Q722" s="11"/>
      <c r="R722" s="11"/>
      <c r="S722" s="11"/>
      <c r="T722" s="11"/>
      <c r="U722" s="10"/>
    </row>
    <row r="723" spans="1:21" ht="17">
      <c r="A723" s="71" t="s">
        <v>5143</v>
      </c>
      <c r="B723" s="222" t="str">
        <f>"https://www.instagram.com/"&amp;A723</f>
        <v>https://www.instagram.com/oumaima_omran</v>
      </c>
      <c r="C723" s="182"/>
      <c r="D723" s="150" t="s">
        <v>4</v>
      </c>
      <c r="E723" s="224" t="str">
        <f ca="1">IF(AND(J723&lt;&gt;"", O723&lt;&gt;"", TODAY() &gt; O723, N723=""), "포스팅 지연",
IF(N723&lt;&gt;"", "포스팅 완료",
IF(M723=TRUE, "시술 완료",
IF(L723=TRUE, "콘텐츠 가이드 전송",
IF(NOT(ISBLANK(J723)), "예약 확정",
IF(I723=TRUE, "구글폼 회신",
IF(H723=TRUE, "구글폼 전송",
IF(G723=TRUE, "거절",
IF(F723=TRUE, "회신 수신",
"태핑 완료 회신대기")))))
))))</f>
        <v>태핑 완료 회신대기</v>
      </c>
      <c r="F723" s="22" t="b">
        <v>0</v>
      </c>
      <c r="G723" s="22" t="b">
        <v>0</v>
      </c>
      <c r="H723" s="22" t="b">
        <v>0</v>
      </c>
      <c r="I723" s="22" t="b">
        <f>IF(COUNTIF([1]!Form_Responses1[[#All],[Instagram account
(ex. idenel_official - Do not put "@")]], LOWER(A723)) &gt; 0, TRUE, FALSE)</f>
        <v>0</v>
      </c>
      <c r="J723" s="23"/>
      <c r="K723" s="20" t="str">
        <f>IFERROR(VLOOKUP(LOWER(A723), '[1]설문지 응답 시트1'!I:N, 6, FALSE), "")</f>
        <v/>
      </c>
      <c r="L723" s="22" t="b">
        <v>0</v>
      </c>
      <c r="M723" s="22" t="b">
        <v>0</v>
      </c>
      <c r="N723" s="20"/>
      <c r="O723" s="21" t="str">
        <f>IF(ISBLANK(Table1[[#This Row],[예약일(확정)]]),"",Table1[[#This Row],[예약일(확정)]]+7)</f>
        <v/>
      </c>
      <c r="P723" s="20"/>
      <c r="Q723" s="20"/>
      <c r="R723" s="20"/>
      <c r="S723" s="20"/>
      <c r="T723" s="20"/>
      <c r="U723" s="19"/>
    </row>
    <row r="724" spans="1:21" ht="17">
      <c r="A724" s="124" t="s">
        <v>5142</v>
      </c>
      <c r="B724" s="222" t="str">
        <f>"https://www.instagram.com/"&amp;A724</f>
        <v>https://www.instagram.com/pattylawliet</v>
      </c>
      <c r="C724" s="182"/>
      <c r="D724" s="148" t="s">
        <v>4</v>
      </c>
      <c r="E724" s="223" t="str">
        <f ca="1">IF(AND(J724&lt;&gt;"", O724&lt;&gt;"", TODAY() &gt; O724, N724=""), "포스팅 지연",
IF(N724&lt;&gt;"", "포스팅 완료",
IF(M724=TRUE, "시술 완료",
IF(L724=TRUE, "콘텐츠 가이드 전송",
IF(NOT(ISBLANK(J724)), "예약 확정",
IF(I724=TRUE, "구글폼 회신",
IF(H724=TRUE, "구글폼 전송",
IF(G724=TRUE, "거절",
IF(F724=TRUE, "회신 수신",
"태핑 완료 회신대기")))))
))))</f>
        <v>태핑 완료 회신대기</v>
      </c>
      <c r="F724" s="13" t="b">
        <v>0</v>
      </c>
      <c r="G724" s="13" t="b">
        <v>0</v>
      </c>
      <c r="H724" s="13" t="b">
        <v>0</v>
      </c>
      <c r="I724" s="13" t="b">
        <f>IF(COUNTIF([1]!Form_Responses1[[#All],[Instagram account
(ex. idenel_official - Do not put "@")]], LOWER(A724)) &gt; 0, TRUE, FALSE)</f>
        <v>0</v>
      </c>
      <c r="J724" s="14"/>
      <c r="K724" s="11" t="str">
        <f>IFERROR(VLOOKUP(LOWER(A724), '[1]설문지 응답 시트1'!I:N, 6, FALSE), "")</f>
        <v/>
      </c>
      <c r="L724" s="13" t="b">
        <v>0</v>
      </c>
      <c r="M724" s="13" t="b">
        <v>0</v>
      </c>
      <c r="N724" s="11"/>
      <c r="O724" s="12" t="str">
        <f>IF(ISBLANK(Table1[[#This Row],[예약일(확정)]]),"",Table1[[#This Row],[예약일(확정)]]+7)</f>
        <v/>
      </c>
      <c r="P724" s="11"/>
      <c r="Q724" s="11"/>
      <c r="R724" s="11"/>
      <c r="S724" s="11"/>
      <c r="T724" s="11"/>
      <c r="U724" s="10"/>
    </row>
    <row r="725" spans="1:21" ht="17">
      <c r="A725" s="71" t="s">
        <v>5141</v>
      </c>
      <c r="B725" s="222" t="str">
        <f>"https://www.instagram.com/"&amp;A725</f>
        <v>https://www.instagram.com/porojin</v>
      </c>
      <c r="C725" s="182"/>
      <c r="D725" s="150" t="s">
        <v>4</v>
      </c>
      <c r="E725" s="224" t="str">
        <f ca="1">IF(AND(J725&lt;&gt;"", O725&lt;&gt;"", TODAY() &gt; O725, N725=""), "포스팅 지연",
IF(N725&lt;&gt;"", "포스팅 완료",
IF(M725=TRUE, "시술 완료",
IF(L725=TRUE, "콘텐츠 가이드 전송",
IF(NOT(ISBLANK(J725)), "예약 확정",
IF(I725=TRUE, "구글폼 회신",
IF(H725=TRUE, "구글폼 전송",
IF(G725=TRUE, "거절",
IF(F725=TRUE, "회신 수신",
"태핑 완료 회신대기")))))
))))</f>
        <v>태핑 완료 회신대기</v>
      </c>
      <c r="F725" s="22" t="b">
        <v>0</v>
      </c>
      <c r="G725" s="22" t="b">
        <v>0</v>
      </c>
      <c r="H725" s="22" t="b">
        <v>0</v>
      </c>
      <c r="I725" s="22" t="b">
        <f>IF(COUNTIF([1]!Form_Responses1[[#All],[Instagram account
(ex. idenel_official - Do not put "@")]], LOWER(A725)) &gt; 0, TRUE, FALSE)</f>
        <v>0</v>
      </c>
      <c r="J725" s="23"/>
      <c r="K725" s="20" t="str">
        <f>IFERROR(VLOOKUP(LOWER(A725), '[1]설문지 응답 시트1'!I:N, 6, FALSE), "")</f>
        <v/>
      </c>
      <c r="L725" s="22" t="b">
        <v>0</v>
      </c>
      <c r="M725" s="22" t="b">
        <v>0</v>
      </c>
      <c r="N725" s="20"/>
      <c r="O725" s="21" t="str">
        <f>IF(ISBLANK(Table1[[#This Row],[예약일(확정)]]),"",Table1[[#This Row],[예약일(확정)]]+7)</f>
        <v/>
      </c>
      <c r="P725" s="20"/>
      <c r="Q725" s="20"/>
      <c r="R725" s="20"/>
      <c r="S725" s="20"/>
      <c r="T725" s="20"/>
      <c r="U725" s="19"/>
    </row>
    <row r="726" spans="1:21" ht="17">
      <c r="A726" s="124" t="s">
        <v>5140</v>
      </c>
      <c r="B726" s="222" t="str">
        <f>"https://www.instagram.com/"&amp;A726</f>
        <v>https://www.instagram.com/princess_jade_</v>
      </c>
      <c r="C726" s="182"/>
      <c r="D726" s="148" t="s">
        <v>4</v>
      </c>
      <c r="E726" s="223" t="str">
        <f ca="1">IF(AND(J726&lt;&gt;"", O726&lt;&gt;"", TODAY() &gt; O726, N726=""), "포스팅 지연",
IF(N726&lt;&gt;"", "포스팅 완료",
IF(M726=TRUE, "시술 완료",
IF(L726=TRUE, "콘텐츠 가이드 전송",
IF(NOT(ISBLANK(J726)), "예약 확정",
IF(I726=TRUE, "구글폼 회신",
IF(H726=TRUE, "구글폼 전송",
IF(G726=TRUE, "거절",
IF(F726=TRUE, "회신 수신",
"태핑 완료 회신대기")))))
))))</f>
        <v>태핑 완료 회신대기</v>
      </c>
      <c r="F726" s="13" t="b">
        <v>0</v>
      </c>
      <c r="G726" s="13" t="b">
        <v>0</v>
      </c>
      <c r="H726" s="13" t="b">
        <v>0</v>
      </c>
      <c r="I726" s="13" t="b">
        <f>IF(COUNTIF([1]!Form_Responses1[[#All],[Instagram account
(ex. idenel_official - Do not put "@")]], LOWER(A726)) &gt; 0, TRUE, FALSE)</f>
        <v>0</v>
      </c>
      <c r="J726" s="14"/>
      <c r="K726" s="11" t="str">
        <f>IFERROR(VLOOKUP(LOWER(A726), '[1]설문지 응답 시트1'!I:N, 6, FALSE), "")</f>
        <v/>
      </c>
      <c r="L726" s="13" t="b">
        <v>0</v>
      </c>
      <c r="M726" s="13" t="b">
        <v>0</v>
      </c>
      <c r="N726" s="11"/>
      <c r="O726" s="12" t="str">
        <f>IF(ISBLANK(Table1[[#This Row],[예약일(확정)]]),"",Table1[[#This Row],[예약일(확정)]]+7)</f>
        <v/>
      </c>
      <c r="P726" s="11"/>
      <c r="Q726" s="11"/>
      <c r="R726" s="11"/>
      <c r="S726" s="11"/>
      <c r="T726" s="11"/>
      <c r="U726" s="10"/>
    </row>
    <row r="727" spans="1:21" ht="17">
      <c r="A727" s="71" t="s">
        <v>5139</v>
      </c>
      <c r="B727" s="222" t="str">
        <f>"https://www.instagram.com/"&amp;A727</f>
        <v>https://www.instagram.com/radhika_bangia</v>
      </c>
      <c r="C727" s="182"/>
      <c r="D727" s="150" t="s">
        <v>4</v>
      </c>
      <c r="E727" s="224" t="str">
        <f ca="1">IF(AND(J727&lt;&gt;"", O727&lt;&gt;"", TODAY() &gt; O727, N727=""), "포스팅 지연",
IF(N727&lt;&gt;"", "포스팅 완료",
IF(M727=TRUE, "시술 완료",
IF(L727=TRUE, "콘텐츠 가이드 전송",
IF(NOT(ISBLANK(J727)), "예약 확정",
IF(I727=TRUE, "구글폼 회신",
IF(H727=TRUE, "구글폼 전송",
IF(G727=TRUE, "거절",
IF(F727=TRUE, "회신 수신",
"태핑 완료 회신대기")))))
))))</f>
        <v>태핑 완료 회신대기</v>
      </c>
      <c r="F727" s="22" t="b">
        <v>0</v>
      </c>
      <c r="G727" s="22" t="b">
        <v>0</v>
      </c>
      <c r="H727" s="22" t="b">
        <v>0</v>
      </c>
      <c r="I727" s="22" t="b">
        <f>IF(COUNTIF([1]!Form_Responses1[[#All],[Instagram account
(ex. idenel_official - Do not put "@")]], LOWER(A727)) &gt; 0, TRUE, FALSE)</f>
        <v>0</v>
      </c>
      <c r="J727" s="23"/>
      <c r="K727" s="20" t="str">
        <f>IFERROR(VLOOKUP(LOWER(A727), '[1]설문지 응답 시트1'!I:N, 6, FALSE), "")</f>
        <v/>
      </c>
      <c r="L727" s="22" t="b">
        <v>0</v>
      </c>
      <c r="M727" s="22" t="b">
        <v>0</v>
      </c>
      <c r="N727" s="20"/>
      <c r="O727" s="21" t="str">
        <f>IF(ISBLANK(Table1[[#This Row],[예약일(확정)]]),"",Table1[[#This Row],[예약일(확정)]]+7)</f>
        <v/>
      </c>
      <c r="P727" s="20"/>
      <c r="Q727" s="20"/>
      <c r="R727" s="20"/>
      <c r="S727" s="20"/>
      <c r="T727" s="20"/>
      <c r="U727" s="19"/>
    </row>
    <row r="728" spans="1:21" ht="17">
      <c r="A728" s="71" t="s">
        <v>5138</v>
      </c>
      <c r="B728" s="222" t="str">
        <f>"https://www.instagram.com/"&amp;A728</f>
        <v>https://www.instagram.com/rahmakvlogs</v>
      </c>
      <c r="C728" s="182"/>
      <c r="D728" s="148" t="s">
        <v>4</v>
      </c>
      <c r="E728" s="223" t="str">
        <f ca="1">IF(AND(J728&lt;&gt;"", O728&lt;&gt;"", TODAY() &gt; O728, N728=""), "포스팅 지연",
IF(N728&lt;&gt;"", "포스팅 완료",
IF(M728=TRUE, "시술 완료",
IF(L728=TRUE, "콘텐츠 가이드 전송",
IF(NOT(ISBLANK(J728)), "예약 확정",
IF(I728=TRUE, "구글폼 회신",
IF(H728=TRUE, "구글폼 전송",
IF(G728=TRUE, "거절",
IF(F728=TRUE, "회신 수신",
"태핑 완료 회신대기")))))
))))</f>
        <v>태핑 완료 회신대기</v>
      </c>
      <c r="F728" s="13" t="b">
        <v>0</v>
      </c>
      <c r="G728" s="13" t="b">
        <v>0</v>
      </c>
      <c r="H728" s="13" t="b">
        <v>0</v>
      </c>
      <c r="I728" s="13" t="b">
        <f>IF(COUNTIF([1]!Form_Responses1[[#All],[Instagram account
(ex. idenel_official - Do not put "@")]], LOWER(A728)) &gt; 0, TRUE, FALSE)</f>
        <v>0</v>
      </c>
      <c r="J728" s="14"/>
      <c r="K728" s="11" t="str">
        <f>IFERROR(VLOOKUP(LOWER(A728), '[1]설문지 응답 시트1'!I:N, 6, FALSE), "")</f>
        <v/>
      </c>
      <c r="L728" s="13" t="b">
        <v>0</v>
      </c>
      <c r="M728" s="13" t="b">
        <v>0</v>
      </c>
      <c r="N728" s="11"/>
      <c r="O728" s="12" t="str">
        <f>IF(ISBLANK(Table1[[#This Row],[예약일(확정)]]),"",Table1[[#This Row],[예약일(확정)]]+7)</f>
        <v/>
      </c>
      <c r="P728" s="11"/>
      <c r="Q728" s="11"/>
      <c r="R728" s="11"/>
      <c r="S728" s="11"/>
      <c r="T728" s="11"/>
      <c r="U728" s="10"/>
    </row>
    <row r="729" spans="1:21" ht="17">
      <c r="A729" s="124" t="s">
        <v>3356</v>
      </c>
      <c r="B729" s="222" t="str">
        <f>"https://www.instagram.com/"&amp;A729</f>
        <v>https://www.instagram.com/ranamajid007</v>
      </c>
      <c r="C729" s="182"/>
      <c r="D729" s="150" t="s">
        <v>4</v>
      </c>
      <c r="E729" s="224" t="str">
        <f ca="1">IF(AND(J729&lt;&gt;"", O729&lt;&gt;"", TODAY() &gt; O729, N729=""), "포스팅 지연",
IF(N729&lt;&gt;"", "포스팅 완료",
IF(M729=TRUE, "시술 완료",
IF(L729=TRUE, "콘텐츠 가이드 전송",
IF(NOT(ISBLANK(J729)), "예약 확정",
IF(I729=TRUE, "구글폼 회신",
IF(H729=TRUE, "구글폼 전송",
IF(G729=TRUE, "거절",
IF(F729=TRUE, "회신 수신",
"태핑 완료 회신대기")))))
))))</f>
        <v>태핑 완료 회신대기</v>
      </c>
      <c r="F729" s="22" t="b">
        <v>0</v>
      </c>
      <c r="G729" s="22" t="b">
        <v>0</v>
      </c>
      <c r="H729" s="22" t="b">
        <v>0</v>
      </c>
      <c r="I729" s="22" t="b">
        <f>IF(COUNTIF([1]!Form_Responses1[[#All],[Instagram account
(ex. idenel_official - Do not put "@")]], LOWER(A729)) &gt; 0, TRUE, FALSE)</f>
        <v>0</v>
      </c>
      <c r="J729" s="23"/>
      <c r="K729" s="20" t="str">
        <f>IFERROR(VLOOKUP(LOWER(A729), '[1]설문지 응답 시트1'!I:N, 6, FALSE), "")</f>
        <v/>
      </c>
      <c r="L729" s="22" t="b">
        <v>0</v>
      </c>
      <c r="M729" s="22" t="b">
        <v>0</v>
      </c>
      <c r="N729" s="20"/>
      <c r="O729" s="21" t="str">
        <f>IF(ISBLANK(Table1[[#This Row],[예약일(확정)]]),"",Table1[[#This Row],[예약일(확정)]]+7)</f>
        <v/>
      </c>
      <c r="P729" s="20"/>
      <c r="Q729" s="20"/>
      <c r="R729" s="20"/>
      <c r="S729" s="20"/>
      <c r="T729" s="20"/>
      <c r="U729" s="19"/>
    </row>
    <row r="730" spans="1:21" ht="17">
      <c r="A730" s="71" t="s">
        <v>5137</v>
      </c>
      <c r="B730" s="222" t="str">
        <f>"https://www.instagram.com/"&amp;A730</f>
        <v>https://www.instagram.com/rekhu_</v>
      </c>
      <c r="C730" s="182"/>
      <c r="D730" s="148" t="s">
        <v>4</v>
      </c>
      <c r="E730" s="223" t="str">
        <f ca="1">IF(AND(J730&lt;&gt;"", O730&lt;&gt;"", TODAY() &gt; O730, N730=""), "포스팅 지연",
IF(N730&lt;&gt;"", "포스팅 완료",
IF(M730=TRUE, "시술 완료",
IF(L730=TRUE, "콘텐츠 가이드 전송",
IF(NOT(ISBLANK(J730)), "예약 확정",
IF(I730=TRUE, "구글폼 회신",
IF(H730=TRUE, "구글폼 전송",
IF(G730=TRUE, "거절",
IF(F730=TRUE, "회신 수신",
"태핑 완료 회신대기")))))
))))</f>
        <v>태핑 완료 회신대기</v>
      </c>
      <c r="F730" s="13" t="b">
        <v>0</v>
      </c>
      <c r="G730" s="13" t="b">
        <v>0</v>
      </c>
      <c r="H730" s="13" t="b">
        <v>0</v>
      </c>
      <c r="I730" s="13" t="b">
        <f>IF(COUNTIF([1]!Form_Responses1[[#All],[Instagram account
(ex. idenel_official - Do not put "@")]], LOWER(A730)) &gt; 0, TRUE, FALSE)</f>
        <v>0</v>
      </c>
      <c r="J730" s="14"/>
      <c r="K730" s="11" t="str">
        <f>IFERROR(VLOOKUP(LOWER(A730), '[1]설문지 응답 시트1'!I:N, 6, FALSE), "")</f>
        <v/>
      </c>
      <c r="L730" s="13" t="b">
        <v>0</v>
      </c>
      <c r="M730" s="13" t="b">
        <v>0</v>
      </c>
      <c r="N730" s="11"/>
      <c r="O730" s="12" t="str">
        <f>IF(ISBLANK(Table1[[#This Row],[예약일(확정)]]),"",Table1[[#This Row],[예약일(확정)]]+7)</f>
        <v/>
      </c>
      <c r="P730" s="11"/>
      <c r="Q730" s="11"/>
      <c r="R730" s="11"/>
      <c r="S730" s="11"/>
      <c r="T730" s="11"/>
      <c r="U730" s="10"/>
    </row>
    <row r="731" spans="1:21" ht="17">
      <c r="A731" s="71" t="s">
        <v>5136</v>
      </c>
      <c r="B731" s="222" t="str">
        <f>"https://www.instagram.com/"&amp;A731</f>
        <v>https://www.instagram.com/ridge.hayashi</v>
      </c>
      <c r="C731" s="182"/>
      <c r="D731" s="150" t="s">
        <v>4</v>
      </c>
      <c r="E731" s="224" t="str">
        <f ca="1">IF(AND(J731&lt;&gt;"", O731&lt;&gt;"", TODAY() &gt; O731, N731=""), "포스팅 지연",
IF(N731&lt;&gt;"", "포스팅 완료",
IF(M731=TRUE, "시술 완료",
IF(L731=TRUE, "콘텐츠 가이드 전송",
IF(NOT(ISBLANK(J731)), "예약 확정",
IF(I731=TRUE, "구글폼 회신",
IF(H731=TRUE, "구글폼 전송",
IF(G731=TRUE, "거절",
IF(F731=TRUE, "회신 수신",
"태핑 완료 회신대기")))))
))))</f>
        <v>태핑 완료 회신대기</v>
      </c>
      <c r="F731" s="22" t="b">
        <v>0</v>
      </c>
      <c r="G731" s="22" t="b">
        <v>0</v>
      </c>
      <c r="H731" s="22" t="b">
        <v>0</v>
      </c>
      <c r="I731" s="22" t="b">
        <f>IF(COUNTIF([1]!Form_Responses1[[#All],[Instagram account
(ex. idenel_official - Do not put "@")]], LOWER(A731)) &gt; 0, TRUE, FALSE)</f>
        <v>0</v>
      </c>
      <c r="J731" s="23"/>
      <c r="K731" s="20" t="str">
        <f>IFERROR(VLOOKUP(LOWER(A731), '[1]설문지 응답 시트1'!I:N, 6, FALSE), "")</f>
        <v/>
      </c>
      <c r="L731" s="22" t="b">
        <v>0</v>
      </c>
      <c r="M731" s="22" t="b">
        <v>0</v>
      </c>
      <c r="N731" s="20"/>
      <c r="O731" s="21" t="str">
        <f>IF(ISBLANK(Table1[[#This Row],[예약일(확정)]]),"",Table1[[#This Row],[예약일(확정)]]+7)</f>
        <v/>
      </c>
      <c r="P731" s="20"/>
      <c r="Q731" s="20"/>
      <c r="R731" s="20"/>
      <c r="S731" s="20"/>
      <c r="T731" s="20"/>
      <c r="U731" s="19"/>
    </row>
    <row r="732" spans="1:21" ht="17">
      <c r="A732" s="124" t="s">
        <v>5135</v>
      </c>
      <c r="B732" s="222" t="str">
        <f>"https://www.instagram.com/"&amp;A732</f>
        <v>https://www.instagram.com/rogerwh0</v>
      </c>
      <c r="C732" s="182"/>
      <c r="D732" s="148" t="s">
        <v>4</v>
      </c>
      <c r="E732" s="223" t="str">
        <f ca="1">IF(AND(J732&lt;&gt;"", O732&lt;&gt;"", TODAY() &gt; O732, N732=""), "포스팅 지연",
IF(N732&lt;&gt;"", "포스팅 완료",
IF(M732=TRUE, "시술 완료",
IF(L732=TRUE, "콘텐츠 가이드 전송",
IF(NOT(ISBLANK(J732)), "예약 확정",
IF(I732=TRUE, "구글폼 회신",
IF(H732=TRUE, "구글폼 전송",
IF(G732=TRUE, "거절",
IF(F732=TRUE, "회신 수신",
"태핑 완료 회신대기")))))
))))</f>
        <v>태핑 완료 회신대기</v>
      </c>
      <c r="F732" s="13" t="b">
        <v>0</v>
      </c>
      <c r="G732" s="13" t="b">
        <v>0</v>
      </c>
      <c r="H732" s="13" t="b">
        <v>0</v>
      </c>
      <c r="I732" s="13" t="b">
        <f>IF(COUNTIF([1]!Form_Responses1[[#All],[Instagram account
(ex. idenel_official - Do not put "@")]], LOWER(A732)) &gt; 0, TRUE, FALSE)</f>
        <v>0</v>
      </c>
      <c r="J732" s="14"/>
      <c r="K732" s="11" t="str">
        <f>IFERROR(VLOOKUP(LOWER(A732), '[1]설문지 응답 시트1'!I:N, 6, FALSE), "")</f>
        <v/>
      </c>
      <c r="L732" s="13" t="b">
        <v>0</v>
      </c>
      <c r="M732" s="13" t="b">
        <v>0</v>
      </c>
      <c r="N732" s="11"/>
      <c r="O732" s="12" t="str">
        <f>IF(ISBLANK(Table1[[#This Row],[예약일(확정)]]),"",Table1[[#This Row],[예약일(확정)]]+7)</f>
        <v/>
      </c>
      <c r="P732" s="11"/>
      <c r="Q732" s="11"/>
      <c r="R732" s="11"/>
      <c r="S732" s="11"/>
      <c r="T732" s="11"/>
      <c r="U732" s="10"/>
    </row>
    <row r="733" spans="1:21" ht="17">
      <c r="A733" s="71" t="s">
        <v>5134</v>
      </c>
      <c r="B733" s="222" t="str">
        <f>"https://www.instagram.com/"&amp;A733</f>
        <v>https://www.instagram.com/roses_fatiii</v>
      </c>
      <c r="C733" s="182"/>
      <c r="D733" s="150" t="s">
        <v>4</v>
      </c>
      <c r="E733" s="224" t="str">
        <f ca="1">IF(AND(J733&lt;&gt;"", O733&lt;&gt;"", TODAY() &gt; O733, N733=""), "포스팅 지연",
IF(N733&lt;&gt;"", "포스팅 완료",
IF(M733=TRUE, "시술 완료",
IF(L733=TRUE, "콘텐츠 가이드 전송",
IF(NOT(ISBLANK(J733)), "예약 확정",
IF(I733=TRUE, "구글폼 회신",
IF(H733=TRUE, "구글폼 전송",
IF(G733=TRUE, "거절",
IF(F733=TRUE, "회신 수신",
"태핑 완료 회신대기")))))
))))</f>
        <v>태핑 완료 회신대기</v>
      </c>
      <c r="F733" s="22" t="b">
        <v>0</v>
      </c>
      <c r="G733" s="22" t="b">
        <v>0</v>
      </c>
      <c r="H733" s="22" t="b">
        <v>0</v>
      </c>
      <c r="I733" s="22" t="b">
        <f>IF(COUNTIF([1]!Form_Responses1[[#All],[Instagram account
(ex. idenel_official - Do not put "@")]], LOWER(A733)) &gt; 0, TRUE, FALSE)</f>
        <v>0</v>
      </c>
      <c r="J733" s="23"/>
      <c r="K733" s="20" t="str">
        <f>IFERROR(VLOOKUP(LOWER(A733), '[1]설문지 응답 시트1'!I:N, 6, FALSE), "")</f>
        <v/>
      </c>
      <c r="L733" s="22" t="b">
        <v>0</v>
      </c>
      <c r="M733" s="22" t="b">
        <v>0</v>
      </c>
      <c r="N733" s="20"/>
      <c r="O733" s="21" t="str">
        <f>IF(ISBLANK(Table1[[#This Row],[예약일(확정)]]),"",Table1[[#This Row],[예약일(확정)]]+7)</f>
        <v/>
      </c>
      <c r="P733" s="20"/>
      <c r="Q733" s="20"/>
      <c r="R733" s="20"/>
      <c r="S733" s="20"/>
      <c r="T733" s="20"/>
      <c r="U733" s="19"/>
    </row>
    <row r="734" spans="1:21" ht="17">
      <c r="A734" s="124" t="s">
        <v>5133</v>
      </c>
      <c r="B734" s="222" t="str">
        <f>"https://www.instagram.com/"&amp;A734</f>
        <v>https://www.instagram.com/rourou_rosie</v>
      </c>
      <c r="C734" s="182"/>
      <c r="D734" s="148" t="s">
        <v>4</v>
      </c>
      <c r="E734" s="223" t="str">
        <f ca="1">IF(AND(J734&lt;&gt;"", O734&lt;&gt;"", TODAY() &gt; O734, N734=""), "포스팅 지연",
IF(N734&lt;&gt;"", "포스팅 완료",
IF(M734=TRUE, "시술 완료",
IF(L734=TRUE, "콘텐츠 가이드 전송",
IF(NOT(ISBLANK(J734)), "예약 확정",
IF(I734=TRUE, "구글폼 회신",
IF(H734=TRUE, "구글폼 전송",
IF(G734=TRUE, "거절",
IF(F734=TRUE, "회신 수신",
"태핑 완료 회신대기")))))
))))</f>
        <v>태핑 완료 회신대기</v>
      </c>
      <c r="F734" s="13" t="b">
        <v>0</v>
      </c>
      <c r="G734" s="13" t="b">
        <v>0</v>
      </c>
      <c r="H734" s="13" t="b">
        <v>0</v>
      </c>
      <c r="I734" s="13" t="b">
        <f>IF(COUNTIF([1]!Form_Responses1[[#All],[Instagram account
(ex. idenel_official - Do not put "@")]], LOWER(A734)) &gt; 0, TRUE, FALSE)</f>
        <v>0</v>
      </c>
      <c r="J734" s="14"/>
      <c r="K734" s="11" t="str">
        <f>IFERROR(VLOOKUP(LOWER(A734), '[1]설문지 응답 시트1'!I:N, 6, FALSE), "")</f>
        <v/>
      </c>
      <c r="L734" s="13" t="b">
        <v>0</v>
      </c>
      <c r="M734" s="13" t="b">
        <v>0</v>
      </c>
      <c r="N734" s="11"/>
      <c r="O734" s="12" t="str">
        <f>IF(ISBLANK(Table1[[#This Row],[예약일(확정)]]),"",Table1[[#This Row],[예약일(확정)]]+7)</f>
        <v/>
      </c>
      <c r="P734" s="11"/>
      <c r="Q734" s="11"/>
      <c r="R734" s="11"/>
      <c r="S734" s="11"/>
      <c r="T734" s="11"/>
      <c r="U734" s="10"/>
    </row>
    <row r="735" spans="1:21" ht="17">
      <c r="A735" s="71" t="s">
        <v>5132</v>
      </c>
      <c r="B735" s="222" t="str">
        <f>"https://www.instagram.com/"&amp;A735</f>
        <v>https://www.instagram.com/saarinthesky</v>
      </c>
      <c r="C735" s="182"/>
      <c r="D735" s="150" t="s">
        <v>4</v>
      </c>
      <c r="E735" s="224" t="str">
        <f ca="1">IF(AND(J735&lt;&gt;"", O735&lt;&gt;"", TODAY() &gt; O735, N735=""), "포스팅 지연",
IF(N735&lt;&gt;"", "포스팅 완료",
IF(M735=TRUE, "시술 완료",
IF(L735=TRUE, "콘텐츠 가이드 전송",
IF(NOT(ISBLANK(J735)), "예약 확정",
IF(I735=TRUE, "구글폼 회신",
IF(H735=TRUE, "구글폼 전송",
IF(G735=TRUE, "거절",
IF(F735=TRUE, "회신 수신",
"태핑 완료 회신대기")))))
))))</f>
        <v>태핑 완료 회신대기</v>
      </c>
      <c r="F735" s="22" t="b">
        <v>0</v>
      </c>
      <c r="G735" s="22" t="b">
        <v>0</v>
      </c>
      <c r="H735" s="22" t="b">
        <v>0</v>
      </c>
      <c r="I735" s="22" t="b">
        <f>IF(COUNTIF([1]!Form_Responses1[[#All],[Instagram account
(ex. idenel_official - Do not put "@")]], LOWER(A735)) &gt; 0, TRUE, FALSE)</f>
        <v>0</v>
      </c>
      <c r="J735" s="23"/>
      <c r="K735" s="20" t="str">
        <f>IFERROR(VLOOKUP(LOWER(A735), '[1]설문지 응답 시트1'!I:N, 6, FALSE), "")</f>
        <v/>
      </c>
      <c r="L735" s="22" t="b">
        <v>0</v>
      </c>
      <c r="M735" s="22" t="b">
        <v>0</v>
      </c>
      <c r="N735" s="20"/>
      <c r="O735" s="21" t="str">
        <f>IF(ISBLANK(Table1[[#This Row],[예약일(확정)]]),"",Table1[[#This Row],[예약일(확정)]]+7)</f>
        <v/>
      </c>
      <c r="P735" s="20"/>
      <c r="Q735" s="20"/>
      <c r="R735" s="20"/>
      <c r="S735" s="20"/>
      <c r="T735" s="20"/>
      <c r="U735" s="19"/>
    </row>
    <row r="736" spans="1:21" ht="17">
      <c r="A736" s="124" t="s">
        <v>5131</v>
      </c>
      <c r="B736" s="222" t="str">
        <f>"https://www.instagram.com/"&amp;A736</f>
        <v>https://www.instagram.com/samanthapagar</v>
      </c>
      <c r="C736" s="182"/>
      <c r="D736" s="148" t="s">
        <v>4</v>
      </c>
      <c r="E736" s="223" t="str">
        <f ca="1">IF(AND(J736&lt;&gt;"", O736&lt;&gt;"", TODAY() &gt; O736, N736=""), "포스팅 지연",
IF(N736&lt;&gt;"", "포스팅 완료",
IF(M736=TRUE, "시술 완료",
IF(L736=TRUE, "콘텐츠 가이드 전송",
IF(NOT(ISBLANK(J736)), "예약 확정",
IF(I736=TRUE, "구글폼 회신",
IF(H736=TRUE, "구글폼 전송",
IF(G736=TRUE, "거절",
IF(F736=TRUE, "회신 수신",
"태핑 완료 회신대기")))))
))))</f>
        <v>태핑 완료 회신대기</v>
      </c>
      <c r="F736" s="13" t="b">
        <v>0</v>
      </c>
      <c r="G736" s="13" t="b">
        <v>0</v>
      </c>
      <c r="H736" s="13" t="b">
        <v>0</v>
      </c>
      <c r="I736" s="13" t="b">
        <f>IF(COUNTIF([1]!Form_Responses1[[#All],[Instagram account
(ex. idenel_official - Do not put "@")]], LOWER(A736)) &gt; 0, TRUE, FALSE)</f>
        <v>0</v>
      </c>
      <c r="J736" s="14"/>
      <c r="K736" s="11" t="str">
        <f>IFERROR(VLOOKUP(LOWER(A736), '[1]설문지 응답 시트1'!I:N, 6, FALSE), "")</f>
        <v/>
      </c>
      <c r="L736" s="13" t="b">
        <v>0</v>
      </c>
      <c r="M736" s="13" t="b">
        <v>0</v>
      </c>
      <c r="N736" s="11"/>
      <c r="O736" s="12" t="str">
        <f>IF(ISBLANK(Table1[[#This Row],[예약일(확정)]]),"",Table1[[#This Row],[예약일(확정)]]+7)</f>
        <v/>
      </c>
      <c r="P736" s="11"/>
      <c r="Q736" s="11"/>
      <c r="R736" s="11"/>
      <c r="S736" s="11"/>
      <c r="T736" s="11"/>
      <c r="U736" s="10"/>
    </row>
    <row r="737" spans="1:21" ht="16">
      <c r="A737" s="229" t="s">
        <v>5130</v>
      </c>
      <c r="B737" s="222" t="str">
        <f>"https://www.instagram.com/"&amp;A737</f>
        <v>https://www.instagram.com/sandra_ssong</v>
      </c>
      <c r="C737" s="182"/>
      <c r="D737" s="150" t="s">
        <v>4</v>
      </c>
      <c r="E737" s="224" t="str">
        <f ca="1">IF(AND(J737&lt;&gt;"", O737&lt;&gt;"", TODAY() &gt; O737, N737=""), "포스팅 지연",
IF(N737&lt;&gt;"", "포스팅 완료",
IF(M737=TRUE, "시술 완료",
IF(L737=TRUE, "콘텐츠 가이드 전송",
IF(NOT(ISBLANK(J737)), "예약 확정",
IF(I737=TRUE, "구글폼 회신",
IF(H737=TRUE, "구글폼 전송",
IF(G737=TRUE, "거절",
IF(F737=TRUE, "회신 수신",
"태핑 완료 회신대기")))))
))))</f>
        <v>태핑 완료 회신대기</v>
      </c>
      <c r="F737" s="22" t="b">
        <v>0</v>
      </c>
      <c r="G737" s="22" t="b">
        <v>0</v>
      </c>
      <c r="H737" s="22" t="b">
        <v>0</v>
      </c>
      <c r="I737" s="22" t="b">
        <f>IF(COUNTIF([1]!Form_Responses1[[#All],[Instagram account
(ex. idenel_official - Do not put "@")]], LOWER(A737)) &gt; 0, TRUE, FALSE)</f>
        <v>0</v>
      </c>
      <c r="J737" s="23"/>
      <c r="K737" s="20" t="str">
        <f>IFERROR(VLOOKUP(LOWER(A737), '[1]설문지 응답 시트1'!I:N, 6, FALSE), "")</f>
        <v/>
      </c>
      <c r="L737" s="22" t="b">
        <v>0</v>
      </c>
      <c r="M737" s="22" t="b">
        <v>0</v>
      </c>
      <c r="N737" s="20"/>
      <c r="O737" s="21" t="str">
        <f>IF(ISBLANK(Table1[[#This Row],[예약일(확정)]]),"",Table1[[#This Row],[예약일(확정)]]+7)</f>
        <v/>
      </c>
      <c r="P737" s="20"/>
      <c r="Q737" s="20"/>
      <c r="R737" s="20"/>
      <c r="S737" s="20"/>
      <c r="T737" s="20"/>
      <c r="U737" s="19"/>
    </row>
    <row r="738" spans="1:21" ht="17">
      <c r="A738" s="124" t="s">
        <v>5129</v>
      </c>
      <c r="B738" s="222" t="str">
        <f>"https://www.instagram.com/"&amp;A738</f>
        <v>https://www.instagram.com/sandyspace_yt</v>
      </c>
      <c r="C738" s="182"/>
      <c r="D738" s="148" t="s">
        <v>4</v>
      </c>
      <c r="E738" s="223" t="str">
        <f ca="1">IF(AND(J738&lt;&gt;"", O738&lt;&gt;"", TODAY() &gt; O738, N738=""), "포스팅 지연",
IF(N738&lt;&gt;"", "포스팅 완료",
IF(M738=TRUE, "시술 완료",
IF(L738=TRUE, "콘텐츠 가이드 전송",
IF(NOT(ISBLANK(J738)), "예약 확정",
IF(I738=TRUE, "구글폼 회신",
IF(H738=TRUE, "구글폼 전송",
IF(G738=TRUE, "거절",
IF(F738=TRUE, "회신 수신",
"태핑 완료 회신대기")))))
))))</f>
        <v>태핑 완료 회신대기</v>
      </c>
      <c r="F738" s="13" t="b">
        <v>0</v>
      </c>
      <c r="G738" s="13" t="b">
        <v>0</v>
      </c>
      <c r="H738" s="13" t="b">
        <v>0</v>
      </c>
      <c r="I738" s="13" t="b">
        <f>IF(COUNTIF([1]!Form_Responses1[[#All],[Instagram account
(ex. idenel_official - Do not put "@")]], LOWER(A738)) &gt; 0, TRUE, FALSE)</f>
        <v>0</v>
      </c>
      <c r="J738" s="14"/>
      <c r="K738" s="11" t="str">
        <f>IFERROR(VLOOKUP(LOWER(A738), '[1]설문지 응답 시트1'!I:N, 6, FALSE), "")</f>
        <v/>
      </c>
      <c r="L738" s="13" t="b">
        <v>0</v>
      </c>
      <c r="M738" s="13" t="b">
        <v>0</v>
      </c>
      <c r="N738" s="11"/>
      <c r="O738" s="12" t="str">
        <f>IF(ISBLANK(Table1[[#This Row],[예약일(확정)]]),"",Table1[[#This Row],[예약일(확정)]]+7)</f>
        <v/>
      </c>
      <c r="P738" s="11"/>
      <c r="Q738" s="11"/>
      <c r="R738" s="11"/>
      <c r="S738" s="11"/>
      <c r="T738" s="11"/>
      <c r="U738" s="10"/>
    </row>
    <row r="739" spans="1:21" ht="17">
      <c r="A739" s="71" t="s">
        <v>3364</v>
      </c>
      <c r="B739" s="222" t="str">
        <f>"https://www.instagram.com/"&amp;A739</f>
        <v>https://www.instagram.com/shada_faith</v>
      </c>
      <c r="C739" s="182"/>
      <c r="D739" s="150" t="s">
        <v>4</v>
      </c>
      <c r="E739" s="224" t="str">
        <f ca="1">IF(AND(J739&lt;&gt;"", O739&lt;&gt;"", TODAY() &gt; O739, N739=""), "포스팅 지연",
IF(N739&lt;&gt;"", "포스팅 완료",
IF(M739=TRUE, "시술 완료",
IF(L739=TRUE, "콘텐츠 가이드 전송",
IF(NOT(ISBLANK(J739)), "예약 확정",
IF(I739=TRUE, "구글폼 회신",
IF(H739=TRUE, "구글폼 전송",
IF(G739=TRUE, "거절",
IF(F739=TRUE, "회신 수신",
"태핑 완료 회신대기")))))
))))</f>
        <v>태핑 완료 회신대기</v>
      </c>
      <c r="F739" s="22" t="b">
        <v>0</v>
      </c>
      <c r="G739" s="22" t="b">
        <v>0</v>
      </c>
      <c r="H739" s="22" t="b">
        <v>0</v>
      </c>
      <c r="I739" s="22" t="b">
        <f>IF(COUNTIF([1]!Form_Responses1[[#All],[Instagram account
(ex. idenel_official - Do not put "@")]], LOWER(A739)) &gt; 0, TRUE, FALSE)</f>
        <v>0</v>
      </c>
      <c r="J739" s="23"/>
      <c r="K739" s="20" t="str">
        <f>IFERROR(VLOOKUP(LOWER(A739), '[1]설문지 응답 시트1'!I:N, 6, FALSE), "")</f>
        <v/>
      </c>
      <c r="L739" s="22" t="b">
        <v>0</v>
      </c>
      <c r="M739" s="22" t="b">
        <v>0</v>
      </c>
      <c r="N739" s="20"/>
      <c r="O739" s="21" t="str">
        <f>IF(ISBLANK(Table1[[#This Row],[예약일(확정)]]),"",Table1[[#This Row],[예약일(확정)]]+7)</f>
        <v/>
      </c>
      <c r="P739" s="20"/>
      <c r="Q739" s="20"/>
      <c r="R739" s="20"/>
      <c r="S739" s="20"/>
      <c r="T739" s="20"/>
      <c r="U739" s="19"/>
    </row>
    <row r="740" spans="1:21" ht="17">
      <c r="A740" s="124" t="s">
        <v>5128</v>
      </c>
      <c r="B740" s="222" t="str">
        <f>"https://www.instagram.com/"&amp;A740</f>
        <v>https://www.instagram.com/she_hassnae</v>
      </c>
      <c r="C740" s="182"/>
      <c r="D740" s="148" t="s">
        <v>4</v>
      </c>
      <c r="E740" s="223" t="str">
        <f ca="1">IF(AND(J740&lt;&gt;"", O740&lt;&gt;"", TODAY() &gt; O740, N740=""), "포스팅 지연",
IF(N740&lt;&gt;"", "포스팅 완료",
IF(M740=TRUE, "시술 완료",
IF(L740=TRUE, "콘텐츠 가이드 전송",
IF(NOT(ISBLANK(J740)), "예약 확정",
IF(I740=TRUE, "구글폼 회신",
IF(H740=TRUE, "구글폼 전송",
IF(G740=TRUE, "거절",
IF(F740=TRUE, "회신 수신",
"태핑 완료 회신대기")))))
))))</f>
        <v>태핑 완료 회신대기</v>
      </c>
      <c r="F740" s="13" t="b">
        <v>0</v>
      </c>
      <c r="G740" s="13" t="b">
        <v>0</v>
      </c>
      <c r="H740" s="13" t="b">
        <v>0</v>
      </c>
      <c r="I740" s="13" t="b">
        <f>IF(COUNTIF([1]!Form_Responses1[[#All],[Instagram account
(ex. idenel_official - Do not put "@")]], LOWER(A740)) &gt; 0, TRUE, FALSE)</f>
        <v>0</v>
      </c>
      <c r="J740" s="14"/>
      <c r="K740" s="11" t="str">
        <f>IFERROR(VLOOKUP(LOWER(A740), '[1]설문지 응답 시트1'!I:N, 6, FALSE), "")</f>
        <v/>
      </c>
      <c r="L740" s="13" t="b">
        <v>0</v>
      </c>
      <c r="M740" s="13" t="b">
        <v>0</v>
      </c>
      <c r="N740" s="11"/>
      <c r="O740" s="12" t="str">
        <f>IF(ISBLANK(Table1[[#This Row],[예약일(확정)]]),"",Table1[[#This Row],[예약일(확정)]]+7)</f>
        <v/>
      </c>
      <c r="P740" s="11"/>
      <c r="Q740" s="11"/>
      <c r="R740" s="11"/>
      <c r="S740" s="11"/>
      <c r="T740" s="11"/>
      <c r="U740" s="10"/>
    </row>
    <row r="741" spans="1:21" ht="17">
      <c r="A741" s="124" t="s">
        <v>5127</v>
      </c>
      <c r="B741" s="222" t="str">
        <f>"https://www.instagram.com/"&amp;A741</f>
        <v>https://www.instagram.com/shiny.irem</v>
      </c>
      <c r="C741" s="182"/>
      <c r="D741" s="150" t="s">
        <v>4</v>
      </c>
      <c r="E741" s="224" t="str">
        <f ca="1">IF(AND(J741&lt;&gt;"", O741&lt;&gt;"", TODAY() &gt; O741, N741=""), "포스팅 지연",
IF(N741&lt;&gt;"", "포스팅 완료",
IF(M741=TRUE, "시술 완료",
IF(L741=TRUE, "콘텐츠 가이드 전송",
IF(NOT(ISBLANK(J741)), "예약 확정",
IF(I741=TRUE, "구글폼 회신",
IF(H741=TRUE, "구글폼 전송",
IF(G741=TRUE, "거절",
IF(F741=TRUE, "회신 수신",
"태핑 완료 회신대기")))))
))))</f>
        <v>태핑 완료 회신대기</v>
      </c>
      <c r="F741" s="22"/>
      <c r="G741" s="22"/>
      <c r="H741" s="22"/>
      <c r="I741" s="22" t="b">
        <f>IF(COUNTIF([1]!Form_Responses1[[#All],[Instagram account
(ex. idenel_official - Do not put "@")]], LOWER(A741)) &gt; 0, TRUE, FALSE)</f>
        <v>0</v>
      </c>
      <c r="J741" s="23"/>
      <c r="K741" s="20" t="str">
        <f>IFERROR(VLOOKUP(LOWER(A741), '[1]설문지 응답 시트1'!I:N, 6, FALSE), "")</f>
        <v/>
      </c>
      <c r="L741" s="22"/>
      <c r="M741" s="22"/>
      <c r="O741" s="21" t="str">
        <f>IF(ISBLANK(Table1[[#This Row],[예약일(확정)]]),"",Table1[[#This Row],[예약일(확정)]]+7)</f>
        <v/>
      </c>
      <c r="P741" s="20"/>
      <c r="U741" s="19"/>
    </row>
    <row r="742" spans="1:21" ht="17">
      <c r="A742" s="71" t="s">
        <v>5126</v>
      </c>
      <c r="B742" s="222" t="str">
        <f>"https://www.instagram.com/"&amp;A742</f>
        <v>https://www.instagram.com/sierra.commm</v>
      </c>
      <c r="C742" s="182"/>
      <c r="D742" s="148" t="s">
        <v>4</v>
      </c>
      <c r="E742" s="223" t="str">
        <f ca="1">IF(AND(J742&lt;&gt;"", O742&lt;&gt;"", TODAY() &gt; O742, N742=""), "포스팅 지연",
IF(N742&lt;&gt;"", "포스팅 완료",
IF(M742=TRUE, "시술 완료",
IF(L742=TRUE, "콘텐츠 가이드 전송",
IF(NOT(ISBLANK(J742)), "예약 확정",
IF(I742=TRUE, "구글폼 회신",
IF(H742=TRUE, "구글폼 전송",
IF(G742=TRUE, "거절",
IF(F742=TRUE, "회신 수신",
"태핑 완료 회신대기")))))
))))</f>
        <v>태핑 완료 회신대기</v>
      </c>
      <c r="F742" s="13"/>
      <c r="G742" s="13"/>
      <c r="H742" s="13"/>
      <c r="I742" s="13" t="b">
        <f>IF(COUNTIF([1]!Form_Responses1[[#All],[Instagram account
(ex. idenel_official - Do not put "@")]], LOWER(A742)) &gt; 0, TRUE, FALSE)</f>
        <v>0</v>
      </c>
      <c r="J742" s="14"/>
      <c r="K742" s="11" t="str">
        <f>IFERROR(VLOOKUP(LOWER(A742), '[1]설문지 응답 시트1'!I:N, 6, FALSE), "")</f>
        <v/>
      </c>
      <c r="L742" s="13"/>
      <c r="M742" s="13"/>
      <c r="O742" s="12" t="str">
        <f>IF(ISBLANK(Table1[[#This Row],[예약일(확정)]]),"",Table1[[#This Row],[예약일(확정)]]+7)</f>
        <v/>
      </c>
      <c r="P742" s="11"/>
      <c r="U742" s="10"/>
    </row>
    <row r="743" spans="1:21" ht="17">
      <c r="A743" s="124" t="s">
        <v>5125</v>
      </c>
      <c r="B743" s="222" t="str">
        <f>"https://www.instagram.com/"&amp;A743</f>
        <v>https://www.instagram.com/skincarewithcasper</v>
      </c>
      <c r="C743" s="182"/>
      <c r="D743" s="150" t="s">
        <v>4</v>
      </c>
      <c r="E743" s="224" t="str">
        <f ca="1">IF(AND(J743&lt;&gt;"", O743&lt;&gt;"", TODAY() &gt; O743, N743=""), "포스팅 지연",
IF(N743&lt;&gt;"", "포스팅 완료",
IF(M743=TRUE, "시술 완료",
IF(L743=TRUE, "콘텐츠 가이드 전송",
IF(NOT(ISBLANK(J743)), "예약 확정",
IF(I743=TRUE, "구글폼 회신",
IF(H743=TRUE, "구글폼 전송",
IF(G743=TRUE, "거절",
IF(F743=TRUE, "회신 수신",
"태핑 완료 회신대기")))))
))))</f>
        <v>태핑 완료 회신대기</v>
      </c>
      <c r="F743" s="22"/>
      <c r="G743" s="22"/>
      <c r="H743" s="22"/>
      <c r="I743" s="22" t="b">
        <f>IF(COUNTIF([1]!Form_Responses1[[#All],[Instagram account
(ex. idenel_official - Do not put "@")]], LOWER(A743)) &gt; 0, TRUE, FALSE)</f>
        <v>0</v>
      </c>
      <c r="J743" s="23"/>
      <c r="K743" s="20" t="str">
        <f>IFERROR(VLOOKUP(LOWER(A743), '[1]설문지 응답 시트1'!I:N, 6, FALSE), "")</f>
        <v/>
      </c>
      <c r="L743" s="22"/>
      <c r="M743" s="22"/>
      <c r="O743" s="21" t="str">
        <f>IF(ISBLANK(Table1[[#This Row],[예약일(확정)]]),"",Table1[[#This Row],[예약일(확정)]]+7)</f>
        <v/>
      </c>
      <c r="P743" s="20"/>
      <c r="U743" s="19"/>
    </row>
    <row r="744" spans="1:21" ht="17">
      <c r="A744" s="71" t="s">
        <v>5124</v>
      </c>
      <c r="B744" s="222" t="str">
        <f>"https://www.instagram.com/"&amp;A744</f>
        <v>https://www.instagram.com/softheartlove_</v>
      </c>
      <c r="C744" s="182"/>
      <c r="D744" s="148" t="s">
        <v>4</v>
      </c>
      <c r="E744" s="223" t="str">
        <f ca="1">IF(AND(J744&lt;&gt;"", O744&lt;&gt;"", TODAY() &gt; O744, N744=""), "포스팅 지연",
IF(N744&lt;&gt;"", "포스팅 완료",
IF(M744=TRUE, "시술 완료",
IF(L744=TRUE, "콘텐츠 가이드 전송",
IF(NOT(ISBLANK(J744)), "예약 확정",
IF(I744=TRUE, "구글폼 회신",
IF(H744=TRUE, "구글폼 전송",
IF(G744=TRUE, "거절",
IF(F744=TRUE, "회신 수신",
"태핑 완료 회신대기")))))
))))</f>
        <v>태핑 완료 회신대기</v>
      </c>
      <c r="F744" s="13"/>
      <c r="G744" s="13"/>
      <c r="H744" s="13"/>
      <c r="I744" s="13" t="b">
        <f>IF(COUNTIF([1]!Form_Responses1[[#All],[Instagram account
(ex. idenel_official - Do not put "@")]], LOWER(A744)) &gt; 0, TRUE, FALSE)</f>
        <v>0</v>
      </c>
      <c r="J744" s="14"/>
      <c r="K744" s="11" t="str">
        <f>IFERROR(VLOOKUP(LOWER(A744), '[1]설문지 응답 시트1'!I:N, 6, FALSE), "")</f>
        <v/>
      </c>
      <c r="L744" s="13"/>
      <c r="M744" s="13"/>
      <c r="O744" s="12" t="str">
        <f>IF(ISBLANK(Table1[[#This Row],[예약일(확정)]]),"",Table1[[#This Row],[예약일(확정)]]+7)</f>
        <v/>
      </c>
      <c r="P744" s="11"/>
      <c r="U744" s="10"/>
    </row>
    <row r="745" spans="1:21" ht="17">
      <c r="A745" s="124" t="s">
        <v>5123</v>
      </c>
      <c r="B745" s="222" t="str">
        <f>"https://www.instagram.com/"&amp;A745</f>
        <v>https://www.instagram.com/sophienicolemichelle</v>
      </c>
      <c r="C745" s="182"/>
      <c r="D745" s="150" t="s">
        <v>4</v>
      </c>
      <c r="E745" s="224" t="str">
        <f ca="1">IF(AND(J745&lt;&gt;"", O745&lt;&gt;"", TODAY() &gt; O745, N745=""), "포스팅 지연",
IF(N745&lt;&gt;"", "포스팅 완료",
IF(M745=TRUE, "시술 완료",
IF(L745=TRUE, "콘텐츠 가이드 전송",
IF(NOT(ISBLANK(J745)), "예약 확정",
IF(I745=TRUE, "구글폼 회신",
IF(H745=TRUE, "구글폼 전송",
IF(G745=TRUE, "거절",
IF(F745=TRUE, "회신 수신",
"태핑 완료 회신대기")))))
))))</f>
        <v>태핑 완료 회신대기</v>
      </c>
      <c r="F745" s="22"/>
      <c r="G745" s="22"/>
      <c r="H745" s="22"/>
      <c r="I745" s="22" t="b">
        <f>IF(COUNTIF([1]!Form_Responses1[[#All],[Instagram account
(ex. idenel_official - Do not put "@")]], LOWER(A745)) &gt; 0, TRUE, FALSE)</f>
        <v>0</v>
      </c>
      <c r="J745" s="23"/>
      <c r="K745" s="20" t="str">
        <f>IFERROR(VLOOKUP(LOWER(A745), '[1]설문지 응답 시트1'!I:N, 6, FALSE), "")</f>
        <v/>
      </c>
      <c r="L745" s="22"/>
      <c r="M745" s="22"/>
      <c r="O745" s="21" t="str">
        <f>IF(ISBLANK(Table1[[#This Row],[예약일(확정)]]),"",Table1[[#This Row],[예약일(확정)]]+7)</f>
        <v/>
      </c>
      <c r="P745" s="20"/>
      <c r="U745" s="19"/>
    </row>
    <row r="746" spans="1:21" ht="17">
      <c r="A746" s="71" t="s">
        <v>5122</v>
      </c>
      <c r="B746" s="222" t="str">
        <f>"https://www.instagram.com/"&amp;A746</f>
        <v>https://www.instagram.com/sxrraly</v>
      </c>
      <c r="C746" s="182"/>
      <c r="D746" s="148" t="s">
        <v>4</v>
      </c>
      <c r="E746" s="223" t="str">
        <f ca="1">IF(AND(J746&lt;&gt;"", O746&lt;&gt;"", TODAY() &gt; O746, N746=""), "포스팅 지연",
IF(N746&lt;&gt;"", "포스팅 완료",
IF(M746=TRUE, "시술 완료",
IF(L746=TRUE, "콘텐츠 가이드 전송",
IF(NOT(ISBLANK(J746)), "예약 확정",
IF(I746=TRUE, "구글폼 회신",
IF(H746=TRUE, "구글폼 전송",
IF(G746=TRUE, "거절",
IF(F746=TRUE, "회신 수신",
"태핑 완료 회신대기")))))
))))</f>
        <v>태핑 완료 회신대기</v>
      </c>
      <c r="F746" s="13"/>
      <c r="G746" s="13"/>
      <c r="H746" s="13"/>
      <c r="I746" s="13" t="b">
        <f>IF(COUNTIF([1]!Form_Responses1[[#All],[Instagram account
(ex. idenel_official - Do not put "@")]], LOWER(A746)) &gt; 0, TRUE, FALSE)</f>
        <v>0</v>
      </c>
      <c r="J746" s="14"/>
      <c r="K746" s="11" t="str">
        <f>IFERROR(VLOOKUP(LOWER(A746), '[1]설문지 응답 시트1'!I:N, 6, FALSE), "")</f>
        <v/>
      </c>
      <c r="L746" s="13"/>
      <c r="M746" s="13"/>
      <c r="O746" s="12" t="str">
        <f>IF(ISBLANK(Table1[[#This Row],[예약일(확정)]]),"",Table1[[#This Row],[예약일(확정)]]+7)</f>
        <v/>
      </c>
      <c r="P746" s="11"/>
      <c r="U746" s="10"/>
    </row>
    <row r="747" spans="1:21" ht="17">
      <c r="A747" s="124" t="s">
        <v>5121</v>
      </c>
      <c r="B747" s="222" t="str">
        <f>"https://www.instagram.com/"&amp;A747</f>
        <v>https://www.instagram.com/tashalized</v>
      </c>
      <c r="C747" s="182"/>
      <c r="D747" s="150" t="s">
        <v>4</v>
      </c>
      <c r="E747" s="224" t="str">
        <f ca="1">IF(AND(J747&lt;&gt;"", O747&lt;&gt;"", TODAY() &gt; O747, N747=""), "포스팅 지연",
IF(N747&lt;&gt;"", "포스팅 완료",
IF(M747=TRUE, "시술 완료",
IF(L747=TRUE, "콘텐츠 가이드 전송",
IF(NOT(ISBLANK(J747)), "예약 확정",
IF(I747=TRUE, "구글폼 회신",
IF(H747=TRUE, "구글폼 전송",
IF(G747=TRUE, "거절",
IF(F747=TRUE, "회신 수신",
"태핑 완료 회신대기")))))
))))</f>
        <v>태핑 완료 회신대기</v>
      </c>
      <c r="F747" s="22"/>
      <c r="G747" s="22"/>
      <c r="H747" s="22"/>
      <c r="I747" s="22" t="b">
        <f>IF(COUNTIF([1]!Form_Responses1[[#All],[Instagram account
(ex. idenel_official - Do not put "@")]], LOWER(A747)) &gt; 0, TRUE, FALSE)</f>
        <v>0</v>
      </c>
      <c r="J747" s="23"/>
      <c r="K747" s="20" t="str">
        <f>IFERROR(VLOOKUP(LOWER(A747), '[1]설문지 응답 시트1'!I:N, 6, FALSE), "")</f>
        <v/>
      </c>
      <c r="L747" s="22"/>
      <c r="M747" s="22"/>
      <c r="O747" s="21" t="str">
        <f>IF(ISBLANK(Table1[[#This Row],[예약일(확정)]]),"",Table1[[#This Row],[예약일(확정)]]+7)</f>
        <v/>
      </c>
      <c r="P747" s="20"/>
      <c r="U747" s="19"/>
    </row>
    <row r="748" spans="1:21" ht="17">
      <c r="A748" s="75" t="s">
        <v>3360</v>
      </c>
      <c r="B748" s="222" t="str">
        <f>"https://www.instagram.com/"&amp;A748</f>
        <v>https://www.instagram.com/tcaitwng</v>
      </c>
      <c r="C748" s="182"/>
      <c r="D748" s="148" t="s">
        <v>4</v>
      </c>
      <c r="E748" s="223" t="str">
        <f ca="1">IF(AND(J748&lt;&gt;"", O748&lt;&gt;"", TODAY() &gt; O748, N748=""), "포스팅 지연",
IF(N748&lt;&gt;"", "포스팅 완료",
IF(M748=TRUE, "시술 완료",
IF(L748=TRUE, "콘텐츠 가이드 전송",
IF(NOT(ISBLANK(J748)), "예약 확정",
IF(I748=TRUE, "구글폼 회신",
IF(H748=TRUE, "구글폼 전송",
IF(G748=TRUE, "거절",
IF(F748=TRUE, "회신 수신",
"태핑 완료 회신대기")))))
))))</f>
        <v>태핑 완료 회신대기</v>
      </c>
      <c r="F748" s="13"/>
      <c r="G748" s="13"/>
      <c r="H748" s="13"/>
      <c r="I748" s="13" t="b">
        <f>IF(COUNTIF([1]!Form_Responses1[[#All],[Instagram account
(ex. idenel_official - Do not put "@")]], LOWER(A748)) &gt; 0, TRUE, FALSE)</f>
        <v>0</v>
      </c>
      <c r="J748" s="14"/>
      <c r="K748" s="11" t="str">
        <f>IFERROR(VLOOKUP(LOWER(A748), '[1]설문지 응답 시트1'!I:N, 6, FALSE), "")</f>
        <v/>
      </c>
      <c r="L748" s="13"/>
      <c r="M748" s="13"/>
      <c r="O748" s="12" t="str">
        <f>IF(ISBLANK(Table1[[#This Row],[예약일(확정)]]),"",Table1[[#This Row],[예약일(확정)]]+7)</f>
        <v/>
      </c>
      <c r="P748" s="11"/>
      <c r="U748" s="10"/>
    </row>
    <row r="749" spans="1:21" ht="17">
      <c r="A749" s="72" t="s">
        <v>5120</v>
      </c>
      <c r="B749" s="222" t="str">
        <f>"https://www.instagram.com/"&amp;A749</f>
        <v>https://www.instagram.com/tenirina</v>
      </c>
      <c r="C749" s="182"/>
      <c r="D749" s="150" t="s">
        <v>4</v>
      </c>
      <c r="E749" s="224" t="str">
        <f ca="1">IF(AND(J749&lt;&gt;"", O749&lt;&gt;"", TODAY() &gt; O749, N749=""), "포스팅 지연",
IF(N749&lt;&gt;"", "포스팅 완료",
IF(M749=TRUE, "시술 완료",
IF(L749=TRUE, "콘텐츠 가이드 전송",
IF(NOT(ISBLANK(J749)), "예약 확정",
IF(I749=TRUE, "구글폼 회신",
IF(H749=TRUE, "구글폼 전송",
IF(G749=TRUE, "거절",
IF(F749=TRUE, "회신 수신",
"태핑 완료 회신대기")))))
))))</f>
        <v>태핑 완료 회신대기</v>
      </c>
      <c r="F749" s="22"/>
      <c r="G749" s="22"/>
      <c r="H749" s="22"/>
      <c r="I749" s="22" t="b">
        <f>IF(COUNTIF([1]!Form_Responses1[[#All],[Instagram account
(ex. idenel_official - Do not put "@")]], LOWER(A749)) &gt; 0, TRUE, FALSE)</f>
        <v>0</v>
      </c>
      <c r="J749" s="23"/>
      <c r="K749" s="20" t="str">
        <f>IFERROR(VLOOKUP(LOWER(A749), '[1]설문지 응답 시트1'!I:N, 6, FALSE), "")</f>
        <v/>
      </c>
      <c r="L749" s="22"/>
      <c r="M749" s="22"/>
      <c r="O749" s="21" t="str">
        <f>IF(ISBLANK(Table1[[#This Row],[예약일(확정)]]),"",Table1[[#This Row],[예약일(확정)]]+7)</f>
        <v/>
      </c>
      <c r="P749" s="20"/>
      <c r="U749" s="19"/>
    </row>
    <row r="750" spans="1:21" ht="17">
      <c r="A750" s="75" t="s">
        <v>5119</v>
      </c>
      <c r="B750" s="222" t="str">
        <f>"https://www.instagram.com/"&amp;A750</f>
        <v>https://www.instagram.com/thaisgenaroo</v>
      </c>
      <c r="C750" s="182"/>
      <c r="D750" s="148" t="s">
        <v>4</v>
      </c>
      <c r="E750" s="223" t="str">
        <f ca="1">IF(AND(J750&lt;&gt;"", O750&lt;&gt;"", TODAY() &gt; O750, N750=""), "포스팅 지연",
IF(N750&lt;&gt;"", "포스팅 완료",
IF(M750=TRUE, "시술 완료",
IF(L750=TRUE, "콘텐츠 가이드 전송",
IF(NOT(ISBLANK(J750)), "예약 확정",
IF(I750=TRUE, "구글폼 회신",
IF(H750=TRUE, "구글폼 전송",
IF(G750=TRUE, "거절",
IF(F750=TRUE, "회신 수신",
"태핑 완료 회신대기")))))
))))</f>
        <v>태핑 완료 회신대기</v>
      </c>
      <c r="F750" s="13"/>
      <c r="G750" s="13"/>
      <c r="H750" s="13"/>
      <c r="I750" s="13" t="b">
        <f>IF(COUNTIF([1]!Form_Responses1[[#All],[Instagram account
(ex. idenel_official - Do not put "@")]], LOWER(A750)) &gt; 0, TRUE, FALSE)</f>
        <v>0</v>
      </c>
      <c r="J750" s="14"/>
      <c r="K750" s="11" t="str">
        <f>IFERROR(VLOOKUP(LOWER(A750), '[1]설문지 응답 시트1'!I:N, 6, FALSE), "")</f>
        <v/>
      </c>
      <c r="L750" s="13"/>
      <c r="M750" s="13"/>
      <c r="O750" s="12" t="str">
        <f>IF(ISBLANK(Table1[[#This Row],[예약일(확정)]]),"",Table1[[#This Row],[예약일(확정)]]+7)</f>
        <v/>
      </c>
      <c r="P750" s="11"/>
      <c r="U750" s="10"/>
    </row>
    <row r="751" spans="1:21" ht="17">
      <c r="A751" s="72" t="s">
        <v>5118</v>
      </c>
      <c r="B751" s="222" t="str">
        <f>"https://www.instagram.com/"&amp;A751</f>
        <v>https://www.instagram.com/the_hanna_couple</v>
      </c>
      <c r="C751" s="182"/>
      <c r="D751" s="150" t="s">
        <v>4</v>
      </c>
      <c r="E751" s="224" t="str">
        <f ca="1">IF(AND(J751&lt;&gt;"", O751&lt;&gt;"", TODAY() &gt; O751, N751=""), "포스팅 지연",
IF(N751&lt;&gt;"", "포스팅 완료",
IF(M751=TRUE, "시술 완료",
IF(L751=TRUE, "콘텐츠 가이드 전송",
IF(NOT(ISBLANK(J751)), "예약 확정",
IF(I751=TRUE, "구글폼 회신",
IF(H751=TRUE, "구글폼 전송",
IF(G751=TRUE, "거절",
IF(F751=TRUE, "회신 수신",
"태핑 완료 회신대기")))))
))))</f>
        <v>태핑 완료 회신대기</v>
      </c>
      <c r="F751" s="22"/>
      <c r="G751" s="22"/>
      <c r="H751" s="22"/>
      <c r="I751" s="22" t="b">
        <f>IF(COUNTIF([1]!Form_Responses1[[#All],[Instagram account
(ex. idenel_official - Do not put "@")]], LOWER(A751)) &gt; 0, TRUE, FALSE)</f>
        <v>0</v>
      </c>
      <c r="J751" s="23"/>
      <c r="K751" s="20" t="str">
        <f>IFERROR(VLOOKUP(LOWER(A751), '[1]설문지 응답 시트1'!I:N, 6, FALSE), "")</f>
        <v/>
      </c>
      <c r="L751" s="22"/>
      <c r="M751" s="22"/>
      <c r="O751" s="21" t="str">
        <f>IF(ISBLANK(Table1[[#This Row],[예약일(확정)]]),"",Table1[[#This Row],[예약일(확정)]]+7)</f>
        <v/>
      </c>
      <c r="P751" s="20"/>
      <c r="U751" s="19"/>
    </row>
    <row r="752" spans="1:21" ht="17">
      <c r="A752" s="75" t="s">
        <v>5117</v>
      </c>
      <c r="B752" s="222" t="str">
        <f>"https://www.instagram.com/"&amp;A752</f>
        <v>https://www.instagram.com/thelifeisonlyonce</v>
      </c>
      <c r="C752" s="182"/>
      <c r="D752" s="148" t="s">
        <v>4</v>
      </c>
      <c r="E752" s="223" t="str">
        <f ca="1">IF(AND(J752&lt;&gt;"", O752&lt;&gt;"", TODAY() &gt; O752, N752=""), "포스팅 지연",
IF(N752&lt;&gt;"", "포스팅 완료",
IF(M752=TRUE, "시술 완료",
IF(L752=TRUE, "콘텐츠 가이드 전송",
IF(NOT(ISBLANK(J752)), "예약 확정",
IF(I752=TRUE, "구글폼 회신",
IF(H752=TRUE, "구글폼 전송",
IF(G752=TRUE, "거절",
IF(F752=TRUE, "회신 수신",
"태핑 완료 회신대기")))))
))))</f>
        <v>태핑 완료 회신대기</v>
      </c>
      <c r="F752" s="13"/>
      <c r="G752" s="13"/>
      <c r="H752" s="13"/>
      <c r="I752" s="13" t="b">
        <f>IF(COUNTIF([1]!Form_Responses1[[#All],[Instagram account
(ex. idenel_official - Do not put "@")]], LOWER(A752)) &gt; 0, TRUE, FALSE)</f>
        <v>0</v>
      </c>
      <c r="J752" s="14"/>
      <c r="K752" s="11" t="str">
        <f>IFERROR(VLOOKUP(LOWER(A752), '[1]설문지 응답 시트1'!I:N, 6, FALSE), "")</f>
        <v/>
      </c>
      <c r="L752" s="13"/>
      <c r="M752" s="13"/>
      <c r="O752" s="12" t="str">
        <f>IF(ISBLANK(Table1[[#This Row],[예약일(확정)]]),"",Table1[[#This Row],[예약일(확정)]]+7)</f>
        <v/>
      </c>
      <c r="P752" s="11"/>
      <c r="U752" s="10"/>
    </row>
    <row r="753" spans="1:21" ht="17">
      <c r="A753" s="72" t="s">
        <v>5116</v>
      </c>
      <c r="B753" s="222" t="str">
        <f>"https://www.instagram.com/"&amp;A753</f>
        <v>https://www.instagram.com/thelosttwo</v>
      </c>
      <c r="C753" s="182"/>
      <c r="D753" s="150" t="s">
        <v>4</v>
      </c>
      <c r="E753" s="224" t="str">
        <f ca="1">IF(AND(J753&lt;&gt;"", O753&lt;&gt;"", TODAY() &gt; O753, N753=""), "포스팅 지연",
IF(N753&lt;&gt;"", "포스팅 완료",
IF(M753=TRUE, "시술 완료",
IF(L753=TRUE, "콘텐츠 가이드 전송",
IF(NOT(ISBLANK(J753)), "예약 확정",
IF(I753=TRUE, "구글폼 회신",
IF(H753=TRUE, "구글폼 전송",
IF(G753=TRUE, "거절",
IF(F753=TRUE, "회신 수신",
"태핑 완료 회신대기")))))
))))</f>
        <v>태핑 완료 회신대기</v>
      </c>
      <c r="F753" s="22"/>
      <c r="G753" s="22"/>
      <c r="H753" s="22"/>
      <c r="I753" s="22" t="b">
        <f>IF(COUNTIF([1]!Form_Responses1[[#All],[Instagram account
(ex. idenel_official - Do not put "@")]], LOWER(A753)) &gt; 0, TRUE, FALSE)</f>
        <v>0</v>
      </c>
      <c r="J753" s="23"/>
      <c r="K753" s="20" t="str">
        <f>IFERROR(VLOOKUP(LOWER(A753), '[1]설문지 응답 시트1'!I:N, 6, FALSE), "")</f>
        <v/>
      </c>
      <c r="L753" s="22"/>
      <c r="M753" s="22"/>
      <c r="O753" s="21" t="str">
        <f>IF(ISBLANK(Table1[[#This Row],[예약일(확정)]]),"",Table1[[#This Row],[예약일(확정)]]+7)</f>
        <v/>
      </c>
      <c r="P753" s="20"/>
      <c r="U753" s="19"/>
    </row>
    <row r="754" spans="1:21" ht="17">
      <c r="A754" s="75" t="s">
        <v>5115</v>
      </c>
      <c r="B754" s="222" t="str">
        <f>"https://www.instagram.com/"&amp;A754</f>
        <v>https://www.instagram.com/themsng</v>
      </c>
      <c r="C754" s="182"/>
      <c r="D754" s="148" t="s">
        <v>4</v>
      </c>
      <c r="E754" s="223" t="str">
        <f ca="1">IF(AND(J754&lt;&gt;"", O754&lt;&gt;"", TODAY() &gt; O754, N754=""), "포스팅 지연",
IF(N754&lt;&gt;"", "포스팅 완료",
IF(M754=TRUE, "시술 완료",
IF(L754=TRUE, "콘텐츠 가이드 전송",
IF(NOT(ISBLANK(J754)), "예약 확정",
IF(I754=TRUE, "구글폼 회신",
IF(H754=TRUE, "구글폼 전송",
IF(G754=TRUE, "거절",
IF(F754=TRUE, "회신 수신",
"태핑 완료 회신대기")))))
))))</f>
        <v>태핑 완료 회신대기</v>
      </c>
      <c r="F754" s="13"/>
      <c r="G754" s="13"/>
      <c r="H754" s="13"/>
      <c r="I754" s="13" t="b">
        <f>IF(COUNTIF([1]!Form_Responses1[[#All],[Instagram account
(ex. idenel_official - Do not put "@")]], LOWER(A754)) &gt; 0, TRUE, FALSE)</f>
        <v>0</v>
      </c>
      <c r="J754" s="14"/>
      <c r="K754" s="11" t="str">
        <f>IFERROR(VLOOKUP(LOWER(A754), '[1]설문지 응답 시트1'!I:N, 6, FALSE), "")</f>
        <v/>
      </c>
      <c r="L754" s="13"/>
      <c r="M754" s="13"/>
      <c r="O754" s="12" t="str">
        <f>IF(ISBLANK(Table1[[#This Row],[예약일(확정)]]),"",Table1[[#This Row],[예약일(확정)]]+7)</f>
        <v/>
      </c>
      <c r="P754" s="11"/>
      <c r="U754" s="10"/>
    </row>
    <row r="755" spans="1:21" ht="17">
      <c r="A755" s="71" t="s">
        <v>5114</v>
      </c>
      <c r="B755" s="222" t="str">
        <f>"https://www.instagram.com/"&amp;A755</f>
        <v>https://www.instagram.com/theonlywei_travel</v>
      </c>
      <c r="C755" s="182"/>
      <c r="D755" s="150" t="s">
        <v>4</v>
      </c>
      <c r="E755" s="224" t="str">
        <f ca="1">IF(AND(J755&lt;&gt;"", O755&lt;&gt;"", TODAY() &gt; O755, N755=""), "포스팅 지연",
IF(N755&lt;&gt;"", "포스팅 완료",
IF(M755=TRUE, "시술 완료",
IF(L755=TRUE, "콘텐츠 가이드 전송",
IF(NOT(ISBLANK(J755)), "예약 확정",
IF(I755=TRUE, "구글폼 회신",
IF(H755=TRUE, "구글폼 전송",
IF(G755=TRUE, "거절",
IF(F755=TRUE, "회신 수신",
"태핑 완료 회신대기")))))
))))</f>
        <v>태핑 완료 회신대기</v>
      </c>
      <c r="F755" s="22"/>
      <c r="G755" s="22"/>
      <c r="H755" s="22"/>
      <c r="I755" s="22" t="b">
        <f>IF(COUNTIF([1]!Form_Responses1[[#All],[Instagram account
(ex. idenel_official - Do not put "@")]], LOWER(A755)) &gt; 0, TRUE, FALSE)</f>
        <v>0</v>
      </c>
      <c r="J755" s="23"/>
      <c r="K755" s="20" t="str">
        <f>IFERROR(VLOOKUP(LOWER(A755), '[1]설문지 응답 시트1'!I:N, 6, FALSE), "")</f>
        <v/>
      </c>
      <c r="L755" s="22"/>
      <c r="M755" s="22"/>
      <c r="O755" s="21" t="str">
        <f>IF(ISBLANK(Table1[[#This Row],[예약일(확정)]]),"",Table1[[#This Row],[예약일(확정)]]+7)</f>
        <v/>
      </c>
      <c r="P755" s="20"/>
      <c r="U755" s="19"/>
    </row>
    <row r="756" spans="1:21" ht="17">
      <c r="A756" s="124" t="s">
        <v>5113</v>
      </c>
      <c r="B756" s="222" t="str">
        <f>"https://www.instagram.com/"&amp;A756</f>
        <v>https://www.instagram.com/thesalmaedit</v>
      </c>
      <c r="C756" s="182"/>
      <c r="D756" s="148" t="s">
        <v>4</v>
      </c>
      <c r="E756" s="223" t="str">
        <f ca="1">IF(AND(J756&lt;&gt;"", O756&lt;&gt;"", TODAY() &gt; O756, N756=""), "포스팅 지연",
IF(N756&lt;&gt;"", "포스팅 완료",
IF(M756=TRUE, "시술 완료",
IF(L756=TRUE, "콘텐츠 가이드 전송",
IF(NOT(ISBLANK(J756)), "예약 확정",
IF(I756=TRUE, "구글폼 회신",
IF(H756=TRUE, "구글폼 전송",
IF(G756=TRUE, "거절",
IF(F756=TRUE, "회신 수신",
"태핑 완료 회신대기")))))
))))</f>
        <v>태핑 완료 회신대기</v>
      </c>
      <c r="F756" s="13"/>
      <c r="G756" s="13"/>
      <c r="H756" s="13"/>
      <c r="I756" s="13" t="b">
        <f>IF(COUNTIF([1]!Form_Responses1[[#All],[Instagram account
(ex. idenel_official - Do not put "@")]], LOWER(A756)) &gt; 0, TRUE, FALSE)</f>
        <v>0</v>
      </c>
      <c r="J756" s="14"/>
      <c r="K756" s="11" t="str">
        <f>IFERROR(VLOOKUP(LOWER(A756), '[1]설문지 응답 시트1'!I:N, 6, FALSE), "")</f>
        <v/>
      </c>
      <c r="L756" s="13"/>
      <c r="M756" s="13"/>
      <c r="O756" s="12" t="str">
        <f>IF(ISBLANK(Table1[[#This Row],[예약일(확정)]]),"",Table1[[#This Row],[예약일(확정)]]+7)</f>
        <v/>
      </c>
      <c r="P756" s="11"/>
      <c r="U756" s="10"/>
    </row>
    <row r="757" spans="1:21" ht="17">
      <c r="A757" s="71" t="s">
        <v>5112</v>
      </c>
      <c r="B757" s="222" t="str">
        <f>"https://www.instagram.com/"&amp;A757</f>
        <v>https://www.instagram.com/thomas.lecart</v>
      </c>
      <c r="C757" s="182"/>
      <c r="D757" s="150" t="s">
        <v>4</v>
      </c>
      <c r="E757" s="224" t="str">
        <f ca="1">IF(AND(J757&lt;&gt;"", O757&lt;&gt;"", TODAY() &gt; O757, N757=""), "포스팅 지연",
IF(N757&lt;&gt;"", "포스팅 완료",
IF(M757=TRUE, "시술 완료",
IF(L757=TRUE, "콘텐츠 가이드 전송",
IF(NOT(ISBLANK(J757)), "예약 확정",
IF(I757=TRUE, "구글폼 회신",
IF(H757=TRUE, "구글폼 전송",
IF(G757=TRUE, "거절",
IF(F757=TRUE, "회신 수신",
"태핑 완료 회신대기")))))
))))</f>
        <v>태핑 완료 회신대기</v>
      </c>
      <c r="F757" s="22"/>
      <c r="G757" s="22"/>
      <c r="H757" s="22"/>
      <c r="I757" s="22" t="b">
        <f>IF(COUNTIF([1]!Form_Responses1[[#All],[Instagram account
(ex. idenel_official - Do not put "@")]], LOWER(A757)) &gt; 0, TRUE, FALSE)</f>
        <v>0</v>
      </c>
      <c r="J757" s="23"/>
      <c r="K757" s="20" t="str">
        <f>IFERROR(VLOOKUP(LOWER(A757), '[1]설문지 응답 시트1'!I:N, 6, FALSE), "")</f>
        <v/>
      </c>
      <c r="L757" s="22"/>
      <c r="M757" s="22"/>
      <c r="O757" s="21" t="str">
        <f>IF(ISBLANK(Table1[[#This Row],[예약일(확정)]]),"",Table1[[#This Row],[예약일(확정)]]+7)</f>
        <v/>
      </c>
      <c r="P757" s="20"/>
      <c r="U757" s="19"/>
    </row>
    <row r="758" spans="1:21" ht="17">
      <c r="A758" s="124" t="s">
        <v>5111</v>
      </c>
      <c r="B758" s="222" t="str">
        <f>"https://www.instagram.com/"&amp;A758</f>
        <v>https://www.instagram.com/trixiewaasdorp</v>
      </c>
      <c r="C758" s="182"/>
      <c r="D758" s="148" t="s">
        <v>4</v>
      </c>
      <c r="E758" s="223" t="str">
        <f ca="1">IF(AND(J758&lt;&gt;"", O758&lt;&gt;"", TODAY() &gt; O758, N758=""), "포스팅 지연",
IF(N758&lt;&gt;"", "포스팅 완료",
IF(M758=TRUE, "시술 완료",
IF(L758=TRUE, "콘텐츠 가이드 전송",
IF(NOT(ISBLANK(J758)), "예약 확정",
IF(I758=TRUE, "구글폼 회신",
IF(H758=TRUE, "구글폼 전송",
IF(G758=TRUE, "거절",
IF(F758=TRUE, "회신 수신",
"태핑 완료 회신대기")))))
))))</f>
        <v>태핑 완료 회신대기</v>
      </c>
      <c r="F758" s="13"/>
      <c r="G758" s="13"/>
      <c r="H758" s="13"/>
      <c r="I758" s="13" t="b">
        <f>IF(COUNTIF([1]!Form_Responses1[[#All],[Instagram account
(ex. idenel_official - Do not put "@")]], LOWER(A758)) &gt; 0, TRUE, FALSE)</f>
        <v>0</v>
      </c>
      <c r="J758" s="14"/>
      <c r="K758" s="11" t="str">
        <f>IFERROR(VLOOKUP(LOWER(A758), '[1]설문지 응답 시트1'!I:N, 6, FALSE), "")</f>
        <v/>
      </c>
      <c r="L758" s="13"/>
      <c r="M758" s="13"/>
      <c r="O758" s="12" t="str">
        <f>IF(ISBLANK(Table1[[#This Row],[예약일(확정)]]),"",Table1[[#This Row],[예약일(확정)]]+7)</f>
        <v/>
      </c>
      <c r="P758" s="11"/>
      <c r="U758" s="10"/>
    </row>
    <row r="759" spans="1:21" ht="17">
      <c r="A759" s="71" t="s">
        <v>5110</v>
      </c>
      <c r="B759" s="222" t="str">
        <f>"https://www.instagram.com/"&amp;A759</f>
        <v>https://www.instagram.com/tyrrerr</v>
      </c>
      <c r="C759" s="182"/>
      <c r="D759" s="150" t="s">
        <v>4</v>
      </c>
      <c r="E759" s="224" t="str">
        <f ca="1">IF(AND(J759&lt;&gt;"", O759&lt;&gt;"", TODAY() &gt; O759, N759=""), "포스팅 지연",
IF(N759&lt;&gt;"", "포스팅 완료",
IF(M759=TRUE, "시술 완료",
IF(L759=TRUE, "콘텐츠 가이드 전송",
IF(NOT(ISBLANK(J759)), "예약 확정",
IF(I759=TRUE, "구글폼 회신",
IF(H759=TRUE, "구글폼 전송",
IF(G759=TRUE, "거절",
IF(F759=TRUE, "회신 수신",
"태핑 완료 회신대기")))))
))))</f>
        <v>태핑 완료 회신대기</v>
      </c>
      <c r="F759" s="22"/>
      <c r="G759" s="22"/>
      <c r="H759" s="22"/>
      <c r="I759" s="22" t="b">
        <f>IF(COUNTIF([1]!Form_Responses1[[#All],[Instagram account
(ex. idenel_official - Do not put "@")]], LOWER(A759)) &gt; 0, TRUE, FALSE)</f>
        <v>0</v>
      </c>
      <c r="J759" s="23"/>
      <c r="K759" s="20" t="str">
        <f>IFERROR(VLOOKUP(LOWER(A759), '[1]설문지 응답 시트1'!I:N, 6, FALSE), "")</f>
        <v/>
      </c>
      <c r="L759" s="22"/>
      <c r="M759" s="22"/>
      <c r="O759" s="21" t="str">
        <f>IF(ISBLANK(Table1[[#This Row],[예약일(확정)]]),"",Table1[[#This Row],[예약일(확정)]]+7)</f>
        <v/>
      </c>
      <c r="P759" s="20"/>
      <c r="U759" s="19"/>
    </row>
    <row r="760" spans="1:21" ht="17">
      <c r="A760" s="124" t="s">
        <v>5109</v>
      </c>
      <c r="B760" s="222" t="str">
        <f>"https://www.instagram.com/"&amp;A760</f>
        <v>https://www.instagram.com/ugcbychii</v>
      </c>
      <c r="C760" s="182"/>
      <c r="D760" s="148" t="s">
        <v>4</v>
      </c>
      <c r="E760" s="223" t="str">
        <f ca="1">IF(AND(J760&lt;&gt;"", O760&lt;&gt;"", TODAY() &gt; O760, N760=""), "포스팅 지연",
IF(N760&lt;&gt;"", "포스팅 완료",
IF(M760=TRUE, "시술 완료",
IF(L760=TRUE, "콘텐츠 가이드 전송",
IF(NOT(ISBLANK(J760)), "예약 확정",
IF(I760=TRUE, "구글폼 회신",
IF(H760=TRUE, "구글폼 전송",
IF(G760=TRUE, "거절",
IF(F760=TRUE, "회신 수신",
"태핑 완료 회신대기")))))
))))</f>
        <v>태핑 완료 회신대기</v>
      </c>
      <c r="F760" s="13"/>
      <c r="G760" s="13"/>
      <c r="H760" s="13"/>
      <c r="I760" s="13" t="b">
        <f>IF(COUNTIF([1]!Form_Responses1[[#All],[Instagram account
(ex. idenel_official - Do not put "@")]], LOWER(A760)) &gt; 0, TRUE, FALSE)</f>
        <v>0</v>
      </c>
      <c r="J760" s="14"/>
      <c r="K760" s="11" t="str">
        <f>IFERROR(VLOOKUP(LOWER(A760), '[1]설문지 응답 시트1'!I:N, 6, FALSE), "")</f>
        <v/>
      </c>
      <c r="L760" s="13"/>
      <c r="M760" s="13"/>
      <c r="O760" s="12" t="str">
        <f>IF(ISBLANK(Table1[[#This Row],[예약일(확정)]]),"",Table1[[#This Row],[예약일(확정)]]+7)</f>
        <v/>
      </c>
      <c r="P760" s="11"/>
      <c r="U760" s="10"/>
    </row>
    <row r="761" spans="1:21" ht="17">
      <c r="A761" s="124" t="s">
        <v>3353</v>
      </c>
      <c r="B761" s="222" t="str">
        <f>"https://www.instagram.com/"&amp;A761</f>
        <v>https://www.instagram.com/valeeedgal</v>
      </c>
      <c r="C761" s="182"/>
      <c r="D761" s="150" t="s">
        <v>4</v>
      </c>
      <c r="E761" s="224" t="str">
        <f ca="1">IF(AND(J761&lt;&gt;"", O761&lt;&gt;"", TODAY() &gt; O761, N761=""), "포스팅 지연",
IF(N761&lt;&gt;"", "포스팅 완료",
IF(M761=TRUE, "시술 완료",
IF(L761=TRUE, "콘텐츠 가이드 전송",
IF(NOT(ISBLANK(J761)), "예약 확정",
IF(I761=TRUE, "구글폼 회신",
IF(H761=TRUE, "구글폼 전송",
IF(G761=TRUE, "거절",
IF(F761=TRUE, "회신 수신",
"태핑 완료 회신대기")))))
))))</f>
        <v>태핑 완료 회신대기</v>
      </c>
      <c r="F761" s="22"/>
      <c r="G761" s="22"/>
      <c r="H761" s="22"/>
      <c r="I761" s="22" t="b">
        <f>IF(COUNTIF([1]!Form_Responses1[[#All],[Instagram account
(ex. idenel_official - Do not put "@")]], LOWER(A761)) &gt; 0, TRUE, FALSE)</f>
        <v>0</v>
      </c>
      <c r="J761" s="23"/>
      <c r="K761" s="20" t="str">
        <f>IFERROR(VLOOKUP(LOWER(A761), '[1]설문지 응답 시트1'!I:N, 6, FALSE), "")</f>
        <v/>
      </c>
      <c r="L761" s="22"/>
      <c r="M761" s="22"/>
      <c r="O761" s="21" t="str">
        <f>IF(ISBLANK(Table1[[#This Row],[예약일(확정)]]),"",Table1[[#This Row],[예약일(확정)]]+7)</f>
        <v/>
      </c>
      <c r="P761" s="20"/>
      <c r="U761" s="19"/>
    </row>
    <row r="762" spans="1:21" ht="17">
      <c r="A762" s="71" t="s">
        <v>274</v>
      </c>
      <c r="B762" s="222" t="str">
        <f>"https://www.instagram.com/"&amp;A762</f>
        <v>https://www.instagram.com/vionns_vlog</v>
      </c>
      <c r="C762" s="182"/>
      <c r="D762" s="148" t="s">
        <v>4</v>
      </c>
      <c r="E762" s="223" t="str">
        <f ca="1">IF(AND(J762&lt;&gt;"", O762&lt;&gt;"", TODAY() &gt; O762, N762=""), "포스팅 지연",
IF(N762&lt;&gt;"", "포스팅 완료",
IF(M762=TRUE, "시술 완료",
IF(L762=TRUE, "콘텐츠 가이드 전송",
IF(NOT(ISBLANK(J762)), "예약 확정",
IF(I762=TRUE, "구글폼 회신",
IF(H762=TRUE, "구글폼 전송",
IF(G762=TRUE, "거절",
IF(F762=TRUE, "회신 수신",
"태핑 완료 회신대기")))))
))))</f>
        <v>태핑 완료 회신대기</v>
      </c>
      <c r="F762" s="13"/>
      <c r="G762" s="13"/>
      <c r="H762" s="13"/>
      <c r="I762" s="13" t="b">
        <f>IF(COUNTIF([1]!Form_Responses1[[#All],[Instagram account
(ex. idenel_official - Do not put "@")]], LOWER(A762)) &gt; 0, TRUE, FALSE)</f>
        <v>0</v>
      </c>
      <c r="J762" s="14"/>
      <c r="K762" s="11" t="str">
        <f>IFERROR(VLOOKUP(LOWER(A762), '[1]설문지 응답 시트1'!I:N, 6, FALSE), "")</f>
        <v/>
      </c>
      <c r="L762" s="13"/>
      <c r="M762" s="13"/>
      <c r="O762" s="12" t="str">
        <f>IF(ISBLANK(Table1[[#This Row],[예약일(확정)]]),"",Table1[[#This Row],[예약일(확정)]]+7)</f>
        <v/>
      </c>
      <c r="P762" s="11"/>
      <c r="U762" s="10"/>
    </row>
    <row r="763" spans="1:21" ht="17">
      <c r="A763" s="124" t="s">
        <v>5108</v>
      </c>
      <c r="B763" s="222" t="str">
        <f>"https://www.instagram.com/"&amp;A763</f>
        <v>https://www.instagram.com/voyagewithariel</v>
      </c>
      <c r="C763" s="182"/>
      <c r="D763" s="150" t="s">
        <v>4</v>
      </c>
      <c r="E763" s="224" t="str">
        <f ca="1">IF(AND(J763&lt;&gt;"", O763&lt;&gt;"", TODAY() &gt; O763, N763=""), "포스팅 지연",
IF(N763&lt;&gt;"", "포스팅 완료",
IF(M763=TRUE, "시술 완료",
IF(L763=TRUE, "콘텐츠 가이드 전송",
IF(NOT(ISBLANK(J763)), "예약 확정",
IF(I763=TRUE, "구글폼 회신",
IF(H763=TRUE, "구글폼 전송",
IF(G763=TRUE, "거절",
IF(F763=TRUE, "회신 수신",
"태핑 완료 회신대기")))))
))))</f>
        <v>태핑 완료 회신대기</v>
      </c>
      <c r="F763" s="22"/>
      <c r="G763" s="22"/>
      <c r="H763" s="22"/>
      <c r="I763" s="22" t="b">
        <f>IF(COUNTIF([1]!Form_Responses1[[#All],[Instagram account
(ex. idenel_official - Do not put "@")]], LOWER(A763)) &gt; 0, TRUE, FALSE)</f>
        <v>0</v>
      </c>
      <c r="J763" s="23"/>
      <c r="K763" s="20" t="str">
        <f>IFERROR(VLOOKUP(LOWER(A763), '[1]설문지 응답 시트1'!I:N, 6, FALSE), "")</f>
        <v/>
      </c>
      <c r="L763" s="22"/>
      <c r="M763" s="22"/>
      <c r="O763" s="21" t="str">
        <f>IF(ISBLANK(Table1[[#This Row],[예약일(확정)]]),"",Table1[[#This Row],[예약일(확정)]]+7)</f>
        <v/>
      </c>
      <c r="P763" s="20"/>
      <c r="U763" s="19"/>
    </row>
    <row r="764" spans="1:21" ht="17">
      <c r="A764" s="71" t="s">
        <v>5107</v>
      </c>
      <c r="B764" s="222" t="str">
        <f>"https://www.instagram.com/"&amp;A764</f>
        <v>https://www.instagram.com/vtorresgerrero</v>
      </c>
      <c r="C764" s="182"/>
      <c r="D764" s="148" t="s">
        <v>4</v>
      </c>
      <c r="E764" s="223" t="str">
        <f ca="1">IF(AND(J764&lt;&gt;"", O764&lt;&gt;"", TODAY() &gt; O764, N764=""), "포스팅 지연",
IF(N764&lt;&gt;"", "포스팅 완료",
IF(M764=TRUE, "시술 완료",
IF(L764=TRUE, "콘텐츠 가이드 전송",
IF(NOT(ISBLANK(J764)), "예약 확정",
IF(I764=TRUE, "구글폼 회신",
IF(H764=TRUE, "구글폼 전송",
IF(G764=TRUE, "거절",
IF(F764=TRUE, "회신 수신",
"태핑 완료 회신대기")))))
))))</f>
        <v>태핑 완료 회신대기</v>
      </c>
      <c r="F764" s="13"/>
      <c r="G764" s="13"/>
      <c r="H764" s="13"/>
      <c r="I764" s="13" t="b">
        <f>IF(COUNTIF([1]!Form_Responses1[[#All],[Instagram account
(ex. idenel_official - Do not put "@")]], LOWER(A764)) &gt; 0, TRUE, FALSE)</f>
        <v>0</v>
      </c>
      <c r="J764" s="14"/>
      <c r="K764" s="11" t="str">
        <f>IFERROR(VLOOKUP(LOWER(A764), '[1]설문지 응답 시트1'!I:N, 6, FALSE), "")</f>
        <v/>
      </c>
      <c r="L764" s="13"/>
      <c r="M764" s="13"/>
      <c r="O764" s="12" t="str">
        <f>IF(ISBLANK(Table1[[#This Row],[예약일(확정)]]),"",Table1[[#This Row],[예약일(확정)]]+7)</f>
        <v/>
      </c>
      <c r="P764" s="11"/>
      <c r="U764" s="10"/>
    </row>
    <row r="765" spans="1:21" ht="17">
      <c r="A765" s="124" t="s">
        <v>5106</v>
      </c>
      <c r="B765" s="222" t="str">
        <f>"https://www.instagram.com/"&amp;A765</f>
        <v>https://www.instagram.com/wayumi00414</v>
      </c>
      <c r="C765" s="182"/>
      <c r="D765" s="150" t="s">
        <v>4</v>
      </c>
      <c r="E765" s="224" t="str">
        <f ca="1">IF(AND(J765&lt;&gt;"", O765&lt;&gt;"", TODAY() &gt; O765, N765=""), "포스팅 지연",
IF(N765&lt;&gt;"", "포스팅 완료",
IF(M765=TRUE, "시술 완료",
IF(L765=TRUE, "콘텐츠 가이드 전송",
IF(NOT(ISBLANK(J765)), "예약 확정",
IF(I765=TRUE, "구글폼 회신",
IF(H765=TRUE, "구글폼 전송",
IF(G765=TRUE, "거절",
IF(F765=TRUE, "회신 수신",
"태핑 완료 회신대기")))))
))))</f>
        <v>태핑 완료 회신대기</v>
      </c>
      <c r="F765" s="22"/>
      <c r="G765" s="22"/>
      <c r="H765" s="22"/>
      <c r="I765" s="22" t="b">
        <f>IF(COUNTIF([1]!Form_Responses1[[#All],[Instagram account
(ex. idenel_official - Do not put "@")]], LOWER(A765)) &gt; 0, TRUE, FALSE)</f>
        <v>0</v>
      </c>
      <c r="J765" s="23"/>
      <c r="K765" s="20" t="str">
        <f>IFERROR(VLOOKUP(LOWER(A765), '[1]설문지 응답 시트1'!I:N, 6, FALSE), "")</f>
        <v/>
      </c>
      <c r="L765" s="22"/>
      <c r="M765" s="22"/>
      <c r="O765" s="21" t="str">
        <f>IF(ISBLANK(Table1[[#This Row],[예약일(확정)]]),"",Table1[[#This Row],[예약일(확정)]]+7)</f>
        <v/>
      </c>
      <c r="P765" s="20"/>
      <c r="U765" s="19"/>
    </row>
    <row r="766" spans="1:21" ht="17">
      <c r="A766" s="71" t="s">
        <v>5105</v>
      </c>
      <c r="B766" s="222" t="str">
        <f>"https://www.instagram.com/"&amp;A766</f>
        <v>https://www.instagram.com/xixiplease</v>
      </c>
      <c r="C766" s="182"/>
      <c r="D766" s="148" t="s">
        <v>4</v>
      </c>
      <c r="E766" s="223" t="str">
        <f ca="1">IF(AND(J766&lt;&gt;"", O766&lt;&gt;"", TODAY() &gt; O766, N766=""), "포스팅 지연",
IF(N766&lt;&gt;"", "포스팅 완료",
IF(M766=TRUE, "시술 완료",
IF(L766=TRUE, "콘텐츠 가이드 전송",
IF(NOT(ISBLANK(J766)), "예약 확정",
IF(I766=TRUE, "구글폼 회신",
IF(H766=TRUE, "구글폼 전송",
IF(G766=TRUE, "거절",
IF(F766=TRUE, "회신 수신",
"태핑 완료 회신대기")))))
))))</f>
        <v>태핑 완료 회신대기</v>
      </c>
      <c r="F766" s="13"/>
      <c r="G766" s="13"/>
      <c r="H766" s="13"/>
      <c r="I766" s="13" t="b">
        <f>IF(COUNTIF([1]!Form_Responses1[[#All],[Instagram account
(ex. idenel_official - Do not put "@")]], LOWER(A766)) &gt; 0, TRUE, FALSE)</f>
        <v>0</v>
      </c>
      <c r="J766" s="14"/>
      <c r="K766" s="11" t="str">
        <f>IFERROR(VLOOKUP(LOWER(A766), '[1]설문지 응답 시트1'!I:N, 6, FALSE), "")</f>
        <v/>
      </c>
      <c r="L766" s="13"/>
      <c r="M766" s="13"/>
      <c r="O766" s="12" t="str">
        <f>IF(ISBLANK(Table1[[#This Row],[예약일(확정)]]),"",Table1[[#This Row],[예약일(확정)]]+7)</f>
        <v/>
      </c>
      <c r="P766" s="11"/>
      <c r="U766" s="10"/>
    </row>
    <row r="767" spans="1:21" ht="17">
      <c r="A767" s="71" t="s">
        <v>5104</v>
      </c>
      <c r="B767" s="222" t="str">
        <f>"https://www.instagram.com/"&amp;A767</f>
        <v>https://www.instagram.com/y.3.1.4</v>
      </c>
      <c r="C767" s="182"/>
      <c r="D767" s="150" t="s">
        <v>4</v>
      </c>
      <c r="E767" s="224" t="str">
        <f ca="1">IF(AND(J767&lt;&gt;"", O767&lt;&gt;"", TODAY() &gt; O767, N767=""), "포스팅 지연",
IF(N767&lt;&gt;"", "포스팅 완료",
IF(M767=TRUE, "시술 완료",
IF(L767=TRUE, "콘텐츠 가이드 전송",
IF(NOT(ISBLANK(J767)), "예약 확정",
IF(I767=TRUE, "구글폼 회신",
IF(H767=TRUE, "구글폼 전송",
IF(G767=TRUE, "거절",
IF(F767=TRUE, "회신 수신",
"태핑 완료 회신대기")))))
))))</f>
        <v>태핑 완료 회신대기</v>
      </c>
      <c r="F767" s="22"/>
      <c r="G767" s="22"/>
      <c r="H767" s="22"/>
      <c r="I767" s="22" t="b">
        <f>IF(COUNTIF([1]!Form_Responses1[[#All],[Instagram account
(ex. idenel_official - Do not put "@")]], LOWER(A767)) &gt; 0, TRUE, FALSE)</f>
        <v>0</v>
      </c>
      <c r="J767" s="23"/>
      <c r="K767" s="20" t="str">
        <f>IFERROR(VLOOKUP(LOWER(A767), '[1]설문지 응답 시트1'!I:N, 6, FALSE), "")</f>
        <v/>
      </c>
      <c r="L767" s="22"/>
      <c r="M767" s="22"/>
      <c r="O767" s="21" t="str">
        <f>IF(ISBLANK(Table1[[#This Row],[예약일(확정)]]),"",Table1[[#This Row],[예약일(확정)]]+7)</f>
        <v/>
      </c>
      <c r="P767" s="20"/>
      <c r="U767" s="19"/>
    </row>
    <row r="768" spans="1:21" ht="17">
      <c r="A768" s="124" t="s">
        <v>1426</v>
      </c>
      <c r="B768" s="222" t="str">
        <f>"https://www.instagram.com/"&amp;A768</f>
        <v>https://www.instagram.com/yasminkim.official_</v>
      </c>
      <c r="C768" s="182"/>
      <c r="D768" s="148" t="s">
        <v>4</v>
      </c>
      <c r="E768" s="223" t="str">
        <f ca="1">IF(AND(J768&lt;&gt;"", O768&lt;&gt;"", TODAY() &gt; O768, N768=""), "포스팅 지연",
IF(N768&lt;&gt;"", "포스팅 완료",
IF(M768=TRUE, "시술 완료",
IF(L768=TRUE, "콘텐츠 가이드 전송",
IF(NOT(ISBLANK(J768)), "예약 확정",
IF(I768=TRUE, "구글폼 회신",
IF(H768=TRUE, "구글폼 전송",
IF(G768=TRUE, "거절",
IF(F768=TRUE, "회신 수신",
"태핑 완료 회신대기")))))
))))</f>
        <v>태핑 완료 회신대기</v>
      </c>
      <c r="F768" s="13" t="b">
        <v>0</v>
      </c>
      <c r="G768" s="13" t="b">
        <v>0</v>
      </c>
      <c r="H768" s="13" t="b">
        <v>0</v>
      </c>
      <c r="I768" s="13" t="b">
        <f>IF(COUNTIF([1]!Form_Responses1[[#All],[Instagram account
(ex. idenel_official - Do not put "@")]], LOWER(A768)) &gt; 0, TRUE, FALSE)</f>
        <v>0</v>
      </c>
      <c r="J768" s="14"/>
      <c r="K768" s="11" t="str">
        <f>IFERROR(VLOOKUP(LOWER(A768), '[1]설문지 응답 시트1'!I:N, 6, FALSE), "")</f>
        <v/>
      </c>
      <c r="L768" s="13" t="b">
        <v>0</v>
      </c>
      <c r="M768" s="13" t="b">
        <v>0</v>
      </c>
      <c r="N768" s="11"/>
      <c r="O768" s="12" t="str">
        <f>IF(ISBLANK(Table1[[#This Row],[예약일(확정)]]),"",Table1[[#This Row],[예약일(확정)]]+7)</f>
        <v/>
      </c>
      <c r="P768" s="11"/>
      <c r="Q768" s="11"/>
      <c r="R768" s="11"/>
      <c r="S768" s="11"/>
      <c r="T768" s="11"/>
      <c r="U768" s="10"/>
    </row>
    <row r="769" spans="1:21" ht="17">
      <c r="A769" s="71" t="s">
        <v>1546</v>
      </c>
      <c r="B769" s="222" t="str">
        <f>"https://www.instagram.com/"&amp;A769</f>
        <v>https://www.instagram.com/yeeinaa_</v>
      </c>
      <c r="C769" s="182"/>
      <c r="D769" s="150" t="s">
        <v>4</v>
      </c>
      <c r="E769" s="224" t="str">
        <f ca="1">IF(AND(J769&lt;&gt;"", O769&lt;&gt;"", TODAY() &gt; O769, N769=""), "포스팅 지연",
IF(N769&lt;&gt;"", "포스팅 완료",
IF(M769=TRUE, "시술 완료",
IF(L769=TRUE, "콘텐츠 가이드 전송",
IF(NOT(ISBLANK(J769)), "예약 확정",
IF(I769=TRUE, "구글폼 회신",
IF(H769=TRUE, "구글폼 전송",
IF(G769=TRUE, "거절",
IF(F769=TRUE, "회신 수신",
"태핑 완료 회신대기")))))
))))</f>
        <v>태핑 완료 회신대기</v>
      </c>
      <c r="F769" s="22" t="b">
        <v>0</v>
      </c>
      <c r="G769" s="22" t="b">
        <v>0</v>
      </c>
      <c r="H769" s="22" t="b">
        <v>0</v>
      </c>
      <c r="I769" s="22" t="b">
        <f>IF(COUNTIF([1]!Form_Responses1[[#All],[Instagram account
(ex. idenel_official - Do not put "@")]], LOWER(A769)) &gt; 0, TRUE, FALSE)</f>
        <v>0</v>
      </c>
      <c r="J769" s="23"/>
      <c r="K769" s="20" t="str">
        <f>IFERROR(VLOOKUP(LOWER(A769), '[1]설문지 응답 시트1'!I:N, 6, FALSE), "")</f>
        <v/>
      </c>
      <c r="L769" s="22" t="b">
        <v>0</v>
      </c>
      <c r="M769" s="22" t="b">
        <v>0</v>
      </c>
      <c r="N769" s="20"/>
      <c r="O769" s="21" t="str">
        <f>IF(ISBLANK(Table1[[#This Row],[예약일(확정)]]),"",Table1[[#This Row],[예약일(확정)]]+7)</f>
        <v/>
      </c>
      <c r="P769" s="20"/>
      <c r="Q769" s="20"/>
      <c r="R769" s="20"/>
      <c r="S769" s="20"/>
      <c r="T769" s="20"/>
      <c r="U769" s="19"/>
    </row>
    <row r="770" spans="1:21" ht="17">
      <c r="A770" s="71" t="s">
        <v>5103</v>
      </c>
      <c r="B770" s="222" t="str">
        <f>"https://www.instagram.com/"&amp;A770</f>
        <v>https://www.instagram.com/yiellzs</v>
      </c>
      <c r="C770" s="182"/>
      <c r="D770" s="148" t="s">
        <v>4</v>
      </c>
      <c r="E770" s="223" t="str">
        <f ca="1">IF(AND(J770&lt;&gt;"", O770&lt;&gt;"", TODAY() &gt; O770, N770=""), "포스팅 지연",
IF(N770&lt;&gt;"", "포스팅 완료",
IF(M770=TRUE, "시술 완료",
IF(L770=TRUE, "콘텐츠 가이드 전송",
IF(NOT(ISBLANK(J770)), "예약 확정",
IF(I770=TRUE, "구글폼 회신",
IF(H770=TRUE, "구글폼 전송",
IF(G770=TRUE, "거절",
IF(F770=TRUE, "회신 수신",
"태핑 완료 회신대기")))))
))))</f>
        <v>태핑 완료 회신대기</v>
      </c>
      <c r="F770" s="13" t="b">
        <v>0</v>
      </c>
      <c r="G770" s="13" t="b">
        <v>0</v>
      </c>
      <c r="H770" s="13" t="b">
        <v>0</v>
      </c>
      <c r="I770" s="13" t="b">
        <f>IF(COUNTIF([1]!Form_Responses1[[#All],[Instagram account
(ex. idenel_official - Do not put "@")]], LOWER(A770)) &gt; 0, TRUE, FALSE)</f>
        <v>0</v>
      </c>
      <c r="J770" s="14"/>
      <c r="K770" s="11" t="str">
        <f>IFERROR(VLOOKUP(LOWER(A770), '[1]설문지 응답 시트1'!I:N, 6, FALSE), "")</f>
        <v/>
      </c>
      <c r="L770" s="13" t="b">
        <v>0</v>
      </c>
      <c r="M770" s="13" t="b">
        <v>0</v>
      </c>
      <c r="N770" s="11"/>
      <c r="O770" s="12" t="str">
        <f>IF(ISBLANK(Table1[[#This Row],[예약일(확정)]]),"",Table1[[#This Row],[예약일(확정)]]+7)</f>
        <v/>
      </c>
      <c r="P770" s="11"/>
      <c r="Q770" s="11"/>
      <c r="R770" s="11"/>
      <c r="S770" s="11"/>
      <c r="T770" s="11"/>
      <c r="U770" s="10"/>
    </row>
    <row r="771" spans="1:21" ht="17">
      <c r="A771" s="124" t="s">
        <v>5102</v>
      </c>
      <c r="B771" s="222" t="str">
        <f>"https://www.instagram.com/"&amp;A771</f>
        <v>https://www.instagram.com/yinmoehtet</v>
      </c>
      <c r="C771" s="182"/>
      <c r="D771" s="150" t="s">
        <v>4</v>
      </c>
      <c r="E771" s="224" t="str">
        <f ca="1">IF(AND(J771&lt;&gt;"", O771&lt;&gt;"", TODAY() &gt; O771, N771=""), "포스팅 지연",
IF(N771&lt;&gt;"", "포스팅 완료",
IF(M771=TRUE, "시술 완료",
IF(L771=TRUE, "콘텐츠 가이드 전송",
IF(NOT(ISBLANK(J771)), "예약 확정",
IF(I771=TRUE, "구글폼 회신",
IF(H771=TRUE, "구글폼 전송",
IF(G771=TRUE, "거절",
IF(F771=TRUE, "회신 수신",
"태핑 완료 회신대기")))))
))))</f>
        <v>회신 수신</v>
      </c>
      <c r="F771" s="22" t="b">
        <v>1</v>
      </c>
      <c r="G771" s="22" t="b">
        <v>0</v>
      </c>
      <c r="H771" s="22" t="b">
        <v>0</v>
      </c>
      <c r="I771" s="22" t="b">
        <f>IF(COUNTIF([1]!Form_Responses1[[#All],[Instagram account
(ex. idenel_official - Do not put "@")]], LOWER(A771)) &gt; 0, TRUE, FALSE)</f>
        <v>0</v>
      </c>
      <c r="J771" s="23"/>
      <c r="K771" s="20" t="str">
        <f>IFERROR(VLOOKUP(LOWER(A771), '[1]설문지 응답 시트1'!I:N, 6, FALSE), "")</f>
        <v/>
      </c>
      <c r="L771" s="22" t="b">
        <v>0</v>
      </c>
      <c r="M771" s="22" t="b">
        <v>0</v>
      </c>
      <c r="N771" s="20"/>
      <c r="O771" s="21" t="str">
        <f>IF(ISBLANK(Table1[[#This Row],[예약일(확정)]]),"",Table1[[#This Row],[예약일(확정)]]+7)</f>
        <v/>
      </c>
      <c r="P771" s="20"/>
      <c r="Q771" s="20"/>
      <c r="R771" s="20"/>
      <c r="S771" s="20"/>
      <c r="T771" s="20"/>
      <c r="U771" s="19"/>
    </row>
    <row r="772" spans="1:21" ht="17">
      <c r="A772" s="75" t="s">
        <v>5101</v>
      </c>
      <c r="B772" s="222" t="str">
        <f>"https://www.instagram.com/"&amp;A772</f>
        <v>https://www.instagram.com/yunalatte.ukjp</v>
      </c>
      <c r="C772" s="182"/>
      <c r="D772" s="148" t="s">
        <v>4</v>
      </c>
      <c r="E772" s="223" t="str">
        <f ca="1">IF(AND(J772&lt;&gt;"", O772&lt;&gt;"", TODAY() &gt; O772, N772=""), "포스팅 지연",
IF(N772&lt;&gt;"", "포스팅 완료",
IF(M772=TRUE, "시술 완료",
IF(L772=TRUE, "콘텐츠 가이드 전송",
IF(NOT(ISBLANK(J772)), "예약 확정",
IF(I772=TRUE, "구글폼 회신",
IF(H772=TRUE, "구글폼 전송",
IF(G772=TRUE, "거절",
IF(F772=TRUE, "회신 수신",
"태핑 완료 회신대기")))))
))))</f>
        <v>태핑 완료 회신대기</v>
      </c>
      <c r="F772" s="13" t="b">
        <v>0</v>
      </c>
      <c r="G772" s="13" t="b">
        <v>0</v>
      </c>
      <c r="H772" s="13" t="b">
        <v>0</v>
      </c>
      <c r="I772" s="13" t="b">
        <f>IF(COUNTIF([1]!Form_Responses1[[#All],[Instagram account
(ex. idenel_official - Do not put "@")]], LOWER(A772)) &gt; 0, TRUE, FALSE)</f>
        <v>0</v>
      </c>
      <c r="J772" s="14"/>
      <c r="K772" s="11" t="str">
        <f>IFERROR(VLOOKUP(LOWER(A772), '[1]설문지 응답 시트1'!I:N, 6, FALSE), "")</f>
        <v/>
      </c>
      <c r="L772" s="13" t="b">
        <v>0</v>
      </c>
      <c r="M772" s="13" t="b">
        <v>0</v>
      </c>
      <c r="N772" s="11"/>
      <c r="O772" s="12" t="str">
        <f>IF(ISBLANK(Table1[[#This Row],[예약일(확정)]]),"",Table1[[#This Row],[예약일(확정)]]+7)</f>
        <v/>
      </c>
      <c r="P772" s="11"/>
      <c r="Q772" s="11"/>
      <c r="R772" s="11"/>
      <c r="S772" s="11"/>
      <c r="T772" s="11"/>
      <c r="U772" s="10"/>
    </row>
    <row r="773" spans="1:21" ht="17">
      <c r="A773" s="124" t="s">
        <v>5100</v>
      </c>
      <c r="B773" s="222" t="str">
        <f>"https://www.instagram.com/"&amp;A773</f>
        <v>https://www.instagram.com/yunshcc</v>
      </c>
      <c r="C773" s="182"/>
      <c r="D773" s="150" t="s">
        <v>4</v>
      </c>
      <c r="E773" s="224" t="str">
        <f ca="1">IF(AND(J773&lt;&gt;"", O773&lt;&gt;"", TODAY() &gt; O773, N773=""), "포스팅 지연",
IF(N773&lt;&gt;"", "포스팅 완료",
IF(M773=TRUE, "시술 완료",
IF(L773=TRUE, "콘텐츠 가이드 전송",
IF(NOT(ISBLANK(J773)), "예약 확정",
IF(I773=TRUE, "구글폼 회신",
IF(H773=TRUE, "구글폼 전송",
IF(G773=TRUE, "거절",
IF(F773=TRUE, "회신 수신",
"태핑 완료 회신대기")))))
))))</f>
        <v>태핑 완료 회신대기</v>
      </c>
      <c r="F773" s="22" t="b">
        <v>0</v>
      </c>
      <c r="G773" s="22" t="b">
        <v>0</v>
      </c>
      <c r="H773" s="22" t="b">
        <v>0</v>
      </c>
      <c r="I773" s="22" t="b">
        <f>IF(COUNTIF([1]!Form_Responses1[[#All],[Instagram account
(ex. idenel_official - Do not put "@")]], LOWER(A773)) &gt; 0, TRUE, FALSE)</f>
        <v>0</v>
      </c>
      <c r="J773" s="23"/>
      <c r="K773" s="20" t="str">
        <f>IFERROR(VLOOKUP(LOWER(A773), '[1]설문지 응답 시트1'!I:N, 6, FALSE), "")</f>
        <v/>
      </c>
      <c r="L773" s="22" t="b">
        <v>0</v>
      </c>
      <c r="M773" s="22" t="b">
        <v>0</v>
      </c>
      <c r="N773" s="20"/>
      <c r="O773" s="21" t="str">
        <f>IF(ISBLANK(Table1[[#This Row],[예약일(확정)]]),"",Table1[[#This Row],[예약일(확정)]]+7)</f>
        <v/>
      </c>
      <c r="P773" s="20"/>
      <c r="Q773" s="20"/>
      <c r="R773" s="20"/>
      <c r="S773" s="20"/>
      <c r="T773" s="20"/>
      <c r="U773" s="19"/>
    </row>
    <row r="774" spans="1:21" ht="16">
      <c r="A774" s="229" t="s">
        <v>5099</v>
      </c>
      <c r="B774" s="222" t="str">
        <f>"https://www.instagram.com/"&amp;A774</f>
        <v>https://www.instagram.com/__elena.20</v>
      </c>
      <c r="C774" s="182"/>
      <c r="D774" s="148" t="s">
        <v>4</v>
      </c>
      <c r="E774" s="223" t="str">
        <f ca="1">IF(AND(J774&lt;&gt;"", O774&lt;&gt;"", TODAY() &gt; O774, N774=""), "포스팅 지연",
IF(N774&lt;&gt;"", "포스팅 완료",
IF(M774=TRUE, "시술 완료",
IF(L774=TRUE, "콘텐츠 가이드 전송",
IF(NOT(ISBLANK(J774)), "예약 확정",
IF(I774=TRUE, "구글폼 회신",
IF(H774=TRUE, "구글폼 전송",
IF(G774=TRUE, "거절",
IF(F774=TRUE, "회신 수신",
"태핑 완료 회신대기")))))
))))</f>
        <v>태핑 완료 회신대기</v>
      </c>
      <c r="F774" s="13" t="b">
        <v>0</v>
      </c>
      <c r="G774" s="13" t="b">
        <v>0</v>
      </c>
      <c r="H774" s="13" t="b">
        <v>0</v>
      </c>
      <c r="I774" s="13" t="b">
        <f>IF(COUNTIF([1]!Form_Responses1[[#All],[Instagram account
(ex. idenel_official - Do not put "@")]], LOWER(A774)) &gt; 0, TRUE, FALSE)</f>
        <v>0</v>
      </c>
      <c r="J774" s="14"/>
      <c r="K774" s="11" t="str">
        <f>IFERROR(VLOOKUP(LOWER(A774), '[1]설문지 응답 시트1'!I:N, 6, FALSE), "")</f>
        <v/>
      </c>
      <c r="L774" s="13" t="b">
        <v>0</v>
      </c>
      <c r="M774" s="13" t="b">
        <v>0</v>
      </c>
      <c r="N774" s="11"/>
      <c r="O774" s="12" t="str">
        <f>IF(ISBLANK(Table1[[#This Row],[예약일(확정)]]),"",Table1[[#This Row],[예약일(확정)]]+7)</f>
        <v/>
      </c>
      <c r="P774" s="11"/>
      <c r="Q774" s="11"/>
      <c r="R774" s="11"/>
      <c r="S774" s="11"/>
      <c r="T774" s="11"/>
      <c r="U774" s="10"/>
    </row>
    <row r="775" spans="1:21" ht="17">
      <c r="A775" s="124" t="s">
        <v>5098</v>
      </c>
      <c r="B775" s="222" t="str">
        <f>"https://www.instagram.com/"&amp;A775</f>
        <v>https://www.instagram.com/_feefleur_</v>
      </c>
      <c r="C775" s="182"/>
      <c r="D775" s="150" t="s">
        <v>4</v>
      </c>
      <c r="E775" s="224" t="str">
        <f ca="1">IF(AND(J775&lt;&gt;"", O775&lt;&gt;"", TODAY() &gt; O775, N775=""), "포스팅 지연",
IF(N775&lt;&gt;"", "포스팅 완료",
IF(M775=TRUE, "시술 완료",
IF(L775=TRUE, "콘텐츠 가이드 전송",
IF(NOT(ISBLANK(J775)), "예약 확정",
IF(I775=TRUE, "구글폼 회신",
IF(H775=TRUE, "구글폼 전송",
IF(G775=TRUE, "거절",
IF(F775=TRUE, "회신 수신",
"태핑 완료 회신대기")))))
))))</f>
        <v>태핑 완료 회신대기</v>
      </c>
      <c r="F775" s="22" t="b">
        <v>0</v>
      </c>
      <c r="G775" s="22" t="b">
        <v>0</v>
      </c>
      <c r="H775" s="22" t="b">
        <v>0</v>
      </c>
      <c r="I775" s="22" t="b">
        <f>IF(COUNTIF([1]!Form_Responses1[[#All],[Instagram account
(ex. idenel_official - Do not put "@")]], LOWER(A775)) &gt; 0, TRUE, FALSE)</f>
        <v>0</v>
      </c>
      <c r="J775" s="23"/>
      <c r="K775" s="20" t="str">
        <f>IFERROR(VLOOKUP(LOWER(A775), '[1]설문지 응답 시트1'!I:N, 6, FALSE), "")</f>
        <v/>
      </c>
      <c r="L775" s="22" t="b">
        <v>0</v>
      </c>
      <c r="M775" s="22" t="b">
        <v>0</v>
      </c>
      <c r="N775" s="20"/>
      <c r="O775" s="21" t="str">
        <f>IF(ISBLANK(Table1[[#This Row],[예약일(확정)]]),"",Table1[[#This Row],[예약일(확정)]]+7)</f>
        <v/>
      </c>
      <c r="P775" s="20"/>
      <c r="Q775" s="20"/>
      <c r="R775" s="20"/>
      <c r="S775" s="20"/>
      <c r="T775" s="20"/>
      <c r="U775" s="19"/>
    </row>
    <row r="776" spans="1:21" ht="17">
      <c r="A776" s="71" t="s">
        <v>5097</v>
      </c>
      <c r="B776" s="222" t="str">
        <f>"https://www.instagram.com/"&amp;A776</f>
        <v>https://www.instagram.com/_yellowra_</v>
      </c>
      <c r="C776" s="182"/>
      <c r="D776" s="148" t="s">
        <v>4</v>
      </c>
      <c r="E776" s="223" t="str">
        <f ca="1">IF(AND(J776&lt;&gt;"", O776&lt;&gt;"", TODAY() &gt; O776, N776=""), "포스팅 지연",
IF(N776&lt;&gt;"", "포스팅 완료",
IF(M776=TRUE, "시술 완료",
IF(L776=TRUE, "콘텐츠 가이드 전송",
IF(NOT(ISBLANK(J776)), "예약 확정",
IF(I776=TRUE, "구글폼 회신",
IF(H776=TRUE, "구글폼 전송",
IF(G776=TRUE, "거절",
IF(F776=TRUE, "회신 수신",
"태핑 완료 회신대기")))))
))))</f>
        <v>태핑 완료 회신대기</v>
      </c>
      <c r="F776" s="13" t="b">
        <v>0</v>
      </c>
      <c r="G776" s="13" t="b">
        <v>0</v>
      </c>
      <c r="H776" s="13" t="b">
        <v>0</v>
      </c>
      <c r="I776" s="13" t="b">
        <f>IF(COUNTIF([1]!Form_Responses1[[#All],[Instagram account
(ex. idenel_official - Do not put "@")]], LOWER(A776)) &gt; 0, TRUE, FALSE)</f>
        <v>0</v>
      </c>
      <c r="J776" s="14"/>
      <c r="K776" s="11" t="str">
        <f>IFERROR(VLOOKUP(LOWER(A776), '[1]설문지 응답 시트1'!I:N, 6, FALSE), "")</f>
        <v/>
      </c>
      <c r="L776" s="13" t="b">
        <v>0</v>
      </c>
      <c r="M776" s="13" t="b">
        <v>0</v>
      </c>
      <c r="N776" s="11"/>
      <c r="O776" s="12" t="str">
        <f>IF(ISBLANK(Table1[[#This Row],[예약일(확정)]]),"",Table1[[#This Row],[예약일(확정)]]+7)</f>
        <v/>
      </c>
      <c r="P776" s="11"/>
      <c r="Q776" s="11"/>
      <c r="R776" s="11"/>
      <c r="S776" s="11"/>
      <c r="T776" s="11"/>
      <c r="U776" s="10"/>
    </row>
    <row r="777" spans="1:21" ht="17">
      <c r="A777" s="124" t="s">
        <v>5096</v>
      </c>
      <c r="B777" s="222" t="str">
        <f>"https://www.instagram.com/"&amp;A777</f>
        <v>https://www.instagram.com/07_suu</v>
      </c>
      <c r="C777" s="182"/>
      <c r="D777" s="150" t="s">
        <v>4</v>
      </c>
      <c r="E777" s="224" t="str">
        <f ca="1">IF(AND(J777&lt;&gt;"", O777&lt;&gt;"", TODAY() &gt; O777, N777=""), "포스팅 지연",
IF(N777&lt;&gt;"", "포스팅 완료",
IF(M777=TRUE, "시술 완료",
IF(L777=TRUE, "콘텐츠 가이드 전송",
IF(NOT(ISBLANK(J777)), "예약 확정",
IF(I777=TRUE, "구글폼 회신",
IF(H777=TRUE, "구글폼 전송",
IF(G777=TRUE, "거절",
IF(F777=TRUE, "회신 수신",
"태핑 완료 회신대기")))))
))))</f>
        <v>태핑 완료 회신대기</v>
      </c>
      <c r="F777" s="22" t="b">
        <v>0</v>
      </c>
      <c r="G777" s="22" t="b">
        <v>0</v>
      </c>
      <c r="H777" s="22" t="b">
        <v>0</v>
      </c>
      <c r="I777" s="22" t="b">
        <f>IF(COUNTIF([1]!Form_Responses1[[#All],[Instagram account
(ex. idenel_official - Do not put "@")]], LOWER(A777)) &gt; 0, TRUE, FALSE)</f>
        <v>0</v>
      </c>
      <c r="J777" s="23"/>
      <c r="K777" s="20" t="str">
        <f>IFERROR(VLOOKUP(LOWER(A777), '[1]설문지 응답 시트1'!I:N, 6, FALSE), "")</f>
        <v/>
      </c>
      <c r="L777" s="22" t="b">
        <v>0</v>
      </c>
      <c r="M777" s="22" t="b">
        <v>0</v>
      </c>
      <c r="N777" s="20"/>
      <c r="O777" s="21" t="str">
        <f>IF(ISBLANK(Table1[[#This Row],[예약일(확정)]]),"",Table1[[#This Row],[예약일(확정)]]+7)</f>
        <v/>
      </c>
      <c r="P777" s="20"/>
      <c r="Q777" s="20"/>
      <c r="R777" s="20"/>
      <c r="S777" s="20"/>
      <c r="T777" s="20"/>
      <c r="U777" s="19"/>
    </row>
    <row r="778" spans="1:21" ht="17">
      <c r="A778" s="71" t="s">
        <v>5095</v>
      </c>
      <c r="B778" s="222" t="str">
        <f>"https://www.instagram.com/"&amp;A778</f>
        <v>https://www.instagram.com/a.saltarellii</v>
      </c>
      <c r="C778" s="182"/>
      <c r="D778" s="148" t="s">
        <v>4</v>
      </c>
      <c r="E778" s="223" t="str">
        <f ca="1">IF(AND(J778&lt;&gt;"", O778&lt;&gt;"", TODAY() &gt; O778, N778=""), "포스팅 지연",
IF(N778&lt;&gt;"", "포스팅 완료",
IF(M778=TRUE, "시술 완료",
IF(L778=TRUE, "콘텐츠 가이드 전송",
IF(NOT(ISBLANK(J778)), "예약 확정",
IF(I778=TRUE, "구글폼 회신",
IF(H778=TRUE, "구글폼 전송",
IF(G778=TRUE, "거절",
IF(F778=TRUE, "회신 수신",
"태핑 완료 회신대기")))))
))))</f>
        <v>태핑 완료 회신대기</v>
      </c>
      <c r="F778" s="13" t="b">
        <v>0</v>
      </c>
      <c r="G778" s="13" t="b">
        <v>0</v>
      </c>
      <c r="H778" s="13" t="b">
        <v>0</v>
      </c>
      <c r="I778" s="13" t="b">
        <f>IF(COUNTIF([1]!Form_Responses1[[#All],[Instagram account
(ex. idenel_official - Do not put "@")]], LOWER(A778)) &gt; 0, TRUE, FALSE)</f>
        <v>0</v>
      </c>
      <c r="J778" s="14"/>
      <c r="K778" s="11" t="str">
        <f>IFERROR(VLOOKUP(LOWER(A778), '[1]설문지 응답 시트1'!I:N, 6, FALSE), "")</f>
        <v/>
      </c>
      <c r="L778" s="13" t="b">
        <v>0</v>
      </c>
      <c r="M778" s="13" t="b">
        <v>0</v>
      </c>
      <c r="N778" s="11"/>
      <c r="O778" s="12" t="str">
        <f>IF(ISBLANK(Table1[[#This Row],[예약일(확정)]]),"",Table1[[#This Row],[예약일(확정)]]+7)</f>
        <v/>
      </c>
      <c r="P778" s="11"/>
      <c r="Q778" s="11"/>
      <c r="R778" s="11"/>
      <c r="S778" s="11"/>
      <c r="T778" s="11"/>
      <c r="U778" s="10"/>
    </row>
    <row r="779" spans="1:21" ht="17">
      <c r="A779" s="124" t="s">
        <v>5094</v>
      </c>
      <c r="B779" s="222" t="str">
        <f>"https://www.instagram.com/"&amp;A779</f>
        <v>https://www.instagram.com/aakritiahuja</v>
      </c>
      <c r="C779" s="182"/>
      <c r="D779" s="150" t="s">
        <v>4</v>
      </c>
      <c r="E779" s="224" t="str">
        <f ca="1">IF(AND(J779&lt;&gt;"", O779&lt;&gt;"", TODAY() &gt; O779, N779=""), "포스팅 지연",
IF(N779&lt;&gt;"", "포스팅 완료",
IF(M779=TRUE, "시술 완료",
IF(L779=TRUE, "콘텐츠 가이드 전송",
IF(NOT(ISBLANK(J779)), "예약 확정",
IF(I779=TRUE, "구글폼 회신",
IF(H779=TRUE, "구글폼 전송",
IF(G779=TRUE, "거절",
IF(F779=TRUE, "회신 수신",
"태핑 완료 회신대기")))))
))))</f>
        <v>태핑 완료 회신대기</v>
      </c>
      <c r="F779" s="22" t="b">
        <v>0</v>
      </c>
      <c r="G779" s="22" t="b">
        <v>0</v>
      </c>
      <c r="H779" s="22" t="b">
        <v>0</v>
      </c>
      <c r="I779" s="22" t="b">
        <f>IF(COUNTIF([1]!Form_Responses1[[#All],[Instagram account
(ex. idenel_official - Do not put "@")]], LOWER(A779)) &gt; 0, TRUE, FALSE)</f>
        <v>0</v>
      </c>
      <c r="J779" s="23"/>
      <c r="K779" s="20" t="str">
        <f>IFERROR(VLOOKUP(LOWER(A779), '[1]설문지 응답 시트1'!I:N, 6, FALSE), "")</f>
        <v/>
      </c>
      <c r="L779" s="22" t="b">
        <v>0</v>
      </c>
      <c r="M779" s="22" t="b">
        <v>0</v>
      </c>
      <c r="N779" s="20"/>
      <c r="O779" s="21" t="str">
        <f>IF(ISBLANK(Table1[[#This Row],[예약일(확정)]]),"",Table1[[#This Row],[예약일(확정)]]+7)</f>
        <v/>
      </c>
      <c r="P779" s="20"/>
      <c r="Q779" s="20"/>
      <c r="R779" s="20"/>
      <c r="S779" s="20"/>
      <c r="T779" s="20"/>
      <c r="U779" s="19"/>
    </row>
    <row r="780" spans="1:21" ht="17">
      <c r="A780" s="71" t="s">
        <v>3530</v>
      </c>
      <c r="B780" s="222" t="str">
        <f>"https://www.instagram.com/"&amp;A780</f>
        <v>https://www.instagram.com/abigailpalmr</v>
      </c>
      <c r="C780" s="182"/>
      <c r="D780" s="148" t="s">
        <v>4</v>
      </c>
      <c r="E780" s="223" t="str">
        <f ca="1">IF(AND(J780&lt;&gt;"", O780&lt;&gt;"", TODAY() &gt; O780, N780=""), "포스팅 지연",
IF(N780&lt;&gt;"", "포스팅 완료",
IF(M780=TRUE, "시술 완료",
IF(L780=TRUE, "콘텐츠 가이드 전송",
IF(NOT(ISBLANK(J780)), "예약 확정",
IF(I780=TRUE, "구글폼 회신",
IF(H780=TRUE, "구글폼 전송",
IF(G780=TRUE, "거절",
IF(F780=TRUE, "회신 수신",
"태핑 완료 회신대기")))))
))))</f>
        <v>태핑 완료 회신대기</v>
      </c>
      <c r="F780" s="13" t="b">
        <v>0</v>
      </c>
      <c r="G780" s="13" t="b">
        <v>0</v>
      </c>
      <c r="H780" s="13" t="b">
        <v>0</v>
      </c>
      <c r="I780" s="13" t="b">
        <f>IF(COUNTIF([1]!Form_Responses1[[#All],[Instagram account
(ex. idenel_official - Do not put "@")]], LOWER(A780)) &gt; 0, TRUE, FALSE)</f>
        <v>0</v>
      </c>
      <c r="J780" s="14"/>
      <c r="K780" s="11" t="str">
        <f>IFERROR(VLOOKUP(LOWER(A780), '[1]설문지 응답 시트1'!I:N, 6, FALSE), "")</f>
        <v/>
      </c>
      <c r="L780" s="13" t="b">
        <v>0</v>
      </c>
      <c r="M780" s="13" t="b">
        <v>0</v>
      </c>
      <c r="N780" s="11"/>
      <c r="O780" s="12" t="str">
        <f>IF(ISBLANK(Table1[[#This Row],[예약일(확정)]]),"",Table1[[#This Row],[예약일(확정)]]+7)</f>
        <v/>
      </c>
      <c r="P780" s="11"/>
      <c r="Q780" s="11"/>
      <c r="R780" s="11"/>
      <c r="S780" s="11"/>
      <c r="T780" s="11"/>
      <c r="U780" s="10"/>
    </row>
    <row r="781" spans="1:21" ht="17">
      <c r="A781" s="124" t="s">
        <v>5093</v>
      </c>
      <c r="B781" s="222" t="str">
        <f>"https://www.instagram.com/"&amp;A781</f>
        <v>https://www.instagram.com/adaroztuurk</v>
      </c>
      <c r="C781" s="182"/>
      <c r="D781" s="150" t="s">
        <v>4</v>
      </c>
      <c r="E781" s="224" t="str">
        <f ca="1">IF(AND(J781&lt;&gt;"", O781&lt;&gt;"", TODAY() &gt; O781, N781=""), "포스팅 지연",
IF(N781&lt;&gt;"", "포스팅 완료",
IF(M781=TRUE, "시술 완료",
IF(L781=TRUE, "콘텐츠 가이드 전송",
IF(NOT(ISBLANK(J781)), "예약 확정",
IF(I781=TRUE, "구글폼 회신",
IF(H781=TRUE, "구글폼 전송",
IF(G781=TRUE, "거절",
IF(F781=TRUE, "회신 수신",
"태핑 완료 회신대기")))))
))))</f>
        <v>태핑 완료 회신대기</v>
      </c>
      <c r="F781" s="22" t="b">
        <v>0</v>
      </c>
      <c r="G781" s="22" t="b">
        <v>0</v>
      </c>
      <c r="H781" s="22" t="b">
        <v>0</v>
      </c>
      <c r="I781" s="22" t="b">
        <f>IF(COUNTIF([1]!Form_Responses1[[#All],[Instagram account
(ex. idenel_official - Do not put "@")]], LOWER(A781)) &gt; 0, TRUE, FALSE)</f>
        <v>0</v>
      </c>
      <c r="J781" s="23"/>
      <c r="K781" s="20" t="str">
        <f>IFERROR(VLOOKUP(LOWER(A781), '[1]설문지 응답 시트1'!I:N, 6, FALSE), "")</f>
        <v/>
      </c>
      <c r="L781" s="22" t="b">
        <v>0</v>
      </c>
      <c r="M781" s="22" t="b">
        <v>0</v>
      </c>
      <c r="N781" s="20"/>
      <c r="O781" s="21" t="str">
        <f>IF(ISBLANK(Table1[[#This Row],[예약일(확정)]]),"",Table1[[#This Row],[예약일(확정)]]+7)</f>
        <v/>
      </c>
      <c r="P781" s="20"/>
      <c r="Q781" s="20"/>
      <c r="R781" s="20"/>
      <c r="S781" s="20"/>
      <c r="T781" s="20"/>
      <c r="U781" s="19"/>
    </row>
    <row r="782" spans="1:21" ht="17">
      <c r="A782" s="75" t="s">
        <v>5092</v>
      </c>
      <c r="B782" s="222" t="str">
        <f>"https://www.instagram.com/"&amp;A782</f>
        <v>https://www.instagram.com/aegi.vely</v>
      </c>
      <c r="C782" s="182"/>
      <c r="D782" s="148" t="s">
        <v>4</v>
      </c>
      <c r="E782" s="223" t="str">
        <f ca="1">IF(AND(J782&lt;&gt;"", O782&lt;&gt;"", TODAY() &gt; O782, N782=""), "포스팅 지연",
IF(N782&lt;&gt;"", "포스팅 완료",
IF(M782=TRUE, "시술 완료",
IF(L782=TRUE, "콘텐츠 가이드 전송",
IF(NOT(ISBLANK(J782)), "예약 확정",
IF(I782=TRUE, "구글폼 회신",
IF(H782=TRUE, "구글폼 전송",
IF(G782=TRUE, "거절",
IF(F782=TRUE, "회신 수신",
"태핑 완료 회신대기")))))
))))</f>
        <v>태핑 완료 회신대기</v>
      </c>
      <c r="F782" s="13" t="b">
        <v>0</v>
      </c>
      <c r="G782" s="13" t="b">
        <v>0</v>
      </c>
      <c r="H782" s="13" t="b">
        <v>0</v>
      </c>
      <c r="I782" s="13" t="b">
        <f>IF(COUNTIF([1]!Form_Responses1[[#All],[Instagram account
(ex. idenel_official - Do not put "@")]], LOWER(A782)) &gt; 0, TRUE, FALSE)</f>
        <v>0</v>
      </c>
      <c r="J782" s="14"/>
      <c r="K782" s="11" t="str">
        <f>IFERROR(VLOOKUP(LOWER(A782), '[1]설문지 응답 시트1'!I:N, 6, FALSE), "")</f>
        <v/>
      </c>
      <c r="L782" s="13" t="b">
        <v>0</v>
      </c>
      <c r="M782" s="13" t="b">
        <v>0</v>
      </c>
      <c r="N782" s="11"/>
      <c r="O782" s="12" t="str">
        <f>IF(ISBLANK(Table1[[#This Row],[예약일(확정)]]),"",Table1[[#This Row],[예약일(확정)]]+7)</f>
        <v/>
      </c>
      <c r="P782" s="11"/>
      <c r="Q782" s="11"/>
      <c r="R782" s="11"/>
      <c r="S782" s="11"/>
      <c r="T782" s="11"/>
      <c r="U782" s="10"/>
    </row>
    <row r="783" spans="1:21" ht="17">
      <c r="A783" s="72" t="s">
        <v>218</v>
      </c>
      <c r="B783" s="222" t="str">
        <f>"https://www.instagram.com/"&amp;A783</f>
        <v>https://www.instagram.com/ahenkerell</v>
      </c>
      <c r="C783" s="182"/>
      <c r="D783" s="150" t="s">
        <v>4</v>
      </c>
      <c r="E783" s="224" t="str">
        <f ca="1">IF(AND(J783&lt;&gt;"", O783&lt;&gt;"", TODAY() &gt; O783, N783=""), "포스팅 지연",
IF(N783&lt;&gt;"", "포스팅 완료",
IF(M783=TRUE, "시술 완료",
IF(L783=TRUE, "콘텐츠 가이드 전송",
IF(NOT(ISBLANK(J783)), "예약 확정",
IF(I783=TRUE, "구글폼 회신",
IF(H783=TRUE, "구글폼 전송",
IF(G783=TRUE, "거절",
IF(F783=TRUE, "회신 수신",
"태핑 완료 회신대기")))))
))))</f>
        <v>태핑 완료 회신대기</v>
      </c>
      <c r="F783" s="22" t="b">
        <v>0</v>
      </c>
      <c r="G783" s="22" t="b">
        <v>0</v>
      </c>
      <c r="H783" s="22" t="b">
        <v>0</v>
      </c>
      <c r="I783" s="22" t="b">
        <f>IF(COUNTIF([1]!Form_Responses1[[#All],[Instagram account
(ex. idenel_official - Do not put "@")]], LOWER(A783)) &gt; 0, TRUE, FALSE)</f>
        <v>0</v>
      </c>
      <c r="J783" s="23"/>
      <c r="K783" s="20" t="str">
        <f>IFERROR(VLOOKUP(LOWER(A783), '[1]설문지 응답 시트1'!I:N, 6, FALSE), "")</f>
        <v/>
      </c>
      <c r="L783" s="22" t="b">
        <v>0</v>
      </c>
      <c r="M783" s="22" t="b">
        <v>0</v>
      </c>
      <c r="N783" s="20"/>
      <c r="O783" s="21" t="str">
        <f>IF(ISBLANK(Table1[[#This Row],[예약일(확정)]]),"",Table1[[#This Row],[예약일(확정)]]+7)</f>
        <v/>
      </c>
      <c r="P783" s="20"/>
      <c r="Q783" s="20"/>
      <c r="R783" s="20"/>
      <c r="S783" s="20"/>
      <c r="T783" s="20"/>
      <c r="U783" s="19"/>
    </row>
    <row r="784" spans="1:21" ht="17">
      <c r="A784" s="75" t="s">
        <v>3324</v>
      </c>
      <c r="B784" s="222" t="str">
        <f>"https://www.instagram.com/"&amp;A784</f>
        <v>https://www.instagram.com/aimmy_station</v>
      </c>
      <c r="C784" s="182"/>
      <c r="D784" s="148" t="s">
        <v>4</v>
      </c>
      <c r="E784" s="223" t="str">
        <f ca="1">IF(AND(J784&lt;&gt;"", O784&lt;&gt;"", TODAY() &gt; O784, N784=""), "포스팅 지연",
IF(N784&lt;&gt;"", "포스팅 완료",
IF(M784=TRUE, "시술 완료",
IF(L784=TRUE, "콘텐츠 가이드 전송",
IF(NOT(ISBLANK(J784)), "예약 확정",
IF(I784=TRUE, "구글폼 회신",
IF(H784=TRUE, "구글폼 전송",
IF(G784=TRUE, "거절",
IF(F784=TRUE, "회신 수신",
"태핑 완료 회신대기")))))
))))</f>
        <v>태핑 완료 회신대기</v>
      </c>
      <c r="F784" s="13" t="b">
        <v>0</v>
      </c>
      <c r="G784" s="13" t="b">
        <v>0</v>
      </c>
      <c r="H784" s="13" t="b">
        <v>0</v>
      </c>
      <c r="I784" s="13" t="b">
        <f>IF(COUNTIF([1]!Form_Responses1[[#All],[Instagram account
(ex. idenel_official - Do not put "@")]], LOWER(A784)) &gt; 0, TRUE, FALSE)</f>
        <v>0</v>
      </c>
      <c r="J784" s="14"/>
      <c r="K784" s="11" t="str">
        <f>IFERROR(VLOOKUP(LOWER(A784), '[1]설문지 응답 시트1'!I:N, 6, FALSE), "")</f>
        <v/>
      </c>
      <c r="L784" s="13" t="b">
        <v>0</v>
      </c>
      <c r="M784" s="13" t="b">
        <v>0</v>
      </c>
      <c r="N784" s="11"/>
      <c r="O784" s="12" t="str">
        <f>IF(ISBLANK(Table1[[#This Row],[예약일(확정)]]),"",Table1[[#This Row],[예약일(확정)]]+7)</f>
        <v/>
      </c>
      <c r="P784" s="11"/>
      <c r="Q784" s="11"/>
      <c r="R784" s="11"/>
      <c r="S784" s="11"/>
      <c r="T784" s="11"/>
      <c r="U784" s="10"/>
    </row>
    <row r="785" spans="1:21" ht="17">
      <c r="A785" s="72" t="s">
        <v>5091</v>
      </c>
      <c r="B785" s="222" t="str">
        <f>"https://www.instagram.com/"&amp;A785</f>
        <v>https://www.instagram.com/akemitathi</v>
      </c>
      <c r="C785" s="182"/>
      <c r="D785" s="150" t="s">
        <v>4</v>
      </c>
      <c r="E785" s="224" t="str">
        <f ca="1">IF(AND(J785&lt;&gt;"", O785&lt;&gt;"", TODAY() &gt; O785, N785=""), "포스팅 지연",
IF(N785&lt;&gt;"", "포스팅 완료",
IF(M785=TRUE, "시술 완료",
IF(L785=TRUE, "콘텐츠 가이드 전송",
IF(NOT(ISBLANK(J785)), "예약 확정",
IF(I785=TRUE, "구글폼 회신",
IF(H785=TRUE, "구글폼 전송",
IF(G785=TRUE, "거절",
IF(F785=TRUE, "회신 수신",
"태핑 완료 회신대기")))))
))))</f>
        <v>태핑 완료 회신대기</v>
      </c>
      <c r="F785" s="22" t="b">
        <v>0</v>
      </c>
      <c r="G785" s="22" t="b">
        <v>0</v>
      </c>
      <c r="H785" s="22" t="b">
        <v>0</v>
      </c>
      <c r="I785" s="22" t="b">
        <f>IF(COUNTIF([1]!Form_Responses1[[#All],[Instagram account
(ex. idenel_official - Do not put "@")]], LOWER(A785)) &gt; 0, TRUE, FALSE)</f>
        <v>0</v>
      </c>
      <c r="J785" s="23"/>
      <c r="K785" s="20" t="str">
        <f>IFERROR(VLOOKUP(LOWER(A785), '[1]설문지 응답 시트1'!I:N, 6, FALSE), "")</f>
        <v/>
      </c>
      <c r="L785" s="22" t="b">
        <v>0</v>
      </c>
      <c r="M785" s="22" t="b">
        <v>0</v>
      </c>
      <c r="N785" s="20"/>
      <c r="O785" s="21" t="str">
        <f>IF(ISBLANK(Table1[[#This Row],[예약일(확정)]]),"",Table1[[#This Row],[예약일(확정)]]+7)</f>
        <v/>
      </c>
      <c r="P785" s="20"/>
      <c r="Q785" s="20"/>
      <c r="R785" s="20"/>
      <c r="S785" s="20"/>
      <c r="T785" s="20"/>
      <c r="U785" s="19"/>
    </row>
    <row r="786" spans="1:21" ht="17">
      <c r="A786" s="75" t="s">
        <v>5090</v>
      </c>
      <c r="B786" s="222" t="str">
        <f>"https://www.instagram.com/"&amp;A786</f>
        <v>https://www.instagram.com/alahunova_</v>
      </c>
      <c r="C786" s="182"/>
      <c r="D786" s="148" t="s">
        <v>4</v>
      </c>
      <c r="E786" s="223" t="str">
        <f ca="1">IF(AND(J786&lt;&gt;"", O786&lt;&gt;"", TODAY() &gt; O786, N786=""), "포스팅 지연",
IF(N786&lt;&gt;"", "포스팅 완료",
IF(M786=TRUE, "시술 완료",
IF(L786=TRUE, "콘텐츠 가이드 전송",
IF(NOT(ISBLANK(J786)), "예약 확정",
IF(I786=TRUE, "구글폼 회신",
IF(H786=TRUE, "구글폼 전송",
IF(G786=TRUE, "거절",
IF(F786=TRUE, "회신 수신",
"태핑 완료 회신대기")))))
))))</f>
        <v>태핑 완료 회신대기</v>
      </c>
      <c r="F786" s="13" t="b">
        <v>0</v>
      </c>
      <c r="G786" s="13" t="b">
        <v>0</v>
      </c>
      <c r="H786" s="13" t="b">
        <v>0</v>
      </c>
      <c r="I786" s="13" t="b">
        <f>IF(COUNTIF([1]!Form_Responses1[[#All],[Instagram account
(ex. idenel_official - Do not put "@")]], LOWER(A786)) &gt; 0, TRUE, FALSE)</f>
        <v>0</v>
      </c>
      <c r="J786" s="14"/>
      <c r="K786" s="11" t="str">
        <f>IFERROR(VLOOKUP(LOWER(A786), '[1]설문지 응답 시트1'!I:N, 6, FALSE), "")</f>
        <v/>
      </c>
      <c r="L786" s="13" t="b">
        <v>0</v>
      </c>
      <c r="M786" s="13" t="b">
        <v>0</v>
      </c>
      <c r="N786" s="11"/>
      <c r="O786" s="12" t="str">
        <f>IF(ISBLANK(Table1[[#This Row],[예약일(확정)]]),"",Table1[[#This Row],[예약일(확정)]]+7)</f>
        <v/>
      </c>
      <c r="P786" s="11"/>
      <c r="Q786" s="11"/>
      <c r="R786" s="11"/>
      <c r="S786" s="11"/>
      <c r="T786" s="11"/>
      <c r="U786" s="10"/>
    </row>
    <row r="787" spans="1:21" ht="17">
      <c r="A787" s="124" t="s">
        <v>5089</v>
      </c>
      <c r="B787" s="222" t="str">
        <f>"https://www.instagram.com/"&amp;A787</f>
        <v>https://www.instagram.com/alice_in_korea</v>
      </c>
      <c r="C787" s="182"/>
      <c r="D787" s="150" t="s">
        <v>4</v>
      </c>
      <c r="E787" s="224" t="str">
        <f ca="1">IF(AND(J787&lt;&gt;"", O787&lt;&gt;"", TODAY() &gt; O787, N787=""), "포스팅 지연",
IF(N787&lt;&gt;"", "포스팅 완료",
IF(M787=TRUE, "시술 완료",
IF(L787=TRUE, "콘텐츠 가이드 전송",
IF(NOT(ISBLANK(J787)), "예약 확정",
IF(I787=TRUE, "구글폼 회신",
IF(H787=TRUE, "구글폼 전송",
IF(G787=TRUE, "거절",
IF(F787=TRUE, "회신 수신",
"태핑 완료 회신대기")))))
))))</f>
        <v>태핑 완료 회신대기</v>
      </c>
      <c r="F787" s="22" t="b">
        <v>0</v>
      </c>
      <c r="G787" s="22" t="b">
        <v>0</v>
      </c>
      <c r="H787" s="22" t="b">
        <v>0</v>
      </c>
      <c r="I787" s="22" t="b">
        <f>IF(COUNTIF([1]!Form_Responses1[[#All],[Instagram account
(ex. idenel_official - Do not put "@")]], LOWER(A787)) &gt; 0, TRUE, FALSE)</f>
        <v>0</v>
      </c>
      <c r="J787" s="23"/>
      <c r="K787" s="20" t="str">
        <f>IFERROR(VLOOKUP(LOWER(A787), '[1]설문지 응답 시트1'!I:N, 6, FALSE), "")</f>
        <v/>
      </c>
      <c r="L787" s="22" t="b">
        <v>0</v>
      </c>
      <c r="M787" s="22" t="b">
        <v>0</v>
      </c>
      <c r="N787" s="20"/>
      <c r="O787" s="21" t="str">
        <f>IF(ISBLANK(Table1[[#This Row],[예약일(확정)]]),"",Table1[[#This Row],[예약일(확정)]]+7)</f>
        <v/>
      </c>
      <c r="P787" s="20"/>
      <c r="Q787" s="20"/>
      <c r="R787" s="20"/>
      <c r="S787" s="20"/>
      <c r="T787" s="20"/>
      <c r="U787" s="19"/>
    </row>
    <row r="788" spans="1:21" ht="17">
      <c r="A788" s="71" t="s">
        <v>5088</v>
      </c>
      <c r="B788" s="222" t="str">
        <f>"https://www.instagram.com/"&amp;A788</f>
        <v>https://www.instagram.com/alina_kossan</v>
      </c>
      <c r="C788" s="182"/>
      <c r="D788" s="148" t="s">
        <v>4</v>
      </c>
      <c r="E788" s="223" t="str">
        <f ca="1">IF(AND(J788&lt;&gt;"", O788&lt;&gt;"", TODAY() &gt; O788, N788=""), "포스팅 지연",
IF(N788&lt;&gt;"", "포스팅 완료",
IF(M788=TRUE, "시술 완료",
IF(L788=TRUE, "콘텐츠 가이드 전송",
IF(NOT(ISBLANK(J788)), "예약 확정",
IF(I788=TRUE, "구글폼 회신",
IF(H788=TRUE, "구글폼 전송",
IF(G788=TRUE, "거절",
IF(F788=TRUE, "회신 수신",
"태핑 완료 회신대기")))))
))))</f>
        <v>태핑 완료 회신대기</v>
      </c>
      <c r="F788" s="13" t="b">
        <v>0</v>
      </c>
      <c r="G788" s="13" t="b">
        <v>0</v>
      </c>
      <c r="H788" s="13" t="b">
        <v>0</v>
      </c>
      <c r="I788" s="13" t="b">
        <f>IF(COUNTIF([1]!Form_Responses1[[#All],[Instagram account
(ex. idenel_official - Do not put "@")]], LOWER(A788)) &gt; 0, TRUE, FALSE)</f>
        <v>0</v>
      </c>
      <c r="J788" s="14"/>
      <c r="K788" s="11" t="str">
        <f>IFERROR(VLOOKUP(LOWER(A788), '[1]설문지 응답 시트1'!I:N, 6, FALSE), "")</f>
        <v/>
      </c>
      <c r="L788" s="13" t="b">
        <v>0</v>
      </c>
      <c r="M788" s="13" t="b">
        <v>0</v>
      </c>
      <c r="N788" s="11"/>
      <c r="O788" s="12" t="str">
        <f>IF(ISBLANK(Table1[[#This Row],[예약일(확정)]]),"",Table1[[#This Row],[예약일(확정)]]+7)</f>
        <v/>
      </c>
      <c r="P788" s="11"/>
      <c r="Q788" s="11"/>
      <c r="R788" s="11"/>
      <c r="S788" s="11"/>
      <c r="T788" s="11"/>
      <c r="U788" s="10"/>
    </row>
    <row r="789" spans="1:21" ht="17">
      <c r="A789" s="124" t="s">
        <v>5087</v>
      </c>
      <c r="B789" s="222" t="str">
        <f>"https://www.instagram.com/"&amp;A789</f>
        <v>https://www.instagram.com/alina.miiiiii</v>
      </c>
      <c r="C789" s="182"/>
      <c r="D789" s="150" t="s">
        <v>4</v>
      </c>
      <c r="E789" s="224" t="str">
        <f ca="1">IF(AND(J789&lt;&gt;"", O789&lt;&gt;"", TODAY() &gt; O789, N789=""), "포스팅 지연",
IF(N789&lt;&gt;"", "포스팅 완료",
IF(M789=TRUE, "시술 완료",
IF(L789=TRUE, "콘텐츠 가이드 전송",
IF(NOT(ISBLANK(J789)), "예약 확정",
IF(I789=TRUE, "구글폼 회신",
IF(H789=TRUE, "구글폼 전송",
IF(G789=TRUE, "거절",
IF(F789=TRUE, "회신 수신",
"태핑 완료 회신대기")))))
))))</f>
        <v>태핑 완료 회신대기</v>
      </c>
      <c r="F789" s="22" t="b">
        <v>0</v>
      </c>
      <c r="G789" s="22" t="b">
        <v>0</v>
      </c>
      <c r="H789" s="22" t="b">
        <v>0</v>
      </c>
      <c r="I789" s="22" t="b">
        <f>IF(COUNTIF([1]!Form_Responses1[[#All],[Instagram account
(ex. idenel_official - Do not put "@")]], LOWER(A789)) &gt; 0, TRUE, FALSE)</f>
        <v>0</v>
      </c>
      <c r="J789" s="23"/>
      <c r="K789" s="20" t="str">
        <f>IFERROR(VLOOKUP(LOWER(A789), '[1]설문지 응답 시트1'!I:N, 6, FALSE), "")</f>
        <v/>
      </c>
      <c r="L789" s="22" t="b">
        <v>0</v>
      </c>
      <c r="M789" s="22" t="b">
        <v>0</v>
      </c>
      <c r="N789" s="20"/>
      <c r="O789" s="21" t="str">
        <f>IF(ISBLANK(Table1[[#This Row],[예약일(확정)]]),"",Table1[[#This Row],[예약일(확정)]]+7)</f>
        <v/>
      </c>
      <c r="P789" s="20"/>
      <c r="Q789" s="20"/>
      <c r="R789" s="20"/>
      <c r="S789" s="20"/>
      <c r="T789" s="20"/>
      <c r="U789" s="19"/>
    </row>
    <row r="790" spans="1:21" ht="17">
      <c r="A790" s="75" t="s">
        <v>5086</v>
      </c>
      <c r="B790" s="222" t="str">
        <f>"https://www.instagram.com/"&amp;A790</f>
        <v>https://www.instagram.com/amandine_tzt</v>
      </c>
      <c r="C790" s="182"/>
      <c r="D790" s="148" t="s">
        <v>4</v>
      </c>
      <c r="E790" s="223" t="str">
        <f ca="1">IF(AND(J790&lt;&gt;"", O790&lt;&gt;"", TODAY() &gt; O790, N790=""), "포스팅 지연",
IF(N790&lt;&gt;"", "포스팅 완료",
IF(M790=TRUE, "시술 완료",
IF(L790=TRUE, "콘텐츠 가이드 전송",
IF(NOT(ISBLANK(J790)), "예약 확정",
IF(I790=TRUE, "구글폼 회신",
IF(H790=TRUE, "구글폼 전송",
IF(G790=TRUE, "거절",
IF(F790=TRUE, "회신 수신",
"태핑 완료 회신대기")))))
))))</f>
        <v>태핑 완료 회신대기</v>
      </c>
      <c r="F790" s="13" t="b">
        <v>0</v>
      </c>
      <c r="G790" s="13" t="b">
        <v>0</v>
      </c>
      <c r="H790" s="13" t="b">
        <v>0</v>
      </c>
      <c r="I790" s="13" t="b">
        <f>IF(COUNTIF([1]!Form_Responses1[[#All],[Instagram account
(ex. idenel_official - Do not put "@")]], LOWER(A790)) &gt; 0, TRUE, FALSE)</f>
        <v>0</v>
      </c>
      <c r="J790" s="14"/>
      <c r="K790" s="11" t="str">
        <f>IFERROR(VLOOKUP(LOWER(A790), '[1]설문지 응답 시트1'!I:N, 6, FALSE), "")</f>
        <v/>
      </c>
      <c r="L790" s="13" t="b">
        <v>0</v>
      </c>
      <c r="M790" s="13" t="b">
        <v>0</v>
      </c>
      <c r="N790" s="11"/>
      <c r="O790" s="12" t="str">
        <f>IF(ISBLANK(Table1[[#This Row],[예약일(확정)]]),"",Table1[[#This Row],[예약일(확정)]]+7)</f>
        <v/>
      </c>
      <c r="P790" s="11"/>
      <c r="Q790" s="11"/>
      <c r="R790" s="11"/>
      <c r="S790" s="11"/>
      <c r="T790" s="11"/>
      <c r="U790" s="10"/>
    </row>
    <row r="791" spans="1:21" ht="17">
      <c r="A791" s="72" t="s">
        <v>5085</v>
      </c>
      <c r="B791" s="222" t="str">
        <f>"https://www.instagram.com/"&amp;A791</f>
        <v>https://www.instagram.com/anaruggi</v>
      </c>
      <c r="C791" s="182"/>
      <c r="D791" s="150" t="s">
        <v>4</v>
      </c>
      <c r="E791" s="224" t="str">
        <f ca="1">IF(AND(J791&lt;&gt;"", O791&lt;&gt;"", TODAY() &gt; O791, N791=""), "포스팅 지연",
IF(N791&lt;&gt;"", "포스팅 완료",
IF(M791=TRUE, "시술 완료",
IF(L791=TRUE, "콘텐츠 가이드 전송",
IF(NOT(ISBLANK(J791)), "예약 확정",
IF(I791=TRUE, "구글폼 회신",
IF(H791=TRUE, "구글폼 전송",
IF(G791=TRUE, "거절",
IF(F791=TRUE, "회신 수신",
"태핑 완료 회신대기")))))
))))</f>
        <v>태핑 완료 회신대기</v>
      </c>
      <c r="F791" s="22" t="b">
        <v>0</v>
      </c>
      <c r="G791" s="22" t="b">
        <v>0</v>
      </c>
      <c r="H791" s="22" t="b">
        <v>0</v>
      </c>
      <c r="I791" s="22" t="b">
        <f>IF(COUNTIF([1]!Form_Responses1[[#All],[Instagram account
(ex. idenel_official - Do not put "@")]], LOWER(A791)) &gt; 0, TRUE, FALSE)</f>
        <v>0</v>
      </c>
      <c r="J791" s="23"/>
      <c r="K791" s="20" t="str">
        <f>IFERROR(VLOOKUP(LOWER(A791), '[1]설문지 응답 시트1'!I:N, 6, FALSE), "")</f>
        <v/>
      </c>
      <c r="L791" s="22" t="b">
        <v>0</v>
      </c>
      <c r="M791" s="22" t="b">
        <v>0</v>
      </c>
      <c r="N791" s="20"/>
      <c r="O791" s="21" t="str">
        <f>IF(ISBLANK(Table1[[#This Row],[예약일(확정)]]),"",Table1[[#This Row],[예약일(확정)]]+7)</f>
        <v/>
      </c>
      <c r="P791" s="20"/>
      <c r="Q791" s="20"/>
      <c r="R791" s="20"/>
      <c r="S791" s="20"/>
      <c r="T791" s="20"/>
      <c r="U791" s="19"/>
    </row>
    <row r="792" spans="1:21" ht="17">
      <c r="A792" s="75" t="s">
        <v>5084</v>
      </c>
      <c r="B792" s="222" t="str">
        <f>"https://www.instagram.com/"&amp;A792</f>
        <v>https://www.instagram.com/anastasia_demianova_</v>
      </c>
      <c r="C792" s="182"/>
      <c r="D792" s="148" t="s">
        <v>4</v>
      </c>
      <c r="E792" s="223" t="str">
        <f ca="1">IF(AND(J792&lt;&gt;"", O792&lt;&gt;"", TODAY() &gt; O792, N792=""), "포스팅 지연",
IF(N792&lt;&gt;"", "포스팅 완료",
IF(M792=TRUE, "시술 완료",
IF(L792=TRUE, "콘텐츠 가이드 전송",
IF(NOT(ISBLANK(J792)), "예약 확정",
IF(I792=TRUE, "구글폼 회신",
IF(H792=TRUE, "구글폼 전송",
IF(G792=TRUE, "거절",
IF(F792=TRUE, "회신 수신",
"태핑 완료 회신대기")))))
))))</f>
        <v>포스팅 지연</v>
      </c>
      <c r="F792" s="13" t="b">
        <v>1</v>
      </c>
      <c r="G792" s="13" t="b">
        <v>0</v>
      </c>
      <c r="H792" s="13" t="b">
        <v>1</v>
      </c>
      <c r="I792" s="13" t="b">
        <f>IF(COUNTIF([1]!Form_Responses1[[#All],[Instagram account
(ex. idenel_official - Do not put "@")]], LOWER(A792)) &gt; 0, TRUE, FALSE)</f>
        <v>0</v>
      </c>
      <c r="J792" s="14">
        <v>45904.604166666664</v>
      </c>
      <c r="K792" s="11" t="s">
        <v>545</v>
      </c>
      <c r="L792" s="13" t="b">
        <v>1</v>
      </c>
      <c r="M792" s="13" t="b">
        <v>0</v>
      </c>
      <c r="N792" s="11"/>
      <c r="O792" s="12">
        <f>IF(ISBLANK(Table1[[#This Row],[예약일(확정)]]),"",Table1[[#This Row],[예약일(확정)]]+7)</f>
        <v>45911.604166666664</v>
      </c>
      <c r="P792" s="11" t="s">
        <v>0</v>
      </c>
      <c r="Q792" s="11"/>
      <c r="R792" s="11"/>
      <c r="S792" s="11"/>
      <c r="T792" s="11"/>
      <c r="U792" s="10"/>
    </row>
    <row r="793" spans="1:21" ht="17">
      <c r="A793" s="72" t="s">
        <v>5083</v>
      </c>
      <c r="B793" s="222" t="str">
        <f>"https://www.instagram.com/"&amp;A793</f>
        <v>https://www.instagram.com/annkote</v>
      </c>
      <c r="C793" s="182"/>
      <c r="D793" s="150" t="s">
        <v>4</v>
      </c>
      <c r="E793" s="224" t="str">
        <f ca="1">IF(AND(J793&lt;&gt;"", O793&lt;&gt;"", TODAY() &gt; O793, N793=""), "포스팅 지연",
IF(N793&lt;&gt;"", "포스팅 완료",
IF(M793=TRUE, "시술 완료",
IF(L793=TRUE, "콘텐츠 가이드 전송",
IF(NOT(ISBLANK(J793)), "예약 확정",
IF(I793=TRUE, "구글폼 회신",
IF(H793=TRUE, "구글폼 전송",
IF(G793=TRUE, "거절",
IF(F793=TRUE, "회신 수신",
"태핑 완료 회신대기")))))
))))</f>
        <v>태핑 완료 회신대기</v>
      </c>
      <c r="F793" s="22" t="b">
        <v>0</v>
      </c>
      <c r="G793" s="22" t="b">
        <v>0</v>
      </c>
      <c r="H793" s="22" t="b">
        <v>0</v>
      </c>
      <c r="I793" s="22" t="b">
        <f>IF(COUNTIF([1]!Form_Responses1[[#All],[Instagram account
(ex. idenel_official - Do not put "@")]], LOWER(A793)) &gt; 0, TRUE, FALSE)</f>
        <v>0</v>
      </c>
      <c r="J793" s="23"/>
      <c r="K793" s="20" t="str">
        <f>IFERROR(VLOOKUP(LOWER(A793), '[1]설문지 응답 시트1'!I:N, 6, FALSE), "")</f>
        <v/>
      </c>
      <c r="L793" s="22" t="b">
        <v>0</v>
      </c>
      <c r="M793" s="22" t="b">
        <v>0</v>
      </c>
      <c r="N793" s="20"/>
      <c r="O793" s="21" t="str">
        <f>IF(ISBLANK(Table1[[#This Row],[예약일(확정)]]),"",Table1[[#This Row],[예약일(확정)]]+7)</f>
        <v/>
      </c>
      <c r="P793" s="20"/>
      <c r="Q793" s="20"/>
      <c r="R793" s="20"/>
      <c r="S793" s="20"/>
      <c r="T793" s="20"/>
      <c r="U793" s="19"/>
    </row>
    <row r="794" spans="1:21" ht="17">
      <c r="A794" s="75" t="s">
        <v>5082</v>
      </c>
      <c r="B794" s="222" t="str">
        <f>"https://www.instagram.com/"&amp;A794</f>
        <v>https://www.instagram.com/annlee_3</v>
      </c>
      <c r="C794" s="182"/>
      <c r="D794" s="148" t="s">
        <v>4</v>
      </c>
      <c r="E794" s="223" t="str">
        <f ca="1">IF(AND(J794&lt;&gt;"", O794&lt;&gt;"", TODAY() &gt; O794, N794=""), "포스팅 지연",
IF(N794&lt;&gt;"", "포스팅 완료",
IF(M794=TRUE, "시술 완료",
IF(L794=TRUE, "콘텐츠 가이드 전송",
IF(NOT(ISBLANK(J794)), "예약 확정",
IF(I794=TRUE, "구글폼 회신",
IF(H794=TRUE, "구글폼 전송",
IF(G794=TRUE, "거절",
IF(F794=TRUE, "회신 수신",
"태핑 완료 회신대기")))))
))))</f>
        <v>태핑 완료 회신대기</v>
      </c>
      <c r="F794" s="13" t="b">
        <v>0</v>
      </c>
      <c r="G794" s="13" t="b">
        <v>0</v>
      </c>
      <c r="H794" s="13" t="b">
        <v>0</v>
      </c>
      <c r="I794" s="13" t="b">
        <f>IF(COUNTIF([1]!Form_Responses1[[#All],[Instagram account
(ex. idenel_official - Do not put "@")]], LOWER(A794)) &gt; 0, TRUE, FALSE)</f>
        <v>0</v>
      </c>
      <c r="J794" s="14"/>
      <c r="K794" s="11" t="str">
        <f>IFERROR(VLOOKUP(LOWER(A794), '[1]설문지 응답 시트1'!I:N, 6, FALSE), "")</f>
        <v/>
      </c>
      <c r="L794" s="13" t="b">
        <v>0</v>
      </c>
      <c r="M794" s="13" t="b">
        <v>0</v>
      </c>
      <c r="N794" s="11"/>
      <c r="O794" s="12" t="str">
        <f>IF(ISBLANK(Table1[[#This Row],[예약일(확정)]]),"",Table1[[#This Row],[예약일(확정)]]+7)</f>
        <v/>
      </c>
      <c r="P794" s="11"/>
      <c r="Q794" s="11"/>
      <c r="R794" s="11"/>
      <c r="S794" s="11"/>
      <c r="T794" s="11"/>
      <c r="U794" s="10"/>
    </row>
    <row r="795" spans="1:21" ht="17">
      <c r="A795" s="72" t="s">
        <v>5081</v>
      </c>
      <c r="B795" s="222" t="str">
        <f>"https://www.instagram.com/"&amp;A795</f>
        <v>https://www.instagram.com/aohhs</v>
      </c>
      <c r="C795" s="182"/>
      <c r="D795" s="150" t="s">
        <v>4</v>
      </c>
      <c r="E795" s="224" t="str">
        <f ca="1">IF(AND(J795&lt;&gt;"", O795&lt;&gt;"", TODAY() &gt; O795, N795=""), "포스팅 지연",
IF(N795&lt;&gt;"", "포스팅 완료",
IF(M795=TRUE, "시술 완료",
IF(L795=TRUE, "콘텐츠 가이드 전송",
IF(NOT(ISBLANK(J795)), "예약 확정",
IF(I795=TRUE, "구글폼 회신",
IF(H795=TRUE, "구글폼 전송",
IF(G795=TRUE, "거절",
IF(F795=TRUE, "회신 수신",
"태핑 완료 회신대기")))))
))))</f>
        <v>태핑 완료 회신대기</v>
      </c>
      <c r="F795" s="22" t="b">
        <v>0</v>
      </c>
      <c r="G795" s="22" t="b">
        <v>0</v>
      </c>
      <c r="H795" s="22" t="b">
        <v>0</v>
      </c>
      <c r="I795" s="22" t="b">
        <f>IF(COUNTIF([1]!Form_Responses1[[#All],[Instagram account
(ex. idenel_official - Do not put "@")]], LOWER(A795)) &gt; 0, TRUE, FALSE)</f>
        <v>0</v>
      </c>
      <c r="J795" s="23"/>
      <c r="K795" s="20" t="str">
        <f>IFERROR(VLOOKUP(LOWER(A795), '[1]설문지 응답 시트1'!I:N, 6, FALSE), "")</f>
        <v/>
      </c>
      <c r="L795" s="22" t="b">
        <v>0</v>
      </c>
      <c r="M795" s="22" t="b">
        <v>0</v>
      </c>
      <c r="N795" s="20"/>
      <c r="O795" s="21" t="str">
        <f>IF(ISBLANK(Table1[[#This Row],[예약일(확정)]]),"",Table1[[#This Row],[예약일(확정)]]+7)</f>
        <v/>
      </c>
      <c r="P795" s="20"/>
      <c r="Q795" s="20"/>
      <c r="R795" s="20"/>
      <c r="S795" s="20"/>
      <c r="T795" s="20"/>
      <c r="U795" s="19"/>
    </row>
    <row r="796" spans="1:21" ht="17">
      <c r="A796" s="75" t="s">
        <v>5080</v>
      </c>
      <c r="B796" s="222" t="str">
        <f>"https://www.instagram.com/"&amp;A796</f>
        <v>https://www.instagram.com/ariarina_ai</v>
      </c>
      <c r="C796" s="182"/>
      <c r="D796" s="148" t="s">
        <v>4</v>
      </c>
      <c r="E796" s="223" t="str">
        <f ca="1">IF(AND(J796&lt;&gt;"", O796&lt;&gt;"", TODAY() &gt; O796, N796=""), "포스팅 지연",
IF(N796&lt;&gt;"", "포스팅 완료",
IF(M796=TRUE, "시술 완료",
IF(L796=TRUE, "콘텐츠 가이드 전송",
IF(NOT(ISBLANK(J796)), "예약 확정",
IF(I796=TRUE, "구글폼 회신",
IF(H796=TRUE, "구글폼 전송",
IF(G796=TRUE, "거절",
IF(F796=TRUE, "회신 수신",
"태핑 완료 회신대기")))))
))))</f>
        <v>태핑 완료 회신대기</v>
      </c>
      <c r="F796" s="13" t="b">
        <v>0</v>
      </c>
      <c r="G796" s="13" t="b">
        <v>0</v>
      </c>
      <c r="H796" s="13" t="b">
        <v>0</v>
      </c>
      <c r="I796" s="13" t="b">
        <f>IF(COUNTIF([1]!Form_Responses1[[#All],[Instagram account
(ex. idenel_official - Do not put "@")]], LOWER(A796)) &gt; 0, TRUE, FALSE)</f>
        <v>0</v>
      </c>
      <c r="J796" s="14"/>
      <c r="K796" s="11" t="str">
        <f>IFERROR(VLOOKUP(LOWER(A796), '[1]설문지 응답 시트1'!I:N, 6, FALSE), "")</f>
        <v/>
      </c>
      <c r="L796" s="13" t="b">
        <v>0</v>
      </c>
      <c r="M796" s="13" t="b">
        <v>0</v>
      </c>
      <c r="N796" s="11"/>
      <c r="O796" s="12" t="str">
        <f>IF(ISBLANK(Table1[[#This Row],[예약일(확정)]]),"",Table1[[#This Row],[예약일(확정)]]+7)</f>
        <v/>
      </c>
      <c r="P796" s="11"/>
      <c r="Q796" s="11"/>
      <c r="R796" s="11"/>
      <c r="S796" s="11"/>
      <c r="T796" s="11"/>
      <c r="U796" s="10"/>
    </row>
    <row r="797" spans="1:21" ht="17">
      <c r="A797" s="124" t="s">
        <v>5079</v>
      </c>
      <c r="B797" s="222" t="str">
        <f>"https://www.instagram.com/"&amp;A797</f>
        <v>https://www.instagram.com/armantellas</v>
      </c>
      <c r="C797" s="182"/>
      <c r="D797" s="150" t="s">
        <v>4</v>
      </c>
      <c r="E797" s="224" t="str">
        <f ca="1">IF(AND(J797&lt;&gt;"", O797&lt;&gt;"", TODAY() &gt; O797, N797=""), "포스팅 지연",
IF(N797&lt;&gt;"", "포스팅 완료",
IF(M797=TRUE, "시술 완료",
IF(L797=TRUE, "콘텐츠 가이드 전송",
IF(NOT(ISBLANK(J797)), "예약 확정",
IF(I797=TRUE, "구글폼 회신",
IF(H797=TRUE, "구글폼 전송",
IF(G797=TRUE, "거절",
IF(F797=TRUE, "회신 수신",
"태핑 완료 회신대기")))))
))))</f>
        <v>태핑 완료 회신대기</v>
      </c>
      <c r="F797" s="22" t="b">
        <v>0</v>
      </c>
      <c r="G797" s="22" t="b">
        <v>0</v>
      </c>
      <c r="H797" s="22" t="b">
        <v>0</v>
      </c>
      <c r="I797" s="22" t="b">
        <f>IF(COUNTIF([1]!Form_Responses1[[#All],[Instagram account
(ex. idenel_official - Do not put "@")]], LOWER(A797)) &gt; 0, TRUE, FALSE)</f>
        <v>0</v>
      </c>
      <c r="J797" s="23"/>
      <c r="K797" s="20" t="str">
        <f>IFERROR(VLOOKUP(LOWER(A797), '[1]설문지 응답 시트1'!I:N, 6, FALSE), "")</f>
        <v/>
      </c>
      <c r="L797" s="22" t="b">
        <v>0</v>
      </c>
      <c r="M797" s="22" t="b">
        <v>0</v>
      </c>
      <c r="N797" s="20"/>
      <c r="O797" s="21" t="str">
        <f>IF(ISBLANK(Table1[[#This Row],[예약일(확정)]]),"",Table1[[#This Row],[예약일(확정)]]+7)</f>
        <v/>
      </c>
      <c r="P797" s="20"/>
      <c r="Q797" s="20"/>
      <c r="R797" s="20"/>
      <c r="S797" s="20"/>
      <c r="T797" s="20"/>
      <c r="U797" s="19"/>
    </row>
    <row r="798" spans="1:21" ht="17">
      <c r="A798" s="71" t="s">
        <v>5078</v>
      </c>
      <c r="B798" s="222" t="str">
        <f>"https://www.instagram.com/"&amp;A798</f>
        <v>https://www.instagram.com/ashima_sahni</v>
      </c>
      <c r="C798" s="182"/>
      <c r="D798" s="148" t="s">
        <v>4</v>
      </c>
      <c r="E798" s="223" t="str">
        <f ca="1">IF(AND(J798&lt;&gt;"", O798&lt;&gt;"", TODAY() &gt; O798, N798=""), "포스팅 지연",
IF(N798&lt;&gt;"", "포스팅 완료",
IF(M798=TRUE, "시술 완료",
IF(L798=TRUE, "콘텐츠 가이드 전송",
IF(NOT(ISBLANK(J798)), "예약 확정",
IF(I798=TRUE, "구글폼 회신",
IF(H798=TRUE, "구글폼 전송",
IF(G798=TRUE, "거절",
IF(F798=TRUE, "회신 수신",
"태핑 완료 회신대기")))))
))))</f>
        <v>태핑 완료 회신대기</v>
      </c>
      <c r="F798" s="13" t="b">
        <v>0</v>
      </c>
      <c r="G798" s="13" t="b">
        <v>0</v>
      </c>
      <c r="H798" s="13" t="b">
        <v>0</v>
      </c>
      <c r="I798" s="13" t="b">
        <f>IF(COUNTIF([1]!Form_Responses1[[#All],[Instagram account
(ex. idenel_official - Do not put "@")]], LOWER(A798)) &gt; 0, TRUE, FALSE)</f>
        <v>0</v>
      </c>
      <c r="J798" s="14"/>
      <c r="K798" s="11" t="str">
        <f>IFERROR(VLOOKUP(LOWER(A798), '[1]설문지 응답 시트1'!I:N, 6, FALSE), "")</f>
        <v/>
      </c>
      <c r="L798" s="13" t="b">
        <v>0</v>
      </c>
      <c r="M798" s="13" t="b">
        <v>0</v>
      </c>
      <c r="N798" s="11"/>
      <c r="O798" s="12" t="str">
        <f>IF(ISBLANK(Table1[[#This Row],[예약일(확정)]]),"",Table1[[#This Row],[예약일(확정)]]+7)</f>
        <v/>
      </c>
      <c r="P798" s="11"/>
      <c r="Q798" s="11"/>
      <c r="R798" s="11"/>
      <c r="S798" s="11"/>
      <c r="T798" s="11"/>
      <c r="U798" s="10"/>
    </row>
    <row r="799" spans="1:21" ht="17">
      <c r="A799" s="71" t="s">
        <v>117</v>
      </c>
      <c r="B799" s="222" t="str">
        <f>"https://www.instagram.com/"&amp;A799</f>
        <v>https://www.instagram.com/b1zyr</v>
      </c>
      <c r="C799" s="182"/>
      <c r="D799" s="150" t="s">
        <v>4</v>
      </c>
      <c r="E799" s="224" t="str">
        <f ca="1">IF(AND(J799&lt;&gt;"", O799&lt;&gt;"", TODAY() &gt; O799, N799=""), "포스팅 지연",
IF(N799&lt;&gt;"", "포스팅 완료",
IF(M799=TRUE, "시술 완료",
IF(L799=TRUE, "콘텐츠 가이드 전송",
IF(NOT(ISBLANK(J799)), "예약 확정",
IF(I799=TRUE, "구글폼 회신",
IF(H799=TRUE, "구글폼 전송",
IF(G799=TRUE, "거절",
IF(F799=TRUE, "회신 수신",
"태핑 완료 회신대기")))))
))))</f>
        <v>태핑 완료 회신대기</v>
      </c>
      <c r="F799" s="22" t="b">
        <v>0</v>
      </c>
      <c r="G799" s="22" t="b">
        <v>0</v>
      </c>
      <c r="H799" s="22" t="b">
        <v>0</v>
      </c>
      <c r="I799" s="22" t="b">
        <f>IF(COUNTIF([1]!Form_Responses1[[#All],[Instagram account
(ex. idenel_official - Do not put "@")]], LOWER(A799)) &gt; 0, TRUE, FALSE)</f>
        <v>0</v>
      </c>
      <c r="J799" s="23"/>
      <c r="K799" s="20" t="str">
        <f>IFERROR(VLOOKUP(LOWER(A799), '[1]설문지 응답 시트1'!I:N, 6, FALSE), "")</f>
        <v/>
      </c>
      <c r="L799" s="22" t="b">
        <v>0</v>
      </c>
      <c r="M799" s="22" t="b">
        <v>0</v>
      </c>
      <c r="N799" s="20"/>
      <c r="O799" s="21" t="str">
        <f>IF(ISBLANK(Table1[[#This Row],[예약일(확정)]]),"",Table1[[#This Row],[예약일(확정)]]+7)</f>
        <v/>
      </c>
      <c r="P799" s="20"/>
      <c r="Q799" s="20"/>
      <c r="R799" s="20"/>
      <c r="S799" s="20"/>
      <c r="T799" s="20"/>
      <c r="U799" s="19"/>
    </row>
    <row r="800" spans="1:21" ht="17">
      <c r="A800" s="124" t="s">
        <v>5077</v>
      </c>
      <c r="B800" s="222" t="str">
        <f>"https://www.instagram.com/"&amp;A800</f>
        <v>https://www.instagram.com/bbbbrikopanda</v>
      </c>
      <c r="C800" s="182"/>
      <c r="D800" s="148" t="s">
        <v>4</v>
      </c>
      <c r="E800" s="223" t="str">
        <f ca="1">IF(AND(J800&lt;&gt;"", O800&lt;&gt;"", TODAY() &gt; O800, N800=""), "포스팅 지연",
IF(N800&lt;&gt;"", "포스팅 완료",
IF(M800=TRUE, "시술 완료",
IF(L800=TRUE, "콘텐츠 가이드 전송",
IF(NOT(ISBLANK(J800)), "예약 확정",
IF(I800=TRUE, "구글폼 회신",
IF(H800=TRUE, "구글폼 전송",
IF(G800=TRUE, "거절",
IF(F800=TRUE, "회신 수신",
"태핑 완료 회신대기")))))
))))</f>
        <v>태핑 완료 회신대기</v>
      </c>
      <c r="F800" s="13" t="b">
        <v>0</v>
      </c>
      <c r="G800" s="13" t="b">
        <v>0</v>
      </c>
      <c r="H800" s="13" t="b">
        <v>0</v>
      </c>
      <c r="I800" s="13" t="b">
        <f>IF(COUNTIF([1]!Form_Responses1[[#All],[Instagram account
(ex. idenel_official - Do not put "@")]], LOWER(A800)) &gt; 0, TRUE, FALSE)</f>
        <v>0</v>
      </c>
      <c r="J800" s="14"/>
      <c r="K800" s="11" t="str">
        <f>IFERROR(VLOOKUP(LOWER(A800), '[1]설문지 응답 시트1'!I:N, 6, FALSE), "")</f>
        <v/>
      </c>
      <c r="L800" s="13" t="b">
        <v>0</v>
      </c>
      <c r="M800" s="13" t="b">
        <v>0</v>
      </c>
      <c r="N800" s="11"/>
      <c r="O800" s="12" t="str">
        <f>IF(ISBLANK(Table1[[#This Row],[예약일(확정)]]),"",Table1[[#This Row],[예약일(확정)]]+7)</f>
        <v/>
      </c>
      <c r="P800" s="11"/>
      <c r="Q800" s="11"/>
      <c r="R800" s="11"/>
      <c r="S800" s="11"/>
      <c r="T800" s="11"/>
      <c r="U800" s="10"/>
    </row>
    <row r="801" spans="1:21" ht="17">
      <c r="A801" s="71" t="s">
        <v>5076</v>
      </c>
      <c r="B801" s="222" t="str">
        <f>"https://www.instagram.com/"&amp;A801</f>
        <v>https://www.instagram.com/beatricenathania</v>
      </c>
      <c r="C801" s="182"/>
      <c r="D801" s="150" t="s">
        <v>4</v>
      </c>
      <c r="E801" s="224" t="str">
        <f ca="1">IF(AND(J801&lt;&gt;"", O801&lt;&gt;"", TODAY() &gt; O801, N801=""), "포스팅 지연",
IF(N801&lt;&gt;"", "포스팅 완료",
IF(M801=TRUE, "시술 완료",
IF(L801=TRUE, "콘텐츠 가이드 전송",
IF(NOT(ISBLANK(J801)), "예약 확정",
IF(I801=TRUE, "구글폼 회신",
IF(H801=TRUE, "구글폼 전송",
IF(G801=TRUE, "거절",
IF(F801=TRUE, "회신 수신",
"태핑 완료 회신대기")))))
))))</f>
        <v>태핑 완료 회신대기</v>
      </c>
      <c r="F801" s="22" t="b">
        <v>0</v>
      </c>
      <c r="G801" s="22" t="b">
        <v>0</v>
      </c>
      <c r="H801" s="22" t="b">
        <v>0</v>
      </c>
      <c r="I801" s="22" t="b">
        <f>IF(COUNTIF([1]!Form_Responses1[[#All],[Instagram account
(ex. idenel_official - Do not put "@")]], LOWER(A801)) &gt; 0, TRUE, FALSE)</f>
        <v>0</v>
      </c>
      <c r="J801" s="23"/>
      <c r="K801" s="20" t="str">
        <f>IFERROR(VLOOKUP(LOWER(A801), '[1]설문지 응답 시트1'!I:N, 6, FALSE), "")</f>
        <v/>
      </c>
      <c r="L801" s="22" t="b">
        <v>0</v>
      </c>
      <c r="M801" s="22" t="b">
        <v>0</v>
      </c>
      <c r="N801" s="20"/>
      <c r="O801" s="21" t="str">
        <f>IF(ISBLANK(Table1[[#This Row],[예약일(확정)]]),"",Table1[[#This Row],[예약일(확정)]]+7)</f>
        <v/>
      </c>
      <c r="P801" s="20"/>
      <c r="Q801" s="20"/>
      <c r="R801" s="20"/>
      <c r="S801" s="20"/>
      <c r="T801" s="20"/>
      <c r="U801" s="19"/>
    </row>
    <row r="802" spans="1:21" ht="17">
      <c r="A802" s="71" t="s">
        <v>5075</v>
      </c>
      <c r="B802" s="222" t="str">
        <f>"https://www.instagram.com/"&amp;A802</f>
        <v>https://www.instagram.com/belle.tokyo</v>
      </c>
      <c r="C802" s="182"/>
      <c r="D802" s="148" t="s">
        <v>4</v>
      </c>
      <c r="E802" s="223" t="str">
        <f ca="1">IF(AND(J802&lt;&gt;"", O802&lt;&gt;"", TODAY() &gt; O802, N802=""), "포스팅 지연",
IF(N802&lt;&gt;"", "포스팅 완료",
IF(M802=TRUE, "시술 완료",
IF(L802=TRUE, "콘텐츠 가이드 전송",
IF(NOT(ISBLANK(J802)), "예약 확정",
IF(I802=TRUE, "구글폼 회신",
IF(H802=TRUE, "구글폼 전송",
IF(G802=TRUE, "거절",
IF(F802=TRUE, "회신 수신",
"태핑 완료 회신대기")))))
))))</f>
        <v>태핑 완료 회신대기</v>
      </c>
      <c r="F802" s="13" t="b">
        <v>0</v>
      </c>
      <c r="G802" s="13" t="b">
        <v>0</v>
      </c>
      <c r="H802" s="13" t="b">
        <v>0</v>
      </c>
      <c r="I802" s="13" t="b">
        <f>IF(COUNTIF([1]!Form_Responses1[[#All],[Instagram account
(ex. idenel_official - Do not put "@")]], LOWER(A802)) &gt; 0, TRUE, FALSE)</f>
        <v>0</v>
      </c>
      <c r="J802" s="14"/>
      <c r="K802" s="11" t="str">
        <f>IFERROR(VLOOKUP(LOWER(A802), '[1]설문지 응답 시트1'!I:N, 6, FALSE), "")</f>
        <v/>
      </c>
      <c r="L802" s="13" t="b">
        <v>0</v>
      </c>
      <c r="M802" s="13" t="b">
        <v>0</v>
      </c>
      <c r="N802" s="11"/>
      <c r="O802" s="12" t="str">
        <f>IF(ISBLANK(Table1[[#This Row],[예약일(확정)]]),"",Table1[[#This Row],[예약일(확정)]]+7)</f>
        <v/>
      </c>
      <c r="P802" s="11"/>
      <c r="Q802" s="11"/>
      <c r="R802" s="11"/>
      <c r="S802" s="11"/>
      <c r="T802" s="11"/>
      <c r="U802" s="10"/>
    </row>
    <row r="803" spans="1:21" ht="17">
      <c r="A803" s="124" t="s">
        <v>5074</v>
      </c>
      <c r="B803" s="222" t="str">
        <f>"https://www.instagram.com/"&amp;A803</f>
        <v>https://www.instagram.com/bergamottchi</v>
      </c>
      <c r="C803" s="182"/>
      <c r="D803" s="150" t="s">
        <v>4</v>
      </c>
      <c r="E803" s="224" t="str">
        <f ca="1">IF(AND(J803&lt;&gt;"", O803&lt;&gt;"", TODAY() &gt; O803, N803=""), "포스팅 지연",
IF(N803&lt;&gt;"", "포스팅 완료",
IF(M803=TRUE, "시술 완료",
IF(L803=TRUE, "콘텐츠 가이드 전송",
IF(NOT(ISBLANK(J803)), "예약 확정",
IF(I803=TRUE, "구글폼 회신",
IF(H803=TRUE, "구글폼 전송",
IF(G803=TRUE, "거절",
IF(F803=TRUE, "회신 수신",
"태핑 완료 회신대기")))))
))))</f>
        <v>태핑 완료 회신대기</v>
      </c>
      <c r="F803" s="22" t="b">
        <v>0</v>
      </c>
      <c r="G803" s="22" t="b">
        <v>0</v>
      </c>
      <c r="H803" s="22" t="b">
        <v>0</v>
      </c>
      <c r="I803" s="22" t="b">
        <f>IF(COUNTIF([1]!Form_Responses1[[#All],[Instagram account
(ex. idenel_official - Do not put "@")]], LOWER(A803)) &gt; 0, TRUE, FALSE)</f>
        <v>0</v>
      </c>
      <c r="J803" s="23"/>
      <c r="K803" s="20" t="str">
        <f>IFERROR(VLOOKUP(LOWER(A803), '[1]설문지 응답 시트1'!I:N, 6, FALSE), "")</f>
        <v/>
      </c>
      <c r="L803" s="22" t="b">
        <v>0</v>
      </c>
      <c r="M803" s="22" t="b">
        <v>0</v>
      </c>
      <c r="N803" s="20"/>
      <c r="O803" s="21" t="str">
        <f>IF(ISBLANK(Table1[[#This Row],[예약일(확정)]]),"",Table1[[#This Row],[예약일(확정)]]+7)</f>
        <v/>
      </c>
      <c r="P803" s="20"/>
      <c r="Q803" s="20"/>
      <c r="R803" s="20"/>
      <c r="S803" s="20"/>
      <c r="T803" s="20"/>
      <c r="U803" s="19"/>
    </row>
    <row r="804" spans="1:21" ht="17">
      <c r="A804" s="71" t="s">
        <v>5073</v>
      </c>
      <c r="B804" s="222" t="str">
        <f>"https://www.instagram.com/"&amp;A804</f>
        <v>https://www.instagram.com/bianca_petry</v>
      </c>
      <c r="C804" s="182"/>
      <c r="D804" s="148" t="s">
        <v>4</v>
      </c>
      <c r="E804" s="223" t="str">
        <f ca="1">IF(AND(J804&lt;&gt;"", O804&lt;&gt;"", TODAY() &gt; O804, N804=""), "포스팅 지연",
IF(N804&lt;&gt;"", "포스팅 완료",
IF(M804=TRUE, "시술 완료",
IF(L804=TRUE, "콘텐츠 가이드 전송",
IF(NOT(ISBLANK(J804)), "예약 확정",
IF(I804=TRUE, "구글폼 회신",
IF(H804=TRUE, "구글폼 전송",
IF(G804=TRUE, "거절",
IF(F804=TRUE, "회신 수신",
"태핑 완료 회신대기")))))
))))</f>
        <v>태핑 완료 회신대기</v>
      </c>
      <c r="F804" s="13" t="b">
        <v>0</v>
      </c>
      <c r="G804" s="13" t="b">
        <v>0</v>
      </c>
      <c r="H804" s="13" t="b">
        <v>0</v>
      </c>
      <c r="I804" s="13" t="b">
        <f>IF(COUNTIF([1]!Form_Responses1[[#All],[Instagram account
(ex. idenel_official - Do not put "@")]], LOWER(A804)) &gt; 0, TRUE, FALSE)</f>
        <v>0</v>
      </c>
      <c r="J804" s="14"/>
      <c r="K804" s="11" t="str">
        <f>IFERROR(VLOOKUP(LOWER(A804), '[1]설문지 응답 시트1'!I:N, 6, FALSE), "")</f>
        <v/>
      </c>
      <c r="L804" s="13" t="b">
        <v>0</v>
      </c>
      <c r="M804" s="13" t="b">
        <v>0</v>
      </c>
      <c r="N804" s="11"/>
      <c r="O804" s="12" t="str">
        <f>IF(ISBLANK(Table1[[#This Row],[예약일(확정)]]),"",Table1[[#This Row],[예약일(확정)]]+7)</f>
        <v/>
      </c>
      <c r="P804" s="11"/>
      <c r="Q804" s="11"/>
      <c r="R804" s="11"/>
      <c r="S804" s="11"/>
      <c r="T804" s="11"/>
      <c r="U804" s="10"/>
    </row>
    <row r="805" spans="1:21" ht="17">
      <c r="A805" s="124" t="s">
        <v>5072</v>
      </c>
      <c r="B805" s="222" t="str">
        <f>"https://www.instagram.com/"&amp;A805</f>
        <v>https://www.instagram.com/bil.dex</v>
      </c>
      <c r="C805" s="182"/>
      <c r="D805" s="150" t="s">
        <v>4</v>
      </c>
      <c r="E805" s="224" t="str">
        <f ca="1">IF(AND(J805&lt;&gt;"", O805&lt;&gt;"", TODAY() &gt; O805, N805=""), "포스팅 지연",
IF(N805&lt;&gt;"", "포스팅 완료",
IF(M805=TRUE, "시술 완료",
IF(L805=TRUE, "콘텐츠 가이드 전송",
IF(NOT(ISBLANK(J805)), "예약 확정",
IF(I805=TRUE, "구글폼 회신",
IF(H805=TRUE, "구글폼 전송",
IF(G805=TRUE, "거절",
IF(F805=TRUE, "회신 수신",
"태핑 완료 회신대기")))))
))))</f>
        <v>태핑 완료 회신대기</v>
      </c>
      <c r="F805" s="22" t="b">
        <v>0</v>
      </c>
      <c r="G805" s="22" t="b">
        <v>0</v>
      </c>
      <c r="H805" s="22" t="b">
        <v>0</v>
      </c>
      <c r="I805" s="22" t="b">
        <f>IF(COUNTIF([1]!Form_Responses1[[#All],[Instagram account
(ex. idenel_official - Do not put "@")]], LOWER(A805)) &gt; 0, TRUE, FALSE)</f>
        <v>0</v>
      </c>
      <c r="J805" s="23"/>
      <c r="K805" s="20" t="str">
        <f>IFERROR(VLOOKUP(LOWER(A805), '[1]설문지 응답 시트1'!I:N, 6, FALSE), "")</f>
        <v/>
      </c>
      <c r="L805" s="22" t="b">
        <v>0</v>
      </c>
      <c r="M805" s="22" t="b">
        <v>0</v>
      </c>
      <c r="N805" s="20"/>
      <c r="O805" s="21" t="str">
        <f>IF(ISBLANK(Table1[[#This Row],[예약일(확정)]]),"",Table1[[#This Row],[예약일(확정)]]+7)</f>
        <v/>
      </c>
      <c r="P805" s="20"/>
      <c r="Q805" s="20"/>
      <c r="R805" s="20"/>
      <c r="S805" s="20"/>
      <c r="T805" s="20"/>
      <c r="U805" s="19"/>
    </row>
    <row r="806" spans="1:21" ht="17">
      <c r="A806" s="71" t="s">
        <v>5071</v>
      </c>
      <c r="B806" s="222" t="str">
        <f>"https://www.instagram.com/"&amp;A806</f>
        <v>https://www.instagram.com/bitchaz_inkorea</v>
      </c>
      <c r="C806" s="182"/>
      <c r="D806" s="148" t="s">
        <v>4</v>
      </c>
      <c r="E806" s="223" t="str">
        <f ca="1">IF(AND(J806&lt;&gt;"", O806&lt;&gt;"", TODAY() &gt; O806, N806=""), "포스팅 지연",
IF(N806&lt;&gt;"", "포스팅 완료",
IF(M806=TRUE, "시술 완료",
IF(L806=TRUE, "콘텐츠 가이드 전송",
IF(NOT(ISBLANK(J806)), "예약 확정",
IF(I806=TRUE, "구글폼 회신",
IF(H806=TRUE, "구글폼 전송",
IF(G806=TRUE, "거절",
IF(F806=TRUE, "회신 수신",
"태핑 완료 회신대기")))))
))))</f>
        <v>태핑 완료 회신대기</v>
      </c>
      <c r="F806" s="13" t="b">
        <v>0</v>
      </c>
      <c r="G806" s="13" t="b">
        <v>0</v>
      </c>
      <c r="H806" s="13" t="b">
        <v>0</v>
      </c>
      <c r="I806" s="13" t="b">
        <f>IF(COUNTIF([1]!Form_Responses1[[#All],[Instagram account
(ex. idenel_official - Do not put "@")]], LOWER(A806)) &gt; 0, TRUE, FALSE)</f>
        <v>0</v>
      </c>
      <c r="J806" s="14"/>
      <c r="K806" s="11" t="str">
        <f>IFERROR(VLOOKUP(LOWER(A806), '[1]설문지 응답 시트1'!I:N, 6, FALSE), "")</f>
        <v/>
      </c>
      <c r="L806" s="13" t="b">
        <v>0</v>
      </c>
      <c r="M806" s="13" t="b">
        <v>0</v>
      </c>
      <c r="N806" s="11"/>
      <c r="O806" s="12" t="str">
        <f>IF(ISBLANK(Table1[[#This Row],[예약일(확정)]]),"",Table1[[#This Row],[예약일(확정)]]+7)</f>
        <v/>
      </c>
      <c r="P806" s="11"/>
      <c r="Q806" s="11"/>
      <c r="R806" s="11"/>
      <c r="S806" s="11"/>
      <c r="T806" s="11"/>
      <c r="U806" s="10"/>
    </row>
    <row r="807" spans="1:21" ht="17">
      <c r="A807" s="124" t="s">
        <v>5070</v>
      </c>
      <c r="B807" s="222" t="str">
        <f>"https://www.instagram.com/"&amp;A807</f>
        <v>https://www.instagram.com/bubble_and_sauer</v>
      </c>
      <c r="C807" s="182"/>
      <c r="D807" s="150" t="s">
        <v>4</v>
      </c>
      <c r="E807" s="224" t="str">
        <f ca="1">IF(AND(J807&lt;&gt;"", O807&lt;&gt;"", TODAY() &gt; O807, N807=""), "포스팅 지연",
IF(N807&lt;&gt;"", "포스팅 완료",
IF(M807=TRUE, "시술 완료",
IF(L807=TRUE, "콘텐츠 가이드 전송",
IF(NOT(ISBLANK(J807)), "예약 확정",
IF(I807=TRUE, "구글폼 회신",
IF(H807=TRUE, "구글폼 전송",
IF(G807=TRUE, "거절",
IF(F807=TRUE, "회신 수신",
"태핑 완료 회신대기")))))
))))</f>
        <v>태핑 완료 회신대기</v>
      </c>
      <c r="F807" s="22" t="b">
        <v>0</v>
      </c>
      <c r="G807" s="22" t="b">
        <v>0</v>
      </c>
      <c r="H807" s="22" t="b">
        <v>0</v>
      </c>
      <c r="I807" s="22" t="b">
        <f>IF(COUNTIF([1]!Form_Responses1[[#All],[Instagram account
(ex. idenel_official - Do not put "@")]], LOWER(A807)) &gt; 0, TRUE, FALSE)</f>
        <v>0</v>
      </c>
      <c r="J807" s="23"/>
      <c r="K807" s="20" t="str">
        <f>IFERROR(VLOOKUP(LOWER(A807), '[1]설문지 응답 시트1'!I:N, 6, FALSE), "")</f>
        <v/>
      </c>
      <c r="L807" s="22" t="b">
        <v>0</v>
      </c>
      <c r="M807" s="22" t="b">
        <v>0</v>
      </c>
      <c r="N807" s="20"/>
      <c r="O807" s="21" t="str">
        <f>IF(ISBLANK(Table1[[#This Row],[예약일(확정)]]),"",Table1[[#This Row],[예약일(확정)]]+7)</f>
        <v/>
      </c>
      <c r="P807" s="20"/>
      <c r="Q807" s="20"/>
      <c r="R807" s="20"/>
      <c r="S807" s="20"/>
      <c r="T807" s="20"/>
      <c r="U807" s="19"/>
    </row>
    <row r="808" spans="1:21" ht="17">
      <c r="A808" s="75" t="s">
        <v>3713</v>
      </c>
      <c r="B808" s="222" t="str">
        <f>"https://www.instagram.com/"&amp;A808</f>
        <v>https://www.instagram.com/busralayda</v>
      </c>
      <c r="C808" s="182"/>
      <c r="D808" s="148" t="s">
        <v>4</v>
      </c>
      <c r="E808" s="223" t="str">
        <f ca="1">IF(AND(J808&lt;&gt;"", O808&lt;&gt;"", TODAY() &gt; O808, N808=""), "포스팅 지연",
IF(N808&lt;&gt;"", "포스팅 완료",
IF(M808=TRUE, "시술 완료",
IF(L808=TRUE, "콘텐츠 가이드 전송",
IF(NOT(ISBLANK(J808)), "예약 확정",
IF(I808=TRUE, "구글폼 회신",
IF(H808=TRUE, "구글폼 전송",
IF(G808=TRUE, "거절",
IF(F808=TRUE, "회신 수신",
"태핑 완료 회신대기")))))
))))</f>
        <v>회신 수신</v>
      </c>
      <c r="F808" s="13" t="b">
        <v>1</v>
      </c>
      <c r="G808" s="13" t="b">
        <v>0</v>
      </c>
      <c r="H808" s="13" t="b">
        <v>0</v>
      </c>
      <c r="I808" s="13" t="b">
        <f>IF(COUNTIF([1]!Form_Responses1[[#All],[Instagram account
(ex. idenel_official - Do not put "@")]], LOWER(A808)) &gt; 0, TRUE, FALSE)</f>
        <v>0</v>
      </c>
      <c r="J808" s="14"/>
      <c r="K808" s="11" t="str">
        <f>IFERROR(VLOOKUP(LOWER(A808), '[1]설문지 응답 시트1'!I:N, 6, FALSE), "")</f>
        <v/>
      </c>
      <c r="L808" s="13" t="b">
        <v>0</v>
      </c>
      <c r="M808" s="13" t="b">
        <v>0</v>
      </c>
      <c r="N808" s="11"/>
      <c r="O808" s="12" t="str">
        <f>IF(ISBLANK(Table1[[#This Row],[예약일(확정)]]),"",Table1[[#This Row],[예약일(확정)]]+7)</f>
        <v/>
      </c>
      <c r="P808" s="11"/>
      <c r="Q808" s="11"/>
      <c r="R808" s="11"/>
      <c r="S808" s="11"/>
      <c r="T808" s="11"/>
      <c r="U808" s="10"/>
    </row>
    <row r="809" spans="1:21" ht="17">
      <c r="A809" s="71" t="s">
        <v>3335</v>
      </c>
      <c r="B809" s="222" t="str">
        <f>"https://www.instagram.com/"&amp;A809</f>
        <v>https://www.instagram.com/bypadapada</v>
      </c>
      <c r="C809" s="182"/>
      <c r="D809" s="150" t="s">
        <v>4</v>
      </c>
      <c r="E809" s="224" t="str">
        <f ca="1">IF(AND(J809&lt;&gt;"", O809&lt;&gt;"", TODAY() &gt; O809, N809=""), "포스팅 지연",
IF(N809&lt;&gt;"", "포스팅 완료",
IF(M809=TRUE, "시술 완료",
IF(L809=TRUE, "콘텐츠 가이드 전송",
IF(NOT(ISBLANK(J809)), "예약 확정",
IF(I809=TRUE, "구글폼 회신",
IF(H809=TRUE, "구글폼 전송",
IF(G809=TRUE, "거절",
IF(F809=TRUE, "회신 수신",
"태핑 완료 회신대기")))))
))))</f>
        <v>태핑 완료 회신대기</v>
      </c>
      <c r="F809" s="22"/>
      <c r="G809" s="22"/>
      <c r="H809" s="22"/>
      <c r="I809" s="22" t="b">
        <f>IF(COUNTIF([1]!Form_Responses1[[#All],[Instagram account
(ex. idenel_official - Do not put "@")]], LOWER(A809)) &gt; 0, TRUE, FALSE)</f>
        <v>0</v>
      </c>
      <c r="J809" s="23"/>
      <c r="K809" s="20" t="str">
        <f>IFERROR(VLOOKUP(LOWER(A809), '[1]설문지 응답 시트1'!I:N, 6, FALSE), "")</f>
        <v/>
      </c>
      <c r="L809" s="22"/>
      <c r="M809" s="22"/>
      <c r="O809" s="21" t="str">
        <f>IF(ISBLANK(Table1[[#This Row],[예약일(확정)]]),"",Table1[[#This Row],[예약일(확정)]]+7)</f>
        <v/>
      </c>
      <c r="P809" s="20"/>
      <c r="U809" s="19"/>
    </row>
    <row r="810" spans="1:21" ht="17">
      <c r="A810" s="124" t="s">
        <v>5069</v>
      </c>
      <c r="B810" s="222" t="str">
        <f>"https://www.instagram.com/"&amp;A810</f>
        <v>https://www.instagram.com/caco.florist</v>
      </c>
      <c r="C810" s="182"/>
      <c r="D810" s="148" t="s">
        <v>4</v>
      </c>
      <c r="E810" s="223" t="str">
        <f ca="1">IF(AND(J810&lt;&gt;"", O810&lt;&gt;"", TODAY() &gt; O810, N810=""), "포스팅 지연",
IF(N810&lt;&gt;"", "포스팅 완료",
IF(M810=TRUE, "시술 완료",
IF(L810=TRUE, "콘텐츠 가이드 전송",
IF(NOT(ISBLANK(J810)), "예약 확정",
IF(I810=TRUE, "구글폼 회신",
IF(H810=TRUE, "구글폼 전송",
IF(G810=TRUE, "거절",
IF(F810=TRUE, "회신 수신",
"태핑 완료 회신대기")))))
))))</f>
        <v>태핑 완료 회신대기</v>
      </c>
      <c r="F810" s="13"/>
      <c r="G810" s="13"/>
      <c r="H810" s="13"/>
      <c r="I810" s="13" t="b">
        <f>IF(COUNTIF([1]!Form_Responses1[[#All],[Instagram account
(ex. idenel_official - Do not put "@")]], LOWER(A810)) &gt; 0, TRUE, FALSE)</f>
        <v>0</v>
      </c>
      <c r="J810" s="14"/>
      <c r="K810" s="11" t="str">
        <f>IFERROR(VLOOKUP(LOWER(A810), '[1]설문지 응답 시트1'!I:N, 6, FALSE), "")</f>
        <v/>
      </c>
      <c r="L810" s="13"/>
      <c r="M810" s="13"/>
      <c r="O810" s="12" t="str">
        <f>IF(ISBLANK(Table1[[#This Row],[예약일(확정)]]),"",Table1[[#This Row],[예약일(확정)]]+7)</f>
        <v/>
      </c>
      <c r="P810" s="11"/>
      <c r="U810" s="10"/>
    </row>
    <row r="811" spans="1:21" ht="17">
      <c r="A811" s="71" t="s">
        <v>972</v>
      </c>
      <c r="B811" s="222" t="str">
        <f>"https://www.instagram.com/"&amp;A811</f>
        <v>https://www.instagram.com/calliejo321</v>
      </c>
      <c r="C811" s="182"/>
      <c r="D811" s="150" t="s">
        <v>4</v>
      </c>
      <c r="E811" s="224" t="str">
        <f ca="1">IF(AND(J811&lt;&gt;"", O811&lt;&gt;"", TODAY() &gt; O811, N811=""), "포스팅 지연",
IF(N811&lt;&gt;"", "포스팅 완료",
IF(M811=TRUE, "시술 완료",
IF(L811=TRUE, "콘텐츠 가이드 전송",
IF(NOT(ISBLANK(J811)), "예약 확정",
IF(I811=TRUE, "구글폼 회신",
IF(H811=TRUE, "구글폼 전송",
IF(G811=TRUE, "거절",
IF(F811=TRUE, "회신 수신",
"태핑 완료 회신대기")))))
))))</f>
        <v>태핑 완료 회신대기</v>
      </c>
      <c r="F811" s="22"/>
      <c r="G811" s="22"/>
      <c r="H811" s="22"/>
      <c r="I811" s="22" t="b">
        <f>IF(COUNTIF([1]!Form_Responses1[[#All],[Instagram account
(ex. idenel_official - Do not put "@")]], LOWER(A811)) &gt; 0, TRUE, FALSE)</f>
        <v>0</v>
      </c>
      <c r="J811" s="23"/>
      <c r="K811" s="20" t="str">
        <f>IFERROR(VLOOKUP(LOWER(A811), '[1]설문지 응답 시트1'!I:N, 6, FALSE), "")</f>
        <v/>
      </c>
      <c r="L811" s="22"/>
      <c r="M811" s="22"/>
      <c r="O811" s="21" t="str">
        <f>IF(ISBLANK(Table1[[#This Row],[예약일(확정)]]),"",Table1[[#This Row],[예약일(확정)]]+7)</f>
        <v/>
      </c>
      <c r="P811" s="20"/>
      <c r="U811" s="19"/>
    </row>
    <row r="812" spans="1:21" ht="17">
      <c r="A812" s="71" t="s">
        <v>5068</v>
      </c>
      <c r="B812" s="222" t="str">
        <f>"https://www.instagram.com/"&amp;A812</f>
        <v>https://www.instagram.com/caroline_ravaillaux</v>
      </c>
      <c r="C812" s="182"/>
      <c r="D812" s="148" t="s">
        <v>4</v>
      </c>
      <c r="E812" s="223" t="str">
        <f ca="1">IF(AND(J812&lt;&gt;"", O812&lt;&gt;"", TODAY() &gt; O812, N812=""), "포스팅 지연",
IF(N812&lt;&gt;"", "포스팅 완료",
IF(M812=TRUE, "시술 완료",
IF(L812=TRUE, "콘텐츠 가이드 전송",
IF(NOT(ISBLANK(J812)), "예약 확정",
IF(I812=TRUE, "구글폼 회신",
IF(H812=TRUE, "구글폼 전송",
IF(G812=TRUE, "거절",
IF(F812=TRUE, "회신 수신",
"태핑 완료 회신대기")))))
))))</f>
        <v>태핑 완료 회신대기</v>
      </c>
      <c r="F812" s="13"/>
      <c r="G812" s="13"/>
      <c r="H812" s="13"/>
      <c r="I812" s="13" t="b">
        <f>IF(COUNTIF([1]!Form_Responses1[[#All],[Instagram account
(ex. idenel_official - Do not put "@")]], LOWER(A812)) &gt; 0, TRUE, FALSE)</f>
        <v>0</v>
      </c>
      <c r="J812" s="14"/>
      <c r="K812" s="11" t="str">
        <f>IFERROR(VLOOKUP(LOWER(A812), '[1]설문지 응답 시트1'!I:N, 6, FALSE), "")</f>
        <v/>
      </c>
      <c r="L812" s="13"/>
      <c r="M812" s="13"/>
      <c r="O812" s="12" t="str">
        <f>IF(ISBLANK(Table1[[#This Row],[예약일(확정)]]),"",Table1[[#This Row],[예약일(확정)]]+7)</f>
        <v/>
      </c>
      <c r="P812" s="11"/>
      <c r="U812" s="10"/>
    </row>
    <row r="813" spans="1:21" ht="17">
      <c r="A813" s="124" t="s">
        <v>5067</v>
      </c>
      <c r="B813" s="222" t="str">
        <f>"https://www.instagram.com/"&amp;A813</f>
        <v>https://www.instagram.com/casieella</v>
      </c>
      <c r="C813" s="182"/>
      <c r="D813" s="150" t="s">
        <v>4</v>
      </c>
      <c r="E813" s="224" t="str">
        <f ca="1">IF(AND(J813&lt;&gt;"", O813&lt;&gt;"", TODAY() &gt; O813, N813=""), "포스팅 지연",
IF(N813&lt;&gt;"", "포스팅 완료",
IF(M813=TRUE, "시술 완료",
IF(L813=TRUE, "콘텐츠 가이드 전송",
IF(NOT(ISBLANK(J813)), "예약 확정",
IF(I813=TRUE, "구글폼 회신",
IF(H813=TRUE, "구글폼 전송",
IF(G813=TRUE, "거절",
IF(F813=TRUE, "회신 수신",
"태핑 완료 회신대기")))))
))))</f>
        <v>태핑 완료 회신대기</v>
      </c>
      <c r="F813" s="22"/>
      <c r="G813" s="22"/>
      <c r="H813" s="22"/>
      <c r="I813" s="22" t="b">
        <f>IF(COUNTIF([1]!Form_Responses1[[#All],[Instagram account
(ex. idenel_official - Do not put "@")]], LOWER(A813)) &gt; 0, TRUE, FALSE)</f>
        <v>0</v>
      </c>
      <c r="J813" s="23"/>
      <c r="K813" s="20" t="str">
        <f>IFERROR(VLOOKUP(LOWER(A813), '[1]설문지 응답 시트1'!I:N, 6, FALSE), "")</f>
        <v/>
      </c>
      <c r="L813" s="22"/>
      <c r="M813" s="22"/>
      <c r="O813" s="21" t="str">
        <f>IF(ISBLANK(Table1[[#This Row],[예약일(확정)]]),"",Table1[[#This Row],[예약일(확정)]]+7)</f>
        <v/>
      </c>
      <c r="P813" s="20"/>
      <c r="U813" s="19"/>
    </row>
    <row r="814" spans="1:21" ht="17">
      <c r="A814" s="71" t="s">
        <v>5066</v>
      </c>
      <c r="B814" s="222" t="str">
        <f>"https://www.instagram.com/"&amp;A814</f>
        <v>https://www.instagram.com/chagay_nata</v>
      </c>
      <c r="C814" s="182"/>
      <c r="D814" s="148" t="s">
        <v>4</v>
      </c>
      <c r="E814" s="223" t="str">
        <f ca="1">IF(AND(J814&lt;&gt;"", O814&lt;&gt;"", TODAY() &gt; O814, N814=""), "포스팅 지연",
IF(N814&lt;&gt;"", "포스팅 완료",
IF(M814=TRUE, "시술 완료",
IF(L814=TRUE, "콘텐츠 가이드 전송",
IF(NOT(ISBLANK(J814)), "예약 확정",
IF(I814=TRUE, "구글폼 회신",
IF(H814=TRUE, "구글폼 전송",
IF(G814=TRUE, "거절",
IF(F814=TRUE, "회신 수신",
"태핑 완료 회신대기")))))
))))</f>
        <v>태핑 완료 회신대기</v>
      </c>
      <c r="F814" s="13"/>
      <c r="G814" s="13"/>
      <c r="H814" s="13"/>
      <c r="I814" s="13" t="b">
        <f>IF(COUNTIF([1]!Form_Responses1[[#All],[Instagram account
(ex. idenel_official - Do not put "@")]], LOWER(A814)) &gt; 0, TRUE, FALSE)</f>
        <v>0</v>
      </c>
      <c r="J814" s="14"/>
      <c r="K814" s="11" t="str">
        <f>IFERROR(VLOOKUP(LOWER(A814), '[1]설문지 응답 시트1'!I:N, 6, FALSE), "")</f>
        <v/>
      </c>
      <c r="L814" s="13"/>
      <c r="M814" s="13"/>
      <c r="O814" s="12" t="str">
        <f>IF(ISBLANK(Table1[[#This Row],[예약일(확정)]]),"",Table1[[#This Row],[예약일(확정)]]+7)</f>
        <v/>
      </c>
      <c r="P814" s="11"/>
      <c r="U814" s="10"/>
    </row>
    <row r="815" spans="1:21" ht="17">
      <c r="A815" s="124" t="s">
        <v>5065</v>
      </c>
      <c r="B815" s="222" t="str">
        <f>"https://www.instagram.com/"&amp;A815</f>
        <v>https://www.instagram.com/cherie_moore</v>
      </c>
      <c r="C815" s="182"/>
      <c r="D815" s="150" t="s">
        <v>4</v>
      </c>
      <c r="E815" s="224" t="str">
        <f ca="1">IF(AND(J815&lt;&gt;"", O815&lt;&gt;"", TODAY() &gt; O815, N815=""), "포스팅 지연",
IF(N815&lt;&gt;"", "포스팅 완료",
IF(M815=TRUE, "시술 완료",
IF(L815=TRUE, "콘텐츠 가이드 전송",
IF(NOT(ISBLANK(J815)), "예약 확정",
IF(I815=TRUE, "구글폼 회신",
IF(H815=TRUE, "구글폼 전송",
IF(G815=TRUE, "거절",
IF(F815=TRUE, "회신 수신",
"태핑 완료 회신대기")))))
))))</f>
        <v>태핑 완료 회신대기</v>
      </c>
      <c r="F815" s="22"/>
      <c r="G815" s="22"/>
      <c r="H815" s="22"/>
      <c r="I815" s="22" t="b">
        <f>IF(COUNTIF([1]!Form_Responses1[[#All],[Instagram account
(ex. idenel_official - Do not put "@")]], LOWER(A815)) &gt; 0, TRUE, FALSE)</f>
        <v>0</v>
      </c>
      <c r="J815" s="23"/>
      <c r="K815" s="20" t="str">
        <f>IFERROR(VLOOKUP(LOWER(A815), '[1]설문지 응답 시트1'!I:N, 6, FALSE), "")</f>
        <v/>
      </c>
      <c r="L815" s="22"/>
      <c r="M815" s="22"/>
      <c r="O815" s="21" t="str">
        <f>IF(ISBLANK(Table1[[#This Row],[예약일(확정)]]),"",Table1[[#This Row],[예약일(확정)]]+7)</f>
        <v/>
      </c>
      <c r="P815" s="20"/>
      <c r="U815" s="19"/>
    </row>
    <row r="816" spans="1:21" ht="17">
      <c r="A816" s="71" t="s">
        <v>5064</v>
      </c>
      <c r="B816" s="222" t="str">
        <f>"https://www.instagram.com/"&amp;A816</f>
        <v>https://www.instagram.com/christinakd92</v>
      </c>
      <c r="C816" s="182"/>
      <c r="D816" s="148" t="s">
        <v>4</v>
      </c>
      <c r="E816" s="223" t="str">
        <f ca="1">IF(AND(J816&lt;&gt;"", O816&lt;&gt;"", TODAY() &gt; O816, N816=""), "포스팅 지연",
IF(N816&lt;&gt;"", "포스팅 완료",
IF(M816=TRUE, "시술 완료",
IF(L816=TRUE, "콘텐츠 가이드 전송",
IF(NOT(ISBLANK(J816)), "예약 확정",
IF(I816=TRUE, "구글폼 회신",
IF(H816=TRUE, "구글폼 전송",
IF(G816=TRUE, "거절",
IF(F816=TRUE, "회신 수신",
"태핑 완료 회신대기")))))
))))</f>
        <v>태핑 완료 회신대기</v>
      </c>
      <c r="F816" s="13"/>
      <c r="G816" s="13"/>
      <c r="H816" s="13"/>
      <c r="I816" s="13" t="b">
        <f>IF(COUNTIF([1]!Form_Responses1[[#All],[Instagram account
(ex. idenel_official - Do not put "@")]], LOWER(A816)) &gt; 0, TRUE, FALSE)</f>
        <v>0</v>
      </c>
      <c r="J816" s="14"/>
      <c r="K816" s="11" t="str">
        <f>IFERROR(VLOOKUP(LOWER(A816), '[1]설문지 응답 시트1'!I:N, 6, FALSE), "")</f>
        <v/>
      </c>
      <c r="L816" s="13"/>
      <c r="M816" s="13"/>
      <c r="O816" s="12" t="str">
        <f>IF(ISBLANK(Table1[[#This Row],[예약일(확정)]]),"",Table1[[#This Row],[예약일(확정)]]+7)</f>
        <v/>
      </c>
      <c r="P816" s="11"/>
      <c r="U816" s="10"/>
    </row>
    <row r="817" spans="1:21" ht="17">
      <c r="A817" s="124" t="s">
        <v>356</v>
      </c>
      <c r="B817" s="222" t="str">
        <f>"https://www.instagram.com/"&amp;A817</f>
        <v>https://www.instagram.com/claudyclauu</v>
      </c>
      <c r="C817" s="182"/>
      <c r="D817" s="150" t="s">
        <v>4</v>
      </c>
      <c r="E817" s="224" t="str">
        <f ca="1">IF(AND(J817&lt;&gt;"", O817&lt;&gt;"", TODAY() &gt; O817, N817=""), "포스팅 지연",
IF(N817&lt;&gt;"", "포스팅 완료",
IF(M817=TRUE, "시술 완료",
IF(L817=TRUE, "콘텐츠 가이드 전송",
IF(NOT(ISBLANK(J817)), "예약 확정",
IF(I817=TRUE, "구글폼 회신",
IF(H817=TRUE, "구글폼 전송",
IF(G817=TRUE, "거절",
IF(F817=TRUE, "회신 수신",
"태핑 완료 회신대기")))))
))))</f>
        <v>태핑 완료 회신대기</v>
      </c>
      <c r="F817" s="22"/>
      <c r="G817" s="22"/>
      <c r="H817" s="22"/>
      <c r="I817" s="22" t="b">
        <f>IF(COUNTIF([1]!Form_Responses1[[#All],[Instagram account
(ex. idenel_official - Do not put "@")]], LOWER(A817)) &gt; 0, TRUE, FALSE)</f>
        <v>0</v>
      </c>
      <c r="J817" s="23"/>
      <c r="K817" s="20" t="str">
        <f>IFERROR(VLOOKUP(LOWER(A817), '[1]설문지 응답 시트1'!I:N, 6, FALSE), "")</f>
        <v/>
      </c>
      <c r="L817" s="22"/>
      <c r="M817" s="22"/>
      <c r="O817" s="21" t="str">
        <f>IF(ISBLANK(Table1[[#This Row],[예약일(확정)]]),"",Table1[[#This Row],[예약일(확정)]]+7)</f>
        <v/>
      </c>
      <c r="P817" s="20"/>
      <c r="U817" s="19"/>
    </row>
    <row r="818" spans="1:21" ht="17">
      <c r="A818" s="75" t="s">
        <v>5063</v>
      </c>
      <c r="B818" s="222" t="str">
        <f>"https://www.instagram.com/"&amp;A818</f>
        <v>https://www.instagram.com/clena_yuki_</v>
      </c>
      <c r="C818" s="182"/>
      <c r="D818" s="148" t="s">
        <v>4</v>
      </c>
      <c r="E818" s="223" t="str">
        <f ca="1">IF(AND(J818&lt;&gt;"", O818&lt;&gt;"", TODAY() &gt; O818, N818=""), "포스팅 지연",
IF(N818&lt;&gt;"", "포스팅 완료",
IF(M818=TRUE, "시술 완료",
IF(L818=TRUE, "콘텐츠 가이드 전송",
IF(NOT(ISBLANK(J818)), "예약 확정",
IF(I818=TRUE, "구글폼 회신",
IF(H818=TRUE, "구글폼 전송",
IF(G818=TRUE, "거절",
IF(F818=TRUE, "회신 수신",
"태핑 완료 회신대기")))))
))))</f>
        <v>태핑 완료 회신대기</v>
      </c>
      <c r="F818" s="13"/>
      <c r="G818" s="13"/>
      <c r="H818" s="13"/>
      <c r="I818" s="13" t="b">
        <f>IF(COUNTIF([1]!Form_Responses1[[#All],[Instagram account
(ex. idenel_official - Do not put "@")]], LOWER(A818)) &gt; 0, TRUE, FALSE)</f>
        <v>0</v>
      </c>
      <c r="J818" s="14"/>
      <c r="K818" s="11" t="str">
        <f>IFERROR(VLOOKUP(LOWER(A818), '[1]설문지 응답 시트1'!I:N, 6, FALSE), "")</f>
        <v/>
      </c>
      <c r="L818" s="13"/>
      <c r="M818" s="13"/>
      <c r="N818" s="11"/>
      <c r="O818" s="12" t="str">
        <f>IF(ISBLANK(Table1[[#This Row],[예약일(확정)]]),"",Table1[[#This Row],[예약일(확정)]]+7)</f>
        <v/>
      </c>
      <c r="P818" s="11"/>
      <c r="Q818" s="11"/>
      <c r="R818" s="11"/>
      <c r="S818" s="11"/>
      <c r="T818" s="11"/>
      <c r="U818" s="10"/>
    </row>
    <row r="819" spans="1:21" ht="17">
      <c r="A819" s="124" t="s">
        <v>5062</v>
      </c>
      <c r="B819" s="222" t="str">
        <f>"https://www.instagram.com/"&amp;A819</f>
        <v>https://www.instagram.com/comidaperronaa</v>
      </c>
      <c r="C819" s="182"/>
      <c r="D819" s="150" t="s">
        <v>4</v>
      </c>
      <c r="E819" s="224" t="str">
        <f ca="1">IF(AND(J819&lt;&gt;"", O819&lt;&gt;"", TODAY() &gt; O819, N819=""), "포스팅 지연",
IF(N819&lt;&gt;"", "포스팅 완료",
IF(M819=TRUE, "시술 완료",
IF(L819=TRUE, "콘텐츠 가이드 전송",
IF(NOT(ISBLANK(J819)), "예약 확정",
IF(I819=TRUE, "구글폼 회신",
IF(H819=TRUE, "구글폼 전송",
IF(G819=TRUE, "거절",
IF(F819=TRUE, "회신 수신",
"태핑 완료 회신대기")))))
))))</f>
        <v>태핑 완료 회신대기</v>
      </c>
      <c r="F819" s="22"/>
      <c r="G819" s="22"/>
      <c r="H819" s="22"/>
      <c r="I819" s="22" t="b">
        <f>IF(COUNTIF([1]!Form_Responses1[[#All],[Instagram account
(ex. idenel_official - Do not put "@")]], LOWER(A819)) &gt; 0, TRUE, FALSE)</f>
        <v>0</v>
      </c>
      <c r="J819" s="23"/>
      <c r="K819" s="20" t="str">
        <f>IFERROR(VLOOKUP(LOWER(A819), '[1]설문지 응답 시트1'!I:N, 6, FALSE), "")</f>
        <v/>
      </c>
      <c r="L819" s="22"/>
      <c r="M819" s="22"/>
      <c r="N819" s="20"/>
      <c r="O819" s="21" t="str">
        <f>IF(ISBLANK(Table1[[#This Row],[예약일(확정)]]),"",Table1[[#This Row],[예약일(확정)]]+7)</f>
        <v/>
      </c>
      <c r="P819" s="20"/>
      <c r="Q819" s="20"/>
      <c r="R819" s="20"/>
      <c r="S819" s="20"/>
      <c r="T819" s="20"/>
      <c r="U819" s="19"/>
    </row>
    <row r="820" spans="1:21" ht="17">
      <c r="A820" s="71" t="s">
        <v>5061</v>
      </c>
      <c r="B820" s="222" t="str">
        <f>"https://www.instagram.com/"&amp;A820</f>
        <v>https://www.instagram.com/d1nvraa</v>
      </c>
      <c r="C820" s="182"/>
      <c r="D820" s="148" t="s">
        <v>4</v>
      </c>
      <c r="E820" s="223" t="str">
        <f ca="1">IF(AND(J820&lt;&gt;"", O820&lt;&gt;"", TODAY() &gt; O820, N820=""), "포스팅 지연",
IF(N820&lt;&gt;"", "포스팅 완료",
IF(M820=TRUE, "시술 완료",
IF(L820=TRUE, "콘텐츠 가이드 전송",
IF(NOT(ISBLANK(J820)), "예약 확정",
IF(I820=TRUE, "구글폼 회신",
IF(H820=TRUE, "구글폼 전송",
IF(G820=TRUE, "거절",
IF(F820=TRUE, "회신 수신",
"태핑 완료 회신대기")))))
))))</f>
        <v>태핑 완료 회신대기</v>
      </c>
      <c r="F820" s="13" t="b">
        <v>0</v>
      </c>
      <c r="G820" s="13" t="b">
        <v>0</v>
      </c>
      <c r="H820" s="13" t="b">
        <v>0</v>
      </c>
      <c r="I820" s="13" t="b">
        <f>IF(COUNTIF([1]!Form_Responses1[[#All],[Instagram account
(ex. idenel_official - Do not put "@")]], LOWER(A820)) &gt; 0, TRUE, FALSE)</f>
        <v>0</v>
      </c>
      <c r="J820" s="14"/>
      <c r="K820" s="11" t="str">
        <f>IFERROR(VLOOKUP(LOWER(A820), '[1]설문지 응답 시트1'!I:N, 6, FALSE), "")</f>
        <v/>
      </c>
      <c r="L820" s="13" t="b">
        <v>0</v>
      </c>
      <c r="M820" s="13" t="b">
        <v>0</v>
      </c>
      <c r="N820" s="11"/>
      <c r="O820" s="12" t="str">
        <f>IF(ISBLANK(Table1[[#This Row],[예약일(확정)]]),"",Table1[[#This Row],[예약일(확정)]]+7)</f>
        <v/>
      </c>
      <c r="P820" s="11"/>
      <c r="Q820" s="11"/>
      <c r="R820" s="11"/>
      <c r="S820" s="11"/>
      <c r="T820" s="11"/>
      <c r="U820" s="10"/>
    </row>
    <row r="821" spans="1:21" ht="17">
      <c r="A821" s="124" t="s">
        <v>5060</v>
      </c>
      <c r="B821" s="222" t="str">
        <f>"https://www.instagram.com/"&amp;A821</f>
        <v>https://www.instagram.com/daesungseo98</v>
      </c>
      <c r="C821" s="182"/>
      <c r="D821" s="150" t="s">
        <v>4</v>
      </c>
      <c r="E821" s="224" t="str">
        <f ca="1">IF(AND(J821&lt;&gt;"", O821&lt;&gt;"", TODAY() &gt; O821, N821=""), "포스팅 지연",
IF(N821&lt;&gt;"", "포스팅 완료",
IF(M821=TRUE, "시술 완료",
IF(L821=TRUE, "콘텐츠 가이드 전송",
IF(NOT(ISBLANK(J821)), "예약 확정",
IF(I821=TRUE, "구글폼 회신",
IF(H821=TRUE, "구글폼 전송",
IF(G821=TRUE, "거절",
IF(F821=TRUE, "회신 수신",
"태핑 완료 회신대기")))))
))))</f>
        <v>태핑 완료 회신대기</v>
      </c>
      <c r="F821" s="22" t="b">
        <v>0</v>
      </c>
      <c r="G821" s="22" t="b">
        <v>0</v>
      </c>
      <c r="H821" s="22" t="b">
        <v>0</v>
      </c>
      <c r="I821" s="22" t="b">
        <f>IF(COUNTIF([1]!Form_Responses1[[#All],[Instagram account
(ex. idenel_official - Do not put "@")]], LOWER(A821)) &gt; 0, TRUE, FALSE)</f>
        <v>0</v>
      </c>
      <c r="J821" s="23"/>
      <c r="K821" s="20" t="str">
        <f>IFERROR(VLOOKUP(LOWER(A821), '[1]설문지 응답 시트1'!I:N, 6, FALSE), "")</f>
        <v/>
      </c>
      <c r="L821" s="22" t="b">
        <v>0</v>
      </c>
      <c r="M821" s="22" t="b">
        <v>0</v>
      </c>
      <c r="N821" s="20"/>
      <c r="O821" s="21" t="str">
        <f>IF(ISBLANK(Table1[[#This Row],[예약일(확정)]]),"",Table1[[#This Row],[예약일(확정)]]+7)</f>
        <v/>
      </c>
      <c r="P821" s="20"/>
      <c r="Q821" s="20"/>
      <c r="R821" s="20"/>
      <c r="S821" s="20"/>
      <c r="T821" s="20"/>
      <c r="U821" s="19"/>
    </row>
    <row r="822" spans="1:21" ht="17">
      <c r="A822" s="75" t="s">
        <v>5059</v>
      </c>
      <c r="B822" s="222" t="str">
        <f>"https://www.instagram.com/"&amp;A822</f>
        <v>https://www.instagram.com/daily_zizo</v>
      </c>
      <c r="C822" s="182"/>
      <c r="D822" s="148" t="s">
        <v>4</v>
      </c>
      <c r="E822" s="223" t="str">
        <f ca="1">IF(AND(J822&lt;&gt;"", O822&lt;&gt;"", TODAY() &gt; O822, N822=""), "포스팅 지연",
IF(N822&lt;&gt;"", "포스팅 완료",
IF(M822=TRUE, "시술 완료",
IF(L822=TRUE, "콘텐츠 가이드 전송",
IF(NOT(ISBLANK(J822)), "예약 확정",
IF(I822=TRUE, "구글폼 회신",
IF(H822=TRUE, "구글폼 전송",
IF(G822=TRUE, "거절",
IF(F822=TRUE, "회신 수신",
"태핑 완료 회신대기")))))
))))</f>
        <v>태핑 완료 회신대기</v>
      </c>
      <c r="F822" s="13" t="b">
        <v>0</v>
      </c>
      <c r="G822" s="13" t="b">
        <v>0</v>
      </c>
      <c r="H822" s="13" t="b">
        <v>0</v>
      </c>
      <c r="I822" s="13" t="b">
        <f>IF(COUNTIF([1]!Form_Responses1[[#All],[Instagram account
(ex. idenel_official - Do not put "@")]], LOWER(A822)) &gt; 0, TRUE, FALSE)</f>
        <v>0</v>
      </c>
      <c r="J822" s="14"/>
      <c r="K822" s="11" t="str">
        <f>IFERROR(VLOOKUP(LOWER(A822), '[1]설문지 응답 시트1'!I:N, 6, FALSE), "")</f>
        <v/>
      </c>
      <c r="L822" s="13" t="b">
        <v>0</v>
      </c>
      <c r="M822" s="13" t="b">
        <v>0</v>
      </c>
      <c r="N822" s="11"/>
      <c r="O822" s="12" t="str">
        <f>IF(ISBLANK(Table1[[#This Row],[예약일(확정)]]),"",Table1[[#This Row],[예약일(확정)]]+7)</f>
        <v/>
      </c>
      <c r="P822" s="11"/>
      <c r="Q822" s="11"/>
      <c r="R822" s="11"/>
      <c r="S822" s="11"/>
      <c r="T822" s="11"/>
      <c r="U822" s="10"/>
    </row>
    <row r="823" spans="1:21" ht="17">
      <c r="A823" s="71" t="s">
        <v>5058</v>
      </c>
      <c r="B823" s="222" t="str">
        <f>"https://www.instagram.com/"&amp;A823</f>
        <v>https://www.instagram.com/dave.stn</v>
      </c>
      <c r="C823" s="182"/>
      <c r="D823" s="150" t="s">
        <v>4</v>
      </c>
      <c r="E823" s="224" t="str">
        <f ca="1">IF(AND(J823&lt;&gt;"", O823&lt;&gt;"", TODAY() &gt; O823, N823=""), "포스팅 지연",
IF(N823&lt;&gt;"", "포스팅 완료",
IF(M823=TRUE, "시술 완료",
IF(L823=TRUE, "콘텐츠 가이드 전송",
IF(NOT(ISBLANK(J823)), "예약 확정",
IF(I823=TRUE, "구글폼 회신",
IF(H823=TRUE, "구글폼 전송",
IF(G823=TRUE, "거절",
IF(F823=TRUE, "회신 수신",
"태핑 완료 회신대기")))))
))))</f>
        <v>태핑 완료 회신대기</v>
      </c>
      <c r="F823" s="22" t="b">
        <v>0</v>
      </c>
      <c r="G823" s="22" t="b">
        <v>0</v>
      </c>
      <c r="H823" s="22" t="b">
        <v>0</v>
      </c>
      <c r="I823" s="22" t="b">
        <f>IF(COUNTIF([1]!Form_Responses1[[#All],[Instagram account
(ex. idenel_official - Do not put "@")]], LOWER(A823)) &gt; 0, TRUE, FALSE)</f>
        <v>0</v>
      </c>
      <c r="J823" s="23"/>
      <c r="K823" s="20" t="str">
        <f>IFERROR(VLOOKUP(LOWER(A823), '[1]설문지 응답 시트1'!I:N, 6, FALSE), "")</f>
        <v/>
      </c>
      <c r="L823" s="22" t="b">
        <v>0</v>
      </c>
      <c r="M823" s="22" t="b">
        <v>0</v>
      </c>
      <c r="N823" s="20"/>
      <c r="O823" s="21" t="str">
        <f>IF(ISBLANK(Table1[[#This Row],[예약일(확정)]]),"",Table1[[#This Row],[예약일(확정)]]+7)</f>
        <v/>
      </c>
      <c r="P823" s="20"/>
      <c r="Q823" s="20"/>
      <c r="R823" s="20"/>
      <c r="S823" s="20"/>
      <c r="T823" s="20"/>
      <c r="U823" s="19"/>
    </row>
    <row r="824" spans="1:21" ht="17">
      <c r="A824" s="124" t="s">
        <v>5057</v>
      </c>
      <c r="B824" s="222" t="str">
        <f>"https://www.instagram.com/"&amp;A824</f>
        <v>https://www.instagram.com/david_phamdp</v>
      </c>
      <c r="C824" s="182"/>
      <c r="D824" s="148" t="s">
        <v>4</v>
      </c>
      <c r="E824" s="223" t="str">
        <f ca="1">IF(AND(J824&lt;&gt;"", O824&lt;&gt;"", TODAY() &gt; O824, N824=""), "포스팅 지연",
IF(N824&lt;&gt;"", "포스팅 완료",
IF(M824=TRUE, "시술 완료",
IF(L824=TRUE, "콘텐츠 가이드 전송",
IF(NOT(ISBLANK(J824)), "예약 확정",
IF(I824=TRUE, "구글폼 회신",
IF(H824=TRUE, "구글폼 전송",
IF(G824=TRUE, "거절",
IF(F824=TRUE, "회신 수신",
"태핑 완료 회신대기")))))
))))</f>
        <v>태핑 완료 회신대기</v>
      </c>
      <c r="F824" s="13" t="b">
        <v>0</v>
      </c>
      <c r="G824" s="13" t="b">
        <v>0</v>
      </c>
      <c r="H824" s="13" t="b">
        <v>0</v>
      </c>
      <c r="I824" s="13" t="b">
        <f>IF(COUNTIF([1]!Form_Responses1[[#All],[Instagram account
(ex. idenel_official - Do not put "@")]], LOWER(A824)) &gt; 0, TRUE, FALSE)</f>
        <v>0</v>
      </c>
      <c r="J824" s="14"/>
      <c r="K824" s="11" t="str">
        <f>IFERROR(VLOOKUP(LOWER(A824), '[1]설문지 응답 시트1'!I:N, 6, FALSE), "")</f>
        <v/>
      </c>
      <c r="L824" s="13" t="b">
        <v>0</v>
      </c>
      <c r="M824" s="13" t="b">
        <v>0</v>
      </c>
      <c r="N824" s="11"/>
      <c r="O824" s="12" t="str">
        <f>IF(ISBLANK(Table1[[#This Row],[예약일(확정)]]),"",Table1[[#This Row],[예약일(확정)]]+7)</f>
        <v/>
      </c>
      <c r="P824" s="11"/>
      <c r="Q824" s="11"/>
      <c r="R824" s="11"/>
      <c r="S824" s="11"/>
      <c r="T824" s="11"/>
      <c r="U824" s="10"/>
    </row>
    <row r="825" spans="1:21" ht="17">
      <c r="A825" s="71" t="s">
        <v>5056</v>
      </c>
      <c r="B825" s="222" t="str">
        <f>"https://www.instagram.com/"&amp;A825</f>
        <v>https://www.instagram.com/deepanwita_</v>
      </c>
      <c r="C825" s="182"/>
      <c r="D825" s="150" t="s">
        <v>4</v>
      </c>
      <c r="E825" s="224" t="str">
        <f ca="1">IF(AND(J825&lt;&gt;"", O825&lt;&gt;"", TODAY() &gt; O825, N825=""), "포스팅 지연",
IF(N825&lt;&gt;"", "포스팅 완료",
IF(M825=TRUE, "시술 완료",
IF(L825=TRUE, "콘텐츠 가이드 전송",
IF(NOT(ISBLANK(J825)), "예약 확정",
IF(I825=TRUE, "구글폼 회신",
IF(H825=TRUE, "구글폼 전송",
IF(G825=TRUE, "거절",
IF(F825=TRUE, "회신 수신",
"태핑 완료 회신대기")))))
))))</f>
        <v>태핑 완료 회신대기</v>
      </c>
      <c r="F825" s="22" t="b">
        <v>0</v>
      </c>
      <c r="G825" s="22" t="b">
        <v>0</v>
      </c>
      <c r="H825" s="22" t="b">
        <v>0</v>
      </c>
      <c r="I825" s="22" t="b">
        <f>IF(COUNTIF([1]!Form_Responses1[[#All],[Instagram account
(ex. idenel_official - Do not put "@")]], LOWER(A825)) &gt; 0, TRUE, FALSE)</f>
        <v>0</v>
      </c>
      <c r="J825" s="23"/>
      <c r="K825" s="20" t="str">
        <f>IFERROR(VLOOKUP(LOWER(A825), '[1]설문지 응답 시트1'!I:N, 6, FALSE), "")</f>
        <v/>
      </c>
      <c r="L825" s="22" t="b">
        <v>0</v>
      </c>
      <c r="M825" s="22" t="b">
        <v>0</v>
      </c>
      <c r="N825" s="20"/>
      <c r="O825" s="21" t="str">
        <f>IF(ISBLANK(Table1[[#This Row],[예약일(확정)]]),"",Table1[[#This Row],[예약일(확정)]]+7)</f>
        <v/>
      </c>
      <c r="P825" s="20"/>
      <c r="Q825" s="20"/>
      <c r="R825" s="20"/>
      <c r="S825" s="20"/>
      <c r="T825" s="20"/>
      <c r="U825" s="19"/>
    </row>
    <row r="826" spans="1:21" ht="17">
      <c r="A826" s="124" t="s">
        <v>3348</v>
      </c>
      <c r="B826" s="222" t="str">
        <f>"https://www.instagram.com/"&amp;A826</f>
        <v>https://www.instagram.com/diaaanaaam</v>
      </c>
      <c r="C826" s="182"/>
      <c r="D826" s="148" t="s">
        <v>4</v>
      </c>
      <c r="E826" s="223" t="str">
        <f ca="1">IF(AND(J826&lt;&gt;"", O826&lt;&gt;"", TODAY() &gt; O826, N826=""), "포스팅 지연",
IF(N826&lt;&gt;"", "포스팅 완료",
IF(M826=TRUE, "시술 완료",
IF(L826=TRUE, "콘텐츠 가이드 전송",
IF(NOT(ISBLANK(J826)), "예약 확정",
IF(I826=TRUE, "구글폼 회신",
IF(H826=TRUE, "구글폼 전송",
IF(G826=TRUE, "거절",
IF(F826=TRUE, "회신 수신",
"태핑 완료 회신대기")))))
))))</f>
        <v>태핑 완료 회신대기</v>
      </c>
      <c r="F826" s="13" t="b">
        <v>0</v>
      </c>
      <c r="G826" s="13" t="b">
        <v>0</v>
      </c>
      <c r="H826" s="13" t="b">
        <v>0</v>
      </c>
      <c r="I826" s="13" t="b">
        <f>IF(COUNTIF([1]!Form_Responses1[[#All],[Instagram account
(ex. idenel_official - Do not put "@")]], LOWER(A826)) &gt; 0, TRUE, FALSE)</f>
        <v>0</v>
      </c>
      <c r="J826" s="14"/>
      <c r="K826" s="11" t="str">
        <f>IFERROR(VLOOKUP(LOWER(A826), '[1]설문지 응답 시트1'!I:N, 6, FALSE), "")</f>
        <v/>
      </c>
      <c r="L826" s="13" t="b">
        <v>0</v>
      </c>
      <c r="M826" s="13" t="b">
        <v>0</v>
      </c>
      <c r="N826" s="11"/>
      <c r="O826" s="12" t="str">
        <f>IF(ISBLANK(Table1[[#This Row],[예약일(확정)]]),"",Table1[[#This Row],[예약일(확정)]]+7)</f>
        <v/>
      </c>
      <c r="P826" s="11"/>
      <c r="Q826" s="11"/>
      <c r="R826" s="11"/>
      <c r="S826" s="11"/>
      <c r="T826" s="11"/>
      <c r="U826" s="10"/>
    </row>
    <row r="827" spans="1:21" ht="17">
      <c r="A827" s="71" t="s">
        <v>5055</v>
      </c>
      <c r="B827" s="222" t="str">
        <f>"https://www.instagram.com/"&amp;A827</f>
        <v>https://www.instagram.com/diana_in_seoul</v>
      </c>
      <c r="C827" s="182"/>
      <c r="D827" s="150" t="s">
        <v>4</v>
      </c>
      <c r="E827" s="224" t="str">
        <f ca="1">IF(AND(J827&lt;&gt;"", O827&lt;&gt;"", TODAY() &gt; O827, N827=""), "포스팅 지연",
IF(N827&lt;&gt;"", "포스팅 완료",
IF(M827=TRUE, "시술 완료",
IF(L827=TRUE, "콘텐츠 가이드 전송",
IF(NOT(ISBLANK(J827)), "예약 확정",
IF(I827=TRUE, "구글폼 회신",
IF(H827=TRUE, "구글폼 전송",
IF(G827=TRUE, "거절",
IF(F827=TRUE, "회신 수신",
"태핑 완료 회신대기")))))
))))</f>
        <v>태핑 완료 회신대기</v>
      </c>
      <c r="F827" s="22" t="b">
        <v>0</v>
      </c>
      <c r="G827" s="22" t="b">
        <v>0</v>
      </c>
      <c r="H827" s="22" t="b">
        <v>0</v>
      </c>
      <c r="I827" s="22" t="b">
        <f>IF(COUNTIF([1]!Form_Responses1[[#All],[Instagram account
(ex. idenel_official - Do not put "@")]], LOWER(A827)) &gt; 0, TRUE, FALSE)</f>
        <v>0</v>
      </c>
      <c r="J827" s="23"/>
      <c r="K827" s="20" t="str">
        <f>IFERROR(VLOOKUP(LOWER(A827), '[1]설문지 응답 시트1'!I:N, 6, FALSE), "")</f>
        <v/>
      </c>
      <c r="L827" s="22" t="b">
        <v>0</v>
      </c>
      <c r="M827" s="22" t="b">
        <v>0</v>
      </c>
      <c r="N827" s="20"/>
      <c r="O827" s="21" t="str">
        <f>IF(ISBLANK(Table1[[#This Row],[예약일(확정)]]),"",Table1[[#This Row],[예약일(확정)]]+7)</f>
        <v/>
      </c>
      <c r="P827" s="20"/>
      <c r="Q827" s="20"/>
      <c r="R827" s="20"/>
      <c r="S827" s="20"/>
      <c r="T827" s="20"/>
      <c r="U827" s="19"/>
    </row>
    <row r="828" spans="1:21" ht="17">
      <c r="A828" s="124" t="s">
        <v>5054</v>
      </c>
      <c r="B828" s="222" t="str">
        <f>"https://www.instagram.com/"&amp;A828</f>
        <v>https://www.instagram.com/diary____chika</v>
      </c>
      <c r="C828" s="182"/>
      <c r="D828" s="148" t="s">
        <v>4</v>
      </c>
      <c r="E828" s="223" t="str">
        <f ca="1">IF(AND(J828&lt;&gt;"", O828&lt;&gt;"", TODAY() &gt; O828, N828=""), "포스팅 지연",
IF(N828&lt;&gt;"", "포스팅 완료",
IF(M828=TRUE, "시술 완료",
IF(L828=TRUE, "콘텐츠 가이드 전송",
IF(NOT(ISBLANK(J828)), "예약 확정",
IF(I828=TRUE, "구글폼 회신",
IF(H828=TRUE, "구글폼 전송",
IF(G828=TRUE, "거절",
IF(F828=TRUE, "회신 수신",
"태핑 완료 회신대기")))))
))))</f>
        <v>태핑 완료 회신대기</v>
      </c>
      <c r="F828" s="13" t="b">
        <v>0</v>
      </c>
      <c r="G828" s="13" t="b">
        <v>0</v>
      </c>
      <c r="H828" s="13" t="b">
        <v>0</v>
      </c>
      <c r="I828" s="13" t="b">
        <f>IF(COUNTIF([1]!Form_Responses1[[#All],[Instagram account
(ex. idenel_official - Do not put "@")]], LOWER(A828)) &gt; 0, TRUE, FALSE)</f>
        <v>0</v>
      </c>
      <c r="J828" s="14"/>
      <c r="K828" s="11" t="str">
        <f>IFERROR(VLOOKUP(LOWER(A828), '[1]설문지 응답 시트1'!I:N, 6, FALSE), "")</f>
        <v/>
      </c>
      <c r="L828" s="13" t="b">
        <v>0</v>
      </c>
      <c r="M828" s="13" t="b">
        <v>0</v>
      </c>
      <c r="N828" s="11"/>
      <c r="O828" s="12" t="str">
        <f>IF(ISBLANK(Table1[[#This Row],[예약일(확정)]]),"",Table1[[#This Row],[예약일(확정)]]+7)</f>
        <v/>
      </c>
      <c r="P828" s="11"/>
      <c r="Q828" s="11"/>
      <c r="R828" s="11"/>
      <c r="S828" s="11"/>
      <c r="T828" s="11"/>
      <c r="U828" s="10"/>
    </row>
    <row r="829" spans="1:21" ht="17">
      <c r="A829" s="71" t="s">
        <v>3320</v>
      </c>
      <c r="B829" s="222" t="str">
        <f>"https://www.instagram.com/"&amp;A829</f>
        <v>https://www.instagram.com/dillydallyonwheels</v>
      </c>
      <c r="C829" s="182"/>
      <c r="D829" s="150" t="s">
        <v>4</v>
      </c>
      <c r="E829" s="224" t="str">
        <f ca="1">IF(AND(J829&lt;&gt;"", O829&lt;&gt;"", TODAY() &gt; O829, N829=""), "포스팅 지연",
IF(N829&lt;&gt;"", "포스팅 완료",
IF(M829=TRUE, "시술 완료",
IF(L829=TRUE, "콘텐츠 가이드 전송",
IF(NOT(ISBLANK(J829)), "예약 확정",
IF(I829=TRUE, "구글폼 회신",
IF(H829=TRUE, "구글폼 전송",
IF(G829=TRUE, "거절",
IF(F829=TRUE, "회신 수신",
"태핑 완료 회신대기")))))
))))</f>
        <v>태핑 완료 회신대기</v>
      </c>
      <c r="F829" s="22" t="b">
        <v>0</v>
      </c>
      <c r="G829" s="22" t="b">
        <v>0</v>
      </c>
      <c r="H829" s="22" t="b">
        <v>0</v>
      </c>
      <c r="I829" s="22" t="b">
        <f>IF(COUNTIF([1]!Form_Responses1[[#All],[Instagram account
(ex. idenel_official - Do not put "@")]], LOWER(A829)) &gt; 0, TRUE, FALSE)</f>
        <v>0</v>
      </c>
      <c r="J829" s="23"/>
      <c r="K829" s="20" t="str">
        <f>IFERROR(VLOOKUP(LOWER(A829), '[1]설문지 응답 시트1'!I:N, 6, FALSE), "")</f>
        <v/>
      </c>
      <c r="L829" s="22" t="b">
        <v>0</v>
      </c>
      <c r="M829" s="22" t="b">
        <v>0</v>
      </c>
      <c r="N829" s="20"/>
      <c r="O829" s="21" t="str">
        <f>IF(ISBLANK(Table1[[#This Row],[예약일(확정)]]),"",Table1[[#This Row],[예약일(확정)]]+7)</f>
        <v/>
      </c>
      <c r="P829" s="20"/>
      <c r="Q829" s="20"/>
      <c r="R829" s="20"/>
      <c r="S829" s="20"/>
      <c r="T829" s="20"/>
      <c r="U829" s="19"/>
    </row>
    <row r="830" spans="1:21" ht="17">
      <c r="A830" s="124" t="s">
        <v>5053</v>
      </c>
      <c r="B830" s="222" t="str">
        <f>"https://www.instagram.com/"&amp;A830</f>
        <v>https://www.instagram.com/doha_in_korea</v>
      </c>
      <c r="C830" s="182"/>
      <c r="D830" s="148" t="s">
        <v>4</v>
      </c>
      <c r="E830" s="223" t="str">
        <f ca="1">IF(AND(J830&lt;&gt;"", O830&lt;&gt;"", TODAY() &gt; O830, N830=""), "포스팅 지연",
IF(N830&lt;&gt;"", "포스팅 완료",
IF(M830=TRUE, "시술 완료",
IF(L830=TRUE, "콘텐츠 가이드 전송",
IF(NOT(ISBLANK(J830)), "예약 확정",
IF(I830=TRUE, "구글폼 회신",
IF(H830=TRUE, "구글폼 전송",
IF(G830=TRUE, "거절",
IF(F830=TRUE, "회신 수신",
"태핑 완료 회신대기")))))
))))</f>
        <v>태핑 완료 회신대기</v>
      </c>
      <c r="F830" s="13" t="b">
        <v>0</v>
      </c>
      <c r="G830" s="13" t="b">
        <v>0</v>
      </c>
      <c r="H830" s="13" t="b">
        <v>0</v>
      </c>
      <c r="I830" s="13" t="b">
        <f>IF(COUNTIF([1]!Form_Responses1[[#All],[Instagram account
(ex. idenel_official - Do not put "@")]], LOWER(A830)) &gt; 0, TRUE, FALSE)</f>
        <v>0</v>
      </c>
      <c r="J830" s="14"/>
      <c r="K830" s="11" t="str">
        <f>IFERROR(VLOOKUP(LOWER(A830), '[1]설문지 응답 시트1'!I:N, 6, FALSE), "")</f>
        <v/>
      </c>
      <c r="L830" s="13" t="b">
        <v>0</v>
      </c>
      <c r="M830" s="13" t="b">
        <v>0</v>
      </c>
      <c r="N830" s="11"/>
      <c r="O830" s="12" t="str">
        <f>IF(ISBLANK(Table1[[#This Row],[예약일(확정)]]),"",Table1[[#This Row],[예약일(확정)]]+7)</f>
        <v/>
      </c>
      <c r="P830" s="11"/>
      <c r="Q830" s="11"/>
      <c r="R830" s="11"/>
      <c r="S830" s="11"/>
      <c r="T830" s="11"/>
      <c r="U830" s="10"/>
    </row>
    <row r="831" spans="1:21" ht="17">
      <c r="A831" s="71" t="s">
        <v>5052</v>
      </c>
      <c r="B831" s="222" t="str">
        <f>"https://www.instagram.com/"&amp;A831</f>
        <v>https://www.instagram.com/dr.harrischoe</v>
      </c>
      <c r="C831" s="182"/>
      <c r="D831" s="150" t="s">
        <v>4</v>
      </c>
      <c r="E831" s="224" t="str">
        <f ca="1">IF(AND(J831&lt;&gt;"", O831&lt;&gt;"", TODAY() &gt; O831, N831=""), "포스팅 지연",
IF(N831&lt;&gt;"", "포스팅 완료",
IF(M831=TRUE, "시술 완료",
IF(L831=TRUE, "콘텐츠 가이드 전송",
IF(NOT(ISBLANK(J831)), "예약 확정",
IF(I831=TRUE, "구글폼 회신",
IF(H831=TRUE, "구글폼 전송",
IF(G831=TRUE, "거절",
IF(F831=TRUE, "회신 수신",
"태핑 완료 회신대기")))))
))))</f>
        <v>태핑 완료 회신대기</v>
      </c>
      <c r="F831" s="22" t="b">
        <v>0</v>
      </c>
      <c r="G831" s="22" t="b">
        <v>0</v>
      </c>
      <c r="H831" s="22" t="b">
        <v>0</v>
      </c>
      <c r="I831" s="22" t="b">
        <f>IF(COUNTIF([1]!Form_Responses1[[#All],[Instagram account
(ex. idenel_official - Do not put "@")]], LOWER(A831)) &gt; 0, TRUE, FALSE)</f>
        <v>0</v>
      </c>
      <c r="J831" s="23"/>
      <c r="K831" s="20" t="str">
        <f>IFERROR(VLOOKUP(LOWER(A831), '[1]설문지 응답 시트1'!I:N, 6, FALSE), "")</f>
        <v/>
      </c>
      <c r="L831" s="22" t="b">
        <v>0</v>
      </c>
      <c r="M831" s="22" t="b">
        <v>0</v>
      </c>
      <c r="N831" s="20"/>
      <c r="O831" s="21" t="str">
        <f>IF(ISBLANK(Table1[[#This Row],[예약일(확정)]]),"",Table1[[#This Row],[예약일(확정)]]+7)</f>
        <v/>
      </c>
      <c r="P831" s="20"/>
      <c r="Q831" s="20"/>
      <c r="R831" s="20"/>
      <c r="S831" s="20"/>
      <c r="T831" s="20"/>
      <c r="U831" s="19"/>
    </row>
    <row r="832" spans="1:21" ht="17">
      <c r="A832" s="124" t="s">
        <v>5051</v>
      </c>
      <c r="B832" s="222" t="str">
        <f>"https://www.instagram.com/"&amp;A832</f>
        <v>https://www.instagram.com/dxs0ng_</v>
      </c>
      <c r="C832" s="182"/>
      <c r="D832" s="148" t="s">
        <v>4</v>
      </c>
      <c r="E832" s="223" t="str">
        <f ca="1">IF(AND(J832&lt;&gt;"", O832&lt;&gt;"", TODAY() &gt; O832, N832=""), "포스팅 지연",
IF(N832&lt;&gt;"", "포스팅 완료",
IF(M832=TRUE, "시술 완료",
IF(L832=TRUE, "콘텐츠 가이드 전송",
IF(NOT(ISBLANK(J832)), "예약 확정",
IF(I832=TRUE, "구글폼 회신",
IF(H832=TRUE, "구글폼 전송",
IF(G832=TRUE, "거절",
IF(F832=TRUE, "회신 수신",
"태핑 완료 회신대기")))))
))))</f>
        <v>태핑 완료 회신대기</v>
      </c>
      <c r="F832" s="13" t="b">
        <v>0</v>
      </c>
      <c r="G832" s="13" t="b">
        <v>0</v>
      </c>
      <c r="H832" s="13" t="b">
        <v>0</v>
      </c>
      <c r="I832" s="13" t="b">
        <f>IF(COUNTIF([1]!Form_Responses1[[#All],[Instagram account
(ex. idenel_official - Do not put "@")]], LOWER(A832)) &gt; 0, TRUE, FALSE)</f>
        <v>0</v>
      </c>
      <c r="J832" s="14"/>
      <c r="K832" s="11" t="str">
        <f>IFERROR(VLOOKUP(LOWER(A832), '[1]설문지 응답 시트1'!I:N, 6, FALSE), "")</f>
        <v/>
      </c>
      <c r="L832" s="13" t="b">
        <v>0</v>
      </c>
      <c r="M832" s="13" t="b">
        <v>0</v>
      </c>
      <c r="N832" s="11"/>
      <c r="O832" s="12" t="str">
        <f>IF(ISBLANK(Table1[[#This Row],[예약일(확정)]]),"",Table1[[#This Row],[예약일(확정)]]+7)</f>
        <v/>
      </c>
      <c r="P832" s="11"/>
      <c r="Q832" s="11"/>
      <c r="R832" s="11"/>
      <c r="S832" s="11"/>
      <c r="T832" s="11"/>
      <c r="U832" s="10"/>
    </row>
    <row r="833" spans="1:21" ht="17">
      <c r="A833" s="71" t="s">
        <v>5050</v>
      </c>
      <c r="B833" s="222" t="str">
        <f>"https://www.instagram.com/"&amp;A833</f>
        <v>https://www.instagram.com/elli_in_korea</v>
      </c>
      <c r="C833" s="182"/>
      <c r="D833" s="150" t="s">
        <v>4</v>
      </c>
      <c r="E833" s="224" t="str">
        <f ca="1">IF(AND(J833&lt;&gt;"", O833&lt;&gt;"", TODAY() &gt; O833, N833=""), "포스팅 지연",
IF(N833&lt;&gt;"", "포스팅 완료",
IF(M833=TRUE, "시술 완료",
IF(L833=TRUE, "콘텐츠 가이드 전송",
IF(NOT(ISBLANK(J833)), "예약 확정",
IF(I833=TRUE, "구글폼 회신",
IF(H833=TRUE, "구글폼 전송",
IF(G833=TRUE, "거절",
IF(F833=TRUE, "회신 수신",
"태핑 완료 회신대기")))))
))))</f>
        <v>태핑 완료 회신대기</v>
      </c>
      <c r="F833" s="22" t="b">
        <v>0</v>
      </c>
      <c r="G833" s="22" t="b">
        <v>0</v>
      </c>
      <c r="H833" s="22" t="b">
        <v>0</v>
      </c>
      <c r="I833" s="22" t="b">
        <f>IF(COUNTIF([1]!Form_Responses1[[#All],[Instagram account
(ex. idenel_official - Do not put "@")]], LOWER(A833)) &gt; 0, TRUE, FALSE)</f>
        <v>0</v>
      </c>
      <c r="J833" s="23"/>
      <c r="K833" s="20" t="str">
        <f>IFERROR(VLOOKUP(LOWER(A833), '[1]설문지 응답 시트1'!I:N, 6, FALSE), "")</f>
        <v/>
      </c>
      <c r="L833" s="22" t="b">
        <v>0</v>
      </c>
      <c r="M833" s="22" t="b">
        <v>0</v>
      </c>
      <c r="N833" s="20"/>
      <c r="O833" s="21" t="str">
        <f>IF(ISBLANK(Table1[[#This Row],[예약일(확정)]]),"",Table1[[#This Row],[예약일(확정)]]+7)</f>
        <v/>
      </c>
      <c r="P833" s="20"/>
      <c r="Q833" s="20"/>
      <c r="R833" s="20"/>
      <c r="S833" s="20"/>
      <c r="T833" s="20"/>
      <c r="U833" s="19"/>
    </row>
    <row r="834" spans="1:21" ht="17">
      <c r="A834" s="124" t="s">
        <v>5049</v>
      </c>
      <c r="B834" s="222" t="str">
        <f>"https://www.instagram.com/"&amp;A834</f>
        <v>https://www.instagram.com/ellieames</v>
      </c>
      <c r="C834" s="182"/>
      <c r="D834" s="148" t="s">
        <v>4</v>
      </c>
      <c r="E834" s="223" t="str">
        <f ca="1">IF(AND(J834&lt;&gt;"", O834&lt;&gt;"", TODAY() &gt; O834, N834=""), "포스팅 지연",
IF(N834&lt;&gt;"", "포스팅 완료",
IF(M834=TRUE, "시술 완료",
IF(L834=TRUE, "콘텐츠 가이드 전송",
IF(NOT(ISBLANK(J834)), "예약 확정",
IF(I834=TRUE, "구글폼 회신",
IF(H834=TRUE, "구글폼 전송",
IF(G834=TRUE, "거절",
IF(F834=TRUE, "회신 수신",
"태핑 완료 회신대기")))))
))))</f>
        <v>태핑 완료 회신대기</v>
      </c>
      <c r="F834" s="13" t="b">
        <v>0</v>
      </c>
      <c r="G834" s="13" t="b">
        <v>0</v>
      </c>
      <c r="H834" s="13" t="b">
        <v>0</v>
      </c>
      <c r="I834" s="13" t="b">
        <f>IF(COUNTIF([1]!Form_Responses1[[#All],[Instagram account
(ex. idenel_official - Do not put "@")]], LOWER(A834)) &gt; 0, TRUE, FALSE)</f>
        <v>0</v>
      </c>
      <c r="J834" s="14"/>
      <c r="K834" s="11" t="str">
        <f>IFERROR(VLOOKUP(LOWER(A834), '[1]설문지 응답 시트1'!I:N, 6, FALSE), "")</f>
        <v/>
      </c>
      <c r="L834" s="13" t="b">
        <v>0</v>
      </c>
      <c r="M834" s="13" t="b">
        <v>0</v>
      </c>
      <c r="N834" s="11"/>
      <c r="O834" s="12" t="str">
        <f>IF(ISBLANK(Table1[[#This Row],[예약일(확정)]]),"",Table1[[#This Row],[예약일(확정)]]+7)</f>
        <v/>
      </c>
      <c r="P834" s="11"/>
      <c r="Q834" s="11"/>
      <c r="R834" s="11"/>
      <c r="S834" s="11"/>
      <c r="T834" s="11"/>
      <c r="U834" s="10"/>
    </row>
    <row r="835" spans="1:21" ht="17">
      <c r="A835" s="124" t="s">
        <v>5048</v>
      </c>
      <c r="B835" s="222" t="str">
        <f>"https://www.instagram.com/"&amp;A835</f>
        <v>https://www.instagram.com/extratomyordinary</v>
      </c>
      <c r="C835" s="182"/>
      <c r="D835" s="150" t="s">
        <v>4</v>
      </c>
      <c r="E835" s="224" t="str">
        <f ca="1">IF(AND(J835&lt;&gt;"", O835&lt;&gt;"", TODAY() &gt; O835, N835=""), "포스팅 지연",
IF(N835&lt;&gt;"", "포스팅 완료",
IF(M835=TRUE, "시술 완료",
IF(L835=TRUE, "콘텐츠 가이드 전송",
IF(NOT(ISBLANK(J835)), "예약 확정",
IF(I835=TRUE, "구글폼 회신",
IF(H835=TRUE, "구글폼 전송",
IF(G835=TRUE, "거절",
IF(F835=TRUE, "회신 수신",
"태핑 완료 회신대기")))))
))))</f>
        <v>태핑 완료 회신대기</v>
      </c>
      <c r="F835" s="22" t="b">
        <v>0</v>
      </c>
      <c r="G835" s="22" t="b">
        <v>0</v>
      </c>
      <c r="H835" s="22" t="b">
        <v>0</v>
      </c>
      <c r="I835" s="22" t="b">
        <f>IF(COUNTIF([1]!Form_Responses1[[#All],[Instagram account
(ex. idenel_official - Do not put "@")]], LOWER(A835)) &gt; 0, TRUE, FALSE)</f>
        <v>0</v>
      </c>
      <c r="J835" s="23"/>
      <c r="K835" s="20" t="str">
        <f>IFERROR(VLOOKUP(LOWER(A835), '[1]설문지 응답 시트1'!I:N, 6, FALSE), "")</f>
        <v/>
      </c>
      <c r="L835" s="22" t="b">
        <v>0</v>
      </c>
      <c r="M835" s="22" t="b">
        <v>0</v>
      </c>
      <c r="N835" s="20"/>
      <c r="O835" s="21" t="str">
        <f>IF(ISBLANK(Table1[[#This Row],[예약일(확정)]]),"",Table1[[#This Row],[예약일(확정)]]+7)</f>
        <v/>
      </c>
      <c r="P835" s="20"/>
      <c r="Q835" s="20"/>
      <c r="R835" s="20"/>
      <c r="S835" s="20"/>
      <c r="T835" s="20"/>
      <c r="U835" s="19"/>
    </row>
    <row r="836" spans="1:21" ht="17">
      <c r="A836" s="71" t="s">
        <v>177</v>
      </c>
      <c r="B836" s="222" t="str">
        <f>"https://www.instagram.com/"&amp;A836</f>
        <v>https://www.instagram.com/f.minjma7</v>
      </c>
      <c r="C836" s="182"/>
      <c r="D836" s="148" t="s">
        <v>4</v>
      </c>
      <c r="E836" s="223" t="str">
        <f ca="1">IF(AND(J836&lt;&gt;"", O836&lt;&gt;"", TODAY() &gt; O836, N836=""), "포스팅 지연",
IF(N836&lt;&gt;"", "포스팅 완료",
IF(M836=TRUE, "시술 완료",
IF(L836=TRUE, "콘텐츠 가이드 전송",
IF(NOT(ISBLANK(J836)), "예약 확정",
IF(I836=TRUE, "구글폼 회신",
IF(H836=TRUE, "구글폼 전송",
IF(G836=TRUE, "거절",
IF(F836=TRUE, "회신 수신",
"태핑 완료 회신대기")))))
))))</f>
        <v>태핑 완료 회신대기</v>
      </c>
      <c r="F836" s="13" t="b">
        <v>0</v>
      </c>
      <c r="G836" s="13" t="b">
        <v>0</v>
      </c>
      <c r="H836" s="13" t="b">
        <v>0</v>
      </c>
      <c r="I836" s="13" t="b">
        <f>IF(COUNTIF([1]!Form_Responses1[[#All],[Instagram account
(ex. idenel_official - Do not put "@")]], LOWER(A836)) &gt; 0, TRUE, FALSE)</f>
        <v>0</v>
      </c>
      <c r="J836" s="14"/>
      <c r="K836" s="11" t="str">
        <f>IFERROR(VLOOKUP(LOWER(A836), '[1]설문지 응답 시트1'!I:N, 6, FALSE), "")</f>
        <v/>
      </c>
      <c r="L836" s="13" t="b">
        <v>0</v>
      </c>
      <c r="M836" s="13" t="b">
        <v>0</v>
      </c>
      <c r="N836" s="11"/>
      <c r="O836" s="12" t="str">
        <f>IF(ISBLANK(Table1[[#This Row],[예약일(확정)]]),"",Table1[[#This Row],[예약일(확정)]]+7)</f>
        <v/>
      </c>
      <c r="P836" s="11"/>
      <c r="Q836" s="11"/>
      <c r="R836" s="11"/>
      <c r="S836" s="11"/>
      <c r="T836" s="11"/>
      <c r="U836" s="10"/>
    </row>
    <row r="837" spans="1:21" ht="17">
      <c r="A837" s="71" t="s">
        <v>5047</v>
      </c>
      <c r="B837" s="222" t="str">
        <f>"https://www.instagram.com/"&amp;A837</f>
        <v>https://www.instagram.com/fatma.alahmed</v>
      </c>
      <c r="C837" s="182"/>
      <c r="D837" s="150" t="s">
        <v>4</v>
      </c>
      <c r="E837" s="224" t="str">
        <f ca="1">IF(AND(J837&lt;&gt;"", O837&lt;&gt;"", TODAY() &gt; O837, N837=""), "포스팅 지연",
IF(N837&lt;&gt;"", "포스팅 완료",
IF(M837=TRUE, "시술 완료",
IF(L837=TRUE, "콘텐츠 가이드 전송",
IF(NOT(ISBLANK(J837)), "예약 확정",
IF(I837=TRUE, "구글폼 회신",
IF(H837=TRUE, "구글폼 전송",
IF(G837=TRUE, "거절",
IF(F837=TRUE, "회신 수신",
"태핑 완료 회신대기")))))
))))</f>
        <v>태핑 완료 회신대기</v>
      </c>
      <c r="F837" s="22" t="b">
        <v>0</v>
      </c>
      <c r="G837" s="22" t="b">
        <v>0</v>
      </c>
      <c r="H837" s="22" t="b">
        <v>0</v>
      </c>
      <c r="I837" s="22" t="b">
        <f>IF(COUNTIF([1]!Form_Responses1[[#All],[Instagram account
(ex. idenel_official - Do not put "@")]], LOWER(A837)) &gt; 0, TRUE, FALSE)</f>
        <v>0</v>
      </c>
      <c r="J837" s="23"/>
      <c r="K837" s="20" t="str">
        <f>IFERROR(VLOOKUP(LOWER(A837), '[1]설문지 응답 시트1'!I:N, 6, FALSE), "")</f>
        <v/>
      </c>
      <c r="L837" s="22" t="b">
        <v>0</v>
      </c>
      <c r="M837" s="22" t="b">
        <v>0</v>
      </c>
      <c r="N837" s="20"/>
      <c r="O837" s="21" t="str">
        <f>IF(ISBLANK(Table1[[#This Row],[예약일(확정)]]),"",Table1[[#This Row],[예약일(확정)]]+7)</f>
        <v/>
      </c>
      <c r="P837" s="20"/>
      <c r="Q837" s="20"/>
      <c r="R837" s="20"/>
      <c r="S837" s="20"/>
      <c r="T837" s="20"/>
      <c r="U837" s="19"/>
    </row>
    <row r="838" spans="1:21" ht="17">
      <c r="A838" s="124" t="s">
        <v>5046</v>
      </c>
      <c r="B838" s="222" t="str">
        <f>"https://www.instagram.com/"&amp;A838</f>
        <v>https://www.instagram.com/fede.ktv</v>
      </c>
      <c r="C838" s="182"/>
      <c r="D838" s="148" t="s">
        <v>4</v>
      </c>
      <c r="E838" s="223" t="str">
        <f ca="1">IF(AND(J838&lt;&gt;"", O838&lt;&gt;"", TODAY() &gt; O838, N838=""), "포스팅 지연",
IF(N838&lt;&gt;"", "포스팅 완료",
IF(M838=TRUE, "시술 완료",
IF(L838=TRUE, "콘텐츠 가이드 전송",
IF(NOT(ISBLANK(J838)), "예약 확정",
IF(I838=TRUE, "구글폼 회신",
IF(H838=TRUE, "구글폼 전송",
IF(G838=TRUE, "거절",
IF(F838=TRUE, "회신 수신",
"태핑 완료 회신대기")))))
))))</f>
        <v>태핑 완료 회신대기</v>
      </c>
      <c r="F838" s="13" t="b">
        <v>0</v>
      </c>
      <c r="G838" s="13" t="b">
        <v>0</v>
      </c>
      <c r="H838" s="13" t="b">
        <v>0</v>
      </c>
      <c r="I838" s="13" t="b">
        <f>IF(COUNTIF([1]!Form_Responses1[[#All],[Instagram account
(ex. idenel_official - Do not put "@")]], LOWER(A838)) &gt; 0, TRUE, FALSE)</f>
        <v>0</v>
      </c>
      <c r="J838" s="14"/>
      <c r="K838" s="11" t="str">
        <f>IFERROR(VLOOKUP(LOWER(A838), '[1]설문지 응답 시트1'!I:N, 6, FALSE), "")</f>
        <v/>
      </c>
      <c r="L838" s="13" t="b">
        <v>0</v>
      </c>
      <c r="M838" s="13" t="b">
        <v>0</v>
      </c>
      <c r="N838" s="11"/>
      <c r="O838" s="12" t="str">
        <f>IF(ISBLANK(Table1[[#This Row],[예약일(확정)]]),"",Table1[[#This Row],[예약일(확정)]]+7)</f>
        <v/>
      </c>
      <c r="P838" s="11"/>
      <c r="Q838" s="11"/>
      <c r="R838" s="11"/>
      <c r="S838" s="11"/>
      <c r="T838" s="11"/>
      <c r="U838" s="10"/>
    </row>
    <row r="839" spans="1:21" ht="17">
      <c r="A839" s="71" t="s">
        <v>666</v>
      </c>
      <c r="B839" s="222" t="str">
        <f>"https://www.instagram.com/"&amp;A839</f>
        <v>https://www.instagram.com/flavia.baldassi</v>
      </c>
      <c r="C839" s="182"/>
      <c r="D839" s="150" t="s">
        <v>4</v>
      </c>
      <c r="E839" s="224" t="str">
        <f ca="1">IF(AND(J839&lt;&gt;"", O839&lt;&gt;"", TODAY() &gt; O839, N839=""), "포스팅 지연",
IF(N839&lt;&gt;"", "포스팅 완료",
IF(M839=TRUE, "시술 완료",
IF(L839=TRUE, "콘텐츠 가이드 전송",
IF(NOT(ISBLANK(J839)), "예약 확정",
IF(I839=TRUE, "구글폼 회신",
IF(H839=TRUE, "구글폼 전송",
IF(G839=TRUE, "거절",
IF(F839=TRUE, "회신 수신",
"태핑 완료 회신대기")))))
))))</f>
        <v>태핑 완료 회신대기</v>
      </c>
      <c r="F839" s="22" t="b">
        <v>0</v>
      </c>
      <c r="G839" s="22" t="b">
        <v>0</v>
      </c>
      <c r="H839" s="22" t="b">
        <v>0</v>
      </c>
      <c r="I839" s="22" t="b">
        <f>IF(COUNTIF([1]!Form_Responses1[[#All],[Instagram account
(ex. idenel_official - Do not put "@")]], LOWER(A839)) &gt; 0, TRUE, FALSE)</f>
        <v>0</v>
      </c>
      <c r="J839" s="23"/>
      <c r="K839" s="20" t="str">
        <f>IFERROR(VLOOKUP(LOWER(A839), '[1]설문지 응답 시트1'!I:N, 6, FALSE), "")</f>
        <v/>
      </c>
      <c r="L839" s="22" t="b">
        <v>0</v>
      </c>
      <c r="M839" s="22" t="b">
        <v>0</v>
      </c>
      <c r="N839" s="20"/>
      <c r="O839" s="21" t="str">
        <f>IF(ISBLANK(Table1[[#This Row],[예약일(확정)]]),"",Table1[[#This Row],[예약일(확정)]]+7)</f>
        <v/>
      </c>
      <c r="P839" s="20"/>
      <c r="Q839" s="20"/>
      <c r="R839" s="20"/>
      <c r="S839" s="20"/>
      <c r="T839" s="20"/>
      <c r="U839" s="19"/>
    </row>
    <row r="840" spans="1:21" ht="17">
      <c r="A840" s="75" t="s">
        <v>5045</v>
      </c>
      <c r="B840" s="222" t="str">
        <f>"https://www.instagram.com/"&amp;A840</f>
        <v>https://www.instagram.com/folkswagen.z</v>
      </c>
      <c r="C840" s="182"/>
      <c r="D840" s="148" t="s">
        <v>4</v>
      </c>
      <c r="E840" s="223" t="str">
        <f ca="1">IF(AND(J840&lt;&gt;"", O840&lt;&gt;"", TODAY() &gt; O840, N840=""), "포스팅 지연",
IF(N840&lt;&gt;"", "포스팅 완료",
IF(M840=TRUE, "시술 완료",
IF(L840=TRUE, "콘텐츠 가이드 전송",
IF(NOT(ISBLANK(J840)), "예약 확정",
IF(I840=TRUE, "구글폼 회신",
IF(H840=TRUE, "구글폼 전송",
IF(G840=TRUE, "거절",
IF(F840=TRUE, "회신 수신",
"태핑 완료 회신대기")))))
))))</f>
        <v>태핑 완료 회신대기</v>
      </c>
      <c r="F840" s="13" t="b">
        <v>0</v>
      </c>
      <c r="G840" s="13" t="b">
        <v>0</v>
      </c>
      <c r="H840" s="13" t="b">
        <v>0</v>
      </c>
      <c r="I840" s="13" t="b">
        <f>IF(COUNTIF([1]!Form_Responses1[[#All],[Instagram account
(ex. idenel_official - Do not put "@")]], LOWER(A840)) &gt; 0, TRUE, FALSE)</f>
        <v>0</v>
      </c>
      <c r="J840" s="14"/>
      <c r="K840" s="11" t="str">
        <f>IFERROR(VLOOKUP(LOWER(A840), '[1]설문지 응답 시트1'!I:N, 6, FALSE), "")</f>
        <v/>
      </c>
      <c r="L840" s="13" t="b">
        <v>0</v>
      </c>
      <c r="M840" s="13" t="b">
        <v>0</v>
      </c>
      <c r="N840" s="11"/>
      <c r="O840" s="12" t="str">
        <f>IF(ISBLANK(Table1[[#This Row],[예약일(확정)]]),"",Table1[[#This Row],[예약일(확정)]]+7)</f>
        <v/>
      </c>
      <c r="P840" s="11"/>
      <c r="Q840" s="11"/>
      <c r="R840" s="11"/>
      <c r="S840" s="11"/>
      <c r="T840" s="11"/>
      <c r="U840" s="10"/>
    </row>
    <row r="841" spans="1:21" ht="17">
      <c r="A841" s="71" t="s">
        <v>5044</v>
      </c>
      <c r="B841" s="222" t="str">
        <f>"https://www.instagram.com/"&amp;A841</f>
        <v>https://www.instagram.com/freedy_fresh</v>
      </c>
      <c r="C841" s="182"/>
      <c r="D841" s="150" t="s">
        <v>4</v>
      </c>
      <c r="E841" s="224" t="str">
        <f ca="1">IF(AND(J841&lt;&gt;"", O841&lt;&gt;"", TODAY() &gt; O841, N841=""), "포스팅 지연",
IF(N841&lt;&gt;"", "포스팅 완료",
IF(M841=TRUE, "시술 완료",
IF(L841=TRUE, "콘텐츠 가이드 전송",
IF(NOT(ISBLANK(J841)), "예약 확정",
IF(I841=TRUE, "구글폼 회신",
IF(H841=TRUE, "구글폼 전송",
IF(G841=TRUE, "거절",
IF(F841=TRUE, "회신 수신",
"태핑 완료 회신대기")))))
))))</f>
        <v>태핑 완료 회신대기</v>
      </c>
      <c r="F841" s="22" t="b">
        <v>0</v>
      </c>
      <c r="G841" s="22" t="b">
        <v>0</v>
      </c>
      <c r="H841" s="22" t="b">
        <v>0</v>
      </c>
      <c r="I841" s="22" t="b">
        <f>IF(COUNTIF([1]!Form_Responses1[[#All],[Instagram account
(ex. idenel_official - Do not put "@")]], LOWER(A841)) &gt; 0, TRUE, FALSE)</f>
        <v>0</v>
      </c>
      <c r="J841" s="23"/>
      <c r="K841" s="20" t="str">
        <f>IFERROR(VLOOKUP(LOWER(A841), '[1]설문지 응답 시트1'!I:N, 6, FALSE), "")</f>
        <v/>
      </c>
      <c r="L841" s="22" t="b">
        <v>0</v>
      </c>
      <c r="M841" s="22" t="b">
        <v>0</v>
      </c>
      <c r="N841" s="20"/>
      <c r="O841" s="21" t="str">
        <f>IF(ISBLANK(Table1[[#This Row],[예약일(확정)]]),"",Table1[[#This Row],[예약일(확정)]]+7)</f>
        <v/>
      </c>
      <c r="P841" s="20"/>
      <c r="Q841" s="20"/>
      <c r="R841" s="20"/>
      <c r="S841" s="20"/>
      <c r="T841" s="20"/>
      <c r="U841" s="19"/>
    </row>
    <row r="842" spans="1:21" ht="17">
      <c r="A842" s="124" t="s">
        <v>5043</v>
      </c>
      <c r="B842" s="222" t="str">
        <f>"https://www.instagram.com/"&amp;A842</f>
        <v>https://www.instagram.com/fuples</v>
      </c>
      <c r="C842" s="182"/>
      <c r="D842" s="148" t="s">
        <v>4</v>
      </c>
      <c r="E842" s="223" t="str">
        <f ca="1">IF(AND(J842&lt;&gt;"", O842&lt;&gt;"", TODAY() &gt; O842, N842=""), "포스팅 지연",
IF(N842&lt;&gt;"", "포스팅 완료",
IF(M842=TRUE, "시술 완료",
IF(L842=TRUE, "콘텐츠 가이드 전송",
IF(NOT(ISBLANK(J842)), "예약 확정",
IF(I842=TRUE, "구글폼 회신",
IF(H842=TRUE, "구글폼 전송",
IF(G842=TRUE, "거절",
IF(F842=TRUE, "회신 수신",
"태핑 완료 회신대기")))))
))))</f>
        <v>태핑 완료 회신대기</v>
      </c>
      <c r="F842" s="13" t="b">
        <v>0</v>
      </c>
      <c r="G842" s="13" t="b">
        <v>0</v>
      </c>
      <c r="H842" s="13" t="b">
        <v>0</v>
      </c>
      <c r="I842" s="13" t="b">
        <f>IF(COUNTIF([1]!Form_Responses1[[#All],[Instagram account
(ex. idenel_official - Do not put "@")]], LOWER(A842)) &gt; 0, TRUE, FALSE)</f>
        <v>0</v>
      </c>
      <c r="J842" s="14"/>
      <c r="K842" s="11" t="str">
        <f>IFERROR(VLOOKUP(LOWER(A842), '[1]설문지 응답 시트1'!I:N, 6, FALSE), "")</f>
        <v/>
      </c>
      <c r="L842" s="13" t="b">
        <v>0</v>
      </c>
      <c r="M842" s="13" t="b">
        <v>0</v>
      </c>
      <c r="N842" s="11"/>
      <c r="O842" s="12" t="str">
        <f>IF(ISBLANK(Table1[[#This Row],[예약일(확정)]]),"",Table1[[#This Row],[예약일(확정)]]+7)</f>
        <v/>
      </c>
      <c r="P842" s="11"/>
      <c r="Q842" s="11"/>
      <c r="R842" s="11"/>
      <c r="S842" s="11"/>
      <c r="T842" s="11"/>
      <c r="U842" s="10"/>
    </row>
    <row r="843" spans="1:21" ht="17">
      <c r="A843" s="71" t="s">
        <v>5042</v>
      </c>
      <c r="B843" s="222" t="str">
        <f>"https://www.instagram.com/"&amp;A843</f>
        <v>https://www.instagram.com/gabrielrbmodel</v>
      </c>
      <c r="C843" s="182"/>
      <c r="D843" s="150" t="s">
        <v>4</v>
      </c>
      <c r="E843" s="224" t="str">
        <f ca="1">IF(AND(J843&lt;&gt;"", O843&lt;&gt;"", TODAY() &gt; O843, N843=""), "포스팅 지연",
IF(N843&lt;&gt;"", "포스팅 완료",
IF(M843=TRUE, "시술 완료",
IF(L843=TRUE, "콘텐츠 가이드 전송",
IF(NOT(ISBLANK(J843)), "예약 확정",
IF(I843=TRUE, "구글폼 회신",
IF(H843=TRUE, "구글폼 전송",
IF(G843=TRUE, "거절",
IF(F843=TRUE, "회신 수신",
"태핑 완료 회신대기")))))
))))</f>
        <v>태핑 완료 회신대기</v>
      </c>
      <c r="F843" s="22" t="b">
        <v>0</v>
      </c>
      <c r="G843" s="22" t="b">
        <v>0</v>
      </c>
      <c r="H843" s="22" t="b">
        <v>0</v>
      </c>
      <c r="I843" s="22" t="b">
        <f>IF(COUNTIF([1]!Form_Responses1[[#All],[Instagram account
(ex. idenel_official - Do not put "@")]], LOWER(A843)) &gt; 0, TRUE, FALSE)</f>
        <v>0</v>
      </c>
      <c r="J843" s="23"/>
      <c r="K843" s="20" t="str">
        <f>IFERROR(VLOOKUP(LOWER(A843), '[1]설문지 응답 시트1'!I:N, 6, FALSE), "")</f>
        <v/>
      </c>
      <c r="L843" s="22" t="b">
        <v>0</v>
      </c>
      <c r="M843" s="22" t="b">
        <v>0</v>
      </c>
      <c r="N843" s="20"/>
      <c r="O843" s="21" t="str">
        <f>IF(ISBLANK(Table1[[#This Row],[예약일(확정)]]),"",Table1[[#This Row],[예약일(확정)]]+7)</f>
        <v/>
      </c>
      <c r="P843" s="20"/>
      <c r="Q843" s="20"/>
      <c r="R843" s="20"/>
      <c r="S843" s="20"/>
      <c r="T843" s="20"/>
      <c r="U843" s="19"/>
    </row>
    <row r="844" spans="1:21" ht="17">
      <c r="A844" s="124" t="s">
        <v>5041</v>
      </c>
      <c r="B844" s="222" t="str">
        <f>"https://www.instagram.com/"&amp;A844</f>
        <v>https://www.instagram.com/gittolakpop</v>
      </c>
      <c r="C844" s="182"/>
      <c r="D844" s="148" t="s">
        <v>4</v>
      </c>
      <c r="E844" s="223" t="str">
        <f ca="1">IF(AND(J844&lt;&gt;"", O844&lt;&gt;"", TODAY() &gt; O844, N844=""), "포스팅 지연",
IF(N844&lt;&gt;"", "포스팅 완료",
IF(M844=TRUE, "시술 완료",
IF(L844=TRUE, "콘텐츠 가이드 전송",
IF(NOT(ISBLANK(J844)), "예약 확정",
IF(I844=TRUE, "구글폼 회신",
IF(H844=TRUE, "구글폼 전송",
IF(G844=TRUE, "거절",
IF(F844=TRUE, "회신 수신",
"태핑 완료 회신대기")))))
))))</f>
        <v>태핑 완료 회신대기</v>
      </c>
      <c r="F844" s="13" t="b">
        <v>0</v>
      </c>
      <c r="G844" s="13" t="b">
        <v>0</v>
      </c>
      <c r="H844" s="13" t="b">
        <v>0</v>
      </c>
      <c r="I844" s="13" t="b">
        <f>IF(COUNTIF([1]!Form_Responses1[[#All],[Instagram account
(ex. idenel_official - Do not put "@")]], LOWER(A844)) &gt; 0, TRUE, FALSE)</f>
        <v>0</v>
      </c>
      <c r="J844" s="14"/>
      <c r="K844" s="11" t="str">
        <f>IFERROR(VLOOKUP(LOWER(A844), '[1]설문지 응답 시트1'!I:N, 6, FALSE), "")</f>
        <v/>
      </c>
      <c r="L844" s="13" t="b">
        <v>0</v>
      </c>
      <c r="M844" s="13" t="b">
        <v>0</v>
      </c>
      <c r="N844" s="11"/>
      <c r="O844" s="12" t="str">
        <f>IF(ISBLANK(Table1[[#This Row],[예약일(확정)]]),"",Table1[[#This Row],[예약일(확정)]]+7)</f>
        <v/>
      </c>
      <c r="P844" s="11"/>
      <c r="Q844" s="11"/>
      <c r="R844" s="11"/>
      <c r="S844" s="11"/>
      <c r="T844" s="11"/>
      <c r="U844" s="10"/>
    </row>
    <row r="845" spans="1:21" ht="17">
      <c r="A845" s="71" t="s">
        <v>5040</v>
      </c>
      <c r="B845" s="222" t="str">
        <f>"https://www.instagram.com/"&amp;A845</f>
        <v>https://www.instagram.com/gracepalee</v>
      </c>
      <c r="C845" s="182"/>
      <c r="D845" s="150" t="s">
        <v>4</v>
      </c>
      <c r="E845" s="224" t="str">
        <f ca="1">IF(AND(J845&lt;&gt;"", O845&lt;&gt;"", TODAY() &gt; O845, N845=""), "포스팅 지연",
IF(N845&lt;&gt;"", "포스팅 완료",
IF(M845=TRUE, "시술 완료",
IF(L845=TRUE, "콘텐츠 가이드 전송",
IF(NOT(ISBLANK(J845)), "예약 확정",
IF(I845=TRUE, "구글폼 회신",
IF(H845=TRUE, "구글폼 전송",
IF(G845=TRUE, "거절",
IF(F845=TRUE, "회신 수신",
"태핑 완료 회신대기")))))
))))</f>
        <v>태핑 완료 회신대기</v>
      </c>
      <c r="F845" s="22" t="b">
        <v>0</v>
      </c>
      <c r="G845" s="22" t="b">
        <v>0</v>
      </c>
      <c r="H845" s="22" t="b">
        <v>0</v>
      </c>
      <c r="I845" s="22" t="b">
        <f>IF(COUNTIF([1]!Form_Responses1[[#All],[Instagram account
(ex. idenel_official - Do not put "@")]], LOWER(A845)) &gt; 0, TRUE, FALSE)</f>
        <v>0</v>
      </c>
      <c r="J845" s="23"/>
      <c r="K845" s="20" t="str">
        <f>IFERROR(VLOOKUP(LOWER(A845), '[1]설문지 응답 시트1'!I:N, 6, FALSE), "")</f>
        <v/>
      </c>
      <c r="L845" s="22" t="b">
        <v>0</v>
      </c>
      <c r="M845" s="22" t="b">
        <v>0</v>
      </c>
      <c r="N845" s="20"/>
      <c r="O845" s="21" t="str">
        <f>IF(ISBLANK(Table1[[#This Row],[예약일(확정)]]),"",Table1[[#This Row],[예약일(확정)]]+7)</f>
        <v/>
      </c>
      <c r="P845" s="20"/>
      <c r="Q845" s="20"/>
      <c r="R845" s="20"/>
      <c r="S845" s="20"/>
      <c r="T845" s="20"/>
      <c r="U845" s="19"/>
    </row>
    <row r="846" spans="1:21" ht="17">
      <c r="A846" s="124" t="s">
        <v>5039</v>
      </c>
      <c r="B846" s="222" t="str">
        <f>"https://www.instagram.com/"&amp;A846</f>
        <v>https://www.instagram.com/guedpardhoy</v>
      </c>
      <c r="C846" s="182"/>
      <c r="D846" s="148" t="s">
        <v>4</v>
      </c>
      <c r="E846" s="223" t="str">
        <f ca="1">IF(AND(J846&lt;&gt;"", O846&lt;&gt;"", TODAY() &gt; O846, N846=""), "포스팅 지연",
IF(N846&lt;&gt;"", "포스팅 완료",
IF(M846=TRUE, "시술 완료",
IF(L846=TRUE, "콘텐츠 가이드 전송",
IF(NOT(ISBLANK(J846)), "예약 확정",
IF(I846=TRUE, "구글폼 회신",
IF(H846=TRUE, "구글폼 전송",
IF(G846=TRUE, "거절",
IF(F846=TRUE, "회신 수신",
"태핑 완료 회신대기")))))
))))</f>
        <v>태핑 완료 회신대기</v>
      </c>
      <c r="F846" s="13" t="b">
        <v>0</v>
      </c>
      <c r="G846" s="13" t="b">
        <v>0</v>
      </c>
      <c r="H846" s="13" t="b">
        <v>0</v>
      </c>
      <c r="I846" s="13" t="b">
        <f>IF(COUNTIF([1]!Form_Responses1[[#All],[Instagram account
(ex. idenel_official - Do not put "@")]], LOWER(A846)) &gt; 0, TRUE, FALSE)</f>
        <v>0</v>
      </c>
      <c r="J846" s="14"/>
      <c r="K846" s="11" t="str">
        <f>IFERROR(VLOOKUP(LOWER(A846), '[1]설문지 응답 시트1'!I:N, 6, FALSE), "")</f>
        <v/>
      </c>
      <c r="L846" s="13" t="b">
        <v>0</v>
      </c>
      <c r="M846" s="13" t="b">
        <v>0</v>
      </c>
      <c r="N846" s="11"/>
      <c r="O846" s="12" t="str">
        <f>IF(ISBLANK(Table1[[#This Row],[예약일(확정)]]),"",Table1[[#This Row],[예약일(확정)]]+7)</f>
        <v/>
      </c>
      <c r="P846" s="11"/>
      <c r="Q846" s="11"/>
      <c r="R846" s="11"/>
      <c r="S846" s="11"/>
      <c r="T846" s="11"/>
      <c r="U846" s="10"/>
    </row>
    <row r="847" spans="1:21" ht="17">
      <c r="A847" s="71" t="s">
        <v>5038</v>
      </c>
      <c r="B847" s="222" t="str">
        <f>"https://www.instagram.com/"&amp;A847</f>
        <v>https://www.instagram.com/gulisara_makeup</v>
      </c>
      <c r="C847" s="182"/>
      <c r="D847" s="150" t="s">
        <v>4</v>
      </c>
      <c r="E847" s="224" t="str">
        <f ca="1">IF(AND(J847&lt;&gt;"", O847&lt;&gt;"", TODAY() &gt; O847, N847=""), "포스팅 지연",
IF(N847&lt;&gt;"", "포스팅 완료",
IF(M847=TRUE, "시술 완료",
IF(L847=TRUE, "콘텐츠 가이드 전송",
IF(NOT(ISBLANK(J847)), "예약 확정",
IF(I847=TRUE, "구글폼 회신",
IF(H847=TRUE, "구글폼 전송",
IF(G847=TRUE, "거절",
IF(F847=TRUE, "회신 수신",
"태핑 완료 회신대기")))))
))))</f>
        <v>태핑 완료 회신대기</v>
      </c>
      <c r="F847" s="22" t="b">
        <v>0</v>
      </c>
      <c r="G847" s="22" t="b">
        <v>0</v>
      </c>
      <c r="H847" s="22" t="b">
        <v>0</v>
      </c>
      <c r="I847" s="22" t="b">
        <f>IF(COUNTIF([1]!Form_Responses1[[#All],[Instagram account
(ex. idenel_official - Do not put "@")]], LOWER(A847)) &gt; 0, TRUE, FALSE)</f>
        <v>0</v>
      </c>
      <c r="J847" s="23"/>
      <c r="K847" s="20" t="str">
        <f>IFERROR(VLOOKUP(LOWER(A847), '[1]설문지 응답 시트1'!I:N, 6, FALSE), "")</f>
        <v/>
      </c>
      <c r="L847" s="22" t="b">
        <v>0</v>
      </c>
      <c r="M847" s="22" t="b">
        <v>0</v>
      </c>
      <c r="N847" s="20"/>
      <c r="O847" s="21" t="str">
        <f>IF(ISBLANK(Table1[[#This Row],[예약일(확정)]]),"",Table1[[#This Row],[예약일(확정)]]+7)</f>
        <v/>
      </c>
      <c r="P847" s="20"/>
      <c r="Q847" s="20"/>
      <c r="R847" s="20"/>
      <c r="S847" s="20"/>
      <c r="T847" s="20"/>
      <c r="U847" s="19"/>
    </row>
    <row r="848" spans="1:21" ht="17">
      <c r="A848" s="124" t="s">
        <v>5037</v>
      </c>
      <c r="B848" s="222" t="str">
        <f>"https://www.instagram.com/"&amp;A848</f>
        <v>https://www.instagram.com/haha_book</v>
      </c>
      <c r="C848" s="182"/>
      <c r="D848" s="148" t="s">
        <v>4</v>
      </c>
      <c r="E848" s="223" t="str">
        <f ca="1">IF(AND(J848&lt;&gt;"", O848&lt;&gt;"", TODAY() &gt; O848, N848=""), "포스팅 지연",
IF(N848&lt;&gt;"", "포스팅 완료",
IF(M848=TRUE, "시술 완료",
IF(L848=TRUE, "콘텐츠 가이드 전송",
IF(NOT(ISBLANK(J848)), "예약 확정",
IF(I848=TRUE, "구글폼 회신",
IF(H848=TRUE, "구글폼 전송",
IF(G848=TRUE, "거절",
IF(F848=TRUE, "회신 수신",
"태핑 완료 회신대기")))))
))))</f>
        <v>태핑 완료 회신대기</v>
      </c>
      <c r="F848" s="13" t="b">
        <v>0</v>
      </c>
      <c r="G848" s="13" t="b">
        <v>0</v>
      </c>
      <c r="H848" s="13" t="b">
        <v>0</v>
      </c>
      <c r="I848" s="13" t="b">
        <f>IF(COUNTIF([1]!Form_Responses1[[#All],[Instagram account
(ex. idenel_official - Do not put "@")]], LOWER(A848)) &gt; 0, TRUE, FALSE)</f>
        <v>0</v>
      </c>
      <c r="J848" s="14"/>
      <c r="K848" s="11" t="str">
        <f>IFERROR(VLOOKUP(LOWER(A848), '[1]설문지 응답 시트1'!I:N, 6, FALSE), "")</f>
        <v/>
      </c>
      <c r="L848" s="13" t="b">
        <v>0</v>
      </c>
      <c r="M848" s="13" t="b">
        <v>0</v>
      </c>
      <c r="N848" s="11"/>
      <c r="O848" s="12" t="str">
        <f>IF(ISBLANK(Table1[[#This Row],[예약일(확정)]]),"",Table1[[#This Row],[예약일(확정)]]+7)</f>
        <v/>
      </c>
      <c r="P848" s="11"/>
      <c r="Q848" s="11"/>
      <c r="R848" s="11"/>
      <c r="S848" s="11"/>
      <c r="T848" s="11"/>
      <c r="U848" s="10"/>
    </row>
    <row r="849" spans="1:21" ht="17">
      <c r="A849" s="72" t="s">
        <v>15</v>
      </c>
      <c r="B849" s="222" t="str">
        <f>"https://www.instagram.com/"&amp;A849</f>
        <v>https://www.instagram.com/hasmik_nik</v>
      </c>
      <c r="C849" s="182"/>
      <c r="D849" s="150" t="s">
        <v>4</v>
      </c>
      <c r="E849" s="224" t="str">
        <f ca="1">IF(AND(J849&lt;&gt;"", O849&lt;&gt;"", TODAY() &gt; O849, N849=""), "포스팅 지연",
IF(N849&lt;&gt;"", "포스팅 완료",
IF(M849=TRUE, "시술 완료",
IF(L849=TRUE, "콘텐츠 가이드 전송",
IF(NOT(ISBLANK(J849)), "예약 확정",
IF(I849=TRUE, "구글폼 회신",
IF(H849=TRUE, "구글폼 전송",
IF(G849=TRUE, "거절",
IF(F849=TRUE, "회신 수신",
"태핑 완료 회신대기")))))
))))</f>
        <v>태핑 완료 회신대기</v>
      </c>
      <c r="F849" s="22" t="b">
        <v>0</v>
      </c>
      <c r="G849" s="22" t="b">
        <v>0</v>
      </c>
      <c r="H849" s="22" t="b">
        <v>0</v>
      </c>
      <c r="I849" s="22" t="b">
        <f>IF(COUNTIF([1]!Form_Responses1[[#All],[Instagram account
(ex. idenel_official - Do not put "@")]], LOWER(A849)) &gt; 0, TRUE, FALSE)</f>
        <v>0</v>
      </c>
      <c r="J849" s="23"/>
      <c r="K849" s="20" t="str">
        <f>IFERROR(VLOOKUP(LOWER(A849), '[1]설문지 응답 시트1'!I:N, 6, FALSE), "")</f>
        <v/>
      </c>
      <c r="L849" s="22" t="b">
        <v>0</v>
      </c>
      <c r="M849" s="22" t="b">
        <v>0</v>
      </c>
      <c r="N849" s="20"/>
      <c r="O849" s="21" t="str">
        <f>IF(ISBLANK(Table1[[#This Row],[예약일(확정)]]),"",Table1[[#This Row],[예약일(확정)]]+7)</f>
        <v/>
      </c>
      <c r="P849" s="20"/>
      <c r="Q849" s="20"/>
      <c r="R849" s="20"/>
      <c r="S849" s="20"/>
      <c r="T849" s="20"/>
      <c r="U849" s="19"/>
    </row>
    <row r="850" spans="1:21" ht="17">
      <c r="A850" s="71" t="s">
        <v>5036</v>
      </c>
      <c r="B850" s="222" t="str">
        <f>"https://www.instagram.com/"&amp;A850</f>
        <v>https://www.instagram.com/hatmyutube</v>
      </c>
      <c r="C850" s="182"/>
      <c r="D850" s="148" t="s">
        <v>4</v>
      </c>
      <c r="E850" s="223" t="str">
        <f ca="1">IF(AND(J850&lt;&gt;"", O850&lt;&gt;"", TODAY() &gt; O850, N850=""), "포스팅 지연",
IF(N850&lt;&gt;"", "포스팅 완료",
IF(M850=TRUE, "시술 완료",
IF(L850=TRUE, "콘텐츠 가이드 전송",
IF(NOT(ISBLANK(J850)), "예약 확정",
IF(I850=TRUE, "구글폼 회신",
IF(H850=TRUE, "구글폼 전송",
IF(G850=TRUE, "거절",
IF(F850=TRUE, "회신 수신",
"태핑 완료 회신대기")))))
))))</f>
        <v>태핑 완료 회신대기</v>
      </c>
      <c r="F850" s="13" t="b">
        <v>0</v>
      </c>
      <c r="G850" s="13" t="b">
        <v>0</v>
      </c>
      <c r="H850" s="13" t="b">
        <v>0</v>
      </c>
      <c r="I850" s="13" t="b">
        <f>IF(COUNTIF([1]!Form_Responses1[[#All],[Instagram account
(ex. idenel_official - Do not put "@")]], LOWER(A850)) &gt; 0, TRUE, FALSE)</f>
        <v>0</v>
      </c>
      <c r="J850" s="14"/>
      <c r="K850" s="11" t="str">
        <f>IFERROR(VLOOKUP(LOWER(A850), '[1]설문지 응답 시트1'!I:N, 6, FALSE), "")</f>
        <v/>
      </c>
      <c r="L850" s="13" t="b">
        <v>0</v>
      </c>
      <c r="M850" s="13" t="b">
        <v>0</v>
      </c>
      <c r="N850" s="11"/>
      <c r="O850" s="12" t="str">
        <f>IF(ISBLANK(Table1[[#This Row],[예약일(확정)]]),"",Table1[[#This Row],[예약일(확정)]]+7)</f>
        <v/>
      </c>
      <c r="P850" s="11"/>
      <c r="Q850" s="11"/>
      <c r="R850" s="11"/>
      <c r="S850" s="11"/>
      <c r="T850" s="11"/>
      <c r="U850" s="10"/>
    </row>
    <row r="851" spans="1:21" ht="17">
      <c r="A851" s="124" t="s">
        <v>5035</v>
      </c>
      <c r="B851" s="222" t="str">
        <f>"https://www.instagram.com/"&amp;A851</f>
        <v>https://www.instagram.com/he_lynni</v>
      </c>
      <c r="C851" s="182"/>
      <c r="D851" s="150" t="s">
        <v>4</v>
      </c>
      <c r="E851" s="224" t="str">
        <f ca="1">IF(AND(J851&lt;&gt;"", O851&lt;&gt;"", TODAY() &gt; O851, N851=""), "포스팅 지연",
IF(N851&lt;&gt;"", "포스팅 완료",
IF(M851=TRUE, "시술 완료",
IF(L851=TRUE, "콘텐츠 가이드 전송",
IF(NOT(ISBLANK(J851)), "예약 확정",
IF(I851=TRUE, "구글폼 회신",
IF(H851=TRUE, "구글폼 전송",
IF(G851=TRUE, "거절",
IF(F851=TRUE, "회신 수신",
"태핑 완료 회신대기")))))
))))</f>
        <v>태핑 완료 회신대기</v>
      </c>
      <c r="F851" s="22" t="b">
        <v>0</v>
      </c>
      <c r="G851" s="22" t="b">
        <v>0</v>
      </c>
      <c r="H851" s="22" t="b">
        <v>0</v>
      </c>
      <c r="I851" s="22" t="b">
        <f>IF(COUNTIF([1]!Form_Responses1[[#All],[Instagram account
(ex. idenel_official - Do not put "@")]], LOWER(A851)) &gt; 0, TRUE, FALSE)</f>
        <v>0</v>
      </c>
      <c r="J851" s="23"/>
      <c r="K851" s="20" t="str">
        <f>IFERROR(VLOOKUP(LOWER(A851), '[1]설문지 응답 시트1'!I:N, 6, FALSE), "")</f>
        <v/>
      </c>
      <c r="L851" s="22" t="b">
        <v>0</v>
      </c>
      <c r="M851" s="22" t="b">
        <v>0</v>
      </c>
      <c r="N851" s="20"/>
      <c r="O851" s="21" t="str">
        <f>IF(ISBLANK(Table1[[#This Row],[예약일(확정)]]),"",Table1[[#This Row],[예약일(확정)]]+7)</f>
        <v/>
      </c>
      <c r="P851" s="20"/>
      <c r="Q851" s="20"/>
      <c r="R851" s="20"/>
      <c r="S851" s="20"/>
      <c r="T851" s="20"/>
      <c r="U851" s="19"/>
    </row>
    <row r="852" spans="1:21" ht="17">
      <c r="A852" s="75" t="s">
        <v>5034</v>
      </c>
      <c r="B852" s="222" t="str">
        <f>"https://www.instagram.com/"&amp;A852</f>
        <v>https://www.instagram.com/hejran_story</v>
      </c>
      <c r="C852" s="182"/>
      <c r="D852" s="148" t="s">
        <v>4</v>
      </c>
      <c r="E852" s="223" t="str">
        <f ca="1">IF(AND(J852&lt;&gt;"", O852&lt;&gt;"", TODAY() &gt; O852, N852=""), "포스팅 지연",
IF(N852&lt;&gt;"", "포스팅 완료",
IF(M852=TRUE, "시술 완료",
IF(L852=TRUE, "콘텐츠 가이드 전송",
IF(NOT(ISBLANK(J852)), "예약 확정",
IF(I852=TRUE, "구글폼 회신",
IF(H852=TRUE, "구글폼 전송",
IF(G852=TRUE, "거절",
IF(F852=TRUE, "회신 수신",
"태핑 완료 회신대기")))))
))))</f>
        <v>태핑 완료 회신대기</v>
      </c>
      <c r="F852" s="13" t="b">
        <v>0</v>
      </c>
      <c r="G852" s="13" t="b">
        <v>0</v>
      </c>
      <c r="H852" s="13" t="b">
        <v>0</v>
      </c>
      <c r="I852" s="13" t="b">
        <f>IF(COUNTIF([1]!Form_Responses1[[#All],[Instagram account
(ex. idenel_official - Do not put "@")]], LOWER(A852)) &gt; 0, TRUE, FALSE)</f>
        <v>0</v>
      </c>
      <c r="J852" s="14"/>
      <c r="K852" s="11" t="str">
        <f>IFERROR(VLOOKUP(LOWER(A852), '[1]설문지 응답 시트1'!I:N, 6, FALSE), "")</f>
        <v/>
      </c>
      <c r="L852" s="13" t="b">
        <v>0</v>
      </c>
      <c r="M852" s="13" t="b">
        <v>0</v>
      </c>
      <c r="N852" s="11"/>
      <c r="O852" s="12" t="str">
        <f>IF(ISBLANK(Table1[[#This Row],[예약일(확정)]]),"",Table1[[#This Row],[예약일(확정)]]+7)</f>
        <v/>
      </c>
      <c r="P852" s="11"/>
      <c r="Q852" s="11"/>
      <c r="R852" s="11"/>
      <c r="S852" s="11"/>
      <c r="T852" s="11"/>
      <c r="U852" s="10"/>
    </row>
    <row r="853" spans="1:21" ht="17">
      <c r="A853" s="71" t="s">
        <v>1447</v>
      </c>
      <c r="B853" s="222" t="str">
        <f>"https://www.instagram.com/"&amp;A853</f>
        <v>https://www.instagram.com/helenakeynes</v>
      </c>
      <c r="C853" s="182"/>
      <c r="D853" s="150" t="s">
        <v>4</v>
      </c>
      <c r="E853" s="224" t="str">
        <f ca="1">IF(AND(J853&lt;&gt;"", O853&lt;&gt;"", TODAY() &gt; O853, N853=""), "포스팅 지연",
IF(N853&lt;&gt;"", "포스팅 완료",
IF(M853=TRUE, "시술 완료",
IF(L853=TRUE, "콘텐츠 가이드 전송",
IF(NOT(ISBLANK(J853)), "예약 확정",
IF(I853=TRUE, "구글폼 회신",
IF(H853=TRUE, "구글폼 전송",
IF(G853=TRUE, "거절",
IF(F853=TRUE, "회신 수신",
"태핑 완료 회신대기")))))
))))</f>
        <v>태핑 완료 회신대기</v>
      </c>
      <c r="F853" s="22" t="b">
        <v>0</v>
      </c>
      <c r="G853" s="22" t="b">
        <v>0</v>
      </c>
      <c r="H853" s="22" t="b">
        <v>0</v>
      </c>
      <c r="I853" s="22" t="b">
        <f>IF(COUNTIF([1]!Form_Responses1[[#All],[Instagram account
(ex. idenel_official - Do not put "@")]], LOWER(A853)) &gt; 0, TRUE, FALSE)</f>
        <v>0</v>
      </c>
      <c r="J853" s="23"/>
      <c r="K853" s="20" t="str">
        <f>IFERROR(VLOOKUP(LOWER(A853), '[1]설문지 응답 시트1'!I:N, 6, FALSE), "")</f>
        <v/>
      </c>
      <c r="L853" s="22" t="b">
        <v>0</v>
      </c>
      <c r="M853" s="22" t="b">
        <v>0</v>
      </c>
      <c r="N853" s="20"/>
      <c r="O853" s="21" t="str">
        <f>IF(ISBLANK(Table1[[#This Row],[예약일(확정)]]),"",Table1[[#This Row],[예약일(확정)]]+7)</f>
        <v/>
      </c>
      <c r="P853" s="20"/>
      <c r="Q853" s="20"/>
      <c r="R853" s="20"/>
      <c r="S853" s="20"/>
      <c r="T853" s="20"/>
      <c r="U853" s="19"/>
    </row>
    <row r="854" spans="1:21" ht="17">
      <c r="A854" s="124" t="s">
        <v>5033</v>
      </c>
      <c r="B854" s="222" t="str">
        <f>"https://www.instagram.com/"&amp;A854</f>
        <v>https://www.instagram.com/helenfebriyani</v>
      </c>
      <c r="C854" s="182"/>
      <c r="D854" s="148" t="s">
        <v>4</v>
      </c>
      <c r="E854" s="223" t="str">
        <f ca="1">IF(AND(J854&lt;&gt;"", O854&lt;&gt;"", TODAY() &gt; O854, N854=""), "포스팅 지연",
IF(N854&lt;&gt;"", "포스팅 완료",
IF(M854=TRUE, "시술 완료",
IF(L854=TRUE, "콘텐츠 가이드 전송",
IF(NOT(ISBLANK(J854)), "예약 확정",
IF(I854=TRUE, "구글폼 회신",
IF(H854=TRUE, "구글폼 전송",
IF(G854=TRUE, "거절",
IF(F854=TRUE, "회신 수신",
"태핑 완료 회신대기")))))
))))</f>
        <v>태핑 완료 회신대기</v>
      </c>
      <c r="F854" s="13" t="b">
        <v>0</v>
      </c>
      <c r="G854" s="13" t="b">
        <v>0</v>
      </c>
      <c r="H854" s="13" t="b">
        <v>0</v>
      </c>
      <c r="I854" s="13" t="b">
        <f>IF(COUNTIF([1]!Form_Responses1[[#All],[Instagram account
(ex. idenel_official - Do not put "@")]], LOWER(A854)) &gt; 0, TRUE, FALSE)</f>
        <v>0</v>
      </c>
      <c r="J854" s="14"/>
      <c r="K854" s="11" t="str">
        <f>IFERROR(VLOOKUP(LOWER(A854), '[1]설문지 응답 시트1'!I:N, 6, FALSE), "")</f>
        <v/>
      </c>
      <c r="L854" s="13" t="b">
        <v>0</v>
      </c>
      <c r="M854" s="13" t="b">
        <v>0</v>
      </c>
      <c r="N854" s="11"/>
      <c r="O854" s="12" t="str">
        <f>IF(ISBLANK(Table1[[#This Row],[예약일(확정)]]),"",Table1[[#This Row],[예약일(확정)]]+7)</f>
        <v/>
      </c>
      <c r="P854" s="11"/>
      <c r="Q854" s="11"/>
      <c r="R854" s="11"/>
      <c r="S854" s="11"/>
      <c r="T854" s="11"/>
      <c r="U854" s="10"/>
    </row>
    <row r="855" spans="1:21" ht="17">
      <c r="A855" s="72" t="s">
        <v>5032</v>
      </c>
      <c r="B855" s="222" t="str">
        <f>"https://www.instagram.com/"&amp;A855</f>
        <v>https://www.instagram.com/hengamehabdoli</v>
      </c>
      <c r="C855" s="182"/>
      <c r="D855" s="150" t="s">
        <v>4</v>
      </c>
      <c r="E855" s="224" t="str">
        <f ca="1">IF(AND(J855&lt;&gt;"", O855&lt;&gt;"", TODAY() &gt; O855, N855=""), "포스팅 지연",
IF(N855&lt;&gt;"", "포스팅 완료",
IF(M855=TRUE, "시술 완료",
IF(L855=TRUE, "콘텐츠 가이드 전송",
IF(NOT(ISBLANK(J855)), "예약 확정",
IF(I855=TRUE, "구글폼 회신",
IF(H855=TRUE, "구글폼 전송",
IF(G855=TRUE, "거절",
IF(F855=TRUE, "회신 수신",
"태핑 완료 회신대기")))))
))))</f>
        <v>태핑 완료 회신대기</v>
      </c>
      <c r="F855" s="22" t="b">
        <v>0</v>
      </c>
      <c r="G855" s="22" t="b">
        <v>0</v>
      </c>
      <c r="H855" s="22" t="b">
        <v>0</v>
      </c>
      <c r="I855" s="22" t="b">
        <f>IF(COUNTIF([1]!Form_Responses1[[#All],[Instagram account
(ex. idenel_official - Do not put "@")]], LOWER(A855)) &gt; 0, TRUE, FALSE)</f>
        <v>0</v>
      </c>
      <c r="J855" s="23"/>
      <c r="K855" s="20" t="str">
        <f>IFERROR(VLOOKUP(LOWER(A855), '[1]설문지 응답 시트1'!I:N, 6, FALSE), "")</f>
        <v/>
      </c>
      <c r="L855" s="22" t="b">
        <v>0</v>
      </c>
      <c r="M855" s="22" t="b">
        <v>0</v>
      </c>
      <c r="N855" s="20"/>
      <c r="O855" s="21" t="str">
        <f>IF(ISBLANK(Table1[[#This Row],[예약일(확정)]]),"",Table1[[#This Row],[예약일(확정)]]+7)</f>
        <v/>
      </c>
      <c r="P855" s="20"/>
      <c r="Q855" s="20"/>
      <c r="R855" s="20"/>
      <c r="S855" s="20"/>
      <c r="T855" s="20"/>
      <c r="U855" s="19"/>
    </row>
    <row r="856" spans="1:21" ht="17">
      <c r="A856" s="75" t="s">
        <v>5031</v>
      </c>
      <c r="B856" s="222" t="str">
        <f>"https://www.instagram.com/"&amp;A856</f>
        <v>https://www.instagram.com/iamhibaelbaz</v>
      </c>
      <c r="C856" s="182"/>
      <c r="D856" s="148" t="s">
        <v>4</v>
      </c>
      <c r="E856" s="223" t="str">
        <f ca="1">IF(AND(J856&lt;&gt;"", O856&lt;&gt;"", TODAY() &gt; O856, N856=""), "포스팅 지연",
IF(N856&lt;&gt;"", "포스팅 완료",
IF(M856=TRUE, "시술 완료",
IF(L856=TRUE, "콘텐츠 가이드 전송",
IF(NOT(ISBLANK(J856)), "예약 확정",
IF(I856=TRUE, "구글폼 회신",
IF(H856=TRUE, "구글폼 전송",
IF(G856=TRUE, "거절",
IF(F856=TRUE, "회신 수신",
"태핑 완료 회신대기")))))
))))</f>
        <v>태핑 완료 회신대기</v>
      </c>
      <c r="F856" s="13" t="b">
        <v>0</v>
      </c>
      <c r="G856" s="13" t="b">
        <v>0</v>
      </c>
      <c r="H856" s="13" t="b">
        <v>0</v>
      </c>
      <c r="I856" s="13" t="b">
        <f>IF(COUNTIF([1]!Form_Responses1[[#All],[Instagram account
(ex. idenel_official - Do not put "@")]], LOWER(A856)) &gt; 0, TRUE, FALSE)</f>
        <v>0</v>
      </c>
      <c r="J856" s="14"/>
      <c r="K856" s="11" t="str">
        <f>IFERROR(VLOOKUP(LOWER(A856), '[1]설문지 응답 시트1'!I:N, 6, FALSE), "")</f>
        <v/>
      </c>
      <c r="L856" s="13" t="b">
        <v>0</v>
      </c>
      <c r="M856" s="13" t="b">
        <v>0</v>
      </c>
      <c r="N856" s="11"/>
      <c r="O856" s="12" t="str">
        <f>IF(ISBLANK(Table1[[#This Row],[예약일(확정)]]),"",Table1[[#This Row],[예약일(확정)]]+7)</f>
        <v/>
      </c>
      <c r="P856" s="11"/>
      <c r="Q856" s="11"/>
      <c r="R856" s="11"/>
      <c r="S856" s="11"/>
      <c r="T856" s="11"/>
      <c r="U856" s="10"/>
    </row>
    <row r="857" spans="1:21" ht="17">
      <c r="A857" s="124" t="s">
        <v>5030</v>
      </c>
      <c r="B857" s="222" t="str">
        <f>"https://www.instagram.com/"&amp;A857</f>
        <v>https://www.instagram.com/iampratikjain</v>
      </c>
      <c r="C857" s="182"/>
      <c r="D857" s="150" t="s">
        <v>4</v>
      </c>
      <c r="E857" s="224" t="str">
        <f ca="1">IF(AND(J857&lt;&gt;"", O857&lt;&gt;"", TODAY() &gt; O857, N857=""), "포스팅 지연",
IF(N857&lt;&gt;"", "포스팅 완료",
IF(M857=TRUE, "시술 완료",
IF(L857=TRUE, "콘텐츠 가이드 전송",
IF(NOT(ISBLANK(J857)), "예약 확정",
IF(I857=TRUE, "구글폼 회신",
IF(H857=TRUE, "구글폼 전송",
IF(G857=TRUE, "거절",
IF(F857=TRUE, "회신 수신",
"태핑 완료 회신대기")))))
))))</f>
        <v>태핑 완료 회신대기</v>
      </c>
      <c r="F857" s="22" t="b">
        <v>0</v>
      </c>
      <c r="G857" s="22" t="b">
        <v>0</v>
      </c>
      <c r="H857" s="22" t="b">
        <v>0</v>
      </c>
      <c r="I857" s="22" t="b">
        <f>IF(COUNTIF([1]!Form_Responses1[[#All],[Instagram account
(ex. idenel_official - Do not put "@")]], LOWER(A857)) &gt; 0, TRUE, FALSE)</f>
        <v>0</v>
      </c>
      <c r="J857" s="23"/>
      <c r="K857" s="20" t="str">
        <f>IFERROR(VLOOKUP(LOWER(A857), '[1]설문지 응답 시트1'!I:N, 6, FALSE), "")</f>
        <v/>
      </c>
      <c r="L857" s="22" t="b">
        <v>0</v>
      </c>
      <c r="M857" s="22" t="b">
        <v>0</v>
      </c>
      <c r="N857" s="20"/>
      <c r="O857" s="21" t="str">
        <f>IF(ISBLANK(Table1[[#This Row],[예약일(확정)]]),"",Table1[[#This Row],[예약일(확정)]]+7)</f>
        <v/>
      </c>
      <c r="P857" s="20"/>
      <c r="Q857" s="20"/>
      <c r="R857" s="20"/>
      <c r="S857" s="20"/>
      <c r="T857" s="20"/>
      <c r="U857" s="19"/>
    </row>
    <row r="858" spans="1:21" ht="17">
      <c r="A858" s="71" t="s">
        <v>5029</v>
      </c>
      <c r="B858" s="222" t="str">
        <f>"https://www.instagram.com/"&amp;A858</f>
        <v>https://www.instagram.com/ian_schutzman</v>
      </c>
      <c r="C858" s="182"/>
      <c r="D858" s="148" t="s">
        <v>4</v>
      </c>
      <c r="E858" s="223" t="str">
        <f ca="1">IF(AND(J858&lt;&gt;"", O858&lt;&gt;"", TODAY() &gt; O858, N858=""), "포스팅 지연",
IF(N858&lt;&gt;"", "포스팅 완료",
IF(M858=TRUE, "시술 완료",
IF(L858=TRUE, "콘텐츠 가이드 전송",
IF(NOT(ISBLANK(J858)), "예약 확정",
IF(I858=TRUE, "구글폼 회신",
IF(H858=TRUE, "구글폼 전송",
IF(G858=TRUE, "거절",
IF(F858=TRUE, "회신 수신",
"태핑 완료 회신대기")))))
))))</f>
        <v>태핑 완료 회신대기</v>
      </c>
      <c r="F858" s="13" t="b">
        <v>0</v>
      </c>
      <c r="G858" s="13" t="b">
        <v>0</v>
      </c>
      <c r="H858" s="13" t="b">
        <v>0</v>
      </c>
      <c r="I858" s="13" t="b">
        <f>IF(COUNTIF([1]!Form_Responses1[[#All],[Instagram account
(ex. idenel_official - Do not put "@")]], LOWER(A858)) &gt; 0, TRUE, FALSE)</f>
        <v>0</v>
      </c>
      <c r="J858" s="14"/>
      <c r="K858" s="11" t="str">
        <f>IFERROR(VLOOKUP(LOWER(A858), '[1]설문지 응답 시트1'!I:N, 6, FALSE), "")</f>
        <v/>
      </c>
      <c r="L858" s="13" t="b">
        <v>0</v>
      </c>
      <c r="M858" s="13" t="b">
        <v>0</v>
      </c>
      <c r="N858" s="11"/>
      <c r="O858" s="12" t="str">
        <f>IF(ISBLANK(Table1[[#This Row],[예약일(확정)]]),"",Table1[[#This Row],[예약일(확정)]]+7)</f>
        <v/>
      </c>
      <c r="P858" s="11"/>
      <c r="Q858" s="11"/>
      <c r="R858" s="11"/>
      <c r="S858" s="11"/>
      <c r="T858" s="11"/>
      <c r="U858" s="10"/>
    </row>
    <row r="859" spans="1:21" ht="17">
      <c r="A859" s="72" t="s">
        <v>5028</v>
      </c>
      <c r="B859" s="222" t="str">
        <f>"https://www.instagram.com/"&amp;A859</f>
        <v>https://www.instagram.com/ikrambki07</v>
      </c>
      <c r="C859" s="182"/>
      <c r="D859" s="150" t="s">
        <v>4</v>
      </c>
      <c r="E859" s="224" t="str">
        <f ca="1">IF(AND(J859&lt;&gt;"", O859&lt;&gt;"", TODAY() &gt; O859, N859=""), "포스팅 지연",
IF(N859&lt;&gt;"", "포스팅 완료",
IF(M859=TRUE, "시술 완료",
IF(L859=TRUE, "콘텐츠 가이드 전송",
IF(NOT(ISBLANK(J859)), "예약 확정",
IF(I859=TRUE, "구글폼 회신",
IF(H859=TRUE, "구글폼 전송",
IF(G859=TRUE, "거절",
IF(F859=TRUE, "회신 수신",
"태핑 완료 회신대기")))))
))))</f>
        <v>태핑 완료 회신대기</v>
      </c>
      <c r="F859" s="22" t="b">
        <v>0</v>
      </c>
      <c r="G859" s="22" t="b">
        <v>0</v>
      </c>
      <c r="H859" s="22" t="b">
        <v>0</v>
      </c>
      <c r="I859" s="22" t="b">
        <f>IF(COUNTIF([1]!Form_Responses1[[#All],[Instagram account
(ex. idenel_official - Do not put "@")]], LOWER(A859)) &gt; 0, TRUE, FALSE)</f>
        <v>0</v>
      </c>
      <c r="J859" s="23"/>
      <c r="K859" s="20" t="str">
        <f>IFERROR(VLOOKUP(LOWER(A859), '[1]설문지 응답 시트1'!I:N, 6, FALSE), "")</f>
        <v/>
      </c>
      <c r="L859" s="22" t="b">
        <v>0</v>
      </c>
      <c r="M859" s="22" t="b">
        <v>0</v>
      </c>
      <c r="N859" s="20"/>
      <c r="O859" s="21" t="str">
        <f>IF(ISBLANK(Table1[[#This Row],[예약일(확정)]]),"",Table1[[#This Row],[예약일(확정)]]+7)</f>
        <v/>
      </c>
      <c r="P859" s="20"/>
      <c r="Q859" s="20"/>
      <c r="R859" s="20"/>
      <c r="S859" s="20"/>
      <c r="T859" s="20"/>
      <c r="U859" s="19"/>
    </row>
    <row r="860" spans="1:21" ht="17">
      <c r="A860" s="75" t="s">
        <v>5027</v>
      </c>
      <c r="B860" s="222" t="str">
        <f>"https://www.instagram.com/"&amp;A860</f>
        <v>https://www.instagram.com/im_herin</v>
      </c>
      <c r="C860" s="182"/>
      <c r="D860" s="148" t="s">
        <v>4</v>
      </c>
      <c r="E860" s="223" t="str">
        <f ca="1">IF(AND(J860&lt;&gt;"", O860&lt;&gt;"", TODAY() &gt; O860, N860=""), "포스팅 지연",
IF(N860&lt;&gt;"", "포스팅 완료",
IF(M860=TRUE, "시술 완료",
IF(L860=TRUE, "콘텐츠 가이드 전송",
IF(NOT(ISBLANK(J860)), "예약 확정",
IF(I860=TRUE, "구글폼 회신",
IF(H860=TRUE, "구글폼 전송",
IF(G860=TRUE, "거절",
IF(F860=TRUE, "회신 수신",
"태핑 완료 회신대기")))))
))))</f>
        <v>태핑 완료 회신대기</v>
      </c>
      <c r="F860" s="13" t="b">
        <v>0</v>
      </c>
      <c r="G860" s="13" t="b">
        <v>0</v>
      </c>
      <c r="H860" s="13" t="b">
        <v>0</v>
      </c>
      <c r="I860" s="13" t="b">
        <f>IF(COUNTIF([1]!Form_Responses1[[#All],[Instagram account
(ex. idenel_official - Do not put "@")]], LOWER(A860)) &gt; 0, TRUE, FALSE)</f>
        <v>0</v>
      </c>
      <c r="J860" s="14"/>
      <c r="K860" s="11" t="str">
        <f>IFERROR(VLOOKUP(LOWER(A860), '[1]설문지 응답 시트1'!I:N, 6, FALSE), "")</f>
        <v/>
      </c>
      <c r="L860" s="13" t="b">
        <v>0</v>
      </c>
      <c r="M860" s="13" t="b">
        <v>0</v>
      </c>
      <c r="N860" s="11"/>
      <c r="O860" s="12" t="str">
        <f>IF(ISBLANK(Table1[[#This Row],[예약일(확정)]]),"",Table1[[#This Row],[예약일(확정)]]+7)</f>
        <v/>
      </c>
      <c r="P860" s="11"/>
      <c r="Q860" s="11"/>
      <c r="R860" s="11"/>
      <c r="S860" s="11"/>
      <c r="T860" s="11"/>
      <c r="U860" s="10"/>
    </row>
    <row r="861" spans="1:21" ht="17">
      <c r="A861" s="72" t="s">
        <v>5026</v>
      </c>
      <c r="B861" s="222" t="str">
        <f>"https://www.instagram.com/"&amp;A861</f>
        <v>https://www.instagram.com/im.mio</v>
      </c>
      <c r="C861" s="182"/>
      <c r="D861" s="150" t="s">
        <v>4</v>
      </c>
      <c r="E861" s="224" t="str">
        <f ca="1">IF(AND(J861&lt;&gt;"", O861&lt;&gt;"", TODAY() &gt; O861, N861=""), "포스팅 지연",
IF(N861&lt;&gt;"", "포스팅 완료",
IF(M861=TRUE, "시술 완료",
IF(L861=TRUE, "콘텐츠 가이드 전송",
IF(NOT(ISBLANK(J861)), "예약 확정",
IF(I861=TRUE, "구글폼 회신",
IF(H861=TRUE, "구글폼 전송",
IF(G861=TRUE, "거절",
IF(F861=TRUE, "회신 수신",
"태핑 완료 회신대기")))))
))))</f>
        <v>태핑 완료 회신대기</v>
      </c>
      <c r="F861" s="22" t="b">
        <v>0</v>
      </c>
      <c r="G861" s="22" t="b">
        <v>0</v>
      </c>
      <c r="H861" s="22" t="b">
        <v>0</v>
      </c>
      <c r="I861" s="22" t="b">
        <f>IF(COUNTIF([1]!Form_Responses1[[#All],[Instagram account
(ex. idenel_official - Do not put "@")]], LOWER(A861)) &gt; 0, TRUE, FALSE)</f>
        <v>0</v>
      </c>
      <c r="J861" s="23"/>
      <c r="K861" s="20" t="str">
        <f>IFERROR(VLOOKUP(LOWER(A861), '[1]설문지 응답 시트1'!I:N, 6, FALSE), "")</f>
        <v/>
      </c>
      <c r="L861" s="22" t="b">
        <v>0</v>
      </c>
      <c r="M861" s="22" t="b">
        <v>0</v>
      </c>
      <c r="N861" s="20"/>
      <c r="O861" s="21" t="str">
        <f>IF(ISBLANK(Table1[[#This Row],[예약일(확정)]]),"",Table1[[#This Row],[예약일(확정)]]+7)</f>
        <v/>
      </c>
      <c r="P861" s="20"/>
      <c r="Q861" s="20"/>
      <c r="R861" s="20"/>
      <c r="S861" s="20"/>
      <c r="T861" s="20"/>
      <c r="U861" s="19"/>
    </row>
    <row r="862" spans="1:21" ht="17">
      <c r="A862" s="75" t="s">
        <v>790</v>
      </c>
      <c r="B862" s="222" t="str">
        <f>"https://www.instagram.com/"&amp;A862</f>
        <v>https://www.instagram.com/imymiyuuu</v>
      </c>
      <c r="C862" s="182"/>
      <c r="D862" s="148" t="s">
        <v>4</v>
      </c>
      <c r="E862" s="223" t="str">
        <f ca="1">IF(AND(J862&lt;&gt;"", O862&lt;&gt;"", TODAY() &gt; O862, N862=""), "포스팅 지연",
IF(N862&lt;&gt;"", "포스팅 완료",
IF(M862=TRUE, "시술 완료",
IF(L862=TRUE, "콘텐츠 가이드 전송",
IF(NOT(ISBLANK(J862)), "예약 확정",
IF(I862=TRUE, "구글폼 회신",
IF(H862=TRUE, "구글폼 전송",
IF(G862=TRUE, "거절",
IF(F862=TRUE, "회신 수신",
"태핑 완료 회신대기")))))
))))</f>
        <v>태핑 완료 회신대기</v>
      </c>
      <c r="F862" s="13" t="b">
        <v>0</v>
      </c>
      <c r="G862" s="13" t="b">
        <v>0</v>
      </c>
      <c r="H862" s="13" t="b">
        <v>0</v>
      </c>
      <c r="I862" s="13" t="b">
        <f>IF(COUNTIF([1]!Form_Responses1[[#All],[Instagram account
(ex. idenel_official - Do not put "@")]], LOWER(A862)) &gt; 0, TRUE, FALSE)</f>
        <v>0</v>
      </c>
      <c r="J862" s="14"/>
      <c r="K862" s="11" t="str">
        <f>IFERROR(VLOOKUP(LOWER(A862), '[1]설문지 응답 시트1'!I:N, 6, FALSE), "")</f>
        <v/>
      </c>
      <c r="L862" s="13" t="b">
        <v>0</v>
      </c>
      <c r="M862" s="13" t="b">
        <v>0</v>
      </c>
      <c r="N862" s="11"/>
      <c r="O862" s="12" t="str">
        <f>IF(ISBLANK(Table1[[#This Row],[예약일(확정)]]),"",Table1[[#This Row],[예약일(확정)]]+7)</f>
        <v/>
      </c>
      <c r="P862" s="11"/>
      <c r="Q862" s="11"/>
      <c r="R862" s="11"/>
      <c r="S862" s="11"/>
      <c r="T862" s="11"/>
      <c r="U862" s="10"/>
    </row>
    <row r="863" spans="1:21" ht="17">
      <c r="A863" s="72" t="s">
        <v>5025</v>
      </c>
      <c r="B863" s="222" t="str">
        <f>"https://www.instagram.com/"&amp;A863</f>
        <v>https://www.instagram.com/iremnur_cyn</v>
      </c>
      <c r="C863" s="182"/>
      <c r="D863" s="150" t="s">
        <v>4</v>
      </c>
      <c r="E863" s="224" t="str">
        <f ca="1">IF(AND(J863&lt;&gt;"", O863&lt;&gt;"", TODAY() &gt; O863, N863=""), "포스팅 지연",
IF(N863&lt;&gt;"", "포스팅 완료",
IF(M863=TRUE, "시술 완료",
IF(L863=TRUE, "콘텐츠 가이드 전송",
IF(NOT(ISBLANK(J863)), "예약 확정",
IF(I863=TRUE, "구글폼 회신",
IF(H863=TRUE, "구글폼 전송",
IF(G863=TRUE, "거절",
IF(F863=TRUE, "회신 수신",
"태핑 완료 회신대기")))))
))))</f>
        <v>태핑 완료 회신대기</v>
      </c>
      <c r="F863" s="22" t="b">
        <v>0</v>
      </c>
      <c r="G863" s="22" t="b">
        <v>0</v>
      </c>
      <c r="H863" s="22" t="b">
        <v>0</v>
      </c>
      <c r="I863" s="22" t="b">
        <f>IF(COUNTIF([1]!Form_Responses1[[#All],[Instagram account
(ex. idenel_official - Do not put "@")]], LOWER(A863)) &gt; 0, TRUE, FALSE)</f>
        <v>0</v>
      </c>
      <c r="J863" s="23"/>
      <c r="K863" s="20" t="str">
        <f>IFERROR(VLOOKUP(LOWER(A863), '[1]설문지 응답 시트1'!I:N, 6, FALSE), "")</f>
        <v/>
      </c>
      <c r="L863" s="22" t="b">
        <v>0</v>
      </c>
      <c r="M863" s="22" t="b">
        <v>0</v>
      </c>
      <c r="N863" s="20"/>
      <c r="O863" s="21" t="str">
        <f>IF(ISBLANK(Table1[[#This Row],[예약일(확정)]]),"",Table1[[#This Row],[예약일(확정)]]+7)</f>
        <v/>
      </c>
      <c r="P863" s="20"/>
      <c r="Q863" s="20"/>
      <c r="R863" s="20"/>
      <c r="S863" s="20"/>
      <c r="T863" s="20"/>
      <c r="U863" s="19"/>
    </row>
    <row r="864" spans="1:21" ht="17">
      <c r="A864" s="75" t="s">
        <v>5024</v>
      </c>
      <c r="B864" s="222" t="str">
        <f>"https://www.instagram.com/"&amp;A864</f>
        <v>https://www.instagram.com/irenafabiola</v>
      </c>
      <c r="C864" s="182"/>
      <c r="D864" s="148" t="s">
        <v>4</v>
      </c>
      <c r="E864" s="223" t="str">
        <f ca="1">IF(AND(J864&lt;&gt;"", O864&lt;&gt;"", TODAY() &gt; O864, N864=""), "포스팅 지연",
IF(N864&lt;&gt;"", "포스팅 완료",
IF(M864=TRUE, "시술 완료",
IF(L864=TRUE, "콘텐츠 가이드 전송",
IF(NOT(ISBLANK(J864)), "예약 확정",
IF(I864=TRUE, "구글폼 회신",
IF(H864=TRUE, "구글폼 전송",
IF(G864=TRUE, "거절",
IF(F864=TRUE, "회신 수신",
"태핑 완료 회신대기")))))
))))</f>
        <v>태핑 완료 회신대기</v>
      </c>
      <c r="F864" s="13" t="b">
        <v>0</v>
      </c>
      <c r="G864" s="13" t="b">
        <v>0</v>
      </c>
      <c r="H864" s="13" t="b">
        <v>0</v>
      </c>
      <c r="I864" s="13" t="b">
        <f>IF(COUNTIF([1]!Form_Responses1[[#All],[Instagram account
(ex. idenel_official - Do not put "@")]], LOWER(A864)) &gt; 0, TRUE, FALSE)</f>
        <v>0</v>
      </c>
      <c r="J864" s="14"/>
      <c r="K864" s="11" t="str">
        <f>IFERROR(VLOOKUP(LOWER(A864), '[1]설문지 응답 시트1'!I:N, 6, FALSE), "")</f>
        <v/>
      </c>
      <c r="L864" s="13" t="b">
        <v>0</v>
      </c>
      <c r="M864" s="13" t="b">
        <v>0</v>
      </c>
      <c r="N864" s="11"/>
      <c r="O864" s="12" t="str">
        <f>IF(ISBLANK(Table1[[#This Row],[예약일(확정)]]),"",Table1[[#This Row],[예약일(확정)]]+7)</f>
        <v/>
      </c>
      <c r="P864" s="11"/>
      <c r="Q864" s="11"/>
      <c r="R864" s="11"/>
      <c r="S864" s="11"/>
      <c r="T864" s="11"/>
      <c r="U864" s="10"/>
    </row>
    <row r="865" spans="1:21" ht="17">
      <c r="A865" s="72" t="s">
        <v>5023</v>
      </c>
      <c r="B865" s="222" t="str">
        <f>"https://www.instagram.com/"&amp;A865</f>
        <v>https://www.instagram.com/iriki_korea</v>
      </c>
      <c r="C865" s="182"/>
      <c r="D865" s="150" t="s">
        <v>4</v>
      </c>
      <c r="E865" s="224" t="str">
        <f ca="1">IF(AND(J865&lt;&gt;"", O865&lt;&gt;"", TODAY() &gt; O865, N865=""), "포스팅 지연",
IF(N865&lt;&gt;"", "포스팅 완료",
IF(M865=TRUE, "시술 완료",
IF(L865=TRUE, "콘텐츠 가이드 전송",
IF(NOT(ISBLANK(J865)), "예약 확정",
IF(I865=TRUE, "구글폼 회신",
IF(H865=TRUE, "구글폼 전송",
IF(G865=TRUE, "거절",
IF(F865=TRUE, "회신 수신",
"태핑 완료 회신대기")))))
))))</f>
        <v>태핑 완료 회신대기</v>
      </c>
      <c r="F865" s="22" t="b">
        <v>0</v>
      </c>
      <c r="G865" s="22" t="b">
        <v>0</v>
      </c>
      <c r="H865" s="22" t="b">
        <v>0</v>
      </c>
      <c r="I865" s="22" t="b">
        <f>IF(COUNTIF([1]!Form_Responses1[[#All],[Instagram account
(ex. idenel_official - Do not put "@")]], LOWER(A865)) &gt; 0, TRUE, FALSE)</f>
        <v>0</v>
      </c>
      <c r="J865" s="23"/>
      <c r="K865" s="20" t="str">
        <f>IFERROR(VLOOKUP(LOWER(A865), '[1]설문지 응답 시트1'!I:N, 6, FALSE), "")</f>
        <v/>
      </c>
      <c r="L865" s="22" t="b">
        <v>0</v>
      </c>
      <c r="M865" s="22" t="b">
        <v>0</v>
      </c>
      <c r="N865" s="20"/>
      <c r="O865" s="21" t="str">
        <f>IF(ISBLANK(Table1[[#This Row],[예약일(확정)]]),"",Table1[[#This Row],[예약일(확정)]]+7)</f>
        <v/>
      </c>
      <c r="P865" s="20"/>
      <c r="Q865" s="20"/>
      <c r="R865" s="20"/>
      <c r="S865" s="20"/>
      <c r="T865" s="20"/>
      <c r="U865" s="19"/>
    </row>
    <row r="866" spans="1:21" ht="17">
      <c r="A866" s="75" t="s">
        <v>5022</v>
      </c>
      <c r="B866" s="222" t="str">
        <f>"https://www.instagram.com/"&amp;A866</f>
        <v>https://www.instagram.com/isiscarranza7</v>
      </c>
      <c r="C866" s="182"/>
      <c r="D866" s="148" t="s">
        <v>4</v>
      </c>
      <c r="E866" s="223" t="str">
        <f ca="1">IF(AND(J866&lt;&gt;"", O866&lt;&gt;"", TODAY() &gt; O866, N866=""), "포스팅 지연",
IF(N866&lt;&gt;"", "포스팅 완료",
IF(M866=TRUE, "시술 완료",
IF(L866=TRUE, "콘텐츠 가이드 전송",
IF(NOT(ISBLANK(J866)), "예약 확정",
IF(I866=TRUE, "구글폼 회신",
IF(H866=TRUE, "구글폼 전송",
IF(G866=TRUE, "거절",
IF(F866=TRUE, "회신 수신",
"태핑 완료 회신대기")))))
))))</f>
        <v>태핑 완료 회신대기</v>
      </c>
      <c r="F866" s="13" t="b">
        <v>0</v>
      </c>
      <c r="G866" s="13" t="b">
        <v>0</v>
      </c>
      <c r="H866" s="13" t="b">
        <v>0</v>
      </c>
      <c r="I866" s="13" t="b">
        <f>IF(COUNTIF([1]!Form_Responses1[[#All],[Instagram account
(ex. idenel_official - Do not put "@")]], LOWER(A866)) &gt; 0, TRUE, FALSE)</f>
        <v>0</v>
      </c>
      <c r="J866" s="14"/>
      <c r="K866" s="11" t="str">
        <f>IFERROR(VLOOKUP(LOWER(A866), '[1]설문지 응답 시트1'!I:N, 6, FALSE), "")</f>
        <v/>
      </c>
      <c r="L866" s="13" t="b">
        <v>0</v>
      </c>
      <c r="M866" s="13" t="b">
        <v>0</v>
      </c>
      <c r="N866" s="11"/>
      <c r="O866" s="12" t="str">
        <f>IF(ISBLANK(Table1[[#This Row],[예약일(확정)]]),"",Table1[[#This Row],[예약일(확정)]]+7)</f>
        <v/>
      </c>
      <c r="P866" s="11"/>
      <c r="Q866" s="11"/>
      <c r="R866" s="11"/>
      <c r="S866" s="11"/>
      <c r="T866" s="11"/>
      <c r="U866" s="10"/>
    </row>
    <row r="867" spans="1:21" ht="17">
      <c r="A867" s="72" t="s">
        <v>5021</v>
      </c>
      <c r="B867" s="222" t="str">
        <f>"https://www.instagram.com/"&amp;A867</f>
        <v>https://www.instagram.com/itssophiemilner</v>
      </c>
      <c r="C867" s="182"/>
      <c r="D867" s="150" t="s">
        <v>4</v>
      </c>
      <c r="E867" s="224" t="str">
        <f ca="1">IF(AND(J867&lt;&gt;"", O867&lt;&gt;"", TODAY() &gt; O867, N867=""), "포스팅 지연",
IF(N867&lt;&gt;"", "포스팅 완료",
IF(M867=TRUE, "시술 완료",
IF(L867=TRUE, "콘텐츠 가이드 전송",
IF(NOT(ISBLANK(J867)), "예약 확정",
IF(I867=TRUE, "구글폼 회신",
IF(H867=TRUE, "구글폼 전송",
IF(G867=TRUE, "거절",
IF(F867=TRUE, "회신 수신",
"태핑 완료 회신대기")))))
))))</f>
        <v>태핑 완료 회신대기</v>
      </c>
      <c r="F867" s="22" t="b">
        <v>0</v>
      </c>
      <c r="G867" s="22" t="b">
        <v>0</v>
      </c>
      <c r="H867" s="22" t="b">
        <v>0</v>
      </c>
      <c r="I867" s="22" t="b">
        <f>IF(COUNTIF([1]!Form_Responses1[[#All],[Instagram account
(ex. idenel_official - Do not put "@")]], LOWER(A867)) &gt; 0, TRUE, FALSE)</f>
        <v>0</v>
      </c>
      <c r="J867" s="23"/>
      <c r="K867" s="20" t="str">
        <f>IFERROR(VLOOKUP(LOWER(A867), '[1]설문지 응답 시트1'!I:N, 6, FALSE), "")</f>
        <v/>
      </c>
      <c r="L867" s="22" t="b">
        <v>0</v>
      </c>
      <c r="M867" s="22" t="b">
        <v>0</v>
      </c>
      <c r="N867" s="20"/>
      <c r="O867" s="21" t="str">
        <f>IF(ISBLANK(Table1[[#This Row],[예약일(확정)]]),"",Table1[[#This Row],[예약일(확정)]]+7)</f>
        <v/>
      </c>
      <c r="P867" s="20"/>
      <c r="Q867" s="20"/>
      <c r="R867" s="20"/>
      <c r="S867" s="20"/>
      <c r="T867" s="20"/>
      <c r="U867" s="19"/>
    </row>
    <row r="868" spans="1:21" ht="17">
      <c r="A868" s="71" t="s">
        <v>5020</v>
      </c>
      <c r="B868" s="222" t="str">
        <f>"https://www.instagram.com/"&amp;A868</f>
        <v>https://www.instagram.com/iyermiles</v>
      </c>
      <c r="C868" s="182"/>
      <c r="D868" s="148" t="s">
        <v>4</v>
      </c>
      <c r="E868" s="223" t="str">
        <f ca="1">IF(AND(J868&lt;&gt;"", O868&lt;&gt;"", TODAY() &gt; O868, N868=""), "포스팅 지연",
IF(N868&lt;&gt;"", "포스팅 완료",
IF(M868=TRUE, "시술 완료",
IF(L868=TRUE, "콘텐츠 가이드 전송",
IF(NOT(ISBLANK(J868)), "예약 확정",
IF(I868=TRUE, "구글폼 회신",
IF(H868=TRUE, "구글폼 전송",
IF(G868=TRUE, "거절",
IF(F868=TRUE, "회신 수신",
"태핑 완료 회신대기")))))
))))</f>
        <v>태핑 완료 회신대기</v>
      </c>
      <c r="F868" s="13" t="b">
        <v>0</v>
      </c>
      <c r="G868" s="13" t="b">
        <v>0</v>
      </c>
      <c r="H868" s="13" t="b">
        <v>0</v>
      </c>
      <c r="I868" s="13" t="b">
        <f>IF(COUNTIF([1]!Form_Responses1[[#All],[Instagram account
(ex. idenel_official - Do not put "@")]], LOWER(A868)) &gt; 0, TRUE, FALSE)</f>
        <v>0</v>
      </c>
      <c r="J868" s="14"/>
      <c r="K868" s="11" t="str">
        <f>IFERROR(VLOOKUP(LOWER(A868), '[1]설문지 응답 시트1'!I:N, 6, FALSE), "")</f>
        <v/>
      </c>
      <c r="L868" s="13" t="b">
        <v>0</v>
      </c>
      <c r="M868" s="13" t="b">
        <v>0</v>
      </c>
      <c r="N868" s="11"/>
      <c r="O868" s="12" t="str">
        <f>IF(ISBLANK(Table1[[#This Row],[예약일(확정)]]),"",Table1[[#This Row],[예약일(확정)]]+7)</f>
        <v/>
      </c>
      <c r="P868" s="11"/>
      <c r="Q868" s="11"/>
      <c r="R868" s="11"/>
      <c r="S868" s="11"/>
      <c r="T868" s="11"/>
      <c r="U868" s="10"/>
    </row>
    <row r="869" spans="1:21" ht="17">
      <c r="A869" s="124" t="s">
        <v>5019</v>
      </c>
      <c r="B869" s="222" t="str">
        <f>"https://www.instagram.com/"&amp;A869</f>
        <v>https://www.instagram.com/j0_sean</v>
      </c>
      <c r="C869" s="182"/>
      <c r="D869" s="150" t="s">
        <v>4</v>
      </c>
      <c r="E869" s="224" t="str">
        <f ca="1">IF(AND(J869&lt;&gt;"", O869&lt;&gt;"", TODAY() &gt; O869, N869=""), "포스팅 지연",
IF(N869&lt;&gt;"", "포스팅 완료",
IF(M869=TRUE, "시술 완료",
IF(L869=TRUE, "콘텐츠 가이드 전송",
IF(NOT(ISBLANK(J869)), "예약 확정",
IF(I869=TRUE, "구글폼 회신",
IF(H869=TRUE, "구글폼 전송",
IF(G869=TRUE, "거절",
IF(F869=TRUE, "회신 수신",
"태핑 완료 회신대기")))))
))))</f>
        <v>태핑 완료 회신대기</v>
      </c>
      <c r="F869" s="22" t="b">
        <v>0</v>
      </c>
      <c r="G869" s="22" t="b">
        <v>0</v>
      </c>
      <c r="H869" s="22" t="b">
        <v>0</v>
      </c>
      <c r="I869" s="22" t="b">
        <f>IF(COUNTIF([1]!Form_Responses1[[#All],[Instagram account
(ex. idenel_official - Do not put "@")]], LOWER(A869)) &gt; 0, TRUE, FALSE)</f>
        <v>0</v>
      </c>
      <c r="J869" s="23"/>
      <c r="K869" s="20" t="str">
        <f>IFERROR(VLOOKUP(LOWER(A869), '[1]설문지 응답 시트1'!I:N, 6, FALSE), "")</f>
        <v/>
      </c>
      <c r="L869" s="22" t="b">
        <v>0</v>
      </c>
      <c r="M869" s="22" t="b">
        <v>0</v>
      </c>
      <c r="N869" s="20"/>
      <c r="O869" s="21" t="str">
        <f>IF(ISBLANK(Table1[[#This Row],[예약일(확정)]]),"",Table1[[#This Row],[예약일(확정)]]+7)</f>
        <v/>
      </c>
      <c r="P869" s="20"/>
      <c r="Q869" s="20"/>
      <c r="R869" s="20"/>
      <c r="S869" s="20"/>
      <c r="T869" s="20"/>
      <c r="U869" s="19"/>
    </row>
    <row r="870" spans="1:21" ht="17">
      <c r="A870" s="71" t="s">
        <v>5018</v>
      </c>
      <c r="B870" s="222" t="str">
        <f>"https://www.instagram.com/"&amp;A870</f>
        <v>https://www.instagram.com/jaeeerim</v>
      </c>
      <c r="C870" s="182"/>
      <c r="D870" s="148" t="s">
        <v>4</v>
      </c>
      <c r="E870" s="223" t="str">
        <f ca="1">IF(AND(J870&lt;&gt;"", O870&lt;&gt;"", TODAY() &gt; O870, N870=""), "포스팅 지연",
IF(N870&lt;&gt;"", "포스팅 완료",
IF(M870=TRUE, "시술 완료",
IF(L870=TRUE, "콘텐츠 가이드 전송",
IF(NOT(ISBLANK(J870)), "예약 확정",
IF(I870=TRUE, "구글폼 회신",
IF(H870=TRUE, "구글폼 전송",
IF(G870=TRUE, "거절",
IF(F870=TRUE, "회신 수신",
"태핑 완료 회신대기")))))
))))</f>
        <v>태핑 완료 회신대기</v>
      </c>
      <c r="F870" s="13" t="b">
        <v>0</v>
      </c>
      <c r="G870" s="13" t="b">
        <v>0</v>
      </c>
      <c r="H870" s="13" t="b">
        <v>0</v>
      </c>
      <c r="I870" s="13" t="b">
        <f>IF(COUNTIF([1]!Form_Responses1[[#All],[Instagram account
(ex. idenel_official - Do not put "@")]], LOWER(A870)) &gt; 0, TRUE, FALSE)</f>
        <v>0</v>
      </c>
      <c r="J870" s="14"/>
      <c r="K870" s="11" t="str">
        <f>IFERROR(VLOOKUP(LOWER(A870), '[1]설문지 응답 시트1'!I:N, 6, FALSE), "")</f>
        <v/>
      </c>
      <c r="L870" s="13" t="b">
        <v>0</v>
      </c>
      <c r="M870" s="13" t="b">
        <v>0</v>
      </c>
      <c r="N870" s="11"/>
      <c r="O870" s="12" t="str">
        <f>IF(ISBLANK(Table1[[#This Row],[예약일(확정)]]),"",Table1[[#This Row],[예약일(확정)]]+7)</f>
        <v/>
      </c>
      <c r="P870" s="11"/>
      <c r="Q870" s="11"/>
      <c r="R870" s="11"/>
      <c r="S870" s="11"/>
      <c r="T870" s="11"/>
      <c r="U870" s="10"/>
    </row>
    <row r="871" spans="1:21" ht="17">
      <c r="A871" s="124" t="s">
        <v>5017</v>
      </c>
      <c r="B871" s="222" t="str">
        <f>"https://www.instagram.com/"&amp;A871</f>
        <v>https://www.instagram.com/jaelomain</v>
      </c>
      <c r="C871" s="182"/>
      <c r="D871" s="150" t="s">
        <v>4</v>
      </c>
      <c r="E871" s="224" t="str">
        <f ca="1">IF(AND(J871&lt;&gt;"", O871&lt;&gt;"", TODAY() &gt; O871, N871=""), "포스팅 지연",
IF(N871&lt;&gt;"", "포스팅 완료",
IF(M871=TRUE, "시술 완료",
IF(L871=TRUE, "콘텐츠 가이드 전송",
IF(NOT(ISBLANK(J871)), "예약 확정",
IF(I871=TRUE, "구글폼 회신",
IF(H871=TRUE, "구글폼 전송",
IF(G871=TRUE, "거절",
IF(F871=TRUE, "회신 수신",
"태핑 완료 회신대기")))))
))))</f>
        <v>태핑 완료 회신대기</v>
      </c>
      <c r="F871" s="22" t="b">
        <v>0</v>
      </c>
      <c r="G871" s="22" t="b">
        <v>0</v>
      </c>
      <c r="H871" s="22" t="b">
        <v>0</v>
      </c>
      <c r="I871" s="22" t="b">
        <f>IF(COUNTIF([1]!Form_Responses1[[#All],[Instagram account
(ex. idenel_official - Do not put "@")]], LOWER(A871)) &gt; 0, TRUE, FALSE)</f>
        <v>0</v>
      </c>
      <c r="J871" s="23"/>
      <c r="K871" s="20" t="str">
        <f>IFERROR(VLOOKUP(LOWER(A871), '[1]설문지 응답 시트1'!I:N, 6, FALSE), "")</f>
        <v/>
      </c>
      <c r="L871" s="22" t="b">
        <v>0</v>
      </c>
      <c r="M871" s="22" t="b">
        <v>0</v>
      </c>
      <c r="N871" s="20"/>
      <c r="O871" s="21" t="str">
        <f>IF(ISBLANK(Table1[[#This Row],[예약일(확정)]]),"",Table1[[#This Row],[예약일(확정)]]+7)</f>
        <v/>
      </c>
      <c r="P871" s="20"/>
      <c r="Q871" s="20"/>
      <c r="R871" s="20"/>
      <c r="S871" s="20"/>
      <c r="T871" s="20"/>
      <c r="U871" s="19"/>
    </row>
    <row r="872" spans="1:21" ht="17">
      <c r="A872" s="71" t="s">
        <v>5016</v>
      </c>
      <c r="B872" s="222" t="str">
        <f>"https://www.instagram.com/"&amp;A872</f>
        <v>https://www.instagram.com/javilunatico</v>
      </c>
      <c r="C872" s="182"/>
      <c r="D872" s="148" t="s">
        <v>4</v>
      </c>
      <c r="E872" s="223" t="str">
        <f ca="1">IF(AND(J872&lt;&gt;"", O872&lt;&gt;"", TODAY() &gt; O872, N872=""), "포스팅 지연",
IF(N872&lt;&gt;"", "포스팅 완료",
IF(M872=TRUE, "시술 완료",
IF(L872=TRUE, "콘텐츠 가이드 전송",
IF(NOT(ISBLANK(J872)), "예약 확정",
IF(I872=TRUE, "구글폼 회신",
IF(H872=TRUE, "구글폼 전송",
IF(G872=TRUE, "거절",
IF(F872=TRUE, "회신 수신",
"태핑 완료 회신대기")))))
))))</f>
        <v>태핑 완료 회신대기</v>
      </c>
      <c r="F872" s="13" t="b">
        <v>0</v>
      </c>
      <c r="G872" s="13" t="b">
        <v>0</v>
      </c>
      <c r="H872" s="13" t="b">
        <v>0</v>
      </c>
      <c r="I872" s="13" t="b">
        <f>IF(COUNTIF([1]!Form_Responses1[[#All],[Instagram account
(ex. idenel_official - Do not put "@")]], LOWER(A872)) &gt; 0, TRUE, FALSE)</f>
        <v>0</v>
      </c>
      <c r="J872" s="14"/>
      <c r="K872" s="11" t="str">
        <f>IFERROR(VLOOKUP(LOWER(A872), '[1]설문지 응답 시트1'!I:N, 6, FALSE), "")</f>
        <v/>
      </c>
      <c r="L872" s="13" t="b">
        <v>0</v>
      </c>
      <c r="M872" s="13" t="b">
        <v>0</v>
      </c>
      <c r="N872" s="11"/>
      <c r="O872" s="12" t="str">
        <f>IF(ISBLANK(Table1[[#This Row],[예약일(확정)]]),"",Table1[[#This Row],[예약일(확정)]]+7)</f>
        <v/>
      </c>
      <c r="P872" s="11"/>
      <c r="Q872" s="11"/>
      <c r="R872" s="11"/>
      <c r="S872" s="11"/>
      <c r="T872" s="11"/>
      <c r="U872" s="10"/>
    </row>
    <row r="873" spans="1:21" ht="17">
      <c r="A873" s="124" t="s">
        <v>5015</v>
      </c>
      <c r="B873" s="222" t="str">
        <f>"https://www.instagram.com/"&amp;A873</f>
        <v>https://www.instagram.com/jazzitar</v>
      </c>
      <c r="C873" s="182"/>
      <c r="D873" s="150" t="s">
        <v>4</v>
      </c>
      <c r="E873" s="224" t="str">
        <f ca="1">IF(AND(J873&lt;&gt;"", O873&lt;&gt;"", TODAY() &gt; O873, N873=""), "포스팅 지연",
IF(N873&lt;&gt;"", "포스팅 완료",
IF(M873=TRUE, "시술 완료",
IF(L873=TRUE, "콘텐츠 가이드 전송",
IF(NOT(ISBLANK(J873)), "예약 확정",
IF(I873=TRUE, "구글폼 회신",
IF(H873=TRUE, "구글폼 전송",
IF(G873=TRUE, "거절",
IF(F873=TRUE, "회신 수신",
"태핑 완료 회신대기")))))
))))</f>
        <v>태핑 완료 회신대기</v>
      </c>
      <c r="F873" s="22" t="b">
        <v>0</v>
      </c>
      <c r="G873" s="22" t="b">
        <v>0</v>
      </c>
      <c r="H873" s="22" t="b">
        <v>0</v>
      </c>
      <c r="I873" s="22" t="b">
        <f>IF(COUNTIF([1]!Form_Responses1[[#All],[Instagram account
(ex. idenel_official - Do not put "@")]], LOWER(A873)) &gt; 0, TRUE, FALSE)</f>
        <v>0</v>
      </c>
      <c r="J873" s="23"/>
      <c r="K873" s="20" t="str">
        <f>IFERROR(VLOOKUP(LOWER(A873), '[1]설문지 응답 시트1'!I:N, 6, FALSE), "")</f>
        <v/>
      </c>
      <c r="L873" s="22" t="b">
        <v>0</v>
      </c>
      <c r="M873" s="22" t="b">
        <v>0</v>
      </c>
      <c r="N873" s="20"/>
      <c r="O873" s="21" t="str">
        <f>IF(ISBLANK(Table1[[#This Row],[예약일(확정)]]),"",Table1[[#This Row],[예약일(확정)]]+7)</f>
        <v/>
      </c>
      <c r="P873" s="20"/>
      <c r="Q873" s="20"/>
      <c r="R873" s="20"/>
      <c r="S873" s="20"/>
      <c r="T873" s="20"/>
      <c r="U873" s="19"/>
    </row>
    <row r="874" spans="1:21" ht="17">
      <c r="A874" s="71" t="s">
        <v>5014</v>
      </c>
      <c r="B874" s="222" t="str">
        <f>"https://www.instagram.com/"&amp;A874</f>
        <v>https://www.instagram.com/jean_is_jean</v>
      </c>
      <c r="C874" s="182"/>
      <c r="D874" s="148" t="s">
        <v>4</v>
      </c>
      <c r="E874" s="223" t="str">
        <f ca="1">IF(AND(J874&lt;&gt;"", O874&lt;&gt;"", TODAY() &gt; O874, N874=""), "포스팅 지연",
IF(N874&lt;&gt;"", "포스팅 완료",
IF(M874=TRUE, "시술 완료",
IF(L874=TRUE, "콘텐츠 가이드 전송",
IF(NOT(ISBLANK(J874)), "예약 확정",
IF(I874=TRUE, "구글폼 회신",
IF(H874=TRUE, "구글폼 전송",
IF(G874=TRUE, "거절",
IF(F874=TRUE, "회신 수신",
"태핑 완료 회신대기")))))
))))</f>
        <v>태핑 완료 회신대기</v>
      </c>
      <c r="F874" s="13" t="b">
        <v>0</v>
      </c>
      <c r="G874" s="13" t="b">
        <v>0</v>
      </c>
      <c r="H874" s="13" t="b">
        <v>0</v>
      </c>
      <c r="I874" s="13" t="b">
        <f>IF(COUNTIF([1]!Form_Responses1[[#All],[Instagram account
(ex. idenel_official - Do not put "@")]], LOWER(A874)) &gt; 0, TRUE, FALSE)</f>
        <v>0</v>
      </c>
      <c r="J874" s="14"/>
      <c r="K874" s="11" t="str">
        <f>IFERROR(VLOOKUP(LOWER(A874), '[1]설문지 응답 시트1'!I:N, 6, FALSE), "")</f>
        <v/>
      </c>
      <c r="L874" s="13" t="b">
        <v>0</v>
      </c>
      <c r="M874" s="13" t="b">
        <v>0</v>
      </c>
      <c r="N874" s="11"/>
      <c r="O874" s="12" t="str">
        <f>IF(ISBLANK(Table1[[#This Row],[예약일(확정)]]),"",Table1[[#This Row],[예약일(확정)]]+7)</f>
        <v/>
      </c>
      <c r="P874" s="11"/>
      <c r="Q874" s="11"/>
      <c r="R874" s="11"/>
      <c r="S874" s="11"/>
      <c r="T874" s="11"/>
      <c r="U874" s="10"/>
    </row>
    <row r="875" spans="1:21" ht="17">
      <c r="A875" s="71" t="s">
        <v>5013</v>
      </c>
      <c r="B875" s="222" t="str">
        <f>"https://www.instagram.com/"&amp;A875</f>
        <v>https://www.instagram.com/jhorinarae</v>
      </c>
      <c r="C875" s="182"/>
      <c r="D875" s="150" t="s">
        <v>4</v>
      </c>
      <c r="E875" s="224" t="str">
        <f ca="1">IF(AND(J875&lt;&gt;"", O875&lt;&gt;"", TODAY() &gt; O875, N875=""), "포스팅 지연",
IF(N875&lt;&gt;"", "포스팅 완료",
IF(M875=TRUE, "시술 완료",
IF(L875=TRUE, "콘텐츠 가이드 전송",
IF(NOT(ISBLANK(J875)), "예약 확정",
IF(I875=TRUE, "구글폼 회신",
IF(H875=TRUE, "구글폼 전송",
IF(G875=TRUE, "거절",
IF(F875=TRUE, "회신 수신",
"태핑 완료 회신대기")))))
))))</f>
        <v>태핑 완료 회신대기</v>
      </c>
      <c r="F875" s="22" t="b">
        <v>0</v>
      </c>
      <c r="G875" s="22" t="b">
        <v>0</v>
      </c>
      <c r="H875" s="22" t="b">
        <v>0</v>
      </c>
      <c r="I875" s="22" t="b">
        <f>IF(COUNTIF([1]!Form_Responses1[[#All],[Instagram account
(ex. idenel_official - Do not put "@")]], LOWER(A875)) &gt; 0, TRUE, FALSE)</f>
        <v>0</v>
      </c>
      <c r="J875" s="23"/>
      <c r="K875" s="20" t="str">
        <f>IFERROR(VLOOKUP(LOWER(A875), '[1]설문지 응답 시트1'!I:N, 6, FALSE), "")</f>
        <v/>
      </c>
      <c r="L875" s="22" t="b">
        <v>0</v>
      </c>
      <c r="M875" s="22" t="b">
        <v>0</v>
      </c>
      <c r="N875" s="20"/>
      <c r="O875" s="21" t="str">
        <f>IF(ISBLANK(Table1[[#This Row],[예약일(확정)]]),"",Table1[[#This Row],[예약일(확정)]]+7)</f>
        <v/>
      </c>
      <c r="P875" s="20"/>
      <c r="Q875" s="20"/>
      <c r="R875" s="20"/>
      <c r="S875" s="20"/>
      <c r="T875" s="20"/>
      <c r="U875" s="19"/>
    </row>
    <row r="876" spans="1:21" ht="17">
      <c r="A876" s="124" t="s">
        <v>5012</v>
      </c>
      <c r="B876" s="222" t="str">
        <f>"https://www.instagram.com/"&amp;A876</f>
        <v>https://www.instagram.com/jinazzu</v>
      </c>
      <c r="C876" s="182"/>
      <c r="D876" s="148" t="s">
        <v>4</v>
      </c>
      <c r="E876" s="223" t="str">
        <f ca="1">IF(AND(J876&lt;&gt;"", O876&lt;&gt;"", TODAY() &gt; O876, N876=""), "포스팅 지연",
IF(N876&lt;&gt;"", "포스팅 완료",
IF(M876=TRUE, "시술 완료",
IF(L876=TRUE, "콘텐츠 가이드 전송",
IF(NOT(ISBLANK(J876)), "예약 확정",
IF(I876=TRUE, "구글폼 회신",
IF(H876=TRUE, "구글폼 전송",
IF(G876=TRUE, "거절",
IF(F876=TRUE, "회신 수신",
"태핑 완료 회신대기")))))
))))</f>
        <v>태핑 완료 회신대기</v>
      </c>
      <c r="F876" s="13" t="b">
        <v>0</v>
      </c>
      <c r="G876" s="13" t="b">
        <v>0</v>
      </c>
      <c r="H876" s="13" t="b">
        <v>0</v>
      </c>
      <c r="I876" s="13" t="b">
        <f>IF(COUNTIF([1]!Form_Responses1[[#All],[Instagram account
(ex. idenel_official - Do not put "@")]], LOWER(A876)) &gt; 0, TRUE, FALSE)</f>
        <v>0</v>
      </c>
      <c r="J876" s="14"/>
      <c r="K876" s="11" t="str">
        <f>IFERROR(VLOOKUP(LOWER(A876), '[1]설문지 응답 시트1'!I:N, 6, FALSE), "")</f>
        <v/>
      </c>
      <c r="L876" s="13" t="b">
        <v>0</v>
      </c>
      <c r="M876" s="13" t="b">
        <v>0</v>
      </c>
      <c r="N876" s="11"/>
      <c r="O876" s="12" t="str">
        <f>IF(ISBLANK(Table1[[#This Row],[예약일(확정)]]),"",Table1[[#This Row],[예약일(확정)]]+7)</f>
        <v/>
      </c>
      <c r="P876" s="11"/>
      <c r="Q876" s="11"/>
      <c r="R876" s="11"/>
      <c r="S876" s="11"/>
      <c r="T876" s="11"/>
      <c r="U876" s="10"/>
    </row>
    <row r="877" spans="1:21" ht="17">
      <c r="A877" s="71" t="s">
        <v>5011</v>
      </c>
      <c r="B877" s="222" t="str">
        <f>"https://www.instagram.com/"&amp;A877</f>
        <v>https://www.instagram.com/juliafrejdina</v>
      </c>
      <c r="C877" s="182"/>
      <c r="D877" s="150" t="s">
        <v>4</v>
      </c>
      <c r="E877" s="224" t="str">
        <f ca="1">IF(AND(J877&lt;&gt;"", O877&lt;&gt;"", TODAY() &gt; O877, N877=""), "포스팅 지연",
IF(N877&lt;&gt;"", "포스팅 완료",
IF(M877=TRUE, "시술 완료",
IF(L877=TRUE, "콘텐츠 가이드 전송",
IF(NOT(ISBLANK(J877)), "예약 확정",
IF(I877=TRUE, "구글폼 회신",
IF(H877=TRUE, "구글폼 전송",
IF(G877=TRUE, "거절",
IF(F877=TRUE, "회신 수신",
"태핑 완료 회신대기")))))
))))</f>
        <v>태핑 완료 회신대기</v>
      </c>
      <c r="F877" s="22" t="b">
        <v>0</v>
      </c>
      <c r="G877" s="22" t="b">
        <v>0</v>
      </c>
      <c r="H877" s="22" t="b">
        <v>0</v>
      </c>
      <c r="I877" s="22" t="b">
        <f>IF(COUNTIF([1]!Form_Responses1[[#All],[Instagram account
(ex. idenel_official - Do not put "@")]], LOWER(A877)) &gt; 0, TRUE, FALSE)</f>
        <v>0</v>
      </c>
      <c r="J877" s="23"/>
      <c r="K877" s="20" t="str">
        <f>IFERROR(VLOOKUP(LOWER(A877), '[1]설문지 응답 시트1'!I:N, 6, FALSE), "")</f>
        <v/>
      </c>
      <c r="L877" s="22" t="b">
        <v>0</v>
      </c>
      <c r="M877" s="22" t="b">
        <v>0</v>
      </c>
      <c r="N877" s="20"/>
      <c r="O877" s="21" t="str">
        <f>IF(ISBLANK(Table1[[#This Row],[예약일(확정)]]),"",Table1[[#This Row],[예약일(확정)]]+7)</f>
        <v/>
      </c>
      <c r="P877" s="20"/>
      <c r="Q877" s="20"/>
      <c r="R877" s="20"/>
      <c r="S877" s="20"/>
      <c r="T877" s="20"/>
      <c r="U877" s="19"/>
    </row>
    <row r="878" spans="1:21" ht="17">
      <c r="A878" s="124" t="s">
        <v>5010</v>
      </c>
      <c r="B878" s="222" t="str">
        <f>"https://www.instagram.com/"&amp;A878</f>
        <v>https://www.instagram.com/justinpark</v>
      </c>
      <c r="C878" s="182"/>
      <c r="D878" s="148" t="s">
        <v>4</v>
      </c>
      <c r="E878" s="223" t="str">
        <f ca="1">IF(AND(J878&lt;&gt;"", O878&lt;&gt;"", TODAY() &gt; O878, N878=""), "포스팅 지연",
IF(N878&lt;&gt;"", "포스팅 완료",
IF(M878=TRUE, "시술 완료",
IF(L878=TRUE, "콘텐츠 가이드 전송",
IF(NOT(ISBLANK(J878)), "예약 확정",
IF(I878=TRUE, "구글폼 회신",
IF(H878=TRUE, "구글폼 전송",
IF(G878=TRUE, "거절",
IF(F878=TRUE, "회신 수신",
"태핑 완료 회신대기")))))
))))</f>
        <v>태핑 완료 회신대기</v>
      </c>
      <c r="F878" s="13" t="b">
        <v>0</v>
      </c>
      <c r="G878" s="13" t="b">
        <v>0</v>
      </c>
      <c r="H878" s="13" t="b">
        <v>0</v>
      </c>
      <c r="I878" s="13" t="b">
        <f>IF(COUNTIF([1]!Form_Responses1[[#All],[Instagram account
(ex. idenel_official - Do not put "@")]], LOWER(A878)) &gt; 0, TRUE, FALSE)</f>
        <v>0</v>
      </c>
      <c r="J878" s="14"/>
      <c r="K878" s="11" t="str">
        <f>IFERROR(VLOOKUP(LOWER(A878), '[1]설문지 응답 시트1'!I:N, 6, FALSE), "")</f>
        <v/>
      </c>
      <c r="L878" s="13" t="b">
        <v>0</v>
      </c>
      <c r="M878" s="13" t="b">
        <v>0</v>
      </c>
      <c r="N878" s="11"/>
      <c r="O878" s="12" t="str">
        <f>IF(ISBLANK(Table1[[#This Row],[예약일(확정)]]),"",Table1[[#This Row],[예약일(확정)]]+7)</f>
        <v/>
      </c>
      <c r="P878" s="11"/>
      <c r="Q878" s="11"/>
      <c r="R878" s="11"/>
      <c r="S878" s="11"/>
      <c r="T878" s="11"/>
      <c r="U878" s="10"/>
    </row>
    <row r="879" spans="1:21" ht="17">
      <c r="A879" s="71" t="s">
        <v>5009</v>
      </c>
      <c r="B879" s="222" t="str">
        <f>"https://www.instagram.com/"&amp;A879</f>
        <v>https://www.instagram.com/kak__o.12</v>
      </c>
      <c r="C879" s="182"/>
      <c r="D879" s="150" t="s">
        <v>4</v>
      </c>
      <c r="E879" s="224" t="str">
        <f ca="1">IF(AND(J879&lt;&gt;"", O879&lt;&gt;"", TODAY() &gt; O879, N879=""), "포스팅 지연",
IF(N879&lt;&gt;"", "포스팅 완료",
IF(M879=TRUE, "시술 완료",
IF(L879=TRUE, "콘텐츠 가이드 전송",
IF(NOT(ISBLANK(J879)), "예약 확정",
IF(I879=TRUE, "구글폼 회신",
IF(H879=TRUE, "구글폼 전송",
IF(G879=TRUE, "거절",
IF(F879=TRUE, "회신 수신",
"태핑 완료 회신대기")))))
))))</f>
        <v>태핑 완료 회신대기</v>
      </c>
      <c r="F879" s="22" t="b">
        <v>0</v>
      </c>
      <c r="G879" s="22" t="b">
        <v>0</v>
      </c>
      <c r="H879" s="22" t="b">
        <v>0</v>
      </c>
      <c r="I879" s="22" t="b">
        <f>IF(COUNTIF([1]!Form_Responses1[[#All],[Instagram account
(ex. idenel_official - Do not put "@")]], LOWER(A879)) &gt; 0, TRUE, FALSE)</f>
        <v>0</v>
      </c>
      <c r="J879" s="23"/>
      <c r="K879" s="20" t="str">
        <f>IFERROR(VLOOKUP(LOWER(A879), '[1]설문지 응답 시트1'!I:N, 6, FALSE), "")</f>
        <v/>
      </c>
      <c r="L879" s="22" t="b">
        <v>0</v>
      </c>
      <c r="M879" s="22" t="b">
        <v>0</v>
      </c>
      <c r="N879" s="20"/>
      <c r="O879" s="21" t="str">
        <f>IF(ISBLANK(Table1[[#This Row],[예약일(확정)]]),"",Table1[[#This Row],[예약일(확정)]]+7)</f>
        <v/>
      </c>
      <c r="P879" s="20"/>
      <c r="Q879" s="20"/>
      <c r="R879" s="20"/>
      <c r="S879" s="20"/>
      <c r="T879" s="20"/>
      <c r="U879" s="19"/>
    </row>
    <row r="880" spans="1:21" ht="17">
      <c r="A880" s="124" t="s">
        <v>5008</v>
      </c>
      <c r="B880" s="222" t="str">
        <f>"https://www.instagram.com/"&amp;A880</f>
        <v>https://www.instagram.com/karijnbos</v>
      </c>
      <c r="C880" s="182"/>
      <c r="D880" s="148" t="s">
        <v>4</v>
      </c>
      <c r="E880" s="223" t="str">
        <f ca="1">IF(AND(J880&lt;&gt;"", O880&lt;&gt;"", TODAY() &gt; O880, N880=""), "포스팅 지연",
IF(N880&lt;&gt;"", "포스팅 완료",
IF(M880=TRUE, "시술 완료",
IF(L880=TRUE, "콘텐츠 가이드 전송",
IF(NOT(ISBLANK(J880)), "예약 확정",
IF(I880=TRUE, "구글폼 회신",
IF(H880=TRUE, "구글폼 전송",
IF(G880=TRUE, "거절",
IF(F880=TRUE, "회신 수신",
"태핑 완료 회신대기")))))
))))</f>
        <v>태핑 완료 회신대기</v>
      </c>
      <c r="F880" s="13" t="b">
        <v>0</v>
      </c>
      <c r="G880" s="13" t="b">
        <v>0</v>
      </c>
      <c r="H880" s="13" t="b">
        <v>0</v>
      </c>
      <c r="I880" s="13" t="b">
        <f>IF(COUNTIF([1]!Form_Responses1[[#All],[Instagram account
(ex. idenel_official - Do not put "@")]], LOWER(A880)) &gt; 0, TRUE, FALSE)</f>
        <v>0</v>
      </c>
      <c r="J880" s="14"/>
      <c r="K880" s="11" t="str">
        <f>IFERROR(VLOOKUP(LOWER(A880), '[1]설문지 응답 시트1'!I:N, 6, FALSE), "")</f>
        <v/>
      </c>
      <c r="L880" s="13" t="b">
        <v>0</v>
      </c>
      <c r="M880" s="13" t="b">
        <v>0</v>
      </c>
      <c r="N880" s="11"/>
      <c r="O880" s="12" t="str">
        <f>IF(ISBLANK(Table1[[#This Row],[예약일(확정)]]),"",Table1[[#This Row],[예약일(확정)]]+7)</f>
        <v/>
      </c>
      <c r="P880" s="11"/>
      <c r="Q880" s="11"/>
      <c r="R880" s="11"/>
      <c r="S880" s="11"/>
      <c r="T880" s="11"/>
      <c r="U880" s="10"/>
    </row>
    <row r="881" spans="1:21" ht="17">
      <c r="A881" s="71" t="s">
        <v>5007</v>
      </c>
      <c r="B881" s="222" t="str">
        <f>"https://www.instagram.com/"&amp;A881</f>
        <v>https://www.instagram.com/kayrasuheyla_lee</v>
      </c>
      <c r="C881" s="182"/>
      <c r="D881" s="150" t="s">
        <v>4</v>
      </c>
      <c r="E881" s="224" t="str">
        <f ca="1">IF(AND(J881&lt;&gt;"", O881&lt;&gt;"", TODAY() &gt; O881, N881=""), "포스팅 지연",
IF(N881&lt;&gt;"", "포스팅 완료",
IF(M881=TRUE, "시술 완료",
IF(L881=TRUE, "콘텐츠 가이드 전송",
IF(NOT(ISBLANK(J881)), "예약 확정",
IF(I881=TRUE, "구글폼 회신",
IF(H881=TRUE, "구글폼 전송",
IF(G881=TRUE, "거절",
IF(F881=TRUE, "회신 수신",
"태핑 완료 회신대기")))))
))))</f>
        <v>태핑 완료 회신대기</v>
      </c>
      <c r="F881" s="22" t="b">
        <v>0</v>
      </c>
      <c r="G881" s="22" t="b">
        <v>0</v>
      </c>
      <c r="H881" s="22" t="b">
        <v>0</v>
      </c>
      <c r="I881" s="22" t="b">
        <f>IF(COUNTIF([1]!Form_Responses1[[#All],[Instagram account
(ex. idenel_official - Do not put "@")]], LOWER(A881)) &gt; 0, TRUE, FALSE)</f>
        <v>0</v>
      </c>
      <c r="J881" s="23"/>
      <c r="K881" s="20" t="str">
        <f>IFERROR(VLOOKUP(LOWER(A881), '[1]설문지 응답 시트1'!I:N, 6, FALSE), "")</f>
        <v/>
      </c>
      <c r="L881" s="22" t="b">
        <v>0</v>
      </c>
      <c r="M881" s="22" t="b">
        <v>0</v>
      </c>
      <c r="N881" s="20"/>
      <c r="O881" s="21" t="str">
        <f>IF(ISBLANK(Table1[[#This Row],[예약일(확정)]]),"",Table1[[#This Row],[예약일(확정)]]+7)</f>
        <v/>
      </c>
      <c r="P881" s="20"/>
      <c r="Q881" s="20"/>
      <c r="R881" s="20"/>
      <c r="S881" s="20"/>
      <c r="T881" s="20"/>
      <c r="U881" s="19"/>
    </row>
    <row r="882" spans="1:21" ht="17">
      <c r="A882" s="124" t="s">
        <v>5006</v>
      </c>
      <c r="B882" s="222" t="str">
        <f>"https://www.instagram.com/"&amp;A882</f>
        <v>https://www.instagram.com/kimmicle_x</v>
      </c>
      <c r="C882" s="182"/>
      <c r="D882" s="148" t="s">
        <v>4</v>
      </c>
      <c r="E882" s="223" t="str">
        <f ca="1">IF(AND(J882&lt;&gt;"", O882&lt;&gt;"", TODAY() &gt; O882, N882=""), "포스팅 지연",
IF(N882&lt;&gt;"", "포스팅 완료",
IF(M882=TRUE, "시술 완료",
IF(L882=TRUE, "콘텐츠 가이드 전송",
IF(NOT(ISBLANK(J882)), "예약 확정",
IF(I882=TRUE, "구글폼 회신",
IF(H882=TRUE, "구글폼 전송",
IF(G882=TRUE, "거절",
IF(F882=TRUE, "회신 수신",
"태핑 완료 회신대기")))))
))))</f>
        <v>태핑 완료 회신대기</v>
      </c>
      <c r="F882" s="13" t="b">
        <v>0</v>
      </c>
      <c r="G882" s="13" t="b">
        <v>0</v>
      </c>
      <c r="H882" s="13" t="b">
        <v>0</v>
      </c>
      <c r="I882" s="13" t="b">
        <f>IF(COUNTIF([1]!Form_Responses1[[#All],[Instagram account
(ex. idenel_official - Do not put "@")]], LOWER(A882)) &gt; 0, TRUE, FALSE)</f>
        <v>0</v>
      </c>
      <c r="J882" s="14"/>
      <c r="K882" s="11" t="str">
        <f>IFERROR(VLOOKUP(LOWER(A882), '[1]설문지 응답 시트1'!I:N, 6, FALSE), "")</f>
        <v/>
      </c>
      <c r="L882" s="13" t="b">
        <v>0</v>
      </c>
      <c r="M882" s="13" t="b">
        <v>0</v>
      </c>
      <c r="N882" s="11"/>
      <c r="O882" s="12" t="str">
        <f>IF(ISBLANK(Table1[[#This Row],[예약일(확정)]]),"",Table1[[#This Row],[예약일(확정)]]+7)</f>
        <v/>
      </c>
      <c r="P882" s="11"/>
      <c r="Q882" s="11"/>
      <c r="R882" s="11"/>
      <c r="S882" s="11"/>
      <c r="T882" s="11"/>
      <c r="U882" s="10"/>
    </row>
    <row r="883" spans="1:21" ht="17">
      <c r="A883" s="124" t="s">
        <v>5005</v>
      </c>
      <c r="B883" s="222" t="str">
        <f>"https://www.instagram.com/"&amp;A883</f>
        <v>https://www.instagram.com/korean.amykim</v>
      </c>
      <c r="C883" s="182"/>
      <c r="D883" s="150" t="s">
        <v>4</v>
      </c>
      <c r="E883" s="224" t="str">
        <f ca="1">IF(AND(J883&lt;&gt;"", O883&lt;&gt;"", TODAY() &gt; O883, N883=""), "포스팅 지연",
IF(N883&lt;&gt;"", "포스팅 완료",
IF(M883=TRUE, "시술 완료",
IF(L883=TRUE, "콘텐츠 가이드 전송",
IF(NOT(ISBLANK(J883)), "예약 확정",
IF(I883=TRUE, "구글폼 회신",
IF(H883=TRUE, "구글폼 전송",
IF(G883=TRUE, "거절",
IF(F883=TRUE, "회신 수신",
"태핑 완료 회신대기")))))
))))</f>
        <v>구글폼 전송</v>
      </c>
      <c r="F883" s="22" t="b">
        <v>1</v>
      </c>
      <c r="G883" s="22"/>
      <c r="H883" s="22" t="b">
        <v>1</v>
      </c>
      <c r="I883" s="22" t="b">
        <f>IF(COUNTIF([1]!Form_Responses1[[#All],[Instagram account
(ex. idenel_official - Do not put "@")]], LOWER(A883)) &gt; 0, TRUE, FALSE)</f>
        <v>0</v>
      </c>
      <c r="J883" s="23"/>
      <c r="K883" s="20" t="str">
        <f>IFERROR(VLOOKUP(LOWER(A883), '[1]설문지 응답 시트1'!I:N, 6, FALSE), "")</f>
        <v/>
      </c>
      <c r="L883" s="22"/>
      <c r="M883" s="22"/>
      <c r="O883" s="21" t="str">
        <f>IF(ISBLANK(Table1[[#This Row],[예약일(확정)]]),"",Table1[[#This Row],[예약일(확정)]]+7)</f>
        <v/>
      </c>
      <c r="P883" s="20"/>
      <c r="U883" s="19"/>
    </row>
    <row r="884" spans="1:21" ht="17">
      <c r="A884" s="71" t="s">
        <v>5004</v>
      </c>
      <c r="B884" s="222" t="str">
        <f>"https://www.instagram.com/"&amp;A884</f>
        <v>https://www.instagram.com/ks.korean</v>
      </c>
      <c r="C884" s="182"/>
      <c r="D884" s="148" t="s">
        <v>4</v>
      </c>
      <c r="E884" s="223" t="str">
        <f ca="1">IF(AND(J884&lt;&gt;"", O884&lt;&gt;"", TODAY() &gt; O884, N884=""), "포스팅 지연",
IF(N884&lt;&gt;"", "포스팅 완료",
IF(M884=TRUE, "시술 완료",
IF(L884=TRUE, "콘텐츠 가이드 전송",
IF(NOT(ISBLANK(J884)), "예약 확정",
IF(I884=TRUE, "구글폼 회신",
IF(H884=TRUE, "구글폼 전송",
IF(G884=TRUE, "거절",
IF(F884=TRUE, "회신 수신",
"태핑 완료 회신대기")))))
))))</f>
        <v>태핑 완료 회신대기</v>
      </c>
      <c r="F884" s="13"/>
      <c r="G884" s="13"/>
      <c r="H884" s="13"/>
      <c r="I884" s="13" t="b">
        <f>IF(COUNTIF([1]!Form_Responses1[[#All],[Instagram account
(ex. idenel_official - Do not put "@")]], LOWER(A884)) &gt; 0, TRUE, FALSE)</f>
        <v>0</v>
      </c>
      <c r="J884" s="14"/>
      <c r="K884" s="11" t="str">
        <f>IFERROR(VLOOKUP(LOWER(A884), '[1]설문지 응답 시트1'!I:N, 6, FALSE), "")</f>
        <v/>
      </c>
      <c r="L884" s="13"/>
      <c r="M884" s="13"/>
      <c r="O884" s="12" t="str">
        <f>IF(ISBLANK(Table1[[#This Row],[예약일(확정)]]),"",Table1[[#This Row],[예약일(확정)]]+7)</f>
        <v/>
      </c>
      <c r="P884" s="11"/>
      <c r="U884" s="10"/>
    </row>
    <row r="885" spans="1:21" ht="17">
      <c r="A885" s="124" t="s">
        <v>5003</v>
      </c>
      <c r="B885" s="222" t="str">
        <f>"https://www.instagram.com/"&amp;A885</f>
        <v>https://www.instagram.com/lala_x_em</v>
      </c>
      <c r="C885" s="182"/>
      <c r="D885" s="150" t="s">
        <v>4</v>
      </c>
      <c r="E885" s="224" t="str">
        <f ca="1">IF(AND(J885&lt;&gt;"", O885&lt;&gt;"", TODAY() &gt; O885, N885=""), "포스팅 지연",
IF(N885&lt;&gt;"", "포스팅 완료",
IF(M885=TRUE, "시술 완료",
IF(L885=TRUE, "콘텐츠 가이드 전송",
IF(NOT(ISBLANK(J885)), "예약 확정",
IF(I885=TRUE, "구글폼 회신",
IF(H885=TRUE, "구글폼 전송",
IF(G885=TRUE, "거절",
IF(F885=TRUE, "회신 수신",
"태핑 완료 회신대기")))))
))))</f>
        <v>태핑 완료 회신대기</v>
      </c>
      <c r="F885" s="22"/>
      <c r="G885" s="22"/>
      <c r="H885" s="22"/>
      <c r="I885" s="22" t="b">
        <f>IF(COUNTIF([1]!Form_Responses1[[#All],[Instagram account
(ex. idenel_official - Do not put "@")]], LOWER(A885)) &gt; 0, TRUE, FALSE)</f>
        <v>0</v>
      </c>
      <c r="J885" s="23"/>
      <c r="K885" s="20" t="str">
        <f>IFERROR(VLOOKUP(LOWER(A885), '[1]설문지 응답 시트1'!I:N, 6, FALSE), "")</f>
        <v/>
      </c>
      <c r="L885" s="22"/>
      <c r="M885" s="22"/>
      <c r="O885" s="21" t="str">
        <f>IF(ISBLANK(Table1[[#This Row],[예약일(확정)]]),"",Table1[[#This Row],[예약일(확정)]]+7)</f>
        <v/>
      </c>
      <c r="P885" s="20"/>
      <c r="U885" s="19"/>
    </row>
    <row r="886" spans="1:21" ht="17">
      <c r="A886" s="75" t="s">
        <v>5002</v>
      </c>
      <c r="B886" s="222" t="str">
        <f>"https://www.instagram.com/"&amp;A886</f>
        <v>https://www.instagram.com/lanaeslife1</v>
      </c>
      <c r="C886" s="182"/>
      <c r="D886" s="148" t="s">
        <v>4</v>
      </c>
      <c r="E886" s="223" t="str">
        <f ca="1">IF(AND(J886&lt;&gt;"", O886&lt;&gt;"", TODAY() &gt; O886, N886=""), "포스팅 지연",
IF(N886&lt;&gt;"", "포스팅 완료",
IF(M886=TRUE, "시술 완료",
IF(L886=TRUE, "콘텐츠 가이드 전송",
IF(NOT(ISBLANK(J886)), "예약 확정",
IF(I886=TRUE, "구글폼 회신",
IF(H886=TRUE, "구글폼 전송",
IF(G886=TRUE, "거절",
IF(F886=TRUE, "회신 수신",
"태핑 완료 회신대기")))))
))))</f>
        <v>태핑 완료 회신대기</v>
      </c>
      <c r="F886" s="13"/>
      <c r="G886" s="13"/>
      <c r="H886" s="13"/>
      <c r="I886" s="13" t="b">
        <f>IF(COUNTIF([1]!Form_Responses1[[#All],[Instagram account
(ex. idenel_official - Do not put "@")]], LOWER(A886)) &gt; 0, TRUE, FALSE)</f>
        <v>0</v>
      </c>
      <c r="J886" s="14"/>
      <c r="K886" s="11" t="str">
        <f>IFERROR(VLOOKUP(LOWER(A886), '[1]설문지 응답 시트1'!I:N, 6, FALSE), "")</f>
        <v/>
      </c>
      <c r="L886" s="13"/>
      <c r="M886" s="13"/>
      <c r="O886" s="12" t="str">
        <f>IF(ISBLANK(Table1[[#This Row],[예약일(확정)]]),"",Table1[[#This Row],[예약일(확정)]]+7)</f>
        <v/>
      </c>
      <c r="P886" s="11"/>
      <c r="U886" s="10"/>
    </row>
    <row r="887" spans="1:21" ht="17">
      <c r="A887" s="71" t="s">
        <v>5001</v>
      </c>
      <c r="B887" s="222" t="str">
        <f>"https://www.instagram.com/"&amp;A887</f>
        <v>https://www.instagram.com/larapeach_</v>
      </c>
      <c r="C887" s="182"/>
      <c r="D887" s="150" t="s">
        <v>4</v>
      </c>
      <c r="E887" s="224" t="str">
        <f ca="1">IF(AND(J887&lt;&gt;"", O887&lt;&gt;"", TODAY() &gt; O887, N887=""), "포스팅 지연",
IF(N887&lt;&gt;"", "포스팅 완료",
IF(M887=TRUE, "시술 완료",
IF(L887=TRUE, "콘텐츠 가이드 전송",
IF(NOT(ISBLANK(J887)), "예약 확정",
IF(I887=TRUE, "구글폼 회신",
IF(H887=TRUE, "구글폼 전송",
IF(G887=TRUE, "거절",
IF(F887=TRUE, "회신 수신",
"태핑 완료 회신대기")))))
))))</f>
        <v>태핑 완료 회신대기</v>
      </c>
      <c r="F887" s="22"/>
      <c r="G887" s="22"/>
      <c r="H887" s="22"/>
      <c r="I887" s="22" t="b">
        <f>IF(COUNTIF([1]!Form_Responses1[[#All],[Instagram account
(ex. idenel_official - Do not put "@")]], LOWER(A887)) &gt; 0, TRUE, FALSE)</f>
        <v>0</v>
      </c>
      <c r="J887" s="23"/>
      <c r="K887" s="20" t="str">
        <f>IFERROR(VLOOKUP(LOWER(A887), '[1]설문지 응답 시트1'!I:N, 6, FALSE), "")</f>
        <v/>
      </c>
      <c r="L887" s="22"/>
      <c r="M887" s="22"/>
      <c r="O887" s="21" t="str">
        <f>IF(ISBLANK(Table1[[#This Row],[예약일(확정)]]),"",Table1[[#This Row],[예약일(확정)]]+7)</f>
        <v/>
      </c>
      <c r="P887" s="20"/>
      <c r="U887" s="19"/>
    </row>
    <row r="888" spans="1:21" ht="17">
      <c r="A888" s="124" t="s">
        <v>5000</v>
      </c>
      <c r="B888" s="222" t="str">
        <f>"https://www.instagram.com/"&amp;A888</f>
        <v>https://www.instagram.com/lee_____hari</v>
      </c>
      <c r="C888" s="182"/>
      <c r="D888" s="148" t="s">
        <v>4</v>
      </c>
      <c r="E888" s="223" t="str">
        <f ca="1">IF(AND(J888&lt;&gt;"", O888&lt;&gt;"", TODAY() &gt; O888, N888=""), "포스팅 지연",
IF(N888&lt;&gt;"", "포스팅 완료",
IF(M888=TRUE, "시술 완료",
IF(L888=TRUE, "콘텐츠 가이드 전송",
IF(NOT(ISBLANK(J888)), "예약 확정",
IF(I888=TRUE, "구글폼 회신",
IF(H888=TRUE, "구글폼 전송",
IF(G888=TRUE, "거절",
IF(F888=TRUE, "회신 수신",
"태핑 완료 회신대기")))))
))))</f>
        <v>태핑 완료 회신대기</v>
      </c>
      <c r="F888" s="13"/>
      <c r="G888" s="13"/>
      <c r="H888" s="13"/>
      <c r="I888" s="13" t="b">
        <f>IF(COUNTIF([1]!Form_Responses1[[#All],[Instagram account
(ex. idenel_official - Do not put "@")]], LOWER(A888)) &gt; 0, TRUE, FALSE)</f>
        <v>0</v>
      </c>
      <c r="J888" s="14"/>
      <c r="K888" s="11" t="str">
        <f>IFERROR(VLOOKUP(LOWER(A888), '[1]설문지 응답 시트1'!I:N, 6, FALSE), "")</f>
        <v/>
      </c>
      <c r="L888" s="13"/>
      <c r="M888" s="13"/>
      <c r="O888" s="12" t="str">
        <f>IF(ISBLANK(Table1[[#This Row],[예약일(확정)]]),"",Table1[[#This Row],[예약일(확정)]]+7)</f>
        <v/>
      </c>
      <c r="P888" s="11"/>
      <c r="U888" s="10"/>
    </row>
    <row r="889" spans="1:21" ht="17">
      <c r="A889" s="71" t="s">
        <v>4999</v>
      </c>
      <c r="B889" s="222" t="str">
        <f>"https://www.instagram.com/"&amp;A889</f>
        <v>https://www.instagram.com/lifestyle_zeynab</v>
      </c>
      <c r="C889" s="182"/>
      <c r="D889" s="150" t="s">
        <v>4</v>
      </c>
      <c r="E889" s="224" t="str">
        <f ca="1">IF(AND(J889&lt;&gt;"", O889&lt;&gt;"", TODAY() &gt; O889, N889=""), "포스팅 지연",
IF(N889&lt;&gt;"", "포스팅 완료",
IF(M889=TRUE, "시술 완료",
IF(L889=TRUE, "콘텐츠 가이드 전송",
IF(NOT(ISBLANK(J889)), "예약 확정",
IF(I889=TRUE, "구글폼 회신",
IF(H889=TRUE, "구글폼 전송",
IF(G889=TRUE, "거절",
IF(F889=TRUE, "회신 수신",
"태핑 완료 회신대기")))))
))))</f>
        <v>태핑 완료 회신대기</v>
      </c>
      <c r="F889" s="22"/>
      <c r="G889" s="22"/>
      <c r="H889" s="22"/>
      <c r="I889" s="22" t="b">
        <f>IF(COUNTIF([1]!Form_Responses1[[#All],[Instagram account
(ex. idenel_official - Do not put "@")]], LOWER(A889)) &gt; 0, TRUE, FALSE)</f>
        <v>0</v>
      </c>
      <c r="J889" s="23"/>
      <c r="K889" s="20" t="str">
        <f>IFERROR(VLOOKUP(LOWER(A889), '[1]설문지 응답 시트1'!I:N, 6, FALSE), "")</f>
        <v/>
      </c>
      <c r="L889" s="22"/>
      <c r="M889" s="22"/>
      <c r="O889" s="21" t="str">
        <f>IF(ISBLANK(Table1[[#This Row],[예약일(확정)]]),"",Table1[[#This Row],[예약일(확정)]]+7)</f>
        <v/>
      </c>
      <c r="P889" s="20"/>
      <c r="U889" s="19"/>
    </row>
    <row r="890" spans="1:21" ht="17">
      <c r="A890" s="75" t="s">
        <v>4998</v>
      </c>
      <c r="B890" s="222" t="str">
        <f>"https://www.instagram.com/"&amp;A890</f>
        <v>https://www.instagram.com/lingkk_journey</v>
      </c>
      <c r="C890" s="182"/>
      <c r="D890" s="148" t="s">
        <v>4</v>
      </c>
      <c r="E890" s="223" t="str">
        <f ca="1">IF(AND(J890&lt;&gt;"", O890&lt;&gt;"", TODAY() &gt; O890, N890=""), "포스팅 지연",
IF(N890&lt;&gt;"", "포스팅 완료",
IF(M890=TRUE, "시술 완료",
IF(L890=TRUE, "콘텐츠 가이드 전송",
IF(NOT(ISBLANK(J890)), "예약 확정",
IF(I890=TRUE, "구글폼 회신",
IF(H890=TRUE, "구글폼 전송",
IF(G890=TRUE, "거절",
IF(F890=TRUE, "회신 수신",
"태핑 완료 회신대기")))))
))))</f>
        <v>태핑 완료 회신대기</v>
      </c>
      <c r="F890" s="13"/>
      <c r="G890" s="13"/>
      <c r="H890" s="13"/>
      <c r="I890" s="13" t="b">
        <f>IF(COUNTIF([1]!Form_Responses1[[#All],[Instagram account
(ex. idenel_official - Do not put "@")]], LOWER(A890)) &gt; 0, TRUE, FALSE)</f>
        <v>0</v>
      </c>
      <c r="J890" s="14"/>
      <c r="K890" s="11" t="str">
        <f>IFERROR(VLOOKUP(LOWER(A890), '[1]설문지 응답 시트1'!I:N, 6, FALSE), "")</f>
        <v/>
      </c>
      <c r="L890" s="13"/>
      <c r="M890" s="13"/>
      <c r="O890" s="12" t="str">
        <f>IF(ISBLANK(Table1[[#This Row],[예약일(확정)]]),"",Table1[[#This Row],[예약일(확정)]]+7)</f>
        <v/>
      </c>
      <c r="P890" s="11"/>
      <c r="U890" s="10"/>
    </row>
    <row r="891" spans="1:21" ht="17">
      <c r="A891" s="72" t="s">
        <v>4997</v>
      </c>
      <c r="B891" s="222" t="str">
        <f>"https://www.instagram.com/"&amp;A891</f>
        <v>https://www.instagram.com/lisa.beautify</v>
      </c>
      <c r="C891" s="182"/>
      <c r="D891" s="150" t="s">
        <v>4</v>
      </c>
      <c r="E891" s="224" t="str">
        <f ca="1">IF(AND(J891&lt;&gt;"", O891&lt;&gt;"", TODAY() &gt; O891, N891=""), "포스팅 지연",
IF(N891&lt;&gt;"", "포스팅 완료",
IF(M891=TRUE, "시술 완료",
IF(L891=TRUE, "콘텐츠 가이드 전송",
IF(NOT(ISBLANK(J891)), "예약 확정",
IF(I891=TRUE, "구글폼 회신",
IF(H891=TRUE, "구글폼 전송",
IF(G891=TRUE, "거절",
IF(F891=TRUE, "회신 수신",
"태핑 완료 회신대기")))))
))))</f>
        <v>태핑 완료 회신대기</v>
      </c>
      <c r="F891" s="22"/>
      <c r="G891" s="22"/>
      <c r="H891" s="22"/>
      <c r="I891" s="22" t="b">
        <f>IF(COUNTIF([1]!Form_Responses1[[#All],[Instagram account
(ex. idenel_official - Do not put "@")]], LOWER(A891)) &gt; 0, TRUE, FALSE)</f>
        <v>0</v>
      </c>
      <c r="J891" s="23"/>
      <c r="K891" s="20" t="str">
        <f>IFERROR(VLOOKUP(LOWER(A891), '[1]설문지 응답 시트1'!I:N, 6, FALSE), "")</f>
        <v/>
      </c>
      <c r="L891" s="22"/>
      <c r="M891" s="22"/>
      <c r="O891" s="21" t="str">
        <f>IF(ISBLANK(Table1[[#This Row],[예약일(확정)]]),"",Table1[[#This Row],[예약일(확정)]]+7)</f>
        <v/>
      </c>
      <c r="P891" s="20"/>
      <c r="U891" s="19"/>
    </row>
    <row r="892" spans="1:21" ht="17">
      <c r="A892" s="75" t="s">
        <v>4996</v>
      </c>
      <c r="B892" s="222" t="str">
        <f>"https://www.instagram.com/"&amp;A892</f>
        <v>https://www.instagram.com/loadingmiles</v>
      </c>
      <c r="C892" s="182"/>
      <c r="D892" s="148" t="s">
        <v>4</v>
      </c>
      <c r="E892" s="223" t="str">
        <f ca="1">IF(AND(J892&lt;&gt;"", O892&lt;&gt;"", TODAY() &gt; O892, N892=""), "포스팅 지연",
IF(N892&lt;&gt;"", "포스팅 완료",
IF(M892=TRUE, "시술 완료",
IF(L892=TRUE, "콘텐츠 가이드 전송",
IF(NOT(ISBLANK(J892)), "예약 확정",
IF(I892=TRUE, "구글폼 회신",
IF(H892=TRUE, "구글폼 전송",
IF(G892=TRUE, "거절",
IF(F892=TRUE, "회신 수신",
"태핑 완료 회신대기")))))
))))</f>
        <v>태핑 완료 회신대기</v>
      </c>
      <c r="F892" s="13"/>
      <c r="G892" s="13"/>
      <c r="H892" s="13"/>
      <c r="I892" s="13" t="b">
        <f>IF(COUNTIF([1]!Form_Responses1[[#All],[Instagram account
(ex. idenel_official - Do not put "@")]], LOWER(A892)) &gt; 0, TRUE, FALSE)</f>
        <v>0</v>
      </c>
      <c r="J892" s="14"/>
      <c r="K892" s="11" t="str">
        <f>IFERROR(VLOOKUP(LOWER(A892), '[1]설문지 응답 시트1'!I:N, 6, FALSE), "")</f>
        <v/>
      </c>
      <c r="L892" s="13"/>
      <c r="M892" s="13"/>
      <c r="O892" s="12" t="str">
        <f>IF(ISBLANK(Table1[[#This Row],[예약일(확정)]]),"",Table1[[#This Row],[예약일(확정)]]+7)</f>
        <v/>
      </c>
      <c r="P892" s="11"/>
      <c r="U892" s="10"/>
    </row>
    <row r="893" spans="1:21" ht="17">
      <c r="A893" s="72" t="s">
        <v>4995</v>
      </c>
      <c r="B893" s="222" t="str">
        <f>"https://www.instagram.com/"&amp;A893</f>
        <v>https://www.instagram.com/lovelyjoohee</v>
      </c>
      <c r="C893" s="182"/>
      <c r="D893" s="150" t="s">
        <v>4</v>
      </c>
      <c r="E893" s="224" t="str">
        <f ca="1">IF(AND(J893&lt;&gt;"", O893&lt;&gt;"", TODAY() &gt; O893, N893=""), "포스팅 지연",
IF(N893&lt;&gt;"", "포스팅 완료",
IF(M893=TRUE, "시술 완료",
IF(L893=TRUE, "콘텐츠 가이드 전송",
IF(NOT(ISBLANK(J893)), "예약 확정",
IF(I893=TRUE, "구글폼 회신",
IF(H893=TRUE, "구글폼 전송",
IF(G893=TRUE, "거절",
IF(F893=TRUE, "회신 수신",
"태핑 완료 회신대기")))))
))))</f>
        <v>태핑 완료 회신대기</v>
      </c>
      <c r="F893" s="22"/>
      <c r="G893" s="22"/>
      <c r="H893" s="22"/>
      <c r="I893" s="22" t="b">
        <f>IF(COUNTIF([1]!Form_Responses1[[#All],[Instagram account
(ex. idenel_official - Do not put "@")]], LOWER(A893)) &gt; 0, TRUE, FALSE)</f>
        <v>0</v>
      </c>
      <c r="J893" s="23"/>
      <c r="K893" s="20" t="str">
        <f>IFERROR(VLOOKUP(LOWER(A893), '[1]설문지 응답 시트1'!I:N, 6, FALSE), "")</f>
        <v/>
      </c>
      <c r="L893" s="22"/>
      <c r="M893" s="22"/>
      <c r="O893" s="21" t="str">
        <f>IF(ISBLANK(Table1[[#This Row],[예약일(확정)]]),"",Table1[[#This Row],[예약일(확정)]]+7)</f>
        <v/>
      </c>
      <c r="P893" s="20"/>
      <c r="U893" s="19"/>
    </row>
    <row r="894" spans="1:21" ht="17">
      <c r="A894" s="75" t="s">
        <v>4994</v>
      </c>
      <c r="B894" s="222" t="str">
        <f>"https://www.instagram.com/"&amp;A894</f>
        <v>https://www.instagram.com/lucavaquer</v>
      </c>
      <c r="C894" s="182"/>
      <c r="D894" s="148" t="s">
        <v>4</v>
      </c>
      <c r="E894" s="223" t="str">
        <f ca="1">IF(AND(J894&lt;&gt;"", O894&lt;&gt;"", TODAY() &gt; O894, N894=""), "포스팅 지연",
IF(N894&lt;&gt;"", "포스팅 완료",
IF(M894=TRUE, "시술 완료",
IF(L894=TRUE, "콘텐츠 가이드 전송",
IF(NOT(ISBLANK(J894)), "예약 확정",
IF(I894=TRUE, "구글폼 회신",
IF(H894=TRUE, "구글폼 전송",
IF(G894=TRUE, "거절",
IF(F894=TRUE, "회신 수신",
"태핑 완료 회신대기")))))
))))</f>
        <v>태핑 완료 회신대기</v>
      </c>
      <c r="F894" s="13"/>
      <c r="G894" s="13"/>
      <c r="H894" s="13"/>
      <c r="I894" s="13" t="b">
        <f>IF(COUNTIF([1]!Form_Responses1[[#All],[Instagram account
(ex. idenel_official - Do not put "@")]], LOWER(A894)) &gt; 0, TRUE, FALSE)</f>
        <v>0</v>
      </c>
      <c r="J894" s="14"/>
      <c r="K894" s="11" t="str">
        <f>IFERROR(VLOOKUP(LOWER(A894), '[1]설문지 응답 시트1'!I:N, 6, FALSE), "")</f>
        <v/>
      </c>
      <c r="L894" s="13"/>
      <c r="M894" s="13"/>
      <c r="O894" s="12" t="str">
        <f>IF(ISBLANK(Table1[[#This Row],[예약일(확정)]]),"",Table1[[#This Row],[예약일(확정)]]+7)</f>
        <v/>
      </c>
      <c r="P894" s="11"/>
      <c r="U894" s="10"/>
    </row>
    <row r="895" spans="1:21" ht="17">
      <c r="A895" s="72" t="s">
        <v>4993</v>
      </c>
      <c r="B895" s="222" t="str">
        <f>"https://www.instagram.com/"&amp;A895</f>
        <v>https://www.instagram.com/maha_in_seoul</v>
      </c>
      <c r="C895" s="182"/>
      <c r="D895" s="150" t="s">
        <v>4</v>
      </c>
      <c r="E895" s="224" t="str">
        <f ca="1">IF(AND(J895&lt;&gt;"", O895&lt;&gt;"", TODAY() &gt; O895, N895=""), "포스팅 지연",
IF(N895&lt;&gt;"", "포스팅 완료",
IF(M895=TRUE, "시술 완료",
IF(L895=TRUE, "콘텐츠 가이드 전송",
IF(NOT(ISBLANK(J895)), "예약 확정",
IF(I895=TRUE, "구글폼 회신",
IF(H895=TRUE, "구글폼 전송",
IF(G895=TRUE, "거절",
IF(F895=TRUE, "회신 수신",
"태핑 완료 회신대기")))))
))))</f>
        <v>회신 수신</v>
      </c>
      <c r="F895" s="22" t="b">
        <v>1</v>
      </c>
      <c r="G895" s="22" t="b">
        <v>0</v>
      </c>
      <c r="H895" s="22" t="b">
        <v>0</v>
      </c>
      <c r="I895" s="22" t="b">
        <f>IF(COUNTIF([1]!Form_Responses1[[#All],[Instagram account
(ex. idenel_official - Do not put "@")]], LOWER(A895)) &gt; 0, TRUE, FALSE)</f>
        <v>0</v>
      </c>
      <c r="J895" s="23"/>
      <c r="K895" s="20" t="str">
        <f>IFERROR(VLOOKUP(LOWER(A895), '[1]설문지 응답 시트1'!I:N, 6, FALSE), "")</f>
        <v/>
      </c>
      <c r="L895" s="22" t="b">
        <v>0</v>
      </c>
      <c r="M895" s="22" t="b">
        <v>0</v>
      </c>
      <c r="N895" s="20"/>
      <c r="O895" s="21" t="str">
        <f>IF(ISBLANK(Table1[[#This Row],[예약일(확정)]]),"",Table1[[#This Row],[예약일(확정)]]+7)</f>
        <v/>
      </c>
      <c r="P895" s="20"/>
      <c r="Q895" s="20"/>
      <c r="R895" s="20"/>
      <c r="S895" s="20"/>
      <c r="T895" s="20"/>
      <c r="U895" s="19"/>
    </row>
    <row r="896" spans="1:21" ht="17">
      <c r="A896" s="75" t="s">
        <v>4992</v>
      </c>
      <c r="B896" s="222" t="str">
        <f>"https://www.instagram.com/"&amp;A896</f>
        <v>https://www.instagram.com/malvinyosef</v>
      </c>
      <c r="C896" s="182"/>
      <c r="D896" s="148" t="s">
        <v>4</v>
      </c>
      <c r="E896" s="223" t="str">
        <f ca="1">IF(AND(J896&lt;&gt;"", O896&lt;&gt;"", TODAY() &gt; O896, N896=""), "포스팅 지연",
IF(N896&lt;&gt;"", "포스팅 완료",
IF(M896=TRUE, "시술 완료",
IF(L896=TRUE, "콘텐츠 가이드 전송",
IF(NOT(ISBLANK(J896)), "예약 확정",
IF(I896=TRUE, "구글폼 회신",
IF(H896=TRUE, "구글폼 전송",
IF(G896=TRUE, "거절",
IF(F896=TRUE, "회신 수신",
"태핑 완료 회신대기")))))
))))</f>
        <v>태핑 완료 회신대기</v>
      </c>
      <c r="F896" s="13" t="b">
        <v>0</v>
      </c>
      <c r="G896" s="13" t="b">
        <v>0</v>
      </c>
      <c r="H896" s="13" t="b">
        <v>0</v>
      </c>
      <c r="I896" s="13" t="b">
        <f>IF(COUNTIF([1]!Form_Responses1[[#All],[Instagram account
(ex. idenel_official - Do not put "@")]], LOWER(A896)) &gt; 0, TRUE, FALSE)</f>
        <v>0</v>
      </c>
      <c r="J896" s="14"/>
      <c r="K896" s="11" t="str">
        <f>IFERROR(VLOOKUP(LOWER(A896), '[1]설문지 응답 시트1'!I:N, 6, FALSE), "")</f>
        <v/>
      </c>
      <c r="L896" s="13" t="b">
        <v>0</v>
      </c>
      <c r="M896" s="13" t="b">
        <v>0</v>
      </c>
      <c r="N896" s="11"/>
      <c r="O896" s="12" t="str">
        <f>IF(ISBLANK(Table1[[#This Row],[예약일(확정)]]),"",Table1[[#This Row],[예약일(확정)]]+7)</f>
        <v/>
      </c>
      <c r="P896" s="11"/>
      <c r="Q896" s="11"/>
      <c r="R896" s="11"/>
      <c r="S896" s="11"/>
      <c r="T896" s="11"/>
      <c r="U896" s="10"/>
    </row>
    <row r="897" spans="1:21" ht="17">
      <c r="A897" s="72" t="s">
        <v>4991</v>
      </c>
      <c r="B897" s="222" t="str">
        <f>"https://www.instagram.com/"&amp;A897</f>
        <v>https://www.instagram.com/marti.twiggy</v>
      </c>
      <c r="C897" s="182"/>
      <c r="D897" s="150" t="s">
        <v>4</v>
      </c>
      <c r="E897" s="224" t="str">
        <f ca="1">IF(AND(J897&lt;&gt;"", O897&lt;&gt;"", TODAY() &gt; O897, N897=""), "포스팅 지연",
IF(N897&lt;&gt;"", "포스팅 완료",
IF(M897=TRUE, "시술 완료",
IF(L897=TRUE, "콘텐츠 가이드 전송",
IF(NOT(ISBLANK(J897)), "예약 확정",
IF(I897=TRUE, "구글폼 회신",
IF(H897=TRUE, "구글폼 전송",
IF(G897=TRUE, "거절",
IF(F897=TRUE, "회신 수신",
"태핑 완료 회신대기")))))
))))</f>
        <v>태핑 완료 회신대기</v>
      </c>
      <c r="F897" s="22" t="b">
        <v>0</v>
      </c>
      <c r="G897" s="22" t="b">
        <v>0</v>
      </c>
      <c r="H897" s="22" t="b">
        <v>0</v>
      </c>
      <c r="I897" s="22" t="b">
        <f>IF(COUNTIF([1]!Form_Responses1[[#All],[Instagram account
(ex. idenel_official - Do not put "@")]], LOWER(A897)) &gt; 0, TRUE, FALSE)</f>
        <v>0</v>
      </c>
      <c r="J897" s="23"/>
      <c r="K897" s="20" t="str">
        <f>IFERROR(VLOOKUP(LOWER(A897), '[1]설문지 응답 시트1'!I:N, 6, FALSE), "")</f>
        <v/>
      </c>
      <c r="L897" s="22" t="b">
        <v>0</v>
      </c>
      <c r="M897" s="22" t="b">
        <v>0</v>
      </c>
      <c r="N897" s="20"/>
      <c r="O897" s="21" t="str">
        <f>IF(ISBLANK(Table1[[#This Row],[예약일(확정)]]),"",Table1[[#This Row],[예약일(확정)]]+7)</f>
        <v/>
      </c>
      <c r="P897" s="20"/>
      <c r="Q897" s="20"/>
      <c r="R897" s="20"/>
      <c r="S897" s="20"/>
      <c r="T897" s="20"/>
      <c r="U897" s="19"/>
    </row>
    <row r="898" spans="1:21" ht="17">
      <c r="A898" s="75" t="s">
        <v>4990</v>
      </c>
      <c r="B898" s="222" t="str">
        <f>"https://www.instagram.com/"&amp;A898</f>
        <v>https://www.instagram.com/marywestre</v>
      </c>
      <c r="C898" s="182"/>
      <c r="D898" s="148" t="s">
        <v>4</v>
      </c>
      <c r="E898" s="223" t="str">
        <f ca="1">IF(AND(J898&lt;&gt;"", O898&lt;&gt;"", TODAY() &gt; O898, N898=""), "포스팅 지연",
IF(N898&lt;&gt;"", "포스팅 완료",
IF(M898=TRUE, "시술 완료",
IF(L898=TRUE, "콘텐츠 가이드 전송",
IF(NOT(ISBLANK(J898)), "예약 확정",
IF(I898=TRUE, "구글폼 회신",
IF(H898=TRUE, "구글폼 전송",
IF(G898=TRUE, "거절",
IF(F898=TRUE, "회신 수신",
"태핑 완료 회신대기")))))
))))</f>
        <v>태핑 완료 회신대기</v>
      </c>
      <c r="F898" s="13" t="b">
        <v>0</v>
      </c>
      <c r="G898" s="13" t="b">
        <v>0</v>
      </c>
      <c r="H898" s="13" t="b">
        <v>0</v>
      </c>
      <c r="I898" s="13" t="b">
        <f>IF(COUNTIF([1]!Form_Responses1[[#All],[Instagram account
(ex. idenel_official - Do not put "@")]], LOWER(A898)) &gt; 0, TRUE, FALSE)</f>
        <v>0</v>
      </c>
      <c r="J898" s="14"/>
      <c r="K898" s="11" t="str">
        <f>IFERROR(VLOOKUP(LOWER(A898), '[1]설문지 응답 시트1'!I:N, 6, FALSE), "")</f>
        <v/>
      </c>
      <c r="L898" s="13" t="b">
        <v>0</v>
      </c>
      <c r="M898" s="13" t="b">
        <v>0</v>
      </c>
      <c r="N898" s="11"/>
      <c r="O898" s="12" t="str">
        <f>IF(ISBLANK(Table1[[#This Row],[예약일(확정)]]),"",Table1[[#This Row],[예약일(확정)]]+7)</f>
        <v/>
      </c>
      <c r="P898" s="11"/>
      <c r="Q898" s="11"/>
      <c r="R898" s="11"/>
      <c r="S898" s="11"/>
      <c r="T898" s="11"/>
      <c r="U898" s="10"/>
    </row>
    <row r="899" spans="1:21" ht="17">
      <c r="A899" s="71" t="s">
        <v>4989</v>
      </c>
      <c r="B899" s="222" t="str">
        <f>"https://www.instagram.com/"&amp;A899</f>
        <v>https://www.instagram.com/mathildecarlier</v>
      </c>
      <c r="C899" s="182"/>
      <c r="D899" s="150" t="s">
        <v>4</v>
      </c>
      <c r="E899" s="224" t="str">
        <f ca="1">IF(AND(J899&lt;&gt;"", O899&lt;&gt;"", TODAY() &gt; O899, N899=""), "포스팅 지연",
IF(N899&lt;&gt;"", "포스팅 완료",
IF(M899=TRUE, "시술 완료",
IF(L899=TRUE, "콘텐츠 가이드 전송",
IF(NOT(ISBLANK(J899)), "예약 확정",
IF(I899=TRUE, "구글폼 회신",
IF(H899=TRUE, "구글폼 전송",
IF(G899=TRUE, "거절",
IF(F899=TRUE, "회신 수신",
"태핑 완료 회신대기")))))
))))</f>
        <v>태핑 완료 회신대기</v>
      </c>
      <c r="F899" s="22" t="b">
        <v>0</v>
      </c>
      <c r="G899" s="22" t="b">
        <v>0</v>
      </c>
      <c r="H899" s="22" t="b">
        <v>0</v>
      </c>
      <c r="I899" s="22" t="b">
        <f>IF(COUNTIF([1]!Form_Responses1[[#All],[Instagram account
(ex. idenel_official - Do not put "@")]], LOWER(A899)) &gt; 0, TRUE, FALSE)</f>
        <v>0</v>
      </c>
      <c r="J899" s="23"/>
      <c r="K899" s="20" t="str">
        <f>IFERROR(VLOOKUP(LOWER(A899), '[1]설문지 응답 시트1'!I:N, 6, FALSE), "")</f>
        <v/>
      </c>
      <c r="L899" s="22" t="b">
        <v>0</v>
      </c>
      <c r="M899" s="22" t="b">
        <v>0</v>
      </c>
      <c r="N899" s="20"/>
      <c r="O899" s="21" t="str">
        <f>IF(ISBLANK(Table1[[#This Row],[예약일(확정)]]),"",Table1[[#This Row],[예약일(확정)]]+7)</f>
        <v/>
      </c>
      <c r="P899" s="20"/>
      <c r="Q899" s="20"/>
      <c r="R899" s="20"/>
      <c r="S899" s="20"/>
      <c r="T899" s="20"/>
      <c r="U899" s="19"/>
    </row>
    <row r="900" spans="1:21" ht="17">
      <c r="A900" s="124" t="s">
        <v>4988</v>
      </c>
      <c r="B900" s="222" t="str">
        <f>"https://www.instagram.com/"&amp;A900</f>
        <v>https://www.instagram.com/mattchoi_6</v>
      </c>
      <c r="C900" s="182"/>
      <c r="D900" s="148" t="s">
        <v>4</v>
      </c>
      <c r="E900" s="223" t="str">
        <f ca="1">IF(AND(J900&lt;&gt;"", O900&lt;&gt;"", TODAY() &gt; O900, N900=""), "포스팅 지연",
IF(N900&lt;&gt;"", "포스팅 완료",
IF(M900=TRUE, "시술 완료",
IF(L900=TRUE, "콘텐츠 가이드 전송",
IF(NOT(ISBLANK(J900)), "예약 확정",
IF(I900=TRUE, "구글폼 회신",
IF(H900=TRUE, "구글폼 전송",
IF(G900=TRUE, "거절",
IF(F900=TRUE, "회신 수신",
"태핑 완료 회신대기")))))
))))</f>
        <v>태핑 완료 회신대기</v>
      </c>
      <c r="F900" s="13" t="b">
        <v>0</v>
      </c>
      <c r="G900" s="13" t="b">
        <v>0</v>
      </c>
      <c r="H900" s="13" t="b">
        <v>0</v>
      </c>
      <c r="I900" s="13" t="b">
        <f>IF(COUNTIF([1]!Form_Responses1[[#All],[Instagram account
(ex. idenel_official - Do not put "@")]], LOWER(A900)) &gt; 0, TRUE, FALSE)</f>
        <v>0</v>
      </c>
      <c r="J900" s="14"/>
      <c r="K900" s="11" t="str">
        <f>IFERROR(VLOOKUP(LOWER(A900), '[1]설문지 응답 시트1'!I:N, 6, FALSE), "")</f>
        <v/>
      </c>
      <c r="L900" s="13" t="b">
        <v>0</v>
      </c>
      <c r="M900" s="13" t="b">
        <v>0</v>
      </c>
      <c r="N900" s="11"/>
      <c r="O900" s="12" t="str">
        <f>IF(ISBLANK(Table1[[#This Row],[예약일(확정)]]),"",Table1[[#This Row],[예약일(확정)]]+7)</f>
        <v/>
      </c>
      <c r="P900" s="11"/>
      <c r="Q900" s="11"/>
      <c r="R900" s="11"/>
      <c r="S900" s="11"/>
      <c r="T900" s="11"/>
      <c r="U900" s="10"/>
    </row>
    <row r="901" spans="1:21" ht="17">
      <c r="A901" s="71" t="s">
        <v>4987</v>
      </c>
      <c r="B901" s="222" t="str">
        <f>"https://www.instagram.com/"&amp;A901</f>
        <v>https://www.instagram.com/maylinelou</v>
      </c>
      <c r="C901" s="182"/>
      <c r="D901" s="150" t="s">
        <v>4</v>
      </c>
      <c r="E901" s="224" t="str">
        <f ca="1">IF(AND(J901&lt;&gt;"", O901&lt;&gt;"", TODAY() &gt; O901, N901=""), "포스팅 지연",
IF(N901&lt;&gt;"", "포스팅 완료",
IF(M901=TRUE, "시술 완료",
IF(L901=TRUE, "콘텐츠 가이드 전송",
IF(NOT(ISBLANK(J901)), "예약 확정",
IF(I901=TRUE, "구글폼 회신",
IF(H901=TRUE, "구글폼 전송",
IF(G901=TRUE, "거절",
IF(F901=TRUE, "회신 수신",
"태핑 완료 회신대기")))))
))))</f>
        <v>태핑 완료 회신대기</v>
      </c>
      <c r="F901" s="22" t="b">
        <v>0</v>
      </c>
      <c r="G901" s="22" t="b">
        <v>0</v>
      </c>
      <c r="H901" s="22" t="b">
        <v>0</v>
      </c>
      <c r="I901" s="22" t="b">
        <f>IF(COUNTIF([1]!Form_Responses1[[#All],[Instagram account
(ex. idenel_official - Do not put "@")]], LOWER(A901)) &gt; 0, TRUE, FALSE)</f>
        <v>0</v>
      </c>
      <c r="J901" s="23"/>
      <c r="K901" s="20" t="str">
        <f>IFERROR(VLOOKUP(LOWER(A901), '[1]설문지 응답 시트1'!I:N, 6, FALSE), "")</f>
        <v/>
      </c>
      <c r="L901" s="22" t="b">
        <v>0</v>
      </c>
      <c r="M901" s="22" t="b">
        <v>0</v>
      </c>
      <c r="N901" s="20"/>
      <c r="O901" s="21" t="str">
        <f>IF(ISBLANK(Table1[[#This Row],[예약일(확정)]]),"",Table1[[#This Row],[예약일(확정)]]+7)</f>
        <v/>
      </c>
      <c r="P901" s="20"/>
      <c r="Q901" s="20"/>
      <c r="R901" s="20"/>
      <c r="S901" s="20"/>
      <c r="T901" s="20"/>
      <c r="U901" s="19"/>
    </row>
    <row r="902" spans="1:21" ht="17">
      <c r="A902" s="75" t="s">
        <v>3355</v>
      </c>
      <c r="B902" s="222" t="str">
        <f>"https://www.instagram.com/"&amp;A902</f>
        <v>https://www.instagram.com/meia_korea</v>
      </c>
      <c r="C902" s="182"/>
      <c r="D902" s="148" t="s">
        <v>4</v>
      </c>
      <c r="E902" s="223" t="str">
        <f ca="1">IF(AND(J902&lt;&gt;"", O902&lt;&gt;"", TODAY() &gt; O902, N902=""), "포스팅 지연",
IF(N902&lt;&gt;"", "포스팅 완료",
IF(M902=TRUE, "시술 완료",
IF(L902=TRUE, "콘텐츠 가이드 전송",
IF(NOT(ISBLANK(J902)), "예약 확정",
IF(I902=TRUE, "구글폼 회신",
IF(H902=TRUE, "구글폼 전송",
IF(G902=TRUE, "거절",
IF(F902=TRUE, "회신 수신",
"태핑 완료 회신대기")))))
))))</f>
        <v>태핑 완료 회신대기</v>
      </c>
      <c r="F902" s="13" t="b">
        <v>0</v>
      </c>
      <c r="G902" s="13" t="b">
        <v>0</v>
      </c>
      <c r="H902" s="13" t="b">
        <v>0</v>
      </c>
      <c r="I902" s="13" t="b">
        <f>IF(COUNTIF([1]!Form_Responses1[[#All],[Instagram account
(ex. idenel_official - Do not put "@")]], LOWER(A902)) &gt; 0, TRUE, FALSE)</f>
        <v>0</v>
      </c>
      <c r="J902" s="14"/>
      <c r="K902" s="11" t="str">
        <f>IFERROR(VLOOKUP(LOWER(A902), '[1]설문지 응답 시트1'!I:N, 6, FALSE), "")</f>
        <v/>
      </c>
      <c r="L902" s="13" t="b">
        <v>0</v>
      </c>
      <c r="M902" s="13" t="b">
        <v>0</v>
      </c>
      <c r="N902" s="11"/>
      <c r="O902" s="12" t="str">
        <f>IF(ISBLANK(Table1[[#This Row],[예약일(확정)]]),"",Table1[[#This Row],[예약일(확정)]]+7)</f>
        <v/>
      </c>
      <c r="P902" s="11"/>
      <c r="Q902" s="11"/>
      <c r="R902" s="11"/>
      <c r="S902" s="11"/>
      <c r="T902" s="11"/>
      <c r="U902" s="10"/>
    </row>
    <row r="903" spans="1:21" ht="17">
      <c r="A903" s="72" t="s">
        <v>602</v>
      </c>
      <c r="B903" s="222" t="str">
        <f>"https://www.instagram.com/"&amp;A903</f>
        <v>https://www.instagram.com/meloandre__</v>
      </c>
      <c r="C903" s="182"/>
      <c r="D903" s="150" t="s">
        <v>4</v>
      </c>
      <c r="E903" s="224" t="str">
        <f ca="1">IF(AND(J903&lt;&gt;"", O903&lt;&gt;"", TODAY() &gt; O903, N903=""), "포스팅 지연",
IF(N903&lt;&gt;"", "포스팅 완료",
IF(M903=TRUE, "시술 완료",
IF(L903=TRUE, "콘텐츠 가이드 전송",
IF(NOT(ISBLANK(J903)), "예약 확정",
IF(I903=TRUE, "구글폼 회신",
IF(H903=TRUE, "구글폼 전송",
IF(G903=TRUE, "거절",
IF(F903=TRUE, "회신 수신",
"태핑 완료 회신대기")))))
))))</f>
        <v>태핑 완료 회신대기</v>
      </c>
      <c r="F903" s="22" t="b">
        <v>0</v>
      </c>
      <c r="G903" s="22" t="b">
        <v>0</v>
      </c>
      <c r="H903" s="22" t="b">
        <v>0</v>
      </c>
      <c r="I903" s="22" t="b">
        <f>IF(COUNTIF([1]!Form_Responses1[[#All],[Instagram account
(ex. idenel_official - Do not put "@")]], LOWER(A903)) &gt; 0, TRUE, FALSE)</f>
        <v>0</v>
      </c>
      <c r="J903" s="23"/>
      <c r="K903" s="20" t="str">
        <f>IFERROR(VLOOKUP(LOWER(A903), '[1]설문지 응답 시트1'!I:N, 6, FALSE), "")</f>
        <v/>
      </c>
      <c r="L903" s="22" t="b">
        <v>0</v>
      </c>
      <c r="M903" s="22" t="b">
        <v>0</v>
      </c>
      <c r="N903" s="20"/>
      <c r="O903" s="21" t="str">
        <f>IF(ISBLANK(Table1[[#This Row],[예약일(확정)]]),"",Table1[[#This Row],[예약일(확정)]]+7)</f>
        <v/>
      </c>
      <c r="P903" s="20"/>
      <c r="Q903" s="20"/>
      <c r="R903" s="20"/>
      <c r="S903" s="20"/>
      <c r="T903" s="20"/>
      <c r="U903" s="19"/>
    </row>
    <row r="904" spans="1:21" ht="17">
      <c r="A904" s="75" t="s">
        <v>4986</v>
      </c>
      <c r="B904" s="222" t="str">
        <f>"https://www.instagram.com/"&amp;A904</f>
        <v>https://www.instagram.com/millyguardado</v>
      </c>
      <c r="C904" s="182"/>
      <c r="D904" s="148" t="s">
        <v>4</v>
      </c>
      <c r="E904" s="223" t="str">
        <f ca="1">IF(AND(J904&lt;&gt;"", O904&lt;&gt;"", TODAY() &gt; O904, N904=""), "포스팅 지연",
IF(N904&lt;&gt;"", "포스팅 완료",
IF(M904=TRUE, "시술 완료",
IF(L904=TRUE, "콘텐츠 가이드 전송",
IF(NOT(ISBLANK(J904)), "예약 확정",
IF(I904=TRUE, "구글폼 회신",
IF(H904=TRUE, "구글폼 전송",
IF(G904=TRUE, "거절",
IF(F904=TRUE, "회신 수신",
"태핑 완료 회신대기")))))
))))</f>
        <v>태핑 완료 회신대기</v>
      </c>
      <c r="F904" s="13" t="b">
        <v>0</v>
      </c>
      <c r="G904" s="13" t="b">
        <v>0</v>
      </c>
      <c r="H904" s="13" t="b">
        <v>0</v>
      </c>
      <c r="I904" s="13" t="b">
        <f>IF(COUNTIF([1]!Form_Responses1[[#All],[Instagram account
(ex. idenel_official - Do not put "@")]], LOWER(A904)) &gt; 0, TRUE, FALSE)</f>
        <v>0</v>
      </c>
      <c r="J904" s="14"/>
      <c r="K904" s="11" t="str">
        <f>IFERROR(VLOOKUP(LOWER(A904), '[1]설문지 응답 시트1'!I:N, 6, FALSE), "")</f>
        <v/>
      </c>
      <c r="L904" s="13" t="b">
        <v>0</v>
      </c>
      <c r="M904" s="13" t="b">
        <v>0</v>
      </c>
      <c r="N904" s="11"/>
      <c r="O904" s="12" t="str">
        <f>IF(ISBLANK(Table1[[#This Row],[예약일(확정)]]),"",Table1[[#This Row],[예약일(확정)]]+7)</f>
        <v/>
      </c>
      <c r="P904" s="11"/>
      <c r="Q904" s="11"/>
      <c r="R904" s="11"/>
      <c r="S904" s="11"/>
      <c r="T904" s="11"/>
      <c r="U904" s="10"/>
    </row>
    <row r="905" spans="1:21" ht="17">
      <c r="A905" s="72" t="s">
        <v>1531</v>
      </c>
      <c r="B905" s="222" t="str">
        <f>"https://www.instagram.com/"&amp;A905</f>
        <v>https://www.instagram.com/mirshod_korea</v>
      </c>
      <c r="C905" s="182"/>
      <c r="D905" s="150" t="s">
        <v>4</v>
      </c>
      <c r="E905" s="224" t="str">
        <f ca="1">IF(AND(J905&lt;&gt;"", O905&lt;&gt;"", TODAY() &gt; O905, N905=""), "포스팅 지연",
IF(N905&lt;&gt;"", "포스팅 완료",
IF(M905=TRUE, "시술 완료",
IF(L905=TRUE, "콘텐츠 가이드 전송",
IF(NOT(ISBLANK(J905)), "예약 확정",
IF(I905=TRUE, "구글폼 회신",
IF(H905=TRUE, "구글폼 전송",
IF(G905=TRUE, "거절",
IF(F905=TRUE, "회신 수신",
"태핑 완료 회신대기")))))
))))</f>
        <v>회신 수신</v>
      </c>
      <c r="F905" s="22" t="b">
        <v>1</v>
      </c>
      <c r="G905" s="22" t="b">
        <v>0</v>
      </c>
      <c r="H905" s="22" t="b">
        <v>0</v>
      </c>
      <c r="I905" s="22" t="b">
        <f>IF(COUNTIF([1]!Form_Responses1[[#All],[Instagram account
(ex. idenel_official - Do not put "@")]], LOWER(A905)) &gt; 0, TRUE, FALSE)</f>
        <v>0</v>
      </c>
      <c r="J905" s="23"/>
      <c r="K905" s="20" t="str">
        <f>IFERROR(VLOOKUP(LOWER(A905), '[1]설문지 응답 시트1'!I:N, 6, FALSE), "")</f>
        <v/>
      </c>
      <c r="L905" s="22" t="b">
        <v>0</v>
      </c>
      <c r="M905" s="22" t="b">
        <v>0</v>
      </c>
      <c r="N905" s="20"/>
      <c r="O905" s="21" t="str">
        <f>IF(ISBLANK(Table1[[#This Row],[예약일(확정)]]),"",Table1[[#This Row],[예약일(확정)]]+7)</f>
        <v/>
      </c>
      <c r="P905" s="20"/>
      <c r="Q905" s="20"/>
      <c r="R905" s="20"/>
      <c r="S905" s="20"/>
      <c r="T905" s="20"/>
      <c r="U905" s="19"/>
    </row>
    <row r="906" spans="1:21" ht="17">
      <c r="A906" s="75" t="s">
        <v>4985</v>
      </c>
      <c r="B906" s="222" t="str">
        <f>"https://www.instagram.com/"&amp;A906</f>
        <v>https://www.instagram.com/misspetiteshannon</v>
      </c>
      <c r="C906" s="182"/>
      <c r="D906" s="148" t="s">
        <v>4</v>
      </c>
      <c r="E906" s="223" t="str">
        <f ca="1">IF(AND(J906&lt;&gt;"", O906&lt;&gt;"", TODAY() &gt; O906, N906=""), "포스팅 지연",
IF(N906&lt;&gt;"", "포스팅 완료",
IF(M906=TRUE, "시술 완료",
IF(L906=TRUE, "콘텐츠 가이드 전송",
IF(NOT(ISBLANK(J906)), "예약 확정",
IF(I906=TRUE, "구글폼 회신",
IF(H906=TRUE, "구글폼 전송",
IF(G906=TRUE, "거절",
IF(F906=TRUE, "회신 수신",
"태핑 완료 회신대기")))))
))))</f>
        <v>태핑 완료 회신대기</v>
      </c>
      <c r="F906" s="13" t="b">
        <v>0</v>
      </c>
      <c r="G906" s="13" t="b">
        <v>0</v>
      </c>
      <c r="H906" s="13" t="b">
        <v>0</v>
      </c>
      <c r="I906" s="13" t="b">
        <f>IF(COUNTIF([1]!Form_Responses1[[#All],[Instagram account
(ex. idenel_official - Do not put "@")]], LOWER(A906)) &gt; 0, TRUE, FALSE)</f>
        <v>0</v>
      </c>
      <c r="J906" s="14"/>
      <c r="K906" s="11" t="str">
        <f>IFERROR(VLOOKUP(LOWER(A906), '[1]설문지 응답 시트1'!I:N, 6, FALSE), "")</f>
        <v/>
      </c>
      <c r="L906" s="13" t="b">
        <v>0</v>
      </c>
      <c r="M906" s="13" t="b">
        <v>0</v>
      </c>
      <c r="N906" s="11"/>
      <c r="O906" s="12" t="str">
        <f>IF(ISBLANK(Table1[[#This Row],[예약일(확정)]]),"",Table1[[#This Row],[예약일(확정)]]+7)</f>
        <v/>
      </c>
      <c r="P906" s="11"/>
      <c r="Q906" s="11"/>
      <c r="R906" s="11"/>
      <c r="S906" s="11"/>
      <c r="T906" s="11"/>
      <c r="U906" s="10"/>
    </row>
    <row r="907" spans="1:21" ht="17">
      <c r="A907" s="72" t="s">
        <v>4984</v>
      </c>
      <c r="B907" s="222" t="str">
        <f>"https://www.instagram.com/"&amp;A907</f>
        <v>https://www.instagram.com/mysterypalette</v>
      </c>
      <c r="C907" s="182"/>
      <c r="D907" s="150" t="s">
        <v>4</v>
      </c>
      <c r="E907" s="224" t="str">
        <f ca="1">IF(AND(J907&lt;&gt;"", O907&lt;&gt;"", TODAY() &gt; O907, N907=""), "포스팅 지연",
IF(N907&lt;&gt;"", "포스팅 완료",
IF(M907=TRUE, "시술 완료",
IF(L907=TRUE, "콘텐츠 가이드 전송",
IF(NOT(ISBLANK(J907)), "예약 확정",
IF(I907=TRUE, "구글폼 회신",
IF(H907=TRUE, "구글폼 전송",
IF(G907=TRUE, "거절",
IF(F907=TRUE, "회신 수신",
"태핑 완료 회신대기")))))
))))</f>
        <v>태핑 완료 회신대기</v>
      </c>
      <c r="F907" s="22" t="b">
        <v>0</v>
      </c>
      <c r="G907" s="22" t="b">
        <v>0</v>
      </c>
      <c r="H907" s="22" t="b">
        <v>0</v>
      </c>
      <c r="I907" s="22" t="b">
        <f>IF(COUNTIF([1]!Form_Responses1[[#All],[Instagram account
(ex. idenel_official - Do not put "@")]], LOWER(A907)) &gt; 0, TRUE, FALSE)</f>
        <v>0</v>
      </c>
      <c r="J907" s="23"/>
      <c r="K907" s="20" t="str">
        <f>IFERROR(VLOOKUP(LOWER(A907), '[1]설문지 응답 시트1'!I:N, 6, FALSE), "")</f>
        <v/>
      </c>
      <c r="L907" s="22" t="b">
        <v>0</v>
      </c>
      <c r="M907" s="22" t="b">
        <v>0</v>
      </c>
      <c r="N907" s="20"/>
      <c r="O907" s="21" t="str">
        <f>IF(ISBLANK(Table1[[#This Row],[예약일(확정)]]),"",Table1[[#This Row],[예약일(확정)]]+7)</f>
        <v/>
      </c>
      <c r="P907" s="20"/>
      <c r="Q907" s="20"/>
      <c r="R907" s="20"/>
      <c r="S907" s="20"/>
      <c r="T907" s="20"/>
      <c r="U907" s="19"/>
    </row>
    <row r="908" spans="1:21" ht="17">
      <c r="A908" s="75" t="s">
        <v>4983</v>
      </c>
      <c r="B908" s="222" t="str">
        <f>"https://www.instagram.com/"&amp;A908</f>
        <v>https://www.instagram.com/mytravelsays</v>
      </c>
      <c r="C908" s="182"/>
      <c r="D908" s="148" t="s">
        <v>4</v>
      </c>
      <c r="E908" s="223" t="str">
        <f ca="1">IF(AND(J908&lt;&gt;"", O908&lt;&gt;"", TODAY() &gt; O908, N908=""), "포스팅 지연",
IF(N908&lt;&gt;"", "포스팅 완료",
IF(M908=TRUE, "시술 완료",
IF(L908=TRUE, "콘텐츠 가이드 전송",
IF(NOT(ISBLANK(J908)), "예약 확정",
IF(I908=TRUE, "구글폼 회신",
IF(H908=TRUE, "구글폼 전송",
IF(G908=TRUE, "거절",
IF(F908=TRUE, "회신 수신",
"태핑 완료 회신대기")))))
))))</f>
        <v>태핑 완료 회신대기</v>
      </c>
      <c r="F908" s="13" t="b">
        <v>0</v>
      </c>
      <c r="G908" s="13" t="b">
        <v>0</v>
      </c>
      <c r="H908" s="13" t="b">
        <v>0</v>
      </c>
      <c r="I908" s="13" t="b">
        <f>IF(COUNTIF([1]!Form_Responses1[[#All],[Instagram account
(ex. idenel_official - Do not put "@")]], LOWER(A908)) &gt; 0, TRUE, FALSE)</f>
        <v>0</v>
      </c>
      <c r="J908" s="14"/>
      <c r="K908" s="11" t="str">
        <f>IFERROR(VLOOKUP(LOWER(A908), '[1]설문지 응답 시트1'!I:N, 6, FALSE), "")</f>
        <v/>
      </c>
      <c r="L908" s="13" t="b">
        <v>0</v>
      </c>
      <c r="M908" s="13" t="b">
        <v>0</v>
      </c>
      <c r="N908" s="11"/>
      <c r="O908" s="12" t="str">
        <f>IF(ISBLANK(Table1[[#This Row],[예약일(확정)]]),"",Table1[[#This Row],[예약일(확정)]]+7)</f>
        <v/>
      </c>
      <c r="P908" s="11"/>
      <c r="Q908" s="11"/>
      <c r="R908" s="11"/>
      <c r="S908" s="11"/>
      <c r="T908" s="11"/>
      <c r="U908" s="10"/>
    </row>
    <row r="909" spans="1:21" ht="17">
      <c r="A909" s="72" t="s">
        <v>4982</v>
      </c>
      <c r="B909" s="222" t="str">
        <f>"https://www.instagram.com/"&amp;A909</f>
        <v>https://www.instagram.com/mz_prada</v>
      </c>
      <c r="C909" s="182"/>
      <c r="D909" s="150" t="s">
        <v>4</v>
      </c>
      <c r="E909" s="224" t="str">
        <f ca="1">IF(AND(J909&lt;&gt;"", O909&lt;&gt;"", TODAY() &gt; O909, N909=""), "포스팅 지연",
IF(N909&lt;&gt;"", "포스팅 완료",
IF(M909=TRUE, "시술 완료",
IF(L909=TRUE, "콘텐츠 가이드 전송",
IF(NOT(ISBLANK(J909)), "예약 확정",
IF(I909=TRUE, "구글폼 회신",
IF(H909=TRUE, "구글폼 전송",
IF(G909=TRUE, "거절",
IF(F909=TRUE, "회신 수신",
"태핑 완료 회신대기")))))
))))</f>
        <v>회신 수신</v>
      </c>
      <c r="F909" s="22" t="b">
        <v>1</v>
      </c>
      <c r="G909" s="22" t="b">
        <v>0</v>
      </c>
      <c r="H909" s="22" t="b">
        <v>0</v>
      </c>
      <c r="I909" s="22" t="b">
        <f>IF(COUNTIF([1]!Form_Responses1[[#All],[Instagram account
(ex. idenel_official - Do not put "@")]], LOWER(A909)) &gt; 0, TRUE, FALSE)</f>
        <v>0</v>
      </c>
      <c r="J909" s="23"/>
      <c r="K909" s="20" t="str">
        <f>IFERROR(VLOOKUP(LOWER(A909), '[1]설문지 응답 시트1'!I:N, 6, FALSE), "")</f>
        <v/>
      </c>
      <c r="L909" s="22" t="b">
        <v>0</v>
      </c>
      <c r="M909" s="22" t="b">
        <v>0</v>
      </c>
      <c r="N909" s="20"/>
      <c r="O909" s="21" t="str">
        <f>IF(ISBLANK(Table1[[#This Row],[예약일(확정)]]),"",Table1[[#This Row],[예약일(확정)]]+7)</f>
        <v/>
      </c>
      <c r="P909" s="20"/>
      <c r="Q909" s="20"/>
      <c r="R909" s="20"/>
      <c r="S909" s="20"/>
      <c r="T909" s="20"/>
      <c r="U909" s="19"/>
    </row>
    <row r="910" spans="1:21" ht="17">
      <c r="A910" s="75" t="s">
        <v>4981</v>
      </c>
      <c r="B910" s="222" t="str">
        <f>"https://www.instagram.com/"&amp;A910</f>
        <v>https://www.instagram.com/n_iread</v>
      </c>
      <c r="C910" s="182"/>
      <c r="D910" s="148" t="s">
        <v>4</v>
      </c>
      <c r="E910" s="223" t="str">
        <f ca="1">IF(AND(J910&lt;&gt;"", O910&lt;&gt;"", TODAY() &gt; O910, N910=""), "포스팅 지연",
IF(N910&lt;&gt;"", "포스팅 완료",
IF(M910=TRUE, "시술 완료",
IF(L910=TRUE, "콘텐츠 가이드 전송",
IF(NOT(ISBLANK(J910)), "예약 확정",
IF(I910=TRUE, "구글폼 회신",
IF(H910=TRUE, "구글폼 전송",
IF(G910=TRUE, "거절",
IF(F910=TRUE, "회신 수신",
"태핑 완료 회신대기")))))
))))</f>
        <v>태핑 완료 회신대기</v>
      </c>
      <c r="F910" s="13" t="b">
        <v>0</v>
      </c>
      <c r="G910" s="13" t="b">
        <v>0</v>
      </c>
      <c r="H910" s="13" t="b">
        <v>0</v>
      </c>
      <c r="I910" s="13" t="b">
        <f>IF(COUNTIF([1]!Form_Responses1[[#All],[Instagram account
(ex. idenel_official - Do not put "@")]], LOWER(A910)) &gt; 0, TRUE, FALSE)</f>
        <v>0</v>
      </c>
      <c r="J910" s="14"/>
      <c r="K910" s="11" t="str">
        <f>IFERROR(VLOOKUP(LOWER(A910), '[1]설문지 응답 시트1'!I:N, 6, FALSE), "")</f>
        <v/>
      </c>
      <c r="L910" s="13" t="b">
        <v>0</v>
      </c>
      <c r="M910" s="13" t="b">
        <v>0</v>
      </c>
      <c r="N910" s="11"/>
      <c r="O910" s="12" t="str">
        <f>IF(ISBLANK(Table1[[#This Row],[예약일(확정)]]),"",Table1[[#This Row],[예약일(확정)]]+7)</f>
        <v/>
      </c>
      <c r="P910" s="11"/>
      <c r="Q910" s="11"/>
      <c r="R910" s="11"/>
      <c r="S910" s="11"/>
      <c r="T910" s="11"/>
      <c r="U910" s="10"/>
    </row>
    <row r="911" spans="1:21" ht="17">
      <c r="A911" s="72" t="s">
        <v>4980</v>
      </c>
      <c r="B911" s="222" t="str">
        <f>"https://www.instagram.com/"&amp;A911</f>
        <v>https://www.instagram.com/nakadima0627</v>
      </c>
      <c r="C911" s="182"/>
      <c r="D911" s="150" t="s">
        <v>4</v>
      </c>
      <c r="E911" s="224" t="str">
        <f ca="1">IF(AND(J911&lt;&gt;"", O911&lt;&gt;"", TODAY() &gt; O911, N911=""), "포스팅 지연",
IF(N911&lt;&gt;"", "포스팅 완료",
IF(M911=TRUE, "시술 완료",
IF(L911=TRUE, "콘텐츠 가이드 전송",
IF(NOT(ISBLANK(J911)), "예약 확정",
IF(I911=TRUE, "구글폼 회신",
IF(H911=TRUE, "구글폼 전송",
IF(G911=TRUE, "거절",
IF(F911=TRUE, "회신 수신",
"태핑 완료 회신대기")))))
))))</f>
        <v>태핑 완료 회신대기</v>
      </c>
      <c r="F911" s="22" t="b">
        <v>0</v>
      </c>
      <c r="G911" s="22" t="b">
        <v>0</v>
      </c>
      <c r="H911" s="22" t="b">
        <v>0</v>
      </c>
      <c r="I911" s="22" t="b">
        <f>IF(COUNTIF([1]!Form_Responses1[[#All],[Instagram account
(ex. idenel_official - Do not put "@")]], LOWER(A911)) &gt; 0, TRUE, FALSE)</f>
        <v>0</v>
      </c>
      <c r="J911" s="23"/>
      <c r="K911" s="20" t="str">
        <f>IFERROR(VLOOKUP(LOWER(A911), '[1]설문지 응답 시트1'!I:N, 6, FALSE), "")</f>
        <v/>
      </c>
      <c r="L911" s="22" t="b">
        <v>0</v>
      </c>
      <c r="M911" s="22" t="b">
        <v>0</v>
      </c>
      <c r="N911" s="20"/>
      <c r="O911" s="21" t="str">
        <f>IF(ISBLANK(Table1[[#This Row],[예약일(확정)]]),"",Table1[[#This Row],[예약일(확정)]]+7)</f>
        <v/>
      </c>
      <c r="P911" s="20"/>
      <c r="Q911" s="20"/>
      <c r="R911" s="20"/>
      <c r="S911" s="20"/>
      <c r="T911" s="20"/>
      <c r="U911" s="19"/>
    </row>
    <row r="912" spans="1:21" ht="17">
      <c r="A912" s="75" t="s">
        <v>4979</v>
      </c>
      <c r="B912" s="222" t="str">
        <f>"https://www.instagram.com/"&amp;A912</f>
        <v>https://www.instagram.com/nanakoval</v>
      </c>
      <c r="C912" s="182"/>
      <c r="D912" s="148" t="s">
        <v>4</v>
      </c>
      <c r="E912" s="223" t="str">
        <f ca="1">IF(AND(J912&lt;&gt;"", O912&lt;&gt;"", TODAY() &gt; O912, N912=""), "포스팅 지연",
IF(N912&lt;&gt;"", "포스팅 완료",
IF(M912=TRUE, "시술 완료",
IF(L912=TRUE, "콘텐츠 가이드 전송",
IF(NOT(ISBLANK(J912)), "예약 확정",
IF(I912=TRUE, "구글폼 회신",
IF(H912=TRUE, "구글폼 전송",
IF(G912=TRUE, "거절",
IF(F912=TRUE, "회신 수신",
"태핑 완료 회신대기")))))
))))</f>
        <v>태핑 완료 회신대기</v>
      </c>
      <c r="F912" s="13" t="b">
        <v>0</v>
      </c>
      <c r="G912" s="13" t="b">
        <v>0</v>
      </c>
      <c r="H912" s="13" t="b">
        <v>0</v>
      </c>
      <c r="I912" s="13" t="b">
        <f>IF(COUNTIF([1]!Form_Responses1[[#All],[Instagram account
(ex. idenel_official - Do not put "@")]], LOWER(A912)) &gt; 0, TRUE, FALSE)</f>
        <v>0</v>
      </c>
      <c r="J912" s="14"/>
      <c r="K912" s="11" t="str">
        <f>IFERROR(VLOOKUP(LOWER(A912), '[1]설문지 응답 시트1'!I:N, 6, FALSE), "")</f>
        <v/>
      </c>
      <c r="L912" s="13" t="b">
        <v>0</v>
      </c>
      <c r="M912" s="13" t="b">
        <v>0</v>
      </c>
      <c r="N912" s="11"/>
      <c r="O912" s="12" t="str">
        <f>IF(ISBLANK(Table1[[#This Row],[예약일(확정)]]),"",Table1[[#This Row],[예약일(확정)]]+7)</f>
        <v/>
      </c>
      <c r="P912" s="11"/>
      <c r="Q912" s="11"/>
      <c r="R912" s="11"/>
      <c r="S912" s="11"/>
      <c r="T912" s="11"/>
      <c r="U912" s="10"/>
    </row>
    <row r="913" spans="1:21" ht="17">
      <c r="A913" s="72" t="s">
        <v>4978</v>
      </c>
      <c r="B913" s="222" t="str">
        <f>"https://www.instagram.com/"&amp;A913</f>
        <v>https://www.instagram.com/nata_sunnier</v>
      </c>
      <c r="C913" s="182"/>
      <c r="D913" s="150" t="s">
        <v>4</v>
      </c>
      <c r="E913" s="224" t="str">
        <f ca="1">IF(AND(J913&lt;&gt;"", O913&lt;&gt;"", TODAY() &gt; O913, N913=""), "포스팅 지연",
IF(N913&lt;&gt;"", "포스팅 완료",
IF(M913=TRUE, "시술 완료",
IF(L913=TRUE, "콘텐츠 가이드 전송",
IF(NOT(ISBLANK(J913)), "예약 확정",
IF(I913=TRUE, "구글폼 회신",
IF(H913=TRUE, "구글폼 전송",
IF(G913=TRUE, "거절",
IF(F913=TRUE, "회신 수신",
"태핑 완료 회신대기")))))
))))</f>
        <v>태핑 완료 회신대기</v>
      </c>
      <c r="F913" s="22" t="b">
        <v>0</v>
      </c>
      <c r="G913" s="22" t="b">
        <v>0</v>
      </c>
      <c r="H913" s="22" t="b">
        <v>0</v>
      </c>
      <c r="I913" s="22" t="b">
        <f>IF(COUNTIF([1]!Form_Responses1[[#All],[Instagram account
(ex. idenel_official - Do not put "@")]], LOWER(A913)) &gt; 0, TRUE, FALSE)</f>
        <v>0</v>
      </c>
      <c r="J913" s="23"/>
      <c r="K913" s="20" t="str">
        <f>IFERROR(VLOOKUP(LOWER(A913), '[1]설문지 응답 시트1'!I:N, 6, FALSE), "")</f>
        <v/>
      </c>
      <c r="L913" s="22" t="b">
        <v>0</v>
      </c>
      <c r="M913" s="22" t="b">
        <v>0</v>
      </c>
      <c r="N913" s="20"/>
      <c r="O913" s="21" t="str">
        <f>IF(ISBLANK(Table1[[#This Row],[예약일(확정)]]),"",Table1[[#This Row],[예약일(확정)]]+7)</f>
        <v/>
      </c>
      <c r="P913" s="20"/>
      <c r="Q913" s="20"/>
      <c r="R913" s="20"/>
      <c r="S913" s="20"/>
      <c r="T913" s="20"/>
      <c r="U913" s="19"/>
    </row>
    <row r="914" spans="1:21" ht="17">
      <c r="A914" s="75" t="s">
        <v>1087</v>
      </c>
      <c r="B914" s="222" t="str">
        <f>"https://www.instagram.com/"&amp;A914</f>
        <v>https://www.instagram.com/nattiwz</v>
      </c>
      <c r="C914" s="182"/>
      <c r="D914" s="148" t="s">
        <v>4</v>
      </c>
      <c r="E914" s="223" t="str">
        <f ca="1">IF(AND(J914&lt;&gt;"", O914&lt;&gt;"", TODAY() &gt; O914, N914=""), "포스팅 지연",
IF(N914&lt;&gt;"", "포스팅 완료",
IF(M914=TRUE, "시술 완료",
IF(L914=TRUE, "콘텐츠 가이드 전송",
IF(NOT(ISBLANK(J914)), "예약 확정",
IF(I914=TRUE, "구글폼 회신",
IF(H914=TRUE, "구글폼 전송",
IF(G914=TRUE, "거절",
IF(F914=TRUE, "회신 수신",
"태핑 완료 회신대기")))))
))))</f>
        <v>태핑 완료 회신대기</v>
      </c>
      <c r="F914" s="13" t="b">
        <v>0</v>
      </c>
      <c r="G914" s="13" t="b">
        <v>0</v>
      </c>
      <c r="H914" s="13" t="b">
        <v>0</v>
      </c>
      <c r="I914" s="13" t="b">
        <f>IF(COUNTIF([1]!Form_Responses1[[#All],[Instagram account
(ex. idenel_official - Do not put "@")]], LOWER(A914)) &gt; 0, TRUE, FALSE)</f>
        <v>0</v>
      </c>
      <c r="J914" s="14"/>
      <c r="K914" s="11" t="str">
        <f>IFERROR(VLOOKUP(LOWER(A914), '[1]설문지 응답 시트1'!I:N, 6, FALSE), "")</f>
        <v/>
      </c>
      <c r="L914" s="13" t="b">
        <v>0</v>
      </c>
      <c r="M914" s="13" t="b">
        <v>0</v>
      </c>
      <c r="N914" s="11"/>
      <c r="O914" s="12" t="str">
        <f>IF(ISBLANK(Table1[[#This Row],[예약일(확정)]]),"",Table1[[#This Row],[예약일(확정)]]+7)</f>
        <v/>
      </c>
      <c r="P914" s="11"/>
      <c r="Q914" s="11"/>
      <c r="R914" s="11"/>
      <c r="S914" s="11"/>
      <c r="T914" s="11"/>
      <c r="U914" s="10"/>
    </row>
    <row r="915" spans="1:21" ht="17">
      <c r="A915" s="72" t="s">
        <v>4977</v>
      </c>
      <c r="B915" s="222" t="str">
        <f>"https://www.instagram.com/"&amp;A915</f>
        <v>https://www.instagram.com/nava.pic1</v>
      </c>
      <c r="C915" s="182"/>
      <c r="D915" s="150" t="s">
        <v>4</v>
      </c>
      <c r="E915" s="224" t="str">
        <f ca="1">IF(AND(J915&lt;&gt;"", O915&lt;&gt;"", TODAY() &gt; O915, N915=""), "포스팅 지연",
IF(N915&lt;&gt;"", "포스팅 완료",
IF(M915=TRUE, "시술 완료",
IF(L915=TRUE, "콘텐츠 가이드 전송",
IF(NOT(ISBLANK(J915)), "예약 확정",
IF(I915=TRUE, "구글폼 회신",
IF(H915=TRUE, "구글폼 전송",
IF(G915=TRUE, "거절",
IF(F915=TRUE, "회신 수신",
"태핑 완료 회신대기")))))
))))</f>
        <v>포스팅 지연</v>
      </c>
      <c r="F915" s="22" t="b">
        <v>1</v>
      </c>
      <c r="G915" s="22" t="b">
        <v>0</v>
      </c>
      <c r="H915" s="22" t="b">
        <v>1</v>
      </c>
      <c r="I915" s="22" t="b">
        <f>IF(COUNTIF([1]!Form_Responses1[[#All],[Instagram account
(ex. idenel_official - Do not put "@")]], LOWER(A915)) &gt; 0, TRUE, FALSE)</f>
        <v>1</v>
      </c>
      <c r="J915" s="228">
        <v>45855.645833333336</v>
      </c>
      <c r="K915" s="227" t="str">
        <f>IFERROR(VLOOKUP(LOWER(A915), '[1]설문지 응답 시트1'!I:N, 6, FALSE), "")</f>
        <v>Obliv Clinic (Incheon)</v>
      </c>
      <c r="L915" s="226" t="b">
        <v>1</v>
      </c>
      <c r="M915" s="226" t="b">
        <v>0</v>
      </c>
      <c r="N915" s="20"/>
      <c r="O915" s="21">
        <f>IF(ISBLANK(Table1[[#This Row],[예약일(확정)]]),"",Table1[[#This Row],[예약일(확정)]]+7)</f>
        <v>45862.645833333336</v>
      </c>
      <c r="P915" s="20"/>
      <c r="Q915" s="20"/>
      <c r="R915" s="20"/>
      <c r="S915" s="20"/>
      <c r="T915" s="20"/>
      <c r="U915" s="19"/>
    </row>
    <row r="916" spans="1:21" ht="17">
      <c r="A916" s="124" t="s">
        <v>4976</v>
      </c>
      <c r="B916" s="222" t="str">
        <f>"https://www.instagram.com/"&amp;A916</f>
        <v>https://www.instagram.com/nextstopkorea</v>
      </c>
      <c r="C916" s="182"/>
      <c r="D916" s="148" t="s">
        <v>4</v>
      </c>
      <c r="E916" s="223" t="str">
        <f ca="1">IF(AND(J916&lt;&gt;"", O916&lt;&gt;"", TODAY() &gt; O916, N916=""), "포스팅 지연",
IF(N916&lt;&gt;"", "포스팅 완료",
IF(M916=TRUE, "시술 완료",
IF(L916=TRUE, "콘텐츠 가이드 전송",
IF(NOT(ISBLANK(J916)), "예약 확정",
IF(I916=TRUE, "구글폼 회신",
IF(H916=TRUE, "구글폼 전송",
IF(G916=TRUE, "거절",
IF(F916=TRUE, "회신 수신",
"태핑 완료 회신대기")))))
))))</f>
        <v>태핑 완료 회신대기</v>
      </c>
      <c r="F916" s="13"/>
      <c r="G916" s="13"/>
      <c r="H916" s="13"/>
      <c r="I916" s="13" t="b">
        <f>IF(COUNTIF([1]!Form_Responses1[[#All],[Instagram account
(ex. idenel_official - Do not put "@")]], LOWER(A916)) &gt; 0, TRUE, FALSE)</f>
        <v>0</v>
      </c>
      <c r="J916" s="14"/>
      <c r="K916" s="11" t="str">
        <f>IFERROR(VLOOKUP(LOWER(A916), '[1]설문지 응답 시트1'!I:N, 6, FALSE), "")</f>
        <v/>
      </c>
      <c r="L916" s="13"/>
      <c r="M916" s="13"/>
      <c r="O916" s="12" t="str">
        <f>IF(ISBLANK(Table1[[#This Row],[예약일(확정)]]),"",Table1[[#This Row],[예약일(확정)]]+7)</f>
        <v/>
      </c>
      <c r="P916" s="11"/>
      <c r="U916" s="10"/>
    </row>
    <row r="917" spans="1:21" ht="17">
      <c r="A917" s="71" t="s">
        <v>4975</v>
      </c>
      <c r="B917" s="222" t="str">
        <f>"https://www.instagram.com/"&amp;A917</f>
        <v>https://www.instagram.com/ngawib</v>
      </c>
      <c r="C917" s="182"/>
      <c r="D917" s="150" t="s">
        <v>4</v>
      </c>
      <c r="E917" s="224" t="str">
        <f ca="1">IF(AND(J917&lt;&gt;"", O917&lt;&gt;"", TODAY() &gt; O917, N917=""), "포스팅 지연",
IF(N917&lt;&gt;"", "포스팅 완료",
IF(M917=TRUE, "시술 완료",
IF(L917=TRUE, "콘텐츠 가이드 전송",
IF(NOT(ISBLANK(J917)), "예약 확정",
IF(I917=TRUE, "구글폼 회신",
IF(H917=TRUE, "구글폼 전송",
IF(G917=TRUE, "거절",
IF(F917=TRUE, "회신 수신",
"태핑 완료 회신대기")))))
))))</f>
        <v>태핑 완료 회신대기</v>
      </c>
      <c r="F917" s="22"/>
      <c r="G917" s="22"/>
      <c r="H917" s="22"/>
      <c r="I917" s="22" t="b">
        <f>IF(COUNTIF([1]!Form_Responses1[[#All],[Instagram account
(ex. idenel_official - Do not put "@")]], LOWER(A917)) &gt; 0, TRUE, FALSE)</f>
        <v>0</v>
      </c>
      <c r="J917" s="23"/>
      <c r="K917" s="20" t="str">
        <f>IFERROR(VLOOKUP(LOWER(A917), '[1]설문지 응답 시트1'!I:N, 6, FALSE), "")</f>
        <v/>
      </c>
      <c r="L917" s="22"/>
      <c r="M917" s="22"/>
      <c r="O917" s="21" t="str">
        <f>IF(ISBLANK(Table1[[#This Row],[예약일(확정)]]),"",Table1[[#This Row],[예약일(확정)]]+7)</f>
        <v/>
      </c>
      <c r="P917" s="20"/>
      <c r="U917" s="19"/>
    </row>
    <row r="918" spans="1:21" ht="17">
      <c r="A918" s="124" t="s">
        <v>343</v>
      </c>
      <c r="B918" s="222" t="str">
        <f>"https://www.instagram.com/"&amp;A918</f>
        <v>https://www.instagram.com/nia.diaryy</v>
      </c>
      <c r="C918" s="182"/>
      <c r="D918" s="148" t="s">
        <v>4</v>
      </c>
      <c r="E918" s="223" t="str">
        <f ca="1">IF(AND(J918&lt;&gt;"", O918&lt;&gt;"", TODAY() &gt; O918, N918=""), "포스팅 지연",
IF(N918&lt;&gt;"", "포스팅 완료",
IF(M918=TRUE, "시술 완료",
IF(L918=TRUE, "콘텐츠 가이드 전송",
IF(NOT(ISBLANK(J918)), "예약 확정",
IF(I918=TRUE, "구글폼 회신",
IF(H918=TRUE, "구글폼 전송",
IF(G918=TRUE, "거절",
IF(F918=TRUE, "회신 수신",
"태핑 완료 회신대기")))))
))))</f>
        <v>태핑 완료 회신대기</v>
      </c>
      <c r="F918" s="13"/>
      <c r="G918" s="13"/>
      <c r="H918" s="13"/>
      <c r="I918" s="13" t="b">
        <f>IF(COUNTIF([1]!Form_Responses1[[#All],[Instagram account
(ex. idenel_official - Do not put "@")]], LOWER(A918)) &gt; 0, TRUE, FALSE)</f>
        <v>0</v>
      </c>
      <c r="J918" s="14"/>
      <c r="K918" s="11" t="str">
        <f>IFERROR(VLOOKUP(LOWER(A918), '[1]설문지 응답 시트1'!I:N, 6, FALSE), "")</f>
        <v/>
      </c>
      <c r="L918" s="13"/>
      <c r="M918" s="13"/>
      <c r="O918" s="12" t="str">
        <f>IF(ISBLANK(Table1[[#This Row],[예약일(확정)]]),"",Table1[[#This Row],[예약일(확정)]]+7)</f>
        <v/>
      </c>
      <c r="P918" s="11"/>
      <c r="U918" s="10"/>
    </row>
    <row r="919" spans="1:21" ht="17">
      <c r="A919" s="72" t="s">
        <v>4974</v>
      </c>
      <c r="B919" s="222" t="str">
        <f>"https://www.instagram.com/"&amp;A919</f>
        <v>https://www.instagram.com/niuworld_</v>
      </c>
      <c r="C919" s="182"/>
      <c r="D919" s="150" t="s">
        <v>4</v>
      </c>
      <c r="E919" s="224" t="str">
        <f ca="1">IF(AND(J919&lt;&gt;"", O919&lt;&gt;"", TODAY() &gt; O919, N919=""), "포스팅 지연",
IF(N919&lt;&gt;"", "포스팅 완료",
IF(M919=TRUE, "시술 완료",
IF(L919=TRUE, "콘텐츠 가이드 전송",
IF(NOT(ISBLANK(J919)), "예약 확정",
IF(I919=TRUE, "구글폼 회신",
IF(H919=TRUE, "구글폼 전송",
IF(G919=TRUE, "거절",
IF(F919=TRUE, "회신 수신",
"태핑 완료 회신대기")))))
))))</f>
        <v>태핑 완료 회신대기</v>
      </c>
      <c r="F919" s="22"/>
      <c r="G919" s="22"/>
      <c r="H919" s="22"/>
      <c r="I919" s="22" t="b">
        <f>IF(COUNTIF([1]!Form_Responses1[[#All],[Instagram account
(ex. idenel_official - Do not put "@")]], LOWER(A919)) &gt; 0, TRUE, FALSE)</f>
        <v>0</v>
      </c>
      <c r="J919" s="23"/>
      <c r="K919" s="20" t="str">
        <f>IFERROR(VLOOKUP(LOWER(A919), '[1]설문지 응답 시트1'!I:N, 6, FALSE), "")</f>
        <v/>
      </c>
      <c r="L919" s="22"/>
      <c r="M919" s="22"/>
      <c r="O919" s="21" t="str">
        <f>IF(ISBLANK(Table1[[#This Row],[예약일(확정)]]),"",Table1[[#This Row],[예약일(확정)]]+7)</f>
        <v/>
      </c>
      <c r="P919" s="20"/>
      <c r="U919" s="19"/>
    </row>
    <row r="920" spans="1:21" ht="17">
      <c r="A920" s="75" t="s">
        <v>4973</v>
      </c>
      <c r="B920" s="222" t="str">
        <f>"https://www.instagram.com/"&amp;A920</f>
        <v>https://www.instagram.com/nnnudia</v>
      </c>
      <c r="C920" s="182"/>
      <c r="D920" s="148" t="s">
        <v>4</v>
      </c>
      <c r="E920" s="223" t="str">
        <f ca="1">IF(AND(J920&lt;&gt;"", O920&lt;&gt;"", TODAY() &gt; O920, N920=""), "포스팅 지연",
IF(N920&lt;&gt;"", "포스팅 완료",
IF(M920=TRUE, "시술 완료",
IF(L920=TRUE, "콘텐츠 가이드 전송",
IF(NOT(ISBLANK(J920)), "예약 확정",
IF(I920=TRUE, "구글폼 회신",
IF(H920=TRUE, "구글폼 전송",
IF(G920=TRUE, "거절",
IF(F920=TRUE, "회신 수신",
"태핑 완료 회신대기")))))
))))</f>
        <v>태핑 완료 회신대기</v>
      </c>
      <c r="F920" s="13"/>
      <c r="G920" s="13"/>
      <c r="H920" s="13"/>
      <c r="I920" s="13" t="b">
        <f>IF(COUNTIF([1]!Form_Responses1[[#All],[Instagram account
(ex. idenel_official - Do not put "@")]], LOWER(A920)) &gt; 0, TRUE, FALSE)</f>
        <v>0</v>
      </c>
      <c r="J920" s="14"/>
      <c r="K920" s="11" t="str">
        <f>IFERROR(VLOOKUP(LOWER(A920), '[1]설문지 응답 시트1'!I:N, 6, FALSE), "")</f>
        <v/>
      </c>
      <c r="L920" s="13"/>
      <c r="M920" s="13"/>
      <c r="O920" s="12" t="str">
        <f>IF(ISBLANK(Table1[[#This Row],[예약일(확정)]]),"",Table1[[#This Row],[예약일(확정)]]+7)</f>
        <v/>
      </c>
      <c r="P920" s="11"/>
      <c r="U920" s="10"/>
    </row>
    <row r="921" spans="1:21" ht="17">
      <c r="A921" s="72" t="s">
        <v>4972</v>
      </c>
      <c r="B921" s="222" t="str">
        <f>"https://www.instagram.com/"&amp;A921</f>
        <v>https://www.instagram.com/nthanl</v>
      </c>
      <c r="C921" s="182"/>
      <c r="D921" s="150" t="s">
        <v>4</v>
      </c>
      <c r="E921" s="224" t="str">
        <f ca="1">IF(AND(J921&lt;&gt;"", O921&lt;&gt;"", TODAY() &gt; O921, N921=""), "포스팅 지연",
IF(N921&lt;&gt;"", "포스팅 완료",
IF(M921=TRUE, "시술 완료",
IF(L921=TRUE, "콘텐츠 가이드 전송",
IF(NOT(ISBLANK(J921)), "예약 확정",
IF(I921=TRUE, "구글폼 회신",
IF(H921=TRUE, "구글폼 전송",
IF(G921=TRUE, "거절",
IF(F921=TRUE, "회신 수신",
"태핑 완료 회신대기")))))
))))</f>
        <v>태핑 완료 회신대기</v>
      </c>
      <c r="F921" s="22" t="b">
        <v>0</v>
      </c>
      <c r="G921" s="22" t="b">
        <v>0</v>
      </c>
      <c r="H921" s="22" t="b">
        <v>0</v>
      </c>
      <c r="I921" s="22" t="b">
        <f>IF(COUNTIF([1]!Form_Responses1[[#All],[Instagram account
(ex. idenel_official - Do not put "@")]], LOWER(A921)) &gt; 0, TRUE, FALSE)</f>
        <v>0</v>
      </c>
      <c r="J921" s="23"/>
      <c r="K921" s="20" t="str">
        <f>IFERROR(VLOOKUP(LOWER(A921), '[1]설문지 응답 시트1'!I:N, 6, FALSE), "")</f>
        <v/>
      </c>
      <c r="L921" s="22" t="b">
        <v>0</v>
      </c>
      <c r="M921" s="22" t="b">
        <v>0</v>
      </c>
      <c r="N921" s="20"/>
      <c r="O921" s="21" t="str">
        <f>IF(ISBLANK(Table1[[#This Row],[예약일(확정)]]),"",Table1[[#This Row],[예약일(확정)]]+7)</f>
        <v/>
      </c>
      <c r="P921" s="20"/>
      <c r="Q921" s="20"/>
      <c r="R921" s="20"/>
      <c r="S921" s="20"/>
      <c r="T921" s="20"/>
      <c r="U921" s="19"/>
    </row>
    <row r="922" spans="1:21" ht="17">
      <c r="A922" s="75" t="s">
        <v>4971</v>
      </c>
      <c r="B922" s="222" t="str">
        <f>"https://www.instagram.com/"&amp;A922</f>
        <v>https://www.instagram.com/nymgr</v>
      </c>
      <c r="C922" s="182"/>
      <c r="D922" s="148" t="s">
        <v>4</v>
      </c>
      <c r="E922" s="223" t="str">
        <f ca="1">IF(AND(J922&lt;&gt;"", O922&lt;&gt;"", TODAY() &gt; O922, N922=""), "포스팅 지연",
IF(N922&lt;&gt;"", "포스팅 완료",
IF(M922=TRUE, "시술 완료",
IF(L922=TRUE, "콘텐츠 가이드 전송",
IF(NOT(ISBLANK(J922)), "예약 확정",
IF(I922=TRUE, "구글폼 회신",
IF(H922=TRUE, "구글폼 전송",
IF(G922=TRUE, "거절",
IF(F922=TRUE, "회신 수신",
"태핑 완료 회신대기")))))
))))</f>
        <v>태핑 완료 회신대기</v>
      </c>
      <c r="F922" s="13" t="b">
        <v>0</v>
      </c>
      <c r="G922" s="13" t="b">
        <v>0</v>
      </c>
      <c r="H922" s="13" t="b">
        <v>0</v>
      </c>
      <c r="I922" s="13" t="b">
        <f>IF(COUNTIF([1]!Form_Responses1[[#All],[Instagram account
(ex. idenel_official - Do not put "@")]], LOWER(A922)) &gt; 0, TRUE, FALSE)</f>
        <v>0</v>
      </c>
      <c r="J922" s="14"/>
      <c r="K922" s="11" t="str">
        <f>IFERROR(VLOOKUP(LOWER(A922), '[1]설문지 응답 시트1'!I:N, 6, FALSE), "")</f>
        <v/>
      </c>
      <c r="L922" s="13" t="b">
        <v>0</v>
      </c>
      <c r="M922" s="13" t="b">
        <v>0</v>
      </c>
      <c r="N922" s="11"/>
      <c r="O922" s="12" t="str">
        <f>IF(ISBLANK(Table1[[#This Row],[예약일(확정)]]),"",Table1[[#This Row],[예약일(확정)]]+7)</f>
        <v/>
      </c>
      <c r="P922" s="11"/>
      <c r="Q922" s="11"/>
      <c r="R922" s="11"/>
      <c r="S922" s="11"/>
      <c r="T922" s="11"/>
      <c r="U922" s="10"/>
    </row>
    <row r="923" spans="1:21" ht="17">
      <c r="A923" s="72" t="s">
        <v>4970</v>
      </c>
      <c r="B923" s="222" t="str">
        <f>"https://www.instagram.com/"&amp;A923</f>
        <v>https://www.instagram.com/oiahs.lee</v>
      </c>
      <c r="C923" s="182"/>
      <c r="D923" s="150" t="s">
        <v>4</v>
      </c>
      <c r="E923" s="224" t="str">
        <f ca="1">IF(AND(J923&lt;&gt;"", O923&lt;&gt;"", TODAY() &gt; O923, N923=""), "포스팅 지연",
IF(N923&lt;&gt;"", "포스팅 완료",
IF(M923=TRUE, "시술 완료",
IF(L923=TRUE, "콘텐츠 가이드 전송",
IF(NOT(ISBLANK(J923)), "예약 확정",
IF(I923=TRUE, "구글폼 회신",
IF(H923=TRUE, "구글폼 전송",
IF(G923=TRUE, "거절",
IF(F923=TRUE, "회신 수신",
"태핑 완료 회신대기")))))
))))</f>
        <v>태핑 완료 회신대기</v>
      </c>
      <c r="F923" s="22" t="b">
        <v>0</v>
      </c>
      <c r="G923" s="22" t="b">
        <v>0</v>
      </c>
      <c r="H923" s="22" t="b">
        <v>0</v>
      </c>
      <c r="I923" s="22" t="b">
        <f>IF(COUNTIF([1]!Form_Responses1[[#All],[Instagram account
(ex. idenel_official - Do not put "@")]], LOWER(A923)) &gt; 0, TRUE, FALSE)</f>
        <v>0</v>
      </c>
      <c r="J923" s="23"/>
      <c r="K923" s="20" t="str">
        <f>IFERROR(VLOOKUP(LOWER(A923), '[1]설문지 응답 시트1'!I:N, 6, FALSE), "")</f>
        <v/>
      </c>
      <c r="L923" s="22" t="b">
        <v>0</v>
      </c>
      <c r="M923" s="22" t="b">
        <v>0</v>
      </c>
      <c r="N923" s="20"/>
      <c r="O923" s="21" t="str">
        <f>IF(ISBLANK(Table1[[#This Row],[예약일(확정)]]),"",Table1[[#This Row],[예약일(확정)]]+7)</f>
        <v/>
      </c>
      <c r="P923" s="20"/>
      <c r="Q923" s="20"/>
      <c r="R923" s="20"/>
      <c r="S923" s="20"/>
      <c r="T923" s="20"/>
      <c r="U923" s="19"/>
    </row>
    <row r="924" spans="1:21" ht="17">
      <c r="A924" s="225" t="s">
        <v>4969</v>
      </c>
      <c r="B924" s="222" t="str">
        <f>"https://www.instagram.com/"&amp;A924</f>
        <v>https://www.instagram.com/ordinaryaffair.co</v>
      </c>
      <c r="C924" s="182"/>
      <c r="D924" s="148" t="s">
        <v>4</v>
      </c>
      <c r="E924" s="223" t="str">
        <f ca="1">IF(AND(J924&lt;&gt;"", O924&lt;&gt;"", TODAY() &gt; O924, N924=""), "포스팅 지연",
IF(N924&lt;&gt;"", "포스팅 완료",
IF(M924=TRUE, "시술 완료",
IF(L924=TRUE, "콘텐츠 가이드 전송",
IF(NOT(ISBLANK(J924)), "예약 확정",
IF(I924=TRUE, "구글폼 회신",
IF(H924=TRUE, "구글폼 전송",
IF(G924=TRUE, "거절",
IF(F924=TRUE, "회신 수신",
"태핑 완료 회신대기")))))
))))</f>
        <v>태핑 완료 회신대기</v>
      </c>
      <c r="F924" s="13" t="b">
        <v>0</v>
      </c>
      <c r="G924" s="13" t="b">
        <v>0</v>
      </c>
      <c r="H924" s="13" t="b">
        <v>0</v>
      </c>
      <c r="I924" s="13" t="b">
        <f>IF(COUNTIF([1]!Form_Responses1[[#All],[Instagram account
(ex. idenel_official - Do not put "@")]], LOWER(A924)) &gt; 0, TRUE, FALSE)</f>
        <v>0</v>
      </c>
      <c r="J924" s="14"/>
      <c r="K924" s="11" t="str">
        <f>IFERROR(VLOOKUP(LOWER(A924), '[1]설문지 응답 시트1'!I:N, 6, FALSE), "")</f>
        <v/>
      </c>
      <c r="L924" s="13" t="b">
        <v>0</v>
      </c>
      <c r="M924" s="13" t="b">
        <v>0</v>
      </c>
      <c r="N924" s="11"/>
      <c r="O924" s="12" t="str">
        <f>IF(ISBLANK(Table1[[#This Row],[예약일(확정)]]),"",Table1[[#This Row],[예약일(확정)]]+7)</f>
        <v/>
      </c>
      <c r="P924" s="11"/>
      <c r="Q924" s="11"/>
      <c r="R924" s="11"/>
      <c r="S924" s="11"/>
      <c r="T924" s="11"/>
      <c r="U924" s="10"/>
    </row>
    <row r="925" spans="1:21" ht="17">
      <c r="A925" s="72" t="s">
        <v>4968</v>
      </c>
      <c r="B925" s="222" t="str">
        <f>"https://www.instagram.com/"&amp;A925</f>
        <v>https://www.instagram.com/parisabong</v>
      </c>
      <c r="C925" s="182"/>
      <c r="D925" s="150" t="s">
        <v>4</v>
      </c>
      <c r="E925" s="224" t="str">
        <f ca="1">IF(AND(J925&lt;&gt;"", O925&lt;&gt;"", TODAY() &gt; O925, N925=""), "포스팅 지연",
IF(N925&lt;&gt;"", "포스팅 완료",
IF(M925=TRUE, "시술 완료",
IF(L925=TRUE, "콘텐츠 가이드 전송",
IF(NOT(ISBLANK(J925)), "예약 확정",
IF(I925=TRUE, "구글폼 회신",
IF(H925=TRUE, "구글폼 전송",
IF(G925=TRUE, "거절",
IF(F925=TRUE, "회신 수신",
"태핑 완료 회신대기")))))
))))</f>
        <v>태핑 완료 회신대기</v>
      </c>
      <c r="F925" s="22" t="b">
        <v>0</v>
      </c>
      <c r="G925" s="22" t="b">
        <v>0</v>
      </c>
      <c r="H925" s="22" t="b">
        <v>0</v>
      </c>
      <c r="I925" s="22" t="b">
        <f>IF(COUNTIF([1]!Form_Responses1[[#All],[Instagram account
(ex. idenel_official - Do not put "@")]], LOWER(A925)) &gt; 0, TRUE, FALSE)</f>
        <v>0</v>
      </c>
      <c r="J925" s="23"/>
      <c r="K925" s="20" t="str">
        <f>IFERROR(VLOOKUP(LOWER(A925), '[1]설문지 응답 시트1'!I:N, 6, FALSE), "")</f>
        <v/>
      </c>
      <c r="L925" s="22" t="b">
        <v>0</v>
      </c>
      <c r="M925" s="22" t="b">
        <v>0</v>
      </c>
      <c r="N925" s="20"/>
      <c r="O925" s="21" t="str">
        <f>IF(ISBLANK(Table1[[#This Row],[예약일(확정)]]),"",Table1[[#This Row],[예약일(확정)]]+7)</f>
        <v/>
      </c>
      <c r="P925" s="20"/>
      <c r="Q925" s="20"/>
      <c r="R925" s="20"/>
      <c r="S925" s="20"/>
      <c r="T925" s="20"/>
      <c r="U925" s="19"/>
    </row>
    <row r="926" spans="1:21" ht="17">
      <c r="A926" s="75" t="s">
        <v>3333</v>
      </c>
      <c r="B926" s="222" t="str">
        <f>"https://www.instagram.com/"&amp;A926</f>
        <v>https://www.instagram.com/park_ouidiane</v>
      </c>
      <c r="C926" s="182"/>
      <c r="D926" s="148" t="s">
        <v>4</v>
      </c>
      <c r="E926" s="223" t="str">
        <f ca="1">IF(AND(J926&lt;&gt;"", O926&lt;&gt;"", TODAY() &gt; O926, N926=""), "포스팅 지연",
IF(N926&lt;&gt;"", "포스팅 완료",
IF(M926=TRUE, "시술 완료",
IF(L926=TRUE, "콘텐츠 가이드 전송",
IF(NOT(ISBLANK(J926)), "예약 확정",
IF(I926=TRUE, "구글폼 회신",
IF(H926=TRUE, "구글폼 전송",
IF(G926=TRUE, "거절",
IF(F926=TRUE, "회신 수신",
"태핑 완료 회신대기")))))
))))</f>
        <v>태핑 완료 회신대기</v>
      </c>
      <c r="F926" s="13" t="b">
        <v>0</v>
      </c>
      <c r="G926" s="13" t="b">
        <v>0</v>
      </c>
      <c r="H926" s="13" t="b">
        <v>0</v>
      </c>
      <c r="I926" s="13" t="b">
        <f>IF(COUNTIF([1]!Form_Responses1[[#All],[Instagram account
(ex. idenel_official - Do not put "@")]], LOWER(A926)) &gt; 0, TRUE, FALSE)</f>
        <v>0</v>
      </c>
      <c r="J926" s="14"/>
      <c r="K926" s="11" t="str">
        <f>IFERROR(VLOOKUP(LOWER(A926), '[1]설문지 응답 시트1'!I:N, 6, FALSE), "")</f>
        <v/>
      </c>
      <c r="L926" s="13" t="b">
        <v>0</v>
      </c>
      <c r="M926" s="13" t="b">
        <v>0</v>
      </c>
      <c r="N926" s="11"/>
      <c r="O926" s="12" t="str">
        <f>IF(ISBLANK(Table1[[#This Row],[예약일(확정)]]),"",Table1[[#This Row],[예약일(확정)]]+7)</f>
        <v/>
      </c>
      <c r="P926" s="11"/>
      <c r="Q926" s="11"/>
      <c r="R926" s="11"/>
      <c r="S926" s="11"/>
      <c r="T926" s="11"/>
      <c r="U926" s="10"/>
    </row>
    <row r="927" spans="1:21" ht="17">
      <c r="A927" s="72" t="s">
        <v>4967</v>
      </c>
      <c r="B927" s="222" t="str">
        <f>"https://www.instagram.com/"&amp;A927</f>
        <v>https://www.instagram.com/peri_tozundan_oneriler</v>
      </c>
      <c r="C927" s="182"/>
      <c r="D927" s="150" t="s">
        <v>4</v>
      </c>
      <c r="E927" s="224" t="str">
        <f ca="1">IF(AND(J927&lt;&gt;"", O927&lt;&gt;"", TODAY() &gt; O927, N927=""), "포스팅 지연",
IF(N927&lt;&gt;"", "포스팅 완료",
IF(M927=TRUE, "시술 완료",
IF(L927=TRUE, "콘텐츠 가이드 전송",
IF(NOT(ISBLANK(J927)), "예약 확정",
IF(I927=TRUE, "구글폼 회신",
IF(H927=TRUE, "구글폼 전송",
IF(G927=TRUE, "거절",
IF(F927=TRUE, "회신 수신",
"태핑 완료 회신대기")))))
))))</f>
        <v>태핑 완료 회신대기</v>
      </c>
      <c r="F927" s="22" t="b">
        <v>0</v>
      </c>
      <c r="G927" s="22" t="b">
        <v>0</v>
      </c>
      <c r="H927" s="22" t="b">
        <v>0</v>
      </c>
      <c r="I927" s="22" t="b">
        <f>IF(COUNTIF([1]!Form_Responses1[[#All],[Instagram account
(ex. idenel_official - Do not put "@")]], LOWER(A927)) &gt; 0, TRUE, FALSE)</f>
        <v>0</v>
      </c>
      <c r="J927" s="23"/>
      <c r="K927" s="20" t="str">
        <f>IFERROR(VLOOKUP(LOWER(A927), '[1]설문지 응답 시트1'!I:N, 6, FALSE), "")</f>
        <v/>
      </c>
      <c r="L927" s="22" t="b">
        <v>0</v>
      </c>
      <c r="M927" s="22" t="b">
        <v>0</v>
      </c>
      <c r="N927" s="20"/>
      <c r="O927" s="21" t="str">
        <f>IF(ISBLANK(Table1[[#This Row],[예약일(확정)]]),"",Table1[[#This Row],[예약일(확정)]]+7)</f>
        <v/>
      </c>
      <c r="P927" s="20"/>
      <c r="Q927" s="20"/>
      <c r="R927" s="20"/>
      <c r="S927" s="20"/>
      <c r="T927" s="20"/>
      <c r="U927" s="19"/>
    </row>
    <row r="928" spans="1:21" ht="17">
      <c r="A928" s="75" t="s">
        <v>16</v>
      </c>
      <c r="B928" s="222" t="str">
        <f>"https://www.instagram.com/"&amp;A928</f>
        <v>https://www.instagram.com/polinaband</v>
      </c>
      <c r="C928" s="182"/>
      <c r="D928" s="148" t="s">
        <v>4</v>
      </c>
      <c r="E928" s="223" t="str">
        <f ca="1">IF(AND(J928&lt;&gt;"", O928&lt;&gt;"", TODAY() &gt; O928, N928=""), "포스팅 지연",
IF(N928&lt;&gt;"", "포스팅 완료",
IF(M928=TRUE, "시술 완료",
IF(L928=TRUE, "콘텐츠 가이드 전송",
IF(NOT(ISBLANK(J928)), "예약 확정",
IF(I928=TRUE, "구글폼 회신",
IF(H928=TRUE, "구글폼 전송",
IF(G928=TRUE, "거절",
IF(F928=TRUE, "회신 수신",
"태핑 완료 회신대기")))))
))))</f>
        <v>태핑 완료 회신대기</v>
      </c>
      <c r="F928" s="13" t="b">
        <v>0</v>
      </c>
      <c r="G928" s="13" t="b">
        <v>0</v>
      </c>
      <c r="H928" s="13" t="b">
        <v>0</v>
      </c>
      <c r="I928" s="13" t="b">
        <f>IF(COUNTIF([1]!Form_Responses1[[#All],[Instagram account
(ex. idenel_official - Do not put "@")]], LOWER(A928)) &gt; 0, TRUE, FALSE)</f>
        <v>0</v>
      </c>
      <c r="J928" s="14"/>
      <c r="K928" s="11" t="str">
        <f>IFERROR(VLOOKUP(LOWER(A928), '[1]설문지 응답 시트1'!I:N, 6, FALSE), "")</f>
        <v/>
      </c>
      <c r="L928" s="13" t="b">
        <v>0</v>
      </c>
      <c r="M928" s="13" t="b">
        <v>0</v>
      </c>
      <c r="N928" s="11"/>
      <c r="O928" s="12" t="str">
        <f>IF(ISBLANK(Table1[[#This Row],[예약일(확정)]]),"",Table1[[#This Row],[예약일(확정)]]+7)</f>
        <v/>
      </c>
      <c r="P928" s="11"/>
      <c r="Q928" s="11"/>
      <c r="R928" s="11"/>
      <c r="S928" s="11"/>
      <c r="T928" s="11"/>
      <c r="U928" s="10"/>
    </row>
    <row r="929" spans="1:21" ht="17">
      <c r="A929" s="72" t="s">
        <v>4966</v>
      </c>
      <c r="B929" s="222" t="str">
        <f>"https://www.instagram.com/"&amp;A929</f>
        <v>https://www.instagram.com/pov_sofija_</v>
      </c>
      <c r="C929" s="182"/>
      <c r="D929" s="150" t="s">
        <v>4</v>
      </c>
      <c r="E929" s="224" t="str">
        <f ca="1">IF(AND(J929&lt;&gt;"", O929&lt;&gt;"", TODAY() &gt; O929, N929=""), "포스팅 지연",
IF(N929&lt;&gt;"", "포스팅 완료",
IF(M929=TRUE, "시술 완료",
IF(L929=TRUE, "콘텐츠 가이드 전송",
IF(NOT(ISBLANK(J929)), "예약 확정",
IF(I929=TRUE, "구글폼 회신",
IF(H929=TRUE, "구글폼 전송",
IF(G929=TRUE, "거절",
IF(F929=TRUE, "회신 수신",
"태핑 완료 회신대기")))))
))))</f>
        <v>태핑 완료 회신대기</v>
      </c>
      <c r="F929" s="22" t="b">
        <v>0</v>
      </c>
      <c r="G929" s="22" t="b">
        <v>0</v>
      </c>
      <c r="H929" s="22" t="b">
        <v>0</v>
      </c>
      <c r="I929" s="22" t="b">
        <f>IF(COUNTIF([1]!Form_Responses1[[#All],[Instagram account
(ex. idenel_official - Do not put "@")]], LOWER(A929)) &gt; 0, TRUE, FALSE)</f>
        <v>0</v>
      </c>
      <c r="J929" s="23"/>
      <c r="K929" s="20" t="str">
        <f>IFERROR(VLOOKUP(LOWER(A929), '[1]설문지 응답 시트1'!I:N, 6, FALSE), "")</f>
        <v/>
      </c>
      <c r="L929" s="22" t="b">
        <v>0</v>
      </c>
      <c r="M929" s="22" t="b">
        <v>0</v>
      </c>
      <c r="N929" s="20"/>
      <c r="O929" s="21" t="str">
        <f>IF(ISBLANK(Table1[[#This Row],[예약일(확정)]]),"",Table1[[#This Row],[예약일(확정)]]+7)</f>
        <v/>
      </c>
      <c r="P929" s="20"/>
      <c r="Q929" s="20"/>
      <c r="R929" s="20"/>
      <c r="S929" s="20"/>
      <c r="T929" s="20"/>
      <c r="U929" s="19"/>
    </row>
    <row r="930" spans="1:21" ht="17">
      <c r="A930" s="75" t="s">
        <v>4965</v>
      </c>
      <c r="B930" s="222" t="str">
        <f>"https://www.instagram.com/"&amp;A930</f>
        <v>https://www.instagram.com/q.n.tran</v>
      </c>
      <c r="C930" s="182"/>
      <c r="D930" s="148" t="s">
        <v>4</v>
      </c>
      <c r="E930" s="223" t="str">
        <f ca="1">IF(AND(J930&lt;&gt;"", O930&lt;&gt;"", TODAY() &gt; O930, N930=""), "포스팅 지연",
IF(N930&lt;&gt;"", "포스팅 완료",
IF(M930=TRUE, "시술 완료",
IF(L930=TRUE, "콘텐츠 가이드 전송",
IF(NOT(ISBLANK(J930)), "예약 확정",
IF(I930=TRUE, "구글폼 회신",
IF(H930=TRUE, "구글폼 전송",
IF(G930=TRUE, "거절",
IF(F930=TRUE, "회신 수신",
"태핑 완료 회신대기")))))
))))</f>
        <v>태핑 완료 회신대기</v>
      </c>
      <c r="F930" s="13" t="b">
        <v>0</v>
      </c>
      <c r="G930" s="13" t="b">
        <v>0</v>
      </c>
      <c r="H930" s="13" t="b">
        <v>0</v>
      </c>
      <c r="I930" s="13" t="b">
        <f>IF(COUNTIF([1]!Form_Responses1[[#All],[Instagram account
(ex. idenel_official - Do not put "@")]], LOWER(A930)) &gt; 0, TRUE, FALSE)</f>
        <v>0</v>
      </c>
      <c r="J930" s="14"/>
      <c r="K930" s="11" t="str">
        <f>IFERROR(VLOOKUP(LOWER(A930), '[1]설문지 응답 시트1'!I:N, 6, FALSE), "")</f>
        <v/>
      </c>
      <c r="L930" s="13" t="b">
        <v>0</v>
      </c>
      <c r="M930" s="13" t="b">
        <v>0</v>
      </c>
      <c r="N930" s="11"/>
      <c r="O930" s="12" t="str">
        <f>IF(ISBLANK(Table1[[#This Row],[예약일(확정)]]),"",Table1[[#This Row],[예약일(확정)]]+7)</f>
        <v/>
      </c>
      <c r="P930" s="11"/>
      <c r="Q930" s="11"/>
      <c r="R930" s="11"/>
      <c r="S930" s="11"/>
      <c r="T930" s="11"/>
      <c r="U930" s="10"/>
    </row>
    <row r="931" spans="1:21" ht="17">
      <c r="A931" s="72" t="s">
        <v>4964</v>
      </c>
      <c r="B931" s="222" t="str">
        <f>"https://www.instagram.com/"&amp;A931</f>
        <v>https://www.instagram.com/r__v125</v>
      </c>
      <c r="C931" s="182"/>
      <c r="D931" s="150" t="s">
        <v>4</v>
      </c>
      <c r="E931" s="224" t="str">
        <f ca="1">IF(AND(J931&lt;&gt;"", O931&lt;&gt;"", TODAY() &gt; O931, N931=""), "포스팅 지연",
IF(N931&lt;&gt;"", "포스팅 완료",
IF(M931=TRUE, "시술 완료",
IF(L931=TRUE, "콘텐츠 가이드 전송",
IF(NOT(ISBLANK(J931)), "예약 확정",
IF(I931=TRUE, "구글폼 회신",
IF(H931=TRUE, "구글폼 전송",
IF(G931=TRUE, "거절",
IF(F931=TRUE, "회신 수신",
"태핑 완료 회신대기")))))
))))</f>
        <v>태핑 완료 회신대기</v>
      </c>
      <c r="F931" s="22" t="b">
        <v>0</v>
      </c>
      <c r="G931" s="22" t="b">
        <v>0</v>
      </c>
      <c r="H931" s="22" t="b">
        <v>0</v>
      </c>
      <c r="I931" s="22" t="b">
        <f>IF(COUNTIF([1]!Form_Responses1[[#All],[Instagram account
(ex. idenel_official - Do not put "@")]], LOWER(A931)) &gt; 0, TRUE, FALSE)</f>
        <v>0</v>
      </c>
      <c r="J931" s="23"/>
      <c r="K931" s="20" t="str">
        <f>IFERROR(VLOOKUP(LOWER(A931), '[1]설문지 응답 시트1'!I:N, 6, FALSE), "")</f>
        <v/>
      </c>
      <c r="L931" s="22" t="b">
        <v>0</v>
      </c>
      <c r="M931" s="22" t="b">
        <v>0</v>
      </c>
      <c r="N931" s="20"/>
      <c r="O931" s="21" t="str">
        <f>IF(ISBLANK(Table1[[#This Row],[예약일(확정)]]),"",Table1[[#This Row],[예약일(확정)]]+7)</f>
        <v/>
      </c>
      <c r="P931" s="20"/>
      <c r="Q931" s="20"/>
      <c r="R931" s="20"/>
      <c r="S931" s="20"/>
      <c r="T931" s="20"/>
      <c r="U931" s="19"/>
    </row>
    <row r="932" spans="1:21" ht="17">
      <c r="A932" s="75" t="s">
        <v>4963</v>
      </c>
      <c r="B932" s="222" t="str">
        <f>"https://www.instagram.com/"&amp;A932</f>
        <v>https://www.instagram.com/reekruti</v>
      </c>
      <c r="C932" s="182"/>
      <c r="D932" s="148" t="s">
        <v>4</v>
      </c>
      <c r="E932" s="223" t="str">
        <f ca="1">IF(AND(J932&lt;&gt;"", O932&lt;&gt;"", TODAY() &gt; O932, N932=""), "포스팅 지연",
IF(N932&lt;&gt;"", "포스팅 완료",
IF(M932=TRUE, "시술 완료",
IF(L932=TRUE, "콘텐츠 가이드 전송",
IF(NOT(ISBLANK(J932)), "예약 확정",
IF(I932=TRUE, "구글폼 회신",
IF(H932=TRUE, "구글폼 전송",
IF(G932=TRUE, "거절",
IF(F932=TRUE, "회신 수신",
"태핑 완료 회신대기")))))
))))</f>
        <v>태핑 완료 회신대기</v>
      </c>
      <c r="F932" s="13" t="b">
        <v>0</v>
      </c>
      <c r="G932" s="13" t="b">
        <v>0</v>
      </c>
      <c r="H932" s="13" t="b">
        <v>0</v>
      </c>
      <c r="I932" s="13" t="b">
        <f>IF(COUNTIF([1]!Form_Responses1[[#All],[Instagram account
(ex. idenel_official - Do not put "@")]], LOWER(A932)) &gt; 0, TRUE, FALSE)</f>
        <v>0</v>
      </c>
      <c r="J932" s="14"/>
      <c r="K932" s="11" t="str">
        <f>IFERROR(VLOOKUP(LOWER(A932), '[1]설문지 응답 시트1'!I:N, 6, FALSE), "")</f>
        <v/>
      </c>
      <c r="L932" s="13" t="b">
        <v>0</v>
      </c>
      <c r="M932" s="13" t="b">
        <v>0</v>
      </c>
      <c r="N932" s="11"/>
      <c r="O932" s="12" t="str">
        <f>IF(ISBLANK(Table1[[#This Row],[예약일(확정)]]),"",Table1[[#This Row],[예약일(확정)]]+7)</f>
        <v/>
      </c>
      <c r="P932" s="11"/>
      <c r="Q932" s="11"/>
      <c r="R932" s="11"/>
      <c r="S932" s="11"/>
      <c r="T932" s="11"/>
      <c r="U932" s="10"/>
    </row>
    <row r="933" spans="1:21" ht="17">
      <c r="A933" s="72" t="s">
        <v>4962</v>
      </c>
      <c r="B933" s="222" t="str">
        <f>"https://www.instagram.com/"&amp;A933</f>
        <v>https://www.instagram.com/repipocooo</v>
      </c>
      <c r="C933" s="182"/>
      <c r="D933" s="150" t="s">
        <v>4</v>
      </c>
      <c r="E933" s="224" t="str">
        <f ca="1">IF(AND(J933&lt;&gt;"", O933&lt;&gt;"", TODAY() &gt; O933, N933=""), "포스팅 지연",
IF(N933&lt;&gt;"", "포스팅 완료",
IF(M933=TRUE, "시술 완료",
IF(L933=TRUE, "콘텐츠 가이드 전송",
IF(NOT(ISBLANK(J933)), "예약 확정",
IF(I933=TRUE, "구글폼 회신",
IF(H933=TRUE, "구글폼 전송",
IF(G933=TRUE, "거절",
IF(F933=TRUE, "회신 수신",
"태핑 완료 회신대기")))))
))))</f>
        <v>태핑 완료 회신대기</v>
      </c>
      <c r="F933" s="22" t="b">
        <v>0</v>
      </c>
      <c r="G933" s="22" t="b">
        <v>0</v>
      </c>
      <c r="H933" s="22" t="b">
        <v>0</v>
      </c>
      <c r="I933" s="22" t="b">
        <f>IF(COUNTIF([1]!Form_Responses1[[#All],[Instagram account
(ex. idenel_official - Do not put "@")]], LOWER(A933)) &gt; 0, TRUE, FALSE)</f>
        <v>0</v>
      </c>
      <c r="J933" s="23"/>
      <c r="K933" s="20" t="str">
        <f>IFERROR(VLOOKUP(LOWER(A933), '[1]설문지 응답 시트1'!I:N, 6, FALSE), "")</f>
        <v/>
      </c>
      <c r="L933" s="22" t="b">
        <v>0</v>
      </c>
      <c r="M933" s="22" t="b">
        <v>0</v>
      </c>
      <c r="N933" s="20"/>
      <c r="O933" s="21" t="str">
        <f>IF(ISBLANK(Table1[[#This Row],[예약일(확정)]]),"",Table1[[#This Row],[예약일(확정)]]+7)</f>
        <v/>
      </c>
      <c r="P933" s="20"/>
      <c r="Q933" s="20"/>
      <c r="R933" s="20"/>
      <c r="S933" s="20"/>
      <c r="T933" s="20"/>
      <c r="U933" s="19"/>
    </row>
    <row r="934" spans="1:21" ht="17">
      <c r="A934" s="124" t="s">
        <v>4961</v>
      </c>
      <c r="B934" s="222" t="str">
        <f>"https://www.instagram.com/"&amp;A934</f>
        <v>https://www.instagram.com/ritafolador</v>
      </c>
      <c r="C934" s="182"/>
      <c r="D934" s="148" t="s">
        <v>4</v>
      </c>
      <c r="E934" s="223" t="str">
        <f ca="1">IF(AND(J934&lt;&gt;"", O934&lt;&gt;"", TODAY() &gt; O934, N934=""), "포스팅 지연",
IF(N934&lt;&gt;"", "포스팅 완료",
IF(M934=TRUE, "시술 완료",
IF(L934=TRUE, "콘텐츠 가이드 전송",
IF(NOT(ISBLANK(J934)), "예약 확정",
IF(I934=TRUE, "구글폼 회신",
IF(H934=TRUE, "구글폼 전송",
IF(G934=TRUE, "거절",
IF(F934=TRUE, "회신 수신",
"태핑 완료 회신대기")))))
))))</f>
        <v>태핑 완료 회신대기</v>
      </c>
      <c r="F934" s="13" t="b">
        <v>0</v>
      </c>
      <c r="G934" s="13" t="b">
        <v>0</v>
      </c>
      <c r="H934" s="13" t="b">
        <v>0</v>
      </c>
      <c r="I934" s="13" t="b">
        <f>IF(COUNTIF([1]!Form_Responses1[[#All],[Instagram account
(ex. idenel_official - Do not put "@")]], LOWER(A934)) &gt; 0, TRUE, FALSE)</f>
        <v>0</v>
      </c>
      <c r="J934" s="14"/>
      <c r="K934" s="11" t="str">
        <f>IFERROR(VLOOKUP(LOWER(A934), '[1]설문지 응답 시트1'!I:N, 6, FALSE), "")</f>
        <v/>
      </c>
      <c r="L934" s="13" t="b">
        <v>0</v>
      </c>
      <c r="M934" s="13" t="b">
        <v>0</v>
      </c>
      <c r="N934" s="11"/>
      <c r="O934" s="12" t="str">
        <f>IF(ISBLANK(Table1[[#This Row],[예약일(확정)]]),"",Table1[[#This Row],[예약일(확정)]]+7)</f>
        <v/>
      </c>
      <c r="P934" s="11"/>
      <c r="Q934" s="11"/>
      <c r="R934" s="11"/>
      <c r="S934" s="11"/>
      <c r="T934" s="11"/>
      <c r="U934" s="10"/>
    </row>
    <row r="935" spans="1:21" ht="17">
      <c r="A935" s="71" t="s">
        <v>3341</v>
      </c>
      <c r="B935" s="222" t="str">
        <f>"https://www.instagram.com/"&amp;A935</f>
        <v>https://www.instagram.com/rizinkorea</v>
      </c>
      <c r="C935" s="182"/>
      <c r="D935" s="150" t="s">
        <v>4</v>
      </c>
      <c r="E935" s="224" t="str">
        <f ca="1">IF(AND(J935&lt;&gt;"", O935&lt;&gt;"", TODAY() &gt; O935, N935=""), "포스팅 지연",
IF(N935&lt;&gt;"", "포스팅 완료",
IF(M935=TRUE, "시술 완료",
IF(L935=TRUE, "콘텐츠 가이드 전송",
IF(NOT(ISBLANK(J935)), "예약 확정",
IF(I935=TRUE, "구글폼 회신",
IF(H935=TRUE, "구글폼 전송",
IF(G935=TRUE, "거절",
IF(F935=TRUE, "회신 수신",
"태핑 완료 회신대기")))))
))))</f>
        <v>태핑 완료 회신대기</v>
      </c>
      <c r="F935" s="22" t="b">
        <v>0</v>
      </c>
      <c r="G935" s="22" t="b">
        <v>0</v>
      </c>
      <c r="H935" s="22" t="b">
        <v>0</v>
      </c>
      <c r="I935" s="22" t="b">
        <f>IF(COUNTIF([1]!Form_Responses1[[#All],[Instagram account
(ex. idenel_official - Do not put "@")]], LOWER(A935)) &gt; 0, TRUE, FALSE)</f>
        <v>0</v>
      </c>
      <c r="J935" s="23"/>
      <c r="K935" s="20" t="str">
        <f>IFERROR(VLOOKUP(LOWER(A935), '[1]설문지 응답 시트1'!I:N, 6, FALSE), "")</f>
        <v/>
      </c>
      <c r="L935" s="22" t="b">
        <v>0</v>
      </c>
      <c r="M935" s="22" t="b">
        <v>0</v>
      </c>
      <c r="N935" s="20"/>
      <c r="O935" s="21" t="str">
        <f>IF(ISBLANK(Table1[[#This Row],[예약일(확정)]]),"",Table1[[#This Row],[예약일(확정)]]+7)</f>
        <v/>
      </c>
      <c r="P935" s="20"/>
      <c r="Q935" s="20"/>
      <c r="R935" s="20"/>
      <c r="S935" s="20"/>
      <c r="T935" s="20"/>
      <c r="U935" s="19"/>
    </row>
    <row r="936" spans="1:21" ht="17">
      <c r="A936" s="71" t="s">
        <v>3331</v>
      </c>
      <c r="B936" s="222" t="str">
        <f>"https://www.instagram.com/"&amp;A936</f>
        <v>https://www.instagram.com/rouscornerr</v>
      </c>
      <c r="C936" s="182"/>
      <c r="D936" s="148" t="s">
        <v>4</v>
      </c>
      <c r="E936" s="223" t="str">
        <f ca="1">IF(AND(J936&lt;&gt;"", O936&lt;&gt;"", TODAY() &gt; O936, N936=""), "포스팅 지연",
IF(N936&lt;&gt;"", "포스팅 완료",
IF(M936=TRUE, "시술 완료",
IF(L936=TRUE, "콘텐츠 가이드 전송",
IF(NOT(ISBLANK(J936)), "예약 확정",
IF(I936=TRUE, "구글폼 회신",
IF(H936=TRUE, "구글폼 전송",
IF(G936=TRUE, "거절",
IF(F936=TRUE, "회신 수신",
"태핑 완료 회신대기")))))
))))</f>
        <v>거절</v>
      </c>
      <c r="F936" s="13" t="b">
        <v>1</v>
      </c>
      <c r="G936" s="13" t="b">
        <v>1</v>
      </c>
      <c r="H936" s="13" t="b">
        <v>0</v>
      </c>
      <c r="I936" s="13" t="b">
        <f>IF(COUNTIF([1]!Form_Responses1[[#All],[Instagram account
(ex. idenel_official - Do not put "@")]], LOWER(A936)) &gt; 0, TRUE, FALSE)</f>
        <v>0</v>
      </c>
      <c r="J936" s="14"/>
      <c r="K936" s="11" t="str">
        <f>IFERROR(VLOOKUP(LOWER(A936), '[1]설문지 응답 시트1'!I:N, 6, FALSE), "")</f>
        <v/>
      </c>
      <c r="L936" s="13" t="b">
        <v>0</v>
      </c>
      <c r="M936" s="13" t="b">
        <v>0</v>
      </c>
      <c r="N936" s="11"/>
      <c r="O936" s="12" t="str">
        <f>IF(ISBLANK(Table1[[#This Row],[예약일(확정)]]),"",Table1[[#This Row],[예약일(확정)]]+7)</f>
        <v/>
      </c>
      <c r="P936" s="11"/>
      <c r="Q936" s="11"/>
      <c r="R936" s="11"/>
      <c r="S936" s="11"/>
      <c r="T936" s="11"/>
      <c r="U936" s="10"/>
    </row>
    <row r="937" spans="1:21" ht="17">
      <c r="A937" s="72" t="s">
        <v>4960</v>
      </c>
      <c r="B937" s="222" t="str">
        <f>"https://www.instagram.com/"&amp;A937</f>
        <v>https://www.instagram.com/rururuppert</v>
      </c>
      <c r="C937" s="182"/>
      <c r="D937" s="150" t="s">
        <v>4</v>
      </c>
      <c r="E937" s="224" t="str">
        <f ca="1">IF(AND(J937&lt;&gt;"", O937&lt;&gt;"", TODAY() &gt; O937, N937=""), "포스팅 지연",
IF(N937&lt;&gt;"", "포스팅 완료",
IF(M937=TRUE, "시술 완료",
IF(L937=TRUE, "콘텐츠 가이드 전송",
IF(NOT(ISBLANK(J937)), "예약 확정",
IF(I937=TRUE, "구글폼 회신",
IF(H937=TRUE, "구글폼 전송",
IF(G937=TRUE, "거절",
IF(F937=TRUE, "회신 수신",
"태핑 완료 회신대기")))))
))))</f>
        <v>태핑 완료 회신대기</v>
      </c>
      <c r="F937" s="22"/>
      <c r="G937" s="22"/>
      <c r="H937" s="22"/>
      <c r="I937" s="22" t="b">
        <f>IF(COUNTIF([1]!Form_Responses1[[#All],[Instagram account
(ex. idenel_official - Do not put "@")]], LOWER(A937)) &gt; 0, TRUE, FALSE)</f>
        <v>0</v>
      </c>
      <c r="J937" s="23"/>
      <c r="K937" s="20" t="str">
        <f>IFERROR(VLOOKUP(LOWER(A937), '[1]설문지 응답 시트1'!I:N, 6, FALSE), "")</f>
        <v/>
      </c>
      <c r="L937" s="22"/>
      <c r="M937" s="22"/>
      <c r="O937" s="21" t="str">
        <f>IF(ISBLANK(Table1[[#This Row],[예약일(확정)]]),"",Table1[[#This Row],[예약일(확정)]]+7)</f>
        <v/>
      </c>
      <c r="P937" s="20"/>
      <c r="U937" s="19"/>
    </row>
    <row r="938" spans="1:21" ht="17">
      <c r="A938" s="75" t="s">
        <v>4959</v>
      </c>
      <c r="B938" s="222" t="str">
        <f>"https://www.instagram.com/"&amp;A938</f>
        <v>https://www.instagram.com/saba_shinae</v>
      </c>
      <c r="C938" s="182"/>
      <c r="D938" s="148" t="s">
        <v>4</v>
      </c>
      <c r="E938" s="223" t="str">
        <f ca="1">IF(AND(J938&lt;&gt;"", O938&lt;&gt;"", TODAY() &gt; O938, N938=""), "포스팅 지연",
IF(N938&lt;&gt;"", "포스팅 완료",
IF(M938=TRUE, "시술 완료",
IF(L938=TRUE, "콘텐츠 가이드 전송",
IF(NOT(ISBLANK(J938)), "예약 확정",
IF(I938=TRUE, "구글폼 회신",
IF(H938=TRUE, "구글폼 전송",
IF(G938=TRUE, "거절",
IF(F938=TRUE, "회신 수신",
"태핑 완료 회신대기")))))
))))</f>
        <v>태핑 완료 회신대기</v>
      </c>
      <c r="F938" s="13" t="b">
        <v>0</v>
      </c>
      <c r="G938" s="13" t="b">
        <v>0</v>
      </c>
      <c r="H938" s="13" t="b">
        <v>0</v>
      </c>
      <c r="I938" s="13" t="b">
        <f>IF(COUNTIF([1]!Form_Responses1[[#All],[Instagram account
(ex. idenel_official - Do not put "@")]], LOWER(A938)) &gt; 0, TRUE, FALSE)</f>
        <v>0</v>
      </c>
      <c r="J938" s="14"/>
      <c r="K938" s="11" t="str">
        <f>IFERROR(VLOOKUP(LOWER(A938), '[1]설문지 응답 시트1'!I:N, 6, FALSE), "")</f>
        <v/>
      </c>
      <c r="L938" s="13" t="b">
        <v>0</v>
      </c>
      <c r="M938" s="13" t="b">
        <v>0</v>
      </c>
      <c r="N938" s="11"/>
      <c r="O938" s="12" t="str">
        <f>IF(ISBLANK(Table1[[#This Row],[예약일(확정)]]),"",Table1[[#This Row],[예약일(확정)]]+7)</f>
        <v/>
      </c>
      <c r="P938" s="11"/>
      <c r="Q938" s="11"/>
      <c r="R938" s="11"/>
      <c r="S938" s="11"/>
      <c r="T938" s="11"/>
      <c r="U938" s="10"/>
    </row>
    <row r="939" spans="1:21" ht="17">
      <c r="A939" s="72" t="s">
        <v>4958</v>
      </c>
      <c r="B939" s="222" t="str">
        <f>"https://www.instagram.com/"&amp;A939</f>
        <v>https://www.instagram.com/saliy83</v>
      </c>
      <c r="C939" s="182"/>
      <c r="D939" s="150" t="s">
        <v>4</v>
      </c>
      <c r="E939" s="224" t="str">
        <f ca="1">IF(AND(J939&lt;&gt;"", O939&lt;&gt;"", TODAY() &gt; O939, N939=""), "포스팅 지연",
IF(N939&lt;&gt;"", "포스팅 완료",
IF(M939=TRUE, "시술 완료",
IF(L939=TRUE, "콘텐츠 가이드 전송",
IF(NOT(ISBLANK(J939)), "예약 확정",
IF(I939=TRUE, "구글폼 회신",
IF(H939=TRUE, "구글폼 전송",
IF(G939=TRUE, "거절",
IF(F939=TRUE, "회신 수신",
"태핑 완료 회신대기")))))
))))</f>
        <v>태핑 완료 회신대기</v>
      </c>
      <c r="F939" s="22" t="b">
        <v>0</v>
      </c>
      <c r="G939" s="22" t="b">
        <v>0</v>
      </c>
      <c r="H939" s="22" t="b">
        <v>0</v>
      </c>
      <c r="I939" s="22" t="b">
        <f>IF(COUNTIF([1]!Form_Responses1[[#All],[Instagram account
(ex. idenel_official - Do not put "@")]], LOWER(A939)) &gt; 0, TRUE, FALSE)</f>
        <v>0</v>
      </c>
      <c r="J939" s="23"/>
      <c r="K939" s="20" t="str">
        <f>IFERROR(VLOOKUP(LOWER(A939), '[1]설문지 응답 시트1'!I:N, 6, FALSE), "")</f>
        <v/>
      </c>
      <c r="L939" s="22" t="b">
        <v>0</v>
      </c>
      <c r="M939" s="22" t="b">
        <v>0</v>
      </c>
      <c r="N939" s="20"/>
      <c r="O939" s="21" t="str">
        <f>IF(ISBLANK(Table1[[#This Row],[예약일(확정)]]),"",Table1[[#This Row],[예약일(확정)]]+7)</f>
        <v/>
      </c>
      <c r="P939" s="20"/>
      <c r="Q939" s="20"/>
      <c r="R939" s="20"/>
      <c r="S939" s="20"/>
      <c r="T939" s="20"/>
      <c r="U939" s="19"/>
    </row>
    <row r="940" spans="1:21" ht="17">
      <c r="A940" s="75" t="s">
        <v>4957</v>
      </c>
      <c r="B940" s="222" t="str">
        <f>"https://www.instagram.com/"&amp;A940</f>
        <v>https://www.instagram.com/samanehchegeni</v>
      </c>
      <c r="C940" s="182"/>
      <c r="D940" s="148" t="s">
        <v>4</v>
      </c>
      <c r="E940" s="223" t="str">
        <f ca="1">IF(AND(J940&lt;&gt;"", O940&lt;&gt;"", TODAY() &gt; O940, N940=""), "포스팅 지연",
IF(N940&lt;&gt;"", "포스팅 완료",
IF(M940=TRUE, "시술 완료",
IF(L940=TRUE, "콘텐츠 가이드 전송",
IF(NOT(ISBLANK(J940)), "예약 확정",
IF(I940=TRUE, "구글폼 회신",
IF(H940=TRUE, "구글폼 전송",
IF(G940=TRUE, "거절",
IF(F940=TRUE, "회신 수신",
"태핑 완료 회신대기")))))
))))</f>
        <v>회신 수신</v>
      </c>
      <c r="F940" s="13" t="b">
        <v>1</v>
      </c>
      <c r="G940" s="13" t="b">
        <v>0</v>
      </c>
      <c r="H940" s="13" t="b">
        <v>0</v>
      </c>
      <c r="I940" s="13" t="b">
        <f>IF(COUNTIF([1]!Form_Responses1[[#All],[Instagram account
(ex. idenel_official - Do not put "@")]], LOWER(A940)) &gt; 0, TRUE, FALSE)</f>
        <v>0</v>
      </c>
      <c r="J940" s="14"/>
      <c r="K940" s="11" t="str">
        <f>IFERROR(VLOOKUP(LOWER(A940), '[1]설문지 응답 시트1'!I:N, 6, FALSE), "")</f>
        <v/>
      </c>
      <c r="L940" s="13" t="b">
        <v>0</v>
      </c>
      <c r="M940" s="13" t="b">
        <v>0</v>
      </c>
      <c r="N940" s="11"/>
      <c r="O940" s="12" t="str">
        <f>IF(ISBLANK(Table1[[#This Row],[예약일(확정)]]),"",Table1[[#This Row],[예약일(확정)]]+7)</f>
        <v/>
      </c>
      <c r="P940" s="11"/>
      <c r="Q940" s="11"/>
      <c r="R940" s="11"/>
      <c r="S940" s="11"/>
      <c r="T940" s="11"/>
      <c r="U940" s="10"/>
    </row>
    <row r="941" spans="1:21" ht="17">
      <c r="A941" s="72" t="s">
        <v>4956</v>
      </c>
      <c r="B941" s="222" t="str">
        <f>"https://www.instagram.com/"&amp;A941</f>
        <v>https://www.instagram.com/sammiedeleonn</v>
      </c>
      <c r="C941" s="182"/>
      <c r="D941" s="150" t="s">
        <v>4</v>
      </c>
      <c r="E941" s="224" t="str">
        <f ca="1">IF(AND(J941&lt;&gt;"", O941&lt;&gt;"", TODAY() &gt; O941, N941=""), "포스팅 지연",
IF(N941&lt;&gt;"", "포스팅 완료",
IF(M941=TRUE, "시술 완료",
IF(L941=TRUE, "콘텐츠 가이드 전송",
IF(NOT(ISBLANK(J941)), "예약 확정",
IF(I941=TRUE, "구글폼 회신",
IF(H941=TRUE, "구글폼 전송",
IF(G941=TRUE, "거절",
IF(F941=TRUE, "회신 수신",
"태핑 완료 회신대기")))))
))))</f>
        <v>태핑 완료 회신대기</v>
      </c>
      <c r="F941" s="22" t="b">
        <v>0</v>
      </c>
      <c r="G941" s="22" t="b">
        <v>0</v>
      </c>
      <c r="H941" s="22" t="b">
        <v>0</v>
      </c>
      <c r="I941" s="22" t="b">
        <f>IF(COUNTIF([1]!Form_Responses1[[#All],[Instagram account
(ex. idenel_official - Do not put "@")]], LOWER(A941)) &gt; 0, TRUE, FALSE)</f>
        <v>0</v>
      </c>
      <c r="J941" s="23"/>
      <c r="K941" s="20" t="str">
        <f>IFERROR(VLOOKUP(LOWER(A941), '[1]설문지 응답 시트1'!I:N, 6, FALSE), "")</f>
        <v/>
      </c>
      <c r="L941" s="22" t="b">
        <v>0</v>
      </c>
      <c r="M941" s="22" t="b">
        <v>0</v>
      </c>
      <c r="N941" s="20"/>
      <c r="O941" s="21" t="str">
        <f>IF(ISBLANK(Table1[[#This Row],[예약일(확정)]]),"",Table1[[#This Row],[예약일(확정)]]+7)</f>
        <v/>
      </c>
      <c r="P941" s="20"/>
      <c r="Q941" s="20"/>
      <c r="R941" s="20"/>
      <c r="S941" s="20"/>
      <c r="T941" s="20"/>
      <c r="U941" s="19"/>
    </row>
    <row r="942" spans="1:21" ht="17">
      <c r="A942" s="75" t="s">
        <v>4955</v>
      </c>
      <c r="B942" s="222" t="str">
        <f>"https://www.instagram.com/"&amp;A942</f>
        <v>https://www.instagram.com/sashaleeblog</v>
      </c>
      <c r="C942" s="182"/>
      <c r="D942" s="148" t="s">
        <v>4</v>
      </c>
      <c r="E942" s="223" t="str">
        <f ca="1">IF(AND(J942&lt;&gt;"", O942&lt;&gt;"", TODAY() &gt; O942, N942=""), "포스팅 지연",
IF(N942&lt;&gt;"", "포스팅 완료",
IF(M942=TRUE, "시술 완료",
IF(L942=TRUE, "콘텐츠 가이드 전송",
IF(NOT(ISBLANK(J942)), "예약 확정",
IF(I942=TRUE, "구글폼 회신",
IF(H942=TRUE, "구글폼 전송",
IF(G942=TRUE, "거절",
IF(F942=TRUE, "회신 수신",
"태핑 완료 회신대기")))))
))))</f>
        <v>태핑 완료 회신대기</v>
      </c>
      <c r="F942" s="13" t="b">
        <v>0</v>
      </c>
      <c r="G942" s="13" t="b">
        <v>0</v>
      </c>
      <c r="H942" s="13" t="b">
        <v>0</v>
      </c>
      <c r="I942" s="13" t="b">
        <f>IF(COUNTIF([1]!Form_Responses1[[#All],[Instagram account
(ex. idenel_official - Do not put "@")]], LOWER(A942)) &gt; 0, TRUE, FALSE)</f>
        <v>0</v>
      </c>
      <c r="J942" s="14"/>
      <c r="K942" s="11" t="str">
        <f>IFERROR(VLOOKUP(LOWER(A942), '[1]설문지 응답 시트1'!I:N, 6, FALSE), "")</f>
        <v/>
      </c>
      <c r="L942" s="13" t="b">
        <v>0</v>
      </c>
      <c r="M942" s="13" t="b">
        <v>0</v>
      </c>
      <c r="N942" s="11"/>
      <c r="O942" s="12" t="str">
        <f>IF(ISBLANK(Table1[[#This Row],[예약일(확정)]]),"",Table1[[#This Row],[예약일(확정)]]+7)</f>
        <v/>
      </c>
      <c r="P942" s="11"/>
      <c r="Q942" s="11"/>
      <c r="R942" s="11"/>
      <c r="S942" s="11"/>
      <c r="T942" s="11"/>
      <c r="U942" s="10"/>
    </row>
    <row r="943" spans="1:21" ht="17">
      <c r="A943" s="72" t="s">
        <v>3365</v>
      </c>
      <c r="B943" s="222" t="str">
        <f>"https://www.instagram.com/"&amp;A943</f>
        <v>https://www.instagram.com/scarxx21</v>
      </c>
      <c r="C943" s="182"/>
      <c r="D943" s="150" t="s">
        <v>4</v>
      </c>
      <c r="E943" s="224" t="str">
        <f ca="1">IF(AND(J943&lt;&gt;"", O943&lt;&gt;"", TODAY() &gt; O943, N943=""), "포스팅 지연",
IF(N943&lt;&gt;"", "포스팅 완료",
IF(M943=TRUE, "시술 완료",
IF(L943=TRUE, "콘텐츠 가이드 전송",
IF(NOT(ISBLANK(J943)), "예약 확정",
IF(I943=TRUE, "구글폼 회신",
IF(H943=TRUE, "구글폼 전송",
IF(G943=TRUE, "거절",
IF(F943=TRUE, "회신 수신",
"태핑 완료 회신대기")))))
))))</f>
        <v>태핑 완료 회신대기</v>
      </c>
      <c r="F943" s="22" t="b">
        <v>0</v>
      </c>
      <c r="G943" s="22" t="b">
        <v>0</v>
      </c>
      <c r="H943" s="22" t="b">
        <v>0</v>
      </c>
      <c r="I943" s="22" t="b">
        <f>IF(COUNTIF([1]!Form_Responses1[[#All],[Instagram account
(ex. idenel_official - Do not put "@")]], LOWER(A943)) &gt; 0, TRUE, FALSE)</f>
        <v>0</v>
      </c>
      <c r="J943" s="23"/>
      <c r="K943" s="20" t="str">
        <f>IFERROR(VLOOKUP(LOWER(A943), '[1]설문지 응답 시트1'!I:N, 6, FALSE), "")</f>
        <v/>
      </c>
      <c r="L943" s="22" t="b">
        <v>0</v>
      </c>
      <c r="M943" s="22" t="b">
        <v>0</v>
      </c>
      <c r="N943" s="20"/>
      <c r="O943" s="21" t="str">
        <f>IF(ISBLANK(Table1[[#This Row],[예약일(확정)]]),"",Table1[[#This Row],[예약일(확정)]]+7)</f>
        <v/>
      </c>
      <c r="P943" s="20"/>
      <c r="Q943" s="20"/>
      <c r="R943" s="20"/>
      <c r="S943" s="20"/>
      <c r="T943" s="20"/>
      <c r="U943" s="19"/>
    </row>
    <row r="944" spans="1:21" ht="17">
      <c r="A944" s="75" t="s">
        <v>4954</v>
      </c>
      <c r="B944" s="222" t="str">
        <f>"https://www.instagram.com/"&amp;A944</f>
        <v>https://www.instagram.com/shannon.harperrr</v>
      </c>
      <c r="C944" s="182"/>
      <c r="D944" s="148" t="s">
        <v>4</v>
      </c>
      <c r="E944" s="223" t="str">
        <f ca="1">IF(AND(J944&lt;&gt;"", O944&lt;&gt;"", TODAY() &gt; O944, N944=""), "포스팅 지연",
IF(N944&lt;&gt;"", "포스팅 완료",
IF(M944=TRUE, "시술 완료",
IF(L944=TRUE, "콘텐츠 가이드 전송",
IF(NOT(ISBLANK(J944)), "예약 확정",
IF(I944=TRUE, "구글폼 회신",
IF(H944=TRUE, "구글폼 전송",
IF(G944=TRUE, "거절",
IF(F944=TRUE, "회신 수신",
"태핑 완료 회신대기")))))
))))</f>
        <v>태핑 완료 회신대기</v>
      </c>
      <c r="F944" s="13" t="b">
        <v>0</v>
      </c>
      <c r="G944" s="13" t="b">
        <v>0</v>
      </c>
      <c r="H944" s="13" t="b">
        <v>0</v>
      </c>
      <c r="I944" s="13" t="b">
        <f>IF(COUNTIF([1]!Form_Responses1[[#All],[Instagram account
(ex. idenel_official - Do not put "@")]], LOWER(A944)) &gt; 0, TRUE, FALSE)</f>
        <v>0</v>
      </c>
      <c r="J944" s="14"/>
      <c r="K944" s="11" t="str">
        <f>IFERROR(VLOOKUP(LOWER(A944), '[1]설문지 응답 시트1'!I:N, 6, FALSE), "")</f>
        <v/>
      </c>
      <c r="L944" s="13" t="b">
        <v>0</v>
      </c>
      <c r="M944" s="13" t="b">
        <v>0</v>
      </c>
      <c r="N944" s="11"/>
      <c r="O944" s="12" t="str">
        <f>IF(ISBLANK(Table1[[#This Row],[예약일(확정)]]),"",Table1[[#This Row],[예약일(확정)]]+7)</f>
        <v/>
      </c>
      <c r="P944" s="11"/>
      <c r="Q944" s="11"/>
      <c r="R944" s="11"/>
      <c r="S944" s="11"/>
      <c r="T944" s="11"/>
      <c r="U944" s="10"/>
    </row>
    <row r="945" spans="1:21" ht="17">
      <c r="A945" s="72" t="s">
        <v>4953</v>
      </c>
      <c r="B945" s="222" t="str">
        <f>"https://www.instagram.com/"&amp;A945</f>
        <v>https://www.instagram.com/shirinaholmatova</v>
      </c>
      <c r="C945" s="182"/>
      <c r="D945" s="150" t="s">
        <v>4</v>
      </c>
      <c r="E945" s="224" t="str">
        <f ca="1">IF(AND(J945&lt;&gt;"", O945&lt;&gt;"", TODAY() &gt; O945, N945=""), "포스팅 지연",
IF(N945&lt;&gt;"", "포스팅 완료",
IF(M945=TRUE, "시술 완료",
IF(L945=TRUE, "콘텐츠 가이드 전송",
IF(NOT(ISBLANK(J945)), "예약 확정",
IF(I945=TRUE, "구글폼 회신",
IF(H945=TRUE, "구글폼 전송",
IF(G945=TRUE, "거절",
IF(F945=TRUE, "회신 수신",
"태핑 완료 회신대기")))))
))))</f>
        <v>태핑 완료 회신대기</v>
      </c>
      <c r="F945" s="22" t="b">
        <v>0</v>
      </c>
      <c r="G945" s="22" t="b">
        <v>0</v>
      </c>
      <c r="H945" s="22" t="b">
        <v>0</v>
      </c>
      <c r="I945" s="22" t="b">
        <f>IF(COUNTIF([1]!Form_Responses1[[#All],[Instagram account
(ex. idenel_official - Do not put "@")]], LOWER(A945)) &gt; 0, TRUE, FALSE)</f>
        <v>0</v>
      </c>
      <c r="J945" s="23"/>
      <c r="K945" s="20" t="str">
        <f>IFERROR(VLOOKUP(LOWER(A945), '[1]설문지 응답 시트1'!I:N, 6, FALSE), "")</f>
        <v/>
      </c>
      <c r="L945" s="22" t="b">
        <v>0</v>
      </c>
      <c r="M945" s="22" t="b">
        <v>0</v>
      </c>
      <c r="N945" s="20"/>
      <c r="O945" s="21" t="str">
        <f>IF(ISBLANK(Table1[[#This Row],[예약일(확정)]]),"",Table1[[#This Row],[예약일(확정)]]+7)</f>
        <v/>
      </c>
      <c r="P945" s="20"/>
      <c r="Q945" s="20"/>
      <c r="R945" s="20"/>
      <c r="S945" s="20"/>
      <c r="T945" s="20"/>
      <c r="U945" s="19"/>
    </row>
    <row r="946" spans="1:21" ht="17">
      <c r="A946" s="75" t="s">
        <v>4952</v>
      </c>
      <c r="B946" s="222" t="str">
        <f>"https://www.instagram.com/"&amp;A946</f>
        <v>https://www.instagram.com/shukiiii</v>
      </c>
      <c r="C946" s="182"/>
      <c r="D946" s="148" t="s">
        <v>4</v>
      </c>
      <c r="E946" s="223" t="str">
        <f ca="1">IF(AND(J946&lt;&gt;"", O946&lt;&gt;"", TODAY() &gt; O946, N946=""), "포스팅 지연",
IF(N946&lt;&gt;"", "포스팅 완료",
IF(M946=TRUE, "시술 완료",
IF(L946=TRUE, "콘텐츠 가이드 전송",
IF(NOT(ISBLANK(J946)), "예약 확정",
IF(I946=TRUE, "구글폼 회신",
IF(H946=TRUE, "구글폼 전송",
IF(G946=TRUE, "거절",
IF(F946=TRUE, "회신 수신",
"태핑 완료 회신대기")))))
))))</f>
        <v>태핑 완료 회신대기</v>
      </c>
      <c r="F946" s="13" t="b">
        <v>0</v>
      </c>
      <c r="G946" s="13" t="b">
        <v>0</v>
      </c>
      <c r="H946" s="13" t="b">
        <v>0</v>
      </c>
      <c r="I946" s="13" t="b">
        <f>IF(COUNTIF([1]!Form_Responses1[[#All],[Instagram account
(ex. idenel_official - Do not put "@")]], LOWER(A946)) &gt; 0, TRUE, FALSE)</f>
        <v>0</v>
      </c>
      <c r="J946" s="14"/>
      <c r="K946" s="11" t="str">
        <f>IFERROR(VLOOKUP(LOWER(A946), '[1]설문지 응답 시트1'!I:N, 6, FALSE), "")</f>
        <v/>
      </c>
      <c r="L946" s="13" t="b">
        <v>0</v>
      </c>
      <c r="M946" s="13" t="b">
        <v>0</v>
      </c>
      <c r="N946" s="11"/>
      <c r="O946" s="12" t="str">
        <f>IF(ISBLANK(Table1[[#This Row],[예약일(확정)]]),"",Table1[[#This Row],[예약일(확정)]]+7)</f>
        <v/>
      </c>
      <c r="P946" s="11"/>
      <c r="Q946" s="11"/>
      <c r="R946" s="11"/>
      <c r="S946" s="11"/>
      <c r="T946" s="11"/>
      <c r="U946" s="10"/>
    </row>
    <row r="947" spans="1:21" ht="17">
      <c r="A947" s="72" t="s">
        <v>4951</v>
      </c>
      <c r="B947" s="169" t="s">
        <v>4950</v>
      </c>
      <c r="C947" s="168"/>
      <c r="D947" s="150" t="s">
        <v>4</v>
      </c>
      <c r="E947" s="224" t="str">
        <f ca="1">IF(AND(J947&lt;&gt;"", O947&lt;&gt;"", TODAY() &gt; O947, N947=""), "포스팅 지연",
IF(N947&lt;&gt;"", "포스팅 완료",
IF(M947=TRUE, "시술 완료",
IF(L947=TRUE, "콘텐츠 가이드 전송",
IF(NOT(ISBLANK(J947)), "예약 확정",
IF(I947=TRUE, "구글폼 회신",
IF(H947=TRUE, "구글폼 전송",
IF(G947=TRUE, "거절",
IF(F947=TRUE, "회신 수신",
"태핑 완료 회신대기")))))
))))</f>
        <v>포스팅 완료</v>
      </c>
      <c r="F947" s="22" t="b">
        <v>1</v>
      </c>
      <c r="G947" s="22" t="b">
        <v>0</v>
      </c>
      <c r="H947" s="22" t="b">
        <v>1</v>
      </c>
      <c r="I947" s="22" t="b">
        <f>IF(COUNTIF([1]!Form_Responses1[[#All],[Instagram account
(ex. idenel_official - Do not put "@")]], LOWER(A947)) &gt; 0, TRUE, FALSE)</f>
        <v>1</v>
      </c>
      <c r="J947" s="23">
        <v>45827.645833333336</v>
      </c>
      <c r="K947" s="20" t="str">
        <f>IFERROR(VLOOKUP(LOWER(A947), '[1]설문지 응답 시트1'!I:N, 6, FALSE), "")</f>
        <v>Benjamin Clinic (Gangnam)</v>
      </c>
      <c r="L947" s="22" t="b">
        <v>1</v>
      </c>
      <c r="M947" s="22" t="b">
        <v>1</v>
      </c>
      <c r="N947" s="33" t="s">
        <v>4949</v>
      </c>
      <c r="O947" s="21">
        <f>IF(ISBLANK(Table1[[#This Row],[예약일(확정)]]),"",Table1[[#This Row],[예약일(확정)]]+7)</f>
        <v>45834.645833333336</v>
      </c>
      <c r="P947" s="20"/>
      <c r="Q947" s="20"/>
      <c r="R947" s="20"/>
      <c r="S947" s="20"/>
      <c r="T947" s="20" t="s">
        <v>1962</v>
      </c>
      <c r="U947" s="19"/>
    </row>
    <row r="948" spans="1:21" ht="17">
      <c r="A948" s="75" t="s">
        <v>1476</v>
      </c>
      <c r="B948" s="222" t="str">
        <f>"https://www.instagram.com/"&amp;A948</f>
        <v>https://www.instagram.com/siennahong</v>
      </c>
      <c r="C948" s="182"/>
      <c r="D948" s="148" t="s">
        <v>4</v>
      </c>
      <c r="E948" s="223" t="str">
        <f ca="1">IF(AND(J948&lt;&gt;"", O948&lt;&gt;"", TODAY() &gt; O948, N948=""), "포스팅 지연",
IF(N948&lt;&gt;"", "포스팅 완료",
IF(M948=TRUE, "시술 완료",
IF(L948=TRUE, "콘텐츠 가이드 전송",
IF(NOT(ISBLANK(J948)), "예약 확정",
IF(I948=TRUE, "구글폼 회신",
IF(H948=TRUE, "구글폼 전송",
IF(G948=TRUE, "거절",
IF(F948=TRUE, "회신 수신",
"태핑 완료 회신대기")))))
))))</f>
        <v>회신 수신</v>
      </c>
      <c r="F948" s="13" t="b">
        <v>1</v>
      </c>
      <c r="G948" s="13" t="b">
        <v>0</v>
      </c>
      <c r="H948" s="13" t="b">
        <v>0</v>
      </c>
      <c r="I948" s="13" t="b">
        <f>IF(COUNTIF([1]!Form_Responses1[[#All],[Instagram account
(ex. idenel_official - Do not put "@")]], LOWER(A948)) &gt; 0, TRUE, FALSE)</f>
        <v>0</v>
      </c>
      <c r="J948" s="14"/>
      <c r="K948" s="11" t="str">
        <f>IFERROR(VLOOKUP(LOWER(A948), '[1]설문지 응답 시트1'!I:N, 6, FALSE), "")</f>
        <v/>
      </c>
      <c r="L948" s="13" t="b">
        <v>0</v>
      </c>
      <c r="M948" s="13" t="b">
        <v>0</v>
      </c>
      <c r="N948" s="11"/>
      <c r="O948" s="12" t="str">
        <f>IF(ISBLANK(Table1[[#This Row],[예약일(확정)]]),"",Table1[[#This Row],[예약일(확정)]]+7)</f>
        <v/>
      </c>
      <c r="P948" s="11"/>
      <c r="Q948" s="11"/>
      <c r="R948" s="11"/>
      <c r="S948" s="11"/>
      <c r="T948" s="11"/>
      <c r="U948" s="10"/>
    </row>
    <row r="949" spans="1:21" ht="17">
      <c r="A949" s="72" t="s">
        <v>4948</v>
      </c>
      <c r="B949" s="222" t="str">
        <f>"https://www.instagram.com/"&amp;A949</f>
        <v>https://www.instagram.com/siliconvalley.foodies</v>
      </c>
      <c r="C949" s="182"/>
      <c r="D949" s="150" t="s">
        <v>4</v>
      </c>
      <c r="E949" s="224" t="str">
        <f ca="1">IF(AND(J949&lt;&gt;"", O949&lt;&gt;"", TODAY() &gt; O949, N949=""), "포스팅 지연",
IF(N949&lt;&gt;"", "포스팅 완료",
IF(M949=TRUE, "시술 완료",
IF(L949=TRUE, "콘텐츠 가이드 전송",
IF(NOT(ISBLANK(J949)), "예약 확정",
IF(I949=TRUE, "구글폼 회신",
IF(H949=TRUE, "구글폼 전송",
IF(G949=TRUE, "거절",
IF(F949=TRUE, "회신 수신",
"태핑 완료 회신대기")))))
))))</f>
        <v>태핑 완료 회신대기</v>
      </c>
      <c r="F949" s="22" t="b">
        <v>0</v>
      </c>
      <c r="G949" s="22" t="b">
        <v>0</v>
      </c>
      <c r="H949" s="22" t="b">
        <v>0</v>
      </c>
      <c r="I949" s="22" t="b">
        <f>IF(COUNTIF([1]!Form_Responses1[[#All],[Instagram account
(ex. idenel_official - Do not put "@")]], LOWER(A949)) &gt; 0, TRUE, FALSE)</f>
        <v>0</v>
      </c>
      <c r="J949" s="23"/>
      <c r="K949" s="20" t="str">
        <f>IFERROR(VLOOKUP(LOWER(A949), '[1]설문지 응답 시트1'!I:N, 6, FALSE), "")</f>
        <v/>
      </c>
      <c r="L949" s="22" t="b">
        <v>0</v>
      </c>
      <c r="M949" s="22" t="b">
        <v>0</v>
      </c>
      <c r="N949" s="20"/>
      <c r="O949" s="21" t="str">
        <f>IF(ISBLANK(Table1[[#This Row],[예약일(확정)]]),"",Table1[[#This Row],[예약일(확정)]]+7)</f>
        <v/>
      </c>
      <c r="P949" s="20"/>
      <c r="Q949" s="20"/>
      <c r="R949" s="20"/>
      <c r="S949" s="20"/>
      <c r="T949" s="20"/>
      <c r="U949" s="19"/>
    </row>
    <row r="950" spans="1:21" ht="17">
      <c r="A950" s="71" t="s">
        <v>4947</v>
      </c>
      <c r="B950" s="222" t="str">
        <f>"https://www.instagram.com/"&amp;A950</f>
        <v>https://www.instagram.com/sita__dy</v>
      </c>
      <c r="C950" s="182"/>
      <c r="D950" s="148" t="s">
        <v>4</v>
      </c>
      <c r="E950" s="223" t="str">
        <f ca="1">IF(AND(J950&lt;&gt;"", O950&lt;&gt;"", TODAY() &gt; O950, N950=""), "포스팅 지연",
IF(N950&lt;&gt;"", "포스팅 완료",
IF(M950=TRUE, "시술 완료",
IF(L950=TRUE, "콘텐츠 가이드 전송",
IF(NOT(ISBLANK(J950)), "예약 확정",
IF(I950=TRUE, "구글폼 회신",
IF(H950=TRUE, "구글폼 전송",
IF(G950=TRUE, "거절",
IF(F950=TRUE, "회신 수신",
"태핑 완료 회신대기")))))
))))</f>
        <v>태핑 완료 회신대기</v>
      </c>
      <c r="F950" s="13" t="b">
        <v>0</v>
      </c>
      <c r="G950" s="13" t="b">
        <v>0</v>
      </c>
      <c r="H950" s="13" t="b">
        <v>0</v>
      </c>
      <c r="I950" s="13" t="b">
        <f>IF(COUNTIF([1]!Form_Responses1[[#All],[Instagram account
(ex. idenel_official - Do not put "@")]], LOWER(A950)) &gt; 0, TRUE, FALSE)</f>
        <v>0</v>
      </c>
      <c r="J950" s="14"/>
      <c r="K950" s="11" t="str">
        <f>IFERROR(VLOOKUP(LOWER(A950), '[1]설문지 응답 시트1'!I:N, 6, FALSE), "")</f>
        <v/>
      </c>
      <c r="L950" s="13" t="b">
        <v>0</v>
      </c>
      <c r="M950" s="13" t="b">
        <v>0</v>
      </c>
      <c r="N950" s="11"/>
      <c r="O950" s="12" t="str">
        <f>IF(ISBLANK(Table1[[#This Row],[예약일(확정)]]),"",Table1[[#This Row],[예약일(확정)]]+7)</f>
        <v/>
      </c>
      <c r="P950" s="11"/>
      <c r="Q950" s="11"/>
      <c r="R950" s="11"/>
      <c r="S950" s="11"/>
      <c r="T950" s="11"/>
      <c r="U950" s="10"/>
    </row>
    <row r="951" spans="1:21" ht="17">
      <c r="A951" s="124" t="s">
        <v>4946</v>
      </c>
      <c r="B951" s="222" t="str">
        <f>"https://www.instagram.com/"&amp;A951</f>
        <v>https://www.instagram.com/skincait</v>
      </c>
      <c r="C951" s="182"/>
      <c r="D951" s="150" t="s">
        <v>4</v>
      </c>
      <c r="E951" s="224" t="str">
        <f ca="1">IF(AND(J951&lt;&gt;"", O951&lt;&gt;"", TODAY() &gt; O951, N951=""), "포스팅 지연",
IF(N951&lt;&gt;"", "포스팅 완료",
IF(M951=TRUE, "시술 완료",
IF(L951=TRUE, "콘텐츠 가이드 전송",
IF(NOT(ISBLANK(J951)), "예약 확정",
IF(I951=TRUE, "구글폼 회신",
IF(H951=TRUE, "구글폼 전송",
IF(G951=TRUE, "거절",
IF(F951=TRUE, "회신 수신",
"태핑 완료 회신대기")))))
))))</f>
        <v>태핑 완료 회신대기</v>
      </c>
      <c r="F951" s="22" t="b">
        <v>0</v>
      </c>
      <c r="G951" s="22" t="b">
        <v>0</v>
      </c>
      <c r="H951" s="22" t="b">
        <v>0</v>
      </c>
      <c r="I951" s="22" t="b">
        <f>IF(COUNTIF([1]!Form_Responses1[[#All],[Instagram account
(ex. idenel_official - Do not put "@")]], LOWER(A951)) &gt; 0, TRUE, FALSE)</f>
        <v>0</v>
      </c>
      <c r="J951" s="23"/>
      <c r="K951" s="20" t="str">
        <f>IFERROR(VLOOKUP(LOWER(A951), '[1]설문지 응답 시트1'!I:N, 6, FALSE), "")</f>
        <v/>
      </c>
      <c r="L951" s="22" t="b">
        <v>0</v>
      </c>
      <c r="M951" s="22" t="b">
        <v>0</v>
      </c>
      <c r="N951" s="20"/>
      <c r="O951" s="21" t="str">
        <f>IF(ISBLANK(Table1[[#This Row],[예약일(확정)]]),"",Table1[[#This Row],[예약일(확정)]]+7)</f>
        <v/>
      </c>
      <c r="P951" s="20"/>
      <c r="Q951" s="20"/>
      <c r="R951" s="20"/>
      <c r="S951" s="20"/>
      <c r="T951" s="20"/>
      <c r="U951" s="19"/>
    </row>
    <row r="952" spans="1:21" ht="17">
      <c r="A952" s="71" t="s">
        <v>4945</v>
      </c>
      <c r="B952" s="222" t="str">
        <f>"https://www.instagram.com/"&amp;A952</f>
        <v>https://www.instagram.com/sohila_albnaa</v>
      </c>
      <c r="C952" s="182"/>
      <c r="D952" s="148" t="s">
        <v>4</v>
      </c>
      <c r="E952" s="223" t="str">
        <f ca="1">IF(AND(J952&lt;&gt;"", O952&lt;&gt;"", TODAY() &gt; O952, N952=""), "포스팅 지연",
IF(N952&lt;&gt;"", "포스팅 완료",
IF(M952=TRUE, "시술 완료",
IF(L952=TRUE, "콘텐츠 가이드 전송",
IF(NOT(ISBLANK(J952)), "예약 확정",
IF(I952=TRUE, "구글폼 회신",
IF(H952=TRUE, "구글폼 전송",
IF(G952=TRUE, "거절",
IF(F952=TRUE, "회신 수신",
"태핑 완료 회신대기")))))
))))</f>
        <v>태핑 완료 회신대기</v>
      </c>
      <c r="F952" s="13" t="b">
        <v>0</v>
      </c>
      <c r="G952" s="13" t="b">
        <v>0</v>
      </c>
      <c r="H952" s="13" t="b">
        <v>0</v>
      </c>
      <c r="I952" s="13" t="b">
        <f>IF(COUNTIF([1]!Form_Responses1[[#All],[Instagram account
(ex. idenel_official - Do not put "@")]], LOWER(A952)) &gt; 0, TRUE, FALSE)</f>
        <v>0</v>
      </c>
      <c r="J952" s="14"/>
      <c r="K952" s="11" t="str">
        <f>IFERROR(VLOOKUP(LOWER(A952), '[1]설문지 응답 시트1'!I:N, 6, FALSE), "")</f>
        <v/>
      </c>
      <c r="L952" s="13" t="b">
        <v>0</v>
      </c>
      <c r="M952" s="13" t="b">
        <v>0</v>
      </c>
      <c r="N952" s="11"/>
      <c r="O952" s="12" t="str">
        <f>IF(ISBLANK(Table1[[#This Row],[예약일(확정)]]),"",Table1[[#This Row],[예약일(확정)]]+7)</f>
        <v/>
      </c>
      <c r="P952" s="11"/>
      <c r="Q952" s="11"/>
      <c r="R952" s="11"/>
      <c r="S952" s="11"/>
      <c r="T952" s="11"/>
      <c r="U952" s="10"/>
    </row>
    <row r="953" spans="1:21" ht="17">
      <c r="A953" s="124" t="s">
        <v>4944</v>
      </c>
      <c r="B953" s="222" t="str">
        <f>"https://www.instagram.com/"&amp;A953</f>
        <v>https://www.instagram.com/songshil_</v>
      </c>
      <c r="C953" s="182"/>
      <c r="D953" s="150" t="s">
        <v>4</v>
      </c>
      <c r="E953" s="224" t="str">
        <f ca="1">IF(AND(J953&lt;&gt;"", O953&lt;&gt;"", TODAY() &gt; O953, N953=""), "포스팅 지연",
IF(N953&lt;&gt;"", "포스팅 완료",
IF(M953=TRUE, "시술 완료",
IF(L953=TRUE, "콘텐츠 가이드 전송",
IF(NOT(ISBLANK(J953)), "예약 확정",
IF(I953=TRUE, "구글폼 회신",
IF(H953=TRUE, "구글폼 전송",
IF(G953=TRUE, "거절",
IF(F953=TRUE, "회신 수신",
"태핑 완료 회신대기")))))
))))</f>
        <v>회신 수신</v>
      </c>
      <c r="F953" s="22" t="b">
        <v>1</v>
      </c>
      <c r="G953" s="22" t="b">
        <v>0</v>
      </c>
      <c r="H953" s="22" t="b">
        <v>0</v>
      </c>
      <c r="I953" s="22" t="b">
        <f>IF(COUNTIF([1]!Form_Responses1[[#All],[Instagram account
(ex. idenel_official - Do not put "@")]], LOWER(A953)) &gt; 0, TRUE, FALSE)</f>
        <v>0</v>
      </c>
      <c r="J953" s="23"/>
      <c r="K953" s="20" t="str">
        <f>IFERROR(VLOOKUP(LOWER(A953), '[1]설문지 응답 시트1'!I:N, 6, FALSE), "")</f>
        <v/>
      </c>
      <c r="L953" s="22" t="b">
        <v>0</v>
      </c>
      <c r="M953" s="22" t="b">
        <v>0</v>
      </c>
      <c r="N953" s="20"/>
      <c r="O953" s="21" t="str">
        <f>IF(ISBLANK(Table1[[#This Row],[예약일(확정)]]),"",Table1[[#This Row],[예약일(확정)]]+7)</f>
        <v/>
      </c>
      <c r="P953" s="20"/>
      <c r="Q953" s="20"/>
      <c r="R953" s="20"/>
      <c r="S953" s="20"/>
      <c r="T953" s="20"/>
      <c r="U953" s="19"/>
    </row>
    <row r="954" spans="1:21" ht="17">
      <c r="A954" s="71" t="s">
        <v>4943</v>
      </c>
      <c r="B954" s="222" t="str">
        <f>"https://www.instagram.com/"&amp;A954</f>
        <v>https://www.instagram.com/sonya.kuzminova</v>
      </c>
      <c r="C954" s="182"/>
      <c r="D954" s="148" t="s">
        <v>4</v>
      </c>
      <c r="E954" s="223" t="str">
        <f ca="1">IF(AND(J954&lt;&gt;"", O954&lt;&gt;"", TODAY() &gt; O954, N954=""), "포스팅 지연",
IF(N954&lt;&gt;"", "포스팅 완료",
IF(M954=TRUE, "시술 완료",
IF(L954=TRUE, "콘텐츠 가이드 전송",
IF(NOT(ISBLANK(J954)), "예약 확정",
IF(I954=TRUE, "구글폼 회신",
IF(H954=TRUE, "구글폼 전송",
IF(G954=TRUE, "거절",
IF(F954=TRUE, "회신 수신",
"태핑 완료 회신대기")))))
))))</f>
        <v>태핑 완료 회신대기</v>
      </c>
      <c r="F954" s="13" t="b">
        <v>0</v>
      </c>
      <c r="G954" s="13" t="b">
        <v>0</v>
      </c>
      <c r="H954" s="13" t="b">
        <v>0</v>
      </c>
      <c r="I954" s="13" t="b">
        <f>IF(COUNTIF([1]!Form_Responses1[[#All],[Instagram account
(ex. idenel_official - Do not put "@")]], LOWER(A954)) &gt; 0, TRUE, FALSE)</f>
        <v>0</v>
      </c>
      <c r="J954" s="14"/>
      <c r="K954" s="11" t="str">
        <f>IFERROR(VLOOKUP(LOWER(A954), '[1]설문지 응답 시트1'!I:N, 6, FALSE), "")</f>
        <v/>
      </c>
      <c r="L954" s="13" t="b">
        <v>0</v>
      </c>
      <c r="M954" s="13" t="b">
        <v>0</v>
      </c>
      <c r="N954" s="11"/>
      <c r="O954" s="12" t="str">
        <f>IF(ISBLANK(Table1[[#This Row],[예약일(확정)]]),"",Table1[[#This Row],[예약일(확정)]]+7)</f>
        <v/>
      </c>
      <c r="P954" s="11"/>
      <c r="Q954" s="11"/>
      <c r="R954" s="11"/>
      <c r="S954" s="11"/>
      <c r="T954" s="11"/>
      <c r="U954" s="10"/>
    </row>
    <row r="955" spans="1:21" ht="17">
      <c r="A955" s="124" t="s">
        <v>4942</v>
      </c>
      <c r="B955" s="222" t="str">
        <f>"https://www.instagram.com/"&amp;A955</f>
        <v>https://www.instagram.com/sooyeon_kr</v>
      </c>
      <c r="C955" s="182"/>
      <c r="D955" s="150" t="s">
        <v>4</v>
      </c>
      <c r="E955" s="224" t="str">
        <f ca="1">IF(AND(J955&lt;&gt;"", O955&lt;&gt;"", TODAY() &gt; O955, N955=""), "포스팅 지연",
IF(N955&lt;&gt;"", "포스팅 완료",
IF(M955=TRUE, "시술 완료",
IF(L955=TRUE, "콘텐츠 가이드 전송",
IF(NOT(ISBLANK(J955)), "예약 확정",
IF(I955=TRUE, "구글폼 회신",
IF(H955=TRUE, "구글폼 전송",
IF(G955=TRUE, "거절",
IF(F955=TRUE, "회신 수신",
"태핑 완료 회신대기")))))
))))</f>
        <v>태핑 완료 회신대기</v>
      </c>
      <c r="F955" s="22" t="b">
        <v>0</v>
      </c>
      <c r="G955" s="22" t="b">
        <v>0</v>
      </c>
      <c r="H955" s="22" t="b">
        <v>0</v>
      </c>
      <c r="I955" s="22" t="b">
        <f>IF(COUNTIF([1]!Form_Responses1[[#All],[Instagram account
(ex. idenel_official - Do not put "@")]], LOWER(A955)) &gt; 0, TRUE, FALSE)</f>
        <v>0</v>
      </c>
      <c r="J955" s="23"/>
      <c r="K955" s="20" t="str">
        <f>IFERROR(VLOOKUP(LOWER(A955), '[1]설문지 응답 시트1'!I:N, 6, FALSE), "")</f>
        <v/>
      </c>
      <c r="L955" s="22" t="b">
        <v>0</v>
      </c>
      <c r="M955" s="22" t="b">
        <v>0</v>
      </c>
      <c r="N955" s="20"/>
      <c r="O955" s="21" t="str">
        <f>IF(ISBLANK(Table1[[#This Row],[예약일(확정)]]),"",Table1[[#This Row],[예약일(확정)]]+7)</f>
        <v/>
      </c>
      <c r="P955" s="20"/>
      <c r="Q955" s="20"/>
      <c r="R955" s="20"/>
      <c r="S955" s="20"/>
      <c r="T955" s="20"/>
      <c r="U955" s="19"/>
    </row>
    <row r="956" spans="1:21" ht="17">
      <c r="A956" s="71" t="s">
        <v>4941</v>
      </c>
      <c r="B956" s="222" t="str">
        <f>"https://www.instagram.com/"&amp;A956</f>
        <v>https://www.instagram.com/sophialeetravel</v>
      </c>
      <c r="C956" s="182"/>
      <c r="D956" s="148" t="s">
        <v>4</v>
      </c>
      <c r="E956" s="223" t="str">
        <f ca="1">IF(AND(J956&lt;&gt;"", O956&lt;&gt;"", TODAY() &gt; O956, N956=""), "포스팅 지연",
IF(N956&lt;&gt;"", "포스팅 완료",
IF(M956=TRUE, "시술 완료",
IF(L956=TRUE, "콘텐츠 가이드 전송",
IF(NOT(ISBLANK(J956)), "예약 확정",
IF(I956=TRUE, "구글폼 회신",
IF(H956=TRUE, "구글폼 전송",
IF(G956=TRUE, "거절",
IF(F956=TRUE, "회신 수신",
"태핑 완료 회신대기")))))
))))</f>
        <v>태핑 완료 회신대기</v>
      </c>
      <c r="F956" s="13" t="b">
        <v>0</v>
      </c>
      <c r="G956" s="13" t="b">
        <v>0</v>
      </c>
      <c r="H956" s="13" t="b">
        <v>0</v>
      </c>
      <c r="I956" s="13" t="b">
        <f>IF(COUNTIF([1]!Form_Responses1[[#All],[Instagram account
(ex. idenel_official - Do not put "@")]], LOWER(A956)) &gt; 0, TRUE, FALSE)</f>
        <v>0</v>
      </c>
      <c r="J956" s="14"/>
      <c r="K956" s="11" t="str">
        <f>IFERROR(VLOOKUP(LOWER(A956), '[1]설문지 응답 시트1'!I:N, 6, FALSE), "")</f>
        <v/>
      </c>
      <c r="L956" s="13" t="b">
        <v>0</v>
      </c>
      <c r="M956" s="13" t="b">
        <v>0</v>
      </c>
      <c r="N956" s="11"/>
      <c r="O956" s="12" t="str">
        <f>IF(ISBLANK(Table1[[#This Row],[예약일(확정)]]),"",Table1[[#This Row],[예약일(확정)]]+7)</f>
        <v/>
      </c>
      <c r="P956" s="11"/>
      <c r="Q956" s="11"/>
      <c r="R956" s="11"/>
      <c r="S956" s="11"/>
      <c r="T956" s="11"/>
      <c r="U956" s="10"/>
    </row>
    <row r="957" spans="1:21" ht="17">
      <c r="A957" s="71" t="s">
        <v>4940</v>
      </c>
      <c r="B957" s="222" t="str">
        <f>"https://www.instagram.com/"&amp;A957</f>
        <v>https://www.instagram.com/stelle.amor</v>
      </c>
      <c r="C957" s="182"/>
      <c r="D957" s="150" t="s">
        <v>4</v>
      </c>
      <c r="E957" s="224" t="str">
        <f ca="1">IF(AND(J957&lt;&gt;"", O957&lt;&gt;"", TODAY() &gt; O957, N957=""), "포스팅 지연",
IF(N957&lt;&gt;"", "포스팅 완료",
IF(M957=TRUE, "시술 완료",
IF(L957=TRUE, "콘텐츠 가이드 전송",
IF(NOT(ISBLANK(J957)), "예약 확정",
IF(I957=TRUE, "구글폼 회신",
IF(H957=TRUE, "구글폼 전송",
IF(G957=TRUE, "거절",
IF(F957=TRUE, "회신 수신",
"태핑 완료 회신대기")))))
))))</f>
        <v>태핑 완료 회신대기</v>
      </c>
      <c r="F957" s="22" t="b">
        <v>0</v>
      </c>
      <c r="G957" s="22" t="b">
        <v>0</v>
      </c>
      <c r="H957" s="22" t="b">
        <v>0</v>
      </c>
      <c r="I957" s="22" t="b">
        <f>IF(COUNTIF([1]!Form_Responses1[[#All],[Instagram account
(ex. idenel_official - Do not put "@")]], LOWER(A957)) &gt; 0, TRUE, FALSE)</f>
        <v>0</v>
      </c>
      <c r="J957" s="23"/>
      <c r="K957" s="20" t="str">
        <f>IFERROR(VLOOKUP(LOWER(A957), '[1]설문지 응답 시트1'!I:N, 6, FALSE), "")</f>
        <v/>
      </c>
      <c r="L957" s="22" t="b">
        <v>0</v>
      </c>
      <c r="M957" s="22" t="b">
        <v>0</v>
      </c>
      <c r="N957" s="20"/>
      <c r="O957" s="21" t="str">
        <f>IF(ISBLANK(Table1[[#This Row],[예약일(확정)]]),"",Table1[[#This Row],[예약일(확정)]]+7)</f>
        <v/>
      </c>
      <c r="P957" s="20"/>
      <c r="Q957" s="20"/>
      <c r="R957" s="20"/>
      <c r="S957" s="20"/>
      <c r="T957" s="20"/>
      <c r="U957" s="19"/>
    </row>
    <row r="958" spans="1:21" ht="17">
      <c r="A958" s="124" t="s">
        <v>82</v>
      </c>
      <c r="B958" s="222" t="str">
        <f>"https://www.instagram.com/"&amp;A958</f>
        <v>https://www.instagram.com/stephieavalos</v>
      </c>
      <c r="C958" s="182"/>
      <c r="D958" s="148" t="s">
        <v>4</v>
      </c>
      <c r="E958" s="223" t="str">
        <f ca="1">IF(AND(J958&lt;&gt;"", O958&lt;&gt;"", TODAY() &gt; O958, N958=""), "포스팅 지연",
IF(N958&lt;&gt;"", "포스팅 완료",
IF(M958=TRUE, "시술 완료",
IF(L958=TRUE, "콘텐츠 가이드 전송",
IF(NOT(ISBLANK(J958)), "예약 확정",
IF(I958=TRUE, "구글폼 회신",
IF(H958=TRUE, "구글폼 전송",
IF(G958=TRUE, "거절",
IF(F958=TRUE, "회신 수신",
"태핑 완료 회신대기")))))
))))</f>
        <v>태핑 완료 회신대기</v>
      </c>
      <c r="F958" s="13" t="b">
        <v>0</v>
      </c>
      <c r="G958" s="13" t="b">
        <v>0</v>
      </c>
      <c r="H958" s="13" t="b">
        <v>0</v>
      </c>
      <c r="I958" s="13" t="b">
        <f>IF(COUNTIF([1]!Form_Responses1[[#All],[Instagram account
(ex. idenel_official - Do not put "@")]], LOWER(A958)) &gt; 0, TRUE, FALSE)</f>
        <v>0</v>
      </c>
      <c r="J958" s="14"/>
      <c r="K958" s="11" t="str">
        <f>IFERROR(VLOOKUP(LOWER(A958), '[1]설문지 응답 시트1'!I:N, 6, FALSE), "")</f>
        <v/>
      </c>
      <c r="L958" s="13" t="b">
        <v>0</v>
      </c>
      <c r="M958" s="13" t="b">
        <v>0</v>
      </c>
      <c r="N958" s="11"/>
      <c r="O958" s="12" t="str">
        <f>IF(ISBLANK(Table1[[#This Row],[예약일(확정)]]),"",Table1[[#This Row],[예약일(확정)]]+7)</f>
        <v/>
      </c>
      <c r="P958" s="11"/>
      <c r="Q958" s="11"/>
      <c r="R958" s="11"/>
      <c r="S958" s="11"/>
      <c r="T958" s="11"/>
      <c r="U958" s="10"/>
    </row>
    <row r="959" spans="1:21" ht="17">
      <c r="A959" s="71" t="s">
        <v>4939</v>
      </c>
      <c r="B959" s="222" t="str">
        <f>"https://www.instagram.com/"&amp;A959</f>
        <v>https://www.instagram.com/stevanysupardi</v>
      </c>
      <c r="C959" s="182"/>
      <c r="D959" s="150" t="s">
        <v>4</v>
      </c>
      <c r="E959" s="224" t="str">
        <f ca="1">IF(AND(J959&lt;&gt;"", O959&lt;&gt;"", TODAY() &gt; O959, N959=""), "포스팅 지연",
IF(N959&lt;&gt;"", "포스팅 완료",
IF(M959=TRUE, "시술 완료",
IF(L959=TRUE, "콘텐츠 가이드 전송",
IF(NOT(ISBLANK(J959)), "예약 확정",
IF(I959=TRUE, "구글폼 회신",
IF(H959=TRUE, "구글폼 전송",
IF(G959=TRUE, "거절",
IF(F959=TRUE, "회신 수신",
"태핑 완료 회신대기")))))
))))</f>
        <v>태핑 완료 회신대기</v>
      </c>
      <c r="F959" s="22" t="b">
        <v>0</v>
      </c>
      <c r="G959" s="22" t="b">
        <v>0</v>
      </c>
      <c r="H959" s="22" t="b">
        <v>0</v>
      </c>
      <c r="I959" s="22" t="b">
        <f>IF(COUNTIF([1]!Form_Responses1[[#All],[Instagram account
(ex. idenel_official - Do not put "@")]], LOWER(A959)) &gt; 0, TRUE, FALSE)</f>
        <v>0</v>
      </c>
      <c r="J959" s="23"/>
      <c r="K959" s="20" t="str">
        <f>IFERROR(VLOOKUP(LOWER(A959), '[1]설문지 응답 시트1'!I:N, 6, FALSE), "")</f>
        <v/>
      </c>
      <c r="L959" s="22" t="b">
        <v>0</v>
      </c>
      <c r="M959" s="22" t="b">
        <v>0</v>
      </c>
      <c r="N959" s="20"/>
      <c r="O959" s="21" t="str">
        <f>IF(ISBLANK(Table1[[#This Row],[예약일(확정)]]),"",Table1[[#This Row],[예약일(확정)]]+7)</f>
        <v/>
      </c>
      <c r="P959" s="20"/>
      <c r="Q959" s="20"/>
      <c r="R959" s="20"/>
      <c r="S959" s="20"/>
      <c r="T959" s="20"/>
      <c r="U959" s="19"/>
    </row>
    <row r="960" spans="1:21" ht="17">
      <c r="A960" s="75" t="s">
        <v>4938</v>
      </c>
      <c r="B960" s="222" t="str">
        <f>"https://www.instagram.com/"&amp;A960</f>
        <v>https://www.instagram.com/sushh_korea</v>
      </c>
      <c r="C960" s="182"/>
      <c r="D960" s="148" t="s">
        <v>4</v>
      </c>
      <c r="E960" s="223" t="str">
        <f ca="1">IF(AND(J960&lt;&gt;"", O960&lt;&gt;"", TODAY() &gt; O960, N960=""), "포스팅 지연",
IF(N960&lt;&gt;"", "포스팅 완료",
IF(M960=TRUE, "시술 완료",
IF(L960=TRUE, "콘텐츠 가이드 전송",
IF(NOT(ISBLANK(J960)), "예약 확정",
IF(I960=TRUE, "구글폼 회신",
IF(H960=TRUE, "구글폼 전송",
IF(G960=TRUE, "거절",
IF(F960=TRUE, "회신 수신",
"태핑 완료 회신대기")))))
))))</f>
        <v>회신 수신</v>
      </c>
      <c r="F960" s="13" t="b">
        <v>1</v>
      </c>
      <c r="G960" s="13" t="b">
        <v>0</v>
      </c>
      <c r="H960" s="13" t="b">
        <v>0</v>
      </c>
      <c r="I960" s="13" t="b">
        <f>IF(COUNTIF([1]!Form_Responses1[[#All],[Instagram account
(ex. idenel_official - Do not put "@")]], LOWER(A960)) &gt; 0, TRUE, FALSE)</f>
        <v>0</v>
      </c>
      <c r="J960" s="14"/>
      <c r="K960" s="11" t="str">
        <f>IFERROR(VLOOKUP(LOWER(A960), '[1]설문지 응답 시트1'!I:N, 6, FALSE), "")</f>
        <v/>
      </c>
      <c r="L960" s="13" t="b">
        <v>0</v>
      </c>
      <c r="M960" s="13" t="b">
        <v>0</v>
      </c>
      <c r="N960" s="11"/>
      <c r="O960" s="12" t="str">
        <f>IF(ISBLANK(Table1[[#This Row],[예약일(확정)]]),"",Table1[[#This Row],[예약일(확정)]]+7)</f>
        <v/>
      </c>
      <c r="P960" s="11"/>
      <c r="Q960" s="11"/>
      <c r="R960" s="11"/>
      <c r="S960" s="11"/>
      <c r="T960" s="11"/>
      <c r="U960" s="10"/>
    </row>
    <row r="961" spans="1:21" ht="17">
      <c r="A961" s="72" t="s">
        <v>4937</v>
      </c>
      <c r="B961" s="222" t="str">
        <f>"https://www.instagram.com/"&amp;A961</f>
        <v>https://www.instagram.com/sveawedis</v>
      </c>
      <c r="C961" s="182"/>
      <c r="D961" s="150" t="s">
        <v>4</v>
      </c>
      <c r="E961" s="224" t="str">
        <f ca="1">IF(AND(J961&lt;&gt;"", O961&lt;&gt;"", TODAY() &gt; O961, N961=""), "포스팅 지연",
IF(N961&lt;&gt;"", "포스팅 완료",
IF(M961=TRUE, "시술 완료",
IF(L961=TRUE, "콘텐츠 가이드 전송",
IF(NOT(ISBLANK(J961)), "예약 확정",
IF(I961=TRUE, "구글폼 회신",
IF(H961=TRUE, "구글폼 전송",
IF(G961=TRUE, "거절",
IF(F961=TRUE, "회신 수신",
"태핑 완료 회신대기")))))
))))</f>
        <v>태핑 완료 회신대기</v>
      </c>
      <c r="F961" s="22" t="b">
        <v>0</v>
      </c>
      <c r="G961" s="22" t="b">
        <v>0</v>
      </c>
      <c r="H961" s="22" t="b">
        <v>0</v>
      </c>
      <c r="I961" s="22" t="b">
        <f>IF(COUNTIF([1]!Form_Responses1[[#All],[Instagram account
(ex. idenel_official - Do not put "@")]], LOWER(A961)) &gt; 0, TRUE, FALSE)</f>
        <v>0</v>
      </c>
      <c r="J961" s="23"/>
      <c r="K961" s="20" t="str">
        <f>IFERROR(VLOOKUP(LOWER(A961), '[1]설문지 응답 시트1'!I:N, 6, FALSE), "")</f>
        <v/>
      </c>
      <c r="L961" s="22" t="b">
        <v>0</v>
      </c>
      <c r="M961" s="22" t="b">
        <v>0</v>
      </c>
      <c r="N961" s="20"/>
      <c r="O961" s="21" t="str">
        <f>IF(ISBLANK(Table1[[#This Row],[예약일(확정)]]),"",Table1[[#This Row],[예약일(확정)]]+7)</f>
        <v/>
      </c>
      <c r="P961" s="20"/>
      <c r="Q961" s="20"/>
      <c r="R961" s="20"/>
      <c r="S961" s="20"/>
      <c r="T961" s="20"/>
      <c r="U961" s="19"/>
    </row>
    <row r="962" spans="1:21" ht="17">
      <c r="A962" s="124" t="s">
        <v>4936</v>
      </c>
      <c r="B962" s="222" t="str">
        <f>"https://www.instagram.com/"&amp;A962</f>
        <v>https://www.instagram.com/tan.ya.ya</v>
      </c>
      <c r="C962" s="182"/>
      <c r="D962" s="148" t="s">
        <v>4</v>
      </c>
      <c r="E962" s="223" t="str">
        <f ca="1">IF(AND(J962&lt;&gt;"", O962&lt;&gt;"", TODAY() &gt; O962, N962=""), "포스팅 지연",
IF(N962&lt;&gt;"", "포스팅 완료",
IF(M962=TRUE, "시술 완료",
IF(L962=TRUE, "콘텐츠 가이드 전송",
IF(NOT(ISBLANK(J962)), "예약 확정",
IF(I962=TRUE, "구글폼 회신",
IF(H962=TRUE, "구글폼 전송",
IF(G962=TRUE, "거절",
IF(F962=TRUE, "회신 수신",
"태핑 완료 회신대기")))))
))))</f>
        <v>태핑 완료 회신대기</v>
      </c>
      <c r="F962" s="13" t="b">
        <v>0</v>
      </c>
      <c r="G962" s="13" t="b">
        <v>0</v>
      </c>
      <c r="H962" s="13" t="b">
        <v>0</v>
      </c>
      <c r="I962" s="13" t="b">
        <f>IF(COUNTIF([1]!Form_Responses1[[#All],[Instagram account
(ex. idenel_official - Do not put "@")]], LOWER(A962)) &gt; 0, TRUE, FALSE)</f>
        <v>0</v>
      </c>
      <c r="J962" s="14"/>
      <c r="K962" s="11" t="str">
        <f>IFERROR(VLOOKUP(LOWER(A962), '[1]설문지 응답 시트1'!I:N, 6, FALSE), "")</f>
        <v/>
      </c>
      <c r="L962" s="13" t="b">
        <v>0</v>
      </c>
      <c r="M962" s="13" t="b">
        <v>0</v>
      </c>
      <c r="N962" s="11"/>
      <c r="O962" s="12" t="str">
        <f>IF(ISBLANK(Table1[[#This Row],[예약일(확정)]]),"",Table1[[#This Row],[예약일(확정)]]+7)</f>
        <v/>
      </c>
      <c r="P962" s="11"/>
      <c r="Q962" s="11"/>
      <c r="R962" s="11"/>
      <c r="S962" s="11"/>
      <c r="T962" s="11"/>
      <c r="U962" s="10"/>
    </row>
    <row r="963" spans="1:21" ht="17">
      <c r="A963" s="71" t="s">
        <v>4935</v>
      </c>
      <c r="B963" s="222" t="str">
        <f>"https://www.instagram.com/"&amp;A963</f>
        <v>https://www.instagram.com/tarane5552</v>
      </c>
      <c r="C963" s="182"/>
      <c r="D963" s="150" t="s">
        <v>4</v>
      </c>
      <c r="E963" s="224" t="str">
        <f ca="1">IF(AND(J963&lt;&gt;"", O963&lt;&gt;"", TODAY() &gt; O963, N963=""), "포스팅 지연",
IF(N963&lt;&gt;"", "포스팅 완료",
IF(M963=TRUE, "시술 완료",
IF(L963=TRUE, "콘텐츠 가이드 전송",
IF(NOT(ISBLANK(J963)), "예약 확정",
IF(I963=TRUE, "구글폼 회신",
IF(H963=TRUE, "구글폼 전송",
IF(G963=TRUE, "거절",
IF(F963=TRUE, "회신 수신",
"태핑 완료 회신대기")))))
))))</f>
        <v>태핑 완료 회신대기</v>
      </c>
      <c r="F963" s="22" t="b">
        <v>0</v>
      </c>
      <c r="G963" s="22" t="b">
        <v>0</v>
      </c>
      <c r="H963" s="22" t="b">
        <v>0</v>
      </c>
      <c r="I963" s="22" t="b">
        <f>IF(COUNTIF([1]!Form_Responses1[[#All],[Instagram account
(ex. idenel_official - Do not put "@")]], LOWER(A963)) &gt; 0, TRUE, FALSE)</f>
        <v>0</v>
      </c>
      <c r="J963" s="23"/>
      <c r="K963" s="20" t="str">
        <f>IFERROR(VLOOKUP(LOWER(A963), '[1]설문지 응답 시트1'!I:N, 6, FALSE), "")</f>
        <v/>
      </c>
      <c r="L963" s="22" t="b">
        <v>0</v>
      </c>
      <c r="M963" s="22" t="b">
        <v>0</v>
      </c>
      <c r="N963" s="20"/>
      <c r="O963" s="21" t="str">
        <f>IF(ISBLANK(Table1[[#This Row],[예약일(확정)]]),"",Table1[[#This Row],[예약일(확정)]]+7)</f>
        <v/>
      </c>
      <c r="P963" s="20"/>
      <c r="Q963" s="20"/>
      <c r="R963" s="20"/>
      <c r="S963" s="20"/>
      <c r="T963" s="20"/>
      <c r="U963" s="19"/>
    </row>
    <row r="964" spans="1:21" ht="17">
      <c r="A964" s="124" t="s">
        <v>4934</v>
      </c>
      <c r="B964" s="222" t="str">
        <f>"https://www.instagram.com/"&amp;A964</f>
        <v>https://www.instagram.com/tess.andersen</v>
      </c>
      <c r="C964" s="182"/>
      <c r="D964" s="148" t="s">
        <v>4</v>
      </c>
      <c r="E964" s="223" t="str">
        <f ca="1">IF(AND(J964&lt;&gt;"", O964&lt;&gt;"", TODAY() &gt; O964, N964=""), "포스팅 지연",
IF(N964&lt;&gt;"", "포스팅 완료",
IF(M964=TRUE, "시술 완료",
IF(L964=TRUE, "콘텐츠 가이드 전송",
IF(NOT(ISBLANK(J964)), "예약 확정",
IF(I964=TRUE, "구글폼 회신",
IF(H964=TRUE, "구글폼 전송",
IF(G964=TRUE, "거절",
IF(F964=TRUE, "회신 수신",
"태핑 완료 회신대기")))))
))))</f>
        <v>태핑 완료 회신대기</v>
      </c>
      <c r="F964" s="13" t="b">
        <v>0</v>
      </c>
      <c r="G964" s="13" t="b">
        <v>0</v>
      </c>
      <c r="H964" s="13" t="b">
        <v>0</v>
      </c>
      <c r="I964" s="13" t="b">
        <f>IF(COUNTIF([1]!Form_Responses1[[#All],[Instagram account
(ex. idenel_official - Do not put "@")]], LOWER(A964)) &gt; 0, TRUE, FALSE)</f>
        <v>0</v>
      </c>
      <c r="J964" s="14"/>
      <c r="K964" s="11" t="str">
        <f>IFERROR(VLOOKUP(LOWER(A964), '[1]설문지 응답 시트1'!I:N, 6, FALSE), "")</f>
        <v/>
      </c>
      <c r="L964" s="13" t="b">
        <v>0</v>
      </c>
      <c r="M964" s="13" t="b">
        <v>0</v>
      </c>
      <c r="N964" s="11"/>
      <c r="O964" s="12" t="str">
        <f>IF(ISBLANK(Table1[[#This Row],[예약일(확정)]]),"",Table1[[#This Row],[예약일(확정)]]+7)</f>
        <v/>
      </c>
      <c r="P964" s="11"/>
      <c r="Q964" s="11"/>
      <c r="R964" s="11"/>
      <c r="S964" s="11"/>
      <c r="T964" s="11"/>
      <c r="U964" s="10"/>
    </row>
    <row r="965" spans="1:21" ht="17">
      <c r="A965" s="71" t="s">
        <v>4933</v>
      </c>
      <c r="B965" s="222" t="str">
        <f>"https://www.instagram.com/"&amp;A965</f>
        <v>https://www.instagram.com/the.ebko</v>
      </c>
      <c r="C965" s="182"/>
      <c r="D965" s="150" t="s">
        <v>4</v>
      </c>
      <c r="E965" s="224" t="str">
        <f ca="1">IF(AND(J965&lt;&gt;"", O965&lt;&gt;"", TODAY() &gt; O965, N965=""), "포스팅 지연",
IF(N965&lt;&gt;"", "포스팅 완료",
IF(M965=TRUE, "시술 완료",
IF(L965=TRUE, "콘텐츠 가이드 전송",
IF(NOT(ISBLANK(J965)), "예약 확정",
IF(I965=TRUE, "구글폼 회신",
IF(H965=TRUE, "구글폼 전송",
IF(G965=TRUE, "거절",
IF(F965=TRUE, "회신 수신",
"태핑 완료 회신대기")))))
))))</f>
        <v>태핑 완료 회신대기</v>
      </c>
      <c r="F965" s="22" t="b">
        <v>0</v>
      </c>
      <c r="G965" s="22" t="b">
        <v>0</v>
      </c>
      <c r="H965" s="22" t="b">
        <v>0</v>
      </c>
      <c r="I965" s="22" t="b">
        <f>IF(COUNTIF([1]!Form_Responses1[[#All],[Instagram account
(ex. idenel_official - Do not put "@")]], LOWER(A965)) &gt; 0, TRUE, FALSE)</f>
        <v>0</v>
      </c>
      <c r="J965" s="23"/>
      <c r="K965" s="20" t="str">
        <f>IFERROR(VLOOKUP(LOWER(A965), '[1]설문지 응답 시트1'!I:N, 6, FALSE), "")</f>
        <v/>
      </c>
      <c r="L965" s="22" t="b">
        <v>0</v>
      </c>
      <c r="M965" s="22" t="b">
        <v>0</v>
      </c>
      <c r="N965" s="20"/>
      <c r="O965" s="21" t="str">
        <f>IF(ISBLANK(Table1[[#This Row],[예약일(확정)]]),"",Table1[[#This Row],[예약일(확정)]]+7)</f>
        <v/>
      </c>
      <c r="P965" s="20"/>
      <c r="Q965" s="20"/>
      <c r="R965" s="20"/>
      <c r="S965" s="20"/>
      <c r="T965" s="20"/>
      <c r="U965" s="19"/>
    </row>
    <row r="966" spans="1:21" ht="17">
      <c r="A966" s="124" t="s">
        <v>4932</v>
      </c>
      <c r="B966" s="222" t="str">
        <f>"https://www.instagram.com/"&amp;A966</f>
        <v>https://www.instagram.com/the.hope.pink</v>
      </c>
      <c r="C966" s="182"/>
      <c r="D966" s="148" t="s">
        <v>4</v>
      </c>
      <c r="E966" s="223" t="str">
        <f ca="1">IF(AND(J966&lt;&gt;"", O966&lt;&gt;"", TODAY() &gt; O966, N966=""), "포스팅 지연",
IF(N966&lt;&gt;"", "포스팅 완료",
IF(M966=TRUE, "시술 완료",
IF(L966=TRUE, "콘텐츠 가이드 전송",
IF(NOT(ISBLANK(J966)), "예약 확정",
IF(I966=TRUE, "구글폼 회신",
IF(H966=TRUE, "구글폼 전송",
IF(G966=TRUE, "거절",
IF(F966=TRUE, "회신 수신",
"태핑 완료 회신대기")))))
))))</f>
        <v>태핑 완료 회신대기</v>
      </c>
      <c r="F966" s="13" t="b">
        <v>0</v>
      </c>
      <c r="G966" s="13" t="b">
        <v>0</v>
      </c>
      <c r="H966" s="13" t="b">
        <v>0</v>
      </c>
      <c r="I966" s="13" t="b">
        <f>IF(COUNTIF([1]!Form_Responses1[[#All],[Instagram account
(ex. idenel_official - Do not put "@")]], LOWER(A966)) &gt; 0, TRUE, FALSE)</f>
        <v>0</v>
      </c>
      <c r="J966" s="14"/>
      <c r="K966" s="11" t="str">
        <f>IFERROR(VLOOKUP(LOWER(A966), '[1]설문지 응답 시트1'!I:N, 6, FALSE), "")</f>
        <v/>
      </c>
      <c r="L966" s="13" t="b">
        <v>0</v>
      </c>
      <c r="M966" s="13" t="b">
        <v>0</v>
      </c>
      <c r="N966" s="11"/>
      <c r="O966" s="12" t="str">
        <f>IF(ISBLANK(Table1[[#This Row],[예약일(확정)]]),"",Table1[[#This Row],[예약일(확정)]]+7)</f>
        <v/>
      </c>
      <c r="P966" s="11"/>
      <c r="Q966" s="11"/>
      <c r="R966" s="11"/>
      <c r="S966" s="11"/>
      <c r="T966" s="11"/>
      <c r="U966" s="10"/>
    </row>
    <row r="967" spans="1:21" ht="17">
      <c r="A967" s="71" t="s">
        <v>4931</v>
      </c>
      <c r="B967" s="222" t="str">
        <f>"https://www.instagram.com/"&amp;A967</f>
        <v>https://www.instagram.com/theainoora</v>
      </c>
      <c r="C967" s="182"/>
      <c r="D967" s="150" t="s">
        <v>4</v>
      </c>
      <c r="E967" s="224" t="str">
        <f ca="1">IF(AND(J967&lt;&gt;"", O967&lt;&gt;"", TODAY() &gt; O967, N967=""), "포스팅 지연",
IF(N967&lt;&gt;"", "포스팅 완료",
IF(M967=TRUE, "시술 완료",
IF(L967=TRUE, "콘텐츠 가이드 전송",
IF(NOT(ISBLANK(J967)), "예약 확정",
IF(I967=TRUE, "구글폼 회신",
IF(H967=TRUE, "구글폼 전송",
IF(G967=TRUE, "거절",
IF(F967=TRUE, "회신 수신",
"태핑 완료 회신대기")))))
))))</f>
        <v>태핑 완료 회신대기</v>
      </c>
      <c r="F967" s="22" t="b">
        <v>0</v>
      </c>
      <c r="G967" s="22" t="b">
        <v>0</v>
      </c>
      <c r="H967" s="22" t="b">
        <v>0</v>
      </c>
      <c r="I967" s="22" t="b">
        <f>IF(COUNTIF([1]!Form_Responses1[[#All],[Instagram account
(ex. idenel_official - Do not put "@")]], LOWER(A967)) &gt; 0, TRUE, FALSE)</f>
        <v>0</v>
      </c>
      <c r="J967" s="23"/>
      <c r="K967" s="20" t="str">
        <f>IFERROR(VLOOKUP(LOWER(A967), '[1]설문지 응답 시트1'!I:N, 6, FALSE), "")</f>
        <v/>
      </c>
      <c r="L967" s="22" t="b">
        <v>0</v>
      </c>
      <c r="M967" s="22" t="b">
        <v>0</v>
      </c>
      <c r="N967" s="20"/>
      <c r="O967" s="21" t="str">
        <f>IF(ISBLANK(Table1[[#This Row],[예약일(확정)]]),"",Table1[[#This Row],[예약일(확정)]]+7)</f>
        <v/>
      </c>
      <c r="P967" s="20"/>
      <c r="Q967" s="20"/>
      <c r="R967" s="20"/>
      <c r="S967" s="20"/>
      <c r="T967" s="20"/>
      <c r="U967" s="19"/>
    </row>
    <row r="968" spans="1:21" ht="17">
      <c r="A968" s="124" t="s">
        <v>90</v>
      </c>
      <c r="B968" s="222" t="str">
        <f>"https://www.instagram.com/"&amp;A968</f>
        <v>https://www.instagram.com/thesoulofseoulblog</v>
      </c>
      <c r="C968" s="182"/>
      <c r="D968" s="148" t="s">
        <v>4</v>
      </c>
      <c r="E968" s="223" t="str">
        <f ca="1">IF(AND(J968&lt;&gt;"", O968&lt;&gt;"", TODAY() &gt; O968, N968=""), "포스팅 지연",
IF(N968&lt;&gt;"", "포스팅 완료",
IF(M968=TRUE, "시술 완료",
IF(L968=TRUE, "콘텐츠 가이드 전송",
IF(NOT(ISBLANK(J968)), "예약 확정",
IF(I968=TRUE, "구글폼 회신",
IF(H968=TRUE, "구글폼 전송",
IF(G968=TRUE, "거절",
IF(F968=TRUE, "회신 수신",
"태핑 완료 회신대기")))))
))))</f>
        <v>태핑 완료 회신대기</v>
      </c>
      <c r="F968" s="13" t="b">
        <v>0</v>
      </c>
      <c r="G968" s="13" t="b">
        <v>0</v>
      </c>
      <c r="H968" s="13" t="b">
        <v>0</v>
      </c>
      <c r="I968" s="13" t="b">
        <f>IF(COUNTIF([1]!Form_Responses1[[#All],[Instagram account
(ex. idenel_official - Do not put "@")]], LOWER(A968)) &gt; 0, TRUE, FALSE)</f>
        <v>0</v>
      </c>
      <c r="J968" s="14"/>
      <c r="K968" s="11" t="str">
        <f>IFERROR(VLOOKUP(LOWER(A968), '[1]설문지 응답 시트1'!I:N, 6, FALSE), "")</f>
        <v/>
      </c>
      <c r="L968" s="13" t="b">
        <v>0</v>
      </c>
      <c r="M968" s="13" t="b">
        <v>0</v>
      </c>
      <c r="N968" s="11"/>
      <c r="O968" s="12" t="str">
        <f>IF(ISBLANK(Table1[[#This Row],[예약일(확정)]]),"",Table1[[#This Row],[예약일(확정)]]+7)</f>
        <v/>
      </c>
      <c r="P968" s="11"/>
      <c r="Q968" s="11"/>
      <c r="R968" s="11"/>
      <c r="S968" s="11"/>
      <c r="T968" s="11"/>
      <c r="U968" s="10"/>
    </row>
    <row r="969" spans="1:21" ht="17">
      <c r="A969" s="71" t="s">
        <v>4930</v>
      </c>
      <c r="B969" s="222" t="str">
        <f>"https://www.instagram.com/"&amp;A969</f>
        <v>https://www.instagram.com/this_is_harleey</v>
      </c>
      <c r="C969" s="182"/>
      <c r="D969" s="150" t="s">
        <v>4</v>
      </c>
      <c r="E969" s="224" t="str">
        <f ca="1">IF(AND(J969&lt;&gt;"", O969&lt;&gt;"", TODAY() &gt; O969, N969=""), "포스팅 지연",
IF(N969&lt;&gt;"", "포스팅 완료",
IF(M969=TRUE, "시술 완료",
IF(L969=TRUE, "콘텐츠 가이드 전송",
IF(NOT(ISBLANK(J969)), "예약 확정",
IF(I969=TRUE, "구글폼 회신",
IF(H969=TRUE, "구글폼 전송",
IF(G969=TRUE, "거절",
IF(F969=TRUE, "회신 수신",
"태핑 완료 회신대기")))))
))))</f>
        <v>태핑 완료 회신대기</v>
      </c>
      <c r="F969" s="22" t="b">
        <v>0</v>
      </c>
      <c r="G969" s="22" t="b">
        <v>0</v>
      </c>
      <c r="H969" s="22" t="b">
        <v>0</v>
      </c>
      <c r="I969" s="22" t="b">
        <f>IF(COUNTIF([1]!Form_Responses1[[#All],[Instagram account
(ex. idenel_official - Do not put "@")]], LOWER(A969)) &gt; 0, TRUE, FALSE)</f>
        <v>0</v>
      </c>
      <c r="J969" s="23"/>
      <c r="K969" s="20" t="str">
        <f>IFERROR(VLOOKUP(LOWER(A969), '[1]설문지 응답 시트1'!I:N, 6, FALSE), "")</f>
        <v/>
      </c>
      <c r="L969" s="22" t="b">
        <v>0</v>
      </c>
      <c r="M969" s="22" t="b">
        <v>0</v>
      </c>
      <c r="N969" s="20"/>
      <c r="O969" s="21" t="str">
        <f>IF(ISBLANK(Table1[[#This Row],[예약일(확정)]]),"",Table1[[#This Row],[예약일(확정)]]+7)</f>
        <v/>
      </c>
      <c r="P969" s="20"/>
      <c r="Q969" s="20"/>
      <c r="R969" s="20"/>
      <c r="S969" s="20"/>
      <c r="T969" s="20"/>
      <c r="U969" s="19"/>
    </row>
    <row r="970" spans="1:21" ht="17">
      <c r="A970" s="124" t="s">
        <v>4929</v>
      </c>
      <c r="B970" s="222" t="str">
        <f>"https://www.instagram.com/"&amp;A970</f>
        <v>https://www.instagram.com/thisbabyslay</v>
      </c>
      <c r="C970" s="182"/>
      <c r="D970" s="148" t="s">
        <v>4</v>
      </c>
      <c r="E970" s="223" t="str">
        <f ca="1">IF(AND(J970&lt;&gt;"", O970&lt;&gt;"", TODAY() &gt; O970, N970=""), "포스팅 지연",
IF(N970&lt;&gt;"", "포스팅 완료",
IF(M970=TRUE, "시술 완료",
IF(L970=TRUE, "콘텐츠 가이드 전송",
IF(NOT(ISBLANK(J970)), "예약 확정",
IF(I970=TRUE, "구글폼 회신",
IF(H970=TRUE, "구글폼 전송",
IF(G970=TRUE, "거절",
IF(F970=TRUE, "회신 수신",
"태핑 완료 회신대기")))))
))))</f>
        <v>태핑 완료 회신대기</v>
      </c>
      <c r="F970" s="13" t="b">
        <v>0</v>
      </c>
      <c r="G970" s="13" t="b">
        <v>0</v>
      </c>
      <c r="H970" s="13" t="b">
        <v>0</v>
      </c>
      <c r="I970" s="13" t="b">
        <f>IF(COUNTIF([1]!Form_Responses1[[#All],[Instagram account
(ex. idenel_official - Do not put "@")]], LOWER(A970)) &gt; 0, TRUE, FALSE)</f>
        <v>0</v>
      </c>
      <c r="J970" s="14"/>
      <c r="K970" s="11" t="str">
        <f>IFERROR(VLOOKUP(LOWER(A970), '[1]설문지 응답 시트1'!I:N, 6, FALSE), "")</f>
        <v/>
      </c>
      <c r="L970" s="13" t="b">
        <v>0</v>
      </c>
      <c r="M970" s="13" t="b">
        <v>0</v>
      </c>
      <c r="N970" s="11"/>
      <c r="O970" s="12" t="str">
        <f>IF(ISBLANK(Table1[[#This Row],[예약일(확정)]]),"",Table1[[#This Row],[예약일(확정)]]+7)</f>
        <v/>
      </c>
      <c r="P970" s="11"/>
      <c r="Q970" s="11"/>
      <c r="R970" s="11"/>
      <c r="S970" s="11"/>
      <c r="T970" s="11"/>
      <c r="U970" s="10"/>
    </row>
    <row r="971" spans="1:21" ht="17">
      <c r="A971" s="71" t="s">
        <v>4928</v>
      </c>
      <c r="B971" s="222" t="str">
        <f>"https://www.instagram.com/"&amp;A971</f>
        <v>https://www.instagram.com/tierraalysia</v>
      </c>
      <c r="C971" s="182"/>
      <c r="D971" s="150" t="s">
        <v>4</v>
      </c>
      <c r="E971" s="224" t="str">
        <f ca="1">IF(AND(J971&lt;&gt;"", O971&lt;&gt;"", TODAY() &gt; O971, N971=""), "포스팅 지연",
IF(N971&lt;&gt;"", "포스팅 완료",
IF(M971=TRUE, "시술 완료",
IF(L971=TRUE, "콘텐츠 가이드 전송",
IF(NOT(ISBLANK(J971)), "예약 확정",
IF(I971=TRUE, "구글폼 회신",
IF(H971=TRUE, "구글폼 전송",
IF(G971=TRUE, "거절",
IF(F971=TRUE, "회신 수신",
"태핑 완료 회신대기")))))
))))</f>
        <v>태핑 완료 회신대기</v>
      </c>
      <c r="F971" s="22" t="b">
        <v>0</v>
      </c>
      <c r="G971" s="22" t="b">
        <v>0</v>
      </c>
      <c r="H971" s="22" t="b">
        <v>0</v>
      </c>
      <c r="I971" s="22" t="b">
        <f>IF(COUNTIF([1]!Form_Responses1[[#All],[Instagram account
(ex. idenel_official - Do not put "@")]], LOWER(A971)) &gt; 0, TRUE, FALSE)</f>
        <v>0</v>
      </c>
      <c r="J971" s="23"/>
      <c r="K971" s="20" t="str">
        <f>IFERROR(VLOOKUP(LOWER(A971), '[1]설문지 응답 시트1'!I:N, 6, FALSE), "")</f>
        <v/>
      </c>
      <c r="L971" s="22" t="b">
        <v>0</v>
      </c>
      <c r="M971" s="22" t="b">
        <v>0</v>
      </c>
      <c r="N971" s="20"/>
      <c r="O971" s="21" t="str">
        <f>IF(ISBLANK(Table1[[#This Row],[예약일(확정)]]),"",Table1[[#This Row],[예약일(확정)]]+7)</f>
        <v/>
      </c>
      <c r="P971" s="20"/>
      <c r="Q971" s="20"/>
      <c r="R971" s="20"/>
      <c r="S971" s="20"/>
      <c r="T971" s="20"/>
      <c r="U971" s="19"/>
    </row>
    <row r="972" spans="1:21" ht="17">
      <c r="A972" s="124" t="s">
        <v>4927</v>
      </c>
      <c r="B972" s="222" t="str">
        <f>"https://www.instagram.com/"&amp;A972</f>
        <v>https://www.instagram.com/tiffstagramx</v>
      </c>
      <c r="C972" s="182"/>
      <c r="D972" s="148" t="s">
        <v>4</v>
      </c>
      <c r="E972" s="223" t="str">
        <f ca="1">IF(AND(J972&lt;&gt;"", O972&lt;&gt;"", TODAY() &gt; O972, N972=""), "포스팅 지연",
IF(N972&lt;&gt;"", "포스팅 완료",
IF(M972=TRUE, "시술 완료",
IF(L972=TRUE, "콘텐츠 가이드 전송",
IF(NOT(ISBLANK(J972)), "예약 확정",
IF(I972=TRUE, "구글폼 회신",
IF(H972=TRUE, "구글폼 전송",
IF(G972=TRUE, "거절",
IF(F972=TRUE, "회신 수신",
"태핑 완료 회신대기")))))
))))</f>
        <v>태핑 완료 회신대기</v>
      </c>
      <c r="F972" s="13" t="b">
        <v>0</v>
      </c>
      <c r="G972" s="13" t="b">
        <v>0</v>
      </c>
      <c r="H972" s="13" t="b">
        <v>0</v>
      </c>
      <c r="I972" s="13" t="b">
        <f>IF(COUNTIF([1]!Form_Responses1[[#All],[Instagram account
(ex. idenel_official - Do not put "@")]], LOWER(A972)) &gt; 0, TRUE, FALSE)</f>
        <v>0</v>
      </c>
      <c r="J972" s="14"/>
      <c r="K972" s="11" t="str">
        <f>IFERROR(VLOOKUP(LOWER(A972), '[1]설문지 응답 시트1'!I:N, 6, FALSE), "")</f>
        <v/>
      </c>
      <c r="L972" s="13" t="b">
        <v>0</v>
      </c>
      <c r="M972" s="13" t="b">
        <v>0</v>
      </c>
      <c r="N972" s="11"/>
      <c r="O972" s="12" t="str">
        <f>IF(ISBLANK(Table1[[#This Row],[예약일(확정)]]),"",Table1[[#This Row],[예약일(확정)]]+7)</f>
        <v/>
      </c>
      <c r="P972" s="11"/>
      <c r="Q972" s="11"/>
      <c r="R972" s="11"/>
      <c r="S972" s="11"/>
      <c r="T972" s="11"/>
      <c r="U972" s="10"/>
    </row>
    <row r="973" spans="1:21" ht="17">
      <c r="A973" s="72" t="s">
        <v>4926</v>
      </c>
      <c r="B973" s="222" t="str">
        <f>"https://www.instagram.com/"&amp;A973</f>
        <v>https://www.instagram.com/to.mirei</v>
      </c>
      <c r="C973" s="182"/>
      <c r="D973" s="150" t="s">
        <v>4</v>
      </c>
      <c r="E973" s="224" t="str">
        <f ca="1">IF(AND(J973&lt;&gt;"", O973&lt;&gt;"", TODAY() &gt; O973, N973=""), "포스팅 지연",
IF(N973&lt;&gt;"", "포스팅 완료",
IF(M973=TRUE, "시술 완료",
IF(L973=TRUE, "콘텐츠 가이드 전송",
IF(NOT(ISBLANK(J973)), "예약 확정",
IF(I973=TRUE, "구글폼 회신",
IF(H973=TRUE, "구글폼 전송",
IF(G973=TRUE, "거절",
IF(F973=TRUE, "회신 수신",
"태핑 완료 회신대기")))))
))))</f>
        <v>태핑 완료 회신대기</v>
      </c>
      <c r="F973" s="22" t="b">
        <v>0</v>
      </c>
      <c r="G973" s="22" t="b">
        <v>0</v>
      </c>
      <c r="H973" s="22" t="b">
        <v>0</v>
      </c>
      <c r="I973" s="22" t="b">
        <f>IF(COUNTIF([1]!Form_Responses1[[#All],[Instagram account
(ex. idenel_official - Do not put "@")]], LOWER(A973)) &gt; 0, TRUE, FALSE)</f>
        <v>0</v>
      </c>
      <c r="J973" s="23"/>
      <c r="K973" s="20" t="str">
        <f>IFERROR(VLOOKUP(LOWER(A973), '[1]설문지 응답 시트1'!I:N, 6, FALSE), "")</f>
        <v/>
      </c>
      <c r="L973" s="22" t="b">
        <v>0</v>
      </c>
      <c r="M973" s="22" t="b">
        <v>0</v>
      </c>
      <c r="N973" s="20"/>
      <c r="O973" s="21" t="str">
        <f>IF(ISBLANK(Table1[[#This Row],[예약일(확정)]]),"",Table1[[#This Row],[예약일(확정)]]+7)</f>
        <v/>
      </c>
      <c r="P973" s="20"/>
      <c r="Q973" s="20"/>
      <c r="R973" s="20"/>
      <c r="S973" s="20"/>
      <c r="T973" s="20"/>
      <c r="U973" s="19"/>
    </row>
    <row r="974" spans="1:21" ht="17">
      <c r="A974" s="75" t="s">
        <v>4925</v>
      </c>
      <c r="B974" s="222" t="str">
        <f>"https://www.instagram.com/"&amp;A974</f>
        <v>https://www.instagram.com/toni.marie.graham</v>
      </c>
      <c r="C974" s="182"/>
      <c r="D974" s="148" t="s">
        <v>4</v>
      </c>
      <c r="E974" s="223" t="str">
        <f ca="1">IF(AND(J974&lt;&gt;"", O974&lt;&gt;"", TODAY() &gt; O974, N974=""), "포스팅 지연",
IF(N974&lt;&gt;"", "포스팅 완료",
IF(M974=TRUE, "시술 완료",
IF(L974=TRUE, "콘텐츠 가이드 전송",
IF(NOT(ISBLANK(J974)), "예약 확정",
IF(I974=TRUE, "구글폼 회신",
IF(H974=TRUE, "구글폼 전송",
IF(G974=TRUE, "거절",
IF(F974=TRUE, "회신 수신",
"태핑 완료 회신대기")))))
))))</f>
        <v>태핑 완료 회신대기</v>
      </c>
      <c r="F974" s="13" t="b">
        <v>0</v>
      </c>
      <c r="G974" s="13" t="b">
        <v>0</v>
      </c>
      <c r="H974" s="13" t="b">
        <v>0</v>
      </c>
      <c r="I974" s="13" t="b">
        <f>IF(COUNTIF([1]!Form_Responses1[[#All],[Instagram account
(ex. idenel_official - Do not put "@")]], LOWER(A974)) &gt; 0, TRUE, FALSE)</f>
        <v>0</v>
      </c>
      <c r="J974" s="14"/>
      <c r="K974" s="11" t="str">
        <f>IFERROR(VLOOKUP(LOWER(A974), '[1]설문지 응답 시트1'!I:N, 6, FALSE), "")</f>
        <v/>
      </c>
      <c r="L974" s="13" t="b">
        <v>0</v>
      </c>
      <c r="M974" s="13" t="b">
        <v>0</v>
      </c>
      <c r="N974" s="11"/>
      <c r="O974" s="12" t="str">
        <f>IF(ISBLANK(Table1[[#This Row],[예약일(확정)]]),"",Table1[[#This Row],[예약일(확정)]]+7)</f>
        <v/>
      </c>
      <c r="P974" s="11"/>
      <c r="Q974" s="11"/>
      <c r="R974" s="11"/>
      <c r="S974" s="11"/>
      <c r="T974" s="11"/>
      <c r="U974" s="10"/>
    </row>
    <row r="975" spans="1:21" ht="17">
      <c r="A975" s="72" t="s">
        <v>4924</v>
      </c>
      <c r="B975" s="222" t="str">
        <f>"https://www.instagram.com/"&amp;A975</f>
        <v>https://www.instagram.com/umma.nola</v>
      </c>
      <c r="C975" s="182"/>
      <c r="D975" s="150" t="s">
        <v>4</v>
      </c>
      <c r="E975" s="224" t="str">
        <f ca="1">IF(AND(J975&lt;&gt;"", O975&lt;&gt;"", TODAY() &gt; O975, N975=""), "포스팅 지연",
IF(N975&lt;&gt;"", "포스팅 완료",
IF(M975=TRUE, "시술 완료",
IF(L975=TRUE, "콘텐츠 가이드 전송",
IF(NOT(ISBLANK(J975)), "예약 확정",
IF(I975=TRUE, "구글폼 회신",
IF(H975=TRUE, "구글폼 전송",
IF(G975=TRUE, "거절",
IF(F975=TRUE, "회신 수신",
"태핑 완료 회신대기")))))
))))</f>
        <v>태핑 완료 회신대기</v>
      </c>
      <c r="F975" s="22" t="b">
        <v>0</v>
      </c>
      <c r="G975" s="22" t="b">
        <v>0</v>
      </c>
      <c r="H975" s="22" t="b">
        <v>0</v>
      </c>
      <c r="I975" s="22" t="b">
        <f>IF(COUNTIF([1]!Form_Responses1[[#All],[Instagram account
(ex. idenel_official - Do not put "@")]], LOWER(A975)) &gt; 0, TRUE, FALSE)</f>
        <v>0</v>
      </c>
      <c r="J975" s="23"/>
      <c r="K975" s="20" t="str">
        <f>IFERROR(VLOOKUP(LOWER(A975), '[1]설문지 응답 시트1'!I:N, 6, FALSE), "")</f>
        <v/>
      </c>
      <c r="L975" s="22" t="b">
        <v>0</v>
      </c>
      <c r="M975" s="22" t="b">
        <v>0</v>
      </c>
      <c r="N975" s="20"/>
      <c r="O975" s="21" t="str">
        <f>IF(ISBLANK(Table1[[#This Row],[예약일(확정)]]),"",Table1[[#This Row],[예약일(확정)]]+7)</f>
        <v/>
      </c>
      <c r="P975" s="20"/>
      <c r="Q975" s="20"/>
      <c r="R975" s="20"/>
      <c r="S975" s="20"/>
      <c r="T975" s="20"/>
      <c r="U975" s="19"/>
    </row>
    <row r="976" spans="1:21" ht="17">
      <c r="A976" s="124" t="s">
        <v>4923</v>
      </c>
      <c r="B976" s="222" t="str">
        <f>"https://www.instagram.com/"&amp;A976</f>
        <v>https://www.instagram.com/venuscgcg</v>
      </c>
      <c r="C976" s="182"/>
      <c r="D976" s="148" t="s">
        <v>4</v>
      </c>
      <c r="E976" s="223" t="str">
        <f ca="1">IF(AND(J976&lt;&gt;"", O976&lt;&gt;"", TODAY() &gt; O976, N976=""), "포스팅 지연",
IF(N976&lt;&gt;"", "포스팅 완료",
IF(M976=TRUE, "시술 완료",
IF(L976=TRUE, "콘텐츠 가이드 전송",
IF(NOT(ISBLANK(J976)), "예약 확정",
IF(I976=TRUE, "구글폼 회신",
IF(H976=TRUE, "구글폼 전송",
IF(G976=TRUE, "거절",
IF(F976=TRUE, "회신 수신",
"태핑 완료 회신대기")))))
))))</f>
        <v>태핑 완료 회신대기</v>
      </c>
      <c r="F976" s="13" t="b">
        <v>0</v>
      </c>
      <c r="G976" s="13" t="b">
        <v>0</v>
      </c>
      <c r="H976" s="13" t="b">
        <v>0</v>
      </c>
      <c r="I976" s="13" t="b">
        <f>IF(COUNTIF([1]!Form_Responses1[[#All],[Instagram account
(ex. idenel_official - Do not put "@")]], LOWER(A976)) &gt; 0, TRUE, FALSE)</f>
        <v>0</v>
      </c>
      <c r="J976" s="14"/>
      <c r="K976" s="11" t="str">
        <f>IFERROR(VLOOKUP(LOWER(A976), '[1]설문지 응답 시트1'!I:N, 6, FALSE), "")</f>
        <v/>
      </c>
      <c r="L976" s="13" t="b">
        <v>0</v>
      </c>
      <c r="M976" s="13" t="b">
        <v>0</v>
      </c>
      <c r="N976" s="11"/>
      <c r="O976" s="12" t="str">
        <f>IF(ISBLANK(Table1[[#This Row],[예약일(확정)]]),"",Table1[[#This Row],[예약일(확정)]]+7)</f>
        <v/>
      </c>
      <c r="P976" s="11"/>
      <c r="Q976" s="11"/>
      <c r="R976" s="11"/>
      <c r="S976" s="11"/>
      <c r="T976" s="11"/>
      <c r="U976" s="10"/>
    </row>
    <row r="977" spans="1:21" ht="17">
      <c r="A977" s="71" t="s">
        <v>4922</v>
      </c>
      <c r="B977" s="222" t="str">
        <f>"https://www.instagram.com/"&amp;A977</f>
        <v>https://www.instagram.com/vidoutboundaries</v>
      </c>
      <c r="C977" s="182"/>
      <c r="D977" s="150" t="s">
        <v>4</v>
      </c>
      <c r="E977" s="224" t="str">
        <f ca="1">IF(AND(J977&lt;&gt;"", O977&lt;&gt;"", TODAY() &gt; O977, N977=""), "포스팅 지연",
IF(N977&lt;&gt;"", "포스팅 완료",
IF(M977=TRUE, "시술 완료",
IF(L977=TRUE, "콘텐츠 가이드 전송",
IF(NOT(ISBLANK(J977)), "예약 확정",
IF(I977=TRUE, "구글폼 회신",
IF(H977=TRUE, "구글폼 전송",
IF(G977=TRUE, "거절",
IF(F977=TRUE, "회신 수신",
"태핑 완료 회신대기")))))
))))</f>
        <v>태핑 완료 회신대기</v>
      </c>
      <c r="F977" s="22" t="b">
        <v>0</v>
      </c>
      <c r="G977" s="22" t="b">
        <v>0</v>
      </c>
      <c r="H977" s="22" t="b">
        <v>0</v>
      </c>
      <c r="I977" s="22" t="b">
        <f>IF(COUNTIF([1]!Form_Responses1[[#All],[Instagram account
(ex. idenel_official - Do not put "@")]], LOWER(A977)) &gt; 0, TRUE, FALSE)</f>
        <v>0</v>
      </c>
      <c r="J977" s="23"/>
      <c r="K977" s="20" t="str">
        <f>IFERROR(VLOOKUP(LOWER(A977), '[1]설문지 응답 시트1'!I:N, 6, FALSE), "")</f>
        <v/>
      </c>
      <c r="L977" s="22" t="b">
        <v>0</v>
      </c>
      <c r="M977" s="22" t="b">
        <v>0</v>
      </c>
      <c r="N977" s="20"/>
      <c r="O977" s="21" t="str">
        <f>IF(ISBLANK(Table1[[#This Row],[예약일(확정)]]),"",Table1[[#This Row],[예약일(확정)]]+7)</f>
        <v/>
      </c>
      <c r="P977" s="20"/>
      <c r="Q977" s="20"/>
      <c r="R977" s="20"/>
      <c r="S977" s="20"/>
      <c r="T977" s="20"/>
      <c r="U977" s="19"/>
    </row>
    <row r="978" spans="1:21" ht="17">
      <c r="A978" s="71" t="s">
        <v>4921</v>
      </c>
      <c r="B978" s="222" t="str">
        <f>"https://www.instagram.com/"&amp;A978</f>
        <v>https://www.instagram.com/waggishboy</v>
      </c>
      <c r="C978" s="182"/>
      <c r="D978" s="148" t="s">
        <v>4</v>
      </c>
      <c r="E978" s="223" t="str">
        <f ca="1">IF(AND(J978&lt;&gt;"", O978&lt;&gt;"", TODAY() &gt; O978, N978=""), "포스팅 지연",
IF(N978&lt;&gt;"", "포스팅 완료",
IF(M978=TRUE, "시술 완료",
IF(L978=TRUE, "콘텐츠 가이드 전송",
IF(NOT(ISBLANK(J978)), "예약 확정",
IF(I978=TRUE, "구글폼 회신",
IF(H978=TRUE, "구글폼 전송",
IF(G978=TRUE, "거절",
IF(F978=TRUE, "회신 수신",
"태핑 완료 회신대기")))))
))))</f>
        <v>회신 수신</v>
      </c>
      <c r="F978" s="13" t="b">
        <v>1</v>
      </c>
      <c r="G978" s="13" t="b">
        <v>0</v>
      </c>
      <c r="H978" s="13" t="b">
        <v>0</v>
      </c>
      <c r="I978" s="13" t="b">
        <f>IF(COUNTIF([1]!Form_Responses1[[#All],[Instagram account
(ex. idenel_official - Do not put "@")]], LOWER(A978)) &gt; 0, TRUE, FALSE)</f>
        <v>0</v>
      </c>
      <c r="J978" s="14"/>
      <c r="K978" s="11" t="str">
        <f>IFERROR(VLOOKUP(LOWER(A978), '[1]설문지 응답 시트1'!I:N, 6, FALSE), "")</f>
        <v/>
      </c>
      <c r="L978" s="13" t="b">
        <v>0</v>
      </c>
      <c r="M978" s="13" t="b">
        <v>0</v>
      </c>
      <c r="N978" s="11"/>
      <c r="O978" s="12" t="str">
        <f>IF(ISBLANK(Table1[[#This Row],[예약일(확정)]]),"",Table1[[#This Row],[예약일(확정)]]+7)</f>
        <v/>
      </c>
      <c r="P978" s="11"/>
      <c r="Q978" s="11"/>
      <c r="R978" s="11"/>
      <c r="S978" s="11"/>
      <c r="T978" s="11"/>
      <c r="U978" s="10"/>
    </row>
    <row r="979" spans="1:21" ht="17">
      <c r="A979" s="124" t="s">
        <v>4920</v>
      </c>
      <c r="B979" s="222" t="str">
        <f>"https://www.instagram.com/"&amp;A979</f>
        <v>https://www.instagram.com/wawamaripha</v>
      </c>
      <c r="C979" s="182"/>
      <c r="D979" s="150" t="s">
        <v>4</v>
      </c>
      <c r="E979" s="20" t="str">
        <f ca="1">IF(AND(J979&lt;&gt;"", O979&lt;&gt;"", TODAY() &gt; O979, N979=""), "포스팅 지연",
IF(N979&lt;&gt;"", "포스팅 완료",
IF(M979=TRUE, "시술 완료",
IF(L979=TRUE, "콘텐츠 가이드 전송",
IF(NOT(ISBLANK(J979)), "예약 확정",
IF(I979=TRUE, "구글폼 회신",
IF(H979=TRUE, "구글폼 전송",
IF(G979=TRUE, "거절",
IF(F979=TRUE, "회신 수신",
"태핑 완료 회신대기")))))
))))</f>
        <v>회신 수신</v>
      </c>
      <c r="F979" s="22" t="b">
        <v>1</v>
      </c>
      <c r="G979" s="22" t="b">
        <v>0</v>
      </c>
      <c r="H979" s="22" t="b">
        <v>0</v>
      </c>
      <c r="I979" s="22" t="b">
        <f>IF(COUNTIF([1]!Form_Responses1[[#All],[Instagram account
(ex. idenel_official - Do not put "@")]], LOWER(A979)) &gt; 0, TRUE, FALSE)</f>
        <v>0</v>
      </c>
      <c r="J979" s="23"/>
      <c r="K979" s="20" t="str">
        <f>IFERROR(VLOOKUP(LOWER(A979), '[1]설문지 응답 시트1'!I:N, 6, FALSE), "")</f>
        <v/>
      </c>
      <c r="L979" s="22" t="b">
        <v>0</v>
      </c>
      <c r="M979" s="22" t="b">
        <v>0</v>
      </c>
      <c r="N979" s="20"/>
      <c r="O979" s="21" t="str">
        <f>IF(ISBLANK(Table1[[#This Row],[예약일(확정)]]),"",Table1[[#This Row],[예약일(확정)]]+7)</f>
        <v/>
      </c>
      <c r="P979" s="20"/>
      <c r="Q979" s="20"/>
      <c r="R979" s="20"/>
      <c r="S979" s="20"/>
      <c r="T979" s="20"/>
      <c r="U979" s="19"/>
    </row>
    <row r="980" spans="1:21" ht="17">
      <c r="A980" s="71" t="s">
        <v>4919</v>
      </c>
      <c r="B980" s="222" t="str">
        <f>"https://www.instagram.com/"&amp;A980</f>
        <v>https://www.instagram.com/winasaur</v>
      </c>
      <c r="C980" s="182"/>
      <c r="D980" s="148" t="s">
        <v>4</v>
      </c>
      <c r="E980" s="11" t="str">
        <f ca="1">IF(AND(J980&lt;&gt;"", O980&lt;&gt;"", TODAY() &gt; O980, N980=""), "포스팅 지연",
IF(N980&lt;&gt;"", "포스팅 완료",
IF(M980=TRUE, "시술 완료",
IF(L980=TRUE, "콘텐츠 가이드 전송",
IF(NOT(ISBLANK(J980)), "예약 확정",
IF(I980=TRUE, "구글폼 회신",
IF(H980=TRUE, "구글폼 전송",
IF(G980=TRUE, "거절",
IF(F980=TRUE, "회신 수신",
"태핑 완료 회신대기")))))
))))</f>
        <v>태핑 완료 회신대기</v>
      </c>
      <c r="F980" s="13" t="b">
        <v>0</v>
      </c>
      <c r="G980" s="13" t="b">
        <v>0</v>
      </c>
      <c r="H980" s="13" t="b">
        <v>0</v>
      </c>
      <c r="I980" s="13" t="b">
        <f>IF(COUNTIF([1]!Form_Responses1[[#All],[Instagram account
(ex. idenel_official - Do not put "@")]], LOWER(A980)) &gt; 0, TRUE, FALSE)</f>
        <v>0</v>
      </c>
      <c r="J980" s="14"/>
      <c r="K980" s="11" t="str">
        <f>IFERROR(VLOOKUP(LOWER(A980), '[1]설문지 응답 시트1'!I:N, 6, FALSE), "")</f>
        <v/>
      </c>
      <c r="L980" s="13" t="b">
        <v>0</v>
      </c>
      <c r="M980" s="13" t="b">
        <v>0</v>
      </c>
      <c r="N980" s="11"/>
      <c r="O980" s="12" t="str">
        <f>IF(ISBLANK(Table1[[#This Row],[예약일(확정)]]),"",Table1[[#This Row],[예약일(확정)]]+7)</f>
        <v/>
      </c>
      <c r="P980" s="11"/>
      <c r="Q980" s="11"/>
      <c r="R980" s="11"/>
      <c r="S980" s="11"/>
      <c r="T980" s="11"/>
      <c r="U980" s="10"/>
    </row>
    <row r="981" spans="1:21" ht="17">
      <c r="A981" s="124" t="s">
        <v>4918</v>
      </c>
      <c r="B981" s="222" t="str">
        <f>"https://www.instagram.com/"&amp;A981</f>
        <v>https://www.instagram.com/wtvrcandy</v>
      </c>
      <c r="C981" s="182"/>
      <c r="D981" s="150" t="s">
        <v>4</v>
      </c>
      <c r="E981" s="20" t="str">
        <f ca="1">IF(AND(J981&lt;&gt;"", O981&lt;&gt;"", TODAY() &gt; O981, N981=""), "포스팅 지연",
IF(N981&lt;&gt;"", "포스팅 완료",
IF(M981=TRUE, "시술 완료",
IF(L981=TRUE, "콘텐츠 가이드 전송",
IF(NOT(ISBLANK(J981)), "예약 확정",
IF(I981=TRUE, "구글폼 회신",
IF(H981=TRUE, "구글폼 전송",
IF(G981=TRUE, "거절",
IF(F981=TRUE, "회신 수신",
"태핑 완료 회신대기")))))
))))</f>
        <v>태핑 완료 회신대기</v>
      </c>
      <c r="F981" s="22" t="b">
        <v>0</v>
      </c>
      <c r="G981" s="22" t="b">
        <v>0</v>
      </c>
      <c r="H981" s="22" t="b">
        <v>0</v>
      </c>
      <c r="I981" s="22" t="b">
        <f>IF(COUNTIF([1]!Form_Responses1[[#All],[Instagram account
(ex. idenel_official - Do not put "@")]], LOWER(A981)) &gt; 0, TRUE, FALSE)</f>
        <v>0</v>
      </c>
      <c r="J981" s="23"/>
      <c r="K981" s="20" t="str">
        <f>IFERROR(VLOOKUP(LOWER(A981), '[1]설문지 응답 시트1'!I:N, 6, FALSE), "")</f>
        <v/>
      </c>
      <c r="L981" s="22" t="b">
        <v>0</v>
      </c>
      <c r="M981" s="22" t="b">
        <v>0</v>
      </c>
      <c r="N981" s="20"/>
      <c r="O981" s="21" t="str">
        <f>IF(ISBLANK(Table1[[#This Row],[예약일(확정)]]),"",Table1[[#This Row],[예약일(확정)]]+7)</f>
        <v/>
      </c>
      <c r="P981" s="20"/>
      <c r="Q981" s="20"/>
      <c r="R981" s="20"/>
      <c r="S981" s="20"/>
      <c r="T981" s="20"/>
      <c r="U981" s="19"/>
    </row>
    <row r="982" spans="1:21" ht="17">
      <c r="A982" s="124" t="s">
        <v>4917</v>
      </c>
      <c r="B982" s="222" t="str">
        <f>"https://www.instagram.com/"&amp;A982</f>
        <v>https://www.instagram.com/ycn_gram</v>
      </c>
      <c r="C982" s="182"/>
      <c r="D982" s="148" t="s">
        <v>4</v>
      </c>
      <c r="E982" s="11" t="str">
        <f ca="1">IF(AND(J982&lt;&gt;"", O982&lt;&gt;"", TODAY() &gt; O982, N982=""), "포스팅 지연",
IF(N982&lt;&gt;"", "포스팅 완료",
IF(M982=TRUE, "시술 완료",
IF(L982=TRUE, "콘텐츠 가이드 전송",
IF(NOT(ISBLANK(J982)), "예약 확정",
IF(I982=TRUE, "구글폼 회신",
IF(H982=TRUE, "구글폼 전송",
IF(G982=TRUE, "거절",
IF(F982=TRUE, "회신 수신",
"태핑 완료 회신대기")))))
))))</f>
        <v>태핑 완료 회신대기</v>
      </c>
      <c r="F982" s="13" t="b">
        <v>0</v>
      </c>
      <c r="G982" s="13" t="b">
        <v>0</v>
      </c>
      <c r="H982" s="13" t="b">
        <v>0</v>
      </c>
      <c r="I982" s="13" t="b">
        <f>IF(COUNTIF([1]!Form_Responses1[[#All],[Instagram account
(ex. idenel_official - Do not put "@")]], LOWER(A982)) &gt; 0, TRUE, FALSE)</f>
        <v>0</v>
      </c>
      <c r="J982" s="14"/>
      <c r="K982" s="11" t="str">
        <f>IFERROR(VLOOKUP(LOWER(A982), '[1]설문지 응답 시트1'!I:N, 6, FALSE), "")</f>
        <v/>
      </c>
      <c r="L982" s="13" t="b">
        <v>0</v>
      </c>
      <c r="M982" s="13" t="b">
        <v>0</v>
      </c>
      <c r="N982" s="11"/>
      <c r="O982" s="12" t="str">
        <f>IF(ISBLANK(Table1[[#This Row],[예약일(확정)]]),"",Table1[[#This Row],[예약일(확정)]]+7)</f>
        <v/>
      </c>
      <c r="P982" s="11"/>
      <c r="Q982" s="11"/>
      <c r="R982" s="11"/>
      <c r="S982" s="11"/>
      <c r="T982" s="11"/>
      <c r="U982" s="10"/>
    </row>
    <row r="983" spans="1:21" ht="17">
      <c r="A983" s="71" t="s">
        <v>4916</v>
      </c>
      <c r="B983" s="222" t="str">
        <f>"https://www.instagram.com/"&amp;A983</f>
        <v>https://www.instagram.com/yescostav</v>
      </c>
      <c r="C983" s="182"/>
      <c r="D983" s="150" t="s">
        <v>4</v>
      </c>
      <c r="E983" s="20" t="str">
        <f ca="1">IF(AND(J983&lt;&gt;"", O983&lt;&gt;"", TODAY() &gt; O983, N983=""), "포스팅 지연",
IF(N983&lt;&gt;"", "포스팅 완료",
IF(M983=TRUE, "시술 완료",
IF(L983=TRUE, "콘텐츠 가이드 전송",
IF(NOT(ISBLANK(J983)), "예약 확정",
IF(I983=TRUE, "구글폼 회신",
IF(H983=TRUE, "구글폼 전송",
IF(G983=TRUE, "거절",
IF(F983=TRUE, "회신 수신",
"태핑 완료 회신대기")))))
))))</f>
        <v>구글폼 전송</v>
      </c>
      <c r="F983" s="22" t="b">
        <v>1</v>
      </c>
      <c r="G983" s="22" t="b">
        <v>0</v>
      </c>
      <c r="H983" s="22" t="b">
        <v>1</v>
      </c>
      <c r="I983" s="22" t="b">
        <f>IF(COUNTIF([1]!Form_Responses1[[#All],[Instagram account
(ex. idenel_official - Do not put "@")]], LOWER(A983)) &gt; 0, TRUE, FALSE)</f>
        <v>0</v>
      </c>
      <c r="J983" s="23"/>
      <c r="K983" s="20" t="str">
        <f>IFERROR(VLOOKUP(LOWER(A983), '[1]설문지 응답 시트1'!I:N, 6, FALSE), "")</f>
        <v/>
      </c>
      <c r="L983" s="22" t="b">
        <v>0</v>
      </c>
      <c r="M983" s="22" t="b">
        <v>0</v>
      </c>
      <c r="N983" s="20"/>
      <c r="O983" s="21" t="str">
        <f>IF(ISBLANK(Table1[[#This Row],[예약일(확정)]]),"",Table1[[#This Row],[예약일(확정)]]+7)</f>
        <v/>
      </c>
      <c r="P983" s="20"/>
      <c r="Q983" s="20"/>
      <c r="R983" s="20"/>
      <c r="S983" s="20"/>
      <c r="T983" s="20"/>
      <c r="U983" s="19"/>
    </row>
    <row r="984" spans="1:21" ht="17">
      <c r="A984" s="75" t="s">
        <v>4915</v>
      </c>
      <c r="B984" s="222" t="str">
        <f>"https://www.instagram.com/"&amp;A984</f>
        <v>https://www.instagram.com/yourfavoritebolivian</v>
      </c>
      <c r="C984" s="182"/>
      <c r="D984" s="148" t="s">
        <v>4</v>
      </c>
      <c r="E984" s="11" t="str">
        <f ca="1">IF(AND(J984&lt;&gt;"", O984&lt;&gt;"", TODAY() &gt; O984, N984=""), "포스팅 지연",
IF(N984&lt;&gt;"", "포스팅 완료",
IF(M984=TRUE, "시술 완료",
IF(L984=TRUE, "콘텐츠 가이드 전송",
IF(NOT(ISBLANK(J984)), "예약 확정",
IF(I984=TRUE, "구글폼 회신",
IF(H984=TRUE, "구글폼 전송",
IF(G984=TRUE, "거절",
IF(F984=TRUE, "회신 수신",
"태핑 완료 회신대기")))))
))))</f>
        <v>태핑 완료 회신대기</v>
      </c>
      <c r="F984" s="13" t="b">
        <v>0</v>
      </c>
      <c r="G984" s="13" t="b">
        <v>0</v>
      </c>
      <c r="H984" s="13" t="b">
        <v>0</v>
      </c>
      <c r="I984" s="13" t="b">
        <f>IF(COUNTIF([1]!Form_Responses1[[#All],[Instagram account
(ex. idenel_official - Do not put "@")]], LOWER(A984)) &gt; 0, TRUE, FALSE)</f>
        <v>0</v>
      </c>
      <c r="J984" s="14"/>
      <c r="K984" s="11" t="str">
        <f>IFERROR(VLOOKUP(LOWER(A984), '[1]설문지 응답 시트1'!I:N, 6, FALSE), "")</f>
        <v/>
      </c>
      <c r="L984" s="13" t="b">
        <v>0</v>
      </c>
      <c r="M984" s="13" t="b">
        <v>0</v>
      </c>
      <c r="N984" s="11"/>
      <c r="O984" s="12" t="str">
        <f>IF(ISBLANK(Table1[[#This Row],[예약일(확정)]]),"",Table1[[#This Row],[예약일(확정)]]+7)</f>
        <v/>
      </c>
      <c r="P984" s="11"/>
      <c r="Q984" s="11"/>
      <c r="R984" s="11"/>
      <c r="S984" s="11"/>
      <c r="T984" s="11"/>
      <c r="U984" s="10"/>
    </row>
    <row r="985" spans="1:21" ht="17">
      <c r="A985" s="72" t="s">
        <v>4914</v>
      </c>
      <c r="B985" s="222" t="str">
        <f>"https://www.instagram.com/"&amp;A985</f>
        <v>https://www.instagram.com/zerotokorea</v>
      </c>
      <c r="C985" s="182"/>
      <c r="D985" s="150" t="s">
        <v>4</v>
      </c>
      <c r="E985" s="20" t="str">
        <f ca="1">IF(AND(J985&lt;&gt;"", O985&lt;&gt;"", TODAY() &gt; O985, N985=""), "포스팅 지연",
IF(N985&lt;&gt;"", "포스팅 완료",
IF(M985=TRUE, "시술 완료",
IF(L985=TRUE, "콘텐츠 가이드 전송",
IF(NOT(ISBLANK(J985)), "예약 확정",
IF(I985=TRUE, "구글폼 회신",
IF(H985=TRUE, "구글폼 전송",
IF(G985=TRUE, "거절",
IF(F985=TRUE, "회신 수신",
"태핑 완료 회신대기")))))
))))</f>
        <v>태핑 완료 회신대기</v>
      </c>
      <c r="F985" s="22" t="b">
        <v>0</v>
      </c>
      <c r="G985" s="22" t="b">
        <v>0</v>
      </c>
      <c r="H985" s="22" t="b">
        <v>0</v>
      </c>
      <c r="I985" s="22" t="b">
        <f>IF(COUNTIF([1]!Form_Responses1[[#All],[Instagram account
(ex. idenel_official - Do not put "@")]], LOWER(A985)) &gt; 0, TRUE, FALSE)</f>
        <v>0</v>
      </c>
      <c r="J985" s="23"/>
      <c r="K985" s="20" t="str">
        <f>IFERROR(VLOOKUP(LOWER(A985), '[1]설문지 응답 시트1'!I:N, 6, FALSE), "")</f>
        <v/>
      </c>
      <c r="L985" s="22" t="b">
        <v>0</v>
      </c>
      <c r="M985" s="22" t="b">
        <v>0</v>
      </c>
      <c r="N985" s="20"/>
      <c r="O985" s="21" t="str">
        <f>IF(ISBLANK(Table1[[#This Row],[예약일(확정)]]),"",Table1[[#This Row],[예약일(확정)]]+7)</f>
        <v/>
      </c>
      <c r="P985" s="20"/>
      <c r="Q985" s="20"/>
      <c r="R985" s="20"/>
      <c r="S985" s="20"/>
      <c r="T985" s="20"/>
      <c r="U985" s="19"/>
    </row>
    <row r="986" spans="1:21" ht="17">
      <c r="A986" s="124" t="s">
        <v>4913</v>
      </c>
      <c r="B986" s="222" t="str">
        <f>"https://www.instagram.com/"&amp;A986</f>
        <v>https://www.instagram.com/zulhilmi173</v>
      </c>
      <c r="C986" s="182"/>
      <c r="D986" s="148" t="s">
        <v>4</v>
      </c>
      <c r="E986" s="11" t="str">
        <f ca="1">IF(AND(J986&lt;&gt;"", O986&lt;&gt;"", TODAY() &gt; O986, N986=""), "포스팅 지연",
IF(N986&lt;&gt;"", "포스팅 완료",
IF(M986=TRUE, "시술 완료",
IF(L986=TRUE, "콘텐츠 가이드 전송",
IF(NOT(ISBLANK(J986)), "예약 확정",
IF(I986=TRUE, "구글폼 회신",
IF(H986=TRUE, "구글폼 전송",
IF(G986=TRUE, "거절",
IF(F986=TRUE, "회신 수신",
"태핑 완료 회신대기")))))
))))</f>
        <v>회신 수신</v>
      </c>
      <c r="F986" s="13" t="b">
        <v>1</v>
      </c>
      <c r="G986" s="13" t="b">
        <v>0</v>
      </c>
      <c r="H986" s="13" t="b">
        <v>0</v>
      </c>
      <c r="I986" s="13" t="b">
        <f>IF(COUNTIF([1]!Form_Responses1[[#All],[Instagram account
(ex. idenel_official - Do not put "@")]], LOWER(A986)) &gt; 0, TRUE, FALSE)</f>
        <v>0</v>
      </c>
      <c r="J986" s="14"/>
      <c r="K986" s="11" t="str">
        <f>IFERROR(VLOOKUP(LOWER(A986), '[1]설문지 응답 시트1'!I:N, 6, FALSE), "")</f>
        <v/>
      </c>
      <c r="L986" s="13" t="b">
        <v>0</v>
      </c>
      <c r="M986" s="13" t="b">
        <v>0</v>
      </c>
      <c r="N986" s="11"/>
      <c r="O986" s="12" t="str">
        <f>IF(ISBLANK(Table1[[#This Row],[예약일(확정)]]),"",Table1[[#This Row],[예약일(확정)]]+7)</f>
        <v/>
      </c>
      <c r="P986" s="11"/>
      <c r="Q986" s="11"/>
      <c r="R986" s="11"/>
      <c r="S986" s="11"/>
      <c r="T986" s="11"/>
      <c r="U986" s="10"/>
    </row>
    <row r="987" spans="1:21" ht="17">
      <c r="A987" s="71" t="s">
        <v>4912</v>
      </c>
      <c r="B987" s="222" t="str">
        <f>"https://www.instagram.com/"&amp;A987</f>
        <v>https://www.instagram.com/studyingbeby</v>
      </c>
      <c r="C987" s="182"/>
      <c r="D987" s="150" t="s">
        <v>4</v>
      </c>
      <c r="E987" s="20" t="str">
        <f ca="1">IF(AND(J987&lt;&gt;"", O987&lt;&gt;"", TODAY() &gt; O987, N987=""), "포스팅 지연",
IF(N987&lt;&gt;"", "포스팅 완료",
IF(M987=TRUE, "시술 완료",
IF(L987=TRUE, "콘텐츠 가이드 전송",
IF(NOT(ISBLANK(J987)), "예약 확정",
IF(I987=TRUE, "구글폼 회신",
IF(H987=TRUE, "구글폼 전송",
IF(G987=TRUE, "거절",
IF(F987=TRUE, "회신 수신",
"태핑 완료 회신대기")))))
))))</f>
        <v>태핑 완료 회신대기</v>
      </c>
      <c r="F987" s="22" t="b">
        <v>0</v>
      </c>
      <c r="G987" s="22" t="b">
        <v>0</v>
      </c>
      <c r="H987" s="22" t="b">
        <v>0</v>
      </c>
      <c r="I987" s="22" t="b">
        <f>IF(COUNTIF([1]!Form_Responses1[[#All],[Instagram account
(ex. idenel_official - Do not put "@")]], LOWER(A987)) &gt; 0, TRUE, FALSE)</f>
        <v>0</v>
      </c>
      <c r="J987" s="23"/>
      <c r="K987" s="20" t="str">
        <f>IFERROR(VLOOKUP(LOWER(A987), '[1]설문지 응답 시트1'!I:N, 6, FALSE), "")</f>
        <v/>
      </c>
      <c r="L987" s="22" t="b">
        <v>0</v>
      </c>
      <c r="M987" s="22" t="b">
        <v>0</v>
      </c>
      <c r="N987" s="20"/>
      <c r="O987" s="21" t="str">
        <f>IF(ISBLANK(Table1[[#This Row],[예약일(확정)]]),"",Table1[[#This Row],[예약일(확정)]]+7)</f>
        <v/>
      </c>
      <c r="P987" s="20"/>
      <c r="Q987" s="20"/>
      <c r="R987" s="20"/>
      <c r="S987" s="20"/>
      <c r="T987" s="20"/>
      <c r="U987" s="19"/>
    </row>
    <row r="988" spans="1:21" ht="17">
      <c r="A988" s="75" t="s">
        <v>4911</v>
      </c>
      <c r="B988" s="222" t="str">
        <f>"https://www.instagram.com/"&amp;A988</f>
        <v>https://www.instagram.com/ratuvashti</v>
      </c>
      <c r="C988" s="182"/>
      <c r="D988" s="148" t="s">
        <v>4</v>
      </c>
      <c r="E988" s="11" t="str">
        <f ca="1">IF(AND(J988&lt;&gt;"", O988&lt;&gt;"", TODAY() &gt; O988, N988=""), "포스팅 지연",
IF(N988&lt;&gt;"", "포스팅 완료",
IF(M988=TRUE, "시술 완료",
IF(L988=TRUE, "콘텐츠 가이드 전송",
IF(NOT(ISBLANK(J988)), "예약 확정",
IF(I988=TRUE, "구글폼 회신",
IF(H988=TRUE, "구글폼 전송",
IF(G988=TRUE, "거절",
IF(F988=TRUE, "회신 수신",
"태핑 완료 회신대기")))))
))))</f>
        <v>태핑 완료 회신대기</v>
      </c>
      <c r="F988" s="13" t="b">
        <v>0</v>
      </c>
      <c r="G988" s="13" t="b">
        <v>0</v>
      </c>
      <c r="H988" s="13" t="b">
        <v>0</v>
      </c>
      <c r="I988" s="13" t="b">
        <f>IF(COUNTIF([1]!Form_Responses1[[#All],[Instagram account
(ex. idenel_official - Do not put "@")]], LOWER(A988)) &gt; 0, TRUE, FALSE)</f>
        <v>0</v>
      </c>
      <c r="J988" s="14"/>
      <c r="K988" s="11" t="str">
        <f>IFERROR(VLOOKUP(LOWER(A988), '[1]설문지 응답 시트1'!I:N, 6, FALSE), "")</f>
        <v/>
      </c>
      <c r="L988" s="13" t="b">
        <v>0</v>
      </c>
      <c r="M988" s="13" t="b">
        <v>0</v>
      </c>
      <c r="N988" s="11"/>
      <c r="O988" s="12" t="str">
        <f>IF(ISBLANK(Table1[[#This Row],[예약일(확정)]]),"",Table1[[#This Row],[예약일(확정)]]+7)</f>
        <v/>
      </c>
      <c r="P988" s="11"/>
      <c r="Q988" s="11"/>
      <c r="R988" s="11"/>
      <c r="S988" s="11"/>
      <c r="T988" s="11"/>
      <c r="U988" s="10"/>
    </row>
    <row r="989" spans="1:21" ht="17">
      <c r="A989" s="72" t="s">
        <v>4910</v>
      </c>
      <c r="B989" s="222" t="str">
        <f>"https://www.instagram.com/"&amp;A989</f>
        <v>https://www.instagram.com/malvikasehgaalkaura</v>
      </c>
      <c r="C989" s="182"/>
      <c r="D989" s="150" t="s">
        <v>4</v>
      </c>
      <c r="E989" s="20" t="str">
        <f ca="1">IF(AND(J989&lt;&gt;"", O989&lt;&gt;"", TODAY() &gt; O989, N989=""), "포스팅 지연",
IF(N989&lt;&gt;"", "포스팅 완료",
IF(M989=TRUE, "시술 완료",
IF(L989=TRUE, "콘텐츠 가이드 전송",
IF(NOT(ISBLANK(J989)), "예약 확정",
IF(I989=TRUE, "구글폼 회신",
IF(H989=TRUE, "구글폼 전송",
IF(G989=TRUE, "거절",
IF(F989=TRUE, "회신 수신",
"태핑 완료 회신대기")))))
))))</f>
        <v>회신 수신</v>
      </c>
      <c r="F989" s="22" t="b">
        <v>1</v>
      </c>
      <c r="G989" s="22" t="b">
        <v>0</v>
      </c>
      <c r="H989" s="22" t="b">
        <v>0</v>
      </c>
      <c r="I989" s="22" t="b">
        <f>IF(COUNTIF([1]!Form_Responses1[[#All],[Instagram account
(ex. idenel_official - Do not put "@")]], LOWER(A989)) &gt; 0, TRUE, FALSE)</f>
        <v>0</v>
      </c>
      <c r="J989" s="23"/>
      <c r="K989" s="20" t="str">
        <f>IFERROR(VLOOKUP(LOWER(A989), '[1]설문지 응답 시트1'!I:N, 6, FALSE), "")</f>
        <v/>
      </c>
      <c r="L989" s="22" t="b">
        <v>0</v>
      </c>
      <c r="M989" s="22" t="b">
        <v>0</v>
      </c>
      <c r="N989" s="20"/>
      <c r="O989" s="21" t="str">
        <f>IF(ISBLANK(Table1[[#This Row],[예약일(확정)]]),"",Table1[[#This Row],[예약일(확정)]]+7)</f>
        <v/>
      </c>
      <c r="P989" s="20"/>
      <c r="Q989" s="20"/>
      <c r="R989" s="20"/>
      <c r="S989" s="20"/>
      <c r="T989" s="20"/>
      <c r="U989" s="19"/>
    </row>
    <row r="990" spans="1:21" ht="17">
      <c r="A990" s="75" t="s">
        <v>4909</v>
      </c>
      <c r="B990" s="221" t="s">
        <v>4908</v>
      </c>
      <c r="C990" s="179"/>
      <c r="D990" s="148" t="s">
        <v>4</v>
      </c>
      <c r="E990" s="11" t="str">
        <f ca="1">IF(AND(J990&lt;&gt;"", O990&lt;&gt;"", TODAY() &gt; O990, N990=""), "포스팅 지연",
IF(N990&lt;&gt;"", "포스팅 완료",
IF(M990=TRUE, "시술 완료",
IF(L990=TRUE, "콘텐츠 가이드 전송",
IF(NOT(ISBLANK(J990)), "예약 확정",
IF(I990=TRUE, "구글폼 회신",
IF(H990=TRUE, "구글폼 전송",
IF(G990=TRUE, "거절",
IF(F990=TRUE, "회신 수신",
"태핑 완료 회신대기")))))
))))</f>
        <v>태핑 완료 회신대기</v>
      </c>
      <c r="F990" s="13" t="b">
        <v>0</v>
      </c>
      <c r="G990" s="13" t="b">
        <v>0</v>
      </c>
      <c r="H990" s="13" t="b">
        <v>0</v>
      </c>
      <c r="I990" s="13" t="b">
        <f>IF(COUNTIF([1]!Form_Responses1[[#All],[Instagram account
(ex. idenel_official - Do not put "@")]], LOWER(A990)) &gt; 0, TRUE, FALSE)</f>
        <v>0</v>
      </c>
      <c r="J990" s="14"/>
      <c r="K990" s="11" t="str">
        <f>IFERROR(VLOOKUP(LOWER(A990), '[1]설문지 응답 시트1'!I:N, 6, FALSE), "")</f>
        <v/>
      </c>
      <c r="L990" s="13" t="b">
        <v>0</v>
      </c>
      <c r="M990" s="13" t="b">
        <v>0</v>
      </c>
      <c r="N990" s="11"/>
      <c r="O990" s="12" t="str">
        <f>IF(ISBLANK(Table1[[#This Row],[예약일(확정)]]),"",Table1[[#This Row],[예약일(확정)]]+7)</f>
        <v/>
      </c>
      <c r="P990" s="11"/>
      <c r="Q990" s="11"/>
      <c r="R990" s="11"/>
      <c r="S990" s="11"/>
      <c r="T990" s="11"/>
      <c r="U990" s="10"/>
    </row>
    <row r="991" spans="1:21" ht="17">
      <c r="A991" s="124" t="s">
        <v>4907</v>
      </c>
      <c r="B991" s="184" t="s">
        <v>4906</v>
      </c>
      <c r="C991" s="179"/>
      <c r="D991" s="150" t="s">
        <v>4</v>
      </c>
      <c r="E991" s="20" t="str">
        <f ca="1">IF(AND(J991&lt;&gt;"", O991&lt;&gt;"", TODAY() &gt; O991, N991=""), "포스팅 지연",
IF(N991&lt;&gt;"", "포스팅 완료",
IF(M991=TRUE, "시술 완료",
IF(L991=TRUE, "콘텐츠 가이드 전송",
IF(NOT(ISBLANK(J991)), "예약 확정",
IF(I991=TRUE, "구글폼 회신",
IF(H991=TRUE, "구글폼 전송",
IF(G991=TRUE, "거절",
IF(F991=TRUE, "회신 수신",
"태핑 완료 회신대기")))))
))))</f>
        <v>태핑 완료 회신대기</v>
      </c>
      <c r="F991" s="22" t="b">
        <v>0</v>
      </c>
      <c r="G991" s="22" t="b">
        <v>0</v>
      </c>
      <c r="H991" s="22" t="b">
        <v>0</v>
      </c>
      <c r="I991" s="22" t="b">
        <f>IF(COUNTIF([1]!Form_Responses1[[#All],[Instagram account
(ex. idenel_official - Do not put "@")]], LOWER(A991)) &gt; 0, TRUE, FALSE)</f>
        <v>0</v>
      </c>
      <c r="J991" s="23"/>
      <c r="K991" s="20" t="str">
        <f>IFERROR(VLOOKUP(LOWER(A991), '[1]설문지 응답 시트1'!I:N, 6, FALSE), "")</f>
        <v/>
      </c>
      <c r="L991" s="22" t="b">
        <v>0</v>
      </c>
      <c r="M991" s="22" t="b">
        <v>0</v>
      </c>
      <c r="N991" s="20"/>
      <c r="O991" s="21" t="str">
        <f>IF(ISBLANK(Table1[[#This Row],[예약일(확정)]]),"",Table1[[#This Row],[예약일(확정)]]+7)</f>
        <v/>
      </c>
      <c r="P991" s="20"/>
      <c r="Q991" s="20"/>
      <c r="R991" s="20"/>
      <c r="S991" s="20"/>
      <c r="T991" s="20"/>
      <c r="U991" s="19"/>
    </row>
    <row r="992" spans="1:21" ht="17">
      <c r="A992" s="71" t="s">
        <v>4905</v>
      </c>
      <c r="B992" s="180" t="s">
        <v>4904</v>
      </c>
      <c r="C992" s="179"/>
      <c r="D992" s="148" t="s">
        <v>4</v>
      </c>
      <c r="E992" s="11" t="str">
        <f ca="1">IF(AND(J992&lt;&gt;"", O992&lt;&gt;"", TODAY() &gt; O992, N992=""), "포스팅 지연",
IF(N992&lt;&gt;"", "포스팅 완료",
IF(M992=TRUE, "시술 완료",
IF(L992=TRUE, "콘텐츠 가이드 전송",
IF(NOT(ISBLANK(J992)), "예약 확정",
IF(I992=TRUE, "구글폼 회신",
IF(H992=TRUE, "구글폼 전송",
IF(G992=TRUE, "거절",
IF(F992=TRUE, "회신 수신",
"태핑 완료 회신대기")))))
))))</f>
        <v>태핑 완료 회신대기</v>
      </c>
      <c r="F992" s="13" t="b">
        <v>0</v>
      </c>
      <c r="G992" s="13" t="b">
        <v>0</v>
      </c>
      <c r="H992" s="13" t="b">
        <v>0</v>
      </c>
      <c r="I992" s="13" t="b">
        <f>IF(COUNTIF([1]!Form_Responses1[[#All],[Instagram account
(ex. idenel_official - Do not put "@")]], LOWER(A992)) &gt; 0, TRUE, FALSE)</f>
        <v>0</v>
      </c>
      <c r="J992" s="14"/>
      <c r="K992" s="11" t="str">
        <f>IFERROR(VLOOKUP(LOWER(A992), '[1]설문지 응답 시트1'!I:N, 6, FALSE), "")</f>
        <v/>
      </c>
      <c r="L992" s="13" t="b">
        <v>0</v>
      </c>
      <c r="M992" s="13" t="b">
        <v>0</v>
      </c>
      <c r="N992" s="11"/>
      <c r="O992" s="12" t="str">
        <f>IF(ISBLANK(Table1[[#This Row],[예약일(확정)]]),"",Table1[[#This Row],[예약일(확정)]]+7)</f>
        <v/>
      </c>
      <c r="P992" s="11"/>
      <c r="Q992" s="11"/>
      <c r="R992" s="11"/>
      <c r="S992" s="11"/>
      <c r="T992" s="11"/>
      <c r="U992" s="10"/>
    </row>
    <row r="993" spans="1:21" ht="17">
      <c r="A993" s="71" t="s">
        <v>4903</v>
      </c>
      <c r="B993" s="180" t="s">
        <v>4902</v>
      </c>
      <c r="C993" s="179"/>
      <c r="D993" s="150" t="s">
        <v>4</v>
      </c>
      <c r="E993" s="20" t="str">
        <f ca="1">IF(AND(J993&lt;&gt;"", O993&lt;&gt;"", TODAY() &gt; O993, N993=""), "포스팅 지연",
IF(N993&lt;&gt;"", "포스팅 완료",
IF(M993=TRUE, "시술 완료",
IF(L993=TRUE, "콘텐츠 가이드 전송",
IF(NOT(ISBLANK(J993)), "예약 확정",
IF(I993=TRUE, "구글폼 회신",
IF(H993=TRUE, "구글폼 전송",
IF(G993=TRUE, "거절",
IF(F993=TRUE, "회신 수신",
"태핑 완료 회신대기")))))
))))</f>
        <v>태핑 완료 회신대기</v>
      </c>
      <c r="F993" s="22" t="b">
        <v>0</v>
      </c>
      <c r="G993" s="22" t="b">
        <v>0</v>
      </c>
      <c r="H993" s="22" t="b">
        <v>0</v>
      </c>
      <c r="I993" s="22" t="b">
        <f>IF(COUNTIF([1]!Form_Responses1[[#All],[Instagram account
(ex. idenel_official - Do not put "@")]], LOWER(A993)) &gt; 0, TRUE, FALSE)</f>
        <v>0</v>
      </c>
      <c r="J993" s="23"/>
      <c r="K993" s="20" t="str">
        <f>IFERROR(VLOOKUP(LOWER(A993), '[1]설문지 응답 시트1'!I:N, 6, FALSE), "")</f>
        <v/>
      </c>
      <c r="L993" s="22" t="b">
        <v>0</v>
      </c>
      <c r="M993" s="22" t="b">
        <v>0</v>
      </c>
      <c r="N993" s="20"/>
      <c r="O993" s="21" t="str">
        <f>IF(ISBLANK(Table1[[#This Row],[예약일(확정)]]),"",Table1[[#This Row],[예약일(확정)]]+7)</f>
        <v/>
      </c>
      <c r="P993" s="20"/>
      <c r="Q993" s="20"/>
      <c r="R993" s="20"/>
      <c r="S993" s="20"/>
      <c r="T993" s="20"/>
      <c r="U993" s="19"/>
    </row>
    <row r="994" spans="1:21" ht="17">
      <c r="A994" s="124" t="s">
        <v>4901</v>
      </c>
      <c r="B994" s="184" t="s">
        <v>4900</v>
      </c>
      <c r="C994" s="179"/>
      <c r="D994" s="148" t="s">
        <v>4</v>
      </c>
      <c r="E994" s="11" t="str">
        <f ca="1">IF(AND(J994&lt;&gt;"", O994&lt;&gt;"", TODAY() &gt; O994, N994=""), "포스팅 지연",
IF(N994&lt;&gt;"", "포스팅 완료",
IF(M994=TRUE, "시술 완료",
IF(L994=TRUE, "콘텐츠 가이드 전송",
IF(NOT(ISBLANK(J994)), "예약 확정",
IF(I994=TRUE, "구글폼 회신",
IF(H994=TRUE, "구글폼 전송",
IF(G994=TRUE, "거절",
IF(F994=TRUE, "회신 수신",
"태핑 완료 회신대기")))))
))))</f>
        <v>태핑 완료 회신대기</v>
      </c>
      <c r="F994" s="13" t="b">
        <v>0</v>
      </c>
      <c r="G994" s="13" t="b">
        <v>0</v>
      </c>
      <c r="H994" s="13" t="b">
        <v>0</v>
      </c>
      <c r="I994" s="13" t="b">
        <f>IF(COUNTIF([1]!Form_Responses1[[#All],[Instagram account
(ex. idenel_official - Do not put "@")]], LOWER(A994)) &gt; 0, TRUE, FALSE)</f>
        <v>0</v>
      </c>
      <c r="J994" s="14"/>
      <c r="K994" s="11" t="str">
        <f>IFERROR(VLOOKUP(LOWER(A994), '[1]설문지 응답 시트1'!I:N, 6, FALSE), "")</f>
        <v/>
      </c>
      <c r="L994" s="13" t="b">
        <v>0</v>
      </c>
      <c r="M994" s="13" t="b">
        <v>0</v>
      </c>
      <c r="N994" s="11"/>
      <c r="O994" s="12" t="str">
        <f>IF(ISBLANK(Table1[[#This Row],[예약일(확정)]]),"",Table1[[#This Row],[예약일(확정)]]+7)</f>
        <v/>
      </c>
      <c r="P994" s="11"/>
      <c r="Q994" s="11"/>
      <c r="R994" s="11"/>
      <c r="S994" s="11"/>
      <c r="T994" s="11"/>
      <c r="U994" s="10"/>
    </row>
    <row r="995" spans="1:21" ht="17">
      <c r="A995" s="71" t="s">
        <v>4899</v>
      </c>
      <c r="B995" s="180" t="s">
        <v>4898</v>
      </c>
      <c r="C995" s="179"/>
      <c r="D995" s="150" t="s">
        <v>4</v>
      </c>
      <c r="E995" s="20" t="str">
        <f ca="1">IF(AND(J995&lt;&gt;"", O995&lt;&gt;"", TODAY() &gt; O995, N995=""), "포스팅 지연",
IF(N995&lt;&gt;"", "포스팅 완료",
IF(M995=TRUE, "시술 완료",
IF(L995=TRUE, "콘텐츠 가이드 전송",
IF(NOT(ISBLANK(J995)), "예약 확정",
IF(I995=TRUE, "구글폼 회신",
IF(H995=TRUE, "구글폼 전송",
IF(G995=TRUE, "거절",
IF(F995=TRUE, "회신 수신",
"태핑 완료 회신대기")))))
))))</f>
        <v>회신 수신</v>
      </c>
      <c r="F995" s="22" t="b">
        <v>1</v>
      </c>
      <c r="G995" s="22" t="b">
        <v>0</v>
      </c>
      <c r="H995" s="22" t="b">
        <v>0</v>
      </c>
      <c r="I995" s="22" t="b">
        <f>IF(COUNTIF([1]!Form_Responses1[[#All],[Instagram account
(ex. idenel_official - Do not put "@")]], LOWER(A995)) &gt; 0, TRUE, FALSE)</f>
        <v>0</v>
      </c>
      <c r="J995" s="23"/>
      <c r="K995" s="20" t="str">
        <f>IFERROR(VLOOKUP(LOWER(A995), '[1]설문지 응답 시트1'!I:N, 6, FALSE), "")</f>
        <v/>
      </c>
      <c r="L995" s="22" t="b">
        <v>0</v>
      </c>
      <c r="M995" s="22" t="b">
        <v>0</v>
      </c>
      <c r="N995" s="20"/>
      <c r="O995" s="21" t="str">
        <f>IF(ISBLANK(Table1[[#This Row],[예약일(확정)]]),"",Table1[[#This Row],[예약일(확정)]]+7)</f>
        <v/>
      </c>
      <c r="P995" s="20"/>
      <c r="Q995" s="20"/>
      <c r="R995" s="20"/>
      <c r="S995" s="20"/>
      <c r="T995" s="20"/>
      <c r="U995" s="19"/>
    </row>
    <row r="996" spans="1:21" ht="17">
      <c r="A996" s="124" t="s">
        <v>4897</v>
      </c>
      <c r="B996" s="184" t="s">
        <v>4896</v>
      </c>
      <c r="C996" s="179"/>
      <c r="D996" s="148" t="s">
        <v>4</v>
      </c>
      <c r="E996" s="11" t="str">
        <f ca="1">IF(AND(J996&lt;&gt;"", O996&lt;&gt;"", TODAY() &gt; O996, N996=""), "포스팅 지연",
IF(N996&lt;&gt;"", "포스팅 완료",
IF(M996=TRUE, "시술 완료",
IF(L996=TRUE, "콘텐츠 가이드 전송",
IF(NOT(ISBLANK(J996)), "예약 확정",
IF(I996=TRUE, "구글폼 회신",
IF(H996=TRUE, "구글폼 전송",
IF(G996=TRUE, "거절",
IF(F996=TRUE, "회신 수신",
"태핑 완료 회신대기")))))
))))</f>
        <v>태핑 완료 회신대기</v>
      </c>
      <c r="F996" s="13" t="b">
        <v>0</v>
      </c>
      <c r="G996" s="13" t="b">
        <v>0</v>
      </c>
      <c r="H996" s="13" t="b">
        <v>0</v>
      </c>
      <c r="I996" s="13" t="b">
        <f>IF(COUNTIF([1]!Form_Responses1[[#All],[Instagram account
(ex. idenel_official - Do not put "@")]], LOWER(A996)) &gt; 0, TRUE, FALSE)</f>
        <v>0</v>
      </c>
      <c r="J996" s="14"/>
      <c r="K996" s="11" t="str">
        <f>IFERROR(VLOOKUP(LOWER(A996), '[1]설문지 응답 시트1'!I:N, 6, FALSE), "")</f>
        <v/>
      </c>
      <c r="L996" s="13" t="b">
        <v>0</v>
      </c>
      <c r="M996" s="13" t="b">
        <v>0</v>
      </c>
      <c r="N996" s="11"/>
      <c r="O996" s="12" t="str">
        <f>IF(ISBLANK(Table1[[#This Row],[예약일(확정)]]),"",Table1[[#This Row],[예약일(확정)]]+7)</f>
        <v/>
      </c>
      <c r="P996" s="11"/>
      <c r="Q996" s="11"/>
      <c r="R996" s="11"/>
      <c r="S996" s="11"/>
      <c r="T996" s="11"/>
      <c r="U996" s="10"/>
    </row>
    <row r="997" spans="1:21" ht="17">
      <c r="A997" s="124" t="s">
        <v>4895</v>
      </c>
      <c r="B997" s="184" t="s">
        <v>4894</v>
      </c>
      <c r="C997" s="179"/>
      <c r="D997" s="150" t="s">
        <v>4</v>
      </c>
      <c r="E997" s="20" t="str">
        <f ca="1">IF(AND(J997&lt;&gt;"", O997&lt;&gt;"", TODAY() &gt; O997, N997=""), "포스팅 지연",
IF(N997&lt;&gt;"", "포스팅 완료",
IF(M997=TRUE, "시술 완료",
IF(L997=TRUE, "콘텐츠 가이드 전송",
IF(NOT(ISBLANK(J997)), "예약 확정",
IF(I997=TRUE, "구글폼 회신",
IF(H997=TRUE, "구글폼 전송",
IF(G997=TRUE, "거절",
IF(F997=TRUE, "회신 수신",
"태핑 완료 회신대기")))))
))))</f>
        <v>예약 확정</v>
      </c>
      <c r="F997" s="22" t="b">
        <v>1</v>
      </c>
      <c r="G997" s="22" t="b">
        <v>0</v>
      </c>
      <c r="H997" s="22" t="b">
        <v>1</v>
      </c>
      <c r="I997" s="22" t="b">
        <f>IF(COUNTIF([1]!Form_Responses1[[#All],[Instagram account
(ex. idenel_official - Do not put "@")]], LOWER(A997)) &gt; 0, TRUE, FALSE)</f>
        <v>1</v>
      </c>
      <c r="J997" s="23">
        <v>46006.625</v>
      </c>
      <c r="K997" s="20" t="str">
        <f>IFERROR(VLOOKUP(LOWER(A997), '[1]설문지 응답 시트1'!I:N, 6, FALSE), "")</f>
        <v>Benjamin Clinic (Gangnam)</v>
      </c>
      <c r="L997" s="22" t="b">
        <v>0</v>
      </c>
      <c r="M997" s="22" t="b">
        <v>0</v>
      </c>
      <c r="N997" s="20"/>
      <c r="O997" s="21">
        <f>IF(ISBLANK(Table1[[#This Row],[예약일(확정)]]),"",Table1[[#This Row],[예약일(확정)]]+7)</f>
        <v>46013.625</v>
      </c>
      <c r="P997" s="20"/>
      <c r="Q997" s="20"/>
      <c r="R997" s="20"/>
      <c r="S997" s="20"/>
      <c r="T997" s="20"/>
      <c r="U997" s="19"/>
    </row>
    <row r="998" spans="1:21" ht="17">
      <c r="A998" s="71" t="s">
        <v>4893</v>
      </c>
      <c r="B998" s="180" t="s">
        <v>4892</v>
      </c>
      <c r="C998" s="179"/>
      <c r="D998" s="148" t="s">
        <v>4</v>
      </c>
      <c r="E998" s="11" t="str">
        <f ca="1">IF(AND(J998&lt;&gt;"", O998&lt;&gt;"", TODAY() &gt; O998, N998=""), "포스팅 지연",
IF(N998&lt;&gt;"", "포스팅 완료",
IF(M998=TRUE, "시술 완료",
IF(L998=TRUE, "콘텐츠 가이드 전송",
IF(NOT(ISBLANK(J998)), "예약 확정",
IF(I998=TRUE, "구글폼 회신",
IF(H998=TRUE, "구글폼 전송",
IF(G998=TRUE, "거절",
IF(F998=TRUE, "회신 수신",
"태핑 완료 회신대기")))))
))))</f>
        <v>태핑 완료 회신대기</v>
      </c>
      <c r="F998" s="13" t="b">
        <v>0</v>
      </c>
      <c r="G998" s="13" t="b">
        <v>0</v>
      </c>
      <c r="H998" s="13" t="b">
        <v>0</v>
      </c>
      <c r="I998" s="13" t="b">
        <f>IF(COUNTIF([1]!Form_Responses1[[#All],[Instagram account
(ex. idenel_official - Do not put "@")]], LOWER(A998)) &gt; 0, TRUE, FALSE)</f>
        <v>0</v>
      </c>
      <c r="J998" s="14"/>
      <c r="K998" s="11" t="str">
        <f>IFERROR(VLOOKUP(LOWER(A998), '[1]설문지 응답 시트1'!I:N, 6, FALSE), "")</f>
        <v/>
      </c>
      <c r="L998" s="13" t="b">
        <v>0</v>
      </c>
      <c r="M998" s="13" t="b">
        <v>0</v>
      </c>
      <c r="N998" s="11"/>
      <c r="O998" s="12" t="str">
        <f>IF(ISBLANK(Table1[[#This Row],[예약일(확정)]]),"",Table1[[#This Row],[예약일(확정)]]+7)</f>
        <v/>
      </c>
      <c r="P998" s="11"/>
      <c r="Q998" s="11"/>
      <c r="R998" s="11"/>
      <c r="S998" s="11"/>
      <c r="T998" s="11"/>
      <c r="U998" s="10"/>
    </row>
    <row r="999" spans="1:21" ht="17">
      <c r="A999" s="124" t="s">
        <v>4891</v>
      </c>
      <c r="B999" s="184" t="s">
        <v>4890</v>
      </c>
      <c r="C999" s="179"/>
      <c r="D999" s="150" t="s">
        <v>4</v>
      </c>
      <c r="E999" s="20" t="str">
        <f ca="1">IF(AND(J999&lt;&gt;"", O999&lt;&gt;"", TODAY() &gt; O999, N999=""), "포스팅 지연",
IF(N999&lt;&gt;"", "포스팅 완료",
IF(M999=TRUE, "시술 완료",
IF(L999=TRUE, "콘텐츠 가이드 전송",
IF(NOT(ISBLANK(J999)), "예약 확정",
IF(I999=TRUE, "구글폼 회신",
IF(H999=TRUE, "구글폼 전송",
IF(G999=TRUE, "거절",
IF(F999=TRUE, "회신 수신",
"태핑 완료 회신대기")))))
))))</f>
        <v>태핑 완료 회신대기</v>
      </c>
      <c r="F999" s="22" t="b">
        <v>0</v>
      </c>
      <c r="G999" s="22" t="b">
        <v>0</v>
      </c>
      <c r="H999" s="22" t="b">
        <v>0</v>
      </c>
      <c r="I999" s="22" t="b">
        <f>IF(COUNTIF([1]!Form_Responses1[[#All],[Instagram account
(ex. idenel_official - Do not put "@")]], LOWER(A999)) &gt; 0, TRUE, FALSE)</f>
        <v>0</v>
      </c>
      <c r="J999" s="23"/>
      <c r="K999" s="20" t="str">
        <f>IFERROR(VLOOKUP(LOWER(A999), '[1]설문지 응답 시트1'!I:N, 6, FALSE), "")</f>
        <v/>
      </c>
      <c r="L999" s="22" t="b">
        <v>0</v>
      </c>
      <c r="M999" s="22" t="b">
        <v>0</v>
      </c>
      <c r="N999" s="20"/>
      <c r="O999" s="21" t="str">
        <f>IF(ISBLANK(Table1[[#This Row],[예약일(확정)]]),"",Table1[[#This Row],[예약일(확정)]]+7)</f>
        <v/>
      </c>
      <c r="P999" s="20"/>
      <c r="Q999" s="20"/>
      <c r="R999" s="20"/>
      <c r="S999" s="20"/>
      <c r="T999" s="20"/>
      <c r="U999" s="19"/>
    </row>
    <row r="1000" spans="1:21" ht="17">
      <c r="A1000" s="124" t="s">
        <v>4889</v>
      </c>
      <c r="B1000" s="184" t="s">
        <v>4888</v>
      </c>
      <c r="C1000" s="179"/>
      <c r="D1000" s="148" t="s">
        <v>4</v>
      </c>
      <c r="E1000" s="11" t="str">
        <f ca="1">IF(AND(J1000&lt;&gt;"", O1000&lt;&gt;"", TODAY() &gt; O1000, N1000=""), "포스팅 지연",
IF(N1000&lt;&gt;"", "포스팅 완료",
IF(M1000=TRUE, "시술 완료",
IF(L1000=TRUE, "콘텐츠 가이드 전송",
IF(NOT(ISBLANK(J1000)), "예약 확정",
IF(I1000=TRUE, "구글폼 회신",
IF(H1000=TRUE, "구글폼 전송",
IF(G1000=TRUE, "거절",
IF(F1000=TRUE, "회신 수신",
"태핑 완료 회신대기")))))
))))</f>
        <v>태핑 완료 회신대기</v>
      </c>
      <c r="F1000" s="13" t="b">
        <v>0</v>
      </c>
      <c r="G1000" s="13" t="b">
        <v>0</v>
      </c>
      <c r="H1000" s="13" t="b">
        <v>0</v>
      </c>
      <c r="I1000" s="13" t="b">
        <f>IF(COUNTIF([1]!Form_Responses1[[#All],[Instagram account
(ex. idenel_official - Do not put "@")]], LOWER(A1000)) &gt; 0, TRUE, FALSE)</f>
        <v>0</v>
      </c>
      <c r="J1000" s="14"/>
      <c r="K1000" s="11" t="str">
        <f>IFERROR(VLOOKUP(LOWER(A1000), '[1]설문지 응답 시트1'!I:N, 6, FALSE), "")</f>
        <v/>
      </c>
      <c r="L1000" s="13" t="b">
        <v>0</v>
      </c>
      <c r="M1000" s="13" t="b">
        <v>0</v>
      </c>
      <c r="N1000" s="11"/>
      <c r="O1000" s="12" t="str">
        <f>IF(ISBLANK(Table1[[#This Row],[예약일(확정)]]),"",Table1[[#This Row],[예약일(확정)]]+7)</f>
        <v/>
      </c>
      <c r="P1000" s="11"/>
      <c r="Q1000" s="11"/>
      <c r="R1000" s="11"/>
      <c r="S1000" s="11"/>
      <c r="T1000" s="11"/>
      <c r="U1000" s="10"/>
    </row>
    <row r="1001" spans="1:21" ht="17">
      <c r="A1001" s="124" t="s">
        <v>4887</v>
      </c>
      <c r="B1001" s="184" t="s">
        <v>4886</v>
      </c>
      <c r="C1001" s="179"/>
      <c r="D1001" s="150" t="s">
        <v>4</v>
      </c>
      <c r="E1001" s="20" t="str">
        <f ca="1">IF(AND(J1001&lt;&gt;"", O1001&lt;&gt;"", TODAY() &gt; O1001, N1001=""), "포스팅 지연",
IF(N1001&lt;&gt;"", "포스팅 완료",
IF(M1001=TRUE, "시술 완료",
IF(L1001=TRUE, "콘텐츠 가이드 전송",
IF(NOT(ISBLANK(J1001)), "예약 확정",
IF(I1001=TRUE, "구글폼 회신",
IF(H1001=TRUE, "구글폼 전송",
IF(G1001=TRUE, "거절",
IF(F1001=TRUE, "회신 수신",
"태핑 완료 회신대기")))))
))))</f>
        <v>태핑 완료 회신대기</v>
      </c>
      <c r="F1001" s="22" t="b">
        <v>0</v>
      </c>
      <c r="G1001" s="22" t="b">
        <v>0</v>
      </c>
      <c r="H1001" s="22" t="b">
        <v>0</v>
      </c>
      <c r="I1001" s="22" t="b">
        <f>IF(COUNTIF([1]!Form_Responses1[[#All],[Instagram account
(ex. idenel_official - Do not put "@")]], LOWER(A1001)) &gt; 0, TRUE, FALSE)</f>
        <v>0</v>
      </c>
      <c r="J1001" s="23"/>
      <c r="K1001" s="20" t="str">
        <f>IFERROR(VLOOKUP(LOWER(A1001), '[1]설문지 응답 시트1'!I:N, 6, FALSE), "")</f>
        <v/>
      </c>
      <c r="L1001" s="22" t="b">
        <v>0</v>
      </c>
      <c r="M1001" s="22" t="b">
        <v>0</v>
      </c>
      <c r="N1001" s="20"/>
      <c r="O1001" s="21" t="str">
        <f>IF(ISBLANK(Table1[[#This Row],[예약일(확정)]]),"",Table1[[#This Row],[예약일(확정)]]+7)</f>
        <v/>
      </c>
      <c r="P1001" s="20"/>
      <c r="Q1001" s="20"/>
      <c r="R1001" s="20"/>
      <c r="S1001" s="20"/>
      <c r="T1001" s="20"/>
      <c r="U1001" s="19"/>
    </row>
    <row r="1002" spans="1:21" ht="17">
      <c r="A1002" s="71" t="s">
        <v>4885</v>
      </c>
      <c r="B1002" s="180" t="s">
        <v>4884</v>
      </c>
      <c r="C1002" s="179"/>
      <c r="D1002" s="148" t="s">
        <v>4</v>
      </c>
      <c r="E1002" s="11" t="str">
        <f ca="1">IF(AND(J1002&lt;&gt;"", O1002&lt;&gt;"", TODAY() &gt; O1002, N1002=""), "포스팅 지연",
IF(N1002&lt;&gt;"", "포스팅 완료",
IF(M1002=TRUE, "시술 완료",
IF(L1002=TRUE, "콘텐츠 가이드 전송",
IF(NOT(ISBLANK(J1002)), "예약 확정",
IF(I1002=TRUE, "구글폼 회신",
IF(H1002=TRUE, "구글폼 전송",
IF(G1002=TRUE, "거절",
IF(F1002=TRUE, "회신 수신",
"태핑 완료 회신대기")))))
))))</f>
        <v>태핑 완료 회신대기</v>
      </c>
      <c r="F1002" s="13" t="b">
        <v>0</v>
      </c>
      <c r="G1002" s="13" t="b">
        <v>0</v>
      </c>
      <c r="H1002" s="13" t="b">
        <v>0</v>
      </c>
      <c r="I1002" s="13" t="b">
        <f>IF(COUNTIF([1]!Form_Responses1[[#All],[Instagram account
(ex. idenel_official - Do not put "@")]], LOWER(A1002)) &gt; 0, TRUE, FALSE)</f>
        <v>0</v>
      </c>
      <c r="J1002" s="14"/>
      <c r="K1002" s="11" t="str">
        <f>IFERROR(VLOOKUP(LOWER(A1002), '[1]설문지 응답 시트1'!I:N, 6, FALSE), "")</f>
        <v/>
      </c>
      <c r="L1002" s="13" t="b">
        <v>0</v>
      </c>
      <c r="M1002" s="13" t="b">
        <v>0</v>
      </c>
      <c r="N1002" s="11"/>
      <c r="O1002" s="12" t="str">
        <f>IF(ISBLANK(Table1[[#This Row],[예약일(확정)]]),"",Table1[[#This Row],[예약일(확정)]]+7)</f>
        <v/>
      </c>
      <c r="P1002" s="11"/>
      <c r="Q1002" s="11"/>
      <c r="R1002" s="11"/>
      <c r="S1002" s="11"/>
      <c r="T1002" s="11"/>
      <c r="U1002" s="10"/>
    </row>
    <row r="1003" spans="1:21" ht="17">
      <c r="A1003" s="124" t="s">
        <v>4883</v>
      </c>
      <c r="B1003" s="184" t="s">
        <v>4882</v>
      </c>
      <c r="C1003" s="179"/>
      <c r="D1003" s="150" t="s">
        <v>4</v>
      </c>
      <c r="E1003" s="20" t="str">
        <f ca="1">IF(AND(J1003&lt;&gt;"", O1003&lt;&gt;"", TODAY() &gt; O1003, N1003=""), "포스팅 지연",
IF(N1003&lt;&gt;"", "포스팅 완료",
IF(M1003=TRUE, "시술 완료",
IF(L1003=TRUE, "콘텐츠 가이드 전송",
IF(NOT(ISBLANK(J1003)), "예약 확정",
IF(I1003=TRUE, "구글폼 회신",
IF(H1003=TRUE, "구글폼 전송",
IF(G1003=TRUE, "거절",
IF(F1003=TRUE, "회신 수신",
"태핑 완료 회신대기")))))
))))</f>
        <v>태핑 완료 회신대기</v>
      </c>
      <c r="F1003" s="22" t="b">
        <v>0</v>
      </c>
      <c r="G1003" s="22" t="b">
        <v>0</v>
      </c>
      <c r="H1003" s="22" t="b">
        <v>0</v>
      </c>
      <c r="I1003" s="22" t="b">
        <f>IF(COUNTIF([1]!Form_Responses1[[#All],[Instagram account
(ex. idenel_official - Do not put "@")]], LOWER(A1003)) &gt; 0, TRUE, FALSE)</f>
        <v>0</v>
      </c>
      <c r="J1003" s="23"/>
      <c r="K1003" s="20" t="str">
        <f>IFERROR(VLOOKUP(LOWER(A1003), '[1]설문지 응답 시트1'!I:N, 6, FALSE), "")</f>
        <v/>
      </c>
      <c r="L1003" s="22" t="b">
        <v>0</v>
      </c>
      <c r="M1003" s="22" t="b">
        <v>0</v>
      </c>
      <c r="N1003" s="20"/>
      <c r="O1003" s="21" t="str">
        <f>IF(ISBLANK(Table1[[#This Row],[예약일(확정)]]),"",Table1[[#This Row],[예약일(확정)]]+7)</f>
        <v/>
      </c>
      <c r="P1003" s="20"/>
      <c r="Q1003" s="20"/>
      <c r="R1003" s="20"/>
      <c r="S1003" s="20"/>
      <c r="T1003" s="20"/>
      <c r="U1003" s="19"/>
    </row>
    <row r="1004" spans="1:21" ht="17">
      <c r="A1004" s="71" t="s">
        <v>4881</v>
      </c>
      <c r="B1004" s="180" t="s">
        <v>4880</v>
      </c>
      <c r="C1004" s="179"/>
      <c r="D1004" s="148" t="s">
        <v>4</v>
      </c>
      <c r="E1004" s="11" t="str">
        <f ca="1">IF(AND(J1004&lt;&gt;"", O1004&lt;&gt;"", TODAY() &gt; O1004, N1004=""), "포스팅 지연",
IF(N1004&lt;&gt;"", "포스팅 완료",
IF(M1004=TRUE, "시술 완료",
IF(L1004=TRUE, "콘텐츠 가이드 전송",
IF(NOT(ISBLANK(J1004)), "예약 확정",
IF(I1004=TRUE, "구글폼 회신",
IF(H1004=TRUE, "구글폼 전송",
IF(G1004=TRUE, "거절",
IF(F1004=TRUE, "회신 수신",
"태핑 완료 회신대기")))))
))))</f>
        <v>태핑 완료 회신대기</v>
      </c>
      <c r="F1004" s="13" t="b">
        <v>0</v>
      </c>
      <c r="G1004" s="13" t="b">
        <v>0</v>
      </c>
      <c r="H1004" s="13" t="b">
        <v>0</v>
      </c>
      <c r="I1004" s="13" t="b">
        <f>IF(COUNTIF([1]!Form_Responses1[[#All],[Instagram account
(ex. idenel_official - Do not put "@")]], LOWER(A1004)) &gt; 0, TRUE, FALSE)</f>
        <v>0</v>
      </c>
      <c r="J1004" s="14"/>
      <c r="K1004" s="11" t="str">
        <f>IFERROR(VLOOKUP(LOWER(A1004), '[1]설문지 응답 시트1'!I:N, 6, FALSE), "")</f>
        <v/>
      </c>
      <c r="L1004" s="13" t="b">
        <v>0</v>
      </c>
      <c r="M1004" s="13" t="b">
        <v>0</v>
      </c>
      <c r="N1004" s="11"/>
      <c r="O1004" s="12" t="str">
        <f>IF(ISBLANK(Table1[[#This Row],[예약일(확정)]]),"",Table1[[#This Row],[예약일(확정)]]+7)</f>
        <v/>
      </c>
      <c r="P1004" s="11"/>
      <c r="Q1004" s="11"/>
      <c r="R1004" s="11"/>
      <c r="S1004" s="11"/>
      <c r="T1004" s="11"/>
      <c r="U1004" s="10"/>
    </row>
    <row r="1005" spans="1:21" ht="17">
      <c r="A1005" s="71" t="s">
        <v>4879</v>
      </c>
      <c r="B1005" s="180" t="s">
        <v>4878</v>
      </c>
      <c r="C1005" s="179"/>
      <c r="D1005" s="150" t="s">
        <v>4</v>
      </c>
      <c r="E1005" s="20" t="str">
        <f ca="1">IF(AND(J1005&lt;&gt;"", O1005&lt;&gt;"", TODAY() &gt; O1005, N1005=""), "포스팅 지연",
IF(N1005&lt;&gt;"", "포스팅 완료",
IF(M1005=TRUE, "시술 완료",
IF(L1005=TRUE, "콘텐츠 가이드 전송",
IF(NOT(ISBLANK(J1005)), "예약 확정",
IF(I1005=TRUE, "구글폼 회신",
IF(H1005=TRUE, "구글폼 전송",
IF(G1005=TRUE, "거절",
IF(F1005=TRUE, "회신 수신",
"태핑 완료 회신대기")))))
))))</f>
        <v>태핑 완료 회신대기</v>
      </c>
      <c r="F1005" s="22" t="b">
        <v>0</v>
      </c>
      <c r="G1005" s="22" t="b">
        <v>0</v>
      </c>
      <c r="H1005" s="22" t="b">
        <v>0</v>
      </c>
      <c r="I1005" s="22" t="b">
        <f>IF(COUNTIF([1]!Form_Responses1[[#All],[Instagram account
(ex. idenel_official - Do not put "@")]], LOWER(A1005)) &gt; 0, TRUE, FALSE)</f>
        <v>0</v>
      </c>
      <c r="J1005" s="23"/>
      <c r="K1005" s="20" t="str">
        <f>IFERROR(VLOOKUP(LOWER(A1005), '[1]설문지 응답 시트1'!I:N, 6, FALSE), "")</f>
        <v/>
      </c>
      <c r="L1005" s="22" t="b">
        <v>0</v>
      </c>
      <c r="M1005" s="22" t="b">
        <v>0</v>
      </c>
      <c r="N1005" s="20"/>
      <c r="O1005" s="21" t="str">
        <f>IF(ISBLANK(Table1[[#This Row],[예약일(확정)]]),"",Table1[[#This Row],[예약일(확정)]]+7)</f>
        <v/>
      </c>
      <c r="P1005" s="20"/>
      <c r="Q1005" s="20"/>
      <c r="R1005" s="20"/>
      <c r="S1005" s="20"/>
      <c r="T1005" s="20"/>
      <c r="U1005" s="19"/>
    </row>
    <row r="1006" spans="1:21" ht="17">
      <c r="A1006" s="71" t="s">
        <v>4877</v>
      </c>
      <c r="B1006" s="180" t="s">
        <v>4876</v>
      </c>
      <c r="C1006" s="179"/>
      <c r="D1006" s="148" t="s">
        <v>4</v>
      </c>
      <c r="E1006" s="11" t="str">
        <f ca="1">IF(AND(J1006&lt;&gt;"", O1006&lt;&gt;"", TODAY() &gt; O1006, N1006=""), "포스팅 지연",
IF(N1006&lt;&gt;"", "포스팅 완료",
IF(M1006=TRUE, "시술 완료",
IF(L1006=TRUE, "콘텐츠 가이드 전송",
IF(NOT(ISBLANK(J1006)), "예약 확정",
IF(I1006=TRUE, "구글폼 회신",
IF(H1006=TRUE, "구글폼 전송",
IF(G1006=TRUE, "거절",
IF(F1006=TRUE, "회신 수신",
"태핑 완료 회신대기")))))
))))</f>
        <v>거절</v>
      </c>
      <c r="F1006" s="13" t="b">
        <v>1</v>
      </c>
      <c r="G1006" s="13" t="b">
        <v>1</v>
      </c>
      <c r="H1006" s="13" t="b">
        <v>0</v>
      </c>
      <c r="I1006" s="13" t="b">
        <f>IF(COUNTIF([1]!Form_Responses1[[#All],[Instagram account
(ex. idenel_official - Do not put "@")]], LOWER(A1006)) &gt; 0, TRUE, FALSE)</f>
        <v>0</v>
      </c>
      <c r="J1006" s="14"/>
      <c r="K1006" s="11" t="str">
        <f>IFERROR(VLOOKUP(LOWER(A1006), '[1]설문지 응답 시트1'!I:N, 6, FALSE), "")</f>
        <v/>
      </c>
      <c r="L1006" s="13" t="b">
        <v>0</v>
      </c>
      <c r="M1006" s="13" t="b">
        <v>0</v>
      </c>
      <c r="N1006" s="11"/>
      <c r="O1006" s="12" t="str">
        <f>IF(ISBLANK(Table1[[#This Row],[예약일(확정)]]),"",Table1[[#This Row],[예약일(확정)]]+7)</f>
        <v/>
      </c>
      <c r="P1006" s="11"/>
      <c r="Q1006" s="11"/>
      <c r="R1006" s="11"/>
      <c r="S1006" s="11"/>
      <c r="T1006" s="11"/>
      <c r="U1006" s="10"/>
    </row>
    <row r="1007" spans="1:21" ht="17">
      <c r="A1007" s="124" t="s">
        <v>4875</v>
      </c>
      <c r="B1007" s="184" t="s">
        <v>4874</v>
      </c>
      <c r="C1007" s="179"/>
      <c r="D1007" s="150" t="s">
        <v>4</v>
      </c>
      <c r="E1007" s="20" t="str">
        <f ca="1">IF(AND(J1007&lt;&gt;"", O1007&lt;&gt;"", TODAY() &gt; O1007, N1007=""), "포스팅 지연",
IF(N1007&lt;&gt;"", "포스팅 완료",
IF(M1007=TRUE, "시술 완료",
IF(L1007=TRUE, "콘텐츠 가이드 전송",
IF(NOT(ISBLANK(J1007)), "예약 확정",
IF(I1007=TRUE, "구글폼 회신",
IF(H1007=TRUE, "구글폼 전송",
IF(G1007=TRUE, "거절",
IF(F1007=TRUE, "회신 수신",
"태핑 완료 회신대기")))))
))))</f>
        <v>태핑 완료 회신대기</v>
      </c>
      <c r="F1007" s="22" t="b">
        <v>0</v>
      </c>
      <c r="G1007" s="22" t="b">
        <v>0</v>
      </c>
      <c r="H1007" s="22" t="b">
        <v>0</v>
      </c>
      <c r="I1007" s="22" t="b">
        <f>IF(COUNTIF([1]!Form_Responses1[[#All],[Instagram account
(ex. idenel_official - Do not put "@")]], LOWER(A1007)) &gt; 0, TRUE, FALSE)</f>
        <v>0</v>
      </c>
      <c r="J1007" s="23"/>
      <c r="K1007" s="20" t="str">
        <f>IFERROR(VLOOKUP(LOWER(A1007), '[1]설문지 응답 시트1'!I:N, 6, FALSE), "")</f>
        <v/>
      </c>
      <c r="L1007" s="22" t="b">
        <v>0</v>
      </c>
      <c r="M1007" s="22" t="b">
        <v>0</v>
      </c>
      <c r="N1007" s="20"/>
      <c r="O1007" s="21" t="str">
        <f>IF(ISBLANK(Table1[[#This Row],[예약일(확정)]]),"",Table1[[#This Row],[예약일(확정)]]+7)</f>
        <v/>
      </c>
      <c r="P1007" s="20"/>
      <c r="Q1007" s="20"/>
      <c r="R1007" s="20"/>
      <c r="S1007" s="20"/>
      <c r="T1007" s="20"/>
      <c r="U1007" s="19"/>
    </row>
    <row r="1008" spans="1:21" ht="17">
      <c r="A1008" s="124" t="s">
        <v>4873</v>
      </c>
      <c r="B1008" s="184" t="s">
        <v>4872</v>
      </c>
      <c r="C1008" s="179"/>
      <c r="D1008" s="148" t="s">
        <v>4</v>
      </c>
      <c r="E1008" s="11" t="str">
        <f ca="1">IF(AND(J1008&lt;&gt;"", O1008&lt;&gt;"", TODAY() &gt; O1008, N1008=""), "포스팅 지연",
IF(N1008&lt;&gt;"", "포스팅 완료",
IF(M1008=TRUE, "시술 완료",
IF(L1008=TRUE, "콘텐츠 가이드 전송",
IF(NOT(ISBLANK(J1008)), "예약 확정",
IF(I1008=TRUE, "구글폼 회신",
IF(H1008=TRUE, "구글폼 전송",
IF(G1008=TRUE, "거절",
IF(F1008=TRUE, "회신 수신",
"태핑 완료 회신대기")))))
))))</f>
        <v>태핑 완료 회신대기</v>
      </c>
      <c r="F1008" s="13" t="b">
        <v>0</v>
      </c>
      <c r="G1008" s="13" t="b">
        <v>0</v>
      </c>
      <c r="H1008" s="13" t="b">
        <v>0</v>
      </c>
      <c r="I1008" s="13" t="b">
        <f>IF(COUNTIF([1]!Form_Responses1[[#All],[Instagram account
(ex. idenel_official - Do not put "@")]], LOWER(A1008)) &gt; 0, TRUE, FALSE)</f>
        <v>0</v>
      </c>
      <c r="J1008" s="14"/>
      <c r="K1008" s="11" t="str">
        <f>IFERROR(VLOOKUP(LOWER(A1008), '[1]설문지 응답 시트1'!I:N, 6, FALSE), "")</f>
        <v/>
      </c>
      <c r="L1008" s="13" t="b">
        <v>0</v>
      </c>
      <c r="M1008" s="13" t="b">
        <v>0</v>
      </c>
      <c r="N1008" s="11"/>
      <c r="O1008" s="12" t="str">
        <f>IF(ISBLANK(Table1[[#This Row],[예약일(확정)]]),"",Table1[[#This Row],[예약일(확정)]]+7)</f>
        <v/>
      </c>
      <c r="P1008" s="11"/>
      <c r="Q1008" s="11"/>
      <c r="R1008" s="11"/>
      <c r="S1008" s="11"/>
      <c r="T1008" s="11"/>
      <c r="U1008" s="10"/>
    </row>
    <row r="1009" spans="1:21" ht="17">
      <c r="A1009" s="124" t="s">
        <v>4871</v>
      </c>
      <c r="B1009" s="184" t="s">
        <v>4870</v>
      </c>
      <c r="C1009" s="179"/>
      <c r="D1009" s="150" t="s">
        <v>4</v>
      </c>
      <c r="E1009" s="20" t="str">
        <f ca="1">IF(AND(J1009&lt;&gt;"", O1009&lt;&gt;"", TODAY() &gt; O1009, N1009=""), "포스팅 지연",
IF(N1009&lt;&gt;"", "포스팅 완료",
IF(M1009=TRUE, "시술 완료",
IF(L1009=TRUE, "콘텐츠 가이드 전송",
IF(NOT(ISBLANK(J1009)), "예약 확정",
IF(I1009=TRUE, "구글폼 회신",
IF(H1009=TRUE, "구글폼 전송",
IF(G1009=TRUE, "거절",
IF(F1009=TRUE, "회신 수신",
"태핑 완료 회신대기")))))
))))</f>
        <v>태핑 완료 회신대기</v>
      </c>
      <c r="F1009" s="22" t="b">
        <v>0</v>
      </c>
      <c r="G1009" s="22" t="b">
        <v>0</v>
      </c>
      <c r="H1009" s="22" t="b">
        <v>0</v>
      </c>
      <c r="I1009" s="22" t="b">
        <f>IF(COUNTIF([1]!Form_Responses1[[#All],[Instagram account
(ex. idenel_official - Do not put "@")]], LOWER(A1009)) &gt; 0, TRUE, FALSE)</f>
        <v>0</v>
      </c>
      <c r="J1009" s="23"/>
      <c r="K1009" s="20" t="str">
        <f>IFERROR(VLOOKUP(LOWER(A1009), '[1]설문지 응답 시트1'!I:N, 6, FALSE), "")</f>
        <v/>
      </c>
      <c r="L1009" s="22" t="b">
        <v>0</v>
      </c>
      <c r="M1009" s="22" t="b">
        <v>0</v>
      </c>
      <c r="N1009" s="20"/>
      <c r="O1009" s="21" t="str">
        <f>IF(ISBLANK(Table1[[#This Row],[예약일(확정)]]),"",Table1[[#This Row],[예약일(확정)]]+7)</f>
        <v/>
      </c>
      <c r="P1009" s="20"/>
      <c r="Q1009" s="20"/>
      <c r="R1009" s="20"/>
      <c r="S1009" s="20"/>
      <c r="T1009" s="20"/>
      <c r="U1009" s="19"/>
    </row>
    <row r="1010" spans="1:21" ht="17">
      <c r="A1010" s="75" t="s">
        <v>4869</v>
      </c>
      <c r="B1010" s="201" t="s">
        <v>4868</v>
      </c>
      <c r="C1010" s="193"/>
      <c r="D1010" s="148" t="s">
        <v>4</v>
      </c>
      <c r="E1010" s="11" t="str">
        <f ca="1">IF(AND(J1010&lt;&gt;"", O1010&lt;&gt;"", TODAY() &gt; O1010, N1010=""), "포스팅 지연",
IF(N1010&lt;&gt;"", "포스팅 완료",
IF(M1010=TRUE, "시술 완료",
IF(L1010=TRUE, "콘텐츠 가이드 전송",
IF(NOT(ISBLANK(J1010)), "예약 확정",
IF(I1010=TRUE, "구글폼 회신",
IF(H1010=TRUE, "구글폼 전송",
IF(G1010=TRUE, "거절",
IF(F1010=TRUE, "회신 수신",
"태핑 완료 회신대기")))))
))))</f>
        <v>회신 수신</v>
      </c>
      <c r="F1010" s="13" t="b">
        <v>1</v>
      </c>
      <c r="G1010" s="13" t="b">
        <v>0</v>
      </c>
      <c r="H1010" s="13" t="b">
        <v>0</v>
      </c>
      <c r="I1010" s="13" t="b">
        <f>IF(COUNTIF([1]!Form_Responses1[[#All],[Instagram account
(ex. idenel_official - Do not put "@")]], LOWER(A1010)) &gt; 0, TRUE, FALSE)</f>
        <v>0</v>
      </c>
      <c r="J1010" s="14"/>
      <c r="K1010" s="11" t="str">
        <f>IFERROR(VLOOKUP(LOWER(A1010), '[1]설문지 응답 시트1'!I:N, 6, FALSE), "")</f>
        <v/>
      </c>
      <c r="L1010" s="13" t="b">
        <v>0</v>
      </c>
      <c r="M1010" s="13" t="b">
        <v>0</v>
      </c>
      <c r="N1010" s="11"/>
      <c r="O1010" s="12" t="str">
        <f>IF(ISBLANK(Table1[[#This Row],[예약일(확정)]]),"",Table1[[#This Row],[예약일(확정)]]+7)</f>
        <v/>
      </c>
      <c r="P1010" s="11"/>
      <c r="Q1010" s="11"/>
      <c r="R1010" s="11"/>
      <c r="S1010" s="11"/>
      <c r="T1010" s="11"/>
      <c r="U1010" s="10"/>
    </row>
    <row r="1011" spans="1:21" ht="17">
      <c r="A1011" s="71" t="s">
        <v>4867</v>
      </c>
      <c r="B1011" s="180" t="s">
        <v>4866</v>
      </c>
      <c r="C1011" s="179"/>
      <c r="D1011" s="150" t="s">
        <v>4</v>
      </c>
      <c r="E1011" s="20" t="str">
        <f ca="1">IF(AND(J1011&lt;&gt;"", O1011&lt;&gt;"", TODAY() &gt; O1011, N1011=""), "포스팅 지연",
IF(N1011&lt;&gt;"", "포스팅 완료",
IF(M1011=TRUE, "시술 완료",
IF(L1011=TRUE, "콘텐츠 가이드 전송",
IF(NOT(ISBLANK(J1011)), "예약 확정",
IF(I1011=TRUE, "구글폼 회신",
IF(H1011=TRUE, "구글폼 전송",
IF(G1011=TRUE, "거절",
IF(F1011=TRUE, "회신 수신",
"태핑 완료 회신대기")))))
))))</f>
        <v>태핑 완료 회신대기</v>
      </c>
      <c r="F1011" s="22" t="b">
        <v>0</v>
      </c>
      <c r="G1011" s="22" t="b">
        <v>0</v>
      </c>
      <c r="H1011" s="22" t="b">
        <v>0</v>
      </c>
      <c r="I1011" s="22" t="b">
        <f>IF(COUNTIF([1]!Form_Responses1[[#All],[Instagram account
(ex. idenel_official - Do not put "@")]], LOWER(A1011)) &gt; 0, TRUE, FALSE)</f>
        <v>0</v>
      </c>
      <c r="J1011" s="23"/>
      <c r="K1011" s="20" t="str">
        <f>IFERROR(VLOOKUP(LOWER(A1011), '[1]설문지 응답 시트1'!I:N, 6, FALSE), "")</f>
        <v/>
      </c>
      <c r="L1011" s="22" t="b">
        <v>0</v>
      </c>
      <c r="M1011" s="22" t="b">
        <v>0</v>
      </c>
      <c r="N1011" s="20"/>
      <c r="O1011" s="21" t="str">
        <f>IF(ISBLANK(Table1[[#This Row],[예약일(확정)]]),"",Table1[[#This Row],[예약일(확정)]]+7)</f>
        <v/>
      </c>
      <c r="P1011" s="20"/>
      <c r="Q1011" s="20"/>
      <c r="R1011" s="20"/>
      <c r="S1011" s="20"/>
      <c r="T1011" s="20"/>
      <c r="U1011" s="19"/>
    </row>
    <row r="1012" spans="1:21" ht="17">
      <c r="A1012" s="71" t="s">
        <v>4865</v>
      </c>
      <c r="B1012" s="180" t="s">
        <v>4864</v>
      </c>
      <c r="C1012" s="179"/>
      <c r="D1012" s="148" t="s">
        <v>4</v>
      </c>
      <c r="E1012" s="11" t="str">
        <f ca="1">IF(AND(J1012&lt;&gt;"", O1012&lt;&gt;"", TODAY() &gt; O1012, N1012=""), "포스팅 지연",
IF(N1012&lt;&gt;"", "포스팅 완료",
IF(M1012=TRUE, "시술 완료",
IF(L1012=TRUE, "콘텐츠 가이드 전송",
IF(NOT(ISBLANK(J1012)), "예약 확정",
IF(I1012=TRUE, "구글폼 회신",
IF(H1012=TRUE, "구글폼 전송",
IF(G1012=TRUE, "거절",
IF(F1012=TRUE, "회신 수신",
"태핑 완료 회신대기")))))
))))</f>
        <v>태핑 완료 회신대기</v>
      </c>
      <c r="F1012" s="13" t="b">
        <v>0</v>
      </c>
      <c r="G1012" s="13" t="b">
        <v>0</v>
      </c>
      <c r="H1012" s="13" t="b">
        <v>0</v>
      </c>
      <c r="I1012" s="13" t="b">
        <f>IF(COUNTIF([1]!Form_Responses1[[#All],[Instagram account
(ex. idenel_official - Do not put "@")]], LOWER(A1012)) &gt; 0, TRUE, FALSE)</f>
        <v>0</v>
      </c>
      <c r="J1012" s="14"/>
      <c r="K1012" s="11" t="str">
        <f>IFERROR(VLOOKUP(LOWER(A1012), '[1]설문지 응답 시트1'!I:N, 6, FALSE), "")</f>
        <v/>
      </c>
      <c r="L1012" s="13" t="b">
        <v>0</v>
      </c>
      <c r="M1012" s="13" t="b">
        <v>0</v>
      </c>
      <c r="N1012" s="11"/>
      <c r="O1012" s="12" t="str">
        <f>IF(ISBLANK(Table1[[#This Row],[예약일(확정)]]),"",Table1[[#This Row],[예약일(확정)]]+7)</f>
        <v/>
      </c>
      <c r="P1012" s="11"/>
      <c r="Q1012" s="11"/>
      <c r="R1012" s="11"/>
      <c r="S1012" s="11"/>
      <c r="T1012" s="11"/>
      <c r="U1012" s="10"/>
    </row>
    <row r="1013" spans="1:21" ht="17">
      <c r="A1013" s="71" t="s">
        <v>4863</v>
      </c>
      <c r="B1013" s="180" t="s">
        <v>4862</v>
      </c>
      <c r="C1013" s="179"/>
      <c r="D1013" s="150" t="s">
        <v>4</v>
      </c>
      <c r="E1013" s="20" t="str">
        <f ca="1">IF(AND(J1013&lt;&gt;"", O1013&lt;&gt;"", TODAY() &gt; O1013, N1013=""), "포스팅 지연",
IF(N1013&lt;&gt;"", "포스팅 완료",
IF(M1013=TRUE, "시술 완료",
IF(L1013=TRUE, "콘텐츠 가이드 전송",
IF(NOT(ISBLANK(J1013)), "예약 확정",
IF(I1013=TRUE, "구글폼 회신",
IF(H1013=TRUE, "구글폼 전송",
IF(G1013=TRUE, "거절",
IF(F1013=TRUE, "회신 수신",
"태핑 완료 회신대기")))))
))))</f>
        <v>태핑 완료 회신대기</v>
      </c>
      <c r="F1013" s="22" t="b">
        <v>0</v>
      </c>
      <c r="G1013" s="22" t="b">
        <v>0</v>
      </c>
      <c r="H1013" s="22" t="b">
        <v>0</v>
      </c>
      <c r="I1013" s="22" t="b">
        <f>IF(COUNTIF([1]!Form_Responses1[[#All],[Instagram account
(ex. idenel_official - Do not put "@")]], LOWER(A1013)) &gt; 0, TRUE, FALSE)</f>
        <v>0</v>
      </c>
      <c r="J1013" s="23"/>
      <c r="K1013" s="20" t="str">
        <f>IFERROR(VLOOKUP(LOWER(A1013), '[1]설문지 응답 시트1'!I:N, 6, FALSE), "")</f>
        <v/>
      </c>
      <c r="L1013" s="22" t="b">
        <v>0</v>
      </c>
      <c r="M1013" s="22" t="b">
        <v>0</v>
      </c>
      <c r="N1013" s="20"/>
      <c r="O1013" s="21" t="str">
        <f>IF(ISBLANK(Table1[[#This Row],[예약일(확정)]]),"",Table1[[#This Row],[예약일(확정)]]+7)</f>
        <v/>
      </c>
      <c r="P1013" s="20"/>
      <c r="Q1013" s="20"/>
      <c r="R1013" s="20"/>
      <c r="S1013" s="20"/>
      <c r="T1013" s="20"/>
      <c r="U1013" s="19"/>
    </row>
    <row r="1014" spans="1:21" ht="17">
      <c r="A1014" s="124" t="s">
        <v>4861</v>
      </c>
      <c r="B1014" s="184" t="s">
        <v>4860</v>
      </c>
      <c r="C1014" s="179"/>
      <c r="D1014" s="148" t="s">
        <v>4</v>
      </c>
      <c r="E1014" s="11" t="str">
        <f ca="1">IF(AND(J1014&lt;&gt;"", O1014&lt;&gt;"", TODAY() &gt; O1014, N1014=""), "포스팅 지연",
IF(N1014&lt;&gt;"", "포스팅 완료",
IF(M1014=TRUE, "시술 완료",
IF(L1014=TRUE, "콘텐츠 가이드 전송",
IF(NOT(ISBLANK(J1014)), "예약 확정",
IF(I1014=TRUE, "구글폼 회신",
IF(H1014=TRUE, "구글폼 전송",
IF(G1014=TRUE, "거절",
IF(F1014=TRUE, "회신 수신",
"태핑 완료 회신대기")))))
))))</f>
        <v>태핑 완료 회신대기</v>
      </c>
      <c r="F1014" s="13" t="b">
        <v>0</v>
      </c>
      <c r="G1014" s="13" t="b">
        <v>0</v>
      </c>
      <c r="H1014" s="13" t="b">
        <v>0</v>
      </c>
      <c r="I1014" s="13" t="b">
        <f>IF(COUNTIF([1]!Form_Responses1[[#All],[Instagram account
(ex. idenel_official - Do not put "@")]], LOWER(A1014)) &gt; 0, TRUE, FALSE)</f>
        <v>0</v>
      </c>
      <c r="J1014" s="14"/>
      <c r="K1014" s="11" t="str">
        <f>IFERROR(VLOOKUP(LOWER(A1014), '[1]설문지 응답 시트1'!I:N, 6, FALSE), "")</f>
        <v/>
      </c>
      <c r="L1014" s="13" t="b">
        <v>0</v>
      </c>
      <c r="M1014" s="13" t="b">
        <v>0</v>
      </c>
      <c r="N1014" s="11"/>
      <c r="O1014" s="12" t="str">
        <f>IF(ISBLANK(Table1[[#This Row],[예약일(확정)]]),"",Table1[[#This Row],[예약일(확정)]]+7)</f>
        <v/>
      </c>
      <c r="P1014" s="11"/>
      <c r="Q1014" s="11"/>
      <c r="R1014" s="11"/>
      <c r="S1014" s="11"/>
      <c r="T1014" s="11"/>
      <c r="U1014" s="10"/>
    </row>
    <row r="1015" spans="1:21" ht="17">
      <c r="A1015" s="72" t="s">
        <v>4859</v>
      </c>
      <c r="B1015" s="201" t="s">
        <v>4858</v>
      </c>
      <c r="C1015" s="193"/>
      <c r="D1015" s="150" t="s">
        <v>4</v>
      </c>
      <c r="E1015" s="20" t="str">
        <f ca="1">IF(AND(J1015&lt;&gt;"", O1015&lt;&gt;"", TODAY() &gt; O1015, N1015=""), "포스팅 지연",
IF(N1015&lt;&gt;"", "포스팅 완료",
IF(M1015=TRUE, "시술 완료",
IF(L1015=TRUE, "콘텐츠 가이드 전송",
IF(NOT(ISBLANK(J1015)), "예약 확정",
IF(I1015=TRUE, "구글폼 회신",
IF(H1015=TRUE, "구글폼 전송",
IF(G1015=TRUE, "거절",
IF(F1015=TRUE, "회신 수신",
"태핑 완료 회신대기")))))
))))</f>
        <v>태핑 완료 회신대기</v>
      </c>
      <c r="F1015" s="22" t="b">
        <v>0</v>
      </c>
      <c r="G1015" s="22" t="b">
        <v>0</v>
      </c>
      <c r="H1015" s="22" t="b">
        <v>0</v>
      </c>
      <c r="I1015" s="22" t="b">
        <f>IF(COUNTIF([1]!Form_Responses1[[#All],[Instagram account
(ex. idenel_official - Do not put "@")]], LOWER(A1015)) &gt; 0, TRUE, FALSE)</f>
        <v>0</v>
      </c>
      <c r="J1015" s="23"/>
      <c r="K1015" s="20" t="str">
        <f>IFERROR(VLOOKUP(LOWER(A1015), '[1]설문지 응답 시트1'!I:N, 6, FALSE), "")</f>
        <v/>
      </c>
      <c r="L1015" s="22" t="b">
        <v>0</v>
      </c>
      <c r="M1015" s="22" t="b">
        <v>0</v>
      </c>
      <c r="N1015" s="20"/>
      <c r="O1015" s="21" t="str">
        <f>IF(ISBLANK(Table1[[#This Row],[예약일(확정)]]),"",Table1[[#This Row],[예약일(확정)]]+7)</f>
        <v/>
      </c>
      <c r="P1015" s="20"/>
      <c r="Q1015" s="20"/>
      <c r="R1015" s="20"/>
      <c r="S1015" s="20"/>
      <c r="T1015" s="20"/>
      <c r="U1015" s="19"/>
    </row>
    <row r="1016" spans="1:21" ht="17">
      <c r="A1016" s="71" t="s">
        <v>4857</v>
      </c>
      <c r="B1016" s="180" t="s">
        <v>4856</v>
      </c>
      <c r="C1016" s="179"/>
      <c r="D1016" s="148" t="s">
        <v>4</v>
      </c>
      <c r="E1016" s="11" t="str">
        <f ca="1">IF(AND(J1016&lt;&gt;"", O1016&lt;&gt;"", TODAY() &gt; O1016, N1016=""), "포스팅 지연",
IF(N1016&lt;&gt;"", "포스팅 완료",
IF(M1016=TRUE, "시술 완료",
IF(L1016=TRUE, "콘텐츠 가이드 전송",
IF(NOT(ISBLANK(J1016)), "예약 확정",
IF(I1016=TRUE, "구글폼 회신",
IF(H1016=TRUE, "구글폼 전송",
IF(G1016=TRUE, "거절",
IF(F1016=TRUE, "회신 수신",
"태핑 완료 회신대기")))))
))))</f>
        <v>태핑 완료 회신대기</v>
      </c>
      <c r="F1016" s="13" t="b">
        <v>0</v>
      </c>
      <c r="G1016" s="13" t="b">
        <v>0</v>
      </c>
      <c r="H1016" s="13" t="b">
        <v>0</v>
      </c>
      <c r="I1016" s="13" t="b">
        <f>IF(COUNTIF([1]!Form_Responses1[[#All],[Instagram account
(ex. idenel_official - Do not put "@")]], LOWER(A1016)) &gt; 0, TRUE, FALSE)</f>
        <v>0</v>
      </c>
      <c r="J1016" s="14"/>
      <c r="K1016" s="11" t="str">
        <f>IFERROR(VLOOKUP(LOWER(A1016), '[1]설문지 응답 시트1'!I:N, 6, FALSE), "")</f>
        <v/>
      </c>
      <c r="L1016" s="13" t="b">
        <v>0</v>
      </c>
      <c r="M1016" s="13" t="b">
        <v>0</v>
      </c>
      <c r="N1016" s="11"/>
      <c r="O1016" s="12" t="str">
        <f>IF(ISBLANK(Table1[[#This Row],[예약일(확정)]]),"",Table1[[#This Row],[예약일(확정)]]+7)</f>
        <v/>
      </c>
      <c r="P1016" s="11"/>
      <c r="Q1016" s="11"/>
      <c r="R1016" s="11"/>
      <c r="S1016" s="11"/>
      <c r="T1016" s="11"/>
      <c r="U1016" s="10"/>
    </row>
    <row r="1017" spans="1:21" ht="17">
      <c r="A1017" s="71" t="s">
        <v>4855</v>
      </c>
      <c r="B1017" s="180" t="s">
        <v>4854</v>
      </c>
      <c r="C1017" s="179"/>
      <c r="D1017" s="150" t="s">
        <v>4</v>
      </c>
      <c r="E1017" s="20" t="str">
        <f ca="1">IF(AND(J1017&lt;&gt;"", O1017&lt;&gt;"", TODAY() &gt; O1017, N1017=""), "포스팅 지연",
IF(N1017&lt;&gt;"", "포스팅 완료",
IF(M1017=TRUE, "시술 완료",
IF(L1017=TRUE, "콘텐츠 가이드 전송",
IF(NOT(ISBLANK(J1017)), "예약 확정",
IF(I1017=TRUE, "구글폼 회신",
IF(H1017=TRUE, "구글폼 전송",
IF(G1017=TRUE, "거절",
IF(F1017=TRUE, "회신 수신",
"태핑 완료 회신대기")))))
))))</f>
        <v>회신 수신</v>
      </c>
      <c r="F1017" s="22" t="b">
        <v>1</v>
      </c>
      <c r="G1017" s="22" t="b">
        <v>0</v>
      </c>
      <c r="H1017" s="22" t="b">
        <v>0</v>
      </c>
      <c r="I1017" s="22" t="b">
        <f>IF(COUNTIF([1]!Form_Responses1[[#All],[Instagram account
(ex. idenel_official - Do not put "@")]], LOWER(A1017)) &gt; 0, TRUE, FALSE)</f>
        <v>0</v>
      </c>
      <c r="J1017" s="23"/>
      <c r="K1017" s="20" t="str">
        <f>IFERROR(VLOOKUP(LOWER(A1017), '[1]설문지 응답 시트1'!I:N, 6, FALSE), "")</f>
        <v/>
      </c>
      <c r="L1017" s="22" t="b">
        <v>0</v>
      </c>
      <c r="M1017" s="22" t="b">
        <v>0</v>
      </c>
      <c r="N1017" s="20"/>
      <c r="O1017" s="21" t="str">
        <f>IF(ISBLANK(Table1[[#This Row],[예약일(확정)]]),"",Table1[[#This Row],[예약일(확정)]]+7)</f>
        <v/>
      </c>
      <c r="P1017" s="20"/>
      <c r="Q1017" s="20"/>
      <c r="R1017" s="20"/>
      <c r="S1017" s="20"/>
      <c r="T1017" s="20"/>
      <c r="U1017" s="19"/>
    </row>
    <row r="1018" spans="1:21" ht="17">
      <c r="A1018" s="124" t="s">
        <v>4853</v>
      </c>
      <c r="B1018" s="184" t="s">
        <v>4852</v>
      </c>
      <c r="C1018" s="179"/>
      <c r="D1018" s="148" t="s">
        <v>4</v>
      </c>
      <c r="E1018" s="11" t="str">
        <f ca="1">IF(AND(J1018&lt;&gt;"", O1018&lt;&gt;"", TODAY() &gt; O1018, N1018=""), "포스팅 지연",
IF(N1018&lt;&gt;"", "포스팅 완료",
IF(M1018=TRUE, "시술 완료",
IF(L1018=TRUE, "콘텐츠 가이드 전송",
IF(NOT(ISBLANK(J1018)), "예약 확정",
IF(I1018=TRUE, "구글폼 회신",
IF(H1018=TRUE, "구글폼 전송",
IF(G1018=TRUE, "거절",
IF(F1018=TRUE, "회신 수신",
"태핑 완료 회신대기")))))
))))</f>
        <v>태핑 완료 회신대기</v>
      </c>
      <c r="F1018" s="13" t="b">
        <v>0</v>
      </c>
      <c r="G1018" s="13" t="b">
        <v>0</v>
      </c>
      <c r="H1018" s="13" t="b">
        <v>0</v>
      </c>
      <c r="I1018" s="13" t="b">
        <f>IF(COUNTIF([1]!Form_Responses1[[#All],[Instagram account
(ex. idenel_official - Do not put "@")]], LOWER(A1018)) &gt; 0, TRUE, FALSE)</f>
        <v>0</v>
      </c>
      <c r="J1018" s="14"/>
      <c r="K1018" s="11" t="str">
        <f>IFERROR(VLOOKUP(LOWER(A1018), '[1]설문지 응답 시트1'!I:N, 6, FALSE), "")</f>
        <v/>
      </c>
      <c r="L1018" s="13" t="b">
        <v>0</v>
      </c>
      <c r="M1018" s="13" t="b">
        <v>0</v>
      </c>
      <c r="N1018" s="11"/>
      <c r="O1018" s="12" t="str">
        <f>IF(ISBLANK(Table1[[#This Row],[예약일(확정)]]),"",Table1[[#This Row],[예약일(확정)]]+7)</f>
        <v/>
      </c>
      <c r="P1018" s="11"/>
      <c r="Q1018" s="11"/>
      <c r="R1018" s="11"/>
      <c r="S1018" s="11"/>
      <c r="T1018" s="11"/>
      <c r="U1018" s="10"/>
    </row>
    <row r="1019" spans="1:21" ht="17">
      <c r="A1019" s="71" t="s">
        <v>4851</v>
      </c>
      <c r="B1019" s="180" t="s">
        <v>4850</v>
      </c>
      <c r="C1019" s="179"/>
      <c r="D1019" s="150" t="s">
        <v>4</v>
      </c>
      <c r="E1019" s="20" t="str">
        <f ca="1">IF(AND(J1019&lt;&gt;"", O1019&lt;&gt;"", TODAY() &gt; O1019, N1019=""), "포스팅 지연",
IF(N1019&lt;&gt;"", "포스팅 완료",
IF(M1019=TRUE, "시술 완료",
IF(L1019=TRUE, "콘텐츠 가이드 전송",
IF(NOT(ISBLANK(J1019)), "예약 확정",
IF(I1019=TRUE, "구글폼 회신",
IF(H1019=TRUE, "구글폼 전송",
IF(G1019=TRUE, "거절",
IF(F1019=TRUE, "회신 수신",
"태핑 완료 회신대기")))))
))))</f>
        <v>태핑 완료 회신대기</v>
      </c>
      <c r="F1019" s="22" t="b">
        <v>0</v>
      </c>
      <c r="G1019" s="22" t="b">
        <v>0</v>
      </c>
      <c r="H1019" s="22" t="b">
        <v>0</v>
      </c>
      <c r="I1019" s="22" t="b">
        <f>IF(COUNTIF([1]!Form_Responses1[[#All],[Instagram account
(ex. idenel_official - Do not put "@")]], LOWER(A1019)) &gt; 0, TRUE, FALSE)</f>
        <v>0</v>
      </c>
      <c r="J1019" s="23"/>
      <c r="K1019" s="20" t="str">
        <f>IFERROR(VLOOKUP(LOWER(A1019), '[1]설문지 응답 시트1'!I:N, 6, FALSE), "")</f>
        <v/>
      </c>
      <c r="L1019" s="22" t="b">
        <v>0</v>
      </c>
      <c r="M1019" s="22" t="b">
        <v>0</v>
      </c>
      <c r="N1019" s="20"/>
      <c r="O1019" s="21" t="str">
        <f>IF(ISBLANK(Table1[[#This Row],[예약일(확정)]]),"",Table1[[#This Row],[예약일(확정)]]+7)</f>
        <v/>
      </c>
      <c r="P1019" s="20"/>
      <c r="Q1019" s="20"/>
      <c r="R1019" s="20"/>
      <c r="S1019" s="20"/>
      <c r="T1019" s="20"/>
      <c r="U1019" s="19"/>
    </row>
    <row r="1020" spans="1:21" ht="17">
      <c r="A1020" s="71" t="s">
        <v>33</v>
      </c>
      <c r="B1020" s="180" t="s">
        <v>4849</v>
      </c>
      <c r="C1020" s="179"/>
      <c r="D1020" s="148" t="s">
        <v>4</v>
      </c>
      <c r="E1020" s="11" t="str">
        <f ca="1">IF(AND(J1020&lt;&gt;"", O1020&lt;&gt;"", TODAY() &gt; O1020, N1020=""), "포스팅 지연",
IF(N1020&lt;&gt;"", "포스팅 완료",
IF(M1020=TRUE, "시술 완료",
IF(L1020=TRUE, "콘텐츠 가이드 전송",
IF(NOT(ISBLANK(J1020)), "예약 확정",
IF(I1020=TRUE, "구글폼 회신",
IF(H1020=TRUE, "구글폼 전송",
IF(G1020=TRUE, "거절",
IF(F1020=TRUE, "회신 수신",
"태핑 완료 회신대기")))))
))))</f>
        <v>태핑 완료 회신대기</v>
      </c>
      <c r="F1020" s="13" t="b">
        <v>0</v>
      </c>
      <c r="G1020" s="13" t="b">
        <v>0</v>
      </c>
      <c r="H1020" s="13" t="b">
        <v>0</v>
      </c>
      <c r="I1020" s="13" t="b">
        <f>IF(COUNTIF([1]!Form_Responses1[[#All],[Instagram account
(ex. idenel_official - Do not put "@")]], LOWER(A1020)) &gt; 0, TRUE, FALSE)</f>
        <v>0</v>
      </c>
      <c r="J1020" s="14"/>
      <c r="K1020" s="11" t="str">
        <f>IFERROR(VLOOKUP(LOWER(A1020), '[1]설문지 응답 시트1'!I:N, 6, FALSE), "")</f>
        <v/>
      </c>
      <c r="L1020" s="13" t="b">
        <v>0</v>
      </c>
      <c r="M1020" s="13" t="b">
        <v>0</v>
      </c>
      <c r="N1020" s="11"/>
      <c r="O1020" s="12" t="str">
        <f>IF(ISBLANK(Table1[[#This Row],[예약일(확정)]]),"",Table1[[#This Row],[예약일(확정)]]+7)</f>
        <v/>
      </c>
      <c r="P1020" s="11"/>
      <c r="Q1020" s="11"/>
      <c r="R1020" s="11"/>
      <c r="S1020" s="11"/>
      <c r="T1020" s="11"/>
      <c r="U1020" s="10"/>
    </row>
    <row r="1021" spans="1:21" ht="17">
      <c r="A1021" s="71" t="s">
        <v>4848</v>
      </c>
      <c r="B1021" s="180" t="s">
        <v>4847</v>
      </c>
      <c r="C1021" s="179"/>
      <c r="D1021" s="150" t="s">
        <v>4</v>
      </c>
      <c r="E1021" s="20" t="str">
        <f ca="1">IF(AND(J1021&lt;&gt;"", O1021&lt;&gt;"", TODAY() &gt; O1021, N1021=""), "포스팅 지연",
IF(N1021&lt;&gt;"", "포스팅 완료",
IF(M1021=TRUE, "시술 완료",
IF(L1021=TRUE, "콘텐츠 가이드 전송",
IF(NOT(ISBLANK(J1021)), "예약 확정",
IF(I1021=TRUE, "구글폼 회신",
IF(H1021=TRUE, "구글폼 전송",
IF(G1021=TRUE, "거절",
IF(F1021=TRUE, "회신 수신",
"태핑 완료 회신대기")))))
))))</f>
        <v>태핑 완료 회신대기</v>
      </c>
      <c r="F1021" s="22" t="b">
        <v>0</v>
      </c>
      <c r="G1021" s="22" t="b">
        <v>0</v>
      </c>
      <c r="H1021" s="22" t="b">
        <v>0</v>
      </c>
      <c r="I1021" s="22" t="b">
        <f>IF(COUNTIF([1]!Form_Responses1[[#All],[Instagram account
(ex. idenel_official - Do not put "@")]], LOWER(A1021)) &gt; 0, TRUE, FALSE)</f>
        <v>0</v>
      </c>
      <c r="J1021" s="23"/>
      <c r="K1021" s="20" t="str">
        <f>IFERROR(VLOOKUP(LOWER(A1021), '[1]설문지 응답 시트1'!I:N, 6, FALSE), "")</f>
        <v/>
      </c>
      <c r="L1021" s="22" t="b">
        <v>0</v>
      </c>
      <c r="M1021" s="22" t="b">
        <v>0</v>
      </c>
      <c r="N1021" s="20"/>
      <c r="O1021" s="21" t="str">
        <f>IF(ISBLANK(Table1[[#This Row],[예약일(확정)]]),"",Table1[[#This Row],[예약일(확정)]]+7)</f>
        <v/>
      </c>
      <c r="P1021" s="20"/>
      <c r="Q1021" s="20"/>
      <c r="R1021" s="20"/>
      <c r="S1021" s="20"/>
      <c r="T1021" s="20"/>
      <c r="U1021" s="19"/>
    </row>
    <row r="1022" spans="1:21" ht="17">
      <c r="A1022" s="71" t="s">
        <v>4846</v>
      </c>
      <c r="B1022" s="180" t="s">
        <v>4845</v>
      </c>
      <c r="C1022" s="179"/>
      <c r="D1022" s="148" t="s">
        <v>4</v>
      </c>
      <c r="E1022" s="11" t="str">
        <f ca="1">IF(AND(J1022&lt;&gt;"", O1022&lt;&gt;"", TODAY() &gt; O1022, N1022=""), "포스팅 지연",
IF(N1022&lt;&gt;"", "포스팅 완료",
IF(M1022=TRUE, "시술 완료",
IF(L1022=TRUE, "콘텐츠 가이드 전송",
IF(NOT(ISBLANK(J1022)), "예약 확정",
IF(I1022=TRUE, "구글폼 회신",
IF(H1022=TRUE, "구글폼 전송",
IF(G1022=TRUE, "거절",
IF(F1022=TRUE, "회신 수신",
"태핑 완료 회신대기")))))
))))</f>
        <v>태핑 완료 회신대기</v>
      </c>
      <c r="F1022" s="13" t="b">
        <v>0</v>
      </c>
      <c r="G1022" s="13" t="b">
        <v>0</v>
      </c>
      <c r="H1022" s="13" t="b">
        <v>0</v>
      </c>
      <c r="I1022" s="13" t="b">
        <f>IF(COUNTIF([1]!Form_Responses1[[#All],[Instagram account
(ex. idenel_official - Do not put "@")]], LOWER(A1022)) &gt; 0, TRUE, FALSE)</f>
        <v>0</v>
      </c>
      <c r="J1022" s="14"/>
      <c r="K1022" s="11" t="str">
        <f>IFERROR(VLOOKUP(LOWER(A1022), '[1]설문지 응답 시트1'!I:N, 6, FALSE), "")</f>
        <v/>
      </c>
      <c r="L1022" s="13" t="b">
        <v>0</v>
      </c>
      <c r="M1022" s="13" t="b">
        <v>0</v>
      </c>
      <c r="N1022" s="11"/>
      <c r="O1022" s="12" t="str">
        <f>IF(ISBLANK(Table1[[#This Row],[예약일(확정)]]),"",Table1[[#This Row],[예약일(확정)]]+7)</f>
        <v/>
      </c>
      <c r="P1022" s="11"/>
      <c r="Q1022" s="11"/>
      <c r="R1022" s="11"/>
      <c r="S1022" s="11"/>
      <c r="T1022" s="11"/>
      <c r="U1022" s="10"/>
    </row>
    <row r="1023" spans="1:21" ht="17">
      <c r="A1023" s="71" t="s">
        <v>2148</v>
      </c>
      <c r="B1023" s="180" t="s">
        <v>4844</v>
      </c>
      <c r="C1023" s="179"/>
      <c r="D1023" s="150" t="s">
        <v>4</v>
      </c>
      <c r="E1023" s="20" t="str">
        <f ca="1">IF(AND(J1023&lt;&gt;"", O1023&lt;&gt;"", TODAY() &gt; O1023, N1023=""), "포스팅 지연",
IF(N1023&lt;&gt;"", "포스팅 완료",
IF(M1023=TRUE, "시술 완료",
IF(L1023=TRUE, "콘텐츠 가이드 전송",
IF(NOT(ISBLANK(J1023)), "예약 확정",
IF(I1023=TRUE, "구글폼 회신",
IF(H1023=TRUE, "구글폼 전송",
IF(G1023=TRUE, "거절",
IF(F1023=TRUE, "회신 수신",
"태핑 완료 회신대기")))))
))))</f>
        <v>포스팅 완료</v>
      </c>
      <c r="F1023" s="22" t="b">
        <v>1</v>
      </c>
      <c r="G1023" s="22" t="b">
        <v>0</v>
      </c>
      <c r="H1023" s="22" t="b">
        <v>1</v>
      </c>
      <c r="I1023" s="22" t="b">
        <f>IF(COUNTIF([1]!Form_Responses1[[#All],[Instagram account
(ex. idenel_official - Do not put "@")]], LOWER(A1023)) &gt; 0, TRUE, FALSE)</f>
        <v>1</v>
      </c>
      <c r="J1023" s="23">
        <v>45890.458333333336</v>
      </c>
      <c r="K1023" s="20" t="str">
        <f>IFERROR(VLOOKUP(LOWER(A1023), '[1]설문지 응답 시트1'!I:N, 6, FALSE), "")</f>
        <v>Benjamin Clinic (Gangnam)</v>
      </c>
      <c r="L1023" s="22" t="b">
        <v>0</v>
      </c>
      <c r="M1023" s="22" t="b">
        <v>0</v>
      </c>
      <c r="N1023" s="33" t="s">
        <v>4843</v>
      </c>
      <c r="O1023" s="21">
        <f>IF(ISBLANK(Table1[[#This Row],[예약일(확정)]]),"",Table1[[#This Row],[예약일(확정)]]+7)</f>
        <v>45897.458333333336</v>
      </c>
      <c r="P1023" s="20"/>
      <c r="Q1023" s="20"/>
      <c r="R1023" s="20"/>
      <c r="S1023" s="20"/>
      <c r="T1023" s="20"/>
      <c r="U1023" s="19"/>
    </row>
    <row r="1024" spans="1:21" ht="17">
      <c r="A1024" s="124" t="s">
        <v>4842</v>
      </c>
      <c r="B1024" s="184" t="s">
        <v>4841</v>
      </c>
      <c r="C1024" s="179"/>
      <c r="D1024" s="148" t="s">
        <v>4</v>
      </c>
      <c r="E1024" s="11" t="str">
        <f ca="1">IF(AND(J1024&lt;&gt;"", O1024&lt;&gt;"", TODAY() &gt; O1024, N1024=""), "포스팅 지연",
IF(N1024&lt;&gt;"", "포스팅 완료",
IF(M1024=TRUE, "시술 완료",
IF(L1024=TRUE, "콘텐츠 가이드 전송",
IF(NOT(ISBLANK(J1024)), "예약 확정",
IF(I1024=TRUE, "구글폼 회신",
IF(H1024=TRUE, "구글폼 전송",
IF(G1024=TRUE, "거절",
IF(F1024=TRUE, "회신 수신",
"태핑 완료 회신대기")))))
))))</f>
        <v>태핑 완료 회신대기</v>
      </c>
      <c r="F1024" s="13" t="b">
        <v>0</v>
      </c>
      <c r="G1024" s="13" t="b">
        <v>0</v>
      </c>
      <c r="H1024" s="13" t="b">
        <v>0</v>
      </c>
      <c r="I1024" s="13" t="b">
        <f>IF(COUNTIF([1]!Form_Responses1[[#All],[Instagram account
(ex. idenel_official - Do not put "@")]], LOWER(A1024)) &gt; 0, TRUE, FALSE)</f>
        <v>0</v>
      </c>
      <c r="J1024" s="14"/>
      <c r="K1024" s="11" t="str">
        <f>IFERROR(VLOOKUP(LOWER(A1024), '[1]설문지 응답 시트1'!I:N, 6, FALSE), "")</f>
        <v/>
      </c>
      <c r="L1024" s="13" t="b">
        <v>0</v>
      </c>
      <c r="M1024" s="13" t="b">
        <v>0</v>
      </c>
      <c r="N1024" s="11"/>
      <c r="O1024" s="12" t="str">
        <f>IF(ISBLANK(Table1[[#This Row],[예약일(확정)]]),"",Table1[[#This Row],[예약일(확정)]]+7)</f>
        <v/>
      </c>
      <c r="P1024" s="11"/>
      <c r="Q1024" s="11"/>
      <c r="R1024" s="11"/>
      <c r="S1024" s="11"/>
      <c r="T1024" s="11"/>
      <c r="U1024" s="10"/>
    </row>
    <row r="1025" spans="1:21" ht="17">
      <c r="A1025" s="124" t="s">
        <v>4840</v>
      </c>
      <c r="B1025" s="184" t="s">
        <v>4839</v>
      </c>
      <c r="C1025" s="179"/>
      <c r="D1025" s="150" t="s">
        <v>4</v>
      </c>
      <c r="E1025" s="20" t="str">
        <f ca="1">IF(AND(J1025&lt;&gt;"", O1025&lt;&gt;"", TODAY() &gt; O1025, N1025=""), "포스팅 지연",
IF(N1025&lt;&gt;"", "포스팅 완료",
IF(M1025=TRUE, "시술 완료",
IF(L1025=TRUE, "콘텐츠 가이드 전송",
IF(NOT(ISBLANK(J1025)), "예약 확정",
IF(I1025=TRUE, "구글폼 회신",
IF(H1025=TRUE, "구글폼 전송",
IF(G1025=TRUE, "거절",
IF(F1025=TRUE, "회신 수신",
"태핑 완료 회신대기")))))
))))</f>
        <v>태핑 완료 회신대기</v>
      </c>
      <c r="F1025" s="22" t="b">
        <v>0</v>
      </c>
      <c r="G1025" s="22" t="b">
        <v>0</v>
      </c>
      <c r="H1025" s="22" t="b">
        <v>0</v>
      </c>
      <c r="I1025" s="22" t="b">
        <f>IF(COUNTIF([1]!Form_Responses1[[#All],[Instagram account
(ex. idenel_official - Do not put "@")]], LOWER(A1025)) &gt; 0, TRUE, FALSE)</f>
        <v>0</v>
      </c>
      <c r="J1025" s="23"/>
      <c r="K1025" s="20" t="str">
        <f>IFERROR(VLOOKUP(LOWER(A1025), '[1]설문지 응답 시트1'!I:N, 6, FALSE), "")</f>
        <v/>
      </c>
      <c r="L1025" s="22" t="b">
        <v>0</v>
      </c>
      <c r="M1025" s="22" t="b">
        <v>0</v>
      </c>
      <c r="N1025" s="20"/>
      <c r="O1025" s="21" t="str">
        <f>IF(ISBLANK(Table1[[#This Row],[예약일(확정)]]),"",Table1[[#This Row],[예약일(확정)]]+7)</f>
        <v/>
      </c>
      <c r="P1025" s="20"/>
      <c r="Q1025" s="20"/>
      <c r="R1025" s="20"/>
      <c r="S1025" s="20"/>
      <c r="T1025" s="20"/>
      <c r="U1025" s="19"/>
    </row>
    <row r="1026" spans="1:21" ht="17">
      <c r="A1026" s="71" t="s">
        <v>4838</v>
      </c>
      <c r="B1026" s="180" t="s">
        <v>4837</v>
      </c>
      <c r="C1026" s="179"/>
      <c r="D1026" s="148" t="s">
        <v>4</v>
      </c>
      <c r="E1026" s="11" t="str">
        <f ca="1">IF(AND(J1026&lt;&gt;"", O1026&lt;&gt;"", TODAY() &gt; O1026, N1026=""), "포스팅 지연",
IF(N1026&lt;&gt;"", "포스팅 완료",
IF(M1026=TRUE, "시술 완료",
IF(L1026=TRUE, "콘텐츠 가이드 전송",
IF(NOT(ISBLANK(J1026)), "예약 확정",
IF(I1026=TRUE, "구글폼 회신",
IF(H1026=TRUE, "구글폼 전송",
IF(G1026=TRUE, "거절",
IF(F1026=TRUE, "회신 수신",
"태핑 완료 회신대기")))))
))))</f>
        <v>태핑 완료 회신대기</v>
      </c>
      <c r="F1026" s="13" t="b">
        <v>0</v>
      </c>
      <c r="G1026" s="13" t="b">
        <v>0</v>
      </c>
      <c r="H1026" s="13" t="b">
        <v>0</v>
      </c>
      <c r="I1026" s="13" t="b">
        <f>IF(COUNTIF([1]!Form_Responses1[[#All],[Instagram account
(ex. idenel_official - Do not put "@")]], LOWER(A1026)) &gt; 0, TRUE, FALSE)</f>
        <v>0</v>
      </c>
      <c r="J1026" s="14"/>
      <c r="K1026" s="11" t="str">
        <f>IFERROR(VLOOKUP(LOWER(A1026), '[1]설문지 응답 시트1'!I:N, 6, FALSE), "")</f>
        <v/>
      </c>
      <c r="L1026" s="13" t="b">
        <v>0</v>
      </c>
      <c r="M1026" s="13" t="b">
        <v>0</v>
      </c>
      <c r="N1026" s="11"/>
      <c r="O1026" s="12" t="str">
        <f>IF(ISBLANK(Table1[[#This Row],[예약일(확정)]]),"",Table1[[#This Row],[예약일(확정)]]+7)</f>
        <v/>
      </c>
      <c r="P1026" s="11"/>
      <c r="Q1026" s="11"/>
      <c r="R1026" s="11"/>
      <c r="S1026" s="11"/>
      <c r="T1026" s="11"/>
      <c r="U1026" s="10"/>
    </row>
    <row r="1027" spans="1:21" ht="17">
      <c r="A1027" s="124" t="s">
        <v>4836</v>
      </c>
      <c r="B1027" s="184" t="s">
        <v>4835</v>
      </c>
      <c r="C1027" s="179"/>
      <c r="D1027" s="150" t="s">
        <v>4</v>
      </c>
      <c r="E1027" s="20" t="str">
        <f ca="1">IF(AND(J1027&lt;&gt;"", O1027&lt;&gt;"", TODAY() &gt; O1027, N1027=""), "포스팅 지연",
IF(N1027&lt;&gt;"", "포스팅 완료",
IF(M1027=TRUE, "시술 완료",
IF(L1027=TRUE, "콘텐츠 가이드 전송",
IF(NOT(ISBLANK(J1027)), "예약 확정",
IF(I1027=TRUE, "구글폼 회신",
IF(H1027=TRUE, "구글폼 전송",
IF(G1027=TRUE, "거절",
IF(F1027=TRUE, "회신 수신",
"태핑 완료 회신대기")))))
))))</f>
        <v>태핑 완료 회신대기</v>
      </c>
      <c r="F1027" s="22" t="b">
        <v>0</v>
      </c>
      <c r="G1027" s="22" t="b">
        <v>0</v>
      </c>
      <c r="H1027" s="22" t="b">
        <v>0</v>
      </c>
      <c r="I1027" s="22" t="b">
        <f>IF(COUNTIF([1]!Form_Responses1[[#All],[Instagram account
(ex. idenel_official - Do not put "@")]], LOWER(A1027)) &gt; 0, TRUE, FALSE)</f>
        <v>0</v>
      </c>
      <c r="J1027" s="23"/>
      <c r="K1027" s="20" t="str">
        <f>IFERROR(VLOOKUP(LOWER(A1027), '[1]설문지 응답 시트1'!I:N, 6, FALSE), "")</f>
        <v/>
      </c>
      <c r="L1027" s="22" t="b">
        <v>0</v>
      </c>
      <c r="M1027" s="22" t="b">
        <v>0</v>
      </c>
      <c r="N1027" s="20"/>
      <c r="O1027" s="21" t="str">
        <f>IF(ISBLANK(Table1[[#This Row],[예약일(확정)]]),"",Table1[[#This Row],[예약일(확정)]]+7)</f>
        <v/>
      </c>
      <c r="P1027" s="20"/>
      <c r="Q1027" s="20"/>
      <c r="R1027" s="20"/>
      <c r="S1027" s="20"/>
      <c r="T1027" s="20"/>
      <c r="U1027" s="19"/>
    </row>
    <row r="1028" spans="1:21" ht="17">
      <c r="A1028" s="71" t="s">
        <v>4834</v>
      </c>
      <c r="B1028" s="180" t="s">
        <v>4833</v>
      </c>
      <c r="C1028" s="179"/>
      <c r="D1028" s="148" t="s">
        <v>4</v>
      </c>
      <c r="E1028" s="11" t="str">
        <f ca="1">IF(AND(J1028&lt;&gt;"", O1028&lt;&gt;"", TODAY() &gt; O1028, N1028=""), "포스팅 지연",
IF(N1028&lt;&gt;"", "포스팅 완료",
IF(M1028=TRUE, "시술 완료",
IF(L1028=TRUE, "콘텐츠 가이드 전송",
IF(NOT(ISBLANK(J1028)), "예약 확정",
IF(I1028=TRUE, "구글폼 회신",
IF(H1028=TRUE, "구글폼 전송",
IF(G1028=TRUE, "거절",
IF(F1028=TRUE, "회신 수신",
"태핑 완료 회신대기")))))
))))</f>
        <v>회신 수신</v>
      </c>
      <c r="F1028" s="13" t="b">
        <v>1</v>
      </c>
      <c r="G1028" s="13" t="b">
        <v>0</v>
      </c>
      <c r="H1028" s="13" t="b">
        <v>0</v>
      </c>
      <c r="I1028" s="13" t="b">
        <f>IF(COUNTIF([1]!Form_Responses1[[#All],[Instagram account
(ex. idenel_official - Do not put "@")]], LOWER(A1028)) &gt; 0, TRUE, FALSE)</f>
        <v>0</v>
      </c>
      <c r="J1028" s="14"/>
      <c r="K1028" s="11" t="str">
        <f>IFERROR(VLOOKUP(LOWER(A1028), '[1]설문지 응답 시트1'!I:N, 6, FALSE), "")</f>
        <v/>
      </c>
      <c r="L1028" s="13" t="b">
        <v>0</v>
      </c>
      <c r="M1028" s="13" t="b">
        <v>0</v>
      </c>
      <c r="N1028" s="11"/>
      <c r="O1028" s="12" t="str">
        <f>IF(ISBLANK(Table1[[#This Row],[예약일(확정)]]),"",Table1[[#This Row],[예약일(확정)]]+7)</f>
        <v/>
      </c>
      <c r="P1028" s="11"/>
      <c r="Q1028" s="11"/>
      <c r="R1028" s="11"/>
      <c r="S1028" s="11"/>
      <c r="T1028" s="11"/>
      <c r="U1028" s="10"/>
    </row>
    <row r="1029" spans="1:21" ht="17">
      <c r="A1029" s="124" t="s">
        <v>4832</v>
      </c>
      <c r="B1029" s="184" t="s">
        <v>4831</v>
      </c>
      <c r="C1029" s="179"/>
      <c r="D1029" s="150" t="s">
        <v>4</v>
      </c>
      <c r="E1029" s="20" t="str">
        <f ca="1">IF(AND(J1029&lt;&gt;"", O1029&lt;&gt;"", TODAY() &gt; O1029, N1029=""), "포스팅 지연",
IF(N1029&lt;&gt;"", "포스팅 완료",
IF(M1029=TRUE, "시술 완료",
IF(L1029=TRUE, "콘텐츠 가이드 전송",
IF(NOT(ISBLANK(J1029)), "예약 확정",
IF(I1029=TRUE, "구글폼 회신",
IF(H1029=TRUE, "구글폼 전송",
IF(G1029=TRUE, "거절",
IF(F1029=TRUE, "회신 수신",
"태핑 완료 회신대기")))))
))))</f>
        <v>태핑 완료 회신대기</v>
      </c>
      <c r="F1029" s="22" t="b">
        <v>0</v>
      </c>
      <c r="G1029" s="22" t="b">
        <v>0</v>
      </c>
      <c r="H1029" s="22" t="b">
        <v>0</v>
      </c>
      <c r="I1029" s="22" t="b">
        <f>IF(COUNTIF([1]!Form_Responses1[[#All],[Instagram account
(ex. idenel_official - Do not put "@")]], LOWER(A1029)) &gt; 0, TRUE, FALSE)</f>
        <v>0</v>
      </c>
      <c r="J1029" s="23"/>
      <c r="K1029" s="20" t="str">
        <f>IFERROR(VLOOKUP(LOWER(A1029), '[1]설문지 응답 시트1'!I:N, 6, FALSE), "")</f>
        <v/>
      </c>
      <c r="L1029" s="22" t="b">
        <v>0</v>
      </c>
      <c r="M1029" s="22" t="b">
        <v>0</v>
      </c>
      <c r="N1029" s="20"/>
      <c r="O1029" s="21" t="str">
        <f>IF(ISBLANK(Table1[[#This Row],[예약일(확정)]]),"",Table1[[#This Row],[예약일(확정)]]+7)</f>
        <v/>
      </c>
      <c r="P1029" s="20"/>
      <c r="Q1029" s="20"/>
      <c r="R1029" s="20"/>
      <c r="S1029" s="20"/>
      <c r="T1029" s="20"/>
      <c r="U1029" s="19"/>
    </row>
    <row r="1030" spans="1:21" ht="17">
      <c r="A1030" s="124" t="s">
        <v>4830</v>
      </c>
      <c r="B1030" s="184" t="s">
        <v>4829</v>
      </c>
      <c r="C1030" s="179"/>
      <c r="D1030" s="148" t="s">
        <v>4</v>
      </c>
      <c r="E1030" s="11" t="str">
        <f ca="1">IF(AND(J1030&lt;&gt;"", O1030&lt;&gt;"", TODAY() &gt; O1030, N1030=""), "포스팅 지연",
IF(N1030&lt;&gt;"", "포스팅 완료",
IF(M1030=TRUE, "시술 완료",
IF(L1030=TRUE, "콘텐츠 가이드 전송",
IF(NOT(ISBLANK(J1030)), "예약 확정",
IF(I1030=TRUE, "구글폼 회신",
IF(H1030=TRUE, "구글폼 전송",
IF(G1030=TRUE, "거절",
IF(F1030=TRUE, "회신 수신",
"태핑 완료 회신대기")))))
))))</f>
        <v>태핑 완료 회신대기</v>
      </c>
      <c r="F1030" s="13" t="b">
        <v>0</v>
      </c>
      <c r="G1030" s="13" t="b">
        <v>0</v>
      </c>
      <c r="H1030" s="13" t="b">
        <v>0</v>
      </c>
      <c r="I1030" s="13" t="b">
        <f>IF(COUNTIF([1]!Form_Responses1[[#All],[Instagram account
(ex. idenel_official - Do not put "@")]], LOWER(A1030)) &gt; 0, TRUE, FALSE)</f>
        <v>0</v>
      </c>
      <c r="J1030" s="14"/>
      <c r="K1030" s="11" t="str">
        <f>IFERROR(VLOOKUP(LOWER(A1030), '[1]설문지 응답 시트1'!I:N, 6, FALSE), "")</f>
        <v/>
      </c>
      <c r="L1030" s="13" t="b">
        <v>0</v>
      </c>
      <c r="M1030" s="13" t="b">
        <v>0</v>
      </c>
      <c r="N1030" s="11"/>
      <c r="O1030" s="12" t="str">
        <f>IF(ISBLANK(Table1[[#This Row],[예약일(확정)]]),"",Table1[[#This Row],[예약일(확정)]]+7)</f>
        <v/>
      </c>
      <c r="P1030" s="11"/>
      <c r="Q1030" s="11"/>
      <c r="R1030" s="11"/>
      <c r="S1030" s="11"/>
      <c r="T1030" s="11"/>
      <c r="U1030" s="10"/>
    </row>
    <row r="1031" spans="1:21" ht="17">
      <c r="A1031" s="124" t="s">
        <v>4828</v>
      </c>
      <c r="B1031" s="184" t="s">
        <v>4827</v>
      </c>
      <c r="C1031" s="179"/>
      <c r="D1031" s="150" t="s">
        <v>4</v>
      </c>
      <c r="E1031" s="20" t="str">
        <f ca="1">IF(AND(J1031&lt;&gt;"", O1031&lt;&gt;"", TODAY() &gt; O1031, N1031=""), "포스팅 지연",
IF(N1031&lt;&gt;"", "포스팅 완료",
IF(M1031=TRUE, "시술 완료",
IF(L1031=TRUE, "콘텐츠 가이드 전송",
IF(NOT(ISBLANK(J1031)), "예약 확정",
IF(I1031=TRUE, "구글폼 회신",
IF(H1031=TRUE, "구글폼 전송",
IF(G1031=TRUE, "거절",
IF(F1031=TRUE, "회신 수신",
"태핑 완료 회신대기")))))
))))</f>
        <v>태핑 완료 회신대기</v>
      </c>
      <c r="F1031" s="22" t="b">
        <v>0</v>
      </c>
      <c r="G1031" s="22" t="b">
        <v>0</v>
      </c>
      <c r="H1031" s="22" t="b">
        <v>0</v>
      </c>
      <c r="I1031" s="22" t="b">
        <f>IF(COUNTIF([1]!Form_Responses1[[#All],[Instagram account
(ex. idenel_official - Do not put "@")]], LOWER(A1031)) &gt; 0, TRUE, FALSE)</f>
        <v>0</v>
      </c>
      <c r="J1031" s="23"/>
      <c r="K1031" s="20" t="str">
        <f>IFERROR(VLOOKUP(LOWER(A1031), '[1]설문지 응답 시트1'!I:N, 6, FALSE), "")</f>
        <v/>
      </c>
      <c r="L1031" s="22" t="b">
        <v>0</v>
      </c>
      <c r="M1031" s="22" t="b">
        <v>0</v>
      </c>
      <c r="N1031" s="20"/>
      <c r="O1031" s="21" t="str">
        <f>IF(ISBLANK(Table1[[#This Row],[예약일(확정)]]),"",Table1[[#This Row],[예약일(확정)]]+7)</f>
        <v/>
      </c>
      <c r="P1031" s="20"/>
      <c r="Q1031" s="20"/>
      <c r="R1031" s="20"/>
      <c r="S1031" s="20"/>
      <c r="T1031" s="20"/>
      <c r="U1031" s="19"/>
    </row>
    <row r="1032" spans="1:21" ht="17">
      <c r="A1032" s="71" t="s">
        <v>4826</v>
      </c>
      <c r="B1032" s="180" t="s">
        <v>4825</v>
      </c>
      <c r="C1032" s="179"/>
      <c r="D1032" s="148" t="s">
        <v>4</v>
      </c>
      <c r="E1032" s="11" t="str">
        <f ca="1">IF(AND(J1032&lt;&gt;"", O1032&lt;&gt;"", TODAY() &gt; O1032, N1032=""), "포스팅 지연",
IF(N1032&lt;&gt;"", "포스팅 완료",
IF(M1032=TRUE, "시술 완료",
IF(L1032=TRUE, "콘텐츠 가이드 전송",
IF(NOT(ISBLANK(J1032)), "예약 확정",
IF(I1032=TRUE, "구글폼 회신",
IF(H1032=TRUE, "구글폼 전송",
IF(G1032=TRUE, "거절",
IF(F1032=TRUE, "회신 수신",
"태핑 완료 회신대기")))))
))))</f>
        <v>태핑 완료 회신대기</v>
      </c>
      <c r="F1032" s="13" t="b">
        <v>0</v>
      </c>
      <c r="G1032" s="13" t="b">
        <v>0</v>
      </c>
      <c r="H1032" s="13" t="b">
        <v>0</v>
      </c>
      <c r="I1032" s="13" t="b">
        <f>IF(COUNTIF([1]!Form_Responses1[[#All],[Instagram account
(ex. idenel_official - Do not put "@")]], LOWER(A1032)) &gt; 0, TRUE, FALSE)</f>
        <v>0</v>
      </c>
      <c r="J1032" s="14"/>
      <c r="K1032" s="11" t="str">
        <f>IFERROR(VLOOKUP(LOWER(A1032), '[1]설문지 응답 시트1'!I:N, 6, FALSE), "")</f>
        <v/>
      </c>
      <c r="L1032" s="13" t="b">
        <v>0</v>
      </c>
      <c r="M1032" s="13" t="b">
        <v>0</v>
      </c>
      <c r="N1032" s="11"/>
      <c r="O1032" s="12" t="str">
        <f>IF(ISBLANK(Table1[[#This Row],[예약일(확정)]]),"",Table1[[#This Row],[예약일(확정)]]+7)</f>
        <v/>
      </c>
      <c r="P1032" s="11"/>
      <c r="Q1032" s="11"/>
      <c r="R1032" s="11"/>
      <c r="S1032" s="11"/>
      <c r="T1032" s="11"/>
      <c r="U1032" s="10"/>
    </row>
    <row r="1033" spans="1:21" ht="17">
      <c r="A1033" s="71" t="s">
        <v>4824</v>
      </c>
      <c r="B1033" s="180" t="s">
        <v>4823</v>
      </c>
      <c r="C1033" s="179"/>
      <c r="D1033" s="150" t="s">
        <v>4</v>
      </c>
      <c r="E1033" s="20" t="str">
        <f ca="1">IF(AND(J1033&lt;&gt;"", O1033&lt;&gt;"", TODAY() &gt; O1033, N1033=""), "포스팅 지연",
IF(N1033&lt;&gt;"", "포스팅 완료",
IF(M1033=TRUE, "시술 완료",
IF(L1033=TRUE, "콘텐츠 가이드 전송",
IF(NOT(ISBLANK(J1033)), "예약 확정",
IF(I1033=TRUE, "구글폼 회신",
IF(H1033=TRUE, "구글폼 전송",
IF(G1033=TRUE, "거절",
IF(F1033=TRUE, "회신 수신",
"태핑 완료 회신대기")))))
))))</f>
        <v>태핑 완료 회신대기</v>
      </c>
      <c r="F1033" s="22" t="b">
        <v>0</v>
      </c>
      <c r="G1033" s="22" t="b">
        <v>0</v>
      </c>
      <c r="H1033" s="22" t="b">
        <v>0</v>
      </c>
      <c r="I1033" s="22" t="b">
        <f>IF(COUNTIF([1]!Form_Responses1[[#All],[Instagram account
(ex. idenel_official - Do not put "@")]], LOWER(A1033)) &gt; 0, TRUE, FALSE)</f>
        <v>0</v>
      </c>
      <c r="J1033" s="23"/>
      <c r="K1033" s="20" t="str">
        <f>IFERROR(VLOOKUP(LOWER(A1033), '[1]설문지 응답 시트1'!I:N, 6, FALSE), "")</f>
        <v/>
      </c>
      <c r="L1033" s="22" t="b">
        <v>0</v>
      </c>
      <c r="M1033" s="22" t="b">
        <v>0</v>
      </c>
      <c r="N1033" s="20"/>
      <c r="O1033" s="21" t="str">
        <f>IF(ISBLANK(Table1[[#This Row],[예약일(확정)]]),"",Table1[[#This Row],[예약일(확정)]]+7)</f>
        <v/>
      </c>
      <c r="P1033" s="20"/>
      <c r="Q1033" s="20"/>
      <c r="R1033" s="20"/>
      <c r="S1033" s="20"/>
      <c r="T1033" s="20"/>
      <c r="U1033" s="19"/>
    </row>
    <row r="1034" spans="1:21" ht="17">
      <c r="A1034" s="124" t="s">
        <v>4822</v>
      </c>
      <c r="B1034" s="184" t="s">
        <v>4821</v>
      </c>
      <c r="C1034" s="179"/>
      <c r="D1034" s="148" t="s">
        <v>4</v>
      </c>
      <c r="E1034" s="11" t="str">
        <f ca="1">IF(AND(J1034&lt;&gt;"", O1034&lt;&gt;"", TODAY() &gt; O1034, N1034=""), "포스팅 지연",
IF(N1034&lt;&gt;"", "포스팅 완료",
IF(M1034=TRUE, "시술 완료",
IF(L1034=TRUE, "콘텐츠 가이드 전송",
IF(NOT(ISBLANK(J1034)), "예약 확정",
IF(I1034=TRUE, "구글폼 회신",
IF(H1034=TRUE, "구글폼 전송",
IF(G1034=TRUE, "거절",
IF(F1034=TRUE, "회신 수신",
"태핑 완료 회신대기")))))
))))</f>
        <v>구글폼 전송</v>
      </c>
      <c r="F1034" s="13" t="b">
        <v>1</v>
      </c>
      <c r="G1034" s="13" t="b">
        <v>0</v>
      </c>
      <c r="H1034" s="13" t="b">
        <v>1</v>
      </c>
      <c r="I1034" s="13" t="b">
        <f>IF(COUNTIF([1]!Form_Responses1[[#All],[Instagram account
(ex. idenel_official - Do not put "@")]], LOWER(A1034)) &gt; 0, TRUE, FALSE)</f>
        <v>0</v>
      </c>
      <c r="J1034" s="14"/>
      <c r="K1034" s="11" t="str">
        <f>IFERROR(VLOOKUP(LOWER(A1034), '[1]설문지 응답 시트1'!I:N, 6, FALSE), "")</f>
        <v/>
      </c>
      <c r="L1034" s="13" t="b">
        <v>0</v>
      </c>
      <c r="M1034" s="13" t="b">
        <v>0</v>
      </c>
      <c r="N1034" s="11"/>
      <c r="O1034" s="12" t="str">
        <f>IF(ISBLANK(Table1[[#This Row],[예약일(확정)]]),"",Table1[[#This Row],[예약일(확정)]]+7)</f>
        <v/>
      </c>
      <c r="P1034" s="11"/>
      <c r="Q1034" s="11"/>
      <c r="R1034" s="11"/>
      <c r="S1034" s="11"/>
      <c r="T1034" s="11"/>
      <c r="U1034" s="10"/>
    </row>
    <row r="1035" spans="1:21" ht="17">
      <c r="A1035" s="124" t="s">
        <v>4820</v>
      </c>
      <c r="B1035" s="184" t="s">
        <v>4819</v>
      </c>
      <c r="C1035" s="179"/>
      <c r="D1035" s="150" t="s">
        <v>4</v>
      </c>
      <c r="E1035" s="20" t="str">
        <f ca="1">IF(AND(J1035&lt;&gt;"", O1035&lt;&gt;"", TODAY() &gt; O1035, N1035=""), "포스팅 지연",
IF(N1035&lt;&gt;"", "포스팅 완료",
IF(M1035=TRUE, "시술 완료",
IF(L1035=TRUE, "콘텐츠 가이드 전송",
IF(NOT(ISBLANK(J1035)), "예약 확정",
IF(I1035=TRUE, "구글폼 회신",
IF(H1035=TRUE, "구글폼 전송",
IF(G1035=TRUE, "거절",
IF(F1035=TRUE, "회신 수신",
"태핑 완료 회신대기")))))
))))</f>
        <v>태핑 완료 회신대기</v>
      </c>
      <c r="F1035" s="22" t="b">
        <v>0</v>
      </c>
      <c r="G1035" s="22" t="b">
        <v>0</v>
      </c>
      <c r="H1035" s="22" t="b">
        <v>0</v>
      </c>
      <c r="I1035" s="22" t="b">
        <f>IF(COUNTIF([1]!Form_Responses1[[#All],[Instagram account
(ex. idenel_official - Do not put "@")]], LOWER(A1035)) &gt; 0, TRUE, FALSE)</f>
        <v>0</v>
      </c>
      <c r="J1035" s="23"/>
      <c r="K1035" s="20" t="str">
        <f>IFERROR(VLOOKUP(LOWER(A1035), '[1]설문지 응답 시트1'!I:N, 6, FALSE), "")</f>
        <v/>
      </c>
      <c r="L1035" s="22" t="b">
        <v>0</v>
      </c>
      <c r="M1035" s="22" t="b">
        <v>0</v>
      </c>
      <c r="N1035" s="20"/>
      <c r="O1035" s="21" t="str">
        <f>IF(ISBLANK(Table1[[#This Row],[예약일(확정)]]),"",Table1[[#This Row],[예약일(확정)]]+7)</f>
        <v/>
      </c>
      <c r="P1035" s="20"/>
      <c r="Q1035" s="20"/>
      <c r="R1035" s="20"/>
      <c r="S1035" s="20"/>
      <c r="T1035" s="20"/>
      <c r="U1035" s="19"/>
    </row>
    <row r="1036" spans="1:21" ht="17">
      <c r="A1036" s="71" t="s">
        <v>4818</v>
      </c>
      <c r="B1036" s="180" t="s">
        <v>4817</v>
      </c>
      <c r="C1036" s="179"/>
      <c r="D1036" s="148" t="s">
        <v>4</v>
      </c>
      <c r="E1036" s="11" t="str">
        <f ca="1">IF(AND(J1036&lt;&gt;"", O1036&lt;&gt;"", TODAY() &gt; O1036, N1036=""), "포스팅 지연",
IF(N1036&lt;&gt;"", "포스팅 완료",
IF(M1036=TRUE, "시술 완료",
IF(L1036=TRUE, "콘텐츠 가이드 전송",
IF(NOT(ISBLANK(J1036)), "예약 확정",
IF(I1036=TRUE, "구글폼 회신",
IF(H1036=TRUE, "구글폼 전송",
IF(G1036=TRUE, "거절",
IF(F1036=TRUE, "회신 수신",
"태핑 완료 회신대기")))))
))))</f>
        <v>태핑 완료 회신대기</v>
      </c>
      <c r="F1036" s="13" t="b">
        <v>0</v>
      </c>
      <c r="G1036" s="13" t="b">
        <v>0</v>
      </c>
      <c r="H1036" s="13" t="b">
        <v>0</v>
      </c>
      <c r="I1036" s="13" t="b">
        <f>IF(COUNTIF([1]!Form_Responses1[[#All],[Instagram account
(ex. idenel_official - Do not put "@")]], LOWER(A1036)) &gt; 0, TRUE, FALSE)</f>
        <v>0</v>
      </c>
      <c r="J1036" s="14"/>
      <c r="K1036" s="11" t="str">
        <f>IFERROR(VLOOKUP(LOWER(A1036), '[1]설문지 응답 시트1'!I:N, 6, FALSE), "")</f>
        <v/>
      </c>
      <c r="L1036" s="13" t="b">
        <v>0</v>
      </c>
      <c r="M1036" s="13" t="b">
        <v>0</v>
      </c>
      <c r="N1036" s="11"/>
      <c r="O1036" s="12" t="str">
        <f>IF(ISBLANK(Table1[[#This Row],[예약일(확정)]]),"",Table1[[#This Row],[예약일(확정)]]+7)</f>
        <v/>
      </c>
      <c r="P1036" s="11"/>
      <c r="Q1036" s="11"/>
      <c r="R1036" s="11"/>
      <c r="S1036" s="11"/>
      <c r="T1036" s="11"/>
      <c r="U1036" s="10"/>
    </row>
    <row r="1037" spans="1:21" ht="17">
      <c r="A1037" s="124" t="s">
        <v>4816</v>
      </c>
      <c r="B1037" s="184" t="s">
        <v>4815</v>
      </c>
      <c r="C1037" s="179"/>
      <c r="D1037" s="150" t="s">
        <v>4</v>
      </c>
      <c r="E1037" s="20" t="str">
        <f ca="1">IF(AND(J1037&lt;&gt;"", O1037&lt;&gt;"", TODAY() &gt; O1037, N1037=""), "포스팅 지연",
IF(N1037&lt;&gt;"", "포스팅 완료",
IF(M1037=TRUE, "시술 완료",
IF(L1037=TRUE, "콘텐츠 가이드 전송",
IF(NOT(ISBLANK(J1037)), "예약 확정",
IF(I1037=TRUE, "구글폼 회신",
IF(H1037=TRUE, "구글폼 전송",
IF(G1037=TRUE, "거절",
IF(F1037=TRUE, "회신 수신",
"태핑 완료 회신대기")))))
))))</f>
        <v>태핑 완료 회신대기</v>
      </c>
      <c r="F1037" s="22" t="b">
        <v>0</v>
      </c>
      <c r="G1037" s="22" t="b">
        <v>0</v>
      </c>
      <c r="H1037" s="22" t="b">
        <v>0</v>
      </c>
      <c r="I1037" s="22" t="b">
        <f>IF(COUNTIF([1]!Form_Responses1[[#All],[Instagram account
(ex. idenel_official - Do not put "@")]], LOWER(A1037)) &gt; 0, TRUE, FALSE)</f>
        <v>0</v>
      </c>
      <c r="J1037" s="23"/>
      <c r="K1037" s="20" t="str">
        <f>IFERROR(VLOOKUP(LOWER(A1037), '[1]설문지 응답 시트1'!I:N, 6, FALSE), "")</f>
        <v/>
      </c>
      <c r="L1037" s="22" t="b">
        <v>0</v>
      </c>
      <c r="M1037" s="22" t="b">
        <v>0</v>
      </c>
      <c r="N1037" s="20"/>
      <c r="O1037" s="21" t="str">
        <f>IF(ISBLANK(Table1[[#This Row],[예약일(확정)]]),"",Table1[[#This Row],[예약일(확정)]]+7)</f>
        <v/>
      </c>
      <c r="P1037" s="20"/>
      <c r="Q1037" s="20"/>
      <c r="R1037" s="20"/>
      <c r="S1037" s="20"/>
      <c r="T1037" s="20"/>
      <c r="U1037" s="19"/>
    </row>
    <row r="1038" spans="1:21" ht="17">
      <c r="A1038" s="124" t="s">
        <v>4814</v>
      </c>
      <c r="B1038" s="184" t="s">
        <v>4813</v>
      </c>
      <c r="C1038" s="179"/>
      <c r="D1038" s="148" t="s">
        <v>4</v>
      </c>
      <c r="E1038" s="11" t="str">
        <f ca="1">IF(AND(J1038&lt;&gt;"", O1038&lt;&gt;"", TODAY() &gt; O1038, N1038=""), "포스팅 지연",
IF(N1038&lt;&gt;"", "포스팅 완료",
IF(M1038=TRUE, "시술 완료",
IF(L1038=TRUE, "콘텐츠 가이드 전송",
IF(NOT(ISBLANK(J1038)), "예약 확정",
IF(I1038=TRUE, "구글폼 회신",
IF(H1038=TRUE, "구글폼 전송",
IF(G1038=TRUE, "거절",
IF(F1038=TRUE, "회신 수신",
"태핑 완료 회신대기")))))
))))</f>
        <v>태핑 완료 회신대기</v>
      </c>
      <c r="F1038" s="13" t="b">
        <v>0</v>
      </c>
      <c r="G1038" s="13" t="b">
        <v>0</v>
      </c>
      <c r="H1038" s="13" t="b">
        <v>0</v>
      </c>
      <c r="I1038" s="13" t="b">
        <f>IF(COUNTIF([1]!Form_Responses1[[#All],[Instagram account
(ex. idenel_official - Do not put "@")]], LOWER(A1038)) &gt; 0, TRUE, FALSE)</f>
        <v>0</v>
      </c>
      <c r="J1038" s="14"/>
      <c r="K1038" s="11" t="str">
        <f>IFERROR(VLOOKUP(LOWER(A1038), '[1]설문지 응답 시트1'!I:N, 6, FALSE), "")</f>
        <v/>
      </c>
      <c r="L1038" s="13" t="b">
        <v>0</v>
      </c>
      <c r="M1038" s="13" t="b">
        <v>0</v>
      </c>
      <c r="N1038" s="11"/>
      <c r="O1038" s="12" t="str">
        <f>IF(ISBLANK(Table1[[#This Row],[예약일(확정)]]),"",Table1[[#This Row],[예약일(확정)]]+7)</f>
        <v/>
      </c>
      <c r="P1038" s="11"/>
      <c r="Q1038" s="11"/>
      <c r="R1038" s="11"/>
      <c r="S1038" s="11"/>
      <c r="T1038" s="11"/>
      <c r="U1038" s="10"/>
    </row>
    <row r="1039" spans="1:21" ht="17">
      <c r="A1039" s="220" t="s">
        <v>4812</v>
      </c>
      <c r="B1039" s="219" t="s">
        <v>4811</v>
      </c>
      <c r="C1039" s="179"/>
      <c r="D1039" s="150" t="s">
        <v>4</v>
      </c>
      <c r="E1039" s="20" t="str">
        <f ca="1">IF(AND(J1039&lt;&gt;"", O1039&lt;&gt;"", TODAY() &gt; O1039, N1039=""), "포스팅 지연",
IF(N1039&lt;&gt;"", "포스팅 완료",
IF(M1039=TRUE, "시술 완료",
IF(L1039=TRUE, "콘텐츠 가이드 전송",
IF(NOT(ISBLANK(J1039)), "예약 확정",
IF(I1039=TRUE, "구글폼 회신",
IF(H1039=TRUE, "구글폼 전송",
IF(G1039=TRUE, "거절",
IF(F1039=TRUE, "회신 수신",
"태핑 완료 회신대기")))))
))))</f>
        <v>포스팅 완료</v>
      </c>
      <c r="F1039" s="22" t="b">
        <v>1</v>
      </c>
      <c r="G1039" s="22" t="b">
        <v>0</v>
      </c>
      <c r="H1039" s="22" t="b">
        <v>1</v>
      </c>
      <c r="I1039" s="22" t="b">
        <f>IF(COUNTIF([1]!Form_Responses1[[#All],[Instagram account
(ex. idenel_official - Do not put "@")]], LOWER(A1039)) &gt; 0, TRUE, FALSE)</f>
        <v>1</v>
      </c>
      <c r="J1039" s="23">
        <v>45827.666666666664</v>
      </c>
      <c r="K1039" s="20" t="str">
        <f>IFERROR(VLOOKUP(LOWER(A1039), '[1]설문지 응답 시트1'!I:N, 6, FALSE), "")</f>
        <v>Benjamin Clinic (Gangnam)</v>
      </c>
      <c r="L1039" s="22" t="b">
        <v>1</v>
      </c>
      <c r="M1039" s="22" t="b">
        <v>0</v>
      </c>
      <c r="N1039" s="191" t="s">
        <v>4810</v>
      </c>
      <c r="O1039" s="21">
        <f>IF(ISBLANK(Table1[[#This Row],[예약일(확정)]]),"",Table1[[#This Row],[예약일(확정)]]+7)</f>
        <v>45834.666666666664</v>
      </c>
      <c r="P1039" s="216"/>
      <c r="Q1039" s="20"/>
      <c r="R1039" s="20"/>
      <c r="S1039" s="20"/>
      <c r="T1039" s="20"/>
      <c r="U1039" s="19"/>
    </row>
    <row r="1040" spans="1:21" ht="17">
      <c r="A1040" s="124" t="s">
        <v>4809</v>
      </c>
      <c r="B1040" s="184" t="s">
        <v>4808</v>
      </c>
      <c r="C1040" s="179"/>
      <c r="D1040" s="148" t="s">
        <v>4</v>
      </c>
      <c r="E1040" s="11" t="str">
        <f ca="1">IF(AND(J1040&lt;&gt;"", O1040&lt;&gt;"", TODAY() &gt; O1040, N1040=""), "포스팅 지연",
IF(N1040&lt;&gt;"", "포스팅 완료",
IF(M1040=TRUE, "시술 완료",
IF(L1040=TRUE, "콘텐츠 가이드 전송",
IF(NOT(ISBLANK(J1040)), "예약 확정",
IF(I1040=TRUE, "구글폼 회신",
IF(H1040=TRUE, "구글폼 전송",
IF(G1040=TRUE, "거절",
IF(F1040=TRUE, "회신 수신",
"태핑 완료 회신대기")))))
))))</f>
        <v>태핑 완료 회신대기</v>
      </c>
      <c r="F1040" s="13" t="b">
        <v>0</v>
      </c>
      <c r="G1040" s="13" t="b">
        <v>0</v>
      </c>
      <c r="H1040" s="13" t="b">
        <v>0</v>
      </c>
      <c r="I1040" s="13" t="b">
        <f>IF(COUNTIF([1]!Form_Responses1[[#All],[Instagram account
(ex. idenel_official - Do not put "@")]], LOWER(A1040)) &gt; 0, TRUE, FALSE)</f>
        <v>0</v>
      </c>
      <c r="J1040" s="14"/>
      <c r="K1040" s="11" t="str">
        <f>IFERROR(VLOOKUP(LOWER(A1040), '[1]설문지 응답 시트1'!I:N, 6, FALSE), "")</f>
        <v/>
      </c>
      <c r="L1040" s="13" t="b">
        <v>0</v>
      </c>
      <c r="M1040" s="13" t="b">
        <v>0</v>
      </c>
      <c r="N1040" s="11"/>
      <c r="O1040" s="12" t="str">
        <f>IF(ISBLANK(Table1[[#This Row],[예약일(확정)]]),"",Table1[[#This Row],[예약일(확정)]]+7)</f>
        <v/>
      </c>
      <c r="P1040" s="11"/>
      <c r="Q1040" s="11"/>
      <c r="R1040" s="11"/>
      <c r="S1040" s="11"/>
      <c r="T1040" s="11"/>
      <c r="U1040" s="10"/>
    </row>
    <row r="1041" spans="1:21" ht="17">
      <c r="A1041" s="71" t="s">
        <v>4807</v>
      </c>
      <c r="B1041" s="180" t="s">
        <v>4806</v>
      </c>
      <c r="C1041" s="179"/>
      <c r="D1041" s="150" t="s">
        <v>4</v>
      </c>
      <c r="E1041" s="20" t="str">
        <f ca="1">IF(AND(J1041&lt;&gt;"", O1041&lt;&gt;"", TODAY() &gt; O1041, N1041=""), "포스팅 지연",
IF(N1041&lt;&gt;"", "포스팅 완료",
IF(M1041=TRUE, "시술 완료",
IF(L1041=TRUE, "콘텐츠 가이드 전송",
IF(NOT(ISBLANK(J1041)), "예약 확정",
IF(I1041=TRUE, "구글폼 회신",
IF(H1041=TRUE, "구글폼 전송",
IF(G1041=TRUE, "거절",
IF(F1041=TRUE, "회신 수신",
"태핑 완료 회신대기")))))
))))</f>
        <v>태핑 완료 회신대기</v>
      </c>
      <c r="F1041" s="22" t="b">
        <v>0</v>
      </c>
      <c r="G1041" s="22" t="b">
        <v>0</v>
      </c>
      <c r="H1041" s="22" t="b">
        <v>0</v>
      </c>
      <c r="I1041" s="22" t="b">
        <f>IF(COUNTIF([1]!Form_Responses1[[#All],[Instagram account
(ex. idenel_official - Do not put "@")]], LOWER(A1041)) &gt; 0, TRUE, FALSE)</f>
        <v>0</v>
      </c>
      <c r="J1041" s="23"/>
      <c r="K1041" s="20" t="str">
        <f>IFERROR(VLOOKUP(LOWER(A1041), '[1]설문지 응답 시트1'!I:N, 6, FALSE), "")</f>
        <v/>
      </c>
      <c r="L1041" s="22" t="b">
        <v>0</v>
      </c>
      <c r="M1041" s="22" t="b">
        <v>0</v>
      </c>
      <c r="N1041" s="20"/>
      <c r="O1041" s="21" t="str">
        <f>IF(ISBLANK(Table1[[#This Row],[예약일(확정)]]),"",Table1[[#This Row],[예약일(확정)]]+7)</f>
        <v/>
      </c>
      <c r="P1041" s="20"/>
      <c r="Q1041" s="20"/>
      <c r="R1041" s="20"/>
      <c r="S1041" s="20"/>
      <c r="T1041" s="20"/>
      <c r="U1041" s="19"/>
    </row>
    <row r="1042" spans="1:21" ht="17">
      <c r="A1042" s="71" t="s">
        <v>4805</v>
      </c>
      <c r="B1042" s="180" t="s">
        <v>4804</v>
      </c>
      <c r="C1042" s="179"/>
      <c r="D1042" s="148" t="s">
        <v>4</v>
      </c>
      <c r="E1042" s="11" t="str">
        <f ca="1">IF(AND(J1042&lt;&gt;"", O1042&lt;&gt;"", TODAY() &gt; O1042, N1042=""), "포스팅 지연",
IF(N1042&lt;&gt;"", "포스팅 완료",
IF(M1042=TRUE, "시술 완료",
IF(L1042=TRUE, "콘텐츠 가이드 전송",
IF(NOT(ISBLANK(J1042)), "예약 확정",
IF(I1042=TRUE, "구글폼 회신",
IF(H1042=TRUE, "구글폼 전송",
IF(G1042=TRUE, "거절",
IF(F1042=TRUE, "회신 수신",
"태핑 완료 회신대기")))))
))))</f>
        <v>태핑 완료 회신대기</v>
      </c>
      <c r="F1042" s="13" t="b">
        <v>0</v>
      </c>
      <c r="G1042" s="13" t="b">
        <v>0</v>
      </c>
      <c r="H1042" s="13" t="b">
        <v>0</v>
      </c>
      <c r="I1042" s="13" t="b">
        <f>IF(COUNTIF([1]!Form_Responses1[[#All],[Instagram account
(ex. idenel_official - Do not put "@")]], LOWER(A1042)) &gt; 0, TRUE, FALSE)</f>
        <v>0</v>
      </c>
      <c r="J1042" s="14"/>
      <c r="K1042" s="11" t="str">
        <f>IFERROR(VLOOKUP(LOWER(A1042), '[1]설문지 응답 시트1'!I:N, 6, FALSE), "")</f>
        <v/>
      </c>
      <c r="L1042" s="13" t="b">
        <v>0</v>
      </c>
      <c r="M1042" s="13" t="b">
        <v>0</v>
      </c>
      <c r="N1042" s="11"/>
      <c r="O1042" s="12" t="str">
        <f>IF(ISBLANK(Table1[[#This Row],[예약일(확정)]]),"",Table1[[#This Row],[예약일(확정)]]+7)</f>
        <v/>
      </c>
      <c r="P1042" s="11"/>
      <c r="Q1042" s="11"/>
      <c r="R1042" s="11"/>
      <c r="S1042" s="11"/>
      <c r="T1042" s="11"/>
      <c r="U1042" s="10"/>
    </row>
    <row r="1043" spans="1:21" ht="17">
      <c r="A1043" s="124" t="s">
        <v>4803</v>
      </c>
      <c r="B1043" s="184" t="s">
        <v>4802</v>
      </c>
      <c r="C1043" s="179"/>
      <c r="D1043" s="150" t="s">
        <v>4</v>
      </c>
      <c r="E1043" s="20" t="str">
        <f ca="1">IF(AND(J1043&lt;&gt;"", O1043&lt;&gt;"", TODAY() &gt; O1043, N1043=""), "포스팅 지연",
IF(N1043&lt;&gt;"", "포스팅 완료",
IF(M1043=TRUE, "시술 완료",
IF(L1043=TRUE, "콘텐츠 가이드 전송",
IF(NOT(ISBLANK(J1043)), "예약 확정",
IF(I1043=TRUE, "구글폼 회신",
IF(H1043=TRUE, "구글폼 전송",
IF(G1043=TRUE, "거절",
IF(F1043=TRUE, "회신 수신",
"태핑 완료 회신대기")))))
))))</f>
        <v>태핑 완료 회신대기</v>
      </c>
      <c r="F1043" s="22" t="b">
        <v>0</v>
      </c>
      <c r="G1043" s="22" t="b">
        <v>0</v>
      </c>
      <c r="H1043" s="22" t="b">
        <v>0</v>
      </c>
      <c r="I1043" s="22" t="b">
        <f>IF(COUNTIF([1]!Form_Responses1[[#All],[Instagram account
(ex. idenel_official - Do not put "@")]], LOWER(A1043)) &gt; 0, TRUE, FALSE)</f>
        <v>0</v>
      </c>
      <c r="J1043" s="23"/>
      <c r="K1043" s="20" t="str">
        <f>IFERROR(VLOOKUP(LOWER(A1043), '[1]설문지 응답 시트1'!I:N, 6, FALSE), "")</f>
        <v/>
      </c>
      <c r="L1043" s="22" t="b">
        <v>0</v>
      </c>
      <c r="M1043" s="22" t="b">
        <v>0</v>
      </c>
      <c r="N1043" s="20"/>
      <c r="O1043" s="21" t="str">
        <f>IF(ISBLANK(Table1[[#This Row],[예약일(확정)]]),"",Table1[[#This Row],[예약일(확정)]]+7)</f>
        <v/>
      </c>
      <c r="P1043" s="20"/>
      <c r="Q1043" s="20"/>
      <c r="R1043" s="20"/>
      <c r="S1043" s="20"/>
      <c r="T1043" s="20"/>
      <c r="U1043" s="19"/>
    </row>
    <row r="1044" spans="1:21" ht="17">
      <c r="A1044" s="71" t="s">
        <v>4801</v>
      </c>
      <c r="B1044" s="180" t="s">
        <v>4800</v>
      </c>
      <c r="C1044" s="179"/>
      <c r="D1044" s="148" t="s">
        <v>4</v>
      </c>
      <c r="E1044" s="11" t="str">
        <f ca="1">IF(AND(J1044&lt;&gt;"", O1044&lt;&gt;"", TODAY() &gt; O1044, N1044=""), "포스팅 지연",
IF(N1044&lt;&gt;"", "포스팅 완료",
IF(M1044=TRUE, "시술 완료",
IF(L1044=TRUE, "콘텐츠 가이드 전송",
IF(NOT(ISBLANK(J1044)), "예약 확정",
IF(I1044=TRUE, "구글폼 회신",
IF(H1044=TRUE, "구글폼 전송",
IF(G1044=TRUE, "거절",
IF(F1044=TRUE, "회신 수신",
"태핑 완료 회신대기")))))
))))</f>
        <v>포스팅 완료</v>
      </c>
      <c r="F1044" s="13" t="b">
        <v>0</v>
      </c>
      <c r="G1044" s="13" t="b">
        <v>0</v>
      </c>
      <c r="H1044" s="13" t="b">
        <v>0</v>
      </c>
      <c r="I1044" s="13" t="b">
        <f>IF(COUNTIF([1]!Form_Responses1[[#All],[Instagram account
(ex. idenel_official - Do not put "@")]], LOWER(A1044)) &gt; 0, TRUE, FALSE)</f>
        <v>1</v>
      </c>
      <c r="J1044" s="14">
        <v>45849.708333333336</v>
      </c>
      <c r="K1044" s="11" t="str">
        <f>IFERROR(VLOOKUP(LOWER(A1044), '[1]설문지 응답 시트1'!I:N, 6, FALSE), "")</f>
        <v>Benjamin Clinic (Gangnam)</v>
      </c>
      <c r="L1044" s="13" t="b">
        <v>0</v>
      </c>
      <c r="M1044" s="13" t="b">
        <v>0</v>
      </c>
      <c r="N1044" s="58" t="s">
        <v>4799</v>
      </c>
      <c r="O1044" s="12">
        <f>IF(ISBLANK(Table1[[#This Row],[예약일(확정)]]),"",Table1[[#This Row],[예약일(확정)]]+7)</f>
        <v>45856.708333333336</v>
      </c>
      <c r="P1044" s="11"/>
      <c r="Q1044" s="11"/>
      <c r="R1044" s="11"/>
      <c r="S1044" s="11"/>
      <c r="T1044" s="11"/>
      <c r="U1044" s="10"/>
    </row>
    <row r="1045" spans="1:21" ht="17">
      <c r="A1045" s="124" t="s">
        <v>4798</v>
      </c>
      <c r="B1045" s="184" t="s">
        <v>4797</v>
      </c>
      <c r="C1045" s="179"/>
      <c r="D1045" s="150" t="s">
        <v>4</v>
      </c>
      <c r="E1045" s="20" t="str">
        <f ca="1">IF(AND(J1045&lt;&gt;"", O1045&lt;&gt;"", TODAY() &gt; O1045, N1045=""), "포스팅 지연",
IF(N1045&lt;&gt;"", "포스팅 완료",
IF(M1045=TRUE, "시술 완료",
IF(L1045=TRUE, "콘텐츠 가이드 전송",
IF(NOT(ISBLANK(J1045)), "예약 확정",
IF(I1045=TRUE, "구글폼 회신",
IF(H1045=TRUE, "구글폼 전송",
IF(G1045=TRUE, "거절",
IF(F1045=TRUE, "회신 수신",
"태핑 완료 회신대기")))))
))))</f>
        <v>태핑 완료 회신대기</v>
      </c>
      <c r="F1045" s="22" t="b">
        <v>0</v>
      </c>
      <c r="G1045" s="22" t="b">
        <v>0</v>
      </c>
      <c r="H1045" s="22" t="b">
        <v>0</v>
      </c>
      <c r="I1045" s="22" t="b">
        <f>IF(COUNTIF([1]!Form_Responses1[[#All],[Instagram account
(ex. idenel_official - Do not put "@")]], LOWER(A1045)) &gt; 0, TRUE, FALSE)</f>
        <v>0</v>
      </c>
      <c r="J1045" s="23"/>
      <c r="K1045" s="20" t="str">
        <f>IFERROR(VLOOKUP(LOWER(A1045), '[1]설문지 응답 시트1'!I:N, 6, FALSE), "")</f>
        <v/>
      </c>
      <c r="L1045" s="22" t="b">
        <v>0</v>
      </c>
      <c r="M1045" s="22" t="b">
        <v>0</v>
      </c>
      <c r="N1045" s="20"/>
      <c r="O1045" s="21" t="str">
        <f>IF(ISBLANK(Table1[[#This Row],[예약일(확정)]]),"",Table1[[#This Row],[예약일(확정)]]+7)</f>
        <v/>
      </c>
      <c r="P1045" s="20"/>
      <c r="Q1045" s="20"/>
      <c r="R1045" s="20"/>
      <c r="S1045" s="20"/>
      <c r="T1045" s="20"/>
      <c r="U1045" s="19"/>
    </row>
    <row r="1046" spans="1:21" ht="17">
      <c r="A1046" s="71" t="s">
        <v>4796</v>
      </c>
      <c r="B1046" s="180" t="s">
        <v>4795</v>
      </c>
      <c r="C1046" s="179"/>
      <c r="D1046" s="148" t="s">
        <v>4</v>
      </c>
      <c r="E1046" s="11" t="str">
        <f ca="1">IF(AND(J1046&lt;&gt;"", O1046&lt;&gt;"", TODAY() &gt; O1046, N1046=""), "포스팅 지연",
IF(N1046&lt;&gt;"", "포스팅 완료",
IF(M1046=TRUE, "시술 완료",
IF(L1046=TRUE, "콘텐츠 가이드 전송",
IF(NOT(ISBLANK(J1046)), "예약 확정",
IF(I1046=TRUE, "구글폼 회신",
IF(H1046=TRUE, "구글폼 전송",
IF(G1046=TRUE, "거절",
IF(F1046=TRUE, "회신 수신",
"태핑 완료 회신대기")))))
))))</f>
        <v>태핑 완료 회신대기</v>
      </c>
      <c r="F1046" s="13" t="b">
        <v>0</v>
      </c>
      <c r="G1046" s="13" t="b">
        <v>0</v>
      </c>
      <c r="H1046" s="13" t="b">
        <v>0</v>
      </c>
      <c r="I1046" s="13" t="b">
        <f>IF(COUNTIF([1]!Form_Responses1[[#All],[Instagram account
(ex. idenel_official - Do not put "@")]], LOWER(A1046)) &gt; 0, TRUE, FALSE)</f>
        <v>0</v>
      </c>
      <c r="J1046" s="14"/>
      <c r="K1046" s="11" t="str">
        <f>IFERROR(VLOOKUP(LOWER(A1046), '[1]설문지 응답 시트1'!I:N, 6, FALSE), "")</f>
        <v/>
      </c>
      <c r="L1046" s="13" t="b">
        <v>0</v>
      </c>
      <c r="M1046" s="13" t="b">
        <v>0</v>
      </c>
      <c r="N1046" s="11"/>
      <c r="O1046" s="12" t="str">
        <f>IF(ISBLANK(Table1[[#This Row],[예약일(확정)]]),"",Table1[[#This Row],[예약일(확정)]]+7)</f>
        <v/>
      </c>
      <c r="P1046" s="11"/>
      <c r="Q1046" s="11"/>
      <c r="R1046" s="11"/>
      <c r="S1046" s="11"/>
      <c r="T1046" s="11"/>
      <c r="U1046" s="10"/>
    </row>
    <row r="1047" spans="1:21" ht="17">
      <c r="A1047" s="124" t="s">
        <v>3367</v>
      </c>
      <c r="B1047" s="184" t="s">
        <v>4794</v>
      </c>
      <c r="C1047" s="179"/>
      <c r="D1047" s="150" t="s">
        <v>4</v>
      </c>
      <c r="E1047" s="20" t="str">
        <f ca="1">IF(AND(J1047&lt;&gt;"", O1047&lt;&gt;"", TODAY() &gt; O1047, N1047=""), "포스팅 지연",
IF(N1047&lt;&gt;"", "포스팅 완료",
IF(M1047=TRUE, "시술 완료",
IF(L1047=TRUE, "콘텐츠 가이드 전송",
IF(NOT(ISBLANK(J1047)), "예약 확정",
IF(I1047=TRUE, "구글폼 회신",
IF(H1047=TRUE, "구글폼 전송",
IF(G1047=TRUE, "거절",
IF(F1047=TRUE, "회신 수신",
"태핑 완료 회신대기")))))
))))</f>
        <v>태핑 완료 회신대기</v>
      </c>
      <c r="F1047" s="22" t="b">
        <v>0</v>
      </c>
      <c r="G1047" s="22" t="b">
        <v>0</v>
      </c>
      <c r="H1047" s="22" t="b">
        <v>0</v>
      </c>
      <c r="I1047" s="22" t="b">
        <f>IF(COUNTIF([1]!Form_Responses1[[#All],[Instagram account
(ex. idenel_official - Do not put "@")]], LOWER(A1047)) &gt; 0, TRUE, FALSE)</f>
        <v>0</v>
      </c>
      <c r="J1047" s="23"/>
      <c r="K1047" s="20" t="str">
        <f>IFERROR(VLOOKUP(LOWER(A1047), '[1]설문지 응답 시트1'!I:N, 6, FALSE), "")</f>
        <v/>
      </c>
      <c r="L1047" s="22" t="b">
        <v>0</v>
      </c>
      <c r="M1047" s="22" t="b">
        <v>0</v>
      </c>
      <c r="N1047" s="20"/>
      <c r="O1047" s="21" t="str">
        <f>IF(ISBLANK(Table1[[#This Row],[예약일(확정)]]),"",Table1[[#This Row],[예약일(확정)]]+7)</f>
        <v/>
      </c>
      <c r="P1047" s="20"/>
      <c r="Q1047" s="20"/>
      <c r="R1047" s="20"/>
      <c r="S1047" s="20"/>
      <c r="T1047" s="20"/>
      <c r="U1047" s="19"/>
    </row>
    <row r="1048" spans="1:21" ht="17">
      <c r="A1048" s="124" t="s">
        <v>4793</v>
      </c>
      <c r="B1048" s="184" t="s">
        <v>4792</v>
      </c>
      <c r="C1048" s="179"/>
      <c r="D1048" s="148" t="s">
        <v>4</v>
      </c>
      <c r="E1048" s="11" t="str">
        <f ca="1">IF(AND(J1048&lt;&gt;"", O1048&lt;&gt;"", TODAY() &gt; O1048, N1048=""), "포스팅 지연",
IF(N1048&lt;&gt;"", "포스팅 완료",
IF(M1048=TRUE, "시술 완료",
IF(L1048=TRUE, "콘텐츠 가이드 전송",
IF(NOT(ISBLANK(J1048)), "예약 확정",
IF(I1048=TRUE, "구글폼 회신",
IF(H1048=TRUE, "구글폼 전송",
IF(G1048=TRUE, "거절",
IF(F1048=TRUE, "회신 수신",
"태핑 완료 회신대기")))))
))))</f>
        <v>태핑 완료 회신대기</v>
      </c>
      <c r="F1048" s="13" t="b">
        <v>0</v>
      </c>
      <c r="G1048" s="13" t="b">
        <v>0</v>
      </c>
      <c r="H1048" s="13" t="b">
        <v>0</v>
      </c>
      <c r="I1048" s="13" t="b">
        <f>IF(COUNTIF([1]!Form_Responses1[[#All],[Instagram account
(ex. idenel_official - Do not put "@")]], LOWER(A1048)) &gt; 0, TRUE, FALSE)</f>
        <v>0</v>
      </c>
      <c r="J1048" s="14"/>
      <c r="K1048" s="11" t="str">
        <f>IFERROR(VLOOKUP(LOWER(A1048), '[1]설문지 응답 시트1'!I:N, 6, FALSE), "")</f>
        <v/>
      </c>
      <c r="L1048" s="13" t="b">
        <v>0</v>
      </c>
      <c r="M1048" s="13" t="b">
        <v>0</v>
      </c>
      <c r="N1048" s="11"/>
      <c r="O1048" s="12" t="str">
        <f>IF(ISBLANK(Table1[[#This Row],[예약일(확정)]]),"",Table1[[#This Row],[예약일(확정)]]+7)</f>
        <v/>
      </c>
      <c r="P1048" s="11"/>
      <c r="Q1048" s="11"/>
      <c r="R1048" s="11"/>
      <c r="S1048" s="11"/>
      <c r="T1048" s="11"/>
      <c r="U1048" s="10"/>
    </row>
    <row r="1049" spans="1:21" ht="17">
      <c r="A1049" s="124" t="s">
        <v>4791</v>
      </c>
      <c r="B1049" s="184" t="s">
        <v>4790</v>
      </c>
      <c r="C1049" s="179"/>
      <c r="D1049" s="150" t="s">
        <v>4</v>
      </c>
      <c r="E1049" s="20" t="str">
        <f ca="1">IF(AND(J1049&lt;&gt;"", O1049&lt;&gt;"", TODAY() &gt; O1049, N1049=""), "포스팅 지연",
IF(N1049&lt;&gt;"", "포스팅 완료",
IF(M1049=TRUE, "시술 완료",
IF(L1049=TRUE, "콘텐츠 가이드 전송",
IF(NOT(ISBLANK(J1049)), "예약 확정",
IF(I1049=TRUE, "구글폼 회신",
IF(H1049=TRUE, "구글폼 전송",
IF(G1049=TRUE, "거절",
IF(F1049=TRUE, "회신 수신",
"태핑 완료 회신대기")))))
))))</f>
        <v>태핑 완료 회신대기</v>
      </c>
      <c r="F1049" s="22" t="b">
        <v>0</v>
      </c>
      <c r="G1049" s="22" t="b">
        <v>0</v>
      </c>
      <c r="H1049" s="22" t="b">
        <v>0</v>
      </c>
      <c r="I1049" s="22" t="b">
        <f>IF(COUNTIF([1]!Form_Responses1[[#All],[Instagram account
(ex. idenel_official - Do not put "@")]], LOWER(A1049)) &gt; 0, TRUE, FALSE)</f>
        <v>0</v>
      </c>
      <c r="J1049" s="23"/>
      <c r="K1049" s="20" t="str">
        <f>IFERROR(VLOOKUP(LOWER(A1049), '[1]설문지 응답 시트1'!I:N, 6, FALSE), "")</f>
        <v/>
      </c>
      <c r="L1049" s="22" t="b">
        <v>0</v>
      </c>
      <c r="M1049" s="22" t="b">
        <v>0</v>
      </c>
      <c r="N1049" s="20"/>
      <c r="O1049" s="21" t="str">
        <f>IF(ISBLANK(Table1[[#This Row],[예약일(확정)]]),"",Table1[[#This Row],[예약일(확정)]]+7)</f>
        <v/>
      </c>
      <c r="P1049" s="20"/>
      <c r="Q1049" s="20"/>
      <c r="R1049" s="20"/>
      <c r="S1049" s="20"/>
      <c r="T1049" s="20"/>
      <c r="U1049" s="19"/>
    </row>
    <row r="1050" spans="1:21" ht="17">
      <c r="A1050" s="124" t="s">
        <v>4789</v>
      </c>
      <c r="B1050" s="184" t="s">
        <v>4788</v>
      </c>
      <c r="C1050" s="179"/>
      <c r="D1050" s="148" t="s">
        <v>4</v>
      </c>
      <c r="E1050" s="11" t="str">
        <f ca="1">IF(AND(J1050&lt;&gt;"", O1050&lt;&gt;"", TODAY() &gt; O1050, N1050=""), "포스팅 지연",
IF(N1050&lt;&gt;"", "포스팅 완료",
IF(M1050=TRUE, "시술 완료",
IF(L1050=TRUE, "콘텐츠 가이드 전송",
IF(NOT(ISBLANK(J1050)), "예약 확정",
IF(I1050=TRUE, "구글폼 회신",
IF(H1050=TRUE, "구글폼 전송",
IF(G1050=TRUE, "거절",
IF(F1050=TRUE, "회신 수신",
"태핑 완료 회신대기")))))
))))</f>
        <v>태핑 완료 회신대기</v>
      </c>
      <c r="F1050" s="13" t="b">
        <v>0</v>
      </c>
      <c r="G1050" s="13" t="b">
        <v>0</v>
      </c>
      <c r="H1050" s="13" t="b">
        <v>0</v>
      </c>
      <c r="I1050" s="13" t="b">
        <f>IF(COUNTIF([1]!Form_Responses1[[#All],[Instagram account
(ex. idenel_official - Do not put "@")]], LOWER(A1050)) &gt; 0, TRUE, FALSE)</f>
        <v>0</v>
      </c>
      <c r="J1050" s="14"/>
      <c r="K1050" s="11" t="str">
        <f>IFERROR(VLOOKUP(LOWER(A1050), '[1]설문지 응답 시트1'!I:N, 6, FALSE), "")</f>
        <v/>
      </c>
      <c r="L1050" s="13" t="b">
        <v>0</v>
      </c>
      <c r="M1050" s="13" t="b">
        <v>0</v>
      </c>
      <c r="N1050" s="11"/>
      <c r="O1050" s="12" t="str">
        <f>IF(ISBLANK(Table1[[#This Row],[예약일(확정)]]),"",Table1[[#This Row],[예약일(확정)]]+7)</f>
        <v/>
      </c>
      <c r="P1050" s="11"/>
      <c r="Q1050" s="11"/>
      <c r="R1050" s="11"/>
      <c r="S1050" s="11"/>
      <c r="T1050" s="11"/>
      <c r="U1050" s="10"/>
    </row>
    <row r="1051" spans="1:21" ht="17">
      <c r="A1051" s="124" t="s">
        <v>4787</v>
      </c>
      <c r="B1051" s="184" t="s">
        <v>4786</v>
      </c>
      <c r="C1051" s="179"/>
      <c r="D1051" s="150" t="s">
        <v>4</v>
      </c>
      <c r="E1051" s="20" t="str">
        <f ca="1">IF(AND(J1051&lt;&gt;"", O1051&lt;&gt;"", TODAY() &gt; O1051, N1051=""), "포스팅 지연",
IF(N1051&lt;&gt;"", "포스팅 완료",
IF(M1051=TRUE, "시술 완료",
IF(L1051=TRUE, "콘텐츠 가이드 전송",
IF(NOT(ISBLANK(J1051)), "예약 확정",
IF(I1051=TRUE, "구글폼 회신",
IF(H1051=TRUE, "구글폼 전송",
IF(G1051=TRUE, "거절",
IF(F1051=TRUE, "회신 수신",
"태핑 완료 회신대기")))))
))))</f>
        <v>태핑 완료 회신대기</v>
      </c>
      <c r="F1051" s="22" t="b">
        <v>0</v>
      </c>
      <c r="G1051" s="22" t="b">
        <v>0</v>
      </c>
      <c r="H1051" s="22" t="b">
        <v>0</v>
      </c>
      <c r="I1051" s="22" t="b">
        <f>IF(COUNTIF([1]!Form_Responses1[[#All],[Instagram account
(ex. idenel_official - Do not put "@")]], LOWER(A1051)) &gt; 0, TRUE, FALSE)</f>
        <v>0</v>
      </c>
      <c r="J1051" s="23"/>
      <c r="K1051" s="20" t="str">
        <f>IFERROR(VLOOKUP(LOWER(A1051), '[1]설문지 응답 시트1'!I:N, 6, FALSE), "")</f>
        <v/>
      </c>
      <c r="L1051" s="22" t="b">
        <v>0</v>
      </c>
      <c r="M1051" s="22" t="b">
        <v>0</v>
      </c>
      <c r="N1051" s="20"/>
      <c r="O1051" s="21" t="str">
        <f>IF(ISBLANK(Table1[[#This Row],[예약일(확정)]]),"",Table1[[#This Row],[예약일(확정)]]+7)</f>
        <v/>
      </c>
      <c r="P1051" s="20"/>
      <c r="Q1051" s="20"/>
      <c r="R1051" s="20"/>
      <c r="S1051" s="20"/>
      <c r="T1051" s="20"/>
      <c r="U1051" s="19"/>
    </row>
    <row r="1052" spans="1:21" ht="17">
      <c r="A1052" s="124" t="s">
        <v>4785</v>
      </c>
      <c r="B1052" s="184" t="s">
        <v>4784</v>
      </c>
      <c r="C1052" s="179"/>
      <c r="D1052" s="148" t="s">
        <v>4</v>
      </c>
      <c r="E1052" s="11" t="str">
        <f ca="1">IF(AND(J1052&lt;&gt;"", O1052&lt;&gt;"", TODAY() &gt; O1052, N1052=""), "포스팅 지연",
IF(N1052&lt;&gt;"", "포스팅 완료",
IF(M1052=TRUE, "시술 완료",
IF(L1052=TRUE, "콘텐츠 가이드 전송",
IF(NOT(ISBLANK(J1052)), "예약 확정",
IF(I1052=TRUE, "구글폼 회신",
IF(H1052=TRUE, "구글폼 전송",
IF(G1052=TRUE, "거절",
IF(F1052=TRUE, "회신 수신",
"태핑 완료 회신대기")))))
))))</f>
        <v>태핑 완료 회신대기</v>
      </c>
      <c r="F1052" s="13" t="b">
        <v>0</v>
      </c>
      <c r="G1052" s="13" t="b">
        <v>0</v>
      </c>
      <c r="H1052" s="13" t="b">
        <v>0</v>
      </c>
      <c r="I1052" s="13" t="b">
        <f>IF(COUNTIF([1]!Form_Responses1[[#All],[Instagram account
(ex. idenel_official - Do not put "@")]], LOWER(A1052)) &gt; 0, TRUE, FALSE)</f>
        <v>0</v>
      </c>
      <c r="J1052" s="14"/>
      <c r="K1052" s="11" t="str">
        <f>IFERROR(VLOOKUP(LOWER(A1052), '[1]설문지 응답 시트1'!I:N, 6, FALSE), "")</f>
        <v/>
      </c>
      <c r="L1052" s="13" t="b">
        <v>0</v>
      </c>
      <c r="M1052" s="13" t="b">
        <v>0</v>
      </c>
      <c r="N1052" s="11"/>
      <c r="O1052" s="12" t="str">
        <f>IF(ISBLANK(Table1[[#This Row],[예약일(확정)]]),"",Table1[[#This Row],[예약일(확정)]]+7)</f>
        <v/>
      </c>
      <c r="P1052" s="11"/>
      <c r="Q1052" s="11"/>
      <c r="R1052" s="11"/>
      <c r="S1052" s="11"/>
      <c r="T1052" s="11"/>
      <c r="U1052" s="10"/>
    </row>
    <row r="1053" spans="1:21" ht="17">
      <c r="A1053" s="124" t="s">
        <v>4783</v>
      </c>
      <c r="B1053" s="184" t="s">
        <v>4782</v>
      </c>
      <c r="C1053" s="179"/>
      <c r="D1053" s="150" t="s">
        <v>4</v>
      </c>
      <c r="E1053" s="20" t="str">
        <f ca="1">IF(AND(J1053&lt;&gt;"", O1053&lt;&gt;"", TODAY() &gt; O1053, N1053=""), "포스팅 지연",
IF(N1053&lt;&gt;"", "포스팅 완료",
IF(M1053=TRUE, "시술 완료",
IF(L1053=TRUE, "콘텐츠 가이드 전송",
IF(NOT(ISBLANK(J1053)), "예약 확정",
IF(I1053=TRUE, "구글폼 회신",
IF(H1053=TRUE, "구글폼 전송",
IF(G1053=TRUE, "거절",
IF(F1053=TRUE, "회신 수신",
"태핑 완료 회신대기")))))
))))</f>
        <v>태핑 완료 회신대기</v>
      </c>
      <c r="F1053" s="22" t="b">
        <v>0</v>
      </c>
      <c r="G1053" s="22" t="b">
        <v>0</v>
      </c>
      <c r="H1053" s="22" t="b">
        <v>0</v>
      </c>
      <c r="I1053" s="22" t="b">
        <f>IF(COUNTIF([1]!Form_Responses1[[#All],[Instagram account
(ex. idenel_official - Do not put "@")]], LOWER(A1053)) &gt; 0, TRUE, FALSE)</f>
        <v>0</v>
      </c>
      <c r="J1053" s="23"/>
      <c r="K1053" s="20" t="str">
        <f>IFERROR(VLOOKUP(LOWER(A1053), '[1]설문지 응답 시트1'!I:N, 6, FALSE), "")</f>
        <v/>
      </c>
      <c r="L1053" s="22" t="b">
        <v>0</v>
      </c>
      <c r="M1053" s="22" t="b">
        <v>0</v>
      </c>
      <c r="N1053" s="20"/>
      <c r="O1053" s="21" t="str">
        <f>IF(ISBLANK(Table1[[#This Row],[예약일(확정)]]),"",Table1[[#This Row],[예약일(확정)]]+7)</f>
        <v/>
      </c>
      <c r="P1053" s="20"/>
      <c r="Q1053" s="20"/>
      <c r="R1053" s="20"/>
      <c r="S1053" s="20"/>
      <c r="T1053" s="20"/>
      <c r="U1053" s="19"/>
    </row>
    <row r="1054" spans="1:21" ht="17">
      <c r="A1054" s="124" t="s">
        <v>4781</v>
      </c>
      <c r="B1054" s="184" t="s">
        <v>4780</v>
      </c>
      <c r="C1054" s="179"/>
      <c r="D1054" s="148" t="s">
        <v>4</v>
      </c>
      <c r="E1054" s="11" t="str">
        <f ca="1">IF(AND(J1054&lt;&gt;"", O1054&lt;&gt;"", TODAY() &gt; O1054, N1054=""), "포스팅 지연",
IF(N1054&lt;&gt;"", "포스팅 완료",
IF(M1054=TRUE, "시술 완료",
IF(L1054=TRUE, "콘텐츠 가이드 전송",
IF(NOT(ISBLANK(J1054)), "예약 확정",
IF(I1054=TRUE, "구글폼 회신",
IF(H1054=TRUE, "구글폼 전송",
IF(G1054=TRUE, "거절",
IF(F1054=TRUE, "회신 수신",
"태핑 완료 회신대기")))))
))))</f>
        <v>태핑 완료 회신대기</v>
      </c>
      <c r="F1054" s="13" t="b">
        <v>0</v>
      </c>
      <c r="G1054" s="13" t="b">
        <v>0</v>
      </c>
      <c r="H1054" s="13" t="b">
        <v>0</v>
      </c>
      <c r="I1054" s="13" t="b">
        <f>IF(COUNTIF([1]!Form_Responses1[[#All],[Instagram account
(ex. idenel_official - Do not put "@")]], LOWER(A1054)) &gt; 0, TRUE, FALSE)</f>
        <v>0</v>
      </c>
      <c r="J1054" s="14"/>
      <c r="K1054" s="11" t="str">
        <f>IFERROR(VLOOKUP(LOWER(A1054), '[1]설문지 응답 시트1'!I:N, 6, FALSE), "")</f>
        <v/>
      </c>
      <c r="L1054" s="13" t="b">
        <v>0</v>
      </c>
      <c r="M1054" s="13" t="b">
        <v>0</v>
      </c>
      <c r="N1054" s="11"/>
      <c r="O1054" s="12" t="str">
        <f>IF(ISBLANK(Table1[[#This Row],[예약일(확정)]]),"",Table1[[#This Row],[예약일(확정)]]+7)</f>
        <v/>
      </c>
      <c r="P1054" s="11"/>
      <c r="Q1054" s="11"/>
      <c r="R1054" s="11"/>
      <c r="S1054" s="11"/>
      <c r="T1054" s="11"/>
      <c r="U1054" s="10"/>
    </row>
    <row r="1055" spans="1:21" ht="17">
      <c r="A1055" s="71" t="s">
        <v>4779</v>
      </c>
      <c r="B1055" s="180" t="s">
        <v>4778</v>
      </c>
      <c r="C1055" s="179"/>
      <c r="D1055" s="150" t="s">
        <v>4</v>
      </c>
      <c r="E1055" s="20" t="str">
        <f ca="1">IF(AND(J1055&lt;&gt;"", O1055&lt;&gt;"", TODAY() &gt; O1055, N1055=""), "포스팅 지연",
IF(N1055&lt;&gt;"", "포스팅 완료",
IF(M1055=TRUE, "시술 완료",
IF(L1055=TRUE, "콘텐츠 가이드 전송",
IF(NOT(ISBLANK(J1055)), "예약 확정",
IF(I1055=TRUE, "구글폼 회신",
IF(H1055=TRUE, "구글폼 전송",
IF(G1055=TRUE, "거절",
IF(F1055=TRUE, "회신 수신",
"태핑 완료 회신대기")))))
))))</f>
        <v>태핑 완료 회신대기</v>
      </c>
      <c r="F1055" s="22" t="b">
        <v>0</v>
      </c>
      <c r="G1055" s="22" t="b">
        <v>0</v>
      </c>
      <c r="H1055" s="22" t="b">
        <v>0</v>
      </c>
      <c r="I1055" s="22" t="b">
        <f>IF(COUNTIF([1]!Form_Responses1[[#All],[Instagram account
(ex. idenel_official - Do not put "@")]], LOWER(A1055)) &gt; 0, TRUE, FALSE)</f>
        <v>0</v>
      </c>
      <c r="J1055" s="23"/>
      <c r="K1055" s="20" t="str">
        <f>IFERROR(VLOOKUP(LOWER(A1055), '[1]설문지 응답 시트1'!I:N, 6, FALSE), "")</f>
        <v/>
      </c>
      <c r="L1055" s="22" t="b">
        <v>0</v>
      </c>
      <c r="M1055" s="22" t="b">
        <v>0</v>
      </c>
      <c r="N1055" s="20"/>
      <c r="O1055" s="21" t="str">
        <f>IF(ISBLANK(Table1[[#This Row],[예약일(확정)]]),"",Table1[[#This Row],[예약일(확정)]]+7)</f>
        <v/>
      </c>
      <c r="P1055" s="20"/>
      <c r="Q1055" s="20"/>
      <c r="R1055" s="20"/>
      <c r="S1055" s="20"/>
      <c r="T1055" s="20"/>
      <c r="U1055" s="19"/>
    </row>
    <row r="1056" spans="1:21" ht="17">
      <c r="A1056" s="124" t="s">
        <v>4777</v>
      </c>
      <c r="B1056" s="184" t="s">
        <v>4776</v>
      </c>
      <c r="C1056" s="179"/>
      <c r="D1056" s="148" t="s">
        <v>4</v>
      </c>
      <c r="E1056" s="11" t="str">
        <f ca="1">IF(AND(J1056&lt;&gt;"", O1056&lt;&gt;"", TODAY() &gt; O1056, N1056=""), "포스팅 지연",
IF(N1056&lt;&gt;"", "포스팅 완료",
IF(M1056=TRUE, "시술 완료",
IF(L1056=TRUE, "콘텐츠 가이드 전송",
IF(NOT(ISBLANK(J1056)), "예약 확정",
IF(I1056=TRUE, "구글폼 회신",
IF(H1056=TRUE, "구글폼 전송",
IF(G1056=TRUE, "거절",
IF(F1056=TRUE, "회신 수신",
"태핑 완료 회신대기")))))
))))</f>
        <v>태핑 완료 회신대기</v>
      </c>
      <c r="F1056" s="13" t="b">
        <v>0</v>
      </c>
      <c r="G1056" s="13" t="b">
        <v>0</v>
      </c>
      <c r="H1056" s="13" t="b">
        <v>0</v>
      </c>
      <c r="I1056" s="13" t="b">
        <f>IF(COUNTIF([1]!Form_Responses1[[#All],[Instagram account
(ex. idenel_official - Do not put "@")]], LOWER(A1056)) &gt; 0, TRUE, FALSE)</f>
        <v>0</v>
      </c>
      <c r="J1056" s="14"/>
      <c r="K1056" s="11" t="str">
        <f>IFERROR(VLOOKUP(LOWER(A1056), '[1]설문지 응답 시트1'!I:N, 6, FALSE), "")</f>
        <v/>
      </c>
      <c r="L1056" s="13" t="b">
        <v>0</v>
      </c>
      <c r="M1056" s="13" t="b">
        <v>0</v>
      </c>
      <c r="N1056" s="11"/>
      <c r="O1056" s="12" t="str">
        <f>IF(ISBLANK(Table1[[#This Row],[예약일(확정)]]),"",Table1[[#This Row],[예약일(확정)]]+7)</f>
        <v/>
      </c>
      <c r="P1056" s="11"/>
      <c r="Q1056" s="11"/>
      <c r="R1056" s="11"/>
      <c r="S1056" s="11"/>
      <c r="T1056" s="11"/>
      <c r="U1056" s="10"/>
    </row>
    <row r="1057" spans="1:21" ht="17">
      <c r="A1057" s="72" t="s">
        <v>1966</v>
      </c>
      <c r="B1057" s="201" t="s">
        <v>4775</v>
      </c>
      <c r="C1057" s="193"/>
      <c r="D1057" s="150" t="s">
        <v>4</v>
      </c>
      <c r="E1057" s="20" t="str">
        <f ca="1">IF(AND(J1057&lt;&gt;"", O1057&lt;&gt;"", TODAY() &gt; O1057, N1057=""), "포스팅 지연",
IF(N1057&lt;&gt;"", "포스팅 완료",
IF(M1057=TRUE, "시술 완료",
IF(L1057=TRUE, "콘텐츠 가이드 전송",
IF(NOT(ISBLANK(J1057)), "예약 확정",
IF(I1057=TRUE, "구글폼 회신",
IF(H1057=TRUE, "구글폼 전송",
IF(G1057=TRUE, "거절",
IF(F1057=TRUE, "회신 수신",
"태핑 완료 회신대기")))))
))))</f>
        <v>태핑 완료 회신대기</v>
      </c>
      <c r="F1057" s="22" t="b">
        <v>0</v>
      </c>
      <c r="G1057" s="22" t="b">
        <v>0</v>
      </c>
      <c r="H1057" s="22" t="b">
        <v>0</v>
      </c>
      <c r="I1057" s="22" t="b">
        <f>IF(COUNTIF([1]!Form_Responses1[[#All],[Instagram account
(ex. idenel_official - Do not put "@")]], LOWER(A1057)) &gt; 0, TRUE, FALSE)</f>
        <v>0</v>
      </c>
      <c r="J1057" s="23"/>
      <c r="K1057" s="20" t="str">
        <f>IFERROR(VLOOKUP(LOWER(A1057), '[1]설문지 응답 시트1'!I:N, 6, FALSE), "")</f>
        <v/>
      </c>
      <c r="L1057" s="22" t="b">
        <v>0</v>
      </c>
      <c r="M1057" s="22" t="b">
        <v>0</v>
      </c>
      <c r="N1057" s="20"/>
      <c r="O1057" s="21" t="str">
        <f>IF(ISBLANK(Table1[[#This Row],[예약일(확정)]]),"",Table1[[#This Row],[예약일(확정)]]+7)</f>
        <v/>
      </c>
      <c r="P1057" s="20"/>
      <c r="Q1057" s="20"/>
      <c r="R1057" s="20"/>
      <c r="S1057" s="20"/>
      <c r="T1057" s="20"/>
      <c r="U1057" s="19"/>
    </row>
    <row r="1058" spans="1:21" ht="17">
      <c r="A1058" s="124" t="s">
        <v>4774</v>
      </c>
      <c r="B1058" s="184" t="s">
        <v>4773</v>
      </c>
      <c r="C1058" s="179"/>
      <c r="D1058" s="148" t="s">
        <v>4</v>
      </c>
      <c r="E1058" s="11" t="str">
        <f ca="1">IF(AND(J1058&lt;&gt;"", O1058&lt;&gt;"", TODAY() &gt; O1058, N1058=""), "포스팅 지연",
IF(N1058&lt;&gt;"", "포스팅 완료",
IF(M1058=TRUE, "시술 완료",
IF(L1058=TRUE, "콘텐츠 가이드 전송",
IF(NOT(ISBLANK(J1058)), "예약 확정",
IF(I1058=TRUE, "구글폼 회신",
IF(H1058=TRUE, "구글폼 전송",
IF(G1058=TRUE, "거절",
IF(F1058=TRUE, "회신 수신",
"태핑 완료 회신대기")))))
))))</f>
        <v>태핑 완료 회신대기</v>
      </c>
      <c r="F1058" s="13" t="b">
        <v>0</v>
      </c>
      <c r="G1058" s="13" t="b">
        <v>0</v>
      </c>
      <c r="H1058" s="13" t="b">
        <v>0</v>
      </c>
      <c r="I1058" s="13" t="b">
        <f>IF(COUNTIF([1]!Form_Responses1[[#All],[Instagram account
(ex. idenel_official - Do not put "@")]], LOWER(A1058)) &gt; 0, TRUE, FALSE)</f>
        <v>0</v>
      </c>
      <c r="J1058" s="14"/>
      <c r="K1058" s="11" t="str">
        <f>IFERROR(VLOOKUP(LOWER(A1058), '[1]설문지 응답 시트1'!I:N, 6, FALSE), "")</f>
        <v/>
      </c>
      <c r="L1058" s="13" t="b">
        <v>0</v>
      </c>
      <c r="M1058" s="13" t="b">
        <v>0</v>
      </c>
      <c r="N1058" s="11"/>
      <c r="O1058" s="12" t="str">
        <f>IF(ISBLANK(Table1[[#This Row],[예약일(확정)]]),"",Table1[[#This Row],[예약일(확정)]]+7)</f>
        <v/>
      </c>
      <c r="P1058" s="11"/>
      <c r="Q1058" s="11"/>
      <c r="R1058" s="11"/>
      <c r="S1058" s="11"/>
      <c r="T1058" s="11"/>
      <c r="U1058" s="10"/>
    </row>
    <row r="1059" spans="1:21" ht="17">
      <c r="A1059" s="71" t="s">
        <v>4772</v>
      </c>
      <c r="B1059" s="180" t="s">
        <v>4771</v>
      </c>
      <c r="C1059" s="179"/>
      <c r="D1059" s="150" t="s">
        <v>4</v>
      </c>
      <c r="E1059" s="20" t="str">
        <f ca="1">IF(AND(J1059&lt;&gt;"", O1059&lt;&gt;"", TODAY() &gt; O1059, N1059=""), "포스팅 지연",
IF(N1059&lt;&gt;"", "포스팅 완료",
IF(M1059=TRUE, "시술 완료",
IF(L1059=TRUE, "콘텐츠 가이드 전송",
IF(NOT(ISBLANK(J1059)), "예약 확정",
IF(I1059=TRUE, "구글폼 회신",
IF(H1059=TRUE, "구글폼 전송",
IF(G1059=TRUE, "거절",
IF(F1059=TRUE, "회신 수신",
"태핑 완료 회신대기")))))
))))</f>
        <v>태핑 완료 회신대기</v>
      </c>
      <c r="F1059" s="22" t="b">
        <v>0</v>
      </c>
      <c r="G1059" s="22" t="b">
        <v>0</v>
      </c>
      <c r="H1059" s="22" t="b">
        <v>0</v>
      </c>
      <c r="I1059" s="22" t="b">
        <f>IF(COUNTIF([1]!Form_Responses1[[#All],[Instagram account
(ex. idenel_official - Do not put "@")]], LOWER(A1059)) &gt; 0, TRUE, FALSE)</f>
        <v>0</v>
      </c>
      <c r="J1059" s="23"/>
      <c r="K1059" s="20" t="str">
        <f>IFERROR(VLOOKUP(LOWER(A1059), '[1]설문지 응답 시트1'!I:N, 6, FALSE), "")</f>
        <v/>
      </c>
      <c r="L1059" s="22" t="b">
        <v>0</v>
      </c>
      <c r="M1059" s="22" t="b">
        <v>0</v>
      </c>
      <c r="N1059" s="20"/>
      <c r="O1059" s="21" t="str">
        <f>IF(ISBLANK(Table1[[#This Row],[예약일(확정)]]),"",Table1[[#This Row],[예약일(확정)]]+7)</f>
        <v/>
      </c>
      <c r="P1059" s="20"/>
      <c r="Q1059" s="20"/>
      <c r="R1059" s="20"/>
      <c r="S1059" s="20"/>
      <c r="T1059" s="20"/>
      <c r="U1059" s="19"/>
    </row>
    <row r="1060" spans="1:21" ht="17">
      <c r="A1060" s="75" t="s">
        <v>4770</v>
      </c>
      <c r="B1060" s="201" t="s">
        <v>4769</v>
      </c>
      <c r="C1060" s="193"/>
      <c r="D1060" s="148" t="s">
        <v>4</v>
      </c>
      <c r="E1060" s="11" t="str">
        <f ca="1">IF(AND(J1060&lt;&gt;"", O1060&lt;&gt;"", TODAY() &gt; O1060, N1060=""), "포스팅 지연",
IF(N1060&lt;&gt;"", "포스팅 완료",
IF(M1060=TRUE, "시술 완료",
IF(L1060=TRUE, "콘텐츠 가이드 전송",
IF(NOT(ISBLANK(J1060)), "예약 확정",
IF(I1060=TRUE, "구글폼 회신",
IF(H1060=TRUE, "구글폼 전송",
IF(G1060=TRUE, "거절",
IF(F1060=TRUE, "회신 수신",
"태핑 완료 회신대기")))))
))))</f>
        <v>태핑 완료 회신대기</v>
      </c>
      <c r="F1060" s="13" t="b">
        <v>0</v>
      </c>
      <c r="G1060" s="13" t="b">
        <v>0</v>
      </c>
      <c r="H1060" s="13" t="b">
        <v>0</v>
      </c>
      <c r="I1060" s="13" t="b">
        <f>IF(COUNTIF([1]!Form_Responses1[[#All],[Instagram account
(ex. idenel_official - Do not put "@")]], LOWER(A1060)) &gt; 0, TRUE, FALSE)</f>
        <v>0</v>
      </c>
      <c r="J1060" s="14"/>
      <c r="K1060" s="11" t="str">
        <f>IFERROR(VLOOKUP(LOWER(A1060), '[1]설문지 응답 시트1'!I:N, 6, FALSE), "")</f>
        <v/>
      </c>
      <c r="L1060" s="13" t="b">
        <v>0</v>
      </c>
      <c r="M1060" s="13" t="b">
        <v>0</v>
      </c>
      <c r="N1060" s="11"/>
      <c r="O1060" s="12" t="str">
        <f>IF(ISBLANK(Table1[[#This Row],[예약일(확정)]]),"",Table1[[#This Row],[예약일(확정)]]+7)</f>
        <v/>
      </c>
      <c r="P1060" s="11"/>
      <c r="Q1060" s="11"/>
      <c r="R1060" s="11"/>
      <c r="S1060" s="11"/>
      <c r="T1060" s="11"/>
      <c r="U1060" s="10"/>
    </row>
    <row r="1061" spans="1:21" ht="17">
      <c r="A1061" s="72" t="s">
        <v>4768</v>
      </c>
      <c r="B1061" s="201" t="s">
        <v>4767</v>
      </c>
      <c r="C1061" s="193"/>
      <c r="D1061" s="150" t="s">
        <v>4</v>
      </c>
      <c r="E1061" s="20" t="str">
        <f ca="1">IF(AND(J1061&lt;&gt;"", O1061&lt;&gt;"", TODAY() &gt; O1061, N1061=""), "포스팅 지연",
IF(N1061&lt;&gt;"", "포스팅 완료",
IF(M1061=TRUE, "시술 완료",
IF(L1061=TRUE, "콘텐츠 가이드 전송",
IF(NOT(ISBLANK(J1061)), "예약 확정",
IF(I1061=TRUE, "구글폼 회신",
IF(H1061=TRUE, "구글폼 전송",
IF(G1061=TRUE, "거절",
IF(F1061=TRUE, "회신 수신",
"태핑 완료 회신대기")))))
))))</f>
        <v>태핑 완료 회신대기</v>
      </c>
      <c r="F1061" s="22" t="b">
        <v>0</v>
      </c>
      <c r="G1061" s="22" t="b">
        <v>0</v>
      </c>
      <c r="H1061" s="22" t="b">
        <v>0</v>
      </c>
      <c r="I1061" s="22" t="b">
        <f>IF(COUNTIF([1]!Form_Responses1[[#All],[Instagram account
(ex. idenel_official - Do not put "@")]], LOWER(A1061)) &gt; 0, TRUE, FALSE)</f>
        <v>0</v>
      </c>
      <c r="J1061" s="23"/>
      <c r="K1061" s="20" t="str">
        <f>IFERROR(VLOOKUP(LOWER(A1061), '[1]설문지 응답 시트1'!I:N, 6, FALSE), "")</f>
        <v/>
      </c>
      <c r="L1061" s="22" t="b">
        <v>0</v>
      </c>
      <c r="M1061" s="22" t="b">
        <v>0</v>
      </c>
      <c r="N1061" s="20"/>
      <c r="O1061" s="21" t="str">
        <f>IF(ISBLANK(Table1[[#This Row],[예약일(확정)]]),"",Table1[[#This Row],[예약일(확정)]]+7)</f>
        <v/>
      </c>
      <c r="P1061" s="20"/>
      <c r="Q1061" s="20"/>
      <c r="R1061" s="20"/>
      <c r="S1061" s="20"/>
      <c r="T1061" s="20"/>
      <c r="U1061" s="19"/>
    </row>
    <row r="1062" spans="1:21" ht="17">
      <c r="A1062" s="75" t="s">
        <v>4766</v>
      </c>
      <c r="B1062" s="201" t="s">
        <v>4765</v>
      </c>
      <c r="C1062" s="193"/>
      <c r="D1062" s="148" t="s">
        <v>4</v>
      </c>
      <c r="E1062" s="11" t="str">
        <f ca="1">IF(AND(J1062&lt;&gt;"", O1062&lt;&gt;"", TODAY() &gt; O1062, N1062=""), "포스팅 지연",
IF(N1062&lt;&gt;"", "포스팅 완료",
IF(M1062=TRUE, "시술 완료",
IF(L1062=TRUE, "콘텐츠 가이드 전송",
IF(NOT(ISBLANK(J1062)), "예약 확정",
IF(I1062=TRUE, "구글폼 회신",
IF(H1062=TRUE, "구글폼 전송",
IF(G1062=TRUE, "거절",
IF(F1062=TRUE, "회신 수신",
"태핑 완료 회신대기")))))
))))</f>
        <v>태핑 완료 회신대기</v>
      </c>
      <c r="F1062" s="13" t="b">
        <v>0</v>
      </c>
      <c r="G1062" s="13" t="b">
        <v>0</v>
      </c>
      <c r="H1062" s="13" t="b">
        <v>0</v>
      </c>
      <c r="I1062" s="13" t="b">
        <f>IF(COUNTIF([1]!Form_Responses1[[#All],[Instagram account
(ex. idenel_official - Do not put "@")]], LOWER(A1062)) &gt; 0, TRUE, FALSE)</f>
        <v>0</v>
      </c>
      <c r="J1062" s="14"/>
      <c r="K1062" s="11" t="str">
        <f>IFERROR(VLOOKUP(LOWER(A1062), '[1]설문지 응답 시트1'!I:N, 6, FALSE), "")</f>
        <v/>
      </c>
      <c r="L1062" s="13" t="b">
        <v>0</v>
      </c>
      <c r="M1062" s="13" t="b">
        <v>0</v>
      </c>
      <c r="N1062" s="11"/>
      <c r="O1062" s="12" t="str">
        <f>IF(ISBLANK(Table1[[#This Row],[예약일(확정)]]),"",Table1[[#This Row],[예약일(확정)]]+7)</f>
        <v/>
      </c>
      <c r="P1062" s="11"/>
      <c r="Q1062" s="11"/>
      <c r="R1062" s="11"/>
      <c r="S1062" s="11"/>
      <c r="T1062" s="11"/>
      <c r="U1062" s="10"/>
    </row>
    <row r="1063" spans="1:21" ht="17">
      <c r="A1063" s="71" t="s">
        <v>4764</v>
      </c>
      <c r="B1063" s="180" t="s">
        <v>4763</v>
      </c>
      <c r="C1063" s="179"/>
      <c r="D1063" s="150" t="s">
        <v>4</v>
      </c>
      <c r="E1063" s="20" t="str">
        <f ca="1">IF(AND(J1063&lt;&gt;"", O1063&lt;&gt;"", TODAY() &gt; O1063, N1063=""), "포스팅 지연",
IF(N1063&lt;&gt;"", "포스팅 완료",
IF(M1063=TRUE, "시술 완료",
IF(L1063=TRUE, "콘텐츠 가이드 전송",
IF(NOT(ISBLANK(J1063)), "예약 확정",
IF(I1063=TRUE, "구글폼 회신",
IF(H1063=TRUE, "구글폼 전송",
IF(G1063=TRUE, "거절",
IF(F1063=TRUE, "회신 수신",
"태핑 완료 회신대기")))))
))))</f>
        <v>태핑 완료 회신대기</v>
      </c>
      <c r="F1063" s="22" t="b">
        <v>0</v>
      </c>
      <c r="G1063" s="22" t="b">
        <v>0</v>
      </c>
      <c r="H1063" s="22" t="b">
        <v>0</v>
      </c>
      <c r="I1063" s="22" t="b">
        <f>IF(COUNTIF([1]!Form_Responses1[[#All],[Instagram account
(ex. idenel_official - Do not put "@")]], LOWER(A1063)) &gt; 0, TRUE, FALSE)</f>
        <v>0</v>
      </c>
      <c r="J1063" s="23"/>
      <c r="K1063" s="20" t="str">
        <f>IFERROR(VLOOKUP(LOWER(A1063), '[1]설문지 응답 시트1'!I:N, 6, FALSE), "")</f>
        <v/>
      </c>
      <c r="L1063" s="22" t="b">
        <v>0</v>
      </c>
      <c r="M1063" s="22" t="b">
        <v>0</v>
      </c>
      <c r="N1063" s="20"/>
      <c r="O1063" s="21" t="str">
        <f>IF(ISBLANK(Table1[[#This Row],[예약일(확정)]]),"",Table1[[#This Row],[예약일(확정)]]+7)</f>
        <v/>
      </c>
      <c r="P1063" s="20"/>
      <c r="Q1063" s="20"/>
      <c r="R1063" s="20"/>
      <c r="S1063" s="20"/>
      <c r="T1063" s="20"/>
      <c r="U1063" s="19"/>
    </row>
    <row r="1064" spans="1:21" ht="17">
      <c r="A1064" s="124" t="s">
        <v>4762</v>
      </c>
      <c r="B1064" s="184" t="s">
        <v>4761</v>
      </c>
      <c r="C1064" s="179"/>
      <c r="D1064" s="148" t="s">
        <v>4</v>
      </c>
      <c r="E1064" s="11" t="str">
        <f ca="1">IF(AND(J1064&lt;&gt;"", O1064&lt;&gt;"", TODAY() &gt; O1064, N1064=""), "포스팅 지연",
IF(N1064&lt;&gt;"", "포스팅 완료",
IF(M1064=TRUE, "시술 완료",
IF(L1064=TRUE, "콘텐츠 가이드 전송",
IF(NOT(ISBLANK(J1064)), "예약 확정",
IF(I1064=TRUE, "구글폼 회신",
IF(H1064=TRUE, "구글폼 전송",
IF(G1064=TRUE, "거절",
IF(F1064=TRUE, "회신 수신",
"태핑 완료 회신대기")))))
))))</f>
        <v>태핑 완료 회신대기</v>
      </c>
      <c r="F1064" s="13" t="b">
        <v>0</v>
      </c>
      <c r="G1064" s="13" t="b">
        <v>0</v>
      </c>
      <c r="H1064" s="13" t="b">
        <v>0</v>
      </c>
      <c r="I1064" s="13" t="b">
        <f>IF(COUNTIF([1]!Form_Responses1[[#All],[Instagram account
(ex. idenel_official - Do not put "@")]], LOWER(A1064)) &gt; 0, TRUE, FALSE)</f>
        <v>0</v>
      </c>
      <c r="J1064" s="14"/>
      <c r="K1064" s="11" t="str">
        <f>IFERROR(VLOOKUP(LOWER(A1064), '[1]설문지 응답 시트1'!I:N, 6, FALSE), "")</f>
        <v/>
      </c>
      <c r="L1064" s="13" t="b">
        <v>0</v>
      </c>
      <c r="M1064" s="13" t="b">
        <v>0</v>
      </c>
      <c r="N1064" s="11"/>
      <c r="O1064" s="12" t="str">
        <f>IF(ISBLANK(Table1[[#This Row],[예약일(확정)]]),"",Table1[[#This Row],[예약일(확정)]]+7)</f>
        <v/>
      </c>
      <c r="P1064" s="11"/>
      <c r="Q1064" s="11"/>
      <c r="R1064" s="11"/>
      <c r="S1064" s="11"/>
      <c r="T1064" s="11"/>
      <c r="U1064" s="10"/>
    </row>
    <row r="1065" spans="1:21" ht="17">
      <c r="A1065" s="71" t="s">
        <v>4760</v>
      </c>
      <c r="B1065" s="180" t="s">
        <v>4759</v>
      </c>
      <c r="C1065" s="179"/>
      <c r="D1065" s="150" t="s">
        <v>4</v>
      </c>
      <c r="E1065" s="20" t="str">
        <f ca="1">IF(AND(J1065&lt;&gt;"", O1065&lt;&gt;"", TODAY() &gt; O1065, N1065=""), "포스팅 지연",
IF(N1065&lt;&gt;"", "포스팅 완료",
IF(M1065=TRUE, "시술 완료",
IF(L1065=TRUE, "콘텐츠 가이드 전송",
IF(NOT(ISBLANK(J1065)), "예약 확정",
IF(I1065=TRUE, "구글폼 회신",
IF(H1065=TRUE, "구글폼 전송",
IF(G1065=TRUE, "거절",
IF(F1065=TRUE, "회신 수신",
"태핑 완료 회신대기")))))
))))</f>
        <v>태핑 완료 회신대기</v>
      </c>
      <c r="F1065" s="22" t="b">
        <v>0</v>
      </c>
      <c r="G1065" s="22" t="b">
        <v>0</v>
      </c>
      <c r="H1065" s="22" t="b">
        <v>0</v>
      </c>
      <c r="I1065" s="22" t="b">
        <f>IF(COUNTIF([1]!Form_Responses1[[#All],[Instagram account
(ex. idenel_official - Do not put "@")]], LOWER(A1065)) &gt; 0, TRUE, FALSE)</f>
        <v>0</v>
      </c>
      <c r="J1065" s="23"/>
      <c r="K1065" s="20" t="str">
        <f>IFERROR(VLOOKUP(LOWER(A1065), '[1]설문지 응답 시트1'!I:N, 6, FALSE), "")</f>
        <v/>
      </c>
      <c r="L1065" s="22" t="b">
        <v>0</v>
      </c>
      <c r="M1065" s="22" t="b">
        <v>0</v>
      </c>
      <c r="N1065" s="20"/>
      <c r="O1065" s="21" t="str">
        <f>IF(ISBLANK(Table1[[#This Row],[예약일(확정)]]),"",Table1[[#This Row],[예약일(확정)]]+7)</f>
        <v/>
      </c>
      <c r="P1065" s="20"/>
      <c r="Q1065" s="20"/>
      <c r="R1065" s="20"/>
      <c r="S1065" s="20"/>
      <c r="T1065" s="20"/>
      <c r="U1065" s="19"/>
    </row>
    <row r="1066" spans="1:21" ht="17">
      <c r="A1066" s="75" t="s">
        <v>4758</v>
      </c>
      <c r="B1066" s="201" t="s">
        <v>4757</v>
      </c>
      <c r="C1066" s="193"/>
      <c r="D1066" s="148" t="s">
        <v>4</v>
      </c>
      <c r="E1066" s="11" t="str">
        <f ca="1">IF(AND(J1066&lt;&gt;"", O1066&lt;&gt;"", TODAY() &gt; O1066, N1066=""), "포스팅 지연",
IF(N1066&lt;&gt;"", "포스팅 완료",
IF(M1066=TRUE, "시술 완료",
IF(L1066=TRUE, "콘텐츠 가이드 전송",
IF(NOT(ISBLANK(J1066)), "예약 확정",
IF(I1066=TRUE, "구글폼 회신",
IF(H1066=TRUE, "구글폼 전송",
IF(G1066=TRUE, "거절",
IF(F1066=TRUE, "회신 수신",
"태핑 완료 회신대기")))))
))))</f>
        <v>태핑 완료 회신대기</v>
      </c>
      <c r="F1066" s="13" t="b">
        <v>0</v>
      </c>
      <c r="G1066" s="13" t="b">
        <v>0</v>
      </c>
      <c r="H1066" s="13" t="b">
        <v>0</v>
      </c>
      <c r="I1066" s="13" t="b">
        <f>IF(COUNTIF([1]!Form_Responses1[[#All],[Instagram account
(ex. idenel_official - Do not put "@")]], LOWER(A1066)) &gt; 0, TRUE, FALSE)</f>
        <v>0</v>
      </c>
      <c r="J1066" s="14"/>
      <c r="K1066" s="11" t="str">
        <f>IFERROR(VLOOKUP(LOWER(A1066), '[1]설문지 응답 시트1'!I:N, 6, FALSE), "")</f>
        <v/>
      </c>
      <c r="L1066" s="13" t="b">
        <v>0</v>
      </c>
      <c r="M1066" s="13" t="b">
        <v>0</v>
      </c>
      <c r="N1066" s="11"/>
      <c r="O1066" s="12" t="str">
        <f>IF(ISBLANK(Table1[[#This Row],[예약일(확정)]]),"",Table1[[#This Row],[예약일(확정)]]+7)</f>
        <v/>
      </c>
      <c r="P1066" s="11"/>
      <c r="Q1066" s="11"/>
      <c r="R1066" s="11"/>
      <c r="S1066" s="11"/>
      <c r="T1066" s="11"/>
      <c r="U1066" s="10"/>
    </row>
    <row r="1067" spans="1:21" ht="17">
      <c r="A1067" s="72" t="s">
        <v>4756</v>
      </c>
      <c r="B1067" s="201" t="s">
        <v>4755</v>
      </c>
      <c r="C1067" s="193"/>
      <c r="D1067" s="150" t="s">
        <v>4</v>
      </c>
      <c r="E1067" s="20" t="str">
        <f ca="1">IF(AND(J1067&lt;&gt;"", O1067&lt;&gt;"", TODAY() &gt; O1067, N1067=""), "포스팅 지연",
IF(N1067&lt;&gt;"", "포스팅 완료",
IF(M1067=TRUE, "시술 완료",
IF(L1067=TRUE, "콘텐츠 가이드 전송",
IF(NOT(ISBLANK(J1067)), "예약 확정",
IF(I1067=TRUE, "구글폼 회신",
IF(H1067=TRUE, "구글폼 전송",
IF(G1067=TRUE, "거절",
IF(F1067=TRUE, "회신 수신",
"태핑 완료 회신대기")))))
))))</f>
        <v>구글폼 전송</v>
      </c>
      <c r="F1067" s="22" t="b">
        <v>1</v>
      </c>
      <c r="G1067" s="22" t="b">
        <v>0</v>
      </c>
      <c r="H1067" s="22" t="b">
        <v>1</v>
      </c>
      <c r="I1067" s="22" t="b">
        <f>IF(COUNTIF([1]!Form_Responses1[[#All],[Instagram account
(ex. idenel_official - Do not put "@")]], LOWER(A1067)) &gt; 0, TRUE, FALSE)</f>
        <v>0</v>
      </c>
      <c r="J1067" s="23"/>
      <c r="K1067" s="20" t="str">
        <f>IFERROR(VLOOKUP(LOWER(A1067), '[1]설문지 응답 시트1'!I:N, 6, FALSE), "")</f>
        <v/>
      </c>
      <c r="L1067" s="22" t="b">
        <v>0</v>
      </c>
      <c r="M1067" s="22" t="b">
        <v>0</v>
      </c>
      <c r="N1067" s="20"/>
      <c r="O1067" s="21" t="str">
        <f>IF(ISBLANK(Table1[[#This Row],[예약일(확정)]]),"",Table1[[#This Row],[예약일(확정)]]+7)</f>
        <v/>
      </c>
      <c r="P1067" s="20"/>
      <c r="Q1067" s="20"/>
      <c r="R1067" s="20"/>
      <c r="S1067" s="20"/>
      <c r="T1067" s="20"/>
      <c r="U1067" s="19"/>
    </row>
    <row r="1068" spans="1:21" ht="17">
      <c r="A1068" s="71" t="s">
        <v>34</v>
      </c>
      <c r="B1068" s="180" t="s">
        <v>4754</v>
      </c>
      <c r="C1068" s="179"/>
      <c r="D1068" s="148" t="s">
        <v>4</v>
      </c>
      <c r="E1068" s="11" t="str">
        <f ca="1">IF(AND(J1068&lt;&gt;"", O1068&lt;&gt;"", TODAY() &gt; O1068, N1068=""), "포스팅 지연",
IF(N1068&lt;&gt;"", "포스팅 완료",
IF(M1068=TRUE, "시술 완료",
IF(L1068=TRUE, "콘텐츠 가이드 전송",
IF(NOT(ISBLANK(J1068)), "예약 확정",
IF(I1068=TRUE, "구글폼 회신",
IF(H1068=TRUE, "구글폼 전송",
IF(G1068=TRUE, "거절",
IF(F1068=TRUE, "회신 수신",
"태핑 완료 회신대기")))))
))))</f>
        <v>태핑 완료 회신대기</v>
      </c>
      <c r="F1068" s="13" t="b">
        <v>0</v>
      </c>
      <c r="G1068" s="13" t="b">
        <v>0</v>
      </c>
      <c r="H1068" s="13" t="b">
        <v>0</v>
      </c>
      <c r="I1068" s="13" t="b">
        <f>IF(COUNTIF([1]!Form_Responses1[[#All],[Instagram account
(ex. idenel_official - Do not put "@")]], LOWER(A1068)) &gt; 0, TRUE, FALSE)</f>
        <v>0</v>
      </c>
      <c r="J1068" s="14"/>
      <c r="K1068" s="11" t="str">
        <f>IFERROR(VLOOKUP(LOWER(A1068), '[1]설문지 응답 시트1'!I:N, 6, FALSE), "")</f>
        <v/>
      </c>
      <c r="L1068" s="13" t="b">
        <v>0</v>
      </c>
      <c r="M1068" s="13" t="b">
        <v>0</v>
      </c>
      <c r="N1068" s="11"/>
      <c r="O1068" s="12" t="str">
        <f>IF(ISBLANK(Table1[[#This Row],[예약일(확정)]]),"",Table1[[#This Row],[예약일(확정)]]+7)</f>
        <v/>
      </c>
      <c r="P1068" s="11"/>
      <c r="Q1068" s="11"/>
      <c r="R1068" s="11"/>
      <c r="S1068" s="11"/>
      <c r="T1068" s="11"/>
      <c r="U1068" s="10"/>
    </row>
    <row r="1069" spans="1:21" ht="17">
      <c r="A1069" s="71" t="s">
        <v>4753</v>
      </c>
      <c r="B1069" s="180" t="s">
        <v>4752</v>
      </c>
      <c r="C1069" s="179"/>
      <c r="D1069" s="150" t="s">
        <v>4</v>
      </c>
      <c r="E1069" s="20" t="str">
        <f ca="1">IF(AND(J1069&lt;&gt;"", O1069&lt;&gt;"", TODAY() &gt; O1069, N1069=""), "포스팅 지연",
IF(N1069&lt;&gt;"", "포스팅 완료",
IF(M1069=TRUE, "시술 완료",
IF(L1069=TRUE, "콘텐츠 가이드 전송",
IF(NOT(ISBLANK(J1069)), "예약 확정",
IF(I1069=TRUE, "구글폼 회신",
IF(H1069=TRUE, "구글폼 전송",
IF(G1069=TRUE, "거절",
IF(F1069=TRUE, "회신 수신",
"태핑 완료 회신대기")))))
))))</f>
        <v>회신 수신</v>
      </c>
      <c r="F1069" s="22" t="b">
        <v>1</v>
      </c>
      <c r="G1069" s="22" t="b">
        <v>0</v>
      </c>
      <c r="H1069" s="22" t="b">
        <v>0</v>
      </c>
      <c r="I1069" s="22" t="b">
        <f>IF(COUNTIF([1]!Form_Responses1[[#All],[Instagram account
(ex. idenel_official - Do not put "@")]], LOWER(A1069)) &gt; 0, TRUE, FALSE)</f>
        <v>0</v>
      </c>
      <c r="J1069" s="23"/>
      <c r="K1069" s="20" t="str">
        <f>IFERROR(VLOOKUP(LOWER(A1069), '[1]설문지 응답 시트1'!I:N, 6, FALSE), "")</f>
        <v/>
      </c>
      <c r="L1069" s="22" t="b">
        <v>0</v>
      </c>
      <c r="M1069" s="22" t="b">
        <v>0</v>
      </c>
      <c r="N1069" s="20"/>
      <c r="O1069" s="21" t="str">
        <f>IF(ISBLANK(Table1[[#This Row],[예약일(확정)]]),"",Table1[[#This Row],[예약일(확정)]]+7)</f>
        <v/>
      </c>
      <c r="P1069" s="20"/>
      <c r="Q1069" s="20"/>
      <c r="R1069" s="20"/>
      <c r="S1069" s="20"/>
      <c r="T1069" s="20"/>
      <c r="U1069" s="19"/>
    </row>
    <row r="1070" spans="1:21" ht="17">
      <c r="A1070" s="71" t="s">
        <v>4751</v>
      </c>
      <c r="B1070" s="195" t="s">
        <v>4750</v>
      </c>
      <c r="C1070" s="193"/>
      <c r="D1070" s="148" t="s">
        <v>4</v>
      </c>
      <c r="E1070" s="11" t="str">
        <f ca="1">IF(AND(J1070&lt;&gt;"", O1070&lt;&gt;"", TODAY() &gt; O1070, N1070=""), "포스팅 지연",
IF(N1070&lt;&gt;"", "포스팅 완료",
IF(M1070=TRUE, "시술 완료",
IF(L1070=TRUE, "콘텐츠 가이드 전송",
IF(NOT(ISBLANK(J1070)), "예약 확정",
IF(I1070=TRUE, "구글폼 회신",
IF(H1070=TRUE, "구글폼 전송",
IF(G1070=TRUE, "거절",
IF(F1070=TRUE, "회신 수신",
"태핑 완료 회신대기")))))
))))</f>
        <v>거절</v>
      </c>
      <c r="F1070" s="13" t="b">
        <v>1</v>
      </c>
      <c r="G1070" s="13" t="b">
        <v>1</v>
      </c>
      <c r="H1070" s="13" t="b">
        <v>0</v>
      </c>
      <c r="I1070" s="13" t="b">
        <f>IF(COUNTIF([1]!Form_Responses1[[#All],[Instagram account
(ex. idenel_official - Do not put "@")]], LOWER(A1070)) &gt; 0, TRUE, FALSE)</f>
        <v>0</v>
      </c>
      <c r="J1070" s="14"/>
      <c r="K1070" s="11" t="str">
        <f>IFERROR(VLOOKUP(LOWER(A1070), '[1]설문지 응답 시트1'!I:N, 6, FALSE), "")</f>
        <v/>
      </c>
      <c r="L1070" s="13" t="b">
        <v>0</v>
      </c>
      <c r="M1070" s="13" t="b">
        <v>0</v>
      </c>
      <c r="N1070" s="11"/>
      <c r="O1070" s="12" t="str">
        <f>IF(ISBLANK(Table1[[#This Row],[예약일(확정)]]),"",Table1[[#This Row],[예약일(확정)]]+7)</f>
        <v/>
      </c>
      <c r="P1070" s="11"/>
      <c r="Q1070" s="11"/>
      <c r="R1070" s="11"/>
      <c r="S1070" s="11"/>
      <c r="T1070" s="11"/>
      <c r="U1070" s="10"/>
    </row>
    <row r="1071" spans="1:21" ht="17">
      <c r="A1071" s="124" t="s">
        <v>4749</v>
      </c>
      <c r="B1071" s="184" t="s">
        <v>4748</v>
      </c>
      <c r="C1071" s="179"/>
      <c r="D1071" s="150" t="s">
        <v>4</v>
      </c>
      <c r="E1071" s="20" t="str">
        <f ca="1">IF(AND(J1071&lt;&gt;"", O1071&lt;&gt;"", TODAY() &gt; O1071, N1071=""), "포스팅 지연",
IF(N1071&lt;&gt;"", "포스팅 완료",
IF(M1071=TRUE, "시술 완료",
IF(L1071=TRUE, "콘텐츠 가이드 전송",
IF(NOT(ISBLANK(J1071)), "예약 확정",
IF(I1071=TRUE, "구글폼 회신",
IF(H1071=TRUE, "구글폼 전송",
IF(G1071=TRUE, "거절",
IF(F1071=TRUE, "회신 수신",
"태핑 완료 회신대기")))))
))))</f>
        <v>태핑 완료 회신대기</v>
      </c>
      <c r="F1071" s="22" t="b">
        <v>0</v>
      </c>
      <c r="G1071" s="22" t="b">
        <v>0</v>
      </c>
      <c r="H1071" s="22" t="b">
        <v>0</v>
      </c>
      <c r="I1071" s="22" t="b">
        <f>IF(COUNTIF([1]!Form_Responses1[[#All],[Instagram account
(ex. idenel_official - Do not put "@")]], LOWER(A1071)) &gt; 0, TRUE, FALSE)</f>
        <v>0</v>
      </c>
      <c r="J1071" s="23"/>
      <c r="K1071" s="20" t="str">
        <f>IFERROR(VLOOKUP(LOWER(A1071), '[1]설문지 응답 시트1'!I:N, 6, FALSE), "")</f>
        <v/>
      </c>
      <c r="L1071" s="22" t="b">
        <v>0</v>
      </c>
      <c r="M1071" s="22" t="b">
        <v>0</v>
      </c>
      <c r="N1071" s="20"/>
      <c r="O1071" s="21" t="str">
        <f>IF(ISBLANK(Table1[[#This Row],[예약일(확정)]]),"",Table1[[#This Row],[예약일(확정)]]+7)</f>
        <v/>
      </c>
      <c r="P1071" s="20"/>
      <c r="Q1071" s="20"/>
      <c r="R1071" s="20"/>
      <c r="S1071" s="20"/>
      <c r="T1071" s="20"/>
      <c r="U1071" s="19"/>
    </row>
    <row r="1072" spans="1:21" ht="17">
      <c r="A1072" s="124" t="s">
        <v>4747</v>
      </c>
      <c r="B1072" s="184" t="s">
        <v>4746</v>
      </c>
      <c r="C1072" s="179"/>
      <c r="D1072" s="148" t="s">
        <v>4</v>
      </c>
      <c r="E1072" s="11" t="str">
        <f ca="1">IF(AND(J1072&lt;&gt;"", O1072&lt;&gt;"", TODAY() &gt; O1072, N1072=""), "포스팅 지연",
IF(N1072&lt;&gt;"", "포스팅 완료",
IF(M1072=TRUE, "시술 완료",
IF(L1072=TRUE, "콘텐츠 가이드 전송",
IF(NOT(ISBLANK(J1072)), "예약 확정",
IF(I1072=TRUE, "구글폼 회신",
IF(H1072=TRUE, "구글폼 전송",
IF(G1072=TRUE, "거절",
IF(F1072=TRUE, "회신 수신",
"태핑 완료 회신대기")))))
))))</f>
        <v>포스팅 완료</v>
      </c>
      <c r="F1072" s="13" t="b">
        <v>1</v>
      </c>
      <c r="G1072" s="13" t="b">
        <v>0</v>
      </c>
      <c r="H1072" s="13" t="b">
        <v>1</v>
      </c>
      <c r="I1072" s="13" t="b">
        <f>IF(COUNTIF([1]!Form_Responses1[[#All],[Instagram account
(ex. idenel_official - Do not put "@")]], LOWER(A1072)) &gt; 0, TRUE, FALSE)</f>
        <v>1</v>
      </c>
      <c r="J1072" s="14">
        <v>45828.4375</v>
      </c>
      <c r="K1072" s="11" t="str">
        <f>IFERROR(VLOOKUP(LOWER(A1072), '[1]설문지 응답 시트1'!I:N, 6, FALSE), "")</f>
        <v>Benjamin Clinic (Gangnam)</v>
      </c>
      <c r="L1072" s="13" t="b">
        <v>1</v>
      </c>
      <c r="M1072" s="13" t="b">
        <v>1</v>
      </c>
      <c r="N1072" s="58" t="s">
        <v>4745</v>
      </c>
      <c r="O1072" s="12">
        <f>IF(ISBLANK(Table1[[#This Row],[예약일(확정)]]),"",Table1[[#This Row],[예약일(확정)]]+7)</f>
        <v>45835.4375</v>
      </c>
      <c r="P1072" s="11"/>
      <c r="Q1072" s="11"/>
      <c r="R1072" s="11"/>
      <c r="S1072" s="11"/>
      <c r="T1072" s="58" t="s">
        <v>4744</v>
      </c>
      <c r="U1072" s="10"/>
    </row>
    <row r="1073" spans="1:21" ht="17">
      <c r="A1073" s="71" t="s">
        <v>4743</v>
      </c>
      <c r="B1073" s="180" t="s">
        <v>4742</v>
      </c>
      <c r="C1073" s="179"/>
      <c r="D1073" s="150" t="s">
        <v>4</v>
      </c>
      <c r="E1073" s="20" t="str">
        <f ca="1">IF(AND(J1073&lt;&gt;"", O1073&lt;&gt;"", TODAY() &gt; O1073, N1073=""), "포스팅 지연",
IF(N1073&lt;&gt;"", "포스팅 완료",
IF(M1073=TRUE, "시술 완료",
IF(L1073=TRUE, "콘텐츠 가이드 전송",
IF(NOT(ISBLANK(J1073)), "예약 확정",
IF(I1073=TRUE, "구글폼 회신",
IF(H1073=TRUE, "구글폼 전송",
IF(G1073=TRUE, "거절",
IF(F1073=TRUE, "회신 수신",
"태핑 완료 회신대기")))))
))))</f>
        <v>태핑 완료 회신대기</v>
      </c>
      <c r="F1073" s="22" t="b">
        <v>0</v>
      </c>
      <c r="G1073" s="22" t="b">
        <v>0</v>
      </c>
      <c r="H1073" s="22" t="b">
        <v>0</v>
      </c>
      <c r="I1073" s="22" t="b">
        <f>IF(COUNTIF([1]!Form_Responses1[[#All],[Instagram account
(ex. idenel_official - Do not put "@")]], LOWER(A1073)) &gt; 0, TRUE, FALSE)</f>
        <v>0</v>
      </c>
      <c r="J1073" s="23"/>
      <c r="K1073" s="20" t="str">
        <f>IFERROR(VLOOKUP(LOWER(A1073), '[1]설문지 응답 시트1'!I:N, 6, FALSE), "")</f>
        <v/>
      </c>
      <c r="L1073" s="22" t="b">
        <v>0</v>
      </c>
      <c r="M1073" s="22" t="b">
        <v>0</v>
      </c>
      <c r="N1073" s="20"/>
      <c r="O1073" s="21" t="str">
        <f>IF(ISBLANK(Table1[[#This Row],[예약일(확정)]]),"",Table1[[#This Row],[예약일(확정)]]+7)</f>
        <v/>
      </c>
      <c r="P1073" s="20"/>
      <c r="Q1073" s="20"/>
      <c r="R1073" s="20"/>
      <c r="S1073" s="20"/>
      <c r="T1073" s="20"/>
      <c r="U1073" s="19"/>
    </row>
    <row r="1074" spans="1:21" ht="17">
      <c r="A1074" s="71" t="s">
        <v>199</v>
      </c>
      <c r="B1074" s="180" t="s">
        <v>4741</v>
      </c>
      <c r="C1074" s="179"/>
      <c r="D1074" s="148" t="s">
        <v>4</v>
      </c>
      <c r="E1074" s="11" t="str">
        <f ca="1">IF(AND(J1074&lt;&gt;"", O1074&lt;&gt;"", TODAY() &gt; O1074, N1074=""), "포스팅 지연",
IF(N1074&lt;&gt;"", "포스팅 완료",
IF(M1074=TRUE, "시술 완료",
IF(L1074=TRUE, "콘텐츠 가이드 전송",
IF(NOT(ISBLANK(J1074)), "예약 확정",
IF(I1074=TRUE, "구글폼 회신",
IF(H1074=TRUE, "구글폼 전송",
IF(G1074=TRUE, "거절",
IF(F1074=TRUE, "회신 수신",
"태핑 완료 회신대기")))))
))))</f>
        <v>구글폼 전송</v>
      </c>
      <c r="F1074" s="13" t="b">
        <v>1</v>
      </c>
      <c r="G1074" s="13" t="b">
        <v>0</v>
      </c>
      <c r="H1074" s="13" t="b">
        <v>1</v>
      </c>
      <c r="I1074" s="13" t="b">
        <f>IF(COUNTIF([1]!Form_Responses1[[#All],[Instagram account
(ex. idenel_official - Do not put "@")]], LOWER(A1074)) &gt; 0, TRUE, FALSE)</f>
        <v>0</v>
      </c>
      <c r="J1074" s="14"/>
      <c r="K1074" s="11" t="str">
        <f>IFERROR(VLOOKUP(LOWER(A1074), '[1]설문지 응답 시트1'!I:N, 6, FALSE), "")</f>
        <v/>
      </c>
      <c r="L1074" s="13" t="b">
        <v>0</v>
      </c>
      <c r="M1074" s="13" t="b">
        <v>0</v>
      </c>
      <c r="N1074" s="11"/>
      <c r="O1074" s="12" t="str">
        <f>IF(ISBLANK(Table1[[#This Row],[예약일(확정)]]),"",Table1[[#This Row],[예약일(확정)]]+7)</f>
        <v/>
      </c>
      <c r="P1074" s="11"/>
      <c r="Q1074" s="11"/>
      <c r="R1074" s="11"/>
      <c r="S1074" s="11"/>
      <c r="T1074" s="11"/>
      <c r="U1074" s="10"/>
    </row>
    <row r="1075" spans="1:21" ht="17">
      <c r="A1075" s="124" t="s">
        <v>4740</v>
      </c>
      <c r="B1075" s="184" t="s">
        <v>4739</v>
      </c>
      <c r="C1075" s="179"/>
      <c r="D1075" s="150" t="s">
        <v>4</v>
      </c>
      <c r="E1075" s="20" t="str">
        <f ca="1">IF(AND(J1075&lt;&gt;"", O1075&lt;&gt;"", TODAY() &gt; O1075, N1075=""), "포스팅 지연",
IF(N1075&lt;&gt;"", "포스팅 완료",
IF(M1075=TRUE, "시술 완료",
IF(L1075=TRUE, "콘텐츠 가이드 전송",
IF(NOT(ISBLANK(J1075)), "예약 확정",
IF(I1075=TRUE, "구글폼 회신",
IF(H1075=TRUE, "구글폼 전송",
IF(G1075=TRUE, "거절",
IF(F1075=TRUE, "회신 수신",
"태핑 완료 회신대기")))))
))))</f>
        <v>태핑 완료 회신대기</v>
      </c>
      <c r="F1075" s="22" t="b">
        <v>0</v>
      </c>
      <c r="G1075" s="22" t="b">
        <v>0</v>
      </c>
      <c r="H1075" s="22" t="b">
        <v>0</v>
      </c>
      <c r="I1075" s="22" t="b">
        <f>IF(COUNTIF([1]!Form_Responses1[[#All],[Instagram account
(ex. idenel_official - Do not put "@")]], LOWER(A1075)) &gt; 0, TRUE, FALSE)</f>
        <v>0</v>
      </c>
      <c r="J1075" s="23"/>
      <c r="K1075" s="20" t="str">
        <f>IFERROR(VLOOKUP(LOWER(A1075), '[1]설문지 응답 시트1'!I:N, 6, FALSE), "")</f>
        <v/>
      </c>
      <c r="L1075" s="22" t="b">
        <v>0</v>
      </c>
      <c r="M1075" s="22" t="b">
        <v>0</v>
      </c>
      <c r="N1075" s="20"/>
      <c r="O1075" s="21" t="str">
        <f>IF(ISBLANK(Table1[[#This Row],[예약일(확정)]]),"",Table1[[#This Row],[예약일(확정)]]+7)</f>
        <v/>
      </c>
      <c r="P1075" s="20"/>
      <c r="Q1075" s="20"/>
      <c r="R1075" s="20"/>
      <c r="S1075" s="20"/>
      <c r="T1075" s="20"/>
      <c r="U1075" s="19"/>
    </row>
    <row r="1076" spans="1:21" ht="17">
      <c r="A1076" s="71" t="s">
        <v>4738</v>
      </c>
      <c r="B1076" s="180" t="s">
        <v>4737</v>
      </c>
      <c r="C1076" s="179"/>
      <c r="D1076" s="148" t="s">
        <v>4</v>
      </c>
      <c r="E1076" s="11" t="str">
        <f ca="1">IF(AND(J1076&lt;&gt;"", O1076&lt;&gt;"", TODAY() &gt; O1076, N1076=""), "포스팅 지연",
IF(N1076&lt;&gt;"", "포스팅 완료",
IF(M1076=TRUE, "시술 완료",
IF(L1076=TRUE, "콘텐츠 가이드 전송",
IF(NOT(ISBLANK(J1076)), "예약 확정",
IF(I1076=TRUE, "구글폼 회신",
IF(H1076=TRUE, "구글폼 전송",
IF(G1076=TRUE, "거절",
IF(F1076=TRUE, "회신 수신",
"태핑 완료 회신대기")))))
))))</f>
        <v>태핑 완료 회신대기</v>
      </c>
      <c r="F1076" s="13" t="b">
        <v>0</v>
      </c>
      <c r="G1076" s="13" t="b">
        <v>0</v>
      </c>
      <c r="H1076" s="13" t="b">
        <v>0</v>
      </c>
      <c r="I1076" s="13" t="b">
        <f>IF(COUNTIF([1]!Form_Responses1[[#All],[Instagram account
(ex. idenel_official - Do not put "@")]], LOWER(A1076)) &gt; 0, TRUE, FALSE)</f>
        <v>0</v>
      </c>
      <c r="J1076" s="14"/>
      <c r="K1076" s="11" t="str">
        <f>IFERROR(VLOOKUP(LOWER(A1076), '[1]설문지 응답 시트1'!I:N, 6, FALSE), "")</f>
        <v/>
      </c>
      <c r="L1076" s="13" t="b">
        <v>0</v>
      </c>
      <c r="M1076" s="13" t="b">
        <v>0</v>
      </c>
      <c r="N1076" s="11"/>
      <c r="O1076" s="12" t="str">
        <f>IF(ISBLANK(Table1[[#This Row],[예약일(확정)]]),"",Table1[[#This Row],[예약일(확정)]]+7)</f>
        <v/>
      </c>
      <c r="P1076" s="11"/>
      <c r="Q1076" s="11"/>
      <c r="R1076" s="11"/>
      <c r="S1076" s="11"/>
      <c r="T1076" s="11"/>
      <c r="U1076" s="10"/>
    </row>
    <row r="1077" spans="1:21" ht="17">
      <c r="A1077" s="124" t="s">
        <v>4736</v>
      </c>
      <c r="B1077" s="184" t="s">
        <v>4735</v>
      </c>
      <c r="C1077" s="179"/>
      <c r="D1077" s="150" t="s">
        <v>4</v>
      </c>
      <c r="E1077" s="20" t="str">
        <f ca="1">IF(AND(J1077&lt;&gt;"", O1077&lt;&gt;"", TODAY() &gt; O1077, N1077=""), "포스팅 지연",
IF(N1077&lt;&gt;"", "포스팅 완료",
IF(M1077=TRUE, "시술 완료",
IF(L1077=TRUE, "콘텐츠 가이드 전송",
IF(NOT(ISBLANK(J1077)), "예약 확정",
IF(I1077=TRUE, "구글폼 회신",
IF(H1077=TRUE, "구글폼 전송",
IF(G1077=TRUE, "거절",
IF(F1077=TRUE, "회신 수신",
"태핑 완료 회신대기")))))
))))</f>
        <v>태핑 완료 회신대기</v>
      </c>
      <c r="F1077" s="22" t="b">
        <v>0</v>
      </c>
      <c r="G1077" s="22" t="b">
        <v>0</v>
      </c>
      <c r="H1077" s="22" t="b">
        <v>0</v>
      </c>
      <c r="I1077" s="22" t="b">
        <f>IF(COUNTIF([1]!Form_Responses1[[#All],[Instagram account
(ex. idenel_official - Do not put "@")]], LOWER(A1077)) &gt; 0, TRUE, FALSE)</f>
        <v>0</v>
      </c>
      <c r="J1077" s="23"/>
      <c r="K1077" s="20" t="str">
        <f>IFERROR(VLOOKUP(LOWER(A1077), '[1]설문지 응답 시트1'!I:N, 6, FALSE), "")</f>
        <v/>
      </c>
      <c r="L1077" s="22" t="b">
        <v>0</v>
      </c>
      <c r="M1077" s="22" t="b">
        <v>0</v>
      </c>
      <c r="N1077" s="20"/>
      <c r="O1077" s="21" t="str">
        <f>IF(ISBLANK(Table1[[#This Row],[예약일(확정)]]),"",Table1[[#This Row],[예약일(확정)]]+7)</f>
        <v/>
      </c>
      <c r="P1077" s="20"/>
      <c r="Q1077" s="20"/>
      <c r="R1077" s="20"/>
      <c r="S1077" s="20"/>
      <c r="T1077" s="20"/>
      <c r="U1077" s="19"/>
    </row>
    <row r="1078" spans="1:21" ht="17">
      <c r="A1078" s="71" t="s">
        <v>4734</v>
      </c>
      <c r="B1078" s="180" t="s">
        <v>4733</v>
      </c>
      <c r="C1078" s="179"/>
      <c r="D1078" s="148" t="s">
        <v>4</v>
      </c>
      <c r="E1078" s="11" t="str">
        <f ca="1">IF(AND(J1078&lt;&gt;"", O1078&lt;&gt;"", TODAY() &gt; O1078, N1078=""), "포스팅 지연",
IF(N1078&lt;&gt;"", "포스팅 완료",
IF(M1078=TRUE, "시술 완료",
IF(L1078=TRUE, "콘텐츠 가이드 전송",
IF(NOT(ISBLANK(J1078)), "예약 확정",
IF(I1078=TRUE, "구글폼 회신",
IF(H1078=TRUE, "구글폼 전송",
IF(G1078=TRUE, "거절",
IF(F1078=TRUE, "회신 수신",
"태핑 완료 회신대기")))))
))))</f>
        <v>태핑 완료 회신대기</v>
      </c>
      <c r="F1078" s="13" t="b">
        <v>0</v>
      </c>
      <c r="G1078" s="13" t="b">
        <v>0</v>
      </c>
      <c r="H1078" s="13" t="b">
        <v>0</v>
      </c>
      <c r="I1078" s="13" t="b">
        <f>IF(COUNTIF([1]!Form_Responses1[[#All],[Instagram account
(ex. idenel_official - Do not put "@")]], LOWER(A1078)) &gt; 0, TRUE, FALSE)</f>
        <v>0</v>
      </c>
      <c r="J1078" s="14"/>
      <c r="K1078" s="11" t="str">
        <f>IFERROR(VLOOKUP(LOWER(A1078), '[1]설문지 응답 시트1'!I:N, 6, FALSE), "")</f>
        <v/>
      </c>
      <c r="L1078" s="13" t="b">
        <v>0</v>
      </c>
      <c r="M1078" s="13" t="b">
        <v>0</v>
      </c>
      <c r="N1078" s="11"/>
      <c r="O1078" s="12" t="str">
        <f>IF(ISBLANK(Table1[[#This Row],[예약일(확정)]]),"",Table1[[#This Row],[예약일(확정)]]+7)</f>
        <v/>
      </c>
      <c r="P1078" s="11"/>
      <c r="Q1078" s="11"/>
      <c r="R1078" s="11"/>
      <c r="S1078" s="11"/>
      <c r="T1078" s="11"/>
      <c r="U1078" s="10"/>
    </row>
    <row r="1079" spans="1:21" ht="17">
      <c r="A1079" s="71" t="s">
        <v>4732</v>
      </c>
      <c r="B1079" s="180" t="s">
        <v>4731</v>
      </c>
      <c r="C1079" s="179"/>
      <c r="D1079" s="150" t="s">
        <v>4</v>
      </c>
      <c r="E1079" s="20" t="str">
        <f ca="1">IF(AND(J1079&lt;&gt;"", O1079&lt;&gt;"", TODAY() &gt; O1079, N1079=""), "포스팅 지연",
IF(N1079&lt;&gt;"", "포스팅 완료",
IF(M1079=TRUE, "시술 완료",
IF(L1079=TRUE, "콘텐츠 가이드 전송",
IF(NOT(ISBLANK(J1079)), "예약 확정",
IF(I1079=TRUE, "구글폼 회신",
IF(H1079=TRUE, "구글폼 전송",
IF(G1079=TRUE, "거절",
IF(F1079=TRUE, "회신 수신",
"태핑 완료 회신대기")))))
))))</f>
        <v>구글폼 전송</v>
      </c>
      <c r="F1079" s="22" t="b">
        <v>1</v>
      </c>
      <c r="G1079" s="22" t="b">
        <v>0</v>
      </c>
      <c r="H1079" s="22" t="b">
        <v>1</v>
      </c>
      <c r="I1079" s="22" t="b">
        <f>IF(COUNTIF([1]!Form_Responses1[[#All],[Instagram account
(ex. idenel_official - Do not put "@")]], LOWER(A1079)) &gt; 0, TRUE, FALSE)</f>
        <v>0</v>
      </c>
      <c r="J1079" s="23"/>
      <c r="K1079" s="20" t="str">
        <f>IFERROR(VLOOKUP(LOWER(A1079), '[1]설문지 응답 시트1'!I:N, 6, FALSE), "")</f>
        <v/>
      </c>
      <c r="L1079" s="22" t="b">
        <v>0</v>
      </c>
      <c r="M1079" s="22" t="b">
        <v>0</v>
      </c>
      <c r="N1079" s="20"/>
      <c r="O1079" s="21" t="str">
        <f>IF(ISBLANK(Table1[[#This Row],[예약일(확정)]]),"",Table1[[#This Row],[예약일(확정)]]+7)</f>
        <v/>
      </c>
      <c r="P1079" s="20"/>
      <c r="Q1079" s="20"/>
      <c r="R1079" s="20"/>
      <c r="S1079" s="20"/>
      <c r="T1079" s="20"/>
      <c r="U1079" s="19"/>
    </row>
    <row r="1080" spans="1:21" ht="17">
      <c r="A1080" s="124" t="s">
        <v>1521</v>
      </c>
      <c r="B1080" s="184" t="s">
        <v>1520</v>
      </c>
      <c r="C1080" s="179"/>
      <c r="D1080" s="148" t="s">
        <v>4</v>
      </c>
      <c r="E1080" s="11" t="str">
        <f ca="1">IF(AND(J1080&lt;&gt;"", O1080&lt;&gt;"", TODAY() &gt; O1080, N1080=""), "포스팅 지연",
IF(N1080&lt;&gt;"", "포스팅 완료",
IF(M1080=TRUE, "시술 완료",
IF(L1080=TRUE, "콘텐츠 가이드 전송",
IF(NOT(ISBLANK(J1080)), "예약 확정",
IF(I1080=TRUE, "구글폼 회신",
IF(H1080=TRUE, "구글폼 전송",
IF(G1080=TRUE, "거절",
IF(F1080=TRUE, "회신 수신",
"태핑 완료 회신대기")))))
))))</f>
        <v>태핑 완료 회신대기</v>
      </c>
      <c r="F1080" s="13" t="b">
        <v>0</v>
      </c>
      <c r="G1080" s="13" t="b">
        <v>0</v>
      </c>
      <c r="H1080" s="13" t="b">
        <v>0</v>
      </c>
      <c r="I1080" s="13" t="b">
        <f>IF(COUNTIF([1]!Form_Responses1[[#All],[Instagram account
(ex. idenel_official - Do not put "@")]], LOWER(A1080)) &gt; 0, TRUE, FALSE)</f>
        <v>0</v>
      </c>
      <c r="J1080" s="14"/>
      <c r="K1080" s="11" t="str">
        <f>IFERROR(VLOOKUP(LOWER(A1080), '[1]설문지 응답 시트1'!I:N, 6, FALSE), "")</f>
        <v/>
      </c>
      <c r="L1080" s="13" t="b">
        <v>0</v>
      </c>
      <c r="M1080" s="13" t="b">
        <v>0</v>
      </c>
      <c r="N1080" s="11"/>
      <c r="O1080" s="12" t="str">
        <f>IF(ISBLANK(Table1[[#This Row],[예약일(확정)]]),"",Table1[[#This Row],[예약일(확정)]]+7)</f>
        <v/>
      </c>
      <c r="P1080" s="11"/>
      <c r="Q1080" s="11"/>
      <c r="R1080" s="11"/>
      <c r="S1080" s="11"/>
      <c r="T1080" s="11"/>
      <c r="U1080" s="10"/>
    </row>
    <row r="1081" spans="1:21" ht="17">
      <c r="A1081" s="124" t="s">
        <v>4730</v>
      </c>
      <c r="B1081" s="184" t="s">
        <v>4729</v>
      </c>
      <c r="C1081" s="179"/>
      <c r="D1081" s="150" t="s">
        <v>4</v>
      </c>
      <c r="E1081" s="20" t="str">
        <f ca="1">IF(AND(J1081&lt;&gt;"", O1081&lt;&gt;"", TODAY() &gt; O1081, N1081=""), "포스팅 지연",
IF(N1081&lt;&gt;"", "포스팅 완료",
IF(M1081=TRUE, "시술 완료",
IF(L1081=TRUE, "콘텐츠 가이드 전송",
IF(NOT(ISBLANK(J1081)), "예약 확정",
IF(I1081=TRUE, "구글폼 회신",
IF(H1081=TRUE, "구글폼 전송",
IF(G1081=TRUE, "거절",
IF(F1081=TRUE, "회신 수신",
"태핑 완료 회신대기")))))
))))</f>
        <v>태핑 완료 회신대기</v>
      </c>
      <c r="F1081" s="22" t="b">
        <v>0</v>
      </c>
      <c r="G1081" s="22" t="b">
        <v>0</v>
      </c>
      <c r="H1081" s="22" t="b">
        <v>0</v>
      </c>
      <c r="I1081" s="22" t="b">
        <f>IF(COUNTIF([1]!Form_Responses1[[#All],[Instagram account
(ex. idenel_official - Do not put "@")]], LOWER(A1081)) &gt; 0, TRUE, FALSE)</f>
        <v>0</v>
      </c>
      <c r="J1081" s="23"/>
      <c r="K1081" s="20" t="str">
        <f>IFERROR(VLOOKUP(LOWER(A1081), '[1]설문지 응답 시트1'!I:N, 6, FALSE), "")</f>
        <v/>
      </c>
      <c r="L1081" s="22" t="b">
        <v>0</v>
      </c>
      <c r="M1081" s="22" t="b">
        <v>0</v>
      </c>
      <c r="N1081" s="20"/>
      <c r="O1081" s="21" t="str">
        <f>IF(ISBLANK(Table1[[#This Row],[예약일(확정)]]),"",Table1[[#This Row],[예약일(확정)]]+7)</f>
        <v/>
      </c>
      <c r="P1081" s="20"/>
      <c r="Q1081" s="20"/>
      <c r="R1081" s="20"/>
      <c r="S1081" s="20"/>
      <c r="T1081" s="20"/>
      <c r="U1081" s="19"/>
    </row>
    <row r="1082" spans="1:21" ht="17">
      <c r="A1082" s="71" t="s">
        <v>4728</v>
      </c>
      <c r="B1082" s="180" t="s">
        <v>4727</v>
      </c>
      <c r="C1082" s="179"/>
      <c r="D1082" s="148" t="s">
        <v>4</v>
      </c>
      <c r="E1082" s="11" t="str">
        <f ca="1">IF(AND(J1082&lt;&gt;"", O1082&lt;&gt;"", TODAY() &gt; O1082, N1082=""), "포스팅 지연",
IF(N1082&lt;&gt;"", "포스팅 완료",
IF(M1082=TRUE, "시술 완료",
IF(L1082=TRUE, "콘텐츠 가이드 전송",
IF(NOT(ISBLANK(J1082)), "예약 확정",
IF(I1082=TRUE, "구글폼 회신",
IF(H1082=TRUE, "구글폼 전송",
IF(G1082=TRUE, "거절",
IF(F1082=TRUE, "회신 수신",
"태핑 완료 회신대기")))))
))))</f>
        <v>태핑 완료 회신대기</v>
      </c>
      <c r="F1082" s="13" t="b">
        <v>0</v>
      </c>
      <c r="G1082" s="13" t="b">
        <v>0</v>
      </c>
      <c r="H1082" s="13" t="b">
        <v>0</v>
      </c>
      <c r="I1082" s="13" t="b">
        <f>IF(COUNTIF([1]!Form_Responses1[[#All],[Instagram account
(ex. idenel_official - Do not put "@")]], LOWER(A1082)) &gt; 0, TRUE, FALSE)</f>
        <v>0</v>
      </c>
      <c r="J1082" s="14"/>
      <c r="K1082" s="11" t="str">
        <f>IFERROR(VLOOKUP(LOWER(A1082), '[1]설문지 응답 시트1'!I:N, 6, FALSE), "")</f>
        <v/>
      </c>
      <c r="L1082" s="13" t="b">
        <v>0</v>
      </c>
      <c r="M1082" s="13" t="b">
        <v>0</v>
      </c>
      <c r="N1082" s="11"/>
      <c r="O1082" s="12" t="str">
        <f>IF(ISBLANK(Table1[[#This Row],[예약일(확정)]]),"",Table1[[#This Row],[예약일(확정)]]+7)</f>
        <v/>
      </c>
      <c r="P1082" s="11"/>
      <c r="Q1082" s="11"/>
      <c r="R1082" s="11"/>
      <c r="S1082" s="11"/>
      <c r="T1082" s="11"/>
      <c r="U1082" s="10"/>
    </row>
    <row r="1083" spans="1:21" ht="17">
      <c r="A1083" s="71" t="s">
        <v>4726</v>
      </c>
      <c r="B1083" s="180" t="s">
        <v>4725</v>
      </c>
      <c r="C1083" s="179"/>
      <c r="D1083" s="150" t="s">
        <v>4</v>
      </c>
      <c r="E1083" s="20" t="s">
        <v>3394</v>
      </c>
      <c r="F1083" s="22" t="b">
        <v>1</v>
      </c>
      <c r="G1083" s="22" t="b">
        <v>0</v>
      </c>
      <c r="H1083" s="22" t="b">
        <v>1</v>
      </c>
      <c r="I1083" s="22" t="b">
        <f>IF(COUNTIF([1]!Form_Responses1[[#All],[Instagram account
(ex. idenel_official - Do not put "@")]], LOWER(A1083)) &gt; 0, TRUE, FALSE)</f>
        <v>1</v>
      </c>
      <c r="J1083" s="20" t="s">
        <v>3394</v>
      </c>
      <c r="K1083" s="20" t="str">
        <f>IFERROR(VLOOKUP(LOWER(A1083), '[1]설문지 응답 시트1'!I:N, 6, FALSE), "")</f>
        <v>Benjamin Clinic (Gangnam)</v>
      </c>
      <c r="L1083" s="22" t="b">
        <v>1</v>
      </c>
      <c r="M1083" s="22" t="b">
        <v>0</v>
      </c>
      <c r="N1083" s="20"/>
      <c r="O1083" s="21" t="e">
        <f>IF(ISBLANK(Table1[[#This Row],[예약일(확정)]]),"",Table1[[#This Row],[예약일(확정)]]+7)</f>
        <v>#VALUE!</v>
      </c>
      <c r="P1083" s="20"/>
      <c r="Q1083" s="20"/>
      <c r="R1083" s="20"/>
      <c r="S1083" s="20"/>
      <c r="T1083" s="20"/>
      <c r="U1083" s="19"/>
    </row>
    <row r="1084" spans="1:21" ht="17">
      <c r="A1084" s="71" t="s">
        <v>4724</v>
      </c>
      <c r="B1084" s="180" t="s">
        <v>4723</v>
      </c>
      <c r="C1084" s="179"/>
      <c r="D1084" s="148" t="s">
        <v>4</v>
      </c>
      <c r="E1084" s="11" t="str">
        <f ca="1">IF(AND(J1084&lt;&gt;"", O1084&lt;&gt;"", TODAY() &gt; O1084, N1084=""), "포스팅 지연",
IF(N1084&lt;&gt;"", "포스팅 완료",
IF(M1084=TRUE, "시술 완료",
IF(L1084=TRUE, "콘텐츠 가이드 전송",
IF(NOT(ISBLANK(J1084)), "예약 확정",
IF(I1084=TRUE, "구글폼 회신",
IF(H1084=TRUE, "구글폼 전송",
IF(G1084=TRUE, "거절",
IF(F1084=TRUE, "회신 수신",
"태핑 완료 회신대기")))))
))))</f>
        <v>태핑 완료 회신대기</v>
      </c>
      <c r="F1084" s="13" t="b">
        <v>0</v>
      </c>
      <c r="G1084" s="13" t="b">
        <v>0</v>
      </c>
      <c r="H1084" s="13" t="b">
        <v>0</v>
      </c>
      <c r="I1084" s="13" t="b">
        <f>IF(COUNTIF([1]!Form_Responses1[[#All],[Instagram account
(ex. idenel_official - Do not put "@")]], LOWER(A1084)) &gt; 0, TRUE, FALSE)</f>
        <v>0</v>
      </c>
      <c r="J1084" s="14"/>
      <c r="K1084" s="11" t="str">
        <f>IFERROR(VLOOKUP(LOWER(A1084), '[1]설문지 응답 시트1'!I:N, 6, FALSE), "")</f>
        <v/>
      </c>
      <c r="L1084" s="13" t="b">
        <v>0</v>
      </c>
      <c r="M1084" s="13" t="b">
        <v>0</v>
      </c>
      <c r="N1084" s="11"/>
      <c r="O1084" s="12" t="str">
        <f>IF(ISBLANK(Table1[[#This Row],[예약일(확정)]]),"",Table1[[#This Row],[예약일(확정)]]+7)</f>
        <v/>
      </c>
      <c r="P1084" s="11"/>
      <c r="Q1084" s="11"/>
      <c r="R1084" s="11"/>
      <c r="S1084" s="11"/>
      <c r="T1084" s="11"/>
      <c r="U1084" s="10"/>
    </row>
    <row r="1085" spans="1:21" ht="17">
      <c r="A1085" s="124" t="s">
        <v>4722</v>
      </c>
      <c r="B1085" s="184" t="s">
        <v>4721</v>
      </c>
      <c r="C1085" s="179"/>
      <c r="D1085" s="150" t="s">
        <v>4</v>
      </c>
      <c r="E1085" s="20" t="str">
        <f ca="1">IF(AND(J1085&lt;&gt;"", O1085&lt;&gt;"", TODAY() &gt; O1085, N1085=""), "포스팅 지연",
IF(N1085&lt;&gt;"", "포스팅 완료",
IF(M1085=TRUE, "시술 완료",
IF(L1085=TRUE, "콘텐츠 가이드 전송",
IF(NOT(ISBLANK(J1085)), "예약 확정",
IF(I1085=TRUE, "구글폼 회신",
IF(H1085=TRUE, "구글폼 전송",
IF(G1085=TRUE, "거절",
IF(F1085=TRUE, "회신 수신",
"태핑 완료 회신대기")))))
))))</f>
        <v>태핑 완료 회신대기</v>
      </c>
      <c r="F1085" s="22" t="b">
        <v>0</v>
      </c>
      <c r="G1085" s="22" t="b">
        <v>0</v>
      </c>
      <c r="H1085" s="22" t="b">
        <v>0</v>
      </c>
      <c r="I1085" s="22" t="b">
        <f>IF(COUNTIF([1]!Form_Responses1[[#All],[Instagram account
(ex. idenel_official - Do not put "@")]], LOWER(A1085)) &gt; 0, TRUE, FALSE)</f>
        <v>0</v>
      </c>
      <c r="J1085" s="23"/>
      <c r="K1085" s="20" t="str">
        <f>IFERROR(VLOOKUP(LOWER(A1085), '[1]설문지 응답 시트1'!I:N, 6, FALSE), "")</f>
        <v/>
      </c>
      <c r="L1085" s="22" t="b">
        <v>0</v>
      </c>
      <c r="M1085" s="22" t="b">
        <v>0</v>
      </c>
      <c r="N1085" s="20"/>
      <c r="O1085" s="21" t="str">
        <f>IF(ISBLANK(Table1[[#This Row],[예약일(확정)]]),"",Table1[[#This Row],[예약일(확정)]]+7)</f>
        <v/>
      </c>
      <c r="P1085" s="20"/>
      <c r="Q1085" s="20"/>
      <c r="R1085" s="20"/>
      <c r="S1085" s="20"/>
      <c r="T1085" s="20"/>
      <c r="U1085" s="19"/>
    </row>
    <row r="1086" spans="1:21" ht="17">
      <c r="A1086" s="71" t="s">
        <v>4720</v>
      </c>
      <c r="B1086" s="180" t="s">
        <v>4719</v>
      </c>
      <c r="C1086" s="179"/>
      <c r="D1086" s="148" t="s">
        <v>4</v>
      </c>
      <c r="E1086" s="11" t="str">
        <f ca="1">IF(AND(J1086&lt;&gt;"", O1086&lt;&gt;"", TODAY() &gt; O1086, N1086=""), "포스팅 지연",
IF(N1086&lt;&gt;"", "포스팅 완료",
IF(M1086=TRUE, "시술 완료",
IF(L1086=TRUE, "콘텐츠 가이드 전송",
IF(NOT(ISBLANK(J1086)), "예약 확정",
IF(I1086=TRUE, "구글폼 회신",
IF(H1086=TRUE, "구글폼 전송",
IF(G1086=TRUE, "거절",
IF(F1086=TRUE, "회신 수신",
"태핑 완료 회신대기")))))
))))</f>
        <v>회신 수신</v>
      </c>
      <c r="F1086" s="13" t="b">
        <v>1</v>
      </c>
      <c r="G1086" s="13" t="b">
        <v>0</v>
      </c>
      <c r="H1086" s="13" t="b">
        <v>0</v>
      </c>
      <c r="I1086" s="13" t="b">
        <f>IF(COUNTIF([1]!Form_Responses1[[#All],[Instagram account
(ex. idenel_official - Do not put "@")]], LOWER(A1086)) &gt; 0, TRUE, FALSE)</f>
        <v>0</v>
      </c>
      <c r="J1086" s="14"/>
      <c r="K1086" s="11" t="str">
        <f>IFERROR(VLOOKUP(LOWER(A1086), '[1]설문지 응답 시트1'!I:N, 6, FALSE), "")</f>
        <v/>
      </c>
      <c r="L1086" s="13" t="b">
        <v>0</v>
      </c>
      <c r="M1086" s="13" t="b">
        <v>0</v>
      </c>
      <c r="N1086" s="11"/>
      <c r="O1086" s="12" t="str">
        <f>IF(ISBLANK(Table1[[#This Row],[예약일(확정)]]),"",Table1[[#This Row],[예약일(확정)]]+7)</f>
        <v/>
      </c>
      <c r="P1086" s="11"/>
      <c r="Q1086" s="11"/>
      <c r="R1086" s="11"/>
      <c r="S1086" s="11"/>
      <c r="T1086" s="11"/>
      <c r="U1086" s="10"/>
    </row>
    <row r="1087" spans="1:21" ht="17">
      <c r="A1087" s="71" t="s">
        <v>4718</v>
      </c>
      <c r="B1087" s="180" t="s">
        <v>4717</v>
      </c>
      <c r="C1087" s="179"/>
      <c r="D1087" s="150" t="s">
        <v>4</v>
      </c>
      <c r="E1087" s="20" t="str">
        <f ca="1">IF(AND(J1087&lt;&gt;"", O1087&lt;&gt;"", TODAY() &gt; O1087, N1087=""), "포스팅 지연",
IF(N1087&lt;&gt;"", "포스팅 완료",
IF(M1087=TRUE, "시술 완료",
IF(L1087=TRUE, "콘텐츠 가이드 전송",
IF(NOT(ISBLANK(J1087)), "예약 확정",
IF(I1087=TRUE, "구글폼 회신",
IF(H1087=TRUE, "구글폼 전송",
IF(G1087=TRUE, "거절",
IF(F1087=TRUE, "회신 수신",
"태핑 완료 회신대기")))))
))))</f>
        <v>태핑 완료 회신대기</v>
      </c>
      <c r="F1087" s="22" t="b">
        <v>0</v>
      </c>
      <c r="G1087" s="22" t="b">
        <v>0</v>
      </c>
      <c r="H1087" s="22" t="b">
        <v>0</v>
      </c>
      <c r="I1087" s="22" t="b">
        <f>IF(COUNTIF([1]!Form_Responses1[[#All],[Instagram account
(ex. idenel_official - Do not put "@")]], LOWER(A1087)) &gt; 0, TRUE, FALSE)</f>
        <v>0</v>
      </c>
      <c r="J1087" s="23"/>
      <c r="K1087" s="20" t="str">
        <f>IFERROR(VLOOKUP(LOWER(A1087), '[1]설문지 응답 시트1'!I:N, 6, FALSE), "")</f>
        <v/>
      </c>
      <c r="L1087" s="22" t="b">
        <v>0</v>
      </c>
      <c r="M1087" s="22" t="b">
        <v>0</v>
      </c>
      <c r="N1087" s="20"/>
      <c r="O1087" s="21" t="str">
        <f>IF(ISBLANK(Table1[[#This Row],[예약일(확정)]]),"",Table1[[#This Row],[예약일(확정)]]+7)</f>
        <v/>
      </c>
      <c r="P1087" s="20"/>
      <c r="Q1087" s="20"/>
      <c r="R1087" s="20"/>
      <c r="S1087" s="20"/>
      <c r="T1087" s="20"/>
      <c r="U1087" s="19"/>
    </row>
    <row r="1088" spans="1:21" ht="17">
      <c r="A1088" s="124" t="s">
        <v>4716</v>
      </c>
      <c r="B1088" s="184" t="s">
        <v>4715</v>
      </c>
      <c r="C1088" s="179"/>
      <c r="D1088" s="148" t="s">
        <v>4</v>
      </c>
      <c r="E1088" s="11" t="str">
        <f ca="1">IF(AND(J1088&lt;&gt;"", O1088&lt;&gt;"", TODAY() &gt; O1088, N1088=""), "포스팅 지연",
IF(N1088&lt;&gt;"", "포스팅 완료",
IF(M1088=TRUE, "시술 완료",
IF(L1088=TRUE, "콘텐츠 가이드 전송",
IF(NOT(ISBLANK(J1088)), "예약 확정",
IF(I1088=TRUE, "구글폼 회신",
IF(H1088=TRUE, "구글폼 전송",
IF(G1088=TRUE, "거절",
IF(F1088=TRUE, "회신 수신",
"태핑 완료 회신대기")))))
))))</f>
        <v>회신 수신</v>
      </c>
      <c r="F1088" s="13" t="b">
        <v>1</v>
      </c>
      <c r="G1088" s="13" t="b">
        <v>0</v>
      </c>
      <c r="H1088" s="13" t="b">
        <v>0</v>
      </c>
      <c r="I1088" s="13" t="b">
        <f>IF(COUNTIF([1]!Form_Responses1[[#All],[Instagram account
(ex. idenel_official - Do not put "@")]], LOWER(A1088)) &gt; 0, TRUE, FALSE)</f>
        <v>0</v>
      </c>
      <c r="J1088" s="14"/>
      <c r="K1088" s="11" t="str">
        <f>IFERROR(VLOOKUP(LOWER(A1088), '[1]설문지 응답 시트1'!I:N, 6, FALSE), "")</f>
        <v/>
      </c>
      <c r="L1088" s="13" t="b">
        <v>0</v>
      </c>
      <c r="M1088" s="13" t="b">
        <v>0</v>
      </c>
      <c r="N1088" s="11"/>
      <c r="O1088" s="12" t="str">
        <f>IF(ISBLANK(Table1[[#This Row],[예약일(확정)]]),"",Table1[[#This Row],[예약일(확정)]]+7)</f>
        <v/>
      </c>
      <c r="P1088" s="11"/>
      <c r="Q1088" s="11"/>
      <c r="R1088" s="11"/>
      <c r="S1088" s="11"/>
      <c r="T1088" s="11"/>
      <c r="U1088" s="10"/>
    </row>
    <row r="1089" spans="1:21" ht="17">
      <c r="A1089" s="71" t="s">
        <v>4714</v>
      </c>
      <c r="B1089" s="180" t="s">
        <v>4713</v>
      </c>
      <c r="C1089" s="179"/>
      <c r="D1089" s="150" t="s">
        <v>4</v>
      </c>
      <c r="E1089" s="20" t="str">
        <f ca="1">IF(AND(J1089&lt;&gt;"", O1089&lt;&gt;"", TODAY() &gt; O1089, N1089=""), "포스팅 지연",
IF(N1089&lt;&gt;"", "포스팅 완료",
IF(M1089=TRUE, "시술 완료",
IF(L1089=TRUE, "콘텐츠 가이드 전송",
IF(NOT(ISBLANK(J1089)), "예약 확정",
IF(I1089=TRUE, "구글폼 회신",
IF(H1089=TRUE, "구글폼 전송",
IF(G1089=TRUE, "거절",
IF(F1089=TRUE, "회신 수신",
"태핑 완료 회신대기")))))
))))</f>
        <v>태핑 완료 회신대기</v>
      </c>
      <c r="F1089" s="22" t="b">
        <v>0</v>
      </c>
      <c r="G1089" s="22" t="b">
        <v>0</v>
      </c>
      <c r="H1089" s="22" t="b">
        <v>0</v>
      </c>
      <c r="I1089" s="22" t="b">
        <f>IF(COUNTIF([1]!Form_Responses1[[#All],[Instagram account
(ex. idenel_official - Do not put "@")]], LOWER(A1089)) &gt; 0, TRUE, FALSE)</f>
        <v>0</v>
      </c>
      <c r="J1089" s="23"/>
      <c r="K1089" s="20" t="str">
        <f>IFERROR(VLOOKUP(LOWER(A1089), '[1]설문지 응답 시트1'!I:N, 6, FALSE), "")</f>
        <v/>
      </c>
      <c r="L1089" s="22" t="b">
        <v>0</v>
      </c>
      <c r="M1089" s="22" t="b">
        <v>0</v>
      </c>
      <c r="N1089" s="20"/>
      <c r="O1089" s="21" t="str">
        <f>IF(ISBLANK(Table1[[#This Row],[예약일(확정)]]),"",Table1[[#This Row],[예약일(확정)]]+7)</f>
        <v/>
      </c>
      <c r="P1089" s="20"/>
      <c r="Q1089" s="20"/>
      <c r="R1089" s="20"/>
      <c r="S1089" s="20"/>
      <c r="T1089" s="20"/>
      <c r="U1089" s="19"/>
    </row>
    <row r="1090" spans="1:21" ht="17">
      <c r="A1090" s="124" t="s">
        <v>4712</v>
      </c>
      <c r="B1090" s="184" t="s">
        <v>4711</v>
      </c>
      <c r="C1090" s="179"/>
      <c r="D1090" s="148" t="s">
        <v>4</v>
      </c>
      <c r="E1090" s="11" t="str">
        <f ca="1">IF(AND(J1090&lt;&gt;"", O1090&lt;&gt;"", TODAY() &gt; O1090, N1090=""), "포스팅 지연",
IF(N1090&lt;&gt;"", "포스팅 완료",
IF(M1090=TRUE, "시술 완료",
IF(L1090=TRUE, "콘텐츠 가이드 전송",
IF(NOT(ISBLANK(J1090)), "예약 확정",
IF(I1090=TRUE, "구글폼 회신",
IF(H1090=TRUE, "구글폼 전송",
IF(G1090=TRUE, "거절",
IF(F1090=TRUE, "회신 수신",
"태핑 완료 회신대기")))))
))))</f>
        <v>태핑 완료 회신대기</v>
      </c>
      <c r="F1090" s="13" t="b">
        <v>0</v>
      </c>
      <c r="G1090" s="13" t="b">
        <v>0</v>
      </c>
      <c r="H1090" s="13" t="b">
        <v>0</v>
      </c>
      <c r="I1090" s="13" t="b">
        <f>IF(COUNTIF([1]!Form_Responses1[[#All],[Instagram account
(ex. idenel_official - Do not put "@")]], LOWER(A1090)) &gt; 0, TRUE, FALSE)</f>
        <v>0</v>
      </c>
      <c r="J1090" s="14"/>
      <c r="K1090" s="11" t="str">
        <f>IFERROR(VLOOKUP(LOWER(A1090), '[1]설문지 응답 시트1'!I:N, 6, FALSE), "")</f>
        <v/>
      </c>
      <c r="L1090" s="13" t="b">
        <v>0</v>
      </c>
      <c r="M1090" s="13" t="b">
        <v>0</v>
      </c>
      <c r="N1090" s="11"/>
      <c r="O1090" s="12" t="str">
        <f>IF(ISBLANK(Table1[[#This Row],[예약일(확정)]]),"",Table1[[#This Row],[예약일(확정)]]+7)</f>
        <v/>
      </c>
      <c r="P1090" s="11"/>
      <c r="Q1090" s="11"/>
      <c r="R1090" s="11"/>
      <c r="S1090" s="11"/>
      <c r="T1090" s="11"/>
      <c r="U1090" s="10"/>
    </row>
    <row r="1091" spans="1:21" ht="17">
      <c r="A1091" s="71" t="s">
        <v>4710</v>
      </c>
      <c r="B1091" s="180" t="s">
        <v>4709</v>
      </c>
      <c r="C1091" s="179"/>
      <c r="D1091" s="150" t="s">
        <v>4</v>
      </c>
      <c r="E1091" s="20" t="str">
        <f ca="1">IF(AND(J1091&lt;&gt;"", O1091&lt;&gt;"", TODAY() &gt; O1091, N1091=""), "포스팅 지연",
IF(N1091&lt;&gt;"", "포스팅 완료",
IF(M1091=TRUE, "시술 완료",
IF(L1091=TRUE, "콘텐츠 가이드 전송",
IF(NOT(ISBLANK(J1091)), "예약 확정",
IF(I1091=TRUE, "구글폼 회신",
IF(H1091=TRUE, "구글폼 전송",
IF(G1091=TRUE, "거절",
IF(F1091=TRUE, "회신 수신",
"태핑 완료 회신대기")))))
))))</f>
        <v>회신 수신</v>
      </c>
      <c r="F1091" s="22" t="b">
        <v>1</v>
      </c>
      <c r="G1091" s="22" t="b">
        <v>0</v>
      </c>
      <c r="H1091" s="22" t="b">
        <v>0</v>
      </c>
      <c r="I1091" s="22" t="b">
        <f>IF(COUNTIF([1]!Form_Responses1[[#All],[Instagram account
(ex. idenel_official - Do not put "@")]], LOWER(A1091)) &gt; 0, TRUE, FALSE)</f>
        <v>0</v>
      </c>
      <c r="J1091" s="23"/>
      <c r="K1091" s="20" t="str">
        <f>IFERROR(VLOOKUP(LOWER(A1091), '[1]설문지 응답 시트1'!I:N, 6, FALSE), "")</f>
        <v/>
      </c>
      <c r="L1091" s="22" t="b">
        <v>0</v>
      </c>
      <c r="M1091" s="22" t="b">
        <v>0</v>
      </c>
      <c r="N1091" s="20"/>
      <c r="O1091" s="21" t="str">
        <f>IF(ISBLANK(Table1[[#This Row],[예약일(확정)]]),"",Table1[[#This Row],[예약일(확정)]]+7)</f>
        <v/>
      </c>
      <c r="P1091" s="20"/>
      <c r="Q1091" s="20"/>
      <c r="R1091" s="20"/>
      <c r="S1091" s="20"/>
      <c r="T1091" s="20"/>
      <c r="U1091" s="19"/>
    </row>
    <row r="1092" spans="1:21" ht="17">
      <c r="A1092" s="124" t="s">
        <v>2150</v>
      </c>
      <c r="B1092" s="184" t="s">
        <v>4708</v>
      </c>
      <c r="C1092" s="179"/>
      <c r="D1092" s="148" t="s">
        <v>4</v>
      </c>
      <c r="E1092" s="11" t="str">
        <f ca="1">IF(AND(J1092&lt;&gt;"", O1092&lt;&gt;"", TODAY() &gt; O1092, N1092=""), "포스팅 지연",
IF(N1092&lt;&gt;"", "포스팅 완료",
IF(M1092=TRUE, "시술 완료",
IF(L1092=TRUE, "콘텐츠 가이드 전송",
IF(NOT(ISBLANK(J1092)), "예약 확정",
IF(I1092=TRUE, "구글폼 회신",
IF(H1092=TRUE, "구글폼 전송",
IF(G1092=TRUE, "거절",
IF(F1092=TRUE, "회신 수신",
"태핑 완료 회신대기")))))
))))</f>
        <v>태핑 완료 회신대기</v>
      </c>
      <c r="F1092" s="13" t="b">
        <v>0</v>
      </c>
      <c r="G1092" s="13" t="b">
        <v>0</v>
      </c>
      <c r="H1092" s="13" t="b">
        <v>0</v>
      </c>
      <c r="I1092" s="13" t="b">
        <f>IF(COUNTIF([1]!Form_Responses1[[#All],[Instagram account
(ex. idenel_official - Do not put "@")]], LOWER(A1092)) &gt; 0, TRUE, FALSE)</f>
        <v>0</v>
      </c>
      <c r="J1092" s="14"/>
      <c r="K1092" s="11" t="str">
        <f>IFERROR(VLOOKUP(LOWER(A1092), '[1]설문지 응답 시트1'!I:N, 6, FALSE), "")</f>
        <v/>
      </c>
      <c r="L1092" s="13" t="b">
        <v>0</v>
      </c>
      <c r="M1092" s="13" t="b">
        <v>0</v>
      </c>
      <c r="N1092" s="11"/>
      <c r="O1092" s="12" t="str">
        <f>IF(ISBLANK(Table1[[#This Row],[예약일(확정)]]),"",Table1[[#This Row],[예약일(확정)]]+7)</f>
        <v/>
      </c>
      <c r="P1092" s="11"/>
      <c r="Q1092" s="11"/>
      <c r="R1092" s="11"/>
      <c r="S1092" s="11"/>
      <c r="T1092" s="11"/>
      <c r="U1092" s="10"/>
    </row>
    <row r="1093" spans="1:21" ht="17">
      <c r="A1093" s="71" t="s">
        <v>4707</v>
      </c>
      <c r="B1093" s="180" t="s">
        <v>4706</v>
      </c>
      <c r="C1093" s="179"/>
      <c r="D1093" s="150" t="s">
        <v>4</v>
      </c>
      <c r="E1093" s="20" t="str">
        <f ca="1">IF(AND(J1093&lt;&gt;"", O1093&lt;&gt;"", TODAY() &gt; O1093, N1093=""), "포스팅 지연",
IF(N1093&lt;&gt;"", "포스팅 완료",
IF(M1093=TRUE, "시술 완료",
IF(L1093=TRUE, "콘텐츠 가이드 전송",
IF(NOT(ISBLANK(J1093)), "예약 확정",
IF(I1093=TRUE, "구글폼 회신",
IF(H1093=TRUE, "구글폼 전송",
IF(G1093=TRUE, "거절",
IF(F1093=TRUE, "회신 수신",
"태핑 완료 회신대기")))))
))))</f>
        <v>태핑 완료 회신대기</v>
      </c>
      <c r="F1093" s="22" t="b">
        <v>0</v>
      </c>
      <c r="G1093" s="22" t="b">
        <v>0</v>
      </c>
      <c r="H1093" s="22" t="b">
        <v>0</v>
      </c>
      <c r="I1093" s="22" t="b">
        <f>IF(COUNTIF([1]!Form_Responses1[[#All],[Instagram account
(ex. idenel_official - Do not put "@")]], LOWER(A1093)) &gt; 0, TRUE, FALSE)</f>
        <v>0</v>
      </c>
      <c r="J1093" s="23"/>
      <c r="K1093" s="20" t="str">
        <f>IFERROR(VLOOKUP(LOWER(A1093), '[1]설문지 응답 시트1'!I:N, 6, FALSE), "")</f>
        <v/>
      </c>
      <c r="L1093" s="22" t="b">
        <v>0</v>
      </c>
      <c r="M1093" s="22" t="b">
        <v>0</v>
      </c>
      <c r="N1093" s="20"/>
      <c r="O1093" s="21" t="str">
        <f>IF(ISBLANK(Table1[[#This Row],[예약일(확정)]]),"",Table1[[#This Row],[예약일(확정)]]+7)</f>
        <v/>
      </c>
      <c r="P1093" s="20"/>
      <c r="Q1093" s="20"/>
      <c r="R1093" s="20"/>
      <c r="S1093" s="20"/>
      <c r="T1093" s="20"/>
      <c r="U1093" s="19"/>
    </row>
    <row r="1094" spans="1:21" ht="17">
      <c r="A1094" s="124" t="s">
        <v>4705</v>
      </c>
      <c r="B1094" s="184" t="s">
        <v>4704</v>
      </c>
      <c r="C1094" s="179"/>
      <c r="D1094" s="148" t="s">
        <v>4</v>
      </c>
      <c r="E1094" s="11" t="str">
        <f ca="1">IF(AND(J1094&lt;&gt;"", O1094&lt;&gt;"", TODAY() &gt; O1094, N1094=""), "포스팅 지연",
IF(N1094&lt;&gt;"", "포스팅 완료",
IF(M1094=TRUE, "시술 완료",
IF(L1094=TRUE, "콘텐츠 가이드 전송",
IF(NOT(ISBLANK(J1094)), "예약 확정",
IF(I1094=TRUE, "구글폼 회신",
IF(H1094=TRUE, "구글폼 전송",
IF(G1094=TRUE, "거절",
IF(F1094=TRUE, "회신 수신",
"태핑 완료 회신대기")))))
))))</f>
        <v>태핑 완료 회신대기</v>
      </c>
      <c r="F1094" s="13" t="b">
        <v>0</v>
      </c>
      <c r="G1094" s="13" t="b">
        <v>0</v>
      </c>
      <c r="H1094" s="13" t="b">
        <v>0</v>
      </c>
      <c r="I1094" s="13" t="b">
        <f>IF(COUNTIF([1]!Form_Responses1[[#All],[Instagram account
(ex. idenel_official - Do not put "@")]], LOWER(A1094)) &gt; 0, TRUE, FALSE)</f>
        <v>0</v>
      </c>
      <c r="J1094" s="14"/>
      <c r="K1094" s="11" t="str">
        <f>IFERROR(VLOOKUP(LOWER(A1094), '[1]설문지 응답 시트1'!I:N, 6, FALSE), "")</f>
        <v/>
      </c>
      <c r="L1094" s="13" t="b">
        <v>0</v>
      </c>
      <c r="M1094" s="13" t="b">
        <v>0</v>
      </c>
      <c r="N1094" s="11"/>
      <c r="O1094" s="12" t="str">
        <f>IF(ISBLANK(Table1[[#This Row],[예약일(확정)]]),"",Table1[[#This Row],[예약일(확정)]]+7)</f>
        <v/>
      </c>
      <c r="P1094" s="11"/>
      <c r="Q1094" s="11"/>
      <c r="R1094" s="11"/>
      <c r="S1094" s="11"/>
      <c r="T1094" s="11"/>
      <c r="U1094" s="10"/>
    </row>
    <row r="1095" spans="1:21" ht="17">
      <c r="A1095" s="71" t="s">
        <v>4703</v>
      </c>
      <c r="B1095" s="180" t="s">
        <v>4702</v>
      </c>
      <c r="C1095" s="179"/>
      <c r="D1095" s="150" t="s">
        <v>4</v>
      </c>
      <c r="E1095" s="20" t="str">
        <f ca="1">IF(AND(J1095&lt;&gt;"", O1095&lt;&gt;"", TODAY() &gt; O1095, N1095=""), "포스팅 지연",
IF(N1095&lt;&gt;"", "포스팅 완료",
IF(M1095=TRUE, "시술 완료",
IF(L1095=TRUE, "콘텐츠 가이드 전송",
IF(NOT(ISBLANK(J1095)), "예약 확정",
IF(I1095=TRUE, "구글폼 회신",
IF(H1095=TRUE, "구글폼 전송",
IF(G1095=TRUE, "거절",
IF(F1095=TRUE, "회신 수신",
"태핑 완료 회신대기")))))
))))</f>
        <v>태핑 완료 회신대기</v>
      </c>
      <c r="F1095" s="22" t="b">
        <v>0</v>
      </c>
      <c r="G1095" s="22" t="b">
        <v>0</v>
      </c>
      <c r="H1095" s="22" t="b">
        <v>0</v>
      </c>
      <c r="I1095" s="22" t="b">
        <f>IF(COUNTIF([1]!Form_Responses1[[#All],[Instagram account
(ex. idenel_official - Do not put "@")]], LOWER(A1095)) &gt; 0, TRUE, FALSE)</f>
        <v>0</v>
      </c>
      <c r="J1095" s="23"/>
      <c r="K1095" s="20" t="str">
        <f>IFERROR(VLOOKUP(LOWER(A1095), '[1]설문지 응답 시트1'!I:N, 6, FALSE), "")</f>
        <v/>
      </c>
      <c r="L1095" s="22" t="b">
        <v>0</v>
      </c>
      <c r="M1095" s="22" t="b">
        <v>0</v>
      </c>
      <c r="N1095" s="20"/>
      <c r="O1095" s="21" t="str">
        <f>IF(ISBLANK(Table1[[#This Row],[예약일(확정)]]),"",Table1[[#This Row],[예약일(확정)]]+7)</f>
        <v/>
      </c>
      <c r="P1095" s="20"/>
      <c r="Q1095" s="20"/>
      <c r="R1095" s="20"/>
      <c r="S1095" s="20"/>
      <c r="T1095" s="20"/>
      <c r="U1095" s="19"/>
    </row>
    <row r="1096" spans="1:21" ht="17">
      <c r="A1096" s="124" t="s">
        <v>4701</v>
      </c>
      <c r="B1096" s="184" t="s">
        <v>4700</v>
      </c>
      <c r="C1096" s="179"/>
      <c r="D1096" s="148" t="s">
        <v>4</v>
      </c>
      <c r="E1096" s="11" t="str">
        <f ca="1">IF(AND(J1096&lt;&gt;"", O1096&lt;&gt;"", TODAY() &gt; O1096, N1096=""), "포스팅 지연",
IF(N1096&lt;&gt;"", "포스팅 완료",
IF(M1096=TRUE, "시술 완료",
IF(L1096=TRUE, "콘텐츠 가이드 전송",
IF(NOT(ISBLANK(J1096)), "예약 확정",
IF(I1096=TRUE, "구글폼 회신",
IF(H1096=TRUE, "구글폼 전송",
IF(G1096=TRUE, "거절",
IF(F1096=TRUE, "회신 수신",
"태핑 완료 회신대기")))))
))))</f>
        <v>태핑 완료 회신대기</v>
      </c>
      <c r="F1096" s="13" t="b">
        <v>0</v>
      </c>
      <c r="G1096" s="13" t="b">
        <v>0</v>
      </c>
      <c r="H1096" s="13" t="b">
        <v>0</v>
      </c>
      <c r="I1096" s="13" t="b">
        <f>IF(COUNTIF([1]!Form_Responses1[[#All],[Instagram account
(ex. idenel_official - Do not put "@")]], LOWER(A1096)) &gt; 0, TRUE, FALSE)</f>
        <v>0</v>
      </c>
      <c r="J1096" s="14"/>
      <c r="K1096" s="11" t="str">
        <f>IFERROR(VLOOKUP(LOWER(A1096), '[1]설문지 응답 시트1'!I:N, 6, FALSE), "")</f>
        <v/>
      </c>
      <c r="L1096" s="13" t="b">
        <v>0</v>
      </c>
      <c r="M1096" s="13" t="b">
        <v>0</v>
      </c>
      <c r="N1096" s="11"/>
      <c r="O1096" s="12" t="str">
        <f>IF(ISBLANK(Table1[[#This Row],[예약일(확정)]]),"",Table1[[#This Row],[예약일(확정)]]+7)</f>
        <v/>
      </c>
      <c r="P1096" s="11"/>
      <c r="Q1096" s="11"/>
      <c r="R1096" s="11"/>
      <c r="S1096" s="11"/>
      <c r="T1096" s="11"/>
      <c r="U1096" s="10"/>
    </row>
    <row r="1097" spans="1:21" ht="17">
      <c r="A1097" s="124" t="s">
        <v>4699</v>
      </c>
      <c r="B1097" s="184" t="s">
        <v>4698</v>
      </c>
      <c r="C1097" s="179"/>
      <c r="D1097" s="150" t="s">
        <v>4</v>
      </c>
      <c r="E1097" s="20" t="str">
        <f ca="1">IF(AND(J1097&lt;&gt;"", O1097&lt;&gt;"", TODAY() &gt; O1097, N1097=""), "포스팅 지연",
IF(N1097&lt;&gt;"", "포스팅 완료",
IF(M1097=TRUE, "시술 완료",
IF(L1097=TRUE, "콘텐츠 가이드 전송",
IF(NOT(ISBLANK(J1097)), "예약 확정",
IF(I1097=TRUE, "구글폼 회신",
IF(H1097=TRUE, "구글폼 전송",
IF(G1097=TRUE, "거절",
IF(F1097=TRUE, "회신 수신",
"태핑 완료 회신대기")))))
))))</f>
        <v>태핑 완료 회신대기</v>
      </c>
      <c r="F1097" s="22" t="b">
        <v>0</v>
      </c>
      <c r="G1097" s="22" t="b">
        <v>0</v>
      </c>
      <c r="H1097" s="22" t="b">
        <v>0</v>
      </c>
      <c r="I1097" s="22" t="b">
        <f>IF(COUNTIF([1]!Form_Responses1[[#All],[Instagram account
(ex. idenel_official - Do not put "@")]], LOWER(A1097)) &gt; 0, TRUE, FALSE)</f>
        <v>0</v>
      </c>
      <c r="J1097" s="23"/>
      <c r="K1097" s="20" t="str">
        <f>IFERROR(VLOOKUP(LOWER(A1097), '[1]설문지 응답 시트1'!I:N, 6, FALSE), "")</f>
        <v/>
      </c>
      <c r="L1097" s="22" t="b">
        <v>0</v>
      </c>
      <c r="M1097" s="22" t="b">
        <v>0</v>
      </c>
      <c r="N1097" s="20"/>
      <c r="O1097" s="21" t="str">
        <f>IF(ISBLANK(Table1[[#This Row],[예약일(확정)]]),"",Table1[[#This Row],[예약일(확정)]]+7)</f>
        <v/>
      </c>
      <c r="P1097" s="20"/>
      <c r="Q1097" s="20"/>
      <c r="R1097" s="20"/>
      <c r="S1097" s="20"/>
      <c r="T1097" s="20"/>
      <c r="U1097" s="19"/>
    </row>
    <row r="1098" spans="1:21" ht="17">
      <c r="A1098" s="124" t="s">
        <v>4697</v>
      </c>
      <c r="B1098" s="184" t="s">
        <v>4696</v>
      </c>
      <c r="C1098" s="179"/>
      <c r="D1098" s="148" t="s">
        <v>4</v>
      </c>
      <c r="E1098" s="11" t="str">
        <f ca="1">IF(AND(J1098&lt;&gt;"", O1098&lt;&gt;"", TODAY() &gt; O1098, N1098=""), "포스팅 지연",
IF(N1098&lt;&gt;"", "포스팅 완료",
IF(M1098=TRUE, "시술 완료",
IF(L1098=TRUE, "콘텐츠 가이드 전송",
IF(NOT(ISBLANK(J1098)), "예약 확정",
IF(I1098=TRUE, "구글폼 회신",
IF(H1098=TRUE, "구글폼 전송",
IF(G1098=TRUE, "거절",
IF(F1098=TRUE, "회신 수신",
"태핑 완료 회신대기")))))
))))</f>
        <v>포스팅 완료</v>
      </c>
      <c r="F1098" s="13" t="b">
        <v>0</v>
      </c>
      <c r="G1098" s="13" t="b">
        <v>0</v>
      </c>
      <c r="H1098" s="13" t="b">
        <v>0</v>
      </c>
      <c r="I1098" s="13" t="b">
        <f>IF(COUNTIF([1]!Form_Responses1[[#All],[Instagram account
(ex. idenel_official - Do not put "@")]], LOWER(A1098)) &gt; 0, TRUE, FALSE)</f>
        <v>1</v>
      </c>
      <c r="J1098" s="14">
        <v>45869.583333333336</v>
      </c>
      <c r="K1098" s="11" t="str">
        <f>IFERROR(VLOOKUP(LOWER(A1098), '[1]설문지 응답 시트1'!I:N, 6, FALSE), "")</f>
        <v>Benjamin Clinic (Gangnam)</v>
      </c>
      <c r="L1098" s="13" t="b">
        <v>0</v>
      </c>
      <c r="M1098" s="13" t="b">
        <v>0</v>
      </c>
      <c r="N1098" s="58" t="s">
        <v>4695</v>
      </c>
      <c r="O1098" s="12">
        <f>IF(ISBLANK(Table1[[#This Row],[예약일(확정)]]),"",Table1[[#This Row],[예약일(확정)]]+7)</f>
        <v>45876.583333333336</v>
      </c>
      <c r="P1098" s="11"/>
      <c r="Q1098" s="11"/>
      <c r="R1098" s="11"/>
      <c r="S1098" s="11"/>
      <c r="T1098" s="11"/>
      <c r="U1098" s="10"/>
    </row>
    <row r="1099" spans="1:21" ht="17">
      <c r="A1099" s="124" t="s">
        <v>4694</v>
      </c>
      <c r="B1099" s="184" t="s">
        <v>4693</v>
      </c>
      <c r="C1099" s="179"/>
      <c r="D1099" s="150" t="s">
        <v>4</v>
      </c>
      <c r="E1099" s="20" t="str">
        <f ca="1">IF(AND(J1099&lt;&gt;"", O1099&lt;&gt;"", TODAY() &gt; O1099, N1099=""), "포스팅 지연",
IF(N1099&lt;&gt;"", "포스팅 완료",
IF(M1099=TRUE, "시술 완료",
IF(L1099=TRUE, "콘텐츠 가이드 전송",
IF(NOT(ISBLANK(J1099)), "예약 확정",
IF(I1099=TRUE, "구글폼 회신",
IF(H1099=TRUE, "구글폼 전송",
IF(G1099=TRUE, "거절",
IF(F1099=TRUE, "회신 수신",
"태핑 완료 회신대기")))))
))))</f>
        <v>태핑 완료 회신대기</v>
      </c>
      <c r="F1099" s="22" t="b">
        <v>0</v>
      </c>
      <c r="G1099" s="22" t="b">
        <v>0</v>
      </c>
      <c r="H1099" s="22" t="b">
        <v>0</v>
      </c>
      <c r="I1099" s="22" t="b">
        <f>IF(COUNTIF([1]!Form_Responses1[[#All],[Instagram account
(ex. idenel_official - Do not put "@")]], LOWER(A1099)) &gt; 0, TRUE, FALSE)</f>
        <v>0</v>
      </c>
      <c r="J1099" s="23"/>
      <c r="K1099" s="20" t="str">
        <f>IFERROR(VLOOKUP(LOWER(A1099), '[1]설문지 응답 시트1'!I:N, 6, FALSE), "")</f>
        <v/>
      </c>
      <c r="L1099" s="22" t="b">
        <v>0</v>
      </c>
      <c r="M1099" s="22" t="b">
        <v>0</v>
      </c>
      <c r="N1099" s="20"/>
      <c r="O1099" s="21" t="str">
        <f>IF(ISBLANK(Table1[[#This Row],[예약일(확정)]]),"",Table1[[#This Row],[예약일(확정)]]+7)</f>
        <v/>
      </c>
      <c r="P1099" s="20"/>
      <c r="Q1099" s="20"/>
      <c r="R1099" s="20"/>
      <c r="S1099" s="20"/>
      <c r="T1099" s="20"/>
      <c r="U1099" s="19"/>
    </row>
    <row r="1100" spans="1:21" ht="17">
      <c r="A1100" s="71" t="s">
        <v>4692</v>
      </c>
      <c r="B1100" s="180" t="s">
        <v>4691</v>
      </c>
      <c r="C1100" s="179"/>
      <c r="D1100" s="148" t="s">
        <v>4</v>
      </c>
      <c r="E1100" s="11" t="str">
        <f ca="1">IF(AND(J1100&lt;&gt;"", O1100&lt;&gt;"", TODAY() &gt; O1100, N1100=""), "포스팅 지연",
IF(N1100&lt;&gt;"", "포스팅 완료",
IF(M1100=TRUE, "시술 완료",
IF(L1100=TRUE, "콘텐츠 가이드 전송",
IF(NOT(ISBLANK(J1100)), "예약 확정",
IF(I1100=TRUE, "구글폼 회신",
IF(H1100=TRUE, "구글폼 전송",
IF(G1100=TRUE, "거절",
IF(F1100=TRUE, "회신 수신",
"태핑 완료 회신대기")))))
))))</f>
        <v>태핑 완료 회신대기</v>
      </c>
      <c r="F1100" s="13" t="b">
        <v>0</v>
      </c>
      <c r="G1100" s="13" t="b">
        <v>0</v>
      </c>
      <c r="H1100" s="13" t="b">
        <v>0</v>
      </c>
      <c r="I1100" s="13" t="b">
        <f>IF(COUNTIF([1]!Form_Responses1[[#All],[Instagram account
(ex. idenel_official - Do not put "@")]], LOWER(A1100)) &gt; 0, TRUE, FALSE)</f>
        <v>0</v>
      </c>
      <c r="J1100" s="14"/>
      <c r="K1100" s="11" t="str">
        <f>IFERROR(VLOOKUP(LOWER(A1100), '[1]설문지 응답 시트1'!I:N, 6, FALSE), "")</f>
        <v/>
      </c>
      <c r="L1100" s="13" t="b">
        <v>0</v>
      </c>
      <c r="M1100" s="13" t="b">
        <v>0</v>
      </c>
      <c r="N1100" s="11"/>
      <c r="O1100" s="12" t="str">
        <f>IF(ISBLANK(Table1[[#This Row],[예약일(확정)]]),"",Table1[[#This Row],[예약일(확정)]]+7)</f>
        <v/>
      </c>
      <c r="P1100" s="11"/>
      <c r="Q1100" s="11"/>
      <c r="R1100" s="11"/>
      <c r="S1100" s="11"/>
      <c r="T1100" s="11"/>
      <c r="U1100" s="10"/>
    </row>
    <row r="1101" spans="1:21" ht="17">
      <c r="A1101" s="124" t="s">
        <v>4690</v>
      </c>
      <c r="B1101" s="184" t="s">
        <v>4689</v>
      </c>
      <c r="C1101" s="179"/>
      <c r="D1101" s="150" t="s">
        <v>4</v>
      </c>
      <c r="E1101" s="20" t="str">
        <f ca="1">IF(AND(J1101&lt;&gt;"", O1101&lt;&gt;"", TODAY() &gt; O1101, N1101=""), "포스팅 지연",
IF(N1101&lt;&gt;"", "포스팅 완료",
IF(M1101=TRUE, "시술 완료",
IF(L1101=TRUE, "콘텐츠 가이드 전송",
IF(NOT(ISBLANK(J1101)), "예약 확정",
IF(I1101=TRUE, "구글폼 회신",
IF(H1101=TRUE, "구글폼 전송",
IF(G1101=TRUE, "거절",
IF(F1101=TRUE, "회신 수신",
"태핑 완료 회신대기")))))
))))</f>
        <v>태핑 완료 회신대기</v>
      </c>
      <c r="F1101" s="22" t="b">
        <v>0</v>
      </c>
      <c r="G1101" s="22" t="b">
        <v>0</v>
      </c>
      <c r="H1101" s="22" t="b">
        <v>0</v>
      </c>
      <c r="I1101" s="22" t="b">
        <f>IF(COUNTIF([1]!Form_Responses1[[#All],[Instagram account
(ex. idenel_official - Do not put "@")]], LOWER(A1101)) &gt; 0, TRUE, FALSE)</f>
        <v>0</v>
      </c>
      <c r="J1101" s="23"/>
      <c r="K1101" s="20" t="str">
        <f>IFERROR(VLOOKUP(LOWER(A1101), '[1]설문지 응답 시트1'!I:N, 6, FALSE), "")</f>
        <v/>
      </c>
      <c r="L1101" s="22" t="b">
        <v>0</v>
      </c>
      <c r="M1101" s="22" t="b">
        <v>0</v>
      </c>
      <c r="N1101" s="20"/>
      <c r="O1101" s="21" t="str">
        <f>IF(ISBLANK(Table1[[#This Row],[예약일(확정)]]),"",Table1[[#This Row],[예약일(확정)]]+7)</f>
        <v/>
      </c>
      <c r="P1101" s="20"/>
      <c r="Q1101" s="20"/>
      <c r="R1101" s="20"/>
      <c r="S1101" s="20"/>
      <c r="T1101" s="20"/>
      <c r="U1101" s="19"/>
    </row>
    <row r="1102" spans="1:21" ht="17">
      <c r="A1102" s="124" t="s">
        <v>4688</v>
      </c>
      <c r="B1102" s="184" t="s">
        <v>4687</v>
      </c>
      <c r="C1102" s="179"/>
      <c r="D1102" s="148" t="s">
        <v>4</v>
      </c>
      <c r="E1102" s="11" t="str">
        <f ca="1">IF(AND(J1102&lt;&gt;"", O1102&lt;&gt;"", TODAY() &gt; O1102, N1102=""), "포스팅 지연",
IF(N1102&lt;&gt;"", "포스팅 완료",
IF(M1102=TRUE, "시술 완료",
IF(L1102=TRUE, "콘텐츠 가이드 전송",
IF(NOT(ISBLANK(J1102)), "예약 확정",
IF(I1102=TRUE, "구글폼 회신",
IF(H1102=TRUE, "구글폼 전송",
IF(G1102=TRUE, "거절",
IF(F1102=TRUE, "회신 수신",
"태핑 완료 회신대기")))))
))))</f>
        <v>태핑 완료 회신대기</v>
      </c>
      <c r="F1102" s="13" t="b">
        <v>0</v>
      </c>
      <c r="G1102" s="13" t="b">
        <v>0</v>
      </c>
      <c r="H1102" s="13" t="b">
        <v>0</v>
      </c>
      <c r="I1102" s="13" t="b">
        <f>IF(COUNTIF([1]!Form_Responses1[[#All],[Instagram account
(ex. idenel_official - Do not put "@")]], LOWER(A1102)) &gt; 0, TRUE, FALSE)</f>
        <v>0</v>
      </c>
      <c r="J1102" s="14"/>
      <c r="K1102" s="11" t="str">
        <f>IFERROR(VLOOKUP(LOWER(A1102), '[1]설문지 응답 시트1'!I:N, 6, FALSE), "")</f>
        <v/>
      </c>
      <c r="L1102" s="13" t="b">
        <v>0</v>
      </c>
      <c r="M1102" s="13" t="b">
        <v>0</v>
      </c>
      <c r="N1102" s="11"/>
      <c r="O1102" s="12" t="str">
        <f>IF(ISBLANK(Table1[[#This Row],[예약일(확정)]]),"",Table1[[#This Row],[예약일(확정)]]+7)</f>
        <v/>
      </c>
      <c r="P1102" s="11"/>
      <c r="Q1102" s="11"/>
      <c r="R1102" s="11"/>
      <c r="S1102" s="11"/>
      <c r="T1102" s="11"/>
      <c r="U1102" s="10"/>
    </row>
    <row r="1103" spans="1:21" ht="17">
      <c r="A1103" s="71" t="s">
        <v>4686</v>
      </c>
      <c r="B1103" s="180" t="s">
        <v>4685</v>
      </c>
      <c r="C1103" s="179"/>
      <c r="D1103" s="150" t="s">
        <v>4</v>
      </c>
      <c r="E1103" s="20" t="str">
        <f ca="1">IF(AND(J1103&lt;&gt;"", O1103&lt;&gt;"", TODAY() &gt; O1103, N1103=""), "포스팅 지연",
IF(N1103&lt;&gt;"", "포스팅 완료",
IF(M1103=TRUE, "시술 완료",
IF(L1103=TRUE, "콘텐츠 가이드 전송",
IF(NOT(ISBLANK(J1103)), "예약 확정",
IF(I1103=TRUE, "구글폼 회신",
IF(H1103=TRUE, "구글폼 전송",
IF(G1103=TRUE, "거절",
IF(F1103=TRUE, "회신 수신",
"태핑 완료 회신대기")))))
))))</f>
        <v>태핑 완료 회신대기</v>
      </c>
      <c r="F1103" s="22" t="b">
        <v>0</v>
      </c>
      <c r="G1103" s="22" t="b">
        <v>0</v>
      </c>
      <c r="H1103" s="22" t="b">
        <v>0</v>
      </c>
      <c r="I1103" s="22" t="b">
        <f>IF(COUNTIF([1]!Form_Responses1[[#All],[Instagram account
(ex. idenel_official - Do not put "@")]], LOWER(A1103)) &gt; 0, TRUE, FALSE)</f>
        <v>0</v>
      </c>
      <c r="J1103" s="23"/>
      <c r="K1103" s="20" t="str">
        <f>IFERROR(VLOOKUP(LOWER(A1103), '[1]설문지 응답 시트1'!I:N, 6, FALSE), "")</f>
        <v/>
      </c>
      <c r="L1103" s="22" t="b">
        <v>0</v>
      </c>
      <c r="M1103" s="22" t="b">
        <v>0</v>
      </c>
      <c r="N1103" s="20"/>
      <c r="O1103" s="21" t="str">
        <f>IF(ISBLANK(Table1[[#This Row],[예약일(확정)]]),"",Table1[[#This Row],[예약일(확정)]]+7)</f>
        <v/>
      </c>
      <c r="P1103" s="20"/>
      <c r="Q1103" s="20"/>
      <c r="R1103" s="20"/>
      <c r="S1103" s="20"/>
      <c r="T1103" s="20"/>
      <c r="U1103" s="19"/>
    </row>
    <row r="1104" spans="1:21" ht="17">
      <c r="A1104" s="75" t="s">
        <v>1324</v>
      </c>
      <c r="B1104" s="201" t="s">
        <v>4684</v>
      </c>
      <c r="C1104" s="193"/>
      <c r="D1104" s="148" t="s">
        <v>4</v>
      </c>
      <c r="E1104" s="11" t="str">
        <f ca="1">IF(AND(J1104&lt;&gt;"", O1104&lt;&gt;"", TODAY() &gt; O1104, N1104=""), "포스팅 지연",
IF(N1104&lt;&gt;"", "포스팅 완료",
IF(M1104=TRUE, "시술 완료",
IF(L1104=TRUE, "콘텐츠 가이드 전송",
IF(NOT(ISBLANK(J1104)), "예약 확정",
IF(I1104=TRUE, "구글폼 회신",
IF(H1104=TRUE, "구글폼 전송",
IF(G1104=TRUE, "거절",
IF(F1104=TRUE, "회신 수신",
"태핑 완료 회신대기")))))
))))</f>
        <v>태핑 완료 회신대기</v>
      </c>
      <c r="F1104" s="13" t="b">
        <v>0</v>
      </c>
      <c r="G1104" s="13" t="b">
        <v>0</v>
      </c>
      <c r="H1104" s="13" t="b">
        <v>0</v>
      </c>
      <c r="I1104" s="13" t="b">
        <f>IF(COUNTIF([1]!Form_Responses1[[#All],[Instagram account
(ex. idenel_official - Do not put "@")]], LOWER(A1104)) &gt; 0, TRUE, FALSE)</f>
        <v>0</v>
      </c>
      <c r="J1104" s="14"/>
      <c r="K1104" s="11" t="str">
        <f>IFERROR(VLOOKUP(LOWER(A1104), '[1]설문지 응답 시트1'!I:N, 6, FALSE), "")</f>
        <v/>
      </c>
      <c r="L1104" s="13" t="b">
        <v>0</v>
      </c>
      <c r="M1104" s="13" t="b">
        <v>0</v>
      </c>
      <c r="N1104" s="11"/>
      <c r="O1104" s="12" t="str">
        <f>IF(ISBLANK(Table1[[#This Row],[예약일(확정)]]),"",Table1[[#This Row],[예약일(확정)]]+7)</f>
        <v/>
      </c>
      <c r="P1104" s="11"/>
      <c r="Q1104" s="11"/>
      <c r="R1104" s="11"/>
      <c r="S1104" s="11"/>
      <c r="T1104" s="11"/>
      <c r="U1104" s="10"/>
    </row>
    <row r="1105" spans="1:21" ht="17">
      <c r="A1105" s="71" t="s">
        <v>4683</v>
      </c>
      <c r="B1105" s="180" t="s">
        <v>4682</v>
      </c>
      <c r="C1105" s="179"/>
      <c r="D1105" s="150" t="s">
        <v>4</v>
      </c>
      <c r="E1105" s="20" t="str">
        <f ca="1">IF(AND(J1105&lt;&gt;"", O1105&lt;&gt;"", TODAY() &gt; O1105, N1105=""), "포스팅 지연",
IF(N1105&lt;&gt;"", "포스팅 완료",
IF(M1105=TRUE, "시술 완료",
IF(L1105=TRUE, "콘텐츠 가이드 전송",
IF(NOT(ISBLANK(J1105)), "예약 확정",
IF(I1105=TRUE, "구글폼 회신",
IF(H1105=TRUE, "구글폼 전송",
IF(G1105=TRUE, "거절",
IF(F1105=TRUE, "회신 수신",
"태핑 완료 회신대기")))))
))))</f>
        <v>회신 수신</v>
      </c>
      <c r="F1105" s="22" t="b">
        <v>1</v>
      </c>
      <c r="G1105" s="22" t="b">
        <v>0</v>
      </c>
      <c r="H1105" s="22" t="b">
        <v>0</v>
      </c>
      <c r="I1105" s="22" t="b">
        <f>IF(COUNTIF([1]!Form_Responses1[[#All],[Instagram account
(ex. idenel_official - Do not put "@")]], LOWER(A1105)) &gt; 0, TRUE, FALSE)</f>
        <v>0</v>
      </c>
      <c r="J1105" s="23"/>
      <c r="K1105" s="20" t="str">
        <f>IFERROR(VLOOKUP(LOWER(A1105), '[1]설문지 응답 시트1'!I:N, 6, FALSE), "")</f>
        <v/>
      </c>
      <c r="L1105" s="22" t="b">
        <v>0</v>
      </c>
      <c r="M1105" s="22" t="b">
        <v>0</v>
      </c>
      <c r="N1105" s="20"/>
      <c r="O1105" s="21" t="str">
        <f>IF(ISBLANK(Table1[[#This Row],[예약일(확정)]]),"",Table1[[#This Row],[예약일(확정)]]+7)</f>
        <v/>
      </c>
      <c r="P1105" s="20"/>
      <c r="Q1105" s="20"/>
      <c r="R1105" s="20"/>
      <c r="S1105" s="20"/>
      <c r="T1105" s="20"/>
      <c r="U1105" s="19"/>
    </row>
    <row r="1106" spans="1:21" ht="17">
      <c r="A1106" s="124" t="s">
        <v>4681</v>
      </c>
      <c r="B1106" s="184" t="s">
        <v>4680</v>
      </c>
      <c r="C1106" s="179"/>
      <c r="D1106" s="148" t="s">
        <v>4</v>
      </c>
      <c r="E1106" s="11" t="str">
        <f ca="1">IF(AND(J1106&lt;&gt;"", O1106&lt;&gt;"", TODAY() &gt; O1106, N1106=""), "포스팅 지연",
IF(N1106&lt;&gt;"", "포스팅 완료",
IF(M1106=TRUE, "시술 완료",
IF(L1106=TRUE, "콘텐츠 가이드 전송",
IF(NOT(ISBLANK(J1106)), "예약 확정",
IF(I1106=TRUE, "구글폼 회신",
IF(H1106=TRUE, "구글폼 전송",
IF(G1106=TRUE, "거절",
IF(F1106=TRUE, "회신 수신",
"태핑 완료 회신대기")))))
))))</f>
        <v>회신 수신</v>
      </c>
      <c r="F1106" s="13" t="b">
        <v>1</v>
      </c>
      <c r="G1106" s="13" t="b">
        <v>0</v>
      </c>
      <c r="H1106" s="13" t="b">
        <v>0</v>
      </c>
      <c r="I1106" s="13" t="b">
        <f>IF(COUNTIF([1]!Form_Responses1[[#All],[Instagram account
(ex. idenel_official - Do not put "@")]], LOWER(A1106)) &gt; 0, TRUE, FALSE)</f>
        <v>0</v>
      </c>
      <c r="J1106" s="14"/>
      <c r="K1106" s="11" t="str">
        <f>IFERROR(VLOOKUP(LOWER(A1106), '[1]설문지 응답 시트1'!I:N, 6, FALSE), "")</f>
        <v/>
      </c>
      <c r="L1106" s="13" t="b">
        <v>0</v>
      </c>
      <c r="M1106" s="13" t="b">
        <v>0</v>
      </c>
      <c r="N1106" s="11"/>
      <c r="O1106" s="12" t="str">
        <f>IF(ISBLANK(Table1[[#This Row],[예약일(확정)]]),"",Table1[[#This Row],[예약일(확정)]]+7)</f>
        <v/>
      </c>
      <c r="P1106" s="11"/>
      <c r="Q1106" s="11"/>
      <c r="R1106" s="11"/>
      <c r="S1106" s="11"/>
      <c r="T1106" s="11"/>
      <c r="U1106" s="10"/>
    </row>
    <row r="1107" spans="1:21" ht="17">
      <c r="A1107" s="71" t="s">
        <v>4679</v>
      </c>
      <c r="B1107" s="180" t="s">
        <v>4678</v>
      </c>
      <c r="C1107" s="179"/>
      <c r="D1107" s="150" t="s">
        <v>4</v>
      </c>
      <c r="E1107" s="20" t="str">
        <f ca="1">IF(AND(J1107&lt;&gt;"", O1107&lt;&gt;"", TODAY() &gt; O1107, N1107=""), "포스팅 지연",
IF(N1107&lt;&gt;"", "포스팅 완료",
IF(M1107=TRUE, "시술 완료",
IF(L1107=TRUE, "콘텐츠 가이드 전송",
IF(NOT(ISBLANK(J1107)), "예약 확정",
IF(I1107=TRUE, "구글폼 회신",
IF(H1107=TRUE, "구글폼 전송",
IF(G1107=TRUE, "거절",
IF(F1107=TRUE, "회신 수신",
"태핑 완료 회신대기")))))
))))</f>
        <v>태핑 완료 회신대기</v>
      </c>
      <c r="F1107" s="22" t="b">
        <v>0</v>
      </c>
      <c r="G1107" s="22" t="b">
        <v>0</v>
      </c>
      <c r="H1107" s="22" t="b">
        <v>0</v>
      </c>
      <c r="I1107" s="22" t="b">
        <f>IF(COUNTIF([1]!Form_Responses1[[#All],[Instagram account
(ex. idenel_official - Do not put "@")]], LOWER(A1107)) &gt; 0, TRUE, FALSE)</f>
        <v>0</v>
      </c>
      <c r="J1107" s="23"/>
      <c r="K1107" s="20" t="str">
        <f>IFERROR(VLOOKUP(LOWER(A1107), '[1]설문지 응답 시트1'!I:N, 6, FALSE), "")</f>
        <v/>
      </c>
      <c r="L1107" s="22" t="b">
        <v>0</v>
      </c>
      <c r="M1107" s="22" t="b">
        <v>0</v>
      </c>
      <c r="N1107" s="20"/>
      <c r="O1107" s="21" t="str">
        <f>IF(ISBLANK(Table1[[#This Row],[예약일(확정)]]),"",Table1[[#This Row],[예약일(확정)]]+7)</f>
        <v/>
      </c>
      <c r="P1107" s="20"/>
      <c r="Q1107" s="20"/>
      <c r="R1107" s="20"/>
      <c r="S1107" s="20"/>
      <c r="T1107" s="20"/>
      <c r="U1107" s="19"/>
    </row>
    <row r="1108" spans="1:21" ht="14">
      <c r="A1108" s="31" t="s">
        <v>4677</v>
      </c>
      <c r="B1108" s="218"/>
      <c r="C1108" s="182"/>
      <c r="D1108" s="148" t="s">
        <v>4</v>
      </c>
      <c r="E1108" s="11" t="str">
        <f ca="1">IF(AND(J1108&lt;&gt;"", O1108&lt;&gt;"", TODAY() &gt; O1108, N1108=""), "포스팅 지연",
IF(N1108&lt;&gt;"", "포스팅 완료",
IF(M1108=TRUE, "시술 완료",
IF(L1108=TRUE, "콘텐츠 가이드 전송",
IF(NOT(ISBLANK(J1108)), "예약 확정",
IF(I1108=TRUE, "구글폼 회신",
IF(H1108=TRUE, "구글폼 전송",
IF(G1108=TRUE, "거절",
IF(F1108=TRUE, "회신 수신",
"태핑 완료 회신대기")))))
))))</f>
        <v>태핑 완료 회신대기</v>
      </c>
      <c r="F1108" s="13" t="b">
        <v>0</v>
      </c>
      <c r="G1108" s="13" t="b">
        <v>0</v>
      </c>
      <c r="H1108" s="13" t="b">
        <v>0</v>
      </c>
      <c r="I1108" s="13" t="b">
        <f>IF(COUNTIF([1]!Form_Responses1[[#All],[Instagram account
(ex. idenel_official - Do not put "@")]], LOWER(A1108)) &gt; 0, TRUE, FALSE)</f>
        <v>0</v>
      </c>
      <c r="J1108" s="14"/>
      <c r="K1108" s="11" t="str">
        <f>IFERROR(VLOOKUP(LOWER(A1108), '[1]설문지 응답 시트1'!I:N, 6, FALSE), "")</f>
        <v/>
      </c>
      <c r="L1108" s="13" t="b">
        <v>0</v>
      </c>
      <c r="M1108" s="13" t="b">
        <v>0</v>
      </c>
      <c r="N1108" s="11"/>
      <c r="O1108" s="12" t="str">
        <f>IF(ISBLANK(Table1[[#This Row],[예약일(확정)]]),"",Table1[[#This Row],[예약일(확정)]]+7)</f>
        <v/>
      </c>
      <c r="P1108" s="11"/>
      <c r="Q1108" s="11"/>
      <c r="R1108" s="11"/>
      <c r="S1108" s="11"/>
      <c r="T1108" s="11"/>
      <c r="U1108" s="10"/>
    </row>
    <row r="1109" spans="1:21" ht="17">
      <c r="A1109" s="124" t="s">
        <v>4676</v>
      </c>
      <c r="B1109" s="184" t="s">
        <v>4675</v>
      </c>
      <c r="C1109" s="179"/>
      <c r="D1109" s="150" t="s">
        <v>4</v>
      </c>
      <c r="E1109" s="20" t="str">
        <f ca="1">IF(AND(J1109&lt;&gt;"", O1109&lt;&gt;"", TODAY() &gt; O1109, N1109=""), "포스팅 지연",
IF(N1109&lt;&gt;"", "포스팅 완료",
IF(M1109=TRUE, "시술 완료",
IF(L1109=TRUE, "콘텐츠 가이드 전송",
IF(NOT(ISBLANK(J1109)), "예약 확정",
IF(I1109=TRUE, "구글폼 회신",
IF(H1109=TRUE, "구글폼 전송",
IF(G1109=TRUE, "거절",
IF(F1109=TRUE, "회신 수신",
"태핑 완료 회신대기")))))
))))</f>
        <v>태핑 완료 회신대기</v>
      </c>
      <c r="F1109" s="22" t="b">
        <v>0</v>
      </c>
      <c r="G1109" s="22" t="b">
        <v>0</v>
      </c>
      <c r="H1109" s="22" t="b">
        <v>0</v>
      </c>
      <c r="I1109" s="22" t="b">
        <f>IF(COUNTIF([1]!Form_Responses1[[#All],[Instagram account
(ex. idenel_official - Do not put "@")]], LOWER(A1109)) &gt; 0, TRUE, FALSE)</f>
        <v>0</v>
      </c>
      <c r="J1109" s="23"/>
      <c r="K1109" s="20" t="str">
        <f>IFERROR(VLOOKUP(LOWER(A1109), '[1]설문지 응답 시트1'!I:N, 6, FALSE), "")</f>
        <v/>
      </c>
      <c r="L1109" s="22" t="b">
        <v>0</v>
      </c>
      <c r="M1109" s="22" t="b">
        <v>0</v>
      </c>
      <c r="N1109" s="20"/>
      <c r="O1109" s="21" t="str">
        <f>IF(ISBLANK(Table1[[#This Row],[예약일(확정)]]),"",Table1[[#This Row],[예약일(확정)]]+7)</f>
        <v/>
      </c>
      <c r="P1109" s="20"/>
      <c r="Q1109" s="20"/>
      <c r="R1109" s="20"/>
      <c r="S1109" s="20"/>
      <c r="T1109" s="20"/>
      <c r="U1109" s="19"/>
    </row>
    <row r="1110" spans="1:21" ht="17">
      <c r="A1110" s="71" t="s">
        <v>4674</v>
      </c>
      <c r="B1110" s="180" t="s">
        <v>4673</v>
      </c>
      <c r="C1110" s="179"/>
      <c r="D1110" s="148" t="s">
        <v>4</v>
      </c>
      <c r="E1110" s="11" t="str">
        <f ca="1">IF(AND(J1110&lt;&gt;"", O1110&lt;&gt;"", TODAY() &gt; O1110, N1110=""), "포스팅 지연",
IF(N1110&lt;&gt;"", "포스팅 완료",
IF(M1110=TRUE, "시술 완료",
IF(L1110=TRUE, "콘텐츠 가이드 전송",
IF(NOT(ISBLANK(J1110)), "예약 확정",
IF(I1110=TRUE, "구글폼 회신",
IF(H1110=TRUE, "구글폼 전송",
IF(G1110=TRUE, "거절",
IF(F1110=TRUE, "회신 수신",
"태핑 완료 회신대기")))))
))))</f>
        <v>태핑 완료 회신대기</v>
      </c>
      <c r="F1110" s="13" t="b">
        <v>0</v>
      </c>
      <c r="G1110" s="13" t="b">
        <v>0</v>
      </c>
      <c r="H1110" s="13" t="b">
        <v>0</v>
      </c>
      <c r="I1110" s="13" t="b">
        <f>IF(COUNTIF([1]!Form_Responses1[[#All],[Instagram account
(ex. idenel_official - Do not put "@")]], LOWER(A1110)) &gt; 0, TRUE, FALSE)</f>
        <v>0</v>
      </c>
      <c r="J1110" s="14"/>
      <c r="K1110" s="11" t="str">
        <f>IFERROR(VLOOKUP(LOWER(A1110), '[1]설문지 응답 시트1'!I:N, 6, FALSE), "")</f>
        <v/>
      </c>
      <c r="L1110" s="13" t="b">
        <v>0</v>
      </c>
      <c r="M1110" s="13" t="b">
        <v>0</v>
      </c>
      <c r="N1110" s="11"/>
      <c r="O1110" s="12" t="str">
        <f>IF(ISBLANK(Table1[[#This Row],[예약일(확정)]]),"",Table1[[#This Row],[예약일(확정)]]+7)</f>
        <v/>
      </c>
      <c r="P1110" s="11"/>
      <c r="Q1110" s="11"/>
      <c r="R1110" s="11"/>
      <c r="S1110" s="11"/>
      <c r="T1110" s="11"/>
      <c r="U1110" s="10"/>
    </row>
    <row r="1111" spans="1:21" ht="17">
      <c r="A1111" s="124" t="s">
        <v>4672</v>
      </c>
      <c r="B1111" s="184" t="s">
        <v>4671</v>
      </c>
      <c r="C1111" s="179"/>
      <c r="D1111" s="150" t="s">
        <v>4</v>
      </c>
      <c r="E1111" s="20" t="str">
        <f ca="1">IF(AND(J1111&lt;&gt;"", O1111&lt;&gt;"", TODAY() &gt; O1111, N1111=""), "포스팅 지연",
IF(N1111&lt;&gt;"", "포스팅 완료",
IF(M1111=TRUE, "시술 완료",
IF(L1111=TRUE, "콘텐츠 가이드 전송",
IF(NOT(ISBLANK(J1111)), "예약 확정",
IF(I1111=TRUE, "구글폼 회신",
IF(H1111=TRUE, "구글폼 전송",
IF(G1111=TRUE, "거절",
IF(F1111=TRUE, "회신 수신",
"태핑 완료 회신대기")))))
))))</f>
        <v>태핑 완료 회신대기</v>
      </c>
      <c r="F1111" s="22" t="b">
        <v>0</v>
      </c>
      <c r="G1111" s="22" t="b">
        <v>0</v>
      </c>
      <c r="H1111" s="22" t="b">
        <v>0</v>
      </c>
      <c r="I1111" s="22" t="b">
        <f>IF(COUNTIF([1]!Form_Responses1[[#All],[Instagram account
(ex. idenel_official - Do not put "@")]], LOWER(A1111)) &gt; 0, TRUE, FALSE)</f>
        <v>0</v>
      </c>
      <c r="J1111" s="23"/>
      <c r="K1111" s="20" t="str">
        <f>IFERROR(VLOOKUP(LOWER(A1111), '[1]설문지 응답 시트1'!I:N, 6, FALSE), "")</f>
        <v/>
      </c>
      <c r="L1111" s="22" t="b">
        <v>0</v>
      </c>
      <c r="M1111" s="22" t="b">
        <v>0</v>
      </c>
      <c r="N1111" s="20"/>
      <c r="O1111" s="21" t="str">
        <f>IF(ISBLANK(Table1[[#This Row],[예약일(확정)]]),"",Table1[[#This Row],[예약일(확정)]]+7)</f>
        <v/>
      </c>
      <c r="P1111" s="20"/>
      <c r="Q1111" s="20"/>
      <c r="R1111" s="20"/>
      <c r="S1111" s="20"/>
      <c r="T1111" s="20"/>
      <c r="U1111" s="19"/>
    </row>
    <row r="1112" spans="1:21" ht="17">
      <c r="A1112" s="71" t="s">
        <v>4670</v>
      </c>
      <c r="B1112" s="180" t="s">
        <v>4669</v>
      </c>
      <c r="C1112" s="179"/>
      <c r="D1112" s="148" t="s">
        <v>4</v>
      </c>
      <c r="E1112" s="11" t="str">
        <f ca="1">IF(AND(J1112&lt;&gt;"", O1112&lt;&gt;"", TODAY() &gt; O1112, N1112=""), "포스팅 지연",
IF(N1112&lt;&gt;"", "포스팅 완료",
IF(M1112=TRUE, "시술 완료",
IF(L1112=TRUE, "콘텐츠 가이드 전송",
IF(NOT(ISBLANK(J1112)), "예약 확정",
IF(I1112=TRUE, "구글폼 회신",
IF(H1112=TRUE, "구글폼 전송",
IF(G1112=TRUE, "거절",
IF(F1112=TRUE, "회신 수신",
"태핑 완료 회신대기")))))
))))</f>
        <v>태핑 완료 회신대기</v>
      </c>
      <c r="F1112" s="13" t="b">
        <v>0</v>
      </c>
      <c r="G1112" s="13" t="b">
        <v>0</v>
      </c>
      <c r="H1112" s="13" t="b">
        <v>0</v>
      </c>
      <c r="I1112" s="13" t="b">
        <f>IF(COUNTIF([1]!Form_Responses1[[#All],[Instagram account
(ex. idenel_official - Do not put "@")]], LOWER(A1112)) &gt; 0, TRUE, FALSE)</f>
        <v>0</v>
      </c>
      <c r="J1112" s="14"/>
      <c r="K1112" s="11" t="str">
        <f>IFERROR(VLOOKUP(LOWER(A1112), '[1]설문지 응답 시트1'!I:N, 6, FALSE), "")</f>
        <v/>
      </c>
      <c r="L1112" s="13" t="b">
        <v>0</v>
      </c>
      <c r="M1112" s="13" t="b">
        <v>0</v>
      </c>
      <c r="N1112" s="11"/>
      <c r="O1112" s="12" t="str">
        <f>IF(ISBLANK(Table1[[#This Row],[예약일(확정)]]),"",Table1[[#This Row],[예약일(확정)]]+7)</f>
        <v/>
      </c>
      <c r="P1112" s="11"/>
      <c r="Q1112" s="11"/>
      <c r="R1112" s="11"/>
      <c r="S1112" s="11"/>
      <c r="T1112" s="11"/>
      <c r="U1112" s="10"/>
    </row>
    <row r="1113" spans="1:21" ht="17">
      <c r="A1113" s="124" t="s">
        <v>4668</v>
      </c>
      <c r="B1113" s="184" t="s">
        <v>4667</v>
      </c>
      <c r="C1113" s="179"/>
      <c r="D1113" s="150" t="s">
        <v>4</v>
      </c>
      <c r="E1113" s="20" t="str">
        <f ca="1">IF(AND(J1113&lt;&gt;"", O1113&lt;&gt;"", TODAY() &gt; O1113, N1113=""), "포스팅 지연",
IF(N1113&lt;&gt;"", "포스팅 완료",
IF(M1113=TRUE, "시술 완료",
IF(L1113=TRUE, "콘텐츠 가이드 전송",
IF(NOT(ISBLANK(J1113)), "예약 확정",
IF(I1113=TRUE, "구글폼 회신",
IF(H1113=TRUE, "구글폼 전송",
IF(G1113=TRUE, "거절",
IF(F1113=TRUE, "회신 수신",
"태핑 완료 회신대기")))))
))))</f>
        <v>태핑 완료 회신대기</v>
      </c>
      <c r="F1113" s="22" t="b">
        <v>0</v>
      </c>
      <c r="G1113" s="22" t="b">
        <v>0</v>
      </c>
      <c r="H1113" s="22" t="b">
        <v>0</v>
      </c>
      <c r="I1113" s="22" t="b">
        <f>IF(COUNTIF([1]!Form_Responses1[[#All],[Instagram account
(ex. idenel_official - Do not put "@")]], LOWER(A1113)) &gt; 0, TRUE, FALSE)</f>
        <v>0</v>
      </c>
      <c r="J1113" s="23"/>
      <c r="K1113" s="20" t="str">
        <f>IFERROR(VLOOKUP(LOWER(A1113), '[1]설문지 응답 시트1'!I:N, 6, FALSE), "")</f>
        <v/>
      </c>
      <c r="L1113" s="22" t="b">
        <v>0</v>
      </c>
      <c r="M1113" s="22" t="b">
        <v>0</v>
      </c>
      <c r="N1113" s="20"/>
      <c r="O1113" s="21" t="str">
        <f>IF(ISBLANK(Table1[[#This Row],[예약일(확정)]]),"",Table1[[#This Row],[예약일(확정)]]+7)</f>
        <v/>
      </c>
      <c r="P1113" s="20"/>
      <c r="Q1113" s="20"/>
      <c r="R1113" s="20"/>
      <c r="S1113" s="20"/>
      <c r="T1113" s="20"/>
      <c r="U1113" s="19"/>
    </row>
    <row r="1114" spans="1:21" ht="17">
      <c r="A1114" s="71" t="s">
        <v>4666</v>
      </c>
      <c r="B1114" s="180" t="s">
        <v>4665</v>
      </c>
      <c r="C1114" s="179"/>
      <c r="D1114" s="148" t="s">
        <v>4</v>
      </c>
      <c r="E1114" s="11" t="str">
        <f ca="1">IF(AND(J1114&lt;&gt;"", O1114&lt;&gt;"", TODAY() &gt; O1114, N1114=""), "포스팅 지연",
IF(N1114&lt;&gt;"", "포스팅 완료",
IF(M1114=TRUE, "시술 완료",
IF(L1114=TRUE, "콘텐츠 가이드 전송",
IF(NOT(ISBLANK(J1114)), "예약 확정",
IF(I1114=TRUE, "구글폼 회신",
IF(H1114=TRUE, "구글폼 전송",
IF(G1114=TRUE, "거절",
IF(F1114=TRUE, "회신 수신",
"태핑 완료 회신대기")))))
))))</f>
        <v>태핑 완료 회신대기</v>
      </c>
      <c r="F1114" s="13" t="b">
        <v>0</v>
      </c>
      <c r="G1114" s="13" t="b">
        <v>0</v>
      </c>
      <c r="H1114" s="13" t="b">
        <v>0</v>
      </c>
      <c r="I1114" s="13" t="b">
        <f>IF(COUNTIF([1]!Form_Responses1[[#All],[Instagram account
(ex. idenel_official - Do not put "@")]], LOWER(A1114)) &gt; 0, TRUE, FALSE)</f>
        <v>0</v>
      </c>
      <c r="J1114" s="14"/>
      <c r="K1114" s="11" t="str">
        <f>IFERROR(VLOOKUP(LOWER(A1114), '[1]설문지 응답 시트1'!I:N, 6, FALSE), "")</f>
        <v/>
      </c>
      <c r="L1114" s="13" t="b">
        <v>0</v>
      </c>
      <c r="M1114" s="13" t="b">
        <v>0</v>
      </c>
      <c r="N1114" s="11"/>
      <c r="O1114" s="12" t="str">
        <f>IF(ISBLANK(Table1[[#This Row],[예약일(확정)]]),"",Table1[[#This Row],[예약일(확정)]]+7)</f>
        <v/>
      </c>
      <c r="P1114" s="11"/>
      <c r="Q1114" s="11"/>
      <c r="R1114" s="11"/>
      <c r="S1114" s="11"/>
      <c r="T1114" s="11"/>
      <c r="U1114" s="10"/>
    </row>
    <row r="1115" spans="1:21" ht="17">
      <c r="A1115" s="124" t="s">
        <v>4664</v>
      </c>
      <c r="B1115" s="184" t="s">
        <v>4663</v>
      </c>
      <c r="C1115" s="179"/>
      <c r="D1115" s="150" t="s">
        <v>4</v>
      </c>
      <c r="E1115" s="20" t="str">
        <f ca="1">IF(AND(J1115&lt;&gt;"", O1115&lt;&gt;"", TODAY() &gt; O1115, N1115=""), "포스팅 지연",
IF(N1115&lt;&gt;"", "포스팅 완료",
IF(M1115=TRUE, "시술 완료",
IF(L1115=TRUE, "콘텐츠 가이드 전송",
IF(NOT(ISBLANK(J1115)), "예약 확정",
IF(I1115=TRUE, "구글폼 회신",
IF(H1115=TRUE, "구글폼 전송",
IF(G1115=TRUE, "거절",
IF(F1115=TRUE, "회신 수신",
"태핑 완료 회신대기")))))
))))</f>
        <v>태핑 완료 회신대기</v>
      </c>
      <c r="F1115" s="22" t="b">
        <v>0</v>
      </c>
      <c r="G1115" s="22" t="b">
        <v>0</v>
      </c>
      <c r="H1115" s="22" t="b">
        <v>0</v>
      </c>
      <c r="I1115" s="22" t="b">
        <f>IF(COUNTIF([1]!Form_Responses1[[#All],[Instagram account
(ex. idenel_official - Do not put "@")]], LOWER(A1115)) &gt; 0, TRUE, FALSE)</f>
        <v>0</v>
      </c>
      <c r="J1115" s="23"/>
      <c r="K1115" s="20" t="str">
        <f>IFERROR(VLOOKUP(LOWER(A1115), '[1]설문지 응답 시트1'!I:N, 6, FALSE), "")</f>
        <v/>
      </c>
      <c r="L1115" s="22" t="b">
        <v>0</v>
      </c>
      <c r="M1115" s="22" t="b">
        <v>0</v>
      </c>
      <c r="N1115" s="20"/>
      <c r="O1115" s="21" t="str">
        <f>IF(ISBLANK(Table1[[#This Row],[예약일(확정)]]),"",Table1[[#This Row],[예약일(확정)]]+7)</f>
        <v/>
      </c>
      <c r="P1115" s="20"/>
      <c r="Q1115" s="20"/>
      <c r="R1115" s="20"/>
      <c r="S1115" s="20"/>
      <c r="T1115" s="20"/>
      <c r="U1115" s="19"/>
    </row>
    <row r="1116" spans="1:21" ht="17">
      <c r="A1116" s="124" t="s">
        <v>4662</v>
      </c>
      <c r="B1116" s="180" t="s">
        <v>4661</v>
      </c>
      <c r="C1116" s="179"/>
      <c r="D1116" s="148" t="s">
        <v>4</v>
      </c>
      <c r="E1116" s="11" t="str">
        <f ca="1">IF(AND(J1116&lt;&gt;"", O1116&lt;&gt;"", TODAY() &gt; O1116, N1116=""), "포스팅 지연",
IF(N1116&lt;&gt;"", "포스팅 완료",
IF(M1116=TRUE, "시술 완료",
IF(L1116=TRUE, "콘텐츠 가이드 전송",
IF(NOT(ISBLANK(J1116)), "예약 확정",
IF(I1116=TRUE, "구글폼 회신",
IF(H1116=TRUE, "구글폼 전송",
IF(G1116=TRUE, "거절",
IF(F1116=TRUE, "회신 수신",
"태핑 완료 회신대기")))))
))))</f>
        <v>거절</v>
      </c>
      <c r="F1116" s="13" t="b">
        <v>1</v>
      </c>
      <c r="G1116" s="13" t="b">
        <v>1</v>
      </c>
      <c r="H1116" s="13" t="b">
        <v>0</v>
      </c>
      <c r="I1116" s="13" t="b">
        <f>IF(COUNTIF([1]!Form_Responses1[[#All],[Instagram account
(ex. idenel_official - Do not put "@")]], LOWER(A1116)) &gt; 0, TRUE, FALSE)</f>
        <v>0</v>
      </c>
      <c r="J1116" s="14"/>
      <c r="K1116" s="11" t="str">
        <f>IFERROR(VLOOKUP(LOWER(A1116), '[1]설문지 응답 시트1'!I:N, 6, FALSE), "")</f>
        <v/>
      </c>
      <c r="L1116" s="13" t="b">
        <v>0</v>
      </c>
      <c r="M1116" s="13" t="b">
        <v>0</v>
      </c>
      <c r="N1116" s="11"/>
      <c r="O1116" s="12" t="str">
        <f>IF(ISBLANK(Table1[[#This Row],[예약일(확정)]]),"",Table1[[#This Row],[예약일(확정)]]+7)</f>
        <v/>
      </c>
      <c r="P1116" s="11"/>
      <c r="Q1116" s="11"/>
      <c r="R1116" s="11"/>
      <c r="S1116" s="11"/>
      <c r="T1116" s="11"/>
      <c r="U1116" s="10"/>
    </row>
    <row r="1117" spans="1:21" ht="17">
      <c r="A1117" s="124" t="s">
        <v>4660</v>
      </c>
      <c r="B1117" s="184" t="s">
        <v>4659</v>
      </c>
      <c r="C1117" s="179"/>
      <c r="D1117" s="150" t="s">
        <v>4</v>
      </c>
      <c r="E1117" s="20" t="str">
        <f ca="1">IF(AND(J1117&lt;&gt;"", O1117&lt;&gt;"", TODAY() &gt; O1117, N1117=""), "포스팅 지연",
IF(N1117&lt;&gt;"", "포스팅 완료",
IF(M1117=TRUE, "시술 완료",
IF(L1117=TRUE, "콘텐츠 가이드 전송",
IF(NOT(ISBLANK(J1117)), "예약 확정",
IF(I1117=TRUE, "구글폼 회신",
IF(H1117=TRUE, "구글폼 전송",
IF(G1117=TRUE, "거절",
IF(F1117=TRUE, "회신 수신",
"태핑 완료 회신대기")))))
))))</f>
        <v>태핑 완료 회신대기</v>
      </c>
      <c r="F1117" s="22" t="b">
        <v>0</v>
      </c>
      <c r="G1117" s="22" t="b">
        <v>0</v>
      </c>
      <c r="H1117" s="22" t="b">
        <v>0</v>
      </c>
      <c r="I1117" s="22" t="b">
        <f>IF(COUNTIF([1]!Form_Responses1[[#All],[Instagram account
(ex. idenel_official - Do not put "@")]], LOWER(A1117)) &gt; 0, TRUE, FALSE)</f>
        <v>0</v>
      </c>
      <c r="J1117" s="23"/>
      <c r="K1117" s="20" t="str">
        <f>IFERROR(VLOOKUP(LOWER(A1117), '[1]설문지 응답 시트1'!I:N, 6, FALSE), "")</f>
        <v/>
      </c>
      <c r="L1117" s="22" t="b">
        <v>0</v>
      </c>
      <c r="M1117" s="22" t="b">
        <v>0</v>
      </c>
      <c r="N1117" s="20"/>
      <c r="O1117" s="21" t="str">
        <f>IF(ISBLANK(Table1[[#This Row],[예약일(확정)]]),"",Table1[[#This Row],[예약일(확정)]]+7)</f>
        <v/>
      </c>
      <c r="P1117" s="20"/>
      <c r="Q1117" s="20"/>
      <c r="R1117" s="20"/>
      <c r="S1117" s="20"/>
      <c r="T1117" s="20"/>
      <c r="U1117" s="19"/>
    </row>
    <row r="1118" spans="1:21" ht="17">
      <c r="A1118" s="71" t="s">
        <v>4658</v>
      </c>
      <c r="B1118" s="180" t="s">
        <v>4657</v>
      </c>
      <c r="C1118" s="179"/>
      <c r="D1118" s="148" t="s">
        <v>4</v>
      </c>
      <c r="E1118" s="11" t="str">
        <f ca="1">IF(AND(J1118&lt;&gt;"", O1118&lt;&gt;"", TODAY() &gt; O1118, N1118=""), "포스팅 지연",
IF(N1118&lt;&gt;"", "포스팅 완료",
IF(M1118=TRUE, "시술 완료",
IF(L1118=TRUE, "콘텐츠 가이드 전송",
IF(NOT(ISBLANK(J1118)), "예약 확정",
IF(I1118=TRUE, "구글폼 회신",
IF(H1118=TRUE, "구글폼 전송",
IF(G1118=TRUE, "거절",
IF(F1118=TRUE, "회신 수신",
"태핑 완료 회신대기")))))
))))</f>
        <v>태핑 완료 회신대기</v>
      </c>
      <c r="F1118" s="13" t="b">
        <v>0</v>
      </c>
      <c r="G1118" s="13" t="b">
        <v>0</v>
      </c>
      <c r="H1118" s="13" t="b">
        <v>0</v>
      </c>
      <c r="I1118" s="13" t="b">
        <f>IF(COUNTIF([1]!Form_Responses1[[#All],[Instagram account
(ex. idenel_official - Do not put "@")]], LOWER(A1118)) &gt; 0, TRUE, FALSE)</f>
        <v>0</v>
      </c>
      <c r="J1118" s="14"/>
      <c r="K1118" s="11" t="str">
        <f>IFERROR(VLOOKUP(LOWER(A1118), '[1]설문지 응답 시트1'!I:N, 6, FALSE), "")</f>
        <v/>
      </c>
      <c r="L1118" s="13" t="b">
        <v>0</v>
      </c>
      <c r="M1118" s="13" t="b">
        <v>0</v>
      </c>
      <c r="N1118" s="11"/>
      <c r="O1118" s="12" t="str">
        <f>IF(ISBLANK(Table1[[#This Row],[예약일(확정)]]),"",Table1[[#This Row],[예약일(확정)]]+7)</f>
        <v/>
      </c>
      <c r="P1118" s="11"/>
      <c r="Q1118" s="11"/>
      <c r="R1118" s="11"/>
      <c r="S1118" s="11"/>
      <c r="T1118" s="11"/>
      <c r="U1118" s="10"/>
    </row>
    <row r="1119" spans="1:21" ht="17">
      <c r="A1119" s="124" t="s">
        <v>4656</v>
      </c>
      <c r="B1119" s="184" t="s">
        <v>4655</v>
      </c>
      <c r="C1119" s="179"/>
      <c r="D1119" s="150" t="s">
        <v>4</v>
      </c>
      <c r="E1119" s="20" t="str">
        <f ca="1">IF(AND(J1119&lt;&gt;"", O1119&lt;&gt;"", TODAY() &gt; O1119, N1119=""), "포스팅 지연",
IF(N1119&lt;&gt;"", "포스팅 완료",
IF(M1119=TRUE, "시술 완료",
IF(L1119=TRUE, "콘텐츠 가이드 전송",
IF(NOT(ISBLANK(J1119)), "예약 확정",
IF(I1119=TRUE, "구글폼 회신",
IF(H1119=TRUE, "구글폼 전송",
IF(G1119=TRUE, "거절",
IF(F1119=TRUE, "회신 수신",
"태핑 완료 회신대기")))))
))))</f>
        <v>태핑 완료 회신대기</v>
      </c>
      <c r="F1119" s="22" t="b">
        <v>0</v>
      </c>
      <c r="G1119" s="22" t="b">
        <v>0</v>
      </c>
      <c r="H1119" s="22" t="b">
        <v>0</v>
      </c>
      <c r="I1119" s="22" t="b">
        <f>IF(COUNTIF([1]!Form_Responses1[[#All],[Instagram account
(ex. idenel_official - Do not put "@")]], LOWER(A1119)) &gt; 0, TRUE, FALSE)</f>
        <v>0</v>
      </c>
      <c r="J1119" s="23"/>
      <c r="K1119" s="20" t="str">
        <f>IFERROR(VLOOKUP(LOWER(A1119), '[1]설문지 응답 시트1'!I:N, 6, FALSE), "")</f>
        <v/>
      </c>
      <c r="L1119" s="22" t="b">
        <v>0</v>
      </c>
      <c r="M1119" s="22" t="b">
        <v>0</v>
      </c>
      <c r="N1119" s="20"/>
      <c r="O1119" s="21" t="str">
        <f>IF(ISBLANK(Table1[[#This Row],[예약일(확정)]]),"",Table1[[#This Row],[예약일(확정)]]+7)</f>
        <v/>
      </c>
      <c r="P1119" s="20"/>
      <c r="Q1119" s="20"/>
      <c r="R1119" s="20"/>
      <c r="S1119" s="20"/>
      <c r="T1119" s="20"/>
      <c r="U1119" s="19"/>
    </row>
    <row r="1120" spans="1:21" ht="17">
      <c r="A1120" s="75" t="s">
        <v>4654</v>
      </c>
      <c r="B1120" s="201" t="s">
        <v>4653</v>
      </c>
      <c r="C1120" s="193"/>
      <c r="D1120" s="148" t="s">
        <v>4</v>
      </c>
      <c r="E1120" s="11" t="str">
        <f ca="1">IF(AND(J1120&lt;&gt;"", O1120&lt;&gt;"", TODAY() &gt; O1120, N1120=""), "포스팅 지연",
IF(N1120&lt;&gt;"", "포스팅 완료",
IF(M1120=TRUE, "시술 완료",
IF(L1120=TRUE, "콘텐츠 가이드 전송",
IF(NOT(ISBLANK(J1120)), "예약 확정",
IF(I1120=TRUE, "구글폼 회신",
IF(H1120=TRUE, "구글폼 전송",
IF(G1120=TRUE, "거절",
IF(F1120=TRUE, "회신 수신",
"태핑 완료 회신대기")))))
))))</f>
        <v>태핑 완료 회신대기</v>
      </c>
      <c r="F1120" s="13" t="b">
        <v>0</v>
      </c>
      <c r="G1120" s="13" t="b">
        <v>0</v>
      </c>
      <c r="H1120" s="13" t="b">
        <v>0</v>
      </c>
      <c r="I1120" s="13" t="b">
        <f>IF(COUNTIF([1]!Form_Responses1[[#All],[Instagram account
(ex. idenel_official - Do not put "@")]], LOWER(A1120)) &gt; 0, TRUE, FALSE)</f>
        <v>0</v>
      </c>
      <c r="J1120" s="14"/>
      <c r="K1120" s="11" t="str">
        <f>IFERROR(VLOOKUP(LOWER(A1120), '[1]설문지 응답 시트1'!I:N, 6, FALSE), "")</f>
        <v/>
      </c>
      <c r="L1120" s="13" t="b">
        <v>0</v>
      </c>
      <c r="M1120" s="13" t="b">
        <v>0</v>
      </c>
      <c r="N1120" s="11"/>
      <c r="O1120" s="12" t="str">
        <f>IF(ISBLANK(Table1[[#This Row],[예약일(확정)]]),"",Table1[[#This Row],[예약일(확정)]]+7)</f>
        <v/>
      </c>
      <c r="P1120" s="11"/>
      <c r="Q1120" s="11"/>
      <c r="R1120" s="11"/>
      <c r="S1120" s="11"/>
      <c r="T1120" s="11"/>
      <c r="U1120" s="10"/>
    </row>
    <row r="1121" spans="1:21" ht="17">
      <c r="A1121" s="71" t="s">
        <v>4652</v>
      </c>
      <c r="B1121" s="180" t="s">
        <v>4651</v>
      </c>
      <c r="C1121" s="179"/>
      <c r="D1121" s="150" t="s">
        <v>4</v>
      </c>
      <c r="E1121" s="20" t="str">
        <f ca="1">IF(AND(J1121&lt;&gt;"", O1121&lt;&gt;"", TODAY() &gt; O1121, N1121=""), "포스팅 지연",
IF(N1121&lt;&gt;"", "포스팅 완료",
IF(M1121=TRUE, "시술 완료",
IF(L1121=TRUE, "콘텐츠 가이드 전송",
IF(NOT(ISBLANK(J1121)), "예약 확정",
IF(I1121=TRUE, "구글폼 회신",
IF(H1121=TRUE, "구글폼 전송",
IF(G1121=TRUE, "거절",
IF(F1121=TRUE, "회신 수신",
"태핑 완료 회신대기")))))
))))</f>
        <v>구글폼 전송</v>
      </c>
      <c r="F1121" s="22" t="b">
        <v>1</v>
      </c>
      <c r="G1121" s="22" t="b">
        <v>0</v>
      </c>
      <c r="H1121" s="22" t="b">
        <v>1</v>
      </c>
      <c r="I1121" s="22" t="b">
        <f>IF(COUNTIF([1]!Form_Responses1[[#All],[Instagram account
(ex. idenel_official - Do not put "@")]], LOWER(A1121)) &gt; 0, TRUE, FALSE)</f>
        <v>0</v>
      </c>
      <c r="J1121" s="23"/>
      <c r="K1121" s="20" t="str">
        <f>IFERROR(VLOOKUP(LOWER(A1121), '[1]설문지 응답 시트1'!I:N, 6, FALSE), "")</f>
        <v/>
      </c>
      <c r="L1121" s="22" t="b">
        <v>0</v>
      </c>
      <c r="M1121" s="22" t="b">
        <v>0</v>
      </c>
      <c r="N1121" s="20"/>
      <c r="O1121" s="21" t="str">
        <f>IF(ISBLANK(Table1[[#This Row],[예약일(확정)]]),"",Table1[[#This Row],[예약일(확정)]]+7)</f>
        <v/>
      </c>
      <c r="P1121" s="20"/>
      <c r="Q1121" s="20"/>
      <c r="R1121" s="20"/>
      <c r="S1121" s="20"/>
      <c r="T1121" s="20"/>
      <c r="U1121" s="19"/>
    </row>
    <row r="1122" spans="1:21" ht="17">
      <c r="A1122" s="124" t="s">
        <v>4650</v>
      </c>
      <c r="B1122" s="184" t="s">
        <v>4649</v>
      </c>
      <c r="C1122" s="179"/>
      <c r="D1122" s="148" t="s">
        <v>4</v>
      </c>
      <c r="E1122" s="11" t="str">
        <f ca="1">IF(AND(J1122&lt;&gt;"", O1122&lt;&gt;"", TODAY() &gt; O1122, N1122=""), "포스팅 지연",
IF(N1122&lt;&gt;"", "포스팅 완료",
IF(M1122=TRUE, "시술 완료",
IF(L1122=TRUE, "콘텐츠 가이드 전송",
IF(NOT(ISBLANK(J1122)), "예약 확정",
IF(I1122=TRUE, "구글폼 회신",
IF(H1122=TRUE, "구글폼 전송",
IF(G1122=TRUE, "거절",
IF(F1122=TRUE, "회신 수신",
"태핑 완료 회신대기")))))
))))</f>
        <v>태핑 완료 회신대기</v>
      </c>
      <c r="F1122" s="13" t="b">
        <v>0</v>
      </c>
      <c r="G1122" s="13" t="b">
        <v>0</v>
      </c>
      <c r="H1122" s="13" t="b">
        <v>0</v>
      </c>
      <c r="I1122" s="13" t="b">
        <f>IF(COUNTIF([1]!Form_Responses1[[#All],[Instagram account
(ex. idenel_official - Do not put "@")]], LOWER(A1122)) &gt; 0, TRUE, FALSE)</f>
        <v>0</v>
      </c>
      <c r="J1122" s="14"/>
      <c r="K1122" s="11" t="str">
        <f>IFERROR(VLOOKUP(LOWER(A1122), '[1]설문지 응답 시트1'!I:N, 6, FALSE), "")</f>
        <v/>
      </c>
      <c r="L1122" s="13" t="b">
        <v>0</v>
      </c>
      <c r="M1122" s="13" t="b">
        <v>0</v>
      </c>
      <c r="N1122" s="11"/>
      <c r="O1122" s="12" t="str">
        <f>IF(ISBLANK(Table1[[#This Row],[예약일(확정)]]),"",Table1[[#This Row],[예약일(확정)]]+7)</f>
        <v/>
      </c>
      <c r="P1122" s="11"/>
      <c r="Q1122" s="11"/>
      <c r="R1122" s="11"/>
      <c r="S1122" s="11"/>
      <c r="T1122" s="11"/>
      <c r="U1122" s="10"/>
    </row>
    <row r="1123" spans="1:21" ht="17">
      <c r="A1123" s="71" t="s">
        <v>4648</v>
      </c>
      <c r="B1123" s="180" t="s">
        <v>4647</v>
      </c>
      <c r="C1123" s="179"/>
      <c r="D1123" s="150" t="s">
        <v>4</v>
      </c>
      <c r="E1123" s="20" t="str">
        <f ca="1">IF(AND(J1123&lt;&gt;"", O1123&lt;&gt;"", TODAY() &gt; O1123, N1123=""), "포스팅 지연",
IF(N1123&lt;&gt;"", "포스팅 완료",
IF(M1123=TRUE, "시술 완료",
IF(L1123=TRUE, "콘텐츠 가이드 전송",
IF(NOT(ISBLANK(J1123)), "예약 확정",
IF(I1123=TRUE, "구글폼 회신",
IF(H1123=TRUE, "구글폼 전송",
IF(G1123=TRUE, "거절",
IF(F1123=TRUE, "회신 수신",
"태핑 완료 회신대기")))))
))))</f>
        <v>태핑 완료 회신대기</v>
      </c>
      <c r="F1123" s="22" t="b">
        <v>0</v>
      </c>
      <c r="G1123" s="22" t="b">
        <v>0</v>
      </c>
      <c r="H1123" s="22" t="b">
        <v>0</v>
      </c>
      <c r="I1123" s="22" t="b">
        <f>IF(COUNTIF([1]!Form_Responses1[[#All],[Instagram account
(ex. idenel_official - Do not put "@")]], LOWER(A1123)) &gt; 0, TRUE, FALSE)</f>
        <v>0</v>
      </c>
      <c r="J1123" s="23"/>
      <c r="K1123" s="20" t="str">
        <f>IFERROR(VLOOKUP(LOWER(A1123), '[1]설문지 응답 시트1'!I:N, 6, FALSE), "")</f>
        <v/>
      </c>
      <c r="L1123" s="22" t="b">
        <v>0</v>
      </c>
      <c r="M1123" s="22" t="b">
        <v>0</v>
      </c>
      <c r="N1123" s="20"/>
      <c r="O1123" s="21" t="str">
        <f>IF(ISBLANK(Table1[[#This Row],[예약일(확정)]]),"",Table1[[#This Row],[예약일(확정)]]+7)</f>
        <v/>
      </c>
      <c r="P1123" s="20"/>
      <c r="Q1123" s="20"/>
      <c r="R1123" s="20"/>
      <c r="S1123" s="20"/>
      <c r="T1123" s="20"/>
      <c r="U1123" s="19"/>
    </row>
    <row r="1124" spans="1:21" ht="17">
      <c r="A1124" s="71" t="s">
        <v>4646</v>
      </c>
      <c r="B1124" s="180" t="s">
        <v>4645</v>
      </c>
      <c r="C1124" s="179"/>
      <c r="D1124" s="148" t="s">
        <v>4</v>
      </c>
      <c r="E1124" s="11" t="str">
        <f ca="1">IF(AND(J1124&lt;&gt;"", O1124&lt;&gt;"", TODAY() &gt; O1124, N1124=""), "포스팅 지연",
IF(N1124&lt;&gt;"", "포스팅 완료",
IF(M1124=TRUE, "시술 완료",
IF(L1124=TRUE, "콘텐츠 가이드 전송",
IF(NOT(ISBLANK(J1124)), "예약 확정",
IF(I1124=TRUE, "구글폼 회신",
IF(H1124=TRUE, "구글폼 전송",
IF(G1124=TRUE, "거절",
IF(F1124=TRUE, "회신 수신",
"태핑 완료 회신대기")))))
))))</f>
        <v>회신 수신</v>
      </c>
      <c r="F1124" s="13" t="b">
        <v>1</v>
      </c>
      <c r="G1124" s="13" t="b">
        <v>0</v>
      </c>
      <c r="H1124" s="13" t="b">
        <v>0</v>
      </c>
      <c r="I1124" s="13" t="b">
        <f>IF(COUNTIF([1]!Form_Responses1[[#All],[Instagram account
(ex. idenel_official - Do not put "@")]], LOWER(A1124)) &gt; 0, TRUE, FALSE)</f>
        <v>0</v>
      </c>
      <c r="J1124" s="14"/>
      <c r="K1124" s="11" t="str">
        <f>IFERROR(VLOOKUP(LOWER(A1124), '[1]설문지 응답 시트1'!I:N, 6, FALSE), "")</f>
        <v/>
      </c>
      <c r="L1124" s="13" t="b">
        <v>0</v>
      </c>
      <c r="M1124" s="13" t="b">
        <v>0</v>
      </c>
      <c r="N1124" s="11"/>
      <c r="O1124" s="12" t="str">
        <f>IF(ISBLANK(Table1[[#This Row],[예약일(확정)]]),"",Table1[[#This Row],[예약일(확정)]]+7)</f>
        <v/>
      </c>
      <c r="P1124" s="11"/>
      <c r="Q1124" s="11"/>
      <c r="R1124" s="11"/>
      <c r="S1124" s="11"/>
      <c r="T1124" s="11"/>
      <c r="U1124" s="10"/>
    </row>
    <row r="1125" spans="1:21" ht="17">
      <c r="A1125" s="124" t="s">
        <v>4644</v>
      </c>
      <c r="B1125" s="184" t="s">
        <v>4643</v>
      </c>
      <c r="C1125" s="179"/>
      <c r="D1125" s="150" t="s">
        <v>4</v>
      </c>
      <c r="E1125" s="20" t="str">
        <f ca="1">IF(AND(J1125&lt;&gt;"", O1125&lt;&gt;"", TODAY() &gt; O1125, N1125=""), "포스팅 지연",
IF(N1125&lt;&gt;"", "포스팅 완료",
IF(M1125=TRUE, "시술 완료",
IF(L1125=TRUE, "콘텐츠 가이드 전송",
IF(NOT(ISBLANK(J1125)), "예약 확정",
IF(I1125=TRUE, "구글폼 회신",
IF(H1125=TRUE, "구글폼 전송",
IF(G1125=TRUE, "거절",
IF(F1125=TRUE, "회신 수신",
"태핑 완료 회신대기")))))
))))</f>
        <v>태핑 완료 회신대기</v>
      </c>
      <c r="F1125" s="22" t="b">
        <v>0</v>
      </c>
      <c r="G1125" s="22" t="b">
        <v>0</v>
      </c>
      <c r="H1125" s="22" t="b">
        <v>0</v>
      </c>
      <c r="I1125" s="22" t="b">
        <f>IF(COUNTIF([1]!Form_Responses1[[#All],[Instagram account
(ex. idenel_official - Do not put "@")]], LOWER(A1125)) &gt; 0, TRUE, FALSE)</f>
        <v>0</v>
      </c>
      <c r="J1125" s="23"/>
      <c r="K1125" s="20" t="str">
        <f>IFERROR(VLOOKUP(LOWER(A1125), '[1]설문지 응답 시트1'!I:N, 6, FALSE), "")</f>
        <v/>
      </c>
      <c r="L1125" s="22" t="b">
        <v>0</v>
      </c>
      <c r="M1125" s="22" t="b">
        <v>0</v>
      </c>
      <c r="N1125" s="20"/>
      <c r="O1125" s="21" t="str">
        <f>IF(ISBLANK(Table1[[#This Row],[예약일(확정)]]),"",Table1[[#This Row],[예약일(확정)]]+7)</f>
        <v/>
      </c>
      <c r="P1125" s="20"/>
      <c r="Q1125" s="20"/>
      <c r="R1125" s="20"/>
      <c r="S1125" s="20"/>
      <c r="T1125" s="20"/>
      <c r="U1125" s="19"/>
    </row>
    <row r="1126" spans="1:21" ht="17">
      <c r="A1126" s="71" t="s">
        <v>4642</v>
      </c>
      <c r="B1126" s="180" t="s">
        <v>4641</v>
      </c>
      <c r="C1126" s="179"/>
      <c r="D1126" s="148" t="s">
        <v>4</v>
      </c>
      <c r="E1126" s="11" t="str">
        <f ca="1">IF(AND(J1126&lt;&gt;"", O1126&lt;&gt;"", TODAY() &gt; O1126, N1126=""), "포스팅 지연",
IF(N1126&lt;&gt;"", "포스팅 완료",
IF(M1126=TRUE, "시술 완료",
IF(L1126=TRUE, "콘텐츠 가이드 전송",
IF(NOT(ISBLANK(J1126)), "예약 확정",
IF(I1126=TRUE, "구글폼 회신",
IF(H1126=TRUE, "구글폼 전송",
IF(G1126=TRUE, "거절",
IF(F1126=TRUE, "회신 수신",
"태핑 완료 회신대기")))))
))))</f>
        <v>태핑 완료 회신대기</v>
      </c>
      <c r="F1126" s="13" t="b">
        <v>0</v>
      </c>
      <c r="G1126" s="13" t="b">
        <v>0</v>
      </c>
      <c r="H1126" s="13" t="b">
        <v>0</v>
      </c>
      <c r="I1126" s="13" t="b">
        <f>IF(COUNTIF([1]!Form_Responses1[[#All],[Instagram account
(ex. idenel_official - Do not put "@")]], LOWER(A1126)) &gt; 0, TRUE, FALSE)</f>
        <v>0</v>
      </c>
      <c r="J1126" s="14"/>
      <c r="K1126" s="11" t="str">
        <f>IFERROR(VLOOKUP(LOWER(A1126), '[1]설문지 응답 시트1'!I:N, 6, FALSE), "")</f>
        <v/>
      </c>
      <c r="L1126" s="13" t="b">
        <v>0</v>
      </c>
      <c r="M1126" s="13" t="b">
        <v>0</v>
      </c>
      <c r="N1126" s="11"/>
      <c r="O1126" s="12" t="str">
        <f>IF(ISBLANK(Table1[[#This Row],[예약일(확정)]]),"",Table1[[#This Row],[예약일(확정)]]+7)</f>
        <v/>
      </c>
      <c r="P1126" s="11"/>
      <c r="Q1126" s="11"/>
      <c r="R1126" s="11"/>
      <c r="S1126" s="11"/>
      <c r="T1126" s="11"/>
      <c r="U1126" s="10"/>
    </row>
    <row r="1127" spans="1:21" ht="17">
      <c r="A1127" s="71" t="s">
        <v>4640</v>
      </c>
      <c r="B1127" s="180" t="s">
        <v>4639</v>
      </c>
      <c r="C1127" s="179"/>
      <c r="D1127" s="150" t="s">
        <v>4</v>
      </c>
      <c r="E1127" s="20" t="str">
        <f ca="1">IF(AND(J1127&lt;&gt;"", O1127&lt;&gt;"", TODAY() &gt; O1127, N1127=""), "포스팅 지연",
IF(N1127&lt;&gt;"", "포스팅 완료",
IF(M1127=TRUE, "시술 완료",
IF(L1127=TRUE, "콘텐츠 가이드 전송",
IF(NOT(ISBLANK(J1127)), "예약 확정",
IF(I1127=TRUE, "구글폼 회신",
IF(H1127=TRUE, "구글폼 전송",
IF(G1127=TRUE, "거절",
IF(F1127=TRUE, "회신 수신",
"태핑 완료 회신대기")))))
))))</f>
        <v>태핑 완료 회신대기</v>
      </c>
      <c r="F1127" s="22" t="b">
        <v>0</v>
      </c>
      <c r="G1127" s="22" t="b">
        <v>0</v>
      </c>
      <c r="H1127" s="22" t="b">
        <v>0</v>
      </c>
      <c r="I1127" s="22" t="b">
        <f>IF(COUNTIF([1]!Form_Responses1[[#All],[Instagram account
(ex. idenel_official - Do not put "@")]], LOWER(A1127)) &gt; 0, TRUE, FALSE)</f>
        <v>0</v>
      </c>
      <c r="J1127" s="23"/>
      <c r="K1127" s="20" t="str">
        <f>IFERROR(VLOOKUP(LOWER(A1127), '[1]설문지 응답 시트1'!I:N, 6, FALSE), "")</f>
        <v/>
      </c>
      <c r="L1127" s="22" t="b">
        <v>0</v>
      </c>
      <c r="M1127" s="22" t="b">
        <v>0</v>
      </c>
      <c r="N1127" s="20"/>
      <c r="O1127" s="21" t="str">
        <f>IF(ISBLANK(Table1[[#This Row],[예약일(확정)]]),"",Table1[[#This Row],[예약일(확정)]]+7)</f>
        <v/>
      </c>
      <c r="P1127" s="20"/>
      <c r="Q1127" s="20"/>
      <c r="R1127" s="20"/>
      <c r="S1127" s="20"/>
      <c r="T1127" s="20"/>
      <c r="U1127" s="19"/>
    </row>
    <row r="1128" spans="1:21" ht="17">
      <c r="A1128" s="124" t="s">
        <v>4638</v>
      </c>
      <c r="B1128" s="184" t="s">
        <v>4637</v>
      </c>
      <c r="C1128" s="179"/>
      <c r="D1128" s="148" t="s">
        <v>4</v>
      </c>
      <c r="E1128" s="11" t="str">
        <f ca="1">IF(AND(J1128&lt;&gt;"", O1128&lt;&gt;"", TODAY() &gt; O1128, N1128=""), "포스팅 지연",
IF(N1128&lt;&gt;"", "포스팅 완료",
IF(M1128=TRUE, "시술 완료",
IF(L1128=TRUE, "콘텐츠 가이드 전송",
IF(NOT(ISBLANK(J1128)), "예약 확정",
IF(I1128=TRUE, "구글폼 회신",
IF(H1128=TRUE, "구글폼 전송",
IF(G1128=TRUE, "거절",
IF(F1128=TRUE, "회신 수신",
"태핑 완료 회신대기")))))
))))</f>
        <v>태핑 완료 회신대기</v>
      </c>
      <c r="F1128" s="13" t="b">
        <v>0</v>
      </c>
      <c r="G1128" s="13" t="b">
        <v>0</v>
      </c>
      <c r="H1128" s="13" t="b">
        <v>0</v>
      </c>
      <c r="I1128" s="13" t="b">
        <f>IF(COUNTIF([1]!Form_Responses1[[#All],[Instagram account
(ex. idenel_official - Do not put "@")]], LOWER(A1128)) &gt; 0, TRUE, FALSE)</f>
        <v>0</v>
      </c>
      <c r="J1128" s="14"/>
      <c r="K1128" s="11" t="str">
        <f>IFERROR(VLOOKUP(LOWER(A1128), '[1]설문지 응답 시트1'!I:N, 6, FALSE), "")</f>
        <v/>
      </c>
      <c r="L1128" s="13" t="b">
        <v>0</v>
      </c>
      <c r="M1128" s="13" t="b">
        <v>0</v>
      </c>
      <c r="N1128" s="11"/>
      <c r="O1128" s="12" t="str">
        <f>IF(ISBLANK(Table1[[#This Row],[예약일(확정)]]),"",Table1[[#This Row],[예약일(확정)]]+7)</f>
        <v/>
      </c>
      <c r="P1128" s="11"/>
      <c r="Q1128" s="11"/>
      <c r="R1128" s="11"/>
      <c r="S1128" s="11"/>
      <c r="T1128" s="11"/>
      <c r="U1128" s="10"/>
    </row>
    <row r="1129" spans="1:21" ht="17">
      <c r="A1129" s="71" t="s">
        <v>4636</v>
      </c>
      <c r="B1129" s="180" t="s">
        <v>4635</v>
      </c>
      <c r="C1129" s="179"/>
      <c r="D1129" s="150" t="s">
        <v>4</v>
      </c>
      <c r="E1129" s="20" t="str">
        <f ca="1">IF(AND(J1129&lt;&gt;"", O1129&lt;&gt;"", TODAY() &gt; O1129, N1129=""), "포스팅 지연",
IF(N1129&lt;&gt;"", "포스팅 완료",
IF(M1129=TRUE, "시술 완료",
IF(L1129=TRUE, "콘텐츠 가이드 전송",
IF(NOT(ISBLANK(J1129)), "예약 확정",
IF(I1129=TRUE, "구글폼 회신",
IF(H1129=TRUE, "구글폼 전송",
IF(G1129=TRUE, "거절",
IF(F1129=TRUE, "회신 수신",
"태핑 완료 회신대기")))))
))))</f>
        <v>포스팅 완료</v>
      </c>
      <c r="F1129" s="22" t="b">
        <v>1</v>
      </c>
      <c r="G1129" s="22" t="b">
        <v>0</v>
      </c>
      <c r="H1129" s="22" t="b">
        <v>1</v>
      </c>
      <c r="I1129" s="22" t="b">
        <f>IF(COUNTIF([1]!Form_Responses1[[#All],[Instagram account
(ex. idenel_official - Do not put "@")]], LOWER(A1129)) &gt; 0, TRUE, FALSE)</f>
        <v>1</v>
      </c>
      <c r="J1129" s="23">
        <v>45861.4375</v>
      </c>
      <c r="K1129" s="20" t="str">
        <f>IFERROR(VLOOKUP(LOWER(A1129), '[1]설문지 응답 시트1'!I:N, 6, FALSE), "")</f>
        <v>Benjamin Clinic (Gangnam)</v>
      </c>
      <c r="L1129" s="22" t="b">
        <v>0</v>
      </c>
      <c r="M1129" s="22" t="b">
        <v>0</v>
      </c>
      <c r="N1129" s="33" t="s">
        <v>4634</v>
      </c>
      <c r="O1129" s="21">
        <f>IF(ISBLANK(Table1[[#This Row],[예약일(확정)]]),"",Table1[[#This Row],[예약일(확정)]]+7)</f>
        <v>45868.4375</v>
      </c>
      <c r="P1129" s="20"/>
      <c r="Q1129" s="20"/>
      <c r="R1129" s="20"/>
      <c r="S1129" s="20"/>
      <c r="T1129" s="20"/>
      <c r="U1129" s="19"/>
    </row>
    <row r="1130" spans="1:21" ht="17">
      <c r="A1130" s="124" t="s">
        <v>4633</v>
      </c>
      <c r="B1130" s="184" t="s">
        <v>4632</v>
      </c>
      <c r="C1130" s="179"/>
      <c r="D1130" s="148" t="s">
        <v>4</v>
      </c>
      <c r="E1130" s="11" t="str">
        <f ca="1">IF(AND(J1130&lt;&gt;"", O1130&lt;&gt;"", TODAY() &gt; O1130, N1130=""), "포스팅 지연",
IF(N1130&lt;&gt;"", "포스팅 완료",
IF(M1130=TRUE, "시술 완료",
IF(L1130=TRUE, "콘텐츠 가이드 전송",
IF(NOT(ISBLANK(J1130)), "예약 확정",
IF(I1130=TRUE, "구글폼 회신",
IF(H1130=TRUE, "구글폼 전송",
IF(G1130=TRUE, "거절",
IF(F1130=TRUE, "회신 수신",
"태핑 완료 회신대기")))))
))))</f>
        <v>구글폼 전송</v>
      </c>
      <c r="F1130" s="13" t="b">
        <v>1</v>
      </c>
      <c r="G1130" s="13" t="b">
        <v>0</v>
      </c>
      <c r="H1130" s="13" t="b">
        <v>1</v>
      </c>
      <c r="I1130" s="13" t="b">
        <f>IF(COUNTIF([1]!Form_Responses1[[#All],[Instagram account
(ex. idenel_official - Do not put "@")]], LOWER(A1130)) &gt; 0, TRUE, FALSE)</f>
        <v>0</v>
      </c>
      <c r="J1130" s="14"/>
      <c r="K1130" s="11" t="str">
        <f>IFERROR(VLOOKUP(LOWER(A1130), '[1]설문지 응답 시트1'!I:N, 6, FALSE), "")</f>
        <v/>
      </c>
      <c r="L1130" s="13" t="b">
        <v>0</v>
      </c>
      <c r="M1130" s="13" t="b">
        <v>0</v>
      </c>
      <c r="N1130" s="11"/>
      <c r="O1130" s="12" t="str">
        <f>IF(ISBLANK(Table1[[#This Row],[예약일(확정)]]),"",Table1[[#This Row],[예약일(확정)]]+7)</f>
        <v/>
      </c>
      <c r="P1130" s="11"/>
      <c r="Q1130" s="11"/>
      <c r="R1130" s="11"/>
      <c r="S1130" s="11"/>
      <c r="T1130" s="11"/>
      <c r="U1130" s="10"/>
    </row>
    <row r="1131" spans="1:21" ht="17">
      <c r="A1131" s="124" t="s">
        <v>4631</v>
      </c>
      <c r="B1131" s="184" t="s">
        <v>4630</v>
      </c>
      <c r="C1131" s="179"/>
      <c r="D1131" s="150" t="s">
        <v>4</v>
      </c>
      <c r="E1131" s="20" t="str">
        <f ca="1">IF(AND(J1131&lt;&gt;"", O1131&lt;&gt;"", TODAY() &gt; O1131, N1131=""), "포스팅 지연",
IF(N1131&lt;&gt;"", "포스팅 완료",
IF(M1131=TRUE, "시술 완료",
IF(L1131=TRUE, "콘텐츠 가이드 전송",
IF(NOT(ISBLANK(J1131)), "예약 확정",
IF(I1131=TRUE, "구글폼 회신",
IF(H1131=TRUE, "구글폼 전송",
IF(G1131=TRUE, "거절",
IF(F1131=TRUE, "회신 수신",
"태핑 완료 회신대기")))))
))))</f>
        <v>포스팅 완료</v>
      </c>
      <c r="F1131" s="22" t="b">
        <v>1</v>
      </c>
      <c r="G1131" s="22" t="b">
        <v>0</v>
      </c>
      <c r="H1131" s="22" t="b">
        <v>1</v>
      </c>
      <c r="I1131" s="22" t="b">
        <f>IF(COUNTIF([1]!Form_Responses1[[#All],[Instagram account
(ex. idenel_official - Do not put "@")]], LOWER(A1131)) &gt; 0, TRUE, FALSE)</f>
        <v>1</v>
      </c>
      <c r="J1131" s="23">
        <v>45849.625</v>
      </c>
      <c r="K1131" s="20" t="str">
        <f>IFERROR(VLOOKUP(LOWER(A1131), '[1]설문지 응답 시트1'!I:N, 6, FALSE), "")</f>
        <v>Benjamin Clinic (Gangnam)</v>
      </c>
      <c r="L1131" s="22" t="b">
        <v>0</v>
      </c>
      <c r="M1131" s="22" t="b">
        <v>0</v>
      </c>
      <c r="N1131" s="33" t="s">
        <v>4629</v>
      </c>
      <c r="O1131" s="21">
        <f>IF(ISBLANK(Table1[[#This Row],[예약일(확정)]]),"",Table1[[#This Row],[예약일(확정)]]+7)</f>
        <v>45856.625</v>
      </c>
      <c r="P1131" s="20"/>
      <c r="Q1131" s="20"/>
      <c r="R1131" s="20"/>
      <c r="S1131" s="20"/>
      <c r="T1131" s="20"/>
      <c r="U1131" s="19"/>
    </row>
    <row r="1132" spans="1:21" ht="17">
      <c r="A1132" s="71" t="s">
        <v>4628</v>
      </c>
      <c r="B1132" s="180" t="s">
        <v>4627</v>
      </c>
      <c r="C1132" s="179"/>
      <c r="D1132" s="148" t="s">
        <v>4</v>
      </c>
      <c r="E1132" s="11" t="str">
        <f ca="1">IF(AND(J1132&lt;&gt;"", O1132&lt;&gt;"", TODAY() &gt; O1132, N1132=""), "포스팅 지연",
IF(N1132&lt;&gt;"", "포스팅 완료",
IF(M1132=TRUE, "시술 완료",
IF(L1132=TRUE, "콘텐츠 가이드 전송",
IF(NOT(ISBLANK(J1132)), "예약 확정",
IF(I1132=TRUE, "구글폼 회신",
IF(H1132=TRUE, "구글폼 전송",
IF(G1132=TRUE, "거절",
IF(F1132=TRUE, "회신 수신",
"태핑 완료 회신대기")))))
))))</f>
        <v>태핑 완료 회신대기</v>
      </c>
      <c r="F1132" s="13" t="b">
        <v>0</v>
      </c>
      <c r="G1132" s="13" t="b">
        <v>0</v>
      </c>
      <c r="H1132" s="13" t="b">
        <v>0</v>
      </c>
      <c r="I1132" s="13" t="b">
        <f>IF(COUNTIF([1]!Form_Responses1[[#All],[Instagram account
(ex. idenel_official - Do not put "@")]], LOWER(A1132)) &gt; 0, TRUE, FALSE)</f>
        <v>0</v>
      </c>
      <c r="J1132" s="14"/>
      <c r="K1132" s="11" t="str">
        <f>IFERROR(VLOOKUP(LOWER(A1132), '[1]설문지 응답 시트1'!I:N, 6, FALSE), "")</f>
        <v/>
      </c>
      <c r="L1132" s="13" t="b">
        <v>0</v>
      </c>
      <c r="M1132" s="13" t="b">
        <v>0</v>
      </c>
      <c r="N1132" s="11"/>
      <c r="O1132" s="12" t="str">
        <f>IF(ISBLANK(Table1[[#This Row],[예약일(확정)]]),"",Table1[[#This Row],[예약일(확정)]]+7)</f>
        <v/>
      </c>
      <c r="P1132" s="11"/>
      <c r="Q1132" s="11"/>
      <c r="R1132" s="11"/>
      <c r="S1132" s="11"/>
      <c r="T1132" s="11"/>
      <c r="U1132" s="10"/>
    </row>
    <row r="1133" spans="1:21" ht="17">
      <c r="A1133" s="124" t="s">
        <v>4626</v>
      </c>
      <c r="B1133" s="184" t="s">
        <v>4625</v>
      </c>
      <c r="C1133" s="179"/>
      <c r="D1133" s="150" t="s">
        <v>4</v>
      </c>
      <c r="E1133" s="20" t="str">
        <f ca="1">IF(AND(J1133&lt;&gt;"", O1133&lt;&gt;"", TODAY() &gt; O1133, N1133=""), "포스팅 지연",
IF(N1133&lt;&gt;"", "포스팅 완료",
IF(M1133=TRUE, "시술 완료",
IF(L1133=TRUE, "콘텐츠 가이드 전송",
IF(NOT(ISBLANK(J1133)), "예약 확정",
IF(I1133=TRUE, "구글폼 회신",
IF(H1133=TRUE, "구글폼 전송",
IF(G1133=TRUE, "거절",
IF(F1133=TRUE, "회신 수신",
"태핑 완료 회신대기")))))
))))</f>
        <v>태핑 완료 회신대기</v>
      </c>
      <c r="F1133" s="22" t="b">
        <v>0</v>
      </c>
      <c r="G1133" s="22" t="b">
        <v>0</v>
      </c>
      <c r="H1133" s="22" t="b">
        <v>0</v>
      </c>
      <c r="I1133" s="22" t="b">
        <f>IF(COUNTIF([1]!Form_Responses1[[#All],[Instagram account
(ex. idenel_official - Do not put "@")]], LOWER(A1133)) &gt; 0, TRUE, FALSE)</f>
        <v>0</v>
      </c>
      <c r="J1133" s="23"/>
      <c r="K1133" s="20" t="str">
        <f>IFERROR(VLOOKUP(LOWER(A1133), '[1]설문지 응답 시트1'!I:N, 6, FALSE), "")</f>
        <v/>
      </c>
      <c r="L1133" s="22" t="b">
        <v>0</v>
      </c>
      <c r="M1133" s="22" t="b">
        <v>0</v>
      </c>
      <c r="N1133" s="20"/>
      <c r="O1133" s="21" t="str">
        <f>IF(ISBLANK(Table1[[#This Row],[예약일(확정)]]),"",Table1[[#This Row],[예약일(확정)]]+7)</f>
        <v/>
      </c>
      <c r="P1133" s="20"/>
      <c r="Q1133" s="20"/>
      <c r="R1133" s="20"/>
      <c r="S1133" s="20"/>
      <c r="T1133" s="20"/>
      <c r="U1133" s="19"/>
    </row>
    <row r="1134" spans="1:21" ht="17">
      <c r="A1134" s="71" t="s">
        <v>4624</v>
      </c>
      <c r="B1134" s="180" t="s">
        <v>4623</v>
      </c>
      <c r="C1134" s="179"/>
      <c r="D1134" s="148" t="s">
        <v>4</v>
      </c>
      <c r="E1134" s="11" t="str">
        <f ca="1">IF(AND(J1134&lt;&gt;"", O1134&lt;&gt;"", TODAY() &gt; O1134, N1134=""), "포스팅 지연",
IF(N1134&lt;&gt;"", "포스팅 완료",
IF(M1134=TRUE, "시술 완료",
IF(L1134=TRUE, "콘텐츠 가이드 전송",
IF(NOT(ISBLANK(J1134)), "예약 확정",
IF(I1134=TRUE, "구글폼 회신",
IF(H1134=TRUE, "구글폼 전송",
IF(G1134=TRUE, "거절",
IF(F1134=TRUE, "회신 수신",
"태핑 완료 회신대기")))))
))))</f>
        <v>태핑 완료 회신대기</v>
      </c>
      <c r="F1134" s="13" t="b">
        <v>0</v>
      </c>
      <c r="G1134" s="13" t="b">
        <v>0</v>
      </c>
      <c r="H1134" s="13" t="b">
        <v>0</v>
      </c>
      <c r="I1134" s="13" t="b">
        <f>IF(COUNTIF([1]!Form_Responses1[[#All],[Instagram account
(ex. idenel_official - Do not put "@")]], LOWER(A1134)) &gt; 0, TRUE, FALSE)</f>
        <v>0</v>
      </c>
      <c r="J1134" s="14"/>
      <c r="K1134" s="11" t="str">
        <f>IFERROR(VLOOKUP(LOWER(A1134), '[1]설문지 응답 시트1'!I:N, 6, FALSE), "")</f>
        <v/>
      </c>
      <c r="L1134" s="13" t="b">
        <v>0</v>
      </c>
      <c r="M1134" s="13" t="b">
        <v>0</v>
      </c>
      <c r="N1134" s="11"/>
      <c r="O1134" s="12" t="str">
        <f>IF(ISBLANK(Table1[[#This Row],[예약일(확정)]]),"",Table1[[#This Row],[예약일(확정)]]+7)</f>
        <v/>
      </c>
      <c r="P1134" s="11"/>
      <c r="Q1134" s="11"/>
      <c r="R1134" s="11"/>
      <c r="S1134" s="11"/>
      <c r="T1134" s="11"/>
      <c r="U1134" s="10"/>
    </row>
    <row r="1135" spans="1:21" ht="17">
      <c r="A1135" s="72" t="s">
        <v>1509</v>
      </c>
      <c r="B1135" s="201" t="s">
        <v>1508</v>
      </c>
      <c r="C1135" s="193"/>
      <c r="D1135" s="150" t="s">
        <v>4</v>
      </c>
      <c r="E1135" s="20" t="str">
        <f ca="1">IF(AND(J1135&lt;&gt;"", O1135&lt;&gt;"", TODAY() &gt; O1135, N1135=""), "포스팅 지연",
IF(N1135&lt;&gt;"", "포스팅 완료",
IF(M1135=TRUE, "시술 완료",
IF(L1135=TRUE, "콘텐츠 가이드 전송",
IF(NOT(ISBLANK(J1135)), "예약 확정",
IF(I1135=TRUE, "구글폼 회신",
IF(H1135=TRUE, "구글폼 전송",
IF(G1135=TRUE, "거절",
IF(F1135=TRUE, "회신 수신",
"태핑 완료 회신대기")))))
))))</f>
        <v>회신 수신</v>
      </c>
      <c r="F1135" s="22" t="b">
        <v>1</v>
      </c>
      <c r="G1135" s="22" t="b">
        <v>0</v>
      </c>
      <c r="H1135" s="22" t="b">
        <v>0</v>
      </c>
      <c r="I1135" s="22" t="b">
        <f>IF(COUNTIF([1]!Form_Responses1[[#All],[Instagram account
(ex. idenel_official - Do not put "@")]], LOWER(A1135)) &gt; 0, TRUE, FALSE)</f>
        <v>0</v>
      </c>
      <c r="J1135" s="23"/>
      <c r="K1135" s="20" t="str">
        <f>IFERROR(VLOOKUP(LOWER(A1135), '[1]설문지 응답 시트1'!I:N, 6, FALSE), "")</f>
        <v/>
      </c>
      <c r="L1135" s="22" t="b">
        <v>0</v>
      </c>
      <c r="M1135" s="22" t="b">
        <v>0</v>
      </c>
      <c r="N1135" s="20"/>
      <c r="O1135" s="21" t="str">
        <f>IF(ISBLANK(Table1[[#This Row],[예약일(확정)]]),"",Table1[[#This Row],[예약일(확정)]]+7)</f>
        <v/>
      </c>
      <c r="P1135" s="20"/>
      <c r="Q1135" s="20"/>
      <c r="R1135" s="20"/>
      <c r="S1135" s="20"/>
      <c r="T1135" s="20"/>
      <c r="U1135" s="19"/>
    </row>
    <row r="1136" spans="1:21" ht="17">
      <c r="A1136" s="75" t="s">
        <v>4622</v>
      </c>
      <c r="B1136" s="201" t="s">
        <v>4621</v>
      </c>
      <c r="C1136" s="193"/>
      <c r="D1136" s="148" t="s">
        <v>4</v>
      </c>
      <c r="E1136" s="11" t="str">
        <f ca="1">IF(AND(J1136&lt;&gt;"", O1136&lt;&gt;"", TODAY() &gt; O1136, N1136=""), "포스팅 지연",
IF(N1136&lt;&gt;"", "포스팅 완료",
IF(M1136=TRUE, "시술 완료",
IF(L1136=TRUE, "콘텐츠 가이드 전송",
IF(NOT(ISBLANK(J1136)), "예약 확정",
IF(I1136=TRUE, "구글폼 회신",
IF(H1136=TRUE, "구글폼 전송",
IF(G1136=TRUE, "거절",
IF(F1136=TRUE, "회신 수신",
"태핑 완료 회신대기")))))
))))</f>
        <v>태핑 완료 회신대기</v>
      </c>
      <c r="F1136" s="13" t="b">
        <v>0</v>
      </c>
      <c r="G1136" s="13" t="b">
        <v>0</v>
      </c>
      <c r="H1136" s="13" t="b">
        <v>0</v>
      </c>
      <c r="I1136" s="13" t="b">
        <f>IF(COUNTIF([1]!Form_Responses1[[#All],[Instagram account
(ex. idenel_official - Do not put "@")]], LOWER(A1136)) &gt; 0, TRUE, FALSE)</f>
        <v>0</v>
      </c>
      <c r="J1136" s="14"/>
      <c r="K1136" s="11" t="str">
        <f>IFERROR(VLOOKUP(LOWER(A1136), '[1]설문지 응답 시트1'!I:N, 6, FALSE), "")</f>
        <v/>
      </c>
      <c r="L1136" s="13" t="b">
        <v>0</v>
      </c>
      <c r="M1136" s="13" t="b">
        <v>0</v>
      </c>
      <c r="N1136" s="11"/>
      <c r="O1136" s="12" t="str">
        <f>IF(ISBLANK(Table1[[#This Row],[예약일(확정)]]),"",Table1[[#This Row],[예약일(확정)]]+7)</f>
        <v/>
      </c>
      <c r="P1136" s="11"/>
      <c r="Q1136" s="11"/>
      <c r="R1136" s="11"/>
      <c r="S1136" s="11"/>
      <c r="T1136" s="11"/>
      <c r="U1136" s="10"/>
    </row>
    <row r="1137" spans="1:21" ht="17">
      <c r="A1137" s="124" t="s">
        <v>4620</v>
      </c>
      <c r="B1137" s="184" t="s">
        <v>4619</v>
      </c>
      <c r="C1137" s="179"/>
      <c r="D1137" s="150" t="s">
        <v>4</v>
      </c>
      <c r="E1137" s="20" t="str">
        <f ca="1">IF(AND(J1137&lt;&gt;"", O1137&lt;&gt;"", TODAY() &gt; O1137, N1137=""), "포스팅 지연",
IF(N1137&lt;&gt;"", "포스팅 완료",
IF(M1137=TRUE, "시술 완료",
IF(L1137=TRUE, "콘텐츠 가이드 전송",
IF(NOT(ISBLANK(J1137)), "예약 확정",
IF(I1137=TRUE, "구글폼 회신",
IF(H1137=TRUE, "구글폼 전송",
IF(G1137=TRUE, "거절",
IF(F1137=TRUE, "회신 수신",
"태핑 완료 회신대기")))))
))))</f>
        <v>태핑 완료 회신대기</v>
      </c>
      <c r="F1137" s="22" t="b">
        <v>0</v>
      </c>
      <c r="G1137" s="22" t="b">
        <v>0</v>
      </c>
      <c r="H1137" s="22" t="b">
        <v>0</v>
      </c>
      <c r="I1137" s="22" t="b">
        <f>IF(COUNTIF([1]!Form_Responses1[[#All],[Instagram account
(ex. idenel_official - Do not put "@")]], LOWER(A1137)) &gt; 0, TRUE, FALSE)</f>
        <v>0</v>
      </c>
      <c r="J1137" s="23"/>
      <c r="K1137" s="20" t="str">
        <f>IFERROR(VLOOKUP(LOWER(A1137), '[1]설문지 응답 시트1'!I:N, 6, FALSE), "")</f>
        <v/>
      </c>
      <c r="L1137" s="22" t="b">
        <v>0</v>
      </c>
      <c r="M1137" s="22" t="b">
        <v>0</v>
      </c>
      <c r="N1137" s="20"/>
      <c r="O1137" s="21" t="str">
        <f>IF(ISBLANK(Table1[[#This Row],[예약일(확정)]]),"",Table1[[#This Row],[예약일(확정)]]+7)</f>
        <v/>
      </c>
      <c r="P1137" s="20"/>
      <c r="Q1137" s="20"/>
      <c r="R1137" s="20"/>
      <c r="S1137" s="20"/>
      <c r="T1137" s="20"/>
      <c r="U1137" s="19"/>
    </row>
    <row r="1138" spans="1:21" ht="17">
      <c r="A1138" s="71" t="s">
        <v>4618</v>
      </c>
      <c r="B1138" s="180" t="s">
        <v>4617</v>
      </c>
      <c r="C1138" s="179"/>
      <c r="D1138" s="148" t="s">
        <v>4</v>
      </c>
      <c r="E1138" s="11" t="str">
        <f ca="1">IF(AND(J1138&lt;&gt;"", O1138&lt;&gt;"", TODAY() &gt; O1138, N1138=""), "포스팅 지연",
IF(N1138&lt;&gt;"", "포스팅 완료",
IF(M1138=TRUE, "시술 완료",
IF(L1138=TRUE, "콘텐츠 가이드 전송",
IF(NOT(ISBLANK(J1138)), "예약 확정",
IF(I1138=TRUE, "구글폼 회신",
IF(H1138=TRUE, "구글폼 전송",
IF(G1138=TRUE, "거절",
IF(F1138=TRUE, "회신 수신",
"태핑 완료 회신대기")))))
))))</f>
        <v>태핑 완료 회신대기</v>
      </c>
      <c r="F1138" s="13" t="b">
        <v>0</v>
      </c>
      <c r="G1138" s="13" t="b">
        <v>0</v>
      </c>
      <c r="H1138" s="13" t="b">
        <v>0</v>
      </c>
      <c r="I1138" s="13" t="b">
        <f>IF(COUNTIF([1]!Form_Responses1[[#All],[Instagram account
(ex. idenel_official - Do not put "@")]], LOWER(A1138)) &gt; 0, TRUE, FALSE)</f>
        <v>0</v>
      </c>
      <c r="J1138" s="14"/>
      <c r="K1138" s="11" t="str">
        <f>IFERROR(VLOOKUP(LOWER(A1138), '[1]설문지 응답 시트1'!I:N, 6, FALSE), "")</f>
        <v/>
      </c>
      <c r="L1138" s="13" t="b">
        <v>0</v>
      </c>
      <c r="M1138" s="13" t="b">
        <v>0</v>
      </c>
      <c r="N1138" s="11"/>
      <c r="O1138" s="12" t="str">
        <f>IF(ISBLANK(Table1[[#This Row],[예약일(확정)]]),"",Table1[[#This Row],[예약일(확정)]]+7)</f>
        <v/>
      </c>
      <c r="P1138" s="11"/>
      <c r="Q1138" s="11"/>
      <c r="R1138" s="11"/>
      <c r="S1138" s="11"/>
      <c r="T1138" s="11"/>
      <c r="U1138" s="10"/>
    </row>
    <row r="1139" spans="1:21" ht="17">
      <c r="A1139" s="124" t="s">
        <v>4616</v>
      </c>
      <c r="B1139" s="184" t="s">
        <v>4615</v>
      </c>
      <c r="C1139" s="179"/>
      <c r="D1139" s="150" t="s">
        <v>4</v>
      </c>
      <c r="E1139" s="20" t="str">
        <f ca="1">IF(AND(J1139&lt;&gt;"", O1139&lt;&gt;"", TODAY() &gt; O1139, N1139=""), "포스팅 지연",
IF(N1139&lt;&gt;"", "포스팅 완료",
IF(M1139=TRUE, "시술 완료",
IF(L1139=TRUE, "콘텐츠 가이드 전송",
IF(NOT(ISBLANK(J1139)), "예약 확정",
IF(I1139=TRUE, "구글폼 회신",
IF(H1139=TRUE, "구글폼 전송",
IF(G1139=TRUE, "거절",
IF(F1139=TRUE, "회신 수신",
"태핑 완료 회신대기")))))
))))</f>
        <v>태핑 완료 회신대기</v>
      </c>
      <c r="F1139" s="22" t="b">
        <v>0</v>
      </c>
      <c r="G1139" s="22" t="b">
        <v>0</v>
      </c>
      <c r="H1139" s="22" t="b">
        <v>0</v>
      </c>
      <c r="I1139" s="22" t="b">
        <f>IF(COUNTIF([1]!Form_Responses1[[#All],[Instagram account
(ex. idenel_official - Do not put "@")]], LOWER(A1139)) &gt; 0, TRUE, FALSE)</f>
        <v>0</v>
      </c>
      <c r="J1139" s="23"/>
      <c r="K1139" s="20" t="str">
        <f>IFERROR(VLOOKUP(LOWER(A1139), '[1]설문지 응답 시트1'!I:N, 6, FALSE), "")</f>
        <v/>
      </c>
      <c r="L1139" s="22" t="b">
        <v>0</v>
      </c>
      <c r="M1139" s="22" t="b">
        <v>0</v>
      </c>
      <c r="N1139" s="20"/>
      <c r="O1139" s="21" t="str">
        <f>IF(ISBLANK(Table1[[#This Row],[예약일(확정)]]),"",Table1[[#This Row],[예약일(확정)]]+7)</f>
        <v/>
      </c>
      <c r="P1139" s="20"/>
      <c r="Q1139" s="20"/>
      <c r="R1139" s="20"/>
      <c r="S1139" s="20"/>
      <c r="T1139" s="20"/>
      <c r="U1139" s="19"/>
    </row>
    <row r="1140" spans="1:21" ht="17">
      <c r="A1140" s="71" t="s">
        <v>4614</v>
      </c>
      <c r="B1140" s="180" t="s">
        <v>4613</v>
      </c>
      <c r="C1140" s="179"/>
      <c r="D1140" s="148" t="s">
        <v>4</v>
      </c>
      <c r="E1140" s="11" t="str">
        <f ca="1">IF(AND(J1140&lt;&gt;"", O1140&lt;&gt;"", TODAY() &gt; O1140, N1140=""), "포스팅 지연",
IF(N1140&lt;&gt;"", "포스팅 완료",
IF(M1140=TRUE, "시술 완료",
IF(L1140=TRUE, "콘텐츠 가이드 전송",
IF(NOT(ISBLANK(J1140)), "예약 확정",
IF(I1140=TRUE, "구글폼 회신",
IF(H1140=TRUE, "구글폼 전송",
IF(G1140=TRUE, "거절",
IF(F1140=TRUE, "회신 수신",
"태핑 완료 회신대기")))))
))))</f>
        <v>태핑 완료 회신대기</v>
      </c>
      <c r="F1140" s="13" t="b">
        <v>0</v>
      </c>
      <c r="G1140" s="13" t="b">
        <v>0</v>
      </c>
      <c r="H1140" s="13" t="b">
        <v>0</v>
      </c>
      <c r="I1140" s="13" t="b">
        <f>IF(COUNTIF([1]!Form_Responses1[[#All],[Instagram account
(ex. idenel_official - Do not put "@")]], LOWER(A1140)) &gt; 0, TRUE, FALSE)</f>
        <v>0</v>
      </c>
      <c r="J1140" s="14"/>
      <c r="K1140" s="11" t="str">
        <f>IFERROR(VLOOKUP(LOWER(A1140), '[1]설문지 응답 시트1'!I:N, 6, FALSE), "")</f>
        <v/>
      </c>
      <c r="L1140" s="13" t="b">
        <v>0</v>
      </c>
      <c r="M1140" s="13" t="b">
        <v>0</v>
      </c>
      <c r="N1140" s="11"/>
      <c r="O1140" s="12" t="str">
        <f>IF(ISBLANK(Table1[[#This Row],[예약일(확정)]]),"",Table1[[#This Row],[예약일(확정)]]+7)</f>
        <v/>
      </c>
      <c r="P1140" s="11"/>
      <c r="Q1140" s="11"/>
      <c r="R1140" s="11"/>
      <c r="S1140" s="11"/>
      <c r="T1140" s="11"/>
      <c r="U1140" s="10"/>
    </row>
    <row r="1141" spans="1:21" ht="17">
      <c r="A1141" s="124" t="s">
        <v>4612</v>
      </c>
      <c r="B1141" s="184" t="s">
        <v>4611</v>
      </c>
      <c r="C1141" s="179"/>
      <c r="D1141" s="150" t="s">
        <v>4</v>
      </c>
      <c r="E1141" s="20" t="str">
        <f ca="1">IF(AND(J1141&lt;&gt;"", O1141&lt;&gt;"", TODAY() &gt; O1141, N1141=""), "포스팅 지연",
IF(N1141&lt;&gt;"", "포스팅 완료",
IF(M1141=TRUE, "시술 완료",
IF(L1141=TRUE, "콘텐츠 가이드 전송",
IF(NOT(ISBLANK(J1141)), "예약 확정",
IF(I1141=TRUE, "구글폼 회신",
IF(H1141=TRUE, "구글폼 전송",
IF(G1141=TRUE, "거절",
IF(F1141=TRUE, "회신 수신",
"태핑 완료 회신대기")))))
))))</f>
        <v>태핑 완료 회신대기</v>
      </c>
      <c r="F1141" s="22" t="b">
        <v>0</v>
      </c>
      <c r="G1141" s="22" t="b">
        <v>0</v>
      </c>
      <c r="H1141" s="22" t="b">
        <v>0</v>
      </c>
      <c r="I1141" s="22" t="b">
        <f>IF(COUNTIF([1]!Form_Responses1[[#All],[Instagram account
(ex. idenel_official - Do not put "@")]], LOWER(A1141)) &gt; 0, TRUE, FALSE)</f>
        <v>0</v>
      </c>
      <c r="J1141" s="23"/>
      <c r="K1141" s="20" t="str">
        <f>IFERROR(VLOOKUP(LOWER(A1141), '[1]설문지 응답 시트1'!I:N, 6, FALSE), "")</f>
        <v/>
      </c>
      <c r="L1141" s="22" t="b">
        <v>0</v>
      </c>
      <c r="M1141" s="22" t="b">
        <v>0</v>
      </c>
      <c r="N1141" s="20"/>
      <c r="O1141" s="21" t="str">
        <f>IF(ISBLANK(Table1[[#This Row],[예약일(확정)]]),"",Table1[[#This Row],[예약일(확정)]]+7)</f>
        <v/>
      </c>
      <c r="P1141" s="20"/>
      <c r="Q1141" s="20"/>
      <c r="R1141" s="20"/>
      <c r="S1141" s="20"/>
      <c r="T1141" s="20"/>
      <c r="U1141" s="19"/>
    </row>
    <row r="1142" spans="1:21" ht="17">
      <c r="A1142" s="71" t="s">
        <v>4610</v>
      </c>
      <c r="B1142" s="180" t="s">
        <v>4609</v>
      </c>
      <c r="C1142" s="179"/>
      <c r="D1142" s="148" t="s">
        <v>4</v>
      </c>
      <c r="E1142" s="11" t="str">
        <f ca="1">IF(AND(J1142&lt;&gt;"", O1142&lt;&gt;"", TODAY() &gt; O1142, N1142=""), "포스팅 지연",
IF(N1142&lt;&gt;"", "포스팅 완료",
IF(M1142=TRUE, "시술 완료",
IF(L1142=TRUE, "콘텐츠 가이드 전송",
IF(NOT(ISBLANK(J1142)), "예약 확정",
IF(I1142=TRUE, "구글폼 회신",
IF(H1142=TRUE, "구글폼 전송",
IF(G1142=TRUE, "거절",
IF(F1142=TRUE, "회신 수신",
"태핑 완료 회신대기")))))
))))</f>
        <v>태핑 완료 회신대기</v>
      </c>
      <c r="F1142" s="13" t="b">
        <v>0</v>
      </c>
      <c r="G1142" s="13" t="b">
        <v>0</v>
      </c>
      <c r="H1142" s="13" t="b">
        <v>0</v>
      </c>
      <c r="I1142" s="13" t="b">
        <f>IF(COUNTIF([1]!Form_Responses1[[#All],[Instagram account
(ex. idenel_official - Do not put "@")]], LOWER(A1142)) &gt; 0, TRUE, FALSE)</f>
        <v>0</v>
      </c>
      <c r="J1142" s="14"/>
      <c r="K1142" s="11" t="str">
        <f>IFERROR(VLOOKUP(LOWER(A1142), '[1]설문지 응답 시트1'!I:N, 6, FALSE), "")</f>
        <v/>
      </c>
      <c r="L1142" s="13" t="b">
        <v>0</v>
      </c>
      <c r="M1142" s="13" t="b">
        <v>0</v>
      </c>
      <c r="N1142" s="11"/>
      <c r="O1142" s="12" t="str">
        <f>IF(ISBLANK(Table1[[#This Row],[예약일(확정)]]),"",Table1[[#This Row],[예약일(확정)]]+7)</f>
        <v/>
      </c>
      <c r="P1142" s="11"/>
      <c r="Q1142" s="11"/>
      <c r="R1142" s="11"/>
      <c r="S1142" s="11"/>
      <c r="T1142" s="11"/>
      <c r="U1142" s="10"/>
    </row>
    <row r="1143" spans="1:21" ht="17">
      <c r="A1143" s="124" t="s">
        <v>4608</v>
      </c>
      <c r="B1143" s="184" t="s">
        <v>4607</v>
      </c>
      <c r="C1143" s="179"/>
      <c r="D1143" s="150" t="s">
        <v>4</v>
      </c>
      <c r="E1143" s="20" t="str">
        <f ca="1">IF(AND(J1143&lt;&gt;"", O1143&lt;&gt;"", TODAY() &gt; O1143, N1143=""), "포스팅 지연",
IF(N1143&lt;&gt;"", "포스팅 완료",
IF(M1143=TRUE, "시술 완료",
IF(L1143=TRUE, "콘텐츠 가이드 전송",
IF(NOT(ISBLANK(J1143)), "예약 확정",
IF(I1143=TRUE, "구글폼 회신",
IF(H1143=TRUE, "구글폼 전송",
IF(G1143=TRUE, "거절",
IF(F1143=TRUE, "회신 수신",
"태핑 완료 회신대기")))))
))))</f>
        <v>태핑 완료 회신대기</v>
      </c>
      <c r="F1143" s="22" t="b">
        <v>0</v>
      </c>
      <c r="G1143" s="22" t="b">
        <v>0</v>
      </c>
      <c r="H1143" s="22" t="b">
        <v>0</v>
      </c>
      <c r="I1143" s="22" t="b">
        <f>IF(COUNTIF([1]!Form_Responses1[[#All],[Instagram account
(ex. idenel_official - Do not put "@")]], LOWER(A1143)) &gt; 0, TRUE, FALSE)</f>
        <v>0</v>
      </c>
      <c r="J1143" s="23"/>
      <c r="K1143" s="20" t="str">
        <f>IFERROR(VLOOKUP(LOWER(A1143), '[1]설문지 응답 시트1'!I:N, 6, FALSE), "")</f>
        <v/>
      </c>
      <c r="L1143" s="22" t="b">
        <v>0</v>
      </c>
      <c r="M1143" s="22" t="b">
        <v>0</v>
      </c>
      <c r="N1143" s="20"/>
      <c r="O1143" s="21" t="str">
        <f>IF(ISBLANK(Table1[[#This Row],[예약일(확정)]]),"",Table1[[#This Row],[예약일(확정)]]+7)</f>
        <v/>
      </c>
      <c r="P1143" s="20"/>
      <c r="Q1143" s="20"/>
      <c r="R1143" s="20"/>
      <c r="S1143" s="20"/>
      <c r="T1143" s="20"/>
      <c r="U1143" s="19"/>
    </row>
    <row r="1144" spans="1:21" ht="17">
      <c r="A1144" s="71" t="s">
        <v>4606</v>
      </c>
      <c r="B1144" s="180" t="s">
        <v>4605</v>
      </c>
      <c r="C1144" s="179"/>
      <c r="D1144" s="148" t="s">
        <v>4</v>
      </c>
      <c r="E1144" s="11" t="str">
        <f ca="1">IF(AND(J1144&lt;&gt;"", O1144&lt;&gt;"", TODAY() &gt; O1144, N1144=""), "포스팅 지연",
IF(N1144&lt;&gt;"", "포스팅 완료",
IF(M1144=TRUE, "시술 완료",
IF(L1144=TRUE, "콘텐츠 가이드 전송",
IF(NOT(ISBLANK(J1144)), "예약 확정",
IF(I1144=TRUE, "구글폼 회신",
IF(H1144=TRUE, "구글폼 전송",
IF(G1144=TRUE, "거절",
IF(F1144=TRUE, "회신 수신",
"태핑 완료 회신대기")))))
))))</f>
        <v>포스팅 완료</v>
      </c>
      <c r="F1144" s="13" t="b">
        <v>1</v>
      </c>
      <c r="G1144" s="13" t="b">
        <v>0</v>
      </c>
      <c r="H1144" s="13" t="b">
        <v>1</v>
      </c>
      <c r="I1144" s="13" t="b">
        <f>IF(COUNTIF([1]!Form_Responses1[[#All],[Instagram account
(ex. idenel_official - Do not put "@")]], LOWER(A1144)) &gt; 0, TRUE, FALSE)</f>
        <v>1</v>
      </c>
      <c r="J1144" s="14">
        <v>45833.583333333336</v>
      </c>
      <c r="K1144" s="11" t="str">
        <f>IFERROR(VLOOKUP(LOWER(A1144), '[1]설문지 응답 시트1'!I:N, 6, FALSE), "")</f>
        <v>Benjamin Clinic (Gangnam)</v>
      </c>
      <c r="L1144" s="13" t="b">
        <v>1</v>
      </c>
      <c r="M1144" s="13" t="b">
        <v>0</v>
      </c>
      <c r="N1144" s="58" t="s">
        <v>4604</v>
      </c>
      <c r="O1144" s="12">
        <f>IF(ISBLANK(Table1[[#This Row],[예약일(확정)]]),"",Table1[[#This Row],[예약일(확정)]]+7)</f>
        <v>45840.583333333336</v>
      </c>
      <c r="P1144" s="11"/>
      <c r="Q1144" s="11"/>
      <c r="R1144" s="11"/>
      <c r="S1144" s="11"/>
      <c r="T1144" s="58" t="s">
        <v>4603</v>
      </c>
      <c r="U1144" s="10"/>
    </row>
    <row r="1145" spans="1:21" ht="17">
      <c r="A1145" s="71" t="s">
        <v>4602</v>
      </c>
      <c r="B1145" s="180" t="s">
        <v>4601</v>
      </c>
      <c r="C1145" s="179"/>
      <c r="D1145" s="150" t="s">
        <v>4</v>
      </c>
      <c r="E1145" s="20" t="str">
        <f ca="1">IF(AND(J1145&lt;&gt;"", O1145&lt;&gt;"", TODAY() &gt; O1145, N1145=""), "포스팅 지연",
IF(N1145&lt;&gt;"", "포스팅 완료",
IF(M1145=TRUE, "시술 완료",
IF(L1145=TRUE, "콘텐츠 가이드 전송",
IF(NOT(ISBLANK(J1145)), "예약 확정",
IF(I1145=TRUE, "구글폼 회신",
IF(H1145=TRUE, "구글폼 전송",
IF(G1145=TRUE, "거절",
IF(F1145=TRUE, "회신 수신",
"태핑 완료 회신대기")))))
))))</f>
        <v>회신 수신</v>
      </c>
      <c r="F1145" s="22" t="b">
        <v>1</v>
      </c>
      <c r="G1145" s="22" t="b">
        <v>0</v>
      </c>
      <c r="H1145" s="22" t="b">
        <v>0</v>
      </c>
      <c r="I1145" s="22" t="b">
        <f>IF(COUNTIF([1]!Form_Responses1[[#All],[Instagram account
(ex. idenel_official - Do not put "@")]], LOWER(A1145)) &gt; 0, TRUE, FALSE)</f>
        <v>0</v>
      </c>
      <c r="J1145" s="23"/>
      <c r="K1145" s="20" t="str">
        <f>IFERROR(VLOOKUP(LOWER(A1145), '[1]설문지 응답 시트1'!I:N, 6, FALSE), "")</f>
        <v/>
      </c>
      <c r="L1145" s="22" t="b">
        <v>0</v>
      </c>
      <c r="M1145" s="22" t="b">
        <v>0</v>
      </c>
      <c r="N1145" s="20"/>
      <c r="O1145" s="21" t="str">
        <f>IF(ISBLANK(Table1[[#This Row],[예약일(확정)]]),"",Table1[[#This Row],[예약일(확정)]]+7)</f>
        <v/>
      </c>
      <c r="P1145" s="20"/>
      <c r="Q1145" s="20"/>
      <c r="R1145" s="20"/>
      <c r="S1145" s="20"/>
      <c r="T1145" s="20"/>
      <c r="U1145" s="19"/>
    </row>
    <row r="1146" spans="1:21" ht="17">
      <c r="A1146" s="124" t="s">
        <v>4600</v>
      </c>
      <c r="B1146" s="184" t="s">
        <v>4599</v>
      </c>
      <c r="C1146" s="179"/>
      <c r="D1146" s="148" t="s">
        <v>4</v>
      </c>
      <c r="E1146" s="11" t="str">
        <f ca="1">IF(AND(J1146&lt;&gt;"", O1146&lt;&gt;"", TODAY() &gt; O1146, N1146=""), "포스팅 지연",
IF(N1146&lt;&gt;"", "포스팅 완료",
IF(M1146=TRUE, "시술 완료",
IF(L1146=TRUE, "콘텐츠 가이드 전송",
IF(NOT(ISBLANK(J1146)), "예약 확정",
IF(I1146=TRUE, "구글폼 회신",
IF(H1146=TRUE, "구글폼 전송",
IF(G1146=TRUE, "거절",
IF(F1146=TRUE, "회신 수신",
"태핑 완료 회신대기")))))
))))</f>
        <v>태핑 완료 회신대기</v>
      </c>
      <c r="F1146" s="13" t="b">
        <v>0</v>
      </c>
      <c r="G1146" s="13" t="b">
        <v>0</v>
      </c>
      <c r="H1146" s="13" t="b">
        <v>0</v>
      </c>
      <c r="I1146" s="13" t="b">
        <f>IF(COUNTIF([1]!Form_Responses1[[#All],[Instagram account
(ex. idenel_official - Do not put "@")]], LOWER(A1146)) &gt; 0, TRUE, FALSE)</f>
        <v>0</v>
      </c>
      <c r="J1146" s="14"/>
      <c r="K1146" s="11" t="str">
        <f>IFERROR(VLOOKUP(LOWER(A1146), '[1]설문지 응답 시트1'!I:N, 6, FALSE), "")</f>
        <v/>
      </c>
      <c r="L1146" s="13" t="b">
        <v>0</v>
      </c>
      <c r="M1146" s="13" t="b">
        <v>0</v>
      </c>
      <c r="N1146" s="11"/>
      <c r="O1146" s="12" t="str">
        <f>IF(ISBLANK(Table1[[#This Row],[예약일(확정)]]),"",Table1[[#This Row],[예약일(확정)]]+7)</f>
        <v/>
      </c>
      <c r="P1146" s="11"/>
      <c r="Q1146" s="11"/>
      <c r="R1146" s="11"/>
      <c r="S1146" s="11"/>
      <c r="T1146" s="11"/>
      <c r="U1146" s="10"/>
    </row>
    <row r="1147" spans="1:21" ht="17">
      <c r="A1147" s="71" t="s">
        <v>725</v>
      </c>
      <c r="B1147" s="180" t="s">
        <v>4598</v>
      </c>
      <c r="C1147" s="179"/>
      <c r="D1147" s="150" t="s">
        <v>4</v>
      </c>
      <c r="E1147" s="20" t="str">
        <f ca="1">IF(AND(J1147&lt;&gt;"", O1147&lt;&gt;"", TODAY() &gt; O1147, N1147=""), "포스팅 지연",
IF(N1147&lt;&gt;"", "포스팅 완료",
IF(M1147=TRUE, "시술 완료",
IF(L1147=TRUE, "콘텐츠 가이드 전송",
IF(NOT(ISBLANK(J1147)), "예약 확정",
IF(I1147=TRUE, "구글폼 회신",
IF(H1147=TRUE, "구글폼 전송",
IF(G1147=TRUE, "거절",
IF(F1147=TRUE, "회신 수신",
"태핑 완료 회신대기")))))
))))</f>
        <v>태핑 완료 회신대기</v>
      </c>
      <c r="F1147" s="22" t="b">
        <v>0</v>
      </c>
      <c r="G1147" s="22" t="b">
        <v>0</v>
      </c>
      <c r="H1147" s="22" t="b">
        <v>0</v>
      </c>
      <c r="I1147" s="22" t="b">
        <f>IF(COUNTIF([1]!Form_Responses1[[#All],[Instagram account
(ex. idenel_official - Do not put "@")]], LOWER(A1147)) &gt; 0, TRUE, FALSE)</f>
        <v>0</v>
      </c>
      <c r="J1147" s="23"/>
      <c r="K1147" s="20" t="str">
        <f>IFERROR(VLOOKUP(LOWER(A1147), '[1]설문지 응답 시트1'!I:N, 6, FALSE), "")</f>
        <v/>
      </c>
      <c r="L1147" s="22" t="b">
        <v>0</v>
      </c>
      <c r="M1147" s="22" t="b">
        <v>0</v>
      </c>
      <c r="N1147" s="20"/>
      <c r="O1147" s="21" t="str">
        <f>IF(ISBLANK(Table1[[#This Row],[예약일(확정)]]),"",Table1[[#This Row],[예약일(확정)]]+7)</f>
        <v/>
      </c>
      <c r="P1147" s="20"/>
      <c r="Q1147" s="20"/>
      <c r="R1147" s="20"/>
      <c r="S1147" s="20"/>
      <c r="T1147" s="20"/>
      <c r="U1147" s="19"/>
    </row>
    <row r="1148" spans="1:21" ht="17">
      <c r="A1148" s="124" t="s">
        <v>4597</v>
      </c>
      <c r="B1148" s="184" t="s">
        <v>4596</v>
      </c>
      <c r="C1148" s="179"/>
      <c r="D1148" s="148" t="s">
        <v>4</v>
      </c>
      <c r="E1148" s="11" t="str">
        <f ca="1">IF(AND(J1148&lt;&gt;"", O1148&lt;&gt;"", TODAY() &gt; O1148, N1148=""), "포스팅 지연",
IF(N1148&lt;&gt;"", "포스팅 완료",
IF(M1148=TRUE, "시술 완료",
IF(L1148=TRUE, "콘텐츠 가이드 전송",
IF(NOT(ISBLANK(J1148)), "예약 확정",
IF(I1148=TRUE, "구글폼 회신",
IF(H1148=TRUE, "구글폼 전송",
IF(G1148=TRUE, "거절",
IF(F1148=TRUE, "회신 수신",
"태핑 완료 회신대기")))))
))))</f>
        <v>태핑 완료 회신대기</v>
      </c>
      <c r="F1148" s="13" t="b">
        <v>0</v>
      </c>
      <c r="G1148" s="13" t="b">
        <v>0</v>
      </c>
      <c r="H1148" s="13" t="b">
        <v>0</v>
      </c>
      <c r="I1148" s="13" t="b">
        <f>IF(COUNTIF([1]!Form_Responses1[[#All],[Instagram account
(ex. idenel_official - Do not put "@")]], LOWER(A1148)) &gt; 0, TRUE, FALSE)</f>
        <v>0</v>
      </c>
      <c r="J1148" s="14"/>
      <c r="K1148" s="11" t="str">
        <f>IFERROR(VLOOKUP(LOWER(A1148), '[1]설문지 응답 시트1'!I:N, 6, FALSE), "")</f>
        <v/>
      </c>
      <c r="L1148" s="13" t="b">
        <v>0</v>
      </c>
      <c r="M1148" s="13" t="b">
        <v>0</v>
      </c>
      <c r="N1148" s="11"/>
      <c r="O1148" s="12" t="str">
        <f>IF(ISBLANK(Table1[[#This Row],[예약일(확정)]]),"",Table1[[#This Row],[예약일(확정)]]+7)</f>
        <v/>
      </c>
      <c r="P1148" s="11"/>
      <c r="Q1148" s="11"/>
      <c r="R1148" s="11"/>
      <c r="S1148" s="11"/>
      <c r="T1148" s="11"/>
      <c r="U1148" s="10"/>
    </row>
    <row r="1149" spans="1:21" ht="14">
      <c r="A1149" s="20" t="s">
        <v>4595</v>
      </c>
      <c r="B1149" s="217" t="str">
        <f>"https://www.instagram.com/"&amp;A1149</f>
        <v>https://www.instagram.com/zulaa_hyuna</v>
      </c>
      <c r="C1149" s="54"/>
      <c r="D1149" s="150" t="s">
        <v>4</v>
      </c>
      <c r="E1149" s="20" t="str">
        <f ca="1">IF(AND(J1149&lt;&gt;"", O1149&lt;&gt;"", TODAY() &gt; O1149, N1149=""), "포스팅 지연",
IF(N1149&lt;&gt;"", "포스팅 완료",
IF(M1149=TRUE, "시술 완료",
IF(L1149=TRUE, "콘텐츠 가이드 전송",
IF(NOT(ISBLANK(J1149)), "예약 확정",
IF(I1149=TRUE, "구글폼 회신",
IF(H1149=TRUE, "구글폼 전송",
IF(G1149=TRUE, "거절",
IF(F1149=TRUE, "회신 수신",
"태핑 완료 회신대기")))))
))))</f>
        <v>포스팅 완료</v>
      </c>
      <c r="F1149" s="22" t="b">
        <v>1</v>
      </c>
      <c r="G1149" s="22" t="b">
        <v>0</v>
      </c>
      <c r="H1149" s="22" t="b">
        <v>1</v>
      </c>
      <c r="I1149" s="22" t="b">
        <f>IF(COUNTIF([1]!Form_Responses1[[#All],[Instagram account
(ex. idenel_official - Do not put "@")]], LOWER(A1149)) &gt; 0, TRUE, FALSE)</f>
        <v>1</v>
      </c>
      <c r="J1149" s="23">
        <v>45828.458333333336</v>
      </c>
      <c r="K1149" s="20" t="str">
        <f>IFERROR(VLOOKUP(LOWER(A1149), '[1]설문지 응답 시트1'!I:N, 6, FALSE), "")</f>
        <v>Benjamin Clinic (Gangnam)</v>
      </c>
      <c r="L1149" s="22" t="b">
        <v>1</v>
      </c>
      <c r="M1149" s="22" t="b">
        <v>0</v>
      </c>
      <c r="N1149" s="33" t="s">
        <v>4594</v>
      </c>
      <c r="O1149" s="21">
        <f>IF(ISBLANK(Table1[[#This Row],[예약일(확정)]]),"",Table1[[#This Row],[예약일(확정)]]+7)</f>
        <v>45835.458333333336</v>
      </c>
      <c r="P1149" s="20"/>
      <c r="Q1149" s="20"/>
      <c r="R1149" s="20"/>
      <c r="S1149" s="20"/>
      <c r="T1149" s="20" t="s">
        <v>4593</v>
      </c>
      <c r="U1149" s="19"/>
    </row>
    <row r="1150" spans="1:21" ht="17">
      <c r="A1150" s="124" t="s">
        <v>4592</v>
      </c>
      <c r="B1150" s="184" t="s">
        <v>4591</v>
      </c>
      <c r="C1150" s="179"/>
      <c r="D1150" s="148" t="s">
        <v>4</v>
      </c>
      <c r="E1150" s="11" t="str">
        <f ca="1">IF(AND(J1150&lt;&gt;"", O1150&lt;&gt;"", TODAY() &gt; O1150, N1150=""), "포스팅 지연",
IF(N1150&lt;&gt;"", "포스팅 완료",
IF(M1150=TRUE, "시술 완료",
IF(L1150=TRUE, "콘텐츠 가이드 전송",
IF(NOT(ISBLANK(J1150)), "예약 확정",
IF(I1150=TRUE, "구글폼 회신",
IF(H1150=TRUE, "구글폼 전송",
IF(G1150=TRUE, "거절",
IF(F1150=TRUE, "회신 수신",
"태핑 완료 회신대기")))))
))))</f>
        <v>태핑 완료 회신대기</v>
      </c>
      <c r="F1150" s="13" t="b">
        <v>0</v>
      </c>
      <c r="G1150" s="13" t="b">
        <v>0</v>
      </c>
      <c r="H1150" s="13" t="b">
        <v>0</v>
      </c>
      <c r="I1150" s="13" t="b">
        <f>IF(COUNTIF([1]!Form_Responses1[[#All],[Instagram account
(ex. idenel_official - Do not put "@")]], LOWER(A1150)) &gt; 0, TRUE, FALSE)</f>
        <v>0</v>
      </c>
      <c r="J1150" s="14"/>
      <c r="K1150" s="11" t="str">
        <f>IFERROR(VLOOKUP(LOWER(A1150), '[1]설문지 응답 시트1'!I:N, 6, FALSE), "")</f>
        <v/>
      </c>
      <c r="L1150" s="13" t="b">
        <v>0</v>
      </c>
      <c r="M1150" s="13" t="b">
        <v>0</v>
      </c>
      <c r="N1150" s="11"/>
      <c r="O1150" s="12" t="str">
        <f>IF(ISBLANK(Table1[[#This Row],[예약일(확정)]]),"",Table1[[#This Row],[예약일(확정)]]+7)</f>
        <v/>
      </c>
      <c r="P1150" s="11"/>
      <c r="Q1150" s="11"/>
      <c r="R1150" s="11"/>
      <c r="S1150" s="11"/>
      <c r="T1150" s="11"/>
      <c r="U1150" s="10"/>
    </row>
    <row r="1151" spans="1:21" ht="17">
      <c r="A1151" s="124" t="s">
        <v>4590</v>
      </c>
      <c r="B1151" s="184" t="s">
        <v>4589</v>
      </c>
      <c r="C1151" s="179"/>
      <c r="D1151" s="150" t="s">
        <v>4</v>
      </c>
      <c r="E1151" s="20" t="str">
        <f ca="1">IF(AND(J1151&lt;&gt;"", O1151&lt;&gt;"", TODAY() &gt; O1151, N1151=""), "포스팅 지연",
IF(N1151&lt;&gt;"", "포스팅 완료",
IF(M1151=TRUE, "시술 완료",
IF(L1151=TRUE, "콘텐츠 가이드 전송",
IF(NOT(ISBLANK(J1151)), "예약 확정",
IF(I1151=TRUE, "구글폼 회신",
IF(H1151=TRUE, "구글폼 전송",
IF(G1151=TRUE, "거절",
IF(F1151=TRUE, "회신 수신",
"태핑 완료 회신대기")))))
))))</f>
        <v>태핑 완료 회신대기</v>
      </c>
      <c r="F1151" s="22" t="b">
        <v>0</v>
      </c>
      <c r="G1151" s="22" t="b">
        <v>0</v>
      </c>
      <c r="H1151" s="22" t="b">
        <v>0</v>
      </c>
      <c r="I1151" s="22" t="b">
        <f>IF(COUNTIF([1]!Form_Responses1[[#All],[Instagram account
(ex. idenel_official - Do not put "@")]], LOWER(A1151)) &gt; 0, TRUE, FALSE)</f>
        <v>0</v>
      </c>
      <c r="J1151" s="23"/>
      <c r="K1151" s="20" t="str">
        <f>IFERROR(VLOOKUP(LOWER(A1151), '[1]설문지 응답 시트1'!I:N, 6, FALSE), "")</f>
        <v/>
      </c>
      <c r="L1151" s="22" t="b">
        <v>0</v>
      </c>
      <c r="M1151" s="22" t="b">
        <v>0</v>
      </c>
      <c r="N1151" s="20"/>
      <c r="O1151" s="21" t="str">
        <f>IF(ISBLANK(Table1[[#This Row],[예약일(확정)]]),"",Table1[[#This Row],[예약일(확정)]]+7)</f>
        <v/>
      </c>
      <c r="P1151" s="20"/>
      <c r="Q1151" s="20"/>
      <c r="R1151" s="20"/>
      <c r="S1151" s="20"/>
      <c r="T1151" s="20"/>
      <c r="U1151" s="19"/>
    </row>
    <row r="1152" spans="1:21" ht="17">
      <c r="A1152" s="71" t="s">
        <v>4588</v>
      </c>
      <c r="B1152" s="180" t="s">
        <v>4587</v>
      </c>
      <c r="C1152" s="179"/>
      <c r="D1152" s="148" t="s">
        <v>4</v>
      </c>
      <c r="E1152" s="11" t="str">
        <f ca="1">IF(AND(J1152&lt;&gt;"", O1152&lt;&gt;"", TODAY() &gt; O1152, N1152=""), "포스팅 지연",
IF(N1152&lt;&gt;"", "포스팅 완료",
IF(M1152=TRUE, "시술 완료",
IF(L1152=TRUE, "콘텐츠 가이드 전송",
IF(NOT(ISBLANK(J1152)), "예약 확정",
IF(I1152=TRUE, "구글폼 회신",
IF(H1152=TRUE, "구글폼 전송",
IF(G1152=TRUE, "거절",
IF(F1152=TRUE, "회신 수신",
"태핑 완료 회신대기")))))
))))</f>
        <v>태핑 완료 회신대기</v>
      </c>
      <c r="F1152" s="13" t="b">
        <v>0</v>
      </c>
      <c r="G1152" s="13" t="b">
        <v>0</v>
      </c>
      <c r="H1152" s="13" t="b">
        <v>0</v>
      </c>
      <c r="I1152" s="13" t="b">
        <f>IF(COUNTIF([1]!Form_Responses1[[#All],[Instagram account
(ex. idenel_official - Do not put "@")]], LOWER(A1152)) &gt; 0, TRUE, FALSE)</f>
        <v>0</v>
      </c>
      <c r="J1152" s="14"/>
      <c r="K1152" s="11" t="str">
        <f>IFERROR(VLOOKUP(LOWER(A1152), '[1]설문지 응답 시트1'!I:N, 6, FALSE), "")</f>
        <v/>
      </c>
      <c r="L1152" s="13" t="b">
        <v>0</v>
      </c>
      <c r="M1152" s="13" t="b">
        <v>0</v>
      </c>
      <c r="N1152" s="11"/>
      <c r="O1152" s="12" t="str">
        <f>IF(ISBLANK(Table1[[#This Row],[예약일(확정)]]),"",Table1[[#This Row],[예약일(확정)]]+7)</f>
        <v/>
      </c>
      <c r="P1152" s="11"/>
      <c r="Q1152" s="11"/>
      <c r="R1152" s="11"/>
      <c r="S1152" s="11"/>
      <c r="T1152" s="11"/>
      <c r="U1152" s="10"/>
    </row>
    <row r="1153" spans="1:21" ht="17">
      <c r="A1153" s="124" t="s">
        <v>2147</v>
      </c>
      <c r="B1153" s="184" t="s">
        <v>4586</v>
      </c>
      <c r="C1153" s="179"/>
      <c r="D1153" s="150" t="s">
        <v>4</v>
      </c>
      <c r="E1153" s="20" t="str">
        <f ca="1">IF(AND(J1153&lt;&gt;"", O1153&lt;&gt;"", TODAY() &gt; O1153, N1153=""), "포스팅 지연",
IF(N1153&lt;&gt;"", "포스팅 완료",
IF(M1153=TRUE, "시술 완료",
IF(L1153=TRUE, "콘텐츠 가이드 전송",
IF(NOT(ISBLANK(J1153)), "예약 확정",
IF(I1153=TRUE, "구글폼 회신",
IF(H1153=TRUE, "구글폼 전송",
IF(G1153=TRUE, "거절",
IF(F1153=TRUE, "회신 수신",
"태핑 완료 회신대기")))))
))))</f>
        <v>포스팅 지연</v>
      </c>
      <c r="F1153" s="22" t="b">
        <v>1</v>
      </c>
      <c r="G1153" s="22" t="b">
        <v>0</v>
      </c>
      <c r="H1153" s="22" t="b">
        <v>1</v>
      </c>
      <c r="I1153" s="22" t="b">
        <f>IF(COUNTIF([1]!Form_Responses1[[#All],[Instagram account
(ex. idenel_official - Do not put "@")]], LOWER(A1153)) &gt; 0, TRUE, FALSE)</f>
        <v>1</v>
      </c>
      <c r="J1153" s="23">
        <v>45890.604166666664</v>
      </c>
      <c r="K1153" s="20" t="str">
        <f>IFERROR(VLOOKUP(LOWER(A1153), '[1]설문지 응답 시트1'!I:N, 6, FALSE), "")</f>
        <v>Benjamin Clinic (Gangnam)</v>
      </c>
      <c r="L1153" s="22" t="b">
        <v>0</v>
      </c>
      <c r="M1153" s="22" t="b">
        <v>0</v>
      </c>
      <c r="N1153" s="20"/>
      <c r="O1153" s="21">
        <f>IF(ISBLANK(Table1[[#This Row],[예약일(확정)]]),"",Table1[[#This Row],[예약일(확정)]]+7)</f>
        <v>45897.604166666664</v>
      </c>
      <c r="P1153" s="20"/>
      <c r="Q1153" s="20"/>
      <c r="R1153" s="20"/>
      <c r="S1153" s="20"/>
      <c r="T1153" s="20"/>
      <c r="U1153" s="19"/>
    </row>
    <row r="1154" spans="1:21" ht="17">
      <c r="A1154" s="71" t="s">
        <v>4585</v>
      </c>
      <c r="B1154" s="180" t="s">
        <v>4584</v>
      </c>
      <c r="C1154" s="179"/>
      <c r="D1154" s="148" t="s">
        <v>4</v>
      </c>
      <c r="E1154" s="11" t="str">
        <f ca="1">IF(AND(J1154&lt;&gt;"", O1154&lt;&gt;"", TODAY() &gt; O1154, N1154=""), "포스팅 지연",
IF(N1154&lt;&gt;"", "포스팅 완료",
IF(M1154=TRUE, "시술 완료",
IF(L1154=TRUE, "콘텐츠 가이드 전송",
IF(NOT(ISBLANK(J1154)), "예약 확정",
IF(I1154=TRUE, "구글폼 회신",
IF(H1154=TRUE, "구글폼 전송",
IF(G1154=TRUE, "거절",
IF(F1154=TRUE, "회신 수신",
"태핑 완료 회신대기")))))
))))</f>
        <v>태핑 완료 회신대기</v>
      </c>
      <c r="F1154" s="13" t="b">
        <v>0</v>
      </c>
      <c r="G1154" s="13" t="b">
        <v>0</v>
      </c>
      <c r="H1154" s="13" t="b">
        <v>0</v>
      </c>
      <c r="I1154" s="13" t="b">
        <f>IF(COUNTIF([1]!Form_Responses1[[#All],[Instagram account
(ex. idenel_official - Do not put "@")]], LOWER(A1154)) &gt; 0, TRUE, FALSE)</f>
        <v>0</v>
      </c>
      <c r="J1154" s="14"/>
      <c r="K1154" s="11" t="str">
        <f>IFERROR(VLOOKUP(LOWER(A1154), '[1]설문지 응답 시트1'!I:N, 6, FALSE), "")</f>
        <v/>
      </c>
      <c r="L1154" s="13" t="b">
        <v>0</v>
      </c>
      <c r="M1154" s="13" t="b">
        <v>0</v>
      </c>
      <c r="N1154" s="11"/>
      <c r="O1154" s="12" t="str">
        <f>IF(ISBLANK(Table1[[#This Row],[예약일(확정)]]),"",Table1[[#This Row],[예약일(확정)]]+7)</f>
        <v/>
      </c>
      <c r="P1154" s="11"/>
      <c r="Q1154" s="11"/>
      <c r="R1154" s="11"/>
      <c r="S1154" s="11"/>
      <c r="T1154" s="11"/>
      <c r="U1154" s="10"/>
    </row>
    <row r="1155" spans="1:21" ht="17">
      <c r="A1155" s="71" t="s">
        <v>4583</v>
      </c>
      <c r="B1155" s="180" t="s">
        <v>4582</v>
      </c>
      <c r="C1155" s="179"/>
      <c r="D1155" s="150" t="s">
        <v>4</v>
      </c>
      <c r="E1155" s="20" t="str">
        <f ca="1">IF(AND(J1155&lt;&gt;"", O1155&lt;&gt;"", TODAY() &gt; O1155, N1155=""), "포스팅 지연",
IF(N1155&lt;&gt;"", "포스팅 완료",
IF(M1155=TRUE, "시술 완료",
IF(L1155=TRUE, "콘텐츠 가이드 전송",
IF(NOT(ISBLANK(J1155)), "예약 확정",
IF(I1155=TRUE, "구글폼 회신",
IF(H1155=TRUE, "구글폼 전송",
IF(G1155=TRUE, "거절",
IF(F1155=TRUE, "회신 수신",
"태핑 완료 회신대기")))))
))))</f>
        <v>태핑 완료 회신대기</v>
      </c>
      <c r="F1155" s="22" t="b">
        <v>0</v>
      </c>
      <c r="G1155" s="22" t="b">
        <v>0</v>
      </c>
      <c r="H1155" s="22" t="b">
        <v>0</v>
      </c>
      <c r="I1155" s="22" t="b">
        <f>IF(COUNTIF([1]!Form_Responses1[[#All],[Instagram account
(ex. idenel_official - Do not put "@")]], LOWER(A1155)) &gt; 0, TRUE, FALSE)</f>
        <v>0</v>
      </c>
      <c r="J1155" s="23"/>
      <c r="K1155" s="20" t="str">
        <f>IFERROR(VLOOKUP(LOWER(A1155), '[1]설문지 응답 시트1'!I:N, 6, FALSE), "")</f>
        <v/>
      </c>
      <c r="L1155" s="22" t="b">
        <v>0</v>
      </c>
      <c r="M1155" s="22" t="b">
        <v>0</v>
      </c>
      <c r="N1155" s="20"/>
      <c r="O1155" s="21" t="str">
        <f>IF(ISBLANK(Table1[[#This Row],[예약일(확정)]]),"",Table1[[#This Row],[예약일(확정)]]+7)</f>
        <v/>
      </c>
      <c r="P1155" s="20"/>
      <c r="Q1155" s="20"/>
      <c r="R1155" s="20"/>
      <c r="S1155" s="20"/>
      <c r="T1155" s="20"/>
      <c r="U1155" s="19"/>
    </row>
    <row r="1156" spans="1:21" ht="17">
      <c r="A1156" s="124" t="s">
        <v>4581</v>
      </c>
      <c r="B1156" s="184" t="s">
        <v>4580</v>
      </c>
      <c r="C1156" s="179"/>
      <c r="D1156" s="148" t="s">
        <v>4</v>
      </c>
      <c r="E1156" s="11" t="str">
        <f ca="1">IF(AND(J1156&lt;&gt;"", O1156&lt;&gt;"", TODAY() &gt; O1156, N1156=""), "포스팅 지연",
IF(N1156&lt;&gt;"", "포스팅 완료",
IF(M1156=TRUE, "시술 완료",
IF(L1156=TRUE, "콘텐츠 가이드 전송",
IF(NOT(ISBLANK(J1156)), "예약 확정",
IF(I1156=TRUE, "구글폼 회신",
IF(H1156=TRUE, "구글폼 전송",
IF(G1156=TRUE, "거절",
IF(F1156=TRUE, "회신 수신",
"태핑 완료 회신대기")))))
))))</f>
        <v>태핑 완료 회신대기</v>
      </c>
      <c r="F1156" s="13" t="b">
        <v>0</v>
      </c>
      <c r="G1156" s="13" t="b">
        <v>0</v>
      </c>
      <c r="H1156" s="13" t="b">
        <v>0</v>
      </c>
      <c r="I1156" s="13" t="b">
        <f>IF(COUNTIF([1]!Form_Responses1[[#All],[Instagram account
(ex. idenel_official - Do not put "@")]], LOWER(A1156)) &gt; 0, TRUE, FALSE)</f>
        <v>0</v>
      </c>
      <c r="J1156" s="14"/>
      <c r="K1156" s="11" t="str">
        <f>IFERROR(VLOOKUP(LOWER(A1156), '[1]설문지 응답 시트1'!I:N, 6, FALSE), "")</f>
        <v/>
      </c>
      <c r="L1156" s="13" t="b">
        <v>0</v>
      </c>
      <c r="M1156" s="13" t="b">
        <v>0</v>
      </c>
      <c r="N1156" s="11"/>
      <c r="O1156" s="12" t="str">
        <f>IF(ISBLANK(Table1[[#This Row],[예약일(확정)]]),"",Table1[[#This Row],[예약일(확정)]]+7)</f>
        <v/>
      </c>
      <c r="P1156" s="11"/>
      <c r="Q1156" s="11"/>
      <c r="R1156" s="11"/>
      <c r="S1156" s="11"/>
      <c r="T1156" s="11"/>
      <c r="U1156" s="10"/>
    </row>
    <row r="1157" spans="1:21" ht="17">
      <c r="A1157" s="72" t="s">
        <v>4579</v>
      </c>
      <c r="B1157" s="173" t="s">
        <v>4578</v>
      </c>
      <c r="C1157" s="172"/>
      <c r="D1157" s="150" t="s">
        <v>4</v>
      </c>
      <c r="E1157" s="20" t="str">
        <f ca="1">IF(AND(J1157&lt;&gt;"", O1157&lt;&gt;"", TODAY() &gt; O1157, N1157=""), "포스팅 지연",
IF(N1157&lt;&gt;"", "포스팅 완료",
IF(M1157=TRUE, "시술 완료",
IF(L1157=TRUE, "콘텐츠 가이드 전송",
IF(NOT(ISBLANK(J1157)), "예약 확정",
IF(I1157=TRUE, "구글폼 회신",
IF(H1157=TRUE, "구글폼 전송",
IF(G1157=TRUE, "거절",
IF(F1157=TRUE, "회신 수신",
"태핑 완료 회신대기")))))
))))</f>
        <v>포스팅 완료</v>
      </c>
      <c r="F1157" s="22" t="b">
        <v>1</v>
      </c>
      <c r="G1157" s="22" t="b">
        <v>0</v>
      </c>
      <c r="H1157" s="22" t="b">
        <v>1</v>
      </c>
      <c r="I1157" s="22" t="b">
        <f>IF(COUNTIF([1]!Form_Responses1[[#All],[Instagram account
(ex. idenel_official - Do not put "@")]], LOWER(A1157)) &gt; 0, TRUE, FALSE)</f>
        <v>1</v>
      </c>
      <c r="J1157" s="23">
        <v>45828.479166666664</v>
      </c>
      <c r="K1157" s="20" t="str">
        <f>IFERROR(VLOOKUP(LOWER(A1157), '[1]설문지 응답 시트1'!I:N, 6, FALSE), "")</f>
        <v>Obliv Clinic (Incheon)</v>
      </c>
      <c r="L1157" s="22" t="b">
        <v>0</v>
      </c>
      <c r="M1157" s="22" t="b">
        <v>0</v>
      </c>
      <c r="N1157" s="191" t="s">
        <v>4577</v>
      </c>
      <c r="O1157" s="21">
        <f>IF(ISBLANK(Table1[[#This Row],[예약일(확정)]]),"",Table1[[#This Row],[예약일(확정)]]+7)</f>
        <v>45835.479166666664</v>
      </c>
      <c r="P1157" s="216"/>
      <c r="Q1157" s="20"/>
      <c r="R1157" s="20"/>
      <c r="S1157" s="20"/>
      <c r="T1157" s="33" t="s">
        <v>4576</v>
      </c>
      <c r="U1157" s="19"/>
    </row>
    <row r="1158" spans="1:21" ht="17">
      <c r="A1158" s="75" t="s">
        <v>4575</v>
      </c>
      <c r="B1158" s="201" t="s">
        <v>4574</v>
      </c>
      <c r="C1158" s="193"/>
      <c r="D1158" s="148" t="s">
        <v>4</v>
      </c>
      <c r="E1158" s="11" t="e">
        <f ca="1">IF(AND(J1158&lt;&gt;"", O1158&lt;&gt;"", TODAY() &gt; O1158, N1158=""), "포스팅 지연",
IF(N1158&lt;&gt;"", "포스팅 완료",
IF(M1158=TRUE, "시술 완료",
IF(L1158=TRUE, "콘텐츠 가이드 전송",
IF(NOT(ISBLANK(J1158)), "예약 확정",
IF(I1158=TRUE, "구글폼 회신",
IF(H1158=TRUE, "구글폼 전송",
IF(G1158=TRUE, "거절",
IF(F1158=TRUE, "회신 수신",
"태핑 완료 회신대기")))))
))))</f>
        <v>#VALUE!</v>
      </c>
      <c r="F1158" s="13" t="b">
        <v>1</v>
      </c>
      <c r="G1158" s="13" t="b">
        <v>0</v>
      </c>
      <c r="H1158" s="13" t="b">
        <v>1</v>
      </c>
      <c r="I1158" s="13" t="b">
        <f>IF(COUNTIF([1]!Form_Responses1[[#All],[Instagram account
(ex. idenel_official - Do not put "@")]], LOWER(A1158)) &gt; 0, TRUE, FALSE)</f>
        <v>1</v>
      </c>
      <c r="J1158" s="11" t="s">
        <v>4492</v>
      </c>
      <c r="K1158" s="11" t="str">
        <f>IFERROR(VLOOKUP(LOWER(A1158), '[1]설문지 응답 시트1'!I:N, 6, FALSE), "")</f>
        <v>Benjamin Clinic (Gangnam)</v>
      </c>
      <c r="L1158" s="13" t="b">
        <v>1</v>
      </c>
      <c r="M1158" s="13" t="b">
        <v>0</v>
      </c>
      <c r="N1158" s="11"/>
      <c r="O1158" s="12" t="e">
        <f>IF(ISBLANK(Table1[[#This Row],[예약일(확정)]]),"",Table1[[#This Row],[예약일(확정)]]+7)</f>
        <v>#VALUE!</v>
      </c>
      <c r="P1158" s="11"/>
      <c r="Q1158" s="11"/>
      <c r="R1158" s="11"/>
      <c r="S1158" s="11"/>
      <c r="T1158" s="11"/>
      <c r="U1158" s="10"/>
    </row>
    <row r="1159" spans="1:21" ht="17">
      <c r="A1159" s="72" t="s">
        <v>4573</v>
      </c>
      <c r="B1159" s="201" t="s">
        <v>4572</v>
      </c>
      <c r="C1159" s="193"/>
      <c r="D1159" s="150" t="s">
        <v>4</v>
      </c>
      <c r="E1159" s="20" t="str">
        <f ca="1">IF(AND(J1159&lt;&gt;"", O1159&lt;&gt;"", TODAY() &gt; O1159, N1159=""), "포스팅 지연",
IF(N1159&lt;&gt;"", "포스팅 완료",
IF(M1159=TRUE, "시술 완료",
IF(L1159=TRUE, "콘텐츠 가이드 전송",
IF(NOT(ISBLANK(J1159)), "예약 확정",
IF(I1159=TRUE, "구글폼 회신",
IF(H1159=TRUE, "구글폼 전송",
IF(G1159=TRUE, "거절",
IF(F1159=TRUE, "회신 수신",
"태핑 완료 회신대기")))))
))))</f>
        <v>거절</v>
      </c>
      <c r="F1159" s="22" t="b">
        <v>1</v>
      </c>
      <c r="G1159" s="22" t="b">
        <v>1</v>
      </c>
      <c r="H1159" s="22" t="b">
        <v>0</v>
      </c>
      <c r="I1159" s="22" t="b">
        <f>IF(COUNTIF([1]!Form_Responses1[[#All],[Instagram account
(ex. idenel_official - Do not put "@")]], LOWER(A1159)) &gt; 0, TRUE, FALSE)</f>
        <v>0</v>
      </c>
      <c r="J1159" s="23"/>
      <c r="K1159" s="20" t="str">
        <f>IFERROR(VLOOKUP(LOWER(A1159), '[1]설문지 응답 시트1'!I:N, 6, FALSE), "")</f>
        <v/>
      </c>
      <c r="L1159" s="22" t="b">
        <v>0</v>
      </c>
      <c r="M1159" s="22" t="b">
        <v>0</v>
      </c>
      <c r="N1159" s="20"/>
      <c r="O1159" s="21" t="str">
        <f>IF(ISBLANK(Table1[[#This Row],[예약일(확정)]]),"",Table1[[#This Row],[예약일(확정)]]+7)</f>
        <v/>
      </c>
      <c r="P1159" s="20"/>
      <c r="Q1159" s="20"/>
      <c r="R1159" s="20"/>
      <c r="S1159" s="20"/>
      <c r="T1159" s="20"/>
      <c r="U1159" s="19"/>
    </row>
    <row r="1160" spans="1:21" ht="17">
      <c r="A1160" s="75" t="s">
        <v>4571</v>
      </c>
      <c r="B1160" s="201" t="s">
        <v>4570</v>
      </c>
      <c r="C1160" s="193"/>
      <c r="D1160" s="148" t="s">
        <v>4</v>
      </c>
      <c r="E1160" s="11" t="str">
        <f ca="1">IF(AND(J1160&lt;&gt;"", O1160&lt;&gt;"", TODAY() &gt; O1160, N1160=""), "포스팅 지연",
IF(N1160&lt;&gt;"", "포스팅 완료",
IF(M1160=TRUE, "시술 완료",
IF(L1160=TRUE, "콘텐츠 가이드 전송",
IF(NOT(ISBLANK(J1160)), "예약 확정",
IF(I1160=TRUE, "구글폼 회신",
IF(H1160=TRUE, "구글폼 전송",
IF(G1160=TRUE, "거절",
IF(F1160=TRUE, "회신 수신",
"태핑 완료 회신대기")))))
))))</f>
        <v>태핑 완료 회신대기</v>
      </c>
      <c r="F1160" s="13" t="b">
        <v>0</v>
      </c>
      <c r="G1160" s="13" t="b">
        <v>0</v>
      </c>
      <c r="H1160" s="13" t="b">
        <v>0</v>
      </c>
      <c r="I1160" s="13" t="b">
        <f>IF(COUNTIF([1]!Form_Responses1[[#All],[Instagram account
(ex. idenel_official - Do not put "@")]], LOWER(A1160)) &gt; 0, TRUE, FALSE)</f>
        <v>0</v>
      </c>
      <c r="J1160" s="14"/>
      <c r="K1160" s="11" t="str">
        <f>IFERROR(VLOOKUP(LOWER(A1160), '[1]설문지 응답 시트1'!I:N, 6, FALSE), "")</f>
        <v/>
      </c>
      <c r="L1160" s="13" t="b">
        <v>0</v>
      </c>
      <c r="M1160" s="13" t="b">
        <v>0</v>
      </c>
      <c r="N1160" s="11"/>
      <c r="O1160" s="12" t="str">
        <f>IF(ISBLANK(Table1[[#This Row],[예약일(확정)]]),"",Table1[[#This Row],[예약일(확정)]]+7)</f>
        <v/>
      </c>
      <c r="P1160" s="11"/>
      <c r="Q1160" s="11"/>
      <c r="R1160" s="11"/>
      <c r="S1160" s="11"/>
      <c r="T1160" s="11"/>
      <c r="U1160" s="10"/>
    </row>
    <row r="1161" spans="1:21" ht="17">
      <c r="A1161" s="71" t="s">
        <v>4569</v>
      </c>
      <c r="B1161" s="180" t="s">
        <v>4568</v>
      </c>
      <c r="C1161" s="179"/>
      <c r="D1161" s="150" t="s">
        <v>4</v>
      </c>
      <c r="E1161" s="20" t="str">
        <f ca="1">IF(AND(J1161&lt;&gt;"", O1161&lt;&gt;"", TODAY() &gt; O1161, N1161=""), "포스팅 지연",
IF(N1161&lt;&gt;"", "포스팅 완료",
IF(M1161=TRUE, "시술 완료",
IF(L1161=TRUE, "콘텐츠 가이드 전송",
IF(NOT(ISBLANK(J1161)), "예약 확정",
IF(I1161=TRUE, "구글폼 회신",
IF(H1161=TRUE, "구글폼 전송",
IF(G1161=TRUE, "거절",
IF(F1161=TRUE, "회신 수신",
"태핑 완료 회신대기")))))
))))</f>
        <v>태핑 완료 회신대기</v>
      </c>
      <c r="F1161" s="22" t="b">
        <v>0</v>
      </c>
      <c r="G1161" s="22" t="b">
        <v>0</v>
      </c>
      <c r="H1161" s="22" t="b">
        <v>0</v>
      </c>
      <c r="I1161" s="22" t="b">
        <f>IF(COUNTIF([1]!Form_Responses1[[#All],[Instagram account
(ex. idenel_official - Do not put "@")]], LOWER(A1161)) &gt; 0, TRUE, FALSE)</f>
        <v>0</v>
      </c>
      <c r="J1161" s="23"/>
      <c r="K1161" s="20" t="str">
        <f>IFERROR(VLOOKUP(LOWER(A1161), '[1]설문지 응답 시트1'!I:N, 6, FALSE), "")</f>
        <v/>
      </c>
      <c r="L1161" s="22" t="b">
        <v>0</v>
      </c>
      <c r="M1161" s="22" t="b">
        <v>0</v>
      </c>
      <c r="N1161" s="20"/>
      <c r="O1161" s="21" t="str">
        <f>IF(ISBLANK(Table1[[#This Row],[예약일(확정)]]),"",Table1[[#This Row],[예약일(확정)]]+7)</f>
        <v/>
      </c>
      <c r="P1161" s="20"/>
      <c r="Q1161" s="20"/>
      <c r="R1161" s="20"/>
      <c r="S1161" s="20"/>
      <c r="T1161" s="20"/>
      <c r="U1161" s="19"/>
    </row>
    <row r="1162" spans="1:21" ht="17">
      <c r="A1162" s="124" t="s">
        <v>130</v>
      </c>
      <c r="B1162" s="184" t="s">
        <v>4567</v>
      </c>
      <c r="C1162" s="179"/>
      <c r="D1162" s="148" t="s">
        <v>4</v>
      </c>
      <c r="E1162" s="11" t="str">
        <f ca="1">IF(AND(J1162&lt;&gt;"", O1162&lt;&gt;"", TODAY() &gt; O1162, N1162=""), "포스팅 지연",
IF(N1162&lt;&gt;"", "포스팅 완료",
IF(M1162=TRUE, "시술 완료",
IF(L1162=TRUE, "콘텐츠 가이드 전송",
IF(NOT(ISBLANK(J1162)), "예약 확정",
IF(I1162=TRUE, "구글폼 회신",
IF(H1162=TRUE, "구글폼 전송",
IF(G1162=TRUE, "거절",
IF(F1162=TRUE, "회신 수신",
"태핑 완료 회신대기")))))
))))</f>
        <v>태핑 완료 회신대기</v>
      </c>
      <c r="F1162" s="13" t="b">
        <v>0</v>
      </c>
      <c r="G1162" s="13" t="b">
        <v>0</v>
      </c>
      <c r="H1162" s="13" t="b">
        <v>0</v>
      </c>
      <c r="I1162" s="13" t="b">
        <f>IF(COUNTIF([1]!Form_Responses1[[#All],[Instagram account
(ex. idenel_official - Do not put "@")]], LOWER(A1162)) &gt; 0, TRUE, FALSE)</f>
        <v>0</v>
      </c>
      <c r="J1162" s="14"/>
      <c r="K1162" s="11" t="str">
        <f>IFERROR(VLOOKUP(LOWER(A1162), '[1]설문지 응답 시트1'!I:N, 6, FALSE), "")</f>
        <v/>
      </c>
      <c r="L1162" s="13" t="b">
        <v>0</v>
      </c>
      <c r="M1162" s="13" t="b">
        <v>0</v>
      </c>
      <c r="N1162" s="11"/>
      <c r="O1162" s="12" t="str">
        <f>IF(ISBLANK(Table1[[#This Row],[예약일(확정)]]),"",Table1[[#This Row],[예약일(확정)]]+7)</f>
        <v/>
      </c>
      <c r="P1162" s="11"/>
      <c r="Q1162" s="11"/>
      <c r="R1162" s="11"/>
      <c r="S1162" s="11"/>
      <c r="T1162" s="11"/>
      <c r="U1162" s="10"/>
    </row>
    <row r="1163" spans="1:21" ht="17">
      <c r="A1163" s="71" t="s">
        <v>4566</v>
      </c>
      <c r="B1163" s="215" t="s">
        <v>4565</v>
      </c>
      <c r="C1163" s="209"/>
      <c r="D1163" s="150" t="s">
        <v>4</v>
      </c>
      <c r="E1163" s="20" t="s">
        <v>3394</v>
      </c>
      <c r="F1163" s="22" t="b">
        <v>1</v>
      </c>
      <c r="G1163" s="22" t="b">
        <v>0</v>
      </c>
      <c r="H1163" s="22" t="b">
        <v>1</v>
      </c>
      <c r="I1163" s="22" t="b">
        <f>IF(COUNTIF([1]!Form_Responses1[[#All],[Instagram account
(ex. idenel_official - Do not put "@")]], LOWER(A1163)) &gt; 0, TRUE, FALSE)</f>
        <v>1</v>
      </c>
      <c r="J1163" s="23">
        <v>45827.458333333336</v>
      </c>
      <c r="K1163" s="20" t="str">
        <f>IFERROR(VLOOKUP(LOWER(A1163), '[1]설문지 응답 시트1'!I:N, 6, FALSE), "")</f>
        <v>Benjamin Clinic (Gangnam)</v>
      </c>
      <c r="L1163" s="22" t="b">
        <v>1</v>
      </c>
      <c r="M1163" s="22" t="b">
        <v>0</v>
      </c>
      <c r="N1163" s="20"/>
      <c r="O1163" s="21">
        <f>IF(ISBLANK(Table1[[#This Row],[예약일(확정)]]),"",Table1[[#This Row],[예약일(확정)]]+7)</f>
        <v>45834.458333333336</v>
      </c>
      <c r="P1163" s="20"/>
      <c r="Q1163" s="20"/>
      <c r="R1163" s="20"/>
      <c r="S1163" s="20"/>
      <c r="T1163" s="20"/>
      <c r="U1163" s="19"/>
    </row>
    <row r="1164" spans="1:21" ht="17">
      <c r="A1164" s="75" t="s">
        <v>4564</v>
      </c>
      <c r="B1164" s="201" t="s">
        <v>4563</v>
      </c>
      <c r="C1164" s="193"/>
      <c r="D1164" s="148" t="s">
        <v>4</v>
      </c>
      <c r="E1164" s="11" t="str">
        <f ca="1">IF(AND(J1164&lt;&gt;"", O1164&lt;&gt;"", TODAY() &gt; O1164, N1164=""), "포스팅 지연",
IF(N1164&lt;&gt;"", "포스팅 완료",
IF(M1164=TRUE, "시술 완료",
IF(L1164=TRUE, "콘텐츠 가이드 전송",
IF(NOT(ISBLANK(J1164)), "예약 확정",
IF(I1164=TRUE, "구글폼 회신",
IF(H1164=TRUE, "구글폼 전송",
IF(G1164=TRUE, "거절",
IF(F1164=TRUE, "회신 수신",
"태핑 완료 회신대기")))))
))))</f>
        <v>태핑 완료 회신대기</v>
      </c>
      <c r="F1164" s="13" t="b">
        <v>0</v>
      </c>
      <c r="G1164" s="13" t="b">
        <v>0</v>
      </c>
      <c r="H1164" s="13" t="b">
        <v>0</v>
      </c>
      <c r="I1164" s="13" t="b">
        <f>IF(COUNTIF([1]!Form_Responses1[[#All],[Instagram account
(ex. idenel_official - Do not put "@")]], LOWER(A1164)) &gt; 0, TRUE, FALSE)</f>
        <v>0</v>
      </c>
      <c r="J1164" s="14"/>
      <c r="K1164" s="11" t="str">
        <f>IFERROR(VLOOKUP(LOWER(A1164), '[1]설문지 응답 시트1'!I:N, 6, FALSE), "")</f>
        <v/>
      </c>
      <c r="L1164" s="13" t="b">
        <v>0</v>
      </c>
      <c r="M1164" s="13" t="b">
        <v>0</v>
      </c>
      <c r="N1164" s="11"/>
      <c r="O1164" s="12" t="str">
        <f>IF(ISBLANK(Table1[[#This Row],[예약일(확정)]]),"",Table1[[#This Row],[예약일(확정)]]+7)</f>
        <v/>
      </c>
      <c r="P1164" s="11"/>
      <c r="Q1164" s="11"/>
      <c r="R1164" s="11"/>
      <c r="S1164" s="11"/>
      <c r="T1164" s="11"/>
      <c r="U1164" s="10"/>
    </row>
    <row r="1165" spans="1:21" ht="17">
      <c r="A1165" s="72" t="s">
        <v>4562</v>
      </c>
      <c r="B1165" s="201" t="s">
        <v>4561</v>
      </c>
      <c r="C1165" s="193"/>
      <c r="D1165" s="150" t="s">
        <v>4</v>
      </c>
      <c r="E1165" s="20" t="str">
        <f ca="1">IF(AND(J1165&lt;&gt;"", O1165&lt;&gt;"", TODAY() &gt; O1165, N1165=""), "포스팅 지연",
IF(N1165&lt;&gt;"", "포스팅 완료",
IF(M1165=TRUE, "시술 완료",
IF(L1165=TRUE, "콘텐츠 가이드 전송",
IF(NOT(ISBLANK(J1165)), "예약 확정",
IF(I1165=TRUE, "구글폼 회신",
IF(H1165=TRUE, "구글폼 전송",
IF(G1165=TRUE, "거절",
IF(F1165=TRUE, "회신 수신",
"태핑 완료 회신대기")))))
))))</f>
        <v>태핑 완료 회신대기</v>
      </c>
      <c r="F1165" s="22" t="b">
        <v>0</v>
      </c>
      <c r="G1165" s="22" t="b">
        <v>0</v>
      </c>
      <c r="H1165" s="22" t="b">
        <v>0</v>
      </c>
      <c r="I1165" s="22" t="b">
        <f>IF(COUNTIF([1]!Form_Responses1[[#All],[Instagram account
(ex. idenel_official - Do not put "@")]], LOWER(A1165)) &gt; 0, TRUE, FALSE)</f>
        <v>0</v>
      </c>
      <c r="J1165" s="23"/>
      <c r="K1165" s="20" t="str">
        <f>IFERROR(VLOOKUP(LOWER(A1165), '[1]설문지 응답 시트1'!I:N, 6, FALSE), "")</f>
        <v/>
      </c>
      <c r="L1165" s="22" t="b">
        <v>0</v>
      </c>
      <c r="M1165" s="22" t="b">
        <v>0</v>
      </c>
      <c r="N1165" s="20"/>
      <c r="O1165" s="21" t="str">
        <f>IF(ISBLANK(Table1[[#This Row],[예약일(확정)]]),"",Table1[[#This Row],[예약일(확정)]]+7)</f>
        <v/>
      </c>
      <c r="P1165" s="20"/>
      <c r="Q1165" s="20"/>
      <c r="R1165" s="20"/>
      <c r="S1165" s="20"/>
      <c r="T1165" s="20"/>
      <c r="U1165" s="19"/>
    </row>
    <row r="1166" spans="1:21" ht="17">
      <c r="A1166" s="75" t="s">
        <v>4560</v>
      </c>
      <c r="B1166" s="201" t="s">
        <v>4559</v>
      </c>
      <c r="C1166" s="193"/>
      <c r="D1166" s="148" t="s">
        <v>4</v>
      </c>
      <c r="E1166" s="11" t="str">
        <f ca="1">IF(AND(J1166&lt;&gt;"", O1166&lt;&gt;"", TODAY() &gt; O1166, N1166=""), "포스팅 지연",
IF(N1166&lt;&gt;"", "포스팅 완료",
IF(M1166=TRUE, "시술 완료",
IF(L1166=TRUE, "콘텐츠 가이드 전송",
IF(NOT(ISBLANK(J1166)), "예약 확정",
IF(I1166=TRUE, "구글폼 회신",
IF(H1166=TRUE, "구글폼 전송",
IF(G1166=TRUE, "거절",
IF(F1166=TRUE, "회신 수신",
"태핑 완료 회신대기")))))
))))</f>
        <v>태핑 완료 회신대기</v>
      </c>
      <c r="F1166" s="13" t="b">
        <v>0</v>
      </c>
      <c r="G1166" s="13" t="b">
        <v>0</v>
      </c>
      <c r="H1166" s="13" t="b">
        <v>0</v>
      </c>
      <c r="I1166" s="13" t="b">
        <f>IF(COUNTIF([1]!Form_Responses1[[#All],[Instagram account
(ex. idenel_official - Do not put "@")]], LOWER(A1166)) &gt; 0, TRUE, FALSE)</f>
        <v>0</v>
      </c>
      <c r="J1166" s="14"/>
      <c r="K1166" s="11" t="str">
        <f>IFERROR(VLOOKUP(LOWER(A1166), '[1]설문지 응답 시트1'!I:N, 6, FALSE), "")</f>
        <v/>
      </c>
      <c r="L1166" s="13" t="b">
        <v>0</v>
      </c>
      <c r="M1166" s="13" t="b">
        <v>0</v>
      </c>
      <c r="N1166" s="11"/>
      <c r="O1166" s="12" t="str">
        <f>IF(ISBLANK(Table1[[#This Row],[예약일(확정)]]),"",Table1[[#This Row],[예약일(확정)]]+7)</f>
        <v/>
      </c>
      <c r="P1166" s="11"/>
      <c r="Q1166" s="11"/>
      <c r="R1166" s="11"/>
      <c r="S1166" s="11"/>
      <c r="T1166" s="11"/>
      <c r="U1166" s="10"/>
    </row>
    <row r="1167" spans="1:21" ht="17">
      <c r="A1167" s="71" t="s">
        <v>4558</v>
      </c>
      <c r="B1167" s="180" t="s">
        <v>4557</v>
      </c>
      <c r="C1167" s="179"/>
      <c r="D1167" s="150" t="s">
        <v>4</v>
      </c>
      <c r="E1167" s="20" t="str">
        <f ca="1">IF(AND(J1167&lt;&gt;"", O1167&lt;&gt;"", TODAY() &gt; O1167, N1167=""), "포스팅 지연",
IF(N1167&lt;&gt;"", "포스팅 완료",
IF(M1167=TRUE, "시술 완료",
IF(L1167=TRUE, "콘텐츠 가이드 전송",
IF(NOT(ISBLANK(J1167)), "예약 확정",
IF(I1167=TRUE, "구글폼 회신",
IF(H1167=TRUE, "구글폼 전송",
IF(G1167=TRUE, "거절",
IF(F1167=TRUE, "회신 수신",
"태핑 완료 회신대기")))))
))))</f>
        <v>태핑 완료 회신대기</v>
      </c>
      <c r="F1167" s="22" t="b">
        <v>0</v>
      </c>
      <c r="G1167" s="22" t="b">
        <v>0</v>
      </c>
      <c r="H1167" s="22" t="b">
        <v>0</v>
      </c>
      <c r="I1167" s="22" t="b">
        <f>IF(COUNTIF([1]!Form_Responses1[[#All],[Instagram account
(ex. idenel_official - Do not put "@")]], LOWER(A1167)) &gt; 0, TRUE, FALSE)</f>
        <v>0</v>
      </c>
      <c r="J1167" s="23"/>
      <c r="K1167" s="20" t="str">
        <f>IFERROR(VLOOKUP(LOWER(A1167), '[1]설문지 응답 시트1'!I:N, 6, FALSE), "")</f>
        <v/>
      </c>
      <c r="L1167" s="22" t="b">
        <v>0</v>
      </c>
      <c r="M1167" s="22" t="b">
        <v>0</v>
      </c>
      <c r="N1167" s="20"/>
      <c r="O1167" s="21" t="str">
        <f>IF(ISBLANK(Table1[[#This Row],[예약일(확정)]]),"",Table1[[#This Row],[예약일(확정)]]+7)</f>
        <v/>
      </c>
      <c r="P1167" s="20"/>
      <c r="Q1167" s="20"/>
      <c r="R1167" s="20"/>
      <c r="S1167" s="20"/>
      <c r="T1167" s="20"/>
      <c r="U1167" s="19"/>
    </row>
    <row r="1168" spans="1:21" ht="17">
      <c r="A1168" s="124" t="s">
        <v>4556</v>
      </c>
      <c r="B1168" s="184" t="s">
        <v>4555</v>
      </c>
      <c r="C1168" s="179"/>
      <c r="D1168" s="148" t="s">
        <v>4</v>
      </c>
      <c r="E1168" s="11" t="str">
        <f ca="1">IF(AND(J1168&lt;&gt;"", O1168&lt;&gt;"", TODAY() &gt; O1168, N1168=""), "포스팅 지연",
IF(N1168&lt;&gt;"", "포스팅 완료",
IF(M1168=TRUE, "시술 완료",
IF(L1168=TRUE, "콘텐츠 가이드 전송",
IF(NOT(ISBLANK(J1168)), "예약 확정",
IF(I1168=TRUE, "구글폼 회신",
IF(H1168=TRUE, "구글폼 전송",
IF(G1168=TRUE, "거절",
IF(F1168=TRUE, "회신 수신",
"태핑 완료 회신대기")))))
))))</f>
        <v>태핑 완료 회신대기</v>
      </c>
      <c r="F1168" s="13" t="b">
        <v>0</v>
      </c>
      <c r="G1168" s="13" t="b">
        <v>0</v>
      </c>
      <c r="H1168" s="13" t="b">
        <v>0</v>
      </c>
      <c r="I1168" s="13" t="b">
        <f>IF(COUNTIF([1]!Form_Responses1[[#All],[Instagram account
(ex. idenel_official - Do not put "@")]], LOWER(A1168)) &gt; 0, TRUE, FALSE)</f>
        <v>0</v>
      </c>
      <c r="J1168" s="14"/>
      <c r="K1168" s="11" t="str">
        <f>IFERROR(VLOOKUP(LOWER(A1168), '[1]설문지 응답 시트1'!I:N, 6, FALSE), "")</f>
        <v/>
      </c>
      <c r="L1168" s="13" t="b">
        <v>0</v>
      </c>
      <c r="M1168" s="13" t="b">
        <v>0</v>
      </c>
      <c r="N1168" s="11"/>
      <c r="O1168" s="12" t="str">
        <f>IF(ISBLANK(Table1[[#This Row],[예약일(확정)]]),"",Table1[[#This Row],[예약일(확정)]]+7)</f>
        <v/>
      </c>
      <c r="P1168" s="11"/>
      <c r="Q1168" s="11"/>
      <c r="R1168" s="11"/>
      <c r="S1168" s="11"/>
      <c r="T1168" s="11"/>
      <c r="U1168" s="10"/>
    </row>
    <row r="1169" spans="1:21" ht="17">
      <c r="A1169" s="72" t="s">
        <v>4554</v>
      </c>
      <c r="B1169" s="201" t="s">
        <v>4553</v>
      </c>
      <c r="C1169" s="193"/>
      <c r="D1169" s="150" t="s">
        <v>4</v>
      </c>
      <c r="E1169" s="20" t="str">
        <f ca="1">IF(AND(J1169&lt;&gt;"", O1169&lt;&gt;"", TODAY() &gt; O1169, N1169=""), "포스팅 지연",
IF(N1169&lt;&gt;"", "포스팅 완료",
IF(M1169=TRUE, "시술 완료",
IF(L1169=TRUE, "콘텐츠 가이드 전송",
IF(NOT(ISBLANK(J1169)), "예약 확정",
IF(I1169=TRUE, "구글폼 회신",
IF(H1169=TRUE, "구글폼 전송",
IF(G1169=TRUE, "거절",
IF(F1169=TRUE, "회신 수신",
"태핑 완료 회신대기")))))
))))</f>
        <v>태핑 완료 회신대기</v>
      </c>
      <c r="F1169" s="22" t="b">
        <v>0</v>
      </c>
      <c r="G1169" s="22" t="b">
        <v>0</v>
      </c>
      <c r="H1169" s="22" t="b">
        <v>0</v>
      </c>
      <c r="I1169" s="22" t="b">
        <f>IF(COUNTIF([1]!Form_Responses1[[#All],[Instagram account
(ex. idenel_official - Do not put "@")]], LOWER(A1169)) &gt; 0, TRUE, FALSE)</f>
        <v>0</v>
      </c>
      <c r="J1169" s="23"/>
      <c r="K1169" s="20" t="str">
        <f>IFERROR(VLOOKUP(LOWER(A1169), '[1]설문지 응답 시트1'!I:N, 6, FALSE), "")</f>
        <v/>
      </c>
      <c r="L1169" s="22" t="b">
        <v>0</v>
      </c>
      <c r="M1169" s="22" t="b">
        <v>0</v>
      </c>
      <c r="N1169" s="20"/>
      <c r="O1169" s="21" t="str">
        <f>IF(ISBLANK(Table1[[#This Row],[예약일(확정)]]),"",Table1[[#This Row],[예약일(확정)]]+7)</f>
        <v/>
      </c>
      <c r="P1169" s="20"/>
      <c r="Q1169" s="20"/>
      <c r="R1169" s="20"/>
      <c r="S1169" s="20"/>
      <c r="T1169" s="20"/>
      <c r="U1169" s="19"/>
    </row>
    <row r="1170" spans="1:21" ht="17">
      <c r="A1170" s="75" t="s">
        <v>4552</v>
      </c>
      <c r="B1170" s="201" t="s">
        <v>4551</v>
      </c>
      <c r="C1170" s="193"/>
      <c r="D1170" s="148" t="s">
        <v>4</v>
      </c>
      <c r="E1170" s="11" t="str">
        <f ca="1">IF(AND(J1170&lt;&gt;"", O1170&lt;&gt;"", TODAY() &gt; O1170, N1170=""), "포스팅 지연",
IF(N1170&lt;&gt;"", "포스팅 완료",
IF(M1170=TRUE, "시술 완료",
IF(L1170=TRUE, "콘텐츠 가이드 전송",
IF(NOT(ISBLANK(J1170)), "예약 확정",
IF(I1170=TRUE, "구글폼 회신",
IF(H1170=TRUE, "구글폼 전송",
IF(G1170=TRUE, "거절",
IF(F1170=TRUE, "회신 수신",
"태핑 완료 회신대기")))))
))))</f>
        <v>태핑 완료 회신대기</v>
      </c>
      <c r="F1170" s="13" t="b">
        <v>0</v>
      </c>
      <c r="G1170" s="13" t="b">
        <v>0</v>
      </c>
      <c r="H1170" s="13" t="b">
        <v>0</v>
      </c>
      <c r="I1170" s="13" t="b">
        <f>IF(COUNTIF([1]!Form_Responses1[[#All],[Instagram account
(ex. idenel_official - Do not put "@")]], LOWER(A1170)) &gt; 0, TRUE, FALSE)</f>
        <v>0</v>
      </c>
      <c r="J1170" s="14"/>
      <c r="K1170" s="11" t="str">
        <f>IFERROR(VLOOKUP(LOWER(A1170), '[1]설문지 응답 시트1'!I:N, 6, FALSE), "")</f>
        <v/>
      </c>
      <c r="L1170" s="13" t="b">
        <v>0</v>
      </c>
      <c r="M1170" s="13" t="b">
        <v>0</v>
      </c>
      <c r="N1170" s="11"/>
      <c r="O1170" s="12" t="str">
        <f>IF(ISBLANK(Table1[[#This Row],[예약일(확정)]]),"",Table1[[#This Row],[예약일(확정)]]+7)</f>
        <v/>
      </c>
      <c r="P1170" s="11"/>
      <c r="Q1170" s="11"/>
      <c r="R1170" s="11"/>
      <c r="S1170" s="11"/>
      <c r="T1170" s="11"/>
      <c r="U1170" s="10"/>
    </row>
    <row r="1171" spans="1:21" ht="17">
      <c r="A1171" s="72" t="s">
        <v>4550</v>
      </c>
      <c r="B1171" s="201" t="s">
        <v>4549</v>
      </c>
      <c r="C1171" s="193"/>
      <c r="D1171" s="150" t="s">
        <v>4</v>
      </c>
      <c r="E1171" s="20" t="str">
        <f ca="1">IF(AND(J1171&lt;&gt;"", O1171&lt;&gt;"", TODAY() &gt; O1171, N1171=""), "포스팅 지연",
IF(N1171&lt;&gt;"", "포스팅 완료",
IF(M1171=TRUE, "시술 완료",
IF(L1171=TRUE, "콘텐츠 가이드 전송",
IF(NOT(ISBLANK(J1171)), "예약 확정",
IF(I1171=TRUE, "구글폼 회신",
IF(H1171=TRUE, "구글폼 전송",
IF(G1171=TRUE, "거절",
IF(F1171=TRUE, "회신 수신",
"태핑 완료 회신대기")))))
))))</f>
        <v>포스팅 지연</v>
      </c>
      <c r="F1171" s="22" t="b">
        <v>1</v>
      </c>
      <c r="G1171" s="22" t="b">
        <v>0</v>
      </c>
      <c r="H1171" s="22" t="b">
        <v>1</v>
      </c>
      <c r="I1171" s="22" t="b">
        <f>IF(COUNTIF([1]!Form_Responses1[[#All],[Instagram account
(ex. idenel_official - Do not put "@")]], LOWER(A1171)) &gt; 0, TRUE, FALSE)</f>
        <v>1</v>
      </c>
      <c r="J1171" s="23">
        <v>45898.604166666664</v>
      </c>
      <c r="K1171" s="20" t="str">
        <f>IFERROR(VLOOKUP(LOWER(A1171), '[1]설문지 응답 시트1'!I:N, 6, FALSE), "")</f>
        <v>Benjamin Clinic (Gangnam)</v>
      </c>
      <c r="L1171" s="22" t="b">
        <v>0</v>
      </c>
      <c r="M1171" s="22" t="b">
        <v>0</v>
      </c>
      <c r="N1171" s="20"/>
      <c r="O1171" s="21">
        <f>IF(ISBLANK(Table1[[#This Row],[예약일(확정)]]),"",Table1[[#This Row],[예약일(확정)]]+7)</f>
        <v>45905.604166666664</v>
      </c>
      <c r="P1171" s="20"/>
      <c r="Q1171" s="20"/>
      <c r="R1171" s="20"/>
      <c r="S1171" s="20"/>
      <c r="T1171" s="20"/>
      <c r="U1171" s="19"/>
    </row>
    <row r="1172" spans="1:21" ht="17">
      <c r="A1172" s="75" t="s">
        <v>4548</v>
      </c>
      <c r="B1172" s="201" t="s">
        <v>4547</v>
      </c>
      <c r="C1172" s="193"/>
      <c r="D1172" s="148" t="s">
        <v>4</v>
      </c>
      <c r="E1172" s="11" t="str">
        <f ca="1">IF(AND(J1172&lt;&gt;"", O1172&lt;&gt;"", TODAY() &gt; O1172, N1172=""), "포스팅 지연",
IF(N1172&lt;&gt;"", "포스팅 완료",
IF(M1172=TRUE, "시술 완료",
IF(L1172=TRUE, "콘텐츠 가이드 전송",
IF(NOT(ISBLANK(J1172)), "예약 확정",
IF(I1172=TRUE, "구글폼 회신",
IF(H1172=TRUE, "구글폼 전송",
IF(G1172=TRUE, "거절",
IF(F1172=TRUE, "회신 수신",
"태핑 완료 회신대기")))))
))))</f>
        <v>포스팅 완료</v>
      </c>
      <c r="F1172" s="13" t="b">
        <v>1</v>
      </c>
      <c r="G1172" s="13" t="b">
        <v>0</v>
      </c>
      <c r="H1172" s="13" t="b">
        <v>0</v>
      </c>
      <c r="I1172" s="13" t="b">
        <f>IF(COUNTIF([1]!Form_Responses1[[#All],[Instagram account
(ex. idenel_official - Do not put "@")]], LOWER(A1172)) &gt; 0, TRUE, FALSE)</f>
        <v>1</v>
      </c>
      <c r="J1172" s="14">
        <v>45859.625</v>
      </c>
      <c r="K1172" s="11" t="str">
        <f>IFERROR(VLOOKUP(LOWER(A1172), '[1]설문지 응답 시트1'!I:N, 6, FALSE), "")</f>
        <v>Benjamin Clinic (Gangnam)</v>
      </c>
      <c r="L1172" s="13" t="b">
        <v>0</v>
      </c>
      <c r="M1172" s="13" t="b">
        <v>0</v>
      </c>
      <c r="N1172" s="58" t="s">
        <v>4546</v>
      </c>
      <c r="O1172" s="12">
        <f>IF(ISBLANK(Table1[[#This Row],[예약일(확정)]]),"",Table1[[#This Row],[예약일(확정)]]+7)</f>
        <v>45866.625</v>
      </c>
      <c r="P1172" s="11"/>
      <c r="Q1172" s="11"/>
      <c r="R1172" s="11"/>
      <c r="S1172" s="11"/>
      <c r="T1172" s="11"/>
      <c r="U1172" s="10"/>
    </row>
    <row r="1173" spans="1:21" ht="17">
      <c r="A1173" s="71" t="s">
        <v>4545</v>
      </c>
      <c r="B1173" s="180" t="s">
        <v>4544</v>
      </c>
      <c r="C1173" s="179"/>
      <c r="D1173" s="150" t="s">
        <v>4</v>
      </c>
      <c r="E1173" s="20" t="str">
        <f ca="1">IF(AND(J1173&lt;&gt;"", O1173&lt;&gt;"", TODAY() &gt; O1173, N1173=""), "포스팅 지연",
IF(N1173&lt;&gt;"", "포스팅 완료",
IF(M1173=TRUE, "시술 완료",
IF(L1173=TRUE, "콘텐츠 가이드 전송",
IF(NOT(ISBLANK(J1173)), "예약 확정",
IF(I1173=TRUE, "구글폼 회신",
IF(H1173=TRUE, "구글폼 전송",
IF(G1173=TRUE, "거절",
IF(F1173=TRUE, "회신 수신",
"태핑 완료 회신대기")))))
))))</f>
        <v>태핑 완료 회신대기</v>
      </c>
      <c r="F1173" s="22" t="b">
        <v>0</v>
      </c>
      <c r="G1173" s="22" t="b">
        <v>0</v>
      </c>
      <c r="H1173" s="22" t="b">
        <v>0</v>
      </c>
      <c r="I1173" s="22" t="b">
        <f>IF(COUNTIF([1]!Form_Responses1[[#All],[Instagram account
(ex. idenel_official - Do not put "@")]], LOWER(A1173)) &gt; 0, TRUE, FALSE)</f>
        <v>0</v>
      </c>
      <c r="J1173" s="23"/>
      <c r="K1173" s="20" t="str">
        <f>IFERROR(VLOOKUP(LOWER(A1173), '[1]설문지 응답 시트1'!I:N, 6, FALSE), "")</f>
        <v/>
      </c>
      <c r="L1173" s="22" t="b">
        <v>0</v>
      </c>
      <c r="M1173" s="22" t="b">
        <v>0</v>
      </c>
      <c r="N1173" s="20"/>
      <c r="O1173" s="21" t="str">
        <f>IF(ISBLANK(Table1[[#This Row],[예약일(확정)]]),"",Table1[[#This Row],[예약일(확정)]]+7)</f>
        <v/>
      </c>
      <c r="P1173" s="20"/>
      <c r="Q1173" s="20"/>
      <c r="R1173" s="20"/>
      <c r="S1173" s="20"/>
      <c r="T1173" s="20"/>
      <c r="U1173" s="19"/>
    </row>
    <row r="1174" spans="1:21" ht="17">
      <c r="A1174" s="124" t="s">
        <v>4543</v>
      </c>
      <c r="B1174" s="184" t="s">
        <v>4542</v>
      </c>
      <c r="C1174" s="179"/>
      <c r="D1174" s="148" t="s">
        <v>4</v>
      </c>
      <c r="E1174" s="11" t="str">
        <f ca="1">IF(AND(J1174&lt;&gt;"", O1174&lt;&gt;"", TODAY() &gt; O1174, N1174=""), "포스팅 지연",
IF(N1174&lt;&gt;"", "포스팅 완료",
IF(M1174=TRUE, "시술 완료",
IF(L1174=TRUE, "콘텐츠 가이드 전송",
IF(NOT(ISBLANK(J1174)), "예약 확정",
IF(I1174=TRUE, "구글폼 회신",
IF(H1174=TRUE, "구글폼 전송",
IF(G1174=TRUE, "거절",
IF(F1174=TRUE, "회신 수신",
"태핑 완료 회신대기")))))
))))</f>
        <v>태핑 완료 회신대기</v>
      </c>
      <c r="F1174" s="13" t="b">
        <v>0</v>
      </c>
      <c r="G1174" s="13" t="b">
        <v>0</v>
      </c>
      <c r="H1174" s="13" t="b">
        <v>0</v>
      </c>
      <c r="I1174" s="13" t="b">
        <f>IF(COUNTIF([1]!Form_Responses1[[#All],[Instagram account
(ex. idenel_official - Do not put "@")]], LOWER(A1174)) &gt; 0, TRUE, FALSE)</f>
        <v>0</v>
      </c>
      <c r="J1174" s="14"/>
      <c r="K1174" s="11" t="str">
        <f>IFERROR(VLOOKUP(LOWER(A1174), '[1]설문지 응답 시트1'!I:N, 6, FALSE), "")</f>
        <v/>
      </c>
      <c r="L1174" s="13" t="b">
        <v>0</v>
      </c>
      <c r="M1174" s="13" t="b">
        <v>0</v>
      </c>
      <c r="N1174" s="11"/>
      <c r="O1174" s="12" t="str">
        <f>IF(ISBLANK(Table1[[#This Row],[예약일(확정)]]),"",Table1[[#This Row],[예약일(확정)]]+7)</f>
        <v/>
      </c>
      <c r="P1174" s="11"/>
      <c r="Q1174" s="11"/>
      <c r="R1174" s="11"/>
      <c r="S1174" s="11"/>
      <c r="T1174" s="11"/>
      <c r="U1174" s="10"/>
    </row>
    <row r="1175" spans="1:21" ht="17">
      <c r="A1175" s="124" t="s">
        <v>4541</v>
      </c>
      <c r="B1175" s="184" t="s">
        <v>4540</v>
      </c>
      <c r="C1175" s="179"/>
      <c r="D1175" s="150" t="s">
        <v>4</v>
      </c>
      <c r="E1175" s="20" t="str">
        <f ca="1">IF(AND(J1175&lt;&gt;"", O1175&lt;&gt;"", TODAY() &gt; O1175, N1175=""), "포스팅 지연",
IF(N1175&lt;&gt;"", "포스팅 완료",
IF(M1175=TRUE, "시술 완료",
IF(L1175=TRUE, "콘텐츠 가이드 전송",
IF(NOT(ISBLANK(J1175)), "예약 확정",
IF(I1175=TRUE, "구글폼 회신",
IF(H1175=TRUE, "구글폼 전송",
IF(G1175=TRUE, "거절",
IF(F1175=TRUE, "회신 수신",
"태핑 완료 회신대기")))))
))))</f>
        <v>태핑 완료 회신대기</v>
      </c>
      <c r="F1175" s="22" t="b">
        <v>0</v>
      </c>
      <c r="G1175" s="22" t="b">
        <v>0</v>
      </c>
      <c r="H1175" s="22" t="b">
        <v>0</v>
      </c>
      <c r="I1175" s="22" t="b">
        <f>IF(COUNTIF([1]!Form_Responses1[[#All],[Instagram account
(ex. idenel_official - Do not put "@")]], LOWER(A1175)) &gt; 0, TRUE, FALSE)</f>
        <v>0</v>
      </c>
      <c r="J1175" s="23"/>
      <c r="K1175" s="20" t="str">
        <f>IFERROR(VLOOKUP(LOWER(A1175), '[1]설문지 응답 시트1'!I:N, 6, FALSE), "")</f>
        <v/>
      </c>
      <c r="L1175" s="22" t="b">
        <v>0</v>
      </c>
      <c r="M1175" s="22" t="b">
        <v>0</v>
      </c>
      <c r="N1175" s="20"/>
      <c r="O1175" s="21" t="str">
        <f>IF(ISBLANK(Table1[[#This Row],[예약일(확정)]]),"",Table1[[#This Row],[예약일(확정)]]+7)</f>
        <v/>
      </c>
      <c r="P1175" s="20"/>
      <c r="Q1175" s="20"/>
      <c r="R1175" s="20"/>
      <c r="S1175" s="20"/>
      <c r="T1175" s="20"/>
      <c r="U1175" s="19"/>
    </row>
    <row r="1176" spans="1:21" ht="17">
      <c r="A1176" s="71" t="s">
        <v>4539</v>
      </c>
      <c r="B1176" s="180" t="s">
        <v>4538</v>
      </c>
      <c r="C1176" s="179"/>
      <c r="D1176" s="148" t="s">
        <v>4</v>
      </c>
      <c r="E1176" s="11" t="str">
        <f ca="1">IF(AND(J1176&lt;&gt;"", O1176&lt;&gt;"", TODAY() &gt; O1176, N1176=""), "포스팅 지연",
IF(N1176&lt;&gt;"", "포스팅 완료",
IF(M1176=TRUE, "시술 완료",
IF(L1176=TRUE, "콘텐츠 가이드 전송",
IF(NOT(ISBLANK(J1176)), "예약 확정",
IF(I1176=TRUE, "구글폼 회신",
IF(H1176=TRUE, "구글폼 전송",
IF(G1176=TRUE, "거절",
IF(F1176=TRUE, "회신 수신",
"태핑 완료 회신대기")))))
))))</f>
        <v>태핑 완료 회신대기</v>
      </c>
      <c r="F1176" s="13" t="b">
        <v>0</v>
      </c>
      <c r="G1176" s="13" t="b">
        <v>0</v>
      </c>
      <c r="H1176" s="13" t="b">
        <v>0</v>
      </c>
      <c r="I1176" s="13" t="b">
        <f>IF(COUNTIF([1]!Form_Responses1[[#All],[Instagram account
(ex. idenel_official - Do not put "@")]], LOWER(A1176)) &gt; 0, TRUE, FALSE)</f>
        <v>0</v>
      </c>
      <c r="J1176" s="14"/>
      <c r="K1176" s="11" t="str">
        <f>IFERROR(VLOOKUP(LOWER(A1176), '[1]설문지 응답 시트1'!I:N, 6, FALSE), "")</f>
        <v/>
      </c>
      <c r="L1176" s="13" t="b">
        <v>0</v>
      </c>
      <c r="M1176" s="13" t="b">
        <v>0</v>
      </c>
      <c r="N1176" s="11"/>
      <c r="O1176" s="12" t="str">
        <f>IF(ISBLANK(Table1[[#This Row],[예약일(확정)]]),"",Table1[[#This Row],[예약일(확정)]]+7)</f>
        <v/>
      </c>
      <c r="P1176" s="11"/>
      <c r="Q1176" s="11"/>
      <c r="R1176" s="11"/>
      <c r="S1176" s="11"/>
      <c r="T1176" s="11"/>
      <c r="U1176" s="10"/>
    </row>
    <row r="1177" spans="1:21" ht="17">
      <c r="A1177" s="214" t="s">
        <v>4537</v>
      </c>
      <c r="B1177" s="184" t="s">
        <v>4536</v>
      </c>
      <c r="C1177" s="179"/>
      <c r="D1177" s="150" t="s">
        <v>4</v>
      </c>
      <c r="E1177" s="20" t="str">
        <f ca="1">IF(AND(J1177&lt;&gt;"", O1177&lt;&gt;"", TODAY() &gt; O1177, N1177=""), "포스팅 지연",
IF(N1177&lt;&gt;"", "포스팅 완료",
IF(M1177=TRUE, "시술 완료",
IF(L1177=TRUE, "콘텐츠 가이드 전송",
IF(NOT(ISBLANK(J1177)), "예약 확정",
IF(I1177=TRUE, "구글폼 회신",
IF(H1177=TRUE, "구글폼 전송",
IF(G1177=TRUE, "거절",
IF(F1177=TRUE, "회신 수신",
"태핑 완료 회신대기")))))
))))</f>
        <v>회신 수신</v>
      </c>
      <c r="F1177" s="22" t="b">
        <v>1</v>
      </c>
      <c r="G1177" s="22" t="b">
        <v>0</v>
      </c>
      <c r="H1177" s="22" t="b">
        <v>0</v>
      </c>
      <c r="I1177" s="22" t="b">
        <f>IF(COUNTIF([1]!Form_Responses1[[#All],[Instagram account
(ex. idenel_official - Do not put "@")]], LOWER(A1177)) &gt; 0, TRUE, FALSE)</f>
        <v>0</v>
      </c>
      <c r="J1177" s="23"/>
      <c r="K1177" s="20" t="str">
        <f>IFERROR(VLOOKUP(LOWER(A1177), '[1]설문지 응답 시트1'!I:N, 6, FALSE), "")</f>
        <v/>
      </c>
      <c r="L1177" s="22" t="b">
        <v>0</v>
      </c>
      <c r="M1177" s="22" t="b">
        <v>0</v>
      </c>
      <c r="N1177" s="20"/>
      <c r="O1177" s="21" t="str">
        <f>IF(ISBLANK(Table1[[#This Row],[예약일(확정)]]),"",Table1[[#This Row],[예약일(확정)]]+7)</f>
        <v/>
      </c>
      <c r="P1177" s="20"/>
      <c r="Q1177" s="20"/>
      <c r="R1177" s="20"/>
      <c r="S1177" s="20"/>
      <c r="T1177" s="20"/>
      <c r="U1177" s="19"/>
    </row>
    <row r="1178" spans="1:21" ht="17">
      <c r="A1178" s="71" t="s">
        <v>4535</v>
      </c>
      <c r="B1178" s="180" t="s">
        <v>4534</v>
      </c>
      <c r="C1178" s="179"/>
      <c r="D1178" s="148" t="s">
        <v>4</v>
      </c>
      <c r="E1178" s="11" t="str">
        <f ca="1">IF(AND(J1178&lt;&gt;"", O1178&lt;&gt;"", TODAY() &gt; O1178, N1178=""), "포스팅 지연",
IF(N1178&lt;&gt;"", "포스팅 완료",
IF(M1178=TRUE, "시술 완료",
IF(L1178=TRUE, "콘텐츠 가이드 전송",
IF(NOT(ISBLANK(J1178)), "예약 확정",
IF(I1178=TRUE, "구글폼 회신",
IF(H1178=TRUE, "구글폼 전송",
IF(G1178=TRUE, "거절",
IF(F1178=TRUE, "회신 수신",
"태핑 완료 회신대기")))))
))))</f>
        <v>태핑 완료 회신대기</v>
      </c>
      <c r="F1178" s="13" t="b">
        <v>0</v>
      </c>
      <c r="G1178" s="13" t="b">
        <v>0</v>
      </c>
      <c r="H1178" s="13" t="b">
        <v>0</v>
      </c>
      <c r="I1178" s="13" t="b">
        <f>IF(COUNTIF([1]!Form_Responses1[[#All],[Instagram account
(ex. idenel_official - Do not put "@")]], LOWER(A1178)) &gt; 0, TRUE, FALSE)</f>
        <v>0</v>
      </c>
      <c r="J1178" s="14"/>
      <c r="K1178" s="11" t="str">
        <f>IFERROR(VLOOKUP(LOWER(A1178), '[1]설문지 응답 시트1'!I:N, 6, FALSE), "")</f>
        <v/>
      </c>
      <c r="L1178" s="13" t="b">
        <v>0</v>
      </c>
      <c r="M1178" s="13" t="b">
        <v>0</v>
      </c>
      <c r="N1178" s="11"/>
      <c r="O1178" s="12" t="str">
        <f>IF(ISBLANK(Table1[[#This Row],[예약일(확정)]]),"",Table1[[#This Row],[예약일(확정)]]+7)</f>
        <v/>
      </c>
      <c r="P1178" s="11"/>
      <c r="Q1178" s="11"/>
      <c r="R1178" s="11"/>
      <c r="S1178" s="11"/>
      <c r="T1178" s="11"/>
      <c r="U1178" s="10"/>
    </row>
    <row r="1179" spans="1:21" ht="17">
      <c r="A1179" s="124" t="s">
        <v>4533</v>
      </c>
      <c r="B1179" s="184" t="s">
        <v>4532</v>
      </c>
      <c r="C1179" s="179"/>
      <c r="D1179" s="150" t="s">
        <v>4</v>
      </c>
      <c r="E1179" s="20" t="str">
        <f ca="1">IF(AND(J1179&lt;&gt;"", O1179&lt;&gt;"", TODAY() &gt; O1179, N1179=""), "포스팅 지연",
IF(N1179&lt;&gt;"", "포스팅 완료",
IF(M1179=TRUE, "시술 완료",
IF(L1179=TRUE, "콘텐츠 가이드 전송",
IF(NOT(ISBLANK(J1179)), "예약 확정",
IF(I1179=TRUE, "구글폼 회신",
IF(H1179=TRUE, "구글폼 전송",
IF(G1179=TRUE, "거절",
IF(F1179=TRUE, "회신 수신",
"태핑 완료 회신대기")))))
))))</f>
        <v>태핑 완료 회신대기</v>
      </c>
      <c r="F1179" s="22" t="b">
        <v>0</v>
      </c>
      <c r="G1179" s="22" t="b">
        <v>0</v>
      </c>
      <c r="H1179" s="22" t="b">
        <v>0</v>
      </c>
      <c r="I1179" s="22" t="b">
        <f>IF(COUNTIF([1]!Form_Responses1[[#All],[Instagram account
(ex. idenel_official - Do not put "@")]], LOWER(A1179)) &gt; 0, TRUE, FALSE)</f>
        <v>0</v>
      </c>
      <c r="J1179" s="23"/>
      <c r="K1179" s="20" t="str">
        <f>IFERROR(VLOOKUP(LOWER(A1179), '[1]설문지 응답 시트1'!I:N, 6, FALSE), "")</f>
        <v/>
      </c>
      <c r="L1179" s="22" t="b">
        <v>0</v>
      </c>
      <c r="M1179" s="22" t="b">
        <v>0</v>
      </c>
      <c r="N1179" s="20"/>
      <c r="O1179" s="21" t="str">
        <f>IF(ISBLANK(Table1[[#This Row],[예약일(확정)]]),"",Table1[[#This Row],[예약일(확정)]]+7)</f>
        <v/>
      </c>
      <c r="P1179" s="20"/>
      <c r="Q1179" s="20"/>
      <c r="R1179" s="20"/>
      <c r="S1179" s="20"/>
      <c r="T1179" s="20"/>
      <c r="U1179" s="19"/>
    </row>
    <row r="1180" spans="1:21" ht="17">
      <c r="A1180" s="71" t="s">
        <v>96</v>
      </c>
      <c r="B1180" s="180" t="s">
        <v>4531</v>
      </c>
      <c r="C1180" s="179"/>
      <c r="D1180" s="148" t="s">
        <v>4</v>
      </c>
      <c r="E1180" s="11" t="str">
        <f ca="1">IF(AND(J1180&lt;&gt;"", O1180&lt;&gt;"", TODAY() &gt; O1180, N1180=""), "포스팅 지연",
IF(N1180&lt;&gt;"", "포스팅 완료",
IF(M1180=TRUE, "시술 완료",
IF(L1180=TRUE, "콘텐츠 가이드 전송",
IF(NOT(ISBLANK(J1180)), "예약 확정",
IF(I1180=TRUE, "구글폼 회신",
IF(H1180=TRUE, "구글폼 전송",
IF(G1180=TRUE, "거절",
IF(F1180=TRUE, "회신 수신",
"태핑 완료 회신대기")))))
))))</f>
        <v>태핑 완료 회신대기</v>
      </c>
      <c r="F1180" s="13" t="b">
        <v>0</v>
      </c>
      <c r="G1180" s="13" t="b">
        <v>0</v>
      </c>
      <c r="H1180" s="13" t="b">
        <v>0</v>
      </c>
      <c r="I1180" s="13" t="b">
        <f>IF(COUNTIF([1]!Form_Responses1[[#All],[Instagram account
(ex. idenel_official - Do not put "@")]], LOWER(A1180)) &gt; 0, TRUE, FALSE)</f>
        <v>0</v>
      </c>
      <c r="J1180" s="14"/>
      <c r="K1180" s="11" t="str">
        <f>IFERROR(VLOOKUP(LOWER(A1180), '[1]설문지 응답 시트1'!I:N, 6, FALSE), "")</f>
        <v/>
      </c>
      <c r="L1180" s="13" t="b">
        <v>0</v>
      </c>
      <c r="M1180" s="13" t="b">
        <v>0</v>
      </c>
      <c r="N1180" s="11"/>
      <c r="O1180" s="12" t="str">
        <f>IF(ISBLANK(Table1[[#This Row],[예약일(확정)]]),"",Table1[[#This Row],[예약일(확정)]]+7)</f>
        <v/>
      </c>
      <c r="P1180" s="11"/>
      <c r="Q1180" s="11"/>
      <c r="R1180" s="11"/>
      <c r="S1180" s="11"/>
      <c r="T1180" s="11"/>
      <c r="U1180" s="10"/>
    </row>
    <row r="1181" spans="1:21" ht="17">
      <c r="A1181" s="124" t="s">
        <v>4530</v>
      </c>
      <c r="B1181" s="184" t="s">
        <v>4529</v>
      </c>
      <c r="C1181" s="179"/>
      <c r="D1181" s="150" t="s">
        <v>4</v>
      </c>
      <c r="E1181" s="20" t="str">
        <f ca="1">IF(AND(J1181&lt;&gt;"", O1181&lt;&gt;"", TODAY() &gt; O1181, N1181=""), "포스팅 지연",
IF(N1181&lt;&gt;"", "포스팅 완료",
IF(M1181=TRUE, "시술 완료",
IF(L1181=TRUE, "콘텐츠 가이드 전송",
IF(NOT(ISBLANK(J1181)), "예약 확정",
IF(I1181=TRUE, "구글폼 회신",
IF(H1181=TRUE, "구글폼 전송",
IF(G1181=TRUE, "거절",
IF(F1181=TRUE, "회신 수신",
"태핑 완료 회신대기")))))
))))</f>
        <v>태핑 완료 회신대기</v>
      </c>
      <c r="F1181" s="22" t="b">
        <v>0</v>
      </c>
      <c r="G1181" s="22" t="b">
        <v>0</v>
      </c>
      <c r="H1181" s="22" t="b">
        <v>0</v>
      </c>
      <c r="I1181" s="22" t="b">
        <f>IF(COUNTIF([1]!Form_Responses1[[#All],[Instagram account
(ex. idenel_official - Do not put "@")]], LOWER(A1181)) &gt; 0, TRUE, FALSE)</f>
        <v>0</v>
      </c>
      <c r="J1181" s="23"/>
      <c r="K1181" s="20" t="str">
        <f>IFERROR(VLOOKUP(LOWER(A1181), '[1]설문지 응답 시트1'!I:N, 6, FALSE), "")</f>
        <v/>
      </c>
      <c r="L1181" s="22" t="b">
        <v>0</v>
      </c>
      <c r="M1181" s="22" t="b">
        <v>0</v>
      </c>
      <c r="N1181" s="20"/>
      <c r="O1181" s="21" t="str">
        <f>IF(ISBLANK(Table1[[#This Row],[예약일(확정)]]),"",Table1[[#This Row],[예약일(확정)]]+7)</f>
        <v/>
      </c>
      <c r="P1181" s="20"/>
      <c r="Q1181" s="20"/>
      <c r="R1181" s="20"/>
      <c r="S1181" s="20"/>
      <c r="T1181" s="20"/>
      <c r="U1181" s="19"/>
    </row>
    <row r="1182" spans="1:21" ht="17">
      <c r="A1182" s="124" t="s">
        <v>4528</v>
      </c>
      <c r="B1182" s="184" t="s">
        <v>4527</v>
      </c>
      <c r="C1182" s="179"/>
      <c r="D1182" s="148" t="s">
        <v>4</v>
      </c>
      <c r="E1182" s="11" t="str">
        <f ca="1">IF(AND(J1182&lt;&gt;"", O1182&lt;&gt;"", TODAY() &gt; O1182, N1182=""), "포스팅 지연",
IF(N1182&lt;&gt;"", "포스팅 완료",
IF(M1182=TRUE, "시술 완료",
IF(L1182=TRUE, "콘텐츠 가이드 전송",
IF(NOT(ISBLANK(J1182)), "예약 확정",
IF(I1182=TRUE, "구글폼 회신",
IF(H1182=TRUE, "구글폼 전송",
IF(G1182=TRUE, "거절",
IF(F1182=TRUE, "회신 수신",
"태핑 완료 회신대기")))))
))))</f>
        <v>태핑 완료 회신대기</v>
      </c>
      <c r="F1182" s="13" t="b">
        <v>0</v>
      </c>
      <c r="G1182" s="13" t="b">
        <v>0</v>
      </c>
      <c r="H1182" s="13" t="b">
        <v>0</v>
      </c>
      <c r="I1182" s="13" t="b">
        <f>IF(COUNTIF([1]!Form_Responses1[[#All],[Instagram account
(ex. idenel_official - Do not put "@")]], LOWER(A1182)) &gt; 0, TRUE, FALSE)</f>
        <v>0</v>
      </c>
      <c r="J1182" s="14"/>
      <c r="K1182" s="11" t="str">
        <f>IFERROR(VLOOKUP(LOWER(A1182), '[1]설문지 응답 시트1'!I:N, 6, FALSE), "")</f>
        <v/>
      </c>
      <c r="L1182" s="13" t="b">
        <v>0</v>
      </c>
      <c r="M1182" s="13" t="b">
        <v>0</v>
      </c>
      <c r="N1182" s="11"/>
      <c r="O1182" s="12" t="str">
        <f>IF(ISBLANK(Table1[[#This Row],[예약일(확정)]]),"",Table1[[#This Row],[예약일(확정)]]+7)</f>
        <v/>
      </c>
      <c r="P1182" s="11"/>
      <c r="Q1182" s="11"/>
      <c r="R1182" s="11"/>
      <c r="S1182" s="11"/>
      <c r="T1182" s="11"/>
      <c r="U1182" s="10"/>
    </row>
    <row r="1183" spans="1:21" ht="17">
      <c r="A1183" s="71" t="s">
        <v>4526</v>
      </c>
      <c r="B1183" s="180" t="s">
        <v>4525</v>
      </c>
      <c r="C1183" s="179"/>
      <c r="D1183" s="150" t="s">
        <v>4</v>
      </c>
      <c r="E1183" s="20" t="str">
        <f ca="1">IF(AND(J1183&lt;&gt;"", O1183&lt;&gt;"", TODAY() &gt; O1183, N1183=""), "포스팅 지연",
IF(N1183&lt;&gt;"", "포스팅 완료",
IF(M1183=TRUE, "시술 완료",
IF(L1183=TRUE, "콘텐츠 가이드 전송",
IF(NOT(ISBLANK(J1183)), "예약 확정",
IF(I1183=TRUE, "구글폼 회신",
IF(H1183=TRUE, "구글폼 전송",
IF(G1183=TRUE, "거절",
IF(F1183=TRUE, "회신 수신",
"태핑 완료 회신대기")))))
))))</f>
        <v>태핑 완료 회신대기</v>
      </c>
      <c r="F1183" s="22" t="b">
        <v>0</v>
      </c>
      <c r="G1183" s="22" t="b">
        <v>0</v>
      </c>
      <c r="H1183" s="22" t="b">
        <v>0</v>
      </c>
      <c r="I1183" s="22" t="b">
        <f>IF(COUNTIF([1]!Form_Responses1[[#All],[Instagram account
(ex. idenel_official - Do not put "@")]], LOWER(A1183)) &gt; 0, TRUE, FALSE)</f>
        <v>0</v>
      </c>
      <c r="J1183" s="23"/>
      <c r="K1183" s="20" t="str">
        <f>IFERROR(VLOOKUP(LOWER(A1183), '[1]설문지 응답 시트1'!I:N, 6, FALSE), "")</f>
        <v/>
      </c>
      <c r="L1183" s="22" t="b">
        <v>0</v>
      </c>
      <c r="M1183" s="22" t="b">
        <v>0</v>
      </c>
      <c r="N1183" s="20"/>
      <c r="O1183" s="21" t="str">
        <f>IF(ISBLANK(Table1[[#This Row],[예약일(확정)]]),"",Table1[[#This Row],[예약일(확정)]]+7)</f>
        <v/>
      </c>
      <c r="P1183" s="20"/>
      <c r="Q1183" s="20"/>
      <c r="R1183" s="20"/>
      <c r="S1183" s="20"/>
      <c r="T1183" s="20"/>
      <c r="U1183" s="19"/>
    </row>
    <row r="1184" spans="1:21" ht="17">
      <c r="A1184" s="124" t="s">
        <v>4524</v>
      </c>
      <c r="B1184" s="184" t="s">
        <v>4523</v>
      </c>
      <c r="C1184" s="179"/>
      <c r="D1184" s="148" t="s">
        <v>4</v>
      </c>
      <c r="E1184" s="11" t="str">
        <f ca="1">IF(AND(J1184&lt;&gt;"", O1184&lt;&gt;"", TODAY() &gt; O1184, N1184=""), "포스팅 지연",
IF(N1184&lt;&gt;"", "포스팅 완료",
IF(M1184=TRUE, "시술 완료",
IF(L1184=TRUE, "콘텐츠 가이드 전송",
IF(NOT(ISBLANK(J1184)), "예약 확정",
IF(I1184=TRUE, "구글폼 회신",
IF(H1184=TRUE, "구글폼 전송",
IF(G1184=TRUE, "거절",
IF(F1184=TRUE, "회신 수신",
"태핑 완료 회신대기")))))
))))</f>
        <v>태핑 완료 회신대기</v>
      </c>
      <c r="F1184" s="13" t="b">
        <v>0</v>
      </c>
      <c r="G1184" s="13" t="b">
        <v>0</v>
      </c>
      <c r="H1184" s="13" t="b">
        <v>0</v>
      </c>
      <c r="I1184" s="13" t="b">
        <f>IF(COUNTIF([1]!Form_Responses1[[#All],[Instagram account
(ex. idenel_official - Do not put "@")]], LOWER(A1184)) &gt; 0, TRUE, FALSE)</f>
        <v>0</v>
      </c>
      <c r="J1184" s="14"/>
      <c r="K1184" s="11" t="str">
        <f>IFERROR(VLOOKUP(LOWER(A1184), '[1]설문지 응답 시트1'!I:N, 6, FALSE), "")</f>
        <v/>
      </c>
      <c r="L1184" s="13" t="b">
        <v>0</v>
      </c>
      <c r="M1184" s="13" t="b">
        <v>0</v>
      </c>
      <c r="N1184" s="11"/>
      <c r="O1184" s="12" t="str">
        <f>IF(ISBLANK(Table1[[#This Row],[예약일(확정)]]),"",Table1[[#This Row],[예약일(확정)]]+7)</f>
        <v/>
      </c>
      <c r="P1184" s="11"/>
      <c r="Q1184" s="11"/>
      <c r="R1184" s="11"/>
      <c r="S1184" s="11"/>
      <c r="T1184" s="11"/>
      <c r="U1184" s="10"/>
    </row>
    <row r="1185" spans="1:21" ht="17">
      <c r="A1185" s="71" t="s">
        <v>4522</v>
      </c>
      <c r="B1185" s="180" t="s">
        <v>4521</v>
      </c>
      <c r="C1185" s="179"/>
      <c r="D1185" s="150" t="s">
        <v>4</v>
      </c>
      <c r="E1185" s="20" t="str">
        <f ca="1">IF(AND(J1185&lt;&gt;"", O1185&lt;&gt;"", TODAY() &gt; O1185, N1185=""), "포스팅 지연",
IF(N1185&lt;&gt;"", "포스팅 완료",
IF(M1185=TRUE, "시술 완료",
IF(L1185=TRUE, "콘텐츠 가이드 전송",
IF(NOT(ISBLANK(J1185)), "예약 확정",
IF(I1185=TRUE, "구글폼 회신",
IF(H1185=TRUE, "구글폼 전송",
IF(G1185=TRUE, "거절",
IF(F1185=TRUE, "회신 수신",
"태핑 완료 회신대기")))))
))))</f>
        <v>태핑 완료 회신대기</v>
      </c>
      <c r="F1185" s="22" t="b">
        <v>0</v>
      </c>
      <c r="G1185" s="22" t="b">
        <v>0</v>
      </c>
      <c r="H1185" s="22" t="b">
        <v>0</v>
      </c>
      <c r="I1185" s="22" t="b">
        <f>IF(COUNTIF([1]!Form_Responses1[[#All],[Instagram account
(ex. idenel_official - Do not put "@")]], LOWER(A1185)) &gt; 0, TRUE, FALSE)</f>
        <v>0</v>
      </c>
      <c r="J1185" s="23"/>
      <c r="K1185" s="20" t="str">
        <f>IFERROR(VLOOKUP(LOWER(A1185), '[1]설문지 응답 시트1'!I:N, 6, FALSE), "")</f>
        <v/>
      </c>
      <c r="L1185" s="22" t="b">
        <v>0</v>
      </c>
      <c r="M1185" s="22" t="b">
        <v>0</v>
      </c>
      <c r="N1185" s="20"/>
      <c r="O1185" s="21" t="str">
        <f>IF(ISBLANK(Table1[[#This Row],[예약일(확정)]]),"",Table1[[#This Row],[예약일(확정)]]+7)</f>
        <v/>
      </c>
      <c r="P1185" s="20"/>
      <c r="Q1185" s="20"/>
      <c r="R1185" s="20"/>
      <c r="S1185" s="20"/>
      <c r="T1185" s="20"/>
      <c r="U1185" s="19"/>
    </row>
    <row r="1186" spans="1:21" ht="17">
      <c r="A1186" s="71" t="s">
        <v>4520</v>
      </c>
      <c r="B1186" s="180" t="s">
        <v>4519</v>
      </c>
      <c r="C1186" s="179"/>
      <c r="D1186" s="148" t="s">
        <v>4</v>
      </c>
      <c r="E1186" s="11" t="str">
        <f ca="1">IF(AND(J1186&lt;&gt;"", O1186&lt;&gt;"", TODAY() &gt; O1186, N1186=""), "포스팅 지연",
IF(N1186&lt;&gt;"", "포스팅 완료",
IF(M1186=TRUE, "시술 완료",
IF(L1186=TRUE, "콘텐츠 가이드 전송",
IF(NOT(ISBLANK(J1186)), "예약 확정",
IF(I1186=TRUE, "구글폼 회신",
IF(H1186=TRUE, "구글폼 전송",
IF(G1186=TRUE, "거절",
IF(F1186=TRUE, "회신 수신",
"태핑 완료 회신대기")))))
))))</f>
        <v>태핑 완료 회신대기</v>
      </c>
      <c r="F1186" s="13" t="b">
        <v>0</v>
      </c>
      <c r="G1186" s="13" t="b">
        <v>0</v>
      </c>
      <c r="H1186" s="13" t="b">
        <v>0</v>
      </c>
      <c r="I1186" s="13" t="b">
        <f>IF(COUNTIF([1]!Form_Responses1[[#All],[Instagram account
(ex. idenel_official - Do not put "@")]], LOWER(A1186)) &gt; 0, TRUE, FALSE)</f>
        <v>0</v>
      </c>
      <c r="J1186" s="14"/>
      <c r="K1186" s="11" t="str">
        <f>IFERROR(VLOOKUP(LOWER(A1186), '[1]설문지 응답 시트1'!I:N, 6, FALSE), "")</f>
        <v/>
      </c>
      <c r="L1186" s="13" t="b">
        <v>0</v>
      </c>
      <c r="M1186" s="13" t="b">
        <v>0</v>
      </c>
      <c r="N1186" s="11"/>
      <c r="O1186" s="12" t="str">
        <f>IF(ISBLANK(Table1[[#This Row],[예약일(확정)]]),"",Table1[[#This Row],[예약일(확정)]]+7)</f>
        <v/>
      </c>
      <c r="P1186" s="11"/>
      <c r="Q1186" s="11"/>
      <c r="R1186" s="11"/>
      <c r="S1186" s="11"/>
      <c r="T1186" s="11"/>
      <c r="U1186" s="10"/>
    </row>
    <row r="1187" spans="1:21" ht="17">
      <c r="A1187" s="124" t="s">
        <v>4518</v>
      </c>
      <c r="B1187" s="184" t="s">
        <v>4517</v>
      </c>
      <c r="C1187" s="179"/>
      <c r="D1187" s="150" t="s">
        <v>4</v>
      </c>
      <c r="E1187" s="20" t="str">
        <f ca="1">IF(AND(J1187&lt;&gt;"", O1187&lt;&gt;"", TODAY() &gt; O1187, N1187=""), "포스팅 지연",
IF(N1187&lt;&gt;"", "포스팅 완료",
IF(M1187=TRUE, "시술 완료",
IF(L1187=TRUE, "콘텐츠 가이드 전송",
IF(NOT(ISBLANK(J1187)), "예약 확정",
IF(I1187=TRUE, "구글폼 회신",
IF(H1187=TRUE, "구글폼 전송",
IF(G1187=TRUE, "거절",
IF(F1187=TRUE, "회신 수신",
"태핑 완료 회신대기")))))
))))</f>
        <v>태핑 완료 회신대기</v>
      </c>
      <c r="F1187" s="22" t="b">
        <v>0</v>
      </c>
      <c r="G1187" s="22" t="b">
        <v>0</v>
      </c>
      <c r="H1187" s="22" t="b">
        <v>0</v>
      </c>
      <c r="I1187" s="22" t="b">
        <f>IF(COUNTIF([1]!Form_Responses1[[#All],[Instagram account
(ex. idenel_official - Do not put "@")]], LOWER(A1187)) &gt; 0, TRUE, FALSE)</f>
        <v>0</v>
      </c>
      <c r="J1187" s="23"/>
      <c r="K1187" s="20" t="str">
        <f>IFERROR(VLOOKUP(LOWER(A1187), '[1]설문지 응답 시트1'!I:N, 6, FALSE), "")</f>
        <v/>
      </c>
      <c r="L1187" s="22" t="b">
        <v>0</v>
      </c>
      <c r="M1187" s="22" t="b">
        <v>0</v>
      </c>
      <c r="N1187" s="20"/>
      <c r="O1187" s="21" t="str">
        <f>IF(ISBLANK(Table1[[#This Row],[예약일(확정)]]),"",Table1[[#This Row],[예약일(확정)]]+7)</f>
        <v/>
      </c>
      <c r="P1187" s="20"/>
      <c r="Q1187" s="20"/>
      <c r="R1187" s="20"/>
      <c r="S1187" s="20"/>
      <c r="T1187" s="20"/>
      <c r="U1187" s="19"/>
    </row>
    <row r="1188" spans="1:21" ht="17">
      <c r="A1188" s="124" t="s">
        <v>4516</v>
      </c>
      <c r="B1188" s="184" t="s">
        <v>4515</v>
      </c>
      <c r="C1188" s="179"/>
      <c r="D1188" s="148" t="s">
        <v>4</v>
      </c>
      <c r="E1188" s="11" t="str">
        <f ca="1">IF(AND(J1188&lt;&gt;"", O1188&lt;&gt;"", TODAY() &gt; O1188, N1188=""), "포스팅 지연",
IF(N1188&lt;&gt;"", "포스팅 완료",
IF(M1188=TRUE, "시술 완료",
IF(L1188=TRUE, "콘텐츠 가이드 전송",
IF(NOT(ISBLANK(J1188)), "예약 확정",
IF(I1188=TRUE, "구글폼 회신",
IF(H1188=TRUE, "구글폼 전송",
IF(G1188=TRUE, "거절",
IF(F1188=TRUE, "회신 수신",
"태핑 완료 회신대기")))))
))))</f>
        <v>포스팅 완료</v>
      </c>
      <c r="F1188" s="13" t="b">
        <v>1</v>
      </c>
      <c r="G1188" s="13" t="b">
        <v>0</v>
      </c>
      <c r="H1188" s="13" t="b">
        <v>1</v>
      </c>
      <c r="I1188" s="13" t="b">
        <f>IF(COUNTIF([1]!Form_Responses1[[#All],[Instagram account
(ex. idenel_official - Do not put "@")]], LOWER(A1188)) &gt; 0, TRUE, FALSE)</f>
        <v>1</v>
      </c>
      <c r="J1188" s="14">
        <v>45828.583333333336</v>
      </c>
      <c r="K1188" s="11" t="str">
        <f>IFERROR(VLOOKUP(LOWER(A1188), '[1]설문지 응답 시트1'!I:N, 6, FALSE), "")</f>
        <v>Benjamin Clinic (Gangnam)</v>
      </c>
      <c r="L1188" s="13" t="b">
        <v>1</v>
      </c>
      <c r="M1188" s="13" t="b">
        <v>1</v>
      </c>
      <c r="N1188" s="58" t="s">
        <v>4514</v>
      </c>
      <c r="O1188" s="12">
        <f>IF(ISBLANK(Table1[[#This Row],[예약일(확정)]]),"",Table1[[#This Row],[예약일(확정)]]+7)</f>
        <v>45835.583333333336</v>
      </c>
      <c r="P1188" s="11"/>
      <c r="Q1188" s="11"/>
      <c r="R1188" s="11"/>
      <c r="S1188" s="11"/>
      <c r="T1188" s="58" t="s">
        <v>4513</v>
      </c>
      <c r="U1188" s="10"/>
    </row>
    <row r="1189" spans="1:21" ht="17">
      <c r="A1189" s="72" t="s">
        <v>4512</v>
      </c>
      <c r="B1189" s="201" t="s">
        <v>4511</v>
      </c>
      <c r="C1189" s="193"/>
      <c r="D1189" s="150" t="s">
        <v>4</v>
      </c>
      <c r="E1189" s="20" t="str">
        <f ca="1">IF(AND(J1189&lt;&gt;"", O1189&lt;&gt;"", TODAY() &gt; O1189, N1189=""), "포스팅 지연",
IF(N1189&lt;&gt;"", "포스팅 완료",
IF(M1189=TRUE, "시술 완료",
IF(L1189=TRUE, "콘텐츠 가이드 전송",
IF(NOT(ISBLANK(J1189)), "예약 확정",
IF(I1189=TRUE, "구글폼 회신",
IF(H1189=TRUE, "구글폼 전송",
IF(G1189=TRUE, "거절",
IF(F1189=TRUE, "회신 수신",
"태핑 완료 회신대기")))))
))))</f>
        <v>태핑 완료 회신대기</v>
      </c>
      <c r="F1189" s="22" t="b">
        <v>0</v>
      </c>
      <c r="G1189" s="22" t="b">
        <v>0</v>
      </c>
      <c r="H1189" s="22" t="b">
        <v>0</v>
      </c>
      <c r="I1189" s="22" t="b">
        <f>IF(COUNTIF([1]!Form_Responses1[[#All],[Instagram account
(ex. idenel_official - Do not put "@")]], LOWER(A1189)) &gt; 0, TRUE, FALSE)</f>
        <v>0</v>
      </c>
      <c r="J1189" s="23"/>
      <c r="K1189" s="20" t="str">
        <f>IFERROR(VLOOKUP(LOWER(A1189), '[1]설문지 응답 시트1'!I:N, 6, FALSE), "")</f>
        <v/>
      </c>
      <c r="L1189" s="22" t="b">
        <v>0</v>
      </c>
      <c r="M1189" s="22" t="b">
        <v>0</v>
      </c>
      <c r="N1189" s="20"/>
      <c r="O1189" s="21" t="str">
        <f>IF(ISBLANK(Table1[[#This Row],[예약일(확정)]]),"",Table1[[#This Row],[예약일(확정)]]+7)</f>
        <v/>
      </c>
      <c r="P1189" s="20"/>
      <c r="Q1189" s="20"/>
      <c r="R1189" s="20"/>
      <c r="S1189" s="20"/>
      <c r="T1189" s="20"/>
      <c r="U1189" s="19"/>
    </row>
    <row r="1190" spans="1:21" ht="17">
      <c r="A1190" s="71" t="s">
        <v>4510</v>
      </c>
      <c r="B1190" s="180" t="s">
        <v>4509</v>
      </c>
      <c r="C1190" s="179"/>
      <c r="D1190" s="148" t="s">
        <v>4</v>
      </c>
      <c r="E1190" s="11" t="str">
        <f ca="1">IF(AND(J1190&lt;&gt;"", O1190&lt;&gt;"", TODAY() &gt; O1190, N1190=""), "포스팅 지연",
IF(N1190&lt;&gt;"", "포스팅 완료",
IF(M1190=TRUE, "시술 완료",
IF(L1190=TRUE, "콘텐츠 가이드 전송",
IF(NOT(ISBLANK(J1190)), "예약 확정",
IF(I1190=TRUE, "구글폼 회신",
IF(H1190=TRUE, "구글폼 전송",
IF(G1190=TRUE, "거절",
IF(F1190=TRUE, "회신 수신",
"태핑 완료 회신대기")))))
))))</f>
        <v>회신 수신</v>
      </c>
      <c r="F1190" s="13" t="b">
        <v>1</v>
      </c>
      <c r="G1190" s="13" t="b">
        <v>0</v>
      </c>
      <c r="H1190" s="13" t="b">
        <v>0</v>
      </c>
      <c r="I1190" s="13" t="b">
        <f>IF(COUNTIF([1]!Form_Responses1[[#All],[Instagram account
(ex. idenel_official - Do not put "@")]], LOWER(A1190)) &gt; 0, TRUE, FALSE)</f>
        <v>0</v>
      </c>
      <c r="J1190" s="14"/>
      <c r="K1190" s="11" t="str">
        <f>IFERROR(VLOOKUP(LOWER(A1190), '[1]설문지 응답 시트1'!I:N, 6, FALSE), "")</f>
        <v/>
      </c>
      <c r="L1190" s="13" t="b">
        <v>0</v>
      </c>
      <c r="M1190" s="13" t="b">
        <v>0</v>
      </c>
      <c r="N1190" s="11"/>
      <c r="O1190" s="12" t="str">
        <f>IF(ISBLANK(Table1[[#This Row],[예약일(확정)]]),"",Table1[[#This Row],[예약일(확정)]]+7)</f>
        <v/>
      </c>
      <c r="P1190" s="11"/>
      <c r="Q1190" s="11"/>
      <c r="R1190" s="11"/>
      <c r="S1190" s="11"/>
      <c r="T1190" s="11"/>
      <c r="U1190" s="10"/>
    </row>
    <row r="1191" spans="1:21" ht="17">
      <c r="A1191" s="124" t="s">
        <v>4508</v>
      </c>
      <c r="B1191" s="184" t="s">
        <v>4507</v>
      </c>
      <c r="C1191" s="179"/>
      <c r="D1191" s="150" t="s">
        <v>4</v>
      </c>
      <c r="E1191" s="20" t="str">
        <f ca="1">IF(AND(J1191&lt;&gt;"", O1191&lt;&gt;"", TODAY() &gt; O1191, N1191=""), "포스팅 지연",
IF(N1191&lt;&gt;"", "포스팅 완료",
IF(M1191=TRUE, "시술 완료",
IF(L1191=TRUE, "콘텐츠 가이드 전송",
IF(NOT(ISBLANK(J1191)), "예약 확정",
IF(I1191=TRUE, "구글폼 회신",
IF(H1191=TRUE, "구글폼 전송",
IF(G1191=TRUE, "거절",
IF(F1191=TRUE, "회신 수신",
"태핑 완료 회신대기")))))
))))</f>
        <v>회신 수신</v>
      </c>
      <c r="F1191" s="22" t="b">
        <v>1</v>
      </c>
      <c r="G1191" s="22" t="b">
        <v>0</v>
      </c>
      <c r="H1191" s="22" t="b">
        <v>0</v>
      </c>
      <c r="I1191" s="22" t="b">
        <f>IF(COUNTIF([1]!Form_Responses1[[#All],[Instagram account
(ex. idenel_official - Do not put "@")]], LOWER(A1191)) &gt; 0, TRUE, FALSE)</f>
        <v>0</v>
      </c>
      <c r="J1191" s="23"/>
      <c r="K1191" s="20" t="str">
        <f>IFERROR(VLOOKUP(LOWER(A1191), '[1]설문지 응답 시트1'!I:N, 6, FALSE), "")</f>
        <v/>
      </c>
      <c r="L1191" s="22" t="b">
        <v>0</v>
      </c>
      <c r="M1191" s="22" t="b">
        <v>0</v>
      </c>
      <c r="N1191" s="20"/>
      <c r="O1191" s="21" t="str">
        <f>IF(ISBLANK(Table1[[#This Row],[예약일(확정)]]),"",Table1[[#This Row],[예약일(확정)]]+7)</f>
        <v/>
      </c>
      <c r="P1191" s="20"/>
      <c r="Q1191" s="20"/>
      <c r="R1191" s="20"/>
      <c r="S1191" s="20"/>
      <c r="T1191" s="20"/>
      <c r="U1191" s="19"/>
    </row>
    <row r="1192" spans="1:21" ht="17">
      <c r="A1192" s="75" t="s">
        <v>4506</v>
      </c>
      <c r="B1192" s="201" t="s">
        <v>4505</v>
      </c>
      <c r="C1192" s="193"/>
      <c r="D1192" s="148" t="s">
        <v>4</v>
      </c>
      <c r="E1192" s="11" t="str">
        <f ca="1">IF(AND(J1192&lt;&gt;"", O1192&lt;&gt;"", TODAY() &gt; O1192, N1192=""), "포스팅 지연",
IF(N1192&lt;&gt;"", "포스팅 완료",
IF(M1192=TRUE, "시술 완료",
IF(L1192=TRUE, "콘텐츠 가이드 전송",
IF(NOT(ISBLANK(J1192)), "예약 확정",
IF(I1192=TRUE, "구글폼 회신",
IF(H1192=TRUE, "구글폼 전송",
IF(G1192=TRUE, "거절",
IF(F1192=TRUE, "회신 수신",
"태핑 완료 회신대기")))))
))))</f>
        <v>태핑 완료 회신대기</v>
      </c>
      <c r="F1192" s="13" t="b">
        <v>0</v>
      </c>
      <c r="G1192" s="13" t="b">
        <v>0</v>
      </c>
      <c r="H1192" s="13" t="b">
        <v>0</v>
      </c>
      <c r="I1192" s="13" t="b">
        <f>IF(COUNTIF([1]!Form_Responses1[[#All],[Instagram account
(ex. idenel_official - Do not put "@")]], LOWER(A1192)) &gt; 0, TRUE, FALSE)</f>
        <v>0</v>
      </c>
      <c r="J1192" s="14"/>
      <c r="K1192" s="11" t="str">
        <f>IFERROR(VLOOKUP(LOWER(A1192), '[1]설문지 응답 시트1'!I:N, 6, FALSE), "")</f>
        <v/>
      </c>
      <c r="L1192" s="13" t="b">
        <v>0</v>
      </c>
      <c r="M1192" s="13" t="b">
        <v>0</v>
      </c>
      <c r="N1192" s="11"/>
      <c r="O1192" s="12" t="str">
        <f>IF(ISBLANK(Table1[[#This Row],[예약일(확정)]]),"",Table1[[#This Row],[예약일(확정)]]+7)</f>
        <v/>
      </c>
      <c r="P1192" s="11"/>
      <c r="Q1192" s="11"/>
      <c r="R1192" s="11"/>
      <c r="S1192" s="11"/>
      <c r="T1192" s="11"/>
      <c r="U1192" s="10"/>
    </row>
    <row r="1193" spans="1:21" ht="14">
      <c r="A1193" s="213" t="s">
        <v>4504</v>
      </c>
      <c r="B1193" s="212" t="s">
        <v>4503</v>
      </c>
      <c r="C1193" s="211"/>
      <c r="D1193" s="150" t="s">
        <v>4</v>
      </c>
      <c r="E1193" s="20" t="str">
        <f ca="1">IF(AND(J1193&lt;&gt;"", O1193&lt;&gt;"", TODAY() &gt; O1193, N1193=""), "포스팅 지연",
IF(N1193&lt;&gt;"", "포스팅 완료",
IF(M1193=TRUE, "시술 완료",
IF(L1193=TRUE, "콘텐츠 가이드 전송",
IF(NOT(ISBLANK(J1193)), "예약 확정",
IF(I1193=TRUE, "구글폼 회신",
IF(H1193=TRUE, "구글폼 전송",
IF(G1193=TRUE, "거절",
IF(F1193=TRUE, "회신 수신",
"태핑 완료 회신대기")))))
))))</f>
        <v>태핑 완료 회신대기</v>
      </c>
      <c r="F1193" s="22" t="b">
        <v>0</v>
      </c>
      <c r="G1193" s="22" t="b">
        <v>0</v>
      </c>
      <c r="H1193" s="22" t="b">
        <v>0</v>
      </c>
      <c r="I1193" s="22" t="b">
        <f>IF(COUNTIF([1]!Form_Responses1[[#All],[Instagram account
(ex. idenel_official - Do not put "@")]], LOWER(A1193)) &gt; 0, TRUE, FALSE)</f>
        <v>0</v>
      </c>
      <c r="J1193" s="23"/>
      <c r="K1193" s="20" t="str">
        <f>IFERROR(VLOOKUP(LOWER(A1193), '[1]설문지 응답 시트1'!I:N, 6, FALSE), "")</f>
        <v/>
      </c>
      <c r="L1193" s="22" t="b">
        <v>0</v>
      </c>
      <c r="M1193" s="22" t="b">
        <v>0</v>
      </c>
      <c r="N1193" s="20"/>
      <c r="O1193" s="21" t="str">
        <f>IF(ISBLANK(Table1[[#This Row],[예약일(확정)]]),"",Table1[[#This Row],[예약일(확정)]]+7)</f>
        <v/>
      </c>
      <c r="P1193" s="20"/>
      <c r="Q1193" s="20"/>
      <c r="R1193" s="20"/>
      <c r="S1193" s="20"/>
      <c r="T1193" s="20"/>
      <c r="U1193" s="19"/>
    </row>
    <row r="1194" spans="1:21" ht="17">
      <c r="A1194" s="124" t="s">
        <v>4502</v>
      </c>
      <c r="B1194" s="184" t="s">
        <v>4501</v>
      </c>
      <c r="C1194" s="179"/>
      <c r="D1194" s="148" t="s">
        <v>4</v>
      </c>
      <c r="E1194" s="11" t="str">
        <f ca="1">IF(AND(J1194&lt;&gt;"", O1194&lt;&gt;"", TODAY() &gt; O1194, N1194=""), "포스팅 지연",
IF(N1194&lt;&gt;"", "포스팅 완료",
IF(M1194=TRUE, "시술 완료",
IF(L1194=TRUE, "콘텐츠 가이드 전송",
IF(NOT(ISBLANK(J1194)), "예약 확정",
IF(I1194=TRUE, "구글폼 회신",
IF(H1194=TRUE, "구글폼 전송",
IF(G1194=TRUE, "거절",
IF(F1194=TRUE, "회신 수신",
"태핑 완료 회신대기")))))
))))</f>
        <v>거절</v>
      </c>
      <c r="F1194" s="13" t="b">
        <v>1</v>
      </c>
      <c r="G1194" s="13" t="b">
        <v>1</v>
      </c>
      <c r="H1194" s="13" t="b">
        <v>0</v>
      </c>
      <c r="I1194" s="13" t="b">
        <f>IF(COUNTIF([1]!Form_Responses1[[#All],[Instagram account
(ex. idenel_official - Do not put "@")]], LOWER(A1194)) &gt; 0, TRUE, FALSE)</f>
        <v>0</v>
      </c>
      <c r="J1194" s="14"/>
      <c r="K1194" s="11" t="str">
        <f>IFERROR(VLOOKUP(LOWER(A1194), '[1]설문지 응답 시트1'!I:N, 6, FALSE), "")</f>
        <v/>
      </c>
      <c r="L1194" s="13" t="b">
        <v>0</v>
      </c>
      <c r="M1194" s="13" t="b">
        <v>0</v>
      </c>
      <c r="N1194" s="11"/>
      <c r="O1194" s="12" t="str">
        <f>IF(ISBLANK(Table1[[#This Row],[예약일(확정)]]),"",Table1[[#This Row],[예약일(확정)]]+7)</f>
        <v/>
      </c>
      <c r="P1194" s="11"/>
      <c r="Q1194" s="11"/>
      <c r="R1194" s="11"/>
      <c r="S1194" s="11"/>
      <c r="T1194" s="11"/>
      <c r="U1194" s="10"/>
    </row>
    <row r="1195" spans="1:21" ht="17">
      <c r="A1195" s="71" t="s">
        <v>4500</v>
      </c>
      <c r="B1195" s="180" t="s">
        <v>4499</v>
      </c>
      <c r="C1195" s="179"/>
      <c r="D1195" s="150" t="s">
        <v>4</v>
      </c>
      <c r="E1195" s="20" t="str">
        <f ca="1">IF(AND(J1195&lt;&gt;"", O1195&lt;&gt;"", TODAY() &gt; O1195, N1195=""), "포스팅 지연",
IF(N1195&lt;&gt;"", "포스팅 완료",
IF(M1195=TRUE, "시술 완료",
IF(L1195=TRUE, "콘텐츠 가이드 전송",
IF(NOT(ISBLANK(J1195)), "예약 확정",
IF(I1195=TRUE, "구글폼 회신",
IF(H1195=TRUE, "구글폼 전송",
IF(G1195=TRUE, "거절",
IF(F1195=TRUE, "회신 수신",
"태핑 완료 회신대기")))))
))))</f>
        <v>태핑 완료 회신대기</v>
      </c>
      <c r="F1195" s="22" t="b">
        <v>0</v>
      </c>
      <c r="G1195" s="22" t="b">
        <v>0</v>
      </c>
      <c r="H1195" s="22" t="b">
        <v>0</v>
      </c>
      <c r="I1195" s="22" t="b">
        <f>IF(COUNTIF([1]!Form_Responses1[[#All],[Instagram account
(ex. idenel_official - Do not put "@")]], LOWER(A1195)) &gt; 0, TRUE, FALSE)</f>
        <v>0</v>
      </c>
      <c r="J1195" s="23"/>
      <c r="K1195" s="20" t="str">
        <f>IFERROR(VLOOKUP(LOWER(A1195), '[1]설문지 응답 시트1'!I:N, 6, FALSE), "")</f>
        <v/>
      </c>
      <c r="L1195" s="22" t="b">
        <v>0</v>
      </c>
      <c r="M1195" s="22" t="b">
        <v>0</v>
      </c>
      <c r="N1195" s="20"/>
      <c r="O1195" s="21" t="str">
        <f>IF(ISBLANK(Table1[[#This Row],[예약일(확정)]]),"",Table1[[#This Row],[예약일(확정)]]+7)</f>
        <v/>
      </c>
      <c r="P1195" s="20"/>
      <c r="Q1195" s="20"/>
      <c r="R1195" s="20"/>
      <c r="S1195" s="20"/>
      <c r="T1195" s="20"/>
      <c r="U1195" s="19"/>
    </row>
    <row r="1196" spans="1:21" ht="17">
      <c r="A1196" s="124" t="s">
        <v>4498</v>
      </c>
      <c r="B1196" s="184" t="s">
        <v>4497</v>
      </c>
      <c r="C1196" s="179"/>
      <c r="D1196" s="148" t="s">
        <v>4</v>
      </c>
      <c r="E1196" s="11" t="str">
        <f ca="1">IF(AND(J1196&lt;&gt;"", O1196&lt;&gt;"", TODAY() &gt; O1196, N1196=""), "포스팅 지연",
IF(N1196&lt;&gt;"", "포스팅 완료",
IF(M1196=TRUE, "시술 완료",
IF(L1196=TRUE, "콘텐츠 가이드 전송",
IF(NOT(ISBLANK(J1196)), "예약 확정",
IF(I1196=TRUE, "구글폼 회신",
IF(H1196=TRUE, "구글폼 전송",
IF(G1196=TRUE, "거절",
IF(F1196=TRUE, "회신 수신",
"태핑 완료 회신대기")))))
))))</f>
        <v>태핑 완료 회신대기</v>
      </c>
      <c r="F1196" s="13" t="b">
        <v>0</v>
      </c>
      <c r="G1196" s="13" t="b">
        <v>0</v>
      </c>
      <c r="H1196" s="13" t="b">
        <v>0</v>
      </c>
      <c r="I1196" s="13" t="b">
        <f>IF(COUNTIF([1]!Form_Responses1[[#All],[Instagram account
(ex. idenel_official - Do not put "@")]], LOWER(A1196)) &gt; 0, TRUE, FALSE)</f>
        <v>0</v>
      </c>
      <c r="J1196" s="14"/>
      <c r="K1196" s="11" t="str">
        <f>IFERROR(VLOOKUP(LOWER(A1196), '[1]설문지 응답 시트1'!I:N, 6, FALSE), "")</f>
        <v/>
      </c>
      <c r="L1196" s="13" t="b">
        <v>0</v>
      </c>
      <c r="M1196" s="13" t="b">
        <v>0</v>
      </c>
      <c r="N1196" s="11"/>
      <c r="O1196" s="12" t="str">
        <f>IF(ISBLANK(Table1[[#This Row],[예약일(확정)]]),"",Table1[[#This Row],[예약일(확정)]]+7)</f>
        <v/>
      </c>
      <c r="P1196" s="11"/>
      <c r="Q1196" s="11"/>
      <c r="R1196" s="11"/>
      <c r="S1196" s="11"/>
      <c r="T1196" s="11"/>
      <c r="U1196" s="10"/>
    </row>
    <row r="1197" spans="1:21" ht="17">
      <c r="A1197" s="124" t="s">
        <v>4496</v>
      </c>
      <c r="B1197" s="184" t="s">
        <v>4495</v>
      </c>
      <c r="C1197" s="179"/>
      <c r="D1197" s="150" t="s">
        <v>4</v>
      </c>
      <c r="E1197" s="20" t="str">
        <f ca="1">IF(AND(J1197&lt;&gt;"", O1197&lt;&gt;"", TODAY() &gt; O1197, N1197=""), "포스팅 지연",
IF(N1197&lt;&gt;"", "포스팅 완료",
IF(M1197=TRUE, "시술 완료",
IF(L1197=TRUE, "콘텐츠 가이드 전송",
IF(NOT(ISBLANK(J1197)), "예약 확정",
IF(I1197=TRUE, "구글폼 회신",
IF(H1197=TRUE, "구글폼 전송",
IF(G1197=TRUE, "거절",
IF(F1197=TRUE, "회신 수신",
"태핑 완료 회신대기")))))
))))</f>
        <v>태핑 완료 회신대기</v>
      </c>
      <c r="F1197" s="22" t="b">
        <v>0</v>
      </c>
      <c r="G1197" s="22" t="b">
        <v>0</v>
      </c>
      <c r="H1197" s="22" t="b">
        <v>0</v>
      </c>
      <c r="I1197" s="22" t="b">
        <f>IF(COUNTIF([1]!Form_Responses1[[#All],[Instagram account
(ex. idenel_official - Do not put "@")]], LOWER(A1197)) &gt; 0, TRUE, FALSE)</f>
        <v>0</v>
      </c>
      <c r="J1197" s="23"/>
      <c r="K1197" s="20" t="str">
        <f>IFERROR(VLOOKUP(LOWER(A1197), '[1]설문지 응답 시트1'!I:N, 6, FALSE), "")</f>
        <v/>
      </c>
      <c r="L1197" s="22" t="b">
        <v>0</v>
      </c>
      <c r="M1197" s="22" t="b">
        <v>0</v>
      </c>
      <c r="N1197" s="20"/>
      <c r="O1197" s="21" t="str">
        <f>IF(ISBLANK(Table1[[#This Row],[예약일(확정)]]),"",Table1[[#This Row],[예약일(확정)]]+7)</f>
        <v/>
      </c>
      <c r="P1197" s="20"/>
      <c r="Q1197" s="20"/>
      <c r="R1197" s="20"/>
      <c r="S1197" s="20"/>
      <c r="T1197" s="20"/>
      <c r="U1197" s="19"/>
    </row>
    <row r="1198" spans="1:21" ht="17">
      <c r="A1198" s="71" t="s">
        <v>4494</v>
      </c>
      <c r="B1198" s="180" t="s">
        <v>4493</v>
      </c>
      <c r="C1198" s="179"/>
      <c r="D1198" s="148" t="s">
        <v>4</v>
      </c>
      <c r="E1198" s="11" t="e">
        <f ca="1">IF(AND(J1198&lt;&gt;"", O1198&lt;&gt;"", TODAY() &gt; O1198, N1198=""), "포스팅 지연",
IF(N1198&lt;&gt;"", "포스팅 완료",
IF(M1198=TRUE, "시술 완료",
IF(L1198=TRUE, "콘텐츠 가이드 전송",
IF(NOT(ISBLANK(J1198)), "예약 확정",
IF(I1198=TRUE, "구글폼 회신",
IF(H1198=TRUE, "구글폼 전송",
IF(G1198=TRUE, "거절",
IF(F1198=TRUE, "회신 수신",
"태핑 완료 회신대기")))))
))))</f>
        <v>#VALUE!</v>
      </c>
      <c r="F1198" s="13" t="b">
        <v>1</v>
      </c>
      <c r="G1198" s="13" t="b">
        <v>0</v>
      </c>
      <c r="H1198" s="13" t="b">
        <v>1</v>
      </c>
      <c r="I1198" s="13" t="b">
        <f>IF(COUNTIF([1]!Form_Responses1[[#All],[Instagram account
(ex. idenel_official - Do not put "@")]], LOWER(A1198)) &gt; 0, TRUE, FALSE)</f>
        <v>1</v>
      </c>
      <c r="J1198" s="11" t="s">
        <v>4492</v>
      </c>
      <c r="K1198" s="11" t="str">
        <f>IFERROR(VLOOKUP(LOWER(A1198), '[1]설문지 응답 시트1'!I:N, 6, FALSE), "")</f>
        <v>Benjamin Clinic (Gangnam)</v>
      </c>
      <c r="L1198" s="13" t="b">
        <v>1</v>
      </c>
      <c r="M1198" s="13" t="b">
        <v>0</v>
      </c>
      <c r="N1198" s="11"/>
      <c r="O1198" s="12" t="e">
        <f>IF(ISBLANK(Table1[[#This Row],[예약일(확정)]]),"",Table1[[#This Row],[예약일(확정)]]+7)</f>
        <v>#VALUE!</v>
      </c>
      <c r="P1198" s="11"/>
      <c r="Q1198" s="11"/>
      <c r="R1198" s="11"/>
      <c r="S1198" s="11"/>
      <c r="T1198" s="11"/>
      <c r="U1198" s="10"/>
    </row>
    <row r="1199" spans="1:21" ht="17">
      <c r="A1199" s="124" t="s">
        <v>4491</v>
      </c>
      <c r="B1199" s="210" t="s">
        <v>4490</v>
      </c>
      <c r="C1199" s="209"/>
      <c r="D1199" s="150" t="s">
        <v>4</v>
      </c>
      <c r="E1199" s="20" t="str">
        <f ca="1">IF(AND(J1199&lt;&gt;"", O1199&lt;&gt;"", TODAY() &gt; O1199, N1199=""), "포스팅 지연",
IF(N1199&lt;&gt;"", "포스팅 완료",
IF(M1199=TRUE, "시술 완료",
IF(L1199=TRUE, "콘텐츠 가이드 전송",
IF(NOT(ISBLANK(J1199)), "예약 확정",
IF(I1199=TRUE, "구글폼 회신",
IF(H1199=TRUE, "구글폼 전송",
IF(G1199=TRUE, "거절",
IF(F1199=TRUE, "회신 수신",
"태핑 완료 회신대기")))))
))))</f>
        <v>태핑 완료 회신대기</v>
      </c>
      <c r="F1199" s="22" t="b">
        <v>0</v>
      </c>
      <c r="G1199" s="22" t="b">
        <v>0</v>
      </c>
      <c r="H1199" s="22" t="b">
        <v>0</v>
      </c>
      <c r="I1199" s="22" t="b">
        <f>IF(COUNTIF([1]!Form_Responses1[[#All],[Instagram account
(ex. idenel_official - Do not put "@")]], LOWER(A1199)) &gt; 0, TRUE, FALSE)</f>
        <v>0</v>
      </c>
      <c r="J1199" s="23"/>
      <c r="K1199" s="20" t="str">
        <f>IFERROR(VLOOKUP(LOWER(A1199), '[1]설문지 응답 시트1'!I:N, 6, FALSE), "")</f>
        <v/>
      </c>
      <c r="L1199" s="22" t="b">
        <v>0</v>
      </c>
      <c r="M1199" s="22" t="b">
        <v>0</v>
      </c>
      <c r="N1199" s="20"/>
      <c r="O1199" s="21" t="str">
        <f>IF(ISBLANK(Table1[[#This Row],[예약일(확정)]]),"",Table1[[#This Row],[예약일(확정)]]+7)</f>
        <v/>
      </c>
      <c r="P1199" s="20"/>
      <c r="Q1199" s="20"/>
      <c r="R1199" s="20"/>
      <c r="S1199" s="20"/>
      <c r="T1199" s="20"/>
      <c r="U1199" s="19"/>
    </row>
    <row r="1200" spans="1:21" ht="17">
      <c r="A1200" s="71" t="s">
        <v>4489</v>
      </c>
      <c r="B1200" s="180" t="s">
        <v>4488</v>
      </c>
      <c r="C1200" s="179"/>
      <c r="D1200" s="148" t="s">
        <v>4</v>
      </c>
      <c r="E1200" s="11" t="str">
        <f ca="1">IF(AND(J1200&lt;&gt;"", O1200&lt;&gt;"", TODAY() &gt; O1200, N1200=""), "포스팅 지연",
IF(N1200&lt;&gt;"", "포스팅 완료",
IF(M1200=TRUE, "시술 완료",
IF(L1200=TRUE, "콘텐츠 가이드 전송",
IF(NOT(ISBLANK(J1200)), "예약 확정",
IF(I1200=TRUE, "구글폼 회신",
IF(H1200=TRUE, "구글폼 전송",
IF(G1200=TRUE, "거절",
IF(F1200=TRUE, "회신 수신",
"태핑 완료 회신대기")))))
))))</f>
        <v>태핑 완료 회신대기</v>
      </c>
      <c r="F1200" s="13" t="b">
        <v>0</v>
      </c>
      <c r="G1200" s="13" t="b">
        <v>0</v>
      </c>
      <c r="H1200" s="13" t="b">
        <v>0</v>
      </c>
      <c r="I1200" s="13" t="b">
        <f>IF(COUNTIF([1]!Form_Responses1[[#All],[Instagram account
(ex. idenel_official - Do not put "@")]], LOWER(A1200)) &gt; 0, TRUE, FALSE)</f>
        <v>0</v>
      </c>
      <c r="J1200" s="14"/>
      <c r="K1200" s="11" t="str">
        <f>IFERROR(VLOOKUP(LOWER(A1200), '[1]설문지 응답 시트1'!I:N, 6, FALSE), "")</f>
        <v/>
      </c>
      <c r="L1200" s="13" t="b">
        <v>0</v>
      </c>
      <c r="M1200" s="13" t="b">
        <v>0</v>
      </c>
      <c r="N1200" s="11"/>
      <c r="O1200" s="12" t="str">
        <f>IF(ISBLANK(Table1[[#This Row],[예약일(확정)]]),"",Table1[[#This Row],[예약일(확정)]]+7)</f>
        <v/>
      </c>
      <c r="P1200" s="11"/>
      <c r="Q1200" s="11"/>
      <c r="R1200" s="11"/>
      <c r="S1200" s="11"/>
      <c r="T1200" s="11"/>
      <c r="U1200" s="10"/>
    </row>
    <row r="1201" spans="1:21" ht="17">
      <c r="A1201" s="124" t="s">
        <v>4487</v>
      </c>
      <c r="B1201" s="184" t="s">
        <v>4486</v>
      </c>
      <c r="C1201" s="179"/>
      <c r="D1201" s="150" t="s">
        <v>4</v>
      </c>
      <c r="E1201" s="20" t="str">
        <f ca="1">IF(AND(J1201&lt;&gt;"", O1201&lt;&gt;"", TODAY() &gt; O1201, N1201=""), "포스팅 지연",
IF(N1201&lt;&gt;"", "포스팅 완료",
IF(M1201=TRUE, "시술 완료",
IF(L1201=TRUE, "콘텐츠 가이드 전송",
IF(NOT(ISBLANK(J1201)), "예약 확정",
IF(I1201=TRUE, "구글폼 회신",
IF(H1201=TRUE, "구글폼 전송",
IF(G1201=TRUE, "거절",
IF(F1201=TRUE, "회신 수신",
"태핑 완료 회신대기")))))
))))</f>
        <v>태핑 완료 회신대기</v>
      </c>
      <c r="F1201" s="22" t="b">
        <v>0</v>
      </c>
      <c r="G1201" s="22" t="b">
        <v>0</v>
      </c>
      <c r="H1201" s="22" t="b">
        <v>0</v>
      </c>
      <c r="I1201" s="22" t="b">
        <f>IF(COUNTIF([1]!Form_Responses1[[#All],[Instagram account
(ex. idenel_official - Do not put "@")]], LOWER(A1201)) &gt; 0, TRUE, FALSE)</f>
        <v>0</v>
      </c>
      <c r="J1201" s="23"/>
      <c r="K1201" s="20" t="str">
        <f>IFERROR(VLOOKUP(LOWER(A1201), '[1]설문지 응답 시트1'!I:N, 6, FALSE), "")</f>
        <v/>
      </c>
      <c r="L1201" s="22" t="b">
        <v>0</v>
      </c>
      <c r="M1201" s="22" t="b">
        <v>0</v>
      </c>
      <c r="N1201" s="20"/>
      <c r="O1201" s="21" t="str">
        <f>IF(ISBLANK(Table1[[#This Row],[예약일(확정)]]),"",Table1[[#This Row],[예약일(확정)]]+7)</f>
        <v/>
      </c>
      <c r="P1201" s="20"/>
      <c r="Q1201" s="20"/>
      <c r="R1201" s="20"/>
      <c r="S1201" s="20"/>
      <c r="T1201" s="20"/>
      <c r="U1201" s="19"/>
    </row>
    <row r="1202" spans="1:21" ht="17">
      <c r="A1202" s="71" t="s">
        <v>4485</v>
      </c>
      <c r="B1202" s="180" t="s">
        <v>4484</v>
      </c>
      <c r="C1202" s="179"/>
      <c r="D1202" s="148" t="s">
        <v>4</v>
      </c>
      <c r="E1202" s="11" t="str">
        <f ca="1">IF(AND(J1202&lt;&gt;"", O1202&lt;&gt;"", TODAY() &gt; O1202, N1202=""), "포스팅 지연",
IF(N1202&lt;&gt;"", "포스팅 완료",
IF(M1202=TRUE, "시술 완료",
IF(L1202=TRUE, "콘텐츠 가이드 전송",
IF(NOT(ISBLANK(J1202)), "예약 확정",
IF(I1202=TRUE, "구글폼 회신",
IF(H1202=TRUE, "구글폼 전송",
IF(G1202=TRUE, "거절",
IF(F1202=TRUE, "회신 수신",
"태핑 완료 회신대기")))))
))))</f>
        <v>태핑 완료 회신대기</v>
      </c>
      <c r="F1202" s="13" t="b">
        <v>0</v>
      </c>
      <c r="G1202" s="13" t="b">
        <v>0</v>
      </c>
      <c r="H1202" s="13" t="b">
        <v>0</v>
      </c>
      <c r="I1202" s="13" t="b">
        <f>IF(COUNTIF([1]!Form_Responses1[[#All],[Instagram account
(ex. idenel_official - Do not put "@")]], LOWER(A1202)) &gt; 0, TRUE, FALSE)</f>
        <v>0</v>
      </c>
      <c r="J1202" s="14"/>
      <c r="K1202" s="11" t="str">
        <f>IFERROR(VLOOKUP(LOWER(A1202), '[1]설문지 응답 시트1'!I:N, 6, FALSE), "")</f>
        <v/>
      </c>
      <c r="L1202" s="13" t="b">
        <v>0</v>
      </c>
      <c r="M1202" s="13" t="b">
        <v>0</v>
      </c>
      <c r="N1202" s="11"/>
      <c r="O1202" s="12" t="str">
        <f>IF(ISBLANK(Table1[[#This Row],[예약일(확정)]]),"",Table1[[#This Row],[예약일(확정)]]+7)</f>
        <v/>
      </c>
      <c r="P1202" s="11"/>
      <c r="Q1202" s="11"/>
      <c r="R1202" s="11"/>
      <c r="S1202" s="11"/>
      <c r="T1202" s="11"/>
      <c r="U1202" s="10"/>
    </row>
    <row r="1203" spans="1:21" ht="17">
      <c r="A1203" s="124" t="s">
        <v>4483</v>
      </c>
      <c r="B1203" s="184" t="s">
        <v>4482</v>
      </c>
      <c r="C1203" s="179"/>
      <c r="D1203" s="150" t="s">
        <v>4</v>
      </c>
      <c r="E1203" s="20" t="str">
        <f ca="1">IF(AND(J1203&lt;&gt;"", O1203&lt;&gt;"", TODAY() &gt; O1203, N1203=""), "포스팅 지연",
IF(N1203&lt;&gt;"", "포스팅 완료",
IF(M1203=TRUE, "시술 완료",
IF(L1203=TRUE, "콘텐츠 가이드 전송",
IF(NOT(ISBLANK(J1203)), "예약 확정",
IF(I1203=TRUE, "구글폼 회신",
IF(H1203=TRUE, "구글폼 전송",
IF(G1203=TRUE, "거절",
IF(F1203=TRUE, "회신 수신",
"태핑 완료 회신대기")))))
))))</f>
        <v>태핑 완료 회신대기</v>
      </c>
      <c r="F1203" s="22" t="b">
        <v>0</v>
      </c>
      <c r="G1203" s="22" t="b">
        <v>0</v>
      </c>
      <c r="H1203" s="22" t="b">
        <v>0</v>
      </c>
      <c r="I1203" s="22" t="b">
        <f>IF(COUNTIF([1]!Form_Responses1[[#All],[Instagram account
(ex. idenel_official - Do not put "@")]], LOWER(A1203)) &gt; 0, TRUE, FALSE)</f>
        <v>0</v>
      </c>
      <c r="J1203" s="23"/>
      <c r="K1203" s="20" t="str">
        <f>IFERROR(VLOOKUP(LOWER(A1203), '[1]설문지 응답 시트1'!I:N, 6, FALSE), "")</f>
        <v/>
      </c>
      <c r="L1203" s="22" t="b">
        <v>0</v>
      </c>
      <c r="M1203" s="22" t="b">
        <v>0</v>
      </c>
      <c r="N1203" s="20"/>
      <c r="O1203" s="21" t="str">
        <f>IF(ISBLANK(Table1[[#This Row],[예약일(확정)]]),"",Table1[[#This Row],[예약일(확정)]]+7)</f>
        <v/>
      </c>
      <c r="P1203" s="20"/>
      <c r="Q1203" s="20"/>
      <c r="R1203" s="20"/>
      <c r="S1203" s="20"/>
      <c r="T1203" s="20"/>
      <c r="U1203" s="19"/>
    </row>
    <row r="1204" spans="1:21" ht="17">
      <c r="A1204" s="71" t="s">
        <v>4481</v>
      </c>
      <c r="B1204" s="180" t="s">
        <v>4480</v>
      </c>
      <c r="C1204" s="179"/>
      <c r="D1204" s="148" t="s">
        <v>4</v>
      </c>
      <c r="E1204" s="11" t="str">
        <f ca="1">IF(AND(J1204&lt;&gt;"", O1204&lt;&gt;"", TODAY() &gt; O1204, N1204=""), "포스팅 지연",
IF(N1204&lt;&gt;"", "포스팅 완료",
IF(M1204=TRUE, "시술 완료",
IF(L1204=TRUE, "콘텐츠 가이드 전송",
IF(NOT(ISBLANK(J1204)), "예약 확정",
IF(I1204=TRUE, "구글폼 회신",
IF(H1204=TRUE, "구글폼 전송",
IF(G1204=TRUE, "거절",
IF(F1204=TRUE, "회신 수신",
"태핑 완료 회신대기")))))
))))</f>
        <v>구글폼 전송</v>
      </c>
      <c r="F1204" s="13" t="b">
        <v>1</v>
      </c>
      <c r="G1204" s="13" t="b">
        <v>0</v>
      </c>
      <c r="H1204" s="13" t="b">
        <v>1</v>
      </c>
      <c r="I1204" s="13" t="b">
        <f>IF(COUNTIF([1]!Form_Responses1[[#All],[Instagram account
(ex. idenel_official - Do not put "@")]], LOWER(A1204)) &gt; 0, TRUE, FALSE)</f>
        <v>0</v>
      </c>
      <c r="J1204" s="14"/>
      <c r="K1204" s="11" t="str">
        <f>IFERROR(VLOOKUP(LOWER(A1204), '[1]설문지 응답 시트1'!I:N, 6, FALSE), "")</f>
        <v/>
      </c>
      <c r="L1204" s="13" t="b">
        <v>0</v>
      </c>
      <c r="M1204" s="13" t="b">
        <v>0</v>
      </c>
      <c r="N1204" s="11"/>
      <c r="O1204" s="12" t="str">
        <f>IF(ISBLANK(Table1[[#This Row],[예약일(확정)]]),"",Table1[[#This Row],[예약일(확정)]]+7)</f>
        <v/>
      </c>
      <c r="P1204" s="11"/>
      <c r="Q1204" s="11"/>
      <c r="R1204" s="11"/>
      <c r="S1204" s="11"/>
      <c r="T1204" s="11"/>
      <c r="U1204" s="10"/>
    </row>
    <row r="1205" spans="1:21" ht="17">
      <c r="A1205" s="124" t="s">
        <v>4479</v>
      </c>
      <c r="B1205" s="184" t="s">
        <v>4478</v>
      </c>
      <c r="C1205" s="179"/>
      <c r="D1205" s="150" t="s">
        <v>4</v>
      </c>
      <c r="E1205" s="20" t="str">
        <f ca="1">IF(AND(J1205&lt;&gt;"", O1205&lt;&gt;"", TODAY() &gt; O1205, N1205=""), "포스팅 지연",
IF(N1205&lt;&gt;"", "포스팅 완료",
IF(M1205=TRUE, "시술 완료",
IF(L1205=TRUE, "콘텐츠 가이드 전송",
IF(NOT(ISBLANK(J1205)), "예약 확정",
IF(I1205=TRUE, "구글폼 회신",
IF(H1205=TRUE, "구글폼 전송",
IF(G1205=TRUE, "거절",
IF(F1205=TRUE, "회신 수신",
"태핑 완료 회신대기")))))
))))</f>
        <v>태핑 완료 회신대기</v>
      </c>
      <c r="F1205" s="22" t="b">
        <v>0</v>
      </c>
      <c r="G1205" s="22" t="b">
        <v>0</v>
      </c>
      <c r="H1205" s="22" t="b">
        <v>0</v>
      </c>
      <c r="I1205" s="22" t="b">
        <f>IF(COUNTIF([1]!Form_Responses1[[#All],[Instagram account
(ex. idenel_official - Do not put "@")]], LOWER(A1205)) &gt; 0, TRUE, FALSE)</f>
        <v>0</v>
      </c>
      <c r="J1205" s="23"/>
      <c r="K1205" s="20" t="str">
        <f>IFERROR(VLOOKUP(LOWER(A1205), '[1]설문지 응답 시트1'!I:N, 6, FALSE), "")</f>
        <v/>
      </c>
      <c r="L1205" s="22" t="b">
        <v>0</v>
      </c>
      <c r="M1205" s="22" t="b">
        <v>0</v>
      </c>
      <c r="N1205" s="20"/>
      <c r="O1205" s="21" t="str">
        <f>IF(ISBLANK(Table1[[#This Row],[예약일(확정)]]),"",Table1[[#This Row],[예약일(확정)]]+7)</f>
        <v/>
      </c>
      <c r="P1205" s="20"/>
      <c r="Q1205" s="20"/>
      <c r="R1205" s="20"/>
      <c r="S1205" s="20"/>
      <c r="T1205" s="20"/>
      <c r="U1205" s="19"/>
    </row>
    <row r="1206" spans="1:21" ht="17">
      <c r="A1206" s="71" t="s">
        <v>4477</v>
      </c>
      <c r="B1206" s="180" t="s">
        <v>4476</v>
      </c>
      <c r="C1206" s="179"/>
      <c r="D1206" s="148" t="s">
        <v>4</v>
      </c>
      <c r="E1206" s="11" t="str">
        <f ca="1">IF(AND(J1206&lt;&gt;"", O1206&lt;&gt;"", TODAY() &gt; O1206, N1206=""), "포스팅 지연",
IF(N1206&lt;&gt;"", "포스팅 완료",
IF(M1206=TRUE, "시술 완료",
IF(L1206=TRUE, "콘텐츠 가이드 전송",
IF(NOT(ISBLANK(J1206)), "예약 확정",
IF(I1206=TRUE, "구글폼 회신",
IF(H1206=TRUE, "구글폼 전송",
IF(G1206=TRUE, "거절",
IF(F1206=TRUE, "회신 수신",
"태핑 완료 회신대기")))))
))))</f>
        <v>태핑 완료 회신대기</v>
      </c>
      <c r="F1206" s="13" t="b">
        <v>0</v>
      </c>
      <c r="G1206" s="13" t="b">
        <v>0</v>
      </c>
      <c r="H1206" s="13" t="b">
        <v>0</v>
      </c>
      <c r="I1206" s="13" t="b">
        <f>IF(COUNTIF([1]!Form_Responses1[[#All],[Instagram account
(ex. idenel_official - Do not put "@")]], LOWER(A1206)) &gt; 0, TRUE, FALSE)</f>
        <v>0</v>
      </c>
      <c r="J1206" s="14"/>
      <c r="K1206" s="11" t="str">
        <f>IFERROR(VLOOKUP(LOWER(A1206), '[1]설문지 응답 시트1'!I:N, 6, FALSE), "")</f>
        <v/>
      </c>
      <c r="L1206" s="13" t="b">
        <v>0</v>
      </c>
      <c r="M1206" s="13" t="b">
        <v>0</v>
      </c>
      <c r="N1206" s="11"/>
      <c r="O1206" s="12" t="str">
        <f>IF(ISBLANK(Table1[[#This Row],[예약일(확정)]]),"",Table1[[#This Row],[예약일(확정)]]+7)</f>
        <v/>
      </c>
      <c r="P1206" s="11"/>
      <c r="Q1206" s="11"/>
      <c r="R1206" s="11"/>
      <c r="S1206" s="11"/>
      <c r="T1206" s="11"/>
      <c r="U1206" s="10"/>
    </row>
    <row r="1207" spans="1:21" ht="17">
      <c r="A1207" s="124" t="s">
        <v>4475</v>
      </c>
      <c r="B1207" s="184" t="s">
        <v>4474</v>
      </c>
      <c r="C1207" s="179"/>
      <c r="D1207" s="150" t="s">
        <v>4</v>
      </c>
      <c r="E1207" s="20" t="str">
        <f ca="1">IF(AND(J1207&lt;&gt;"", O1207&lt;&gt;"", TODAY() &gt; O1207, N1207=""), "포스팅 지연",
IF(N1207&lt;&gt;"", "포스팅 완료",
IF(M1207=TRUE, "시술 완료",
IF(L1207=TRUE, "콘텐츠 가이드 전송",
IF(NOT(ISBLANK(J1207)), "예약 확정",
IF(I1207=TRUE, "구글폼 회신",
IF(H1207=TRUE, "구글폼 전송",
IF(G1207=TRUE, "거절",
IF(F1207=TRUE, "회신 수신",
"태핑 완료 회신대기")))))
))))</f>
        <v>태핑 완료 회신대기</v>
      </c>
      <c r="F1207" s="22" t="b">
        <v>0</v>
      </c>
      <c r="G1207" s="22" t="b">
        <v>0</v>
      </c>
      <c r="H1207" s="22" t="b">
        <v>0</v>
      </c>
      <c r="I1207" s="22" t="b">
        <f>IF(COUNTIF([1]!Form_Responses1[[#All],[Instagram account
(ex. idenel_official - Do not put "@")]], LOWER(A1207)) &gt; 0, TRUE, FALSE)</f>
        <v>0</v>
      </c>
      <c r="J1207" s="23"/>
      <c r="K1207" s="20" t="str">
        <f>IFERROR(VLOOKUP(LOWER(A1207), '[1]설문지 응답 시트1'!I:N, 6, FALSE), "")</f>
        <v/>
      </c>
      <c r="L1207" s="22" t="b">
        <v>0</v>
      </c>
      <c r="M1207" s="22" t="b">
        <v>0</v>
      </c>
      <c r="N1207" s="20"/>
      <c r="O1207" s="21" t="str">
        <f>IF(ISBLANK(Table1[[#This Row],[예약일(확정)]]),"",Table1[[#This Row],[예약일(확정)]]+7)</f>
        <v/>
      </c>
      <c r="P1207" s="20"/>
      <c r="Q1207" s="20"/>
      <c r="R1207" s="20"/>
      <c r="S1207" s="20"/>
      <c r="T1207" s="20"/>
      <c r="U1207" s="19"/>
    </row>
    <row r="1208" spans="1:21" ht="17">
      <c r="A1208" s="71" t="s">
        <v>4473</v>
      </c>
      <c r="B1208" s="180" t="s">
        <v>4472</v>
      </c>
      <c r="C1208" s="179"/>
      <c r="D1208" s="148" t="s">
        <v>4</v>
      </c>
      <c r="E1208" s="11" t="str">
        <f ca="1">IF(AND(J1208&lt;&gt;"", O1208&lt;&gt;"", TODAY() &gt; O1208, N1208=""), "포스팅 지연",
IF(N1208&lt;&gt;"", "포스팅 완료",
IF(M1208=TRUE, "시술 완료",
IF(L1208=TRUE, "콘텐츠 가이드 전송",
IF(NOT(ISBLANK(J1208)), "예약 확정",
IF(I1208=TRUE, "구글폼 회신",
IF(H1208=TRUE, "구글폼 전송",
IF(G1208=TRUE, "거절",
IF(F1208=TRUE, "회신 수신",
"태핑 완료 회신대기")))))
))))</f>
        <v>회신 수신</v>
      </c>
      <c r="F1208" s="13" t="b">
        <v>1</v>
      </c>
      <c r="G1208" s="13" t="b">
        <v>0</v>
      </c>
      <c r="H1208" s="13" t="b">
        <v>0</v>
      </c>
      <c r="I1208" s="13" t="b">
        <f>IF(COUNTIF([1]!Form_Responses1[[#All],[Instagram account
(ex. idenel_official - Do not put "@")]], LOWER(A1208)) &gt; 0, TRUE, FALSE)</f>
        <v>0</v>
      </c>
      <c r="J1208" s="14"/>
      <c r="K1208" s="11" t="str">
        <f>IFERROR(VLOOKUP(LOWER(A1208), '[1]설문지 응답 시트1'!I:N, 6, FALSE), "")</f>
        <v/>
      </c>
      <c r="L1208" s="13" t="b">
        <v>0</v>
      </c>
      <c r="M1208" s="13" t="b">
        <v>0</v>
      </c>
      <c r="N1208" s="11"/>
      <c r="O1208" s="12" t="str">
        <f>IF(ISBLANK(Table1[[#This Row],[예약일(확정)]]),"",Table1[[#This Row],[예약일(확정)]]+7)</f>
        <v/>
      </c>
      <c r="P1208" s="11"/>
      <c r="Q1208" s="11"/>
      <c r="R1208" s="11"/>
      <c r="S1208" s="11"/>
      <c r="T1208" s="11"/>
      <c r="U1208" s="10"/>
    </row>
    <row r="1209" spans="1:21" ht="17">
      <c r="A1209" s="124" t="s">
        <v>4471</v>
      </c>
      <c r="B1209" s="184" t="s">
        <v>4470</v>
      </c>
      <c r="C1209" s="179"/>
      <c r="D1209" s="150" t="s">
        <v>4</v>
      </c>
      <c r="E1209" s="20" t="str">
        <f ca="1">IF(AND(J1209&lt;&gt;"", O1209&lt;&gt;"", TODAY() &gt; O1209, N1209=""), "포스팅 지연",
IF(N1209&lt;&gt;"", "포스팅 완료",
IF(M1209=TRUE, "시술 완료",
IF(L1209=TRUE, "콘텐츠 가이드 전송",
IF(NOT(ISBLANK(J1209)), "예약 확정",
IF(I1209=TRUE, "구글폼 회신",
IF(H1209=TRUE, "구글폼 전송",
IF(G1209=TRUE, "거절",
IF(F1209=TRUE, "회신 수신",
"태핑 완료 회신대기")))))
))))</f>
        <v>태핑 완료 회신대기</v>
      </c>
      <c r="F1209" s="22" t="b">
        <v>0</v>
      </c>
      <c r="G1209" s="22" t="b">
        <v>0</v>
      </c>
      <c r="H1209" s="22" t="b">
        <v>0</v>
      </c>
      <c r="I1209" s="22" t="b">
        <f>IF(COUNTIF([1]!Form_Responses1[[#All],[Instagram account
(ex. idenel_official - Do not put "@")]], LOWER(A1209)) &gt; 0, TRUE, FALSE)</f>
        <v>0</v>
      </c>
      <c r="J1209" s="23"/>
      <c r="K1209" s="20" t="str">
        <f>IFERROR(VLOOKUP(LOWER(A1209), '[1]설문지 응답 시트1'!I:N, 6, FALSE), "")</f>
        <v/>
      </c>
      <c r="L1209" s="22" t="b">
        <v>0</v>
      </c>
      <c r="M1209" s="22" t="b">
        <v>0</v>
      </c>
      <c r="N1209" s="20"/>
      <c r="O1209" s="21" t="str">
        <f>IF(ISBLANK(Table1[[#This Row],[예약일(확정)]]),"",Table1[[#This Row],[예약일(확정)]]+7)</f>
        <v/>
      </c>
      <c r="P1209" s="20"/>
      <c r="Q1209" s="20"/>
      <c r="R1209" s="20"/>
      <c r="S1209" s="20"/>
      <c r="T1209" s="20"/>
      <c r="U1209" s="19"/>
    </row>
    <row r="1210" spans="1:21" ht="17">
      <c r="A1210" s="124" t="s">
        <v>4469</v>
      </c>
      <c r="B1210" s="184" t="s">
        <v>4468</v>
      </c>
      <c r="C1210" s="179"/>
      <c r="D1210" s="148" t="s">
        <v>4</v>
      </c>
      <c r="E1210" s="11" t="str">
        <f ca="1">IF(AND(J1210&lt;&gt;"", O1210&lt;&gt;"", TODAY() &gt; O1210, N1210=""), "포스팅 지연",
IF(N1210&lt;&gt;"", "포스팅 완료",
IF(M1210=TRUE, "시술 완료",
IF(L1210=TRUE, "콘텐츠 가이드 전송",
IF(NOT(ISBLANK(J1210)), "예약 확정",
IF(I1210=TRUE, "구글폼 회신",
IF(H1210=TRUE, "구글폼 전송",
IF(G1210=TRUE, "거절",
IF(F1210=TRUE, "회신 수신",
"태핑 완료 회신대기")))))
))))</f>
        <v>구글폼 전송</v>
      </c>
      <c r="F1210" s="13" t="b">
        <v>1</v>
      </c>
      <c r="G1210" s="13" t="b">
        <v>0</v>
      </c>
      <c r="H1210" s="13" t="b">
        <v>1</v>
      </c>
      <c r="I1210" s="13" t="b">
        <f>IF(COUNTIF([1]!Form_Responses1[[#All],[Instagram account
(ex. idenel_official - Do not put "@")]], LOWER(A1210)) &gt; 0, TRUE, FALSE)</f>
        <v>0</v>
      </c>
      <c r="J1210" s="14"/>
      <c r="K1210" s="11" t="str">
        <f>IFERROR(VLOOKUP(LOWER(A1210), '[1]설문지 응답 시트1'!I:N, 6, FALSE), "")</f>
        <v/>
      </c>
      <c r="L1210" s="13" t="b">
        <v>0</v>
      </c>
      <c r="M1210" s="13" t="b">
        <v>0</v>
      </c>
      <c r="N1210" s="11"/>
      <c r="O1210" s="12" t="str">
        <f>IF(ISBLANK(Table1[[#This Row],[예약일(확정)]]),"",Table1[[#This Row],[예약일(확정)]]+7)</f>
        <v/>
      </c>
      <c r="P1210" s="11"/>
      <c r="Q1210" s="11"/>
      <c r="R1210" s="11"/>
      <c r="S1210" s="11"/>
      <c r="T1210" s="11"/>
      <c r="U1210" s="10"/>
    </row>
    <row r="1211" spans="1:21" ht="17">
      <c r="A1211" s="71" t="s">
        <v>4467</v>
      </c>
      <c r="B1211" s="180" t="s">
        <v>4466</v>
      </c>
      <c r="C1211" s="179"/>
      <c r="D1211" s="150" t="s">
        <v>4</v>
      </c>
      <c r="E1211" s="20" t="str">
        <f ca="1">IF(AND(J1211&lt;&gt;"", O1211&lt;&gt;"", TODAY() &gt; O1211, N1211=""), "포스팅 지연",
IF(N1211&lt;&gt;"", "포스팅 완료",
IF(M1211=TRUE, "시술 완료",
IF(L1211=TRUE, "콘텐츠 가이드 전송",
IF(NOT(ISBLANK(J1211)), "예약 확정",
IF(I1211=TRUE, "구글폼 회신",
IF(H1211=TRUE, "구글폼 전송",
IF(G1211=TRUE, "거절",
IF(F1211=TRUE, "회신 수신",
"태핑 완료 회신대기")))))
))))</f>
        <v>태핑 완료 회신대기</v>
      </c>
      <c r="F1211" s="22" t="b">
        <v>0</v>
      </c>
      <c r="G1211" s="22" t="b">
        <v>0</v>
      </c>
      <c r="H1211" s="22" t="b">
        <v>0</v>
      </c>
      <c r="I1211" s="22" t="b">
        <f>IF(COUNTIF([1]!Form_Responses1[[#All],[Instagram account
(ex. idenel_official - Do not put "@")]], LOWER(A1211)) &gt; 0, TRUE, FALSE)</f>
        <v>0</v>
      </c>
      <c r="J1211" s="23"/>
      <c r="K1211" s="20" t="str">
        <f>IFERROR(VLOOKUP(LOWER(A1211), '[1]설문지 응답 시트1'!I:N, 6, FALSE), "")</f>
        <v/>
      </c>
      <c r="L1211" s="22" t="b">
        <v>0</v>
      </c>
      <c r="M1211" s="22" t="b">
        <v>0</v>
      </c>
      <c r="N1211" s="20"/>
      <c r="O1211" s="21" t="str">
        <f>IF(ISBLANK(Table1[[#This Row],[예약일(확정)]]),"",Table1[[#This Row],[예약일(확정)]]+7)</f>
        <v/>
      </c>
      <c r="P1211" s="20"/>
      <c r="Q1211" s="20"/>
      <c r="R1211" s="20"/>
      <c r="S1211" s="20"/>
      <c r="T1211" s="20"/>
      <c r="U1211" s="19"/>
    </row>
    <row r="1212" spans="1:21" ht="17">
      <c r="A1212" s="75" t="s">
        <v>4465</v>
      </c>
      <c r="B1212" s="201" t="s">
        <v>4464</v>
      </c>
      <c r="C1212" s="193"/>
      <c r="D1212" s="148" t="s">
        <v>4</v>
      </c>
      <c r="E1212" s="11" t="str">
        <f ca="1">IF(AND(J1212&lt;&gt;"", O1212&lt;&gt;"", TODAY() &gt; O1212, N1212=""), "포스팅 지연",
IF(N1212&lt;&gt;"", "포스팅 완료",
IF(M1212=TRUE, "시술 완료",
IF(L1212=TRUE, "콘텐츠 가이드 전송",
IF(NOT(ISBLANK(J1212)), "예약 확정",
IF(I1212=TRUE, "구글폼 회신",
IF(H1212=TRUE, "구글폼 전송",
IF(G1212=TRUE, "거절",
IF(F1212=TRUE, "회신 수신",
"태핑 완료 회신대기")))))
))))</f>
        <v>태핑 완료 회신대기</v>
      </c>
      <c r="F1212" s="13" t="b">
        <v>0</v>
      </c>
      <c r="G1212" s="13" t="b">
        <v>0</v>
      </c>
      <c r="H1212" s="13" t="b">
        <v>0</v>
      </c>
      <c r="I1212" s="13" t="b">
        <f>IF(COUNTIF([1]!Form_Responses1[[#All],[Instagram account
(ex. idenel_official - Do not put "@")]], LOWER(A1212)) &gt; 0, TRUE, FALSE)</f>
        <v>0</v>
      </c>
      <c r="J1212" s="14"/>
      <c r="K1212" s="11" t="str">
        <f>IFERROR(VLOOKUP(LOWER(A1212), '[1]설문지 응답 시트1'!I:N, 6, FALSE), "")</f>
        <v/>
      </c>
      <c r="L1212" s="13" t="b">
        <v>0</v>
      </c>
      <c r="M1212" s="13" t="b">
        <v>0</v>
      </c>
      <c r="N1212" s="11"/>
      <c r="O1212" s="12" t="str">
        <f>IF(ISBLANK(Table1[[#This Row],[예약일(확정)]]),"",Table1[[#This Row],[예약일(확정)]]+7)</f>
        <v/>
      </c>
      <c r="P1212" s="11"/>
      <c r="Q1212" s="11"/>
      <c r="R1212" s="11"/>
      <c r="S1212" s="11"/>
      <c r="T1212" s="11"/>
      <c r="U1212" s="10"/>
    </row>
    <row r="1213" spans="1:21" ht="17">
      <c r="A1213" s="72" t="s">
        <v>4463</v>
      </c>
      <c r="B1213" s="201" t="s">
        <v>4462</v>
      </c>
      <c r="C1213" s="193"/>
      <c r="D1213" s="150" t="s">
        <v>4</v>
      </c>
      <c r="E1213" s="20" t="str">
        <f ca="1">IF(AND(J1213&lt;&gt;"", O1213&lt;&gt;"", TODAY() &gt; O1213, N1213=""), "포스팅 지연",
IF(N1213&lt;&gt;"", "포스팅 완료",
IF(M1213=TRUE, "시술 완료",
IF(L1213=TRUE, "콘텐츠 가이드 전송",
IF(NOT(ISBLANK(J1213)), "예약 확정",
IF(I1213=TRUE, "구글폼 회신",
IF(H1213=TRUE, "구글폼 전송",
IF(G1213=TRUE, "거절",
IF(F1213=TRUE, "회신 수신",
"태핑 완료 회신대기")))))
))))</f>
        <v>구글폼 전송</v>
      </c>
      <c r="F1213" s="22" t="b">
        <v>1</v>
      </c>
      <c r="G1213" s="22" t="b">
        <v>0</v>
      </c>
      <c r="H1213" s="22" t="b">
        <v>1</v>
      </c>
      <c r="I1213" s="22" t="b">
        <f>IF(COUNTIF([1]!Form_Responses1[[#All],[Instagram account
(ex. idenel_official - Do not put "@")]], LOWER(A1213)) &gt; 0, TRUE, FALSE)</f>
        <v>0</v>
      </c>
      <c r="J1213" s="23"/>
      <c r="K1213" s="20" t="str">
        <f>IFERROR(VLOOKUP(LOWER(A1213), '[1]설문지 응답 시트1'!I:N, 6, FALSE), "")</f>
        <v/>
      </c>
      <c r="L1213" s="22" t="b">
        <v>0</v>
      </c>
      <c r="M1213" s="22" t="b">
        <v>0</v>
      </c>
      <c r="N1213" s="20"/>
      <c r="O1213" s="21" t="str">
        <f>IF(ISBLANK(Table1[[#This Row],[예약일(확정)]]),"",Table1[[#This Row],[예약일(확정)]]+7)</f>
        <v/>
      </c>
      <c r="P1213" s="20"/>
      <c r="Q1213" s="20"/>
      <c r="R1213" s="20"/>
      <c r="S1213" s="20"/>
      <c r="T1213" s="20"/>
      <c r="U1213" s="19"/>
    </row>
    <row r="1214" spans="1:21" ht="17">
      <c r="A1214" s="124" t="s">
        <v>4461</v>
      </c>
      <c r="B1214" s="184" t="s">
        <v>4460</v>
      </c>
      <c r="C1214" s="179"/>
      <c r="D1214" s="148" t="s">
        <v>4</v>
      </c>
      <c r="E1214" s="11" t="str">
        <f ca="1">IF(AND(J1214&lt;&gt;"", O1214&lt;&gt;"", TODAY() &gt; O1214, N1214=""), "포스팅 지연",
IF(N1214&lt;&gt;"", "포스팅 완료",
IF(M1214=TRUE, "시술 완료",
IF(L1214=TRUE, "콘텐츠 가이드 전송",
IF(NOT(ISBLANK(J1214)), "예약 확정",
IF(I1214=TRUE, "구글폼 회신",
IF(H1214=TRUE, "구글폼 전송",
IF(G1214=TRUE, "거절",
IF(F1214=TRUE, "회신 수신",
"태핑 완료 회신대기")))))
))))</f>
        <v>태핑 완료 회신대기</v>
      </c>
      <c r="F1214" s="13" t="b">
        <v>0</v>
      </c>
      <c r="G1214" s="13" t="b">
        <v>0</v>
      </c>
      <c r="H1214" s="13" t="b">
        <v>0</v>
      </c>
      <c r="I1214" s="13" t="b">
        <f>IF(COUNTIF([1]!Form_Responses1[[#All],[Instagram account
(ex. idenel_official - Do not put "@")]], LOWER(A1214)) &gt; 0, TRUE, FALSE)</f>
        <v>0</v>
      </c>
      <c r="J1214" s="14"/>
      <c r="K1214" s="11" t="str">
        <f>IFERROR(VLOOKUP(LOWER(A1214), '[1]설문지 응답 시트1'!I:N, 6, FALSE), "")</f>
        <v/>
      </c>
      <c r="L1214" s="13" t="b">
        <v>0</v>
      </c>
      <c r="M1214" s="13" t="b">
        <v>0</v>
      </c>
      <c r="N1214" s="11"/>
      <c r="O1214" s="12" t="str">
        <f>IF(ISBLANK(Table1[[#This Row],[예약일(확정)]]),"",Table1[[#This Row],[예약일(확정)]]+7)</f>
        <v/>
      </c>
      <c r="P1214" s="11"/>
      <c r="Q1214" s="11"/>
      <c r="R1214" s="11"/>
      <c r="S1214" s="11"/>
      <c r="T1214" s="11"/>
      <c r="U1214" s="10"/>
    </row>
    <row r="1215" spans="1:21" ht="17">
      <c r="A1215" s="71" t="s">
        <v>4459</v>
      </c>
      <c r="B1215" s="180" t="s">
        <v>4458</v>
      </c>
      <c r="C1215" s="179"/>
      <c r="D1215" s="150" t="s">
        <v>4</v>
      </c>
      <c r="E1215" s="20" t="str">
        <f ca="1">IF(AND(J1215&lt;&gt;"", O1215&lt;&gt;"", TODAY() &gt; O1215, N1215=""), "포스팅 지연",
IF(N1215&lt;&gt;"", "포스팅 완료",
IF(M1215=TRUE, "시술 완료",
IF(L1215=TRUE, "콘텐츠 가이드 전송",
IF(NOT(ISBLANK(J1215)), "예약 확정",
IF(I1215=TRUE, "구글폼 회신",
IF(H1215=TRUE, "구글폼 전송",
IF(G1215=TRUE, "거절",
IF(F1215=TRUE, "회신 수신",
"태핑 완료 회신대기")))))
))))</f>
        <v>회신 수신</v>
      </c>
      <c r="F1215" s="22" t="b">
        <v>1</v>
      </c>
      <c r="G1215" s="22" t="b">
        <v>0</v>
      </c>
      <c r="H1215" s="22" t="b">
        <v>0</v>
      </c>
      <c r="I1215" s="22" t="b">
        <f>IF(COUNTIF([1]!Form_Responses1[[#All],[Instagram account
(ex. idenel_official - Do not put "@")]], LOWER(A1215)) &gt; 0, TRUE, FALSE)</f>
        <v>0</v>
      </c>
      <c r="J1215" s="23"/>
      <c r="K1215" s="20" t="str">
        <f>IFERROR(VLOOKUP(LOWER(A1215), '[1]설문지 응답 시트1'!I:N, 6, FALSE), "")</f>
        <v/>
      </c>
      <c r="L1215" s="22" t="b">
        <v>0</v>
      </c>
      <c r="M1215" s="22" t="b">
        <v>0</v>
      </c>
      <c r="N1215" s="20"/>
      <c r="O1215" s="21" t="str">
        <f>IF(ISBLANK(Table1[[#This Row],[예약일(확정)]]),"",Table1[[#This Row],[예약일(확정)]]+7)</f>
        <v/>
      </c>
      <c r="P1215" s="20"/>
      <c r="Q1215" s="20"/>
      <c r="R1215" s="20"/>
      <c r="S1215" s="20"/>
      <c r="T1215" s="20"/>
      <c r="U1215" s="19"/>
    </row>
    <row r="1216" spans="1:21" ht="17">
      <c r="A1216" s="124" t="s">
        <v>4457</v>
      </c>
      <c r="B1216" s="184" t="s">
        <v>4456</v>
      </c>
      <c r="C1216" s="179"/>
      <c r="D1216" s="148" t="s">
        <v>4</v>
      </c>
      <c r="E1216" s="11" t="str">
        <f ca="1">IF(AND(J1216&lt;&gt;"", O1216&lt;&gt;"", TODAY() &gt; O1216, N1216=""), "포스팅 지연",
IF(N1216&lt;&gt;"", "포스팅 완료",
IF(M1216=TRUE, "시술 완료",
IF(L1216=TRUE, "콘텐츠 가이드 전송",
IF(NOT(ISBLANK(J1216)), "예약 확정",
IF(I1216=TRUE, "구글폼 회신",
IF(H1216=TRUE, "구글폼 전송",
IF(G1216=TRUE, "거절",
IF(F1216=TRUE, "회신 수신",
"태핑 완료 회신대기")))))
))))</f>
        <v>거절</v>
      </c>
      <c r="F1216" s="13" t="b">
        <v>1</v>
      </c>
      <c r="G1216" s="13" t="b">
        <v>1</v>
      </c>
      <c r="H1216" s="13" t="b">
        <v>0</v>
      </c>
      <c r="I1216" s="13" t="b">
        <f>IF(COUNTIF([1]!Form_Responses1[[#All],[Instagram account
(ex. idenel_official - Do not put "@")]], LOWER(A1216)) &gt; 0, TRUE, FALSE)</f>
        <v>0</v>
      </c>
      <c r="J1216" s="14"/>
      <c r="K1216" s="11" t="str">
        <f>IFERROR(VLOOKUP(LOWER(A1216), '[1]설문지 응답 시트1'!I:N, 6, FALSE), "")</f>
        <v/>
      </c>
      <c r="L1216" s="13" t="b">
        <v>0</v>
      </c>
      <c r="M1216" s="13" t="b">
        <v>0</v>
      </c>
      <c r="N1216" s="11"/>
      <c r="O1216" s="12" t="str">
        <f>IF(ISBLANK(Table1[[#This Row],[예약일(확정)]]),"",Table1[[#This Row],[예약일(확정)]]+7)</f>
        <v/>
      </c>
      <c r="P1216" s="11"/>
      <c r="Q1216" s="11"/>
      <c r="R1216" s="11"/>
      <c r="S1216" s="11"/>
      <c r="T1216" s="11"/>
      <c r="U1216" s="10"/>
    </row>
    <row r="1217" spans="1:21" ht="17">
      <c r="A1217" s="208" t="s">
        <v>4455</v>
      </c>
      <c r="B1217" s="180" t="s">
        <v>4454</v>
      </c>
      <c r="C1217" s="179"/>
      <c r="D1217" s="150" t="s">
        <v>4</v>
      </c>
      <c r="E1217" s="20" t="str">
        <f ca="1">IF(AND(J1217&lt;&gt;"", O1217&lt;&gt;"", TODAY() &gt; O1217, N1217=""), "포스팅 지연",
IF(N1217&lt;&gt;"", "포스팅 완료",
IF(M1217=TRUE, "시술 완료",
IF(L1217=TRUE, "콘텐츠 가이드 전송",
IF(NOT(ISBLANK(J1217)), "예약 확정",
IF(I1217=TRUE, "구글폼 회신",
IF(H1217=TRUE, "구글폼 전송",
IF(G1217=TRUE, "거절",
IF(F1217=TRUE, "회신 수신",
"태핑 완료 회신대기")))))
))))</f>
        <v>거절</v>
      </c>
      <c r="F1217" s="22" t="b">
        <v>1</v>
      </c>
      <c r="G1217" s="22" t="b">
        <v>1</v>
      </c>
      <c r="H1217" s="22" t="b">
        <v>0</v>
      </c>
      <c r="I1217" s="22" t="b">
        <f>IF(COUNTIF([1]!Form_Responses1[[#All],[Instagram account
(ex. idenel_official - Do not put "@")]], LOWER(A1217)) &gt; 0, TRUE, FALSE)</f>
        <v>0</v>
      </c>
      <c r="J1217" s="23"/>
      <c r="K1217" s="20" t="str">
        <f>IFERROR(VLOOKUP(LOWER(A1217), '[1]설문지 응답 시트1'!I:N, 6, FALSE), "")</f>
        <v/>
      </c>
      <c r="L1217" s="22" t="b">
        <v>0</v>
      </c>
      <c r="M1217" s="22" t="b">
        <v>0</v>
      </c>
      <c r="N1217" s="20"/>
      <c r="O1217" s="21" t="str">
        <f>IF(ISBLANK(Table1[[#This Row],[예약일(확정)]]),"",Table1[[#This Row],[예약일(확정)]]+7)</f>
        <v/>
      </c>
      <c r="P1217" s="20"/>
      <c r="Q1217" s="20"/>
      <c r="R1217" s="20"/>
      <c r="S1217" s="20"/>
      <c r="T1217" s="20"/>
      <c r="U1217" s="19"/>
    </row>
    <row r="1218" spans="1:21" ht="17">
      <c r="A1218" s="124" t="s">
        <v>4453</v>
      </c>
      <c r="B1218" s="184" t="s">
        <v>4452</v>
      </c>
      <c r="C1218" s="179"/>
      <c r="D1218" s="148" t="s">
        <v>4</v>
      </c>
      <c r="E1218" s="11" t="str">
        <f ca="1">IF(AND(J1218&lt;&gt;"", O1218&lt;&gt;"", TODAY() &gt; O1218, N1218=""), "포스팅 지연",
IF(N1218&lt;&gt;"", "포스팅 완료",
IF(M1218=TRUE, "시술 완료",
IF(L1218=TRUE, "콘텐츠 가이드 전송",
IF(NOT(ISBLANK(J1218)), "예약 확정",
IF(I1218=TRUE, "구글폼 회신",
IF(H1218=TRUE, "구글폼 전송",
IF(G1218=TRUE, "거절",
IF(F1218=TRUE, "회신 수신",
"태핑 완료 회신대기")))))
))))</f>
        <v>태핑 완료 회신대기</v>
      </c>
      <c r="F1218" s="13" t="b">
        <v>0</v>
      </c>
      <c r="G1218" s="13" t="b">
        <v>0</v>
      </c>
      <c r="H1218" s="13" t="b">
        <v>0</v>
      </c>
      <c r="I1218" s="13" t="b">
        <f>IF(COUNTIF([1]!Form_Responses1[[#All],[Instagram account
(ex. idenel_official - Do not put "@")]], LOWER(A1218)) &gt; 0, TRUE, FALSE)</f>
        <v>0</v>
      </c>
      <c r="J1218" s="14"/>
      <c r="K1218" s="11" t="str">
        <f>IFERROR(VLOOKUP(LOWER(A1218), '[1]설문지 응답 시트1'!I:N, 6, FALSE), "")</f>
        <v/>
      </c>
      <c r="L1218" s="13" t="b">
        <v>0</v>
      </c>
      <c r="M1218" s="13" t="b">
        <v>0</v>
      </c>
      <c r="N1218" s="11"/>
      <c r="O1218" s="12" t="str">
        <f>IF(ISBLANK(Table1[[#This Row],[예약일(확정)]]),"",Table1[[#This Row],[예약일(확정)]]+7)</f>
        <v/>
      </c>
      <c r="P1218" s="11"/>
      <c r="Q1218" s="11"/>
      <c r="R1218" s="11"/>
      <c r="S1218" s="11"/>
      <c r="T1218" s="11"/>
      <c r="U1218" s="10"/>
    </row>
    <row r="1219" spans="1:21" ht="17">
      <c r="A1219" s="71" t="s">
        <v>4451</v>
      </c>
      <c r="B1219" s="180" t="s">
        <v>4450</v>
      </c>
      <c r="C1219" s="179"/>
      <c r="D1219" s="150" t="s">
        <v>4</v>
      </c>
      <c r="E1219" s="20" t="str">
        <f ca="1">IF(AND(J1219&lt;&gt;"", O1219&lt;&gt;"", TODAY() &gt; O1219, N1219=""), "포스팅 지연",
IF(N1219&lt;&gt;"", "포스팅 완료",
IF(M1219=TRUE, "시술 완료",
IF(L1219=TRUE, "콘텐츠 가이드 전송",
IF(NOT(ISBLANK(J1219)), "예약 확정",
IF(I1219=TRUE, "구글폼 회신",
IF(H1219=TRUE, "구글폼 전송",
IF(G1219=TRUE, "거절",
IF(F1219=TRUE, "회신 수신",
"태핑 완료 회신대기")))))
))))</f>
        <v>태핑 완료 회신대기</v>
      </c>
      <c r="F1219" s="22" t="b">
        <v>0</v>
      </c>
      <c r="G1219" s="22" t="b">
        <v>0</v>
      </c>
      <c r="H1219" s="22" t="b">
        <v>0</v>
      </c>
      <c r="I1219" s="22" t="b">
        <f>IF(COUNTIF([1]!Form_Responses1[[#All],[Instagram account
(ex. idenel_official - Do not put "@")]], LOWER(A1219)) &gt; 0, TRUE, FALSE)</f>
        <v>0</v>
      </c>
      <c r="J1219" s="23"/>
      <c r="K1219" s="20" t="str">
        <f>IFERROR(VLOOKUP(LOWER(A1219), '[1]설문지 응답 시트1'!I:N, 6, FALSE), "")</f>
        <v/>
      </c>
      <c r="L1219" s="22" t="b">
        <v>0</v>
      </c>
      <c r="M1219" s="22" t="b">
        <v>0</v>
      </c>
      <c r="N1219" s="20"/>
      <c r="O1219" s="21" t="str">
        <f>IF(ISBLANK(Table1[[#This Row],[예약일(확정)]]),"",Table1[[#This Row],[예약일(확정)]]+7)</f>
        <v/>
      </c>
      <c r="P1219" s="20"/>
      <c r="Q1219" s="20"/>
      <c r="R1219" s="20"/>
      <c r="S1219" s="20"/>
      <c r="T1219" s="20"/>
      <c r="U1219" s="19"/>
    </row>
    <row r="1220" spans="1:21" ht="17">
      <c r="A1220" s="124" t="s">
        <v>4449</v>
      </c>
      <c r="B1220" s="183" t="str">
        <f>"https://www.instagram.com/"&amp;A1220</f>
        <v>https://www.instagram.com/sidra.riaz.vlogs</v>
      </c>
      <c r="C1220" s="182"/>
      <c r="D1220" s="148" t="s">
        <v>4</v>
      </c>
      <c r="E1220" s="11" t="str">
        <f ca="1">IF(AND(J1220&lt;&gt;"", O1220&lt;&gt;"", TODAY() &gt; O1220, N1220=""), "포스팅 지연",
IF(N1220&lt;&gt;"", "포스팅 완료",
IF(M1220=TRUE, "시술 완료",
IF(L1220=TRUE, "콘텐츠 가이드 전송",
IF(NOT(ISBLANK(J1220)), "예약 확정",
IF(I1220=TRUE, "구글폼 회신",
IF(H1220=TRUE, "구글폼 전송",
IF(G1220=TRUE, "거절",
IF(F1220=TRUE, "회신 수신",
"태핑 완료 회신대기")))))
))))</f>
        <v>포스팅 완료</v>
      </c>
      <c r="F1220" s="13" t="b">
        <v>1</v>
      </c>
      <c r="G1220" s="13" t="b">
        <v>0</v>
      </c>
      <c r="H1220" s="13" t="b">
        <v>1</v>
      </c>
      <c r="I1220" s="13" t="b">
        <f>IF(COUNTIF([1]!Form_Responses1[[#All],[Instagram account
(ex. idenel_official - Do not put "@")]], LOWER(A1220)) &gt; 0, TRUE, FALSE)</f>
        <v>1</v>
      </c>
      <c r="J1220" s="14">
        <v>45827.604166666664</v>
      </c>
      <c r="K1220" s="11" t="str">
        <f>IFERROR(VLOOKUP(LOWER(A1220), '[1]설문지 응답 시트1'!I:N, 6, FALSE), "")</f>
        <v>Benjamin Clinic (Gangnam)</v>
      </c>
      <c r="L1220" s="13" t="b">
        <v>1</v>
      </c>
      <c r="M1220" s="13" t="b">
        <v>1</v>
      </c>
      <c r="N1220" s="58" t="s">
        <v>4448</v>
      </c>
      <c r="O1220" s="12">
        <v>45836</v>
      </c>
      <c r="P1220" s="11"/>
      <c r="Q1220" s="11"/>
      <c r="R1220" s="11"/>
      <c r="S1220" s="11"/>
      <c r="T1220" s="11" t="s">
        <v>1962</v>
      </c>
      <c r="U1220" s="10"/>
    </row>
    <row r="1221" spans="1:21" ht="17">
      <c r="A1221" s="71" t="s">
        <v>4447</v>
      </c>
      <c r="B1221" s="180" t="s">
        <v>4446</v>
      </c>
      <c r="C1221" s="179"/>
      <c r="D1221" s="150" t="s">
        <v>4</v>
      </c>
      <c r="E1221" s="20" t="str">
        <f ca="1">IF(AND(J1221&lt;&gt;"", O1221&lt;&gt;"", TODAY() &gt; O1221, N1221=""), "포스팅 지연",
IF(N1221&lt;&gt;"", "포스팅 완료",
IF(M1221=TRUE, "시술 완료",
IF(L1221=TRUE, "콘텐츠 가이드 전송",
IF(NOT(ISBLANK(J1221)), "예약 확정",
IF(I1221=TRUE, "구글폼 회신",
IF(H1221=TRUE, "구글폼 전송",
IF(G1221=TRUE, "거절",
IF(F1221=TRUE, "회신 수신",
"태핑 완료 회신대기")))))
))))</f>
        <v>회신 수신</v>
      </c>
      <c r="F1221" s="22" t="b">
        <v>1</v>
      </c>
      <c r="G1221" s="22" t="b">
        <v>0</v>
      </c>
      <c r="H1221" s="22" t="b">
        <v>0</v>
      </c>
      <c r="I1221" s="22" t="b">
        <f>IF(COUNTIF([1]!Form_Responses1[[#All],[Instagram account
(ex. idenel_official - Do not put "@")]], LOWER(A1221)) &gt; 0, TRUE, FALSE)</f>
        <v>0</v>
      </c>
      <c r="J1221" s="23"/>
      <c r="K1221" s="20" t="str">
        <f>IFERROR(VLOOKUP(LOWER(A1221), '[1]설문지 응답 시트1'!I:N, 6, FALSE), "")</f>
        <v/>
      </c>
      <c r="L1221" s="22" t="b">
        <v>0</v>
      </c>
      <c r="M1221" s="22" t="b">
        <v>0</v>
      </c>
      <c r="N1221" s="20"/>
      <c r="O1221" s="21" t="str">
        <f>IF(ISBLANK(Table1[[#This Row],[예약일(확정)]]),"",Table1[[#This Row],[예약일(확정)]]+7)</f>
        <v/>
      </c>
      <c r="P1221" s="20"/>
      <c r="Q1221" s="20"/>
      <c r="R1221" s="20"/>
      <c r="S1221" s="20"/>
      <c r="T1221" s="20"/>
      <c r="U1221" s="19"/>
    </row>
    <row r="1222" spans="1:21" ht="17">
      <c r="A1222" s="124" t="s">
        <v>4445</v>
      </c>
      <c r="B1222" s="184" t="s">
        <v>4444</v>
      </c>
      <c r="C1222" s="179"/>
      <c r="D1222" s="148" t="s">
        <v>4</v>
      </c>
      <c r="E1222" s="11" t="str">
        <f ca="1">IF(AND(J1222&lt;&gt;"", O1222&lt;&gt;"", TODAY() &gt; O1222, N1222=""), "포스팅 지연",
IF(N1222&lt;&gt;"", "포스팅 완료",
IF(M1222=TRUE, "시술 완료",
IF(L1222=TRUE, "콘텐츠 가이드 전송",
IF(NOT(ISBLANK(J1222)), "예약 확정",
IF(I1222=TRUE, "구글폼 회신",
IF(H1222=TRUE, "구글폼 전송",
IF(G1222=TRUE, "거절",
IF(F1222=TRUE, "회신 수신",
"태핑 완료 회신대기")))))
))))</f>
        <v>태핑 완료 회신대기</v>
      </c>
      <c r="F1222" s="13" t="b">
        <v>0</v>
      </c>
      <c r="G1222" s="13" t="b">
        <v>0</v>
      </c>
      <c r="H1222" s="13" t="b">
        <v>0</v>
      </c>
      <c r="I1222" s="13" t="b">
        <f>IF(COUNTIF([1]!Form_Responses1[[#All],[Instagram account
(ex. idenel_official - Do not put "@")]], LOWER(A1222)) &gt; 0, TRUE, FALSE)</f>
        <v>0</v>
      </c>
      <c r="J1222" s="14"/>
      <c r="K1222" s="11" t="str">
        <f>IFERROR(VLOOKUP(LOWER(A1222), '[1]설문지 응답 시트1'!I:N, 6, FALSE), "")</f>
        <v/>
      </c>
      <c r="L1222" s="13" t="b">
        <v>0</v>
      </c>
      <c r="M1222" s="13" t="b">
        <v>0</v>
      </c>
      <c r="N1222" s="11"/>
      <c r="O1222" s="12" t="str">
        <f>IF(ISBLANK(Table1[[#This Row],[예약일(확정)]]),"",Table1[[#This Row],[예약일(확정)]]+7)</f>
        <v/>
      </c>
      <c r="P1222" s="11"/>
      <c r="Q1222" s="11"/>
      <c r="R1222" s="11"/>
      <c r="S1222" s="11"/>
      <c r="T1222" s="11"/>
      <c r="U1222" s="10"/>
    </row>
    <row r="1223" spans="1:21" ht="17">
      <c r="A1223" s="71" t="s">
        <v>4443</v>
      </c>
      <c r="B1223" s="180" t="s">
        <v>4442</v>
      </c>
      <c r="C1223" s="179"/>
      <c r="D1223" s="150" t="s">
        <v>4</v>
      </c>
      <c r="E1223" s="20" t="str">
        <f ca="1">IF(AND(J1223&lt;&gt;"", O1223&lt;&gt;"", TODAY() &gt; O1223, N1223=""), "포스팅 지연",
IF(N1223&lt;&gt;"", "포스팅 완료",
IF(M1223=TRUE, "시술 완료",
IF(L1223=TRUE, "콘텐츠 가이드 전송",
IF(NOT(ISBLANK(J1223)), "예약 확정",
IF(I1223=TRUE, "구글폼 회신",
IF(H1223=TRUE, "구글폼 전송",
IF(G1223=TRUE, "거절",
IF(F1223=TRUE, "회신 수신",
"태핑 완료 회신대기")))))
))))</f>
        <v>회신 수신</v>
      </c>
      <c r="F1223" s="22" t="b">
        <v>1</v>
      </c>
      <c r="G1223" s="22" t="b">
        <v>0</v>
      </c>
      <c r="H1223" s="22" t="b">
        <v>0</v>
      </c>
      <c r="I1223" s="22" t="b">
        <f>IF(COUNTIF([1]!Form_Responses1[[#All],[Instagram account
(ex. idenel_official - Do not put "@")]], LOWER(A1223)) &gt; 0, TRUE, FALSE)</f>
        <v>0</v>
      </c>
      <c r="J1223" s="23"/>
      <c r="K1223" s="20" t="str">
        <f>IFERROR(VLOOKUP(LOWER(A1223), '[1]설문지 응답 시트1'!I:N, 6, FALSE), "")</f>
        <v/>
      </c>
      <c r="L1223" s="22" t="b">
        <v>0</v>
      </c>
      <c r="M1223" s="22" t="b">
        <v>0</v>
      </c>
      <c r="N1223" s="20"/>
      <c r="O1223" s="21" t="str">
        <f>IF(ISBLANK(Table1[[#This Row],[예약일(확정)]]),"",Table1[[#This Row],[예약일(확정)]]+7)</f>
        <v/>
      </c>
      <c r="P1223" s="20"/>
      <c r="Q1223" s="20"/>
      <c r="R1223" s="20"/>
      <c r="S1223" s="20"/>
      <c r="T1223" s="20"/>
      <c r="U1223" s="19"/>
    </row>
    <row r="1224" spans="1:21" ht="17">
      <c r="A1224" s="71" t="s">
        <v>4441</v>
      </c>
      <c r="B1224" s="180" t="s">
        <v>4440</v>
      </c>
      <c r="C1224" s="179"/>
      <c r="D1224" s="148" t="s">
        <v>4</v>
      </c>
      <c r="E1224" s="11" t="str">
        <f ca="1">IF(AND(J1224&lt;&gt;"", O1224&lt;&gt;"", TODAY() &gt; O1224, N1224=""), "포스팅 지연",
IF(N1224&lt;&gt;"", "포스팅 완료",
IF(M1224=TRUE, "시술 완료",
IF(L1224=TRUE, "콘텐츠 가이드 전송",
IF(NOT(ISBLANK(J1224)), "예약 확정",
IF(I1224=TRUE, "구글폼 회신",
IF(H1224=TRUE, "구글폼 전송",
IF(G1224=TRUE, "거절",
IF(F1224=TRUE, "회신 수신",
"태핑 완료 회신대기")))))
))))</f>
        <v>태핑 완료 회신대기</v>
      </c>
      <c r="F1224" s="13" t="b">
        <v>0</v>
      </c>
      <c r="G1224" s="13" t="b">
        <v>0</v>
      </c>
      <c r="H1224" s="13" t="b">
        <v>0</v>
      </c>
      <c r="I1224" s="13" t="b">
        <f>IF(COUNTIF([1]!Form_Responses1[[#All],[Instagram account
(ex. idenel_official - Do not put "@")]], LOWER(A1224)) &gt; 0, TRUE, FALSE)</f>
        <v>0</v>
      </c>
      <c r="J1224" s="14"/>
      <c r="K1224" s="11" t="str">
        <f>IFERROR(VLOOKUP(LOWER(A1224), '[1]설문지 응답 시트1'!I:N, 6, FALSE), "")</f>
        <v/>
      </c>
      <c r="L1224" s="13" t="b">
        <v>0</v>
      </c>
      <c r="M1224" s="13" t="b">
        <v>0</v>
      </c>
      <c r="N1224" s="11"/>
      <c r="O1224" s="12" t="str">
        <f>IF(ISBLANK(Table1[[#This Row],[예약일(확정)]]),"",Table1[[#This Row],[예약일(확정)]]+7)</f>
        <v/>
      </c>
      <c r="P1224" s="11"/>
      <c r="Q1224" s="11"/>
      <c r="R1224" s="11"/>
      <c r="S1224" s="11"/>
      <c r="T1224" s="11"/>
      <c r="U1224" s="10"/>
    </row>
    <row r="1225" spans="1:21" ht="17">
      <c r="A1225" s="207" t="s">
        <v>4439</v>
      </c>
      <c r="B1225" s="180" t="s">
        <v>4438</v>
      </c>
      <c r="C1225" s="179"/>
      <c r="D1225" s="150" t="s">
        <v>4</v>
      </c>
      <c r="E1225" s="20" t="str">
        <f ca="1">IF(AND(J1225&lt;&gt;"", O1225&lt;&gt;"", TODAY() &gt; O1225, N1225=""), "포스팅 지연",
IF(N1225&lt;&gt;"", "포스팅 완료",
IF(M1225=TRUE, "시술 완료",
IF(L1225=TRUE, "콘텐츠 가이드 전송",
IF(NOT(ISBLANK(J1225)), "예약 확정",
IF(I1225=TRUE, "구글폼 회신",
IF(H1225=TRUE, "구글폼 전송",
IF(G1225=TRUE, "거절",
IF(F1225=TRUE, "회신 수신",
"태핑 완료 회신대기")))))
))))</f>
        <v>회신 수신</v>
      </c>
      <c r="F1225" s="22" t="b">
        <v>1</v>
      </c>
      <c r="G1225" s="22" t="b">
        <v>0</v>
      </c>
      <c r="H1225" s="22" t="b">
        <v>0</v>
      </c>
      <c r="I1225" s="22" t="b">
        <f>IF(COUNTIF([1]!Form_Responses1[[#All],[Instagram account
(ex. idenel_official - Do not put "@")]], LOWER(A1225)) &gt; 0, TRUE, FALSE)</f>
        <v>0</v>
      </c>
      <c r="J1225" s="23"/>
      <c r="K1225" s="20" t="str">
        <f>IFERROR(VLOOKUP(LOWER(A1225), '[1]설문지 응답 시트1'!I:N, 6, FALSE), "")</f>
        <v/>
      </c>
      <c r="L1225" s="22" t="b">
        <v>0</v>
      </c>
      <c r="M1225" s="22" t="b">
        <v>0</v>
      </c>
      <c r="N1225" s="20"/>
      <c r="O1225" s="21" t="str">
        <f>IF(ISBLANK(Table1[[#This Row],[예약일(확정)]]),"",Table1[[#This Row],[예약일(확정)]]+7)</f>
        <v/>
      </c>
      <c r="P1225" s="20"/>
      <c r="Q1225" s="20"/>
      <c r="R1225" s="20"/>
      <c r="S1225" s="20"/>
      <c r="T1225" s="20"/>
      <c r="U1225" s="19"/>
    </row>
    <row r="1226" spans="1:21" ht="17">
      <c r="A1226" s="124" t="s">
        <v>4437</v>
      </c>
      <c r="B1226" s="184" t="s">
        <v>4436</v>
      </c>
      <c r="C1226" s="179"/>
      <c r="D1226" s="148" t="s">
        <v>4</v>
      </c>
      <c r="E1226" s="11" t="str">
        <f ca="1">IF(AND(J1226&lt;&gt;"", O1226&lt;&gt;"", TODAY() &gt; O1226, N1226=""), "포스팅 지연",
IF(N1226&lt;&gt;"", "포스팅 완료",
IF(M1226=TRUE, "시술 완료",
IF(L1226=TRUE, "콘텐츠 가이드 전송",
IF(NOT(ISBLANK(J1226)), "예약 확정",
IF(I1226=TRUE, "구글폼 회신",
IF(H1226=TRUE, "구글폼 전송",
IF(G1226=TRUE, "거절",
IF(F1226=TRUE, "회신 수신",
"태핑 완료 회신대기")))))
))))</f>
        <v>태핑 완료 회신대기</v>
      </c>
      <c r="F1226" s="13" t="b">
        <v>0</v>
      </c>
      <c r="G1226" s="13" t="b">
        <v>0</v>
      </c>
      <c r="H1226" s="13" t="b">
        <v>0</v>
      </c>
      <c r="I1226" s="13" t="b">
        <f>IF(COUNTIF([1]!Form_Responses1[[#All],[Instagram account
(ex. idenel_official - Do not put "@")]], LOWER(A1226)) &gt; 0, TRUE, FALSE)</f>
        <v>0</v>
      </c>
      <c r="J1226" s="14"/>
      <c r="K1226" s="11" t="str">
        <f>IFERROR(VLOOKUP(LOWER(A1226), '[1]설문지 응답 시트1'!I:N, 6, FALSE), "")</f>
        <v/>
      </c>
      <c r="L1226" s="13" t="b">
        <v>0</v>
      </c>
      <c r="M1226" s="13" t="b">
        <v>0</v>
      </c>
      <c r="N1226" s="11"/>
      <c r="O1226" s="12" t="str">
        <f>IF(ISBLANK(Table1[[#This Row],[예약일(확정)]]),"",Table1[[#This Row],[예약일(확정)]]+7)</f>
        <v/>
      </c>
      <c r="P1226" s="11"/>
      <c r="Q1226" s="11"/>
      <c r="R1226" s="11"/>
      <c r="S1226" s="11"/>
      <c r="T1226" s="11"/>
      <c r="U1226" s="10"/>
    </row>
    <row r="1227" spans="1:21" ht="17">
      <c r="A1227" s="200" t="s">
        <v>4435</v>
      </c>
      <c r="B1227" s="167" t="s">
        <v>4434</v>
      </c>
      <c r="C1227" s="172"/>
      <c r="D1227" s="150" t="s">
        <v>4</v>
      </c>
      <c r="E1227" s="20" t="str">
        <f ca="1">IF(AND(J1227&lt;&gt;"", O1227&lt;&gt;"", TODAY() &gt; O1227, N1227=""), "포스팅 지연",
IF(N1227&lt;&gt;"", "포스팅 완료",
IF(M1227=TRUE, "시술 완료",
IF(L1227=TRUE, "콘텐츠 가이드 전송",
IF(NOT(ISBLANK(J1227)), "예약 확정",
IF(I1227=TRUE, "구글폼 회신",
IF(H1227=TRUE, "구글폼 전송",
IF(G1227=TRUE, "거절",
IF(F1227=TRUE, "회신 수신",
"태핑 완료 회신대기")))))
))))</f>
        <v>포스팅 완료</v>
      </c>
      <c r="F1227" s="22" t="b">
        <v>1</v>
      </c>
      <c r="G1227" s="22" t="b">
        <v>0</v>
      </c>
      <c r="H1227" s="22" t="b">
        <v>1</v>
      </c>
      <c r="I1227" s="22" t="b">
        <f>IF(COUNTIF([1]!Form_Responses1[[#All],[Instagram account
(ex. idenel_official - Do not put "@")]], LOWER(A1227)) &gt; 0, TRUE, FALSE)</f>
        <v>1</v>
      </c>
      <c r="J1227" s="23">
        <v>45828.604166666664</v>
      </c>
      <c r="K1227" s="20" t="str">
        <f>IFERROR(VLOOKUP(LOWER(A1227), '[1]설문지 응답 시트1'!I:N, 6, FALSE), "")</f>
        <v>Benjamin Clinic (Gangnam)</v>
      </c>
      <c r="L1227" s="22" t="b">
        <v>0</v>
      </c>
      <c r="M1227" s="22" t="b">
        <v>0</v>
      </c>
      <c r="N1227" s="33" t="s">
        <v>4433</v>
      </c>
      <c r="O1227" s="21">
        <v>45838</v>
      </c>
      <c r="P1227" s="20"/>
      <c r="Q1227" s="20"/>
      <c r="R1227" s="20"/>
      <c r="S1227" s="20"/>
      <c r="T1227" s="33" t="s">
        <v>4432</v>
      </c>
      <c r="U1227" s="19"/>
    </row>
    <row r="1228" spans="1:21" ht="17">
      <c r="A1228" s="71" t="s">
        <v>4431</v>
      </c>
      <c r="B1228" s="180" t="s">
        <v>4430</v>
      </c>
      <c r="C1228" s="179"/>
      <c r="D1228" s="148" t="s">
        <v>4</v>
      </c>
      <c r="E1228" s="11" t="str">
        <f ca="1">IF(AND(J1228&lt;&gt;"", O1228&lt;&gt;"", TODAY() &gt; O1228, N1228=""), "포스팅 지연",
IF(N1228&lt;&gt;"", "포스팅 완료",
IF(M1228=TRUE, "시술 완료",
IF(L1228=TRUE, "콘텐츠 가이드 전송",
IF(NOT(ISBLANK(J1228)), "예약 확정",
IF(I1228=TRUE, "구글폼 회신",
IF(H1228=TRUE, "구글폼 전송",
IF(G1228=TRUE, "거절",
IF(F1228=TRUE, "회신 수신",
"태핑 완료 회신대기")))))
))))</f>
        <v>태핑 완료 회신대기</v>
      </c>
      <c r="F1228" s="13" t="b">
        <v>0</v>
      </c>
      <c r="G1228" s="13" t="b">
        <v>0</v>
      </c>
      <c r="H1228" s="13" t="b">
        <v>0</v>
      </c>
      <c r="I1228" s="13" t="b">
        <f>IF(COUNTIF([1]!Form_Responses1[[#All],[Instagram account
(ex. idenel_official - Do not put "@")]], LOWER(A1228)) &gt; 0, TRUE, FALSE)</f>
        <v>0</v>
      </c>
      <c r="J1228" s="14"/>
      <c r="K1228" s="11" t="str">
        <f>IFERROR(VLOOKUP(LOWER(A1228), '[1]설문지 응답 시트1'!I:N, 6, FALSE), "")</f>
        <v/>
      </c>
      <c r="L1228" s="13" t="b">
        <v>0</v>
      </c>
      <c r="M1228" s="13" t="b">
        <v>0</v>
      </c>
      <c r="N1228" s="11"/>
      <c r="O1228" s="12" t="str">
        <f>IF(ISBLANK(Table1[[#This Row],[예약일(확정)]]),"",Table1[[#This Row],[예약일(확정)]]+7)</f>
        <v/>
      </c>
      <c r="P1228" s="11"/>
      <c r="Q1228" s="11"/>
      <c r="R1228" s="11"/>
      <c r="S1228" s="11"/>
      <c r="T1228" s="11"/>
      <c r="U1228" s="10"/>
    </row>
    <row r="1229" spans="1:21" ht="17">
      <c r="A1229" s="124" t="s">
        <v>4429</v>
      </c>
      <c r="B1229" s="184" t="s">
        <v>4428</v>
      </c>
      <c r="C1229" s="179"/>
      <c r="D1229" s="150" t="s">
        <v>4</v>
      </c>
      <c r="E1229" s="20" t="str">
        <f ca="1">IF(AND(J1229&lt;&gt;"", O1229&lt;&gt;"", TODAY() &gt; O1229, N1229=""), "포스팅 지연",
IF(N1229&lt;&gt;"", "포스팅 완료",
IF(M1229=TRUE, "시술 완료",
IF(L1229=TRUE, "콘텐츠 가이드 전송",
IF(NOT(ISBLANK(J1229)), "예약 확정",
IF(I1229=TRUE, "구글폼 회신",
IF(H1229=TRUE, "구글폼 전송",
IF(G1229=TRUE, "거절",
IF(F1229=TRUE, "회신 수신",
"태핑 완료 회신대기")))))
))))</f>
        <v>구글폼 전송</v>
      </c>
      <c r="F1229" s="22" t="b">
        <v>1</v>
      </c>
      <c r="G1229" s="22" t="b">
        <v>0</v>
      </c>
      <c r="H1229" s="22" t="b">
        <v>1</v>
      </c>
      <c r="I1229" s="22" t="b">
        <f>IF(COUNTIF([1]!Form_Responses1[[#All],[Instagram account
(ex. idenel_official - Do not put "@")]], LOWER(A1229)) &gt; 0, TRUE, FALSE)</f>
        <v>0</v>
      </c>
      <c r="J1229" s="23"/>
      <c r="K1229" s="20" t="str">
        <f>IFERROR(VLOOKUP(LOWER(A1229), '[1]설문지 응답 시트1'!I:N, 6, FALSE), "")</f>
        <v/>
      </c>
      <c r="L1229" s="22" t="b">
        <v>0</v>
      </c>
      <c r="M1229" s="22" t="b">
        <v>0</v>
      </c>
      <c r="N1229" s="20"/>
      <c r="O1229" s="21" t="str">
        <f>IF(ISBLANK(Table1[[#This Row],[예약일(확정)]]),"",Table1[[#This Row],[예약일(확정)]]+7)</f>
        <v/>
      </c>
      <c r="P1229" s="20"/>
      <c r="Q1229" s="20"/>
      <c r="R1229" s="20"/>
      <c r="S1229" s="20"/>
      <c r="T1229" s="20"/>
      <c r="U1229" s="19"/>
    </row>
    <row r="1230" spans="1:21" ht="17">
      <c r="A1230" s="207" t="s">
        <v>4427</v>
      </c>
      <c r="B1230" s="184" t="s">
        <v>4426</v>
      </c>
      <c r="C1230" s="179"/>
      <c r="D1230" s="148" t="s">
        <v>4</v>
      </c>
      <c r="E1230" s="11" t="str">
        <f ca="1">IF(AND(J1230&lt;&gt;"", O1230&lt;&gt;"", TODAY() &gt; O1230, N1230=""), "포스팅 지연",
IF(N1230&lt;&gt;"", "포스팅 완료",
IF(M1230=TRUE, "시술 완료",
IF(L1230=TRUE, "콘텐츠 가이드 전송",
IF(NOT(ISBLANK(J1230)), "예약 확정",
IF(I1230=TRUE, "구글폼 회신",
IF(H1230=TRUE, "구글폼 전송",
IF(G1230=TRUE, "거절",
IF(F1230=TRUE, "회신 수신",
"태핑 완료 회신대기")))))
))))</f>
        <v>구글폼 전송</v>
      </c>
      <c r="F1230" s="13" t="b">
        <v>1</v>
      </c>
      <c r="G1230" s="13" t="b">
        <v>0</v>
      </c>
      <c r="H1230" s="13" t="b">
        <v>1</v>
      </c>
      <c r="I1230" s="13" t="b">
        <f>IF(COUNTIF([1]!Form_Responses1[[#All],[Instagram account
(ex. idenel_official - Do not put "@")]], LOWER(A1230)) &gt; 0, TRUE, FALSE)</f>
        <v>0</v>
      </c>
      <c r="J1230" s="14"/>
      <c r="K1230" s="11" t="str">
        <f>IFERROR(VLOOKUP(LOWER(A1230), '[1]설문지 응답 시트1'!I:N, 6, FALSE), "")</f>
        <v/>
      </c>
      <c r="L1230" s="13" t="b">
        <v>0</v>
      </c>
      <c r="M1230" s="13" t="b">
        <v>0</v>
      </c>
      <c r="N1230" s="11"/>
      <c r="O1230" s="12" t="str">
        <f>IF(ISBLANK(Table1[[#This Row],[예약일(확정)]]),"",Table1[[#This Row],[예약일(확정)]]+7)</f>
        <v/>
      </c>
      <c r="P1230" s="11"/>
      <c r="Q1230" s="11"/>
      <c r="R1230" s="11"/>
      <c r="S1230" s="11"/>
      <c r="T1230" s="11"/>
      <c r="U1230" s="10"/>
    </row>
    <row r="1231" spans="1:21" ht="17">
      <c r="A1231" s="207" t="s">
        <v>4425</v>
      </c>
      <c r="B1231" s="180" t="s">
        <v>4424</v>
      </c>
      <c r="C1231" s="179"/>
      <c r="D1231" s="150" t="s">
        <v>4</v>
      </c>
      <c r="E1231" s="20" t="str">
        <f ca="1">IF(AND(J1231&lt;&gt;"", O1231&lt;&gt;"", TODAY() &gt; O1231, N1231=""), "포스팅 지연",
IF(N1231&lt;&gt;"", "포스팅 완료",
IF(M1231=TRUE, "시술 완료",
IF(L1231=TRUE, "콘텐츠 가이드 전송",
IF(NOT(ISBLANK(J1231)), "예약 확정",
IF(I1231=TRUE, "구글폼 회신",
IF(H1231=TRUE, "구글폼 전송",
IF(G1231=TRUE, "거절",
IF(F1231=TRUE, "회신 수신",
"태핑 완료 회신대기")))))
))))</f>
        <v>회신 수신</v>
      </c>
      <c r="F1231" s="22" t="b">
        <v>1</v>
      </c>
      <c r="G1231" s="22" t="b">
        <v>0</v>
      </c>
      <c r="H1231" s="22" t="b">
        <v>0</v>
      </c>
      <c r="I1231" s="22" t="b">
        <f>IF(COUNTIF([1]!Form_Responses1[[#All],[Instagram account
(ex. idenel_official - Do not put "@")]], LOWER(A1231)) &gt; 0, TRUE, FALSE)</f>
        <v>0</v>
      </c>
      <c r="J1231" s="23"/>
      <c r="K1231" s="20" t="str">
        <f>IFERROR(VLOOKUP(LOWER(A1231), '[1]설문지 응답 시트1'!I:N, 6, FALSE), "")</f>
        <v/>
      </c>
      <c r="L1231" s="22" t="b">
        <v>0</v>
      </c>
      <c r="M1231" s="22" t="b">
        <v>0</v>
      </c>
      <c r="N1231" s="20"/>
      <c r="O1231" s="21" t="str">
        <f>IF(ISBLANK(Table1[[#This Row],[예약일(확정)]]),"",Table1[[#This Row],[예약일(확정)]]+7)</f>
        <v/>
      </c>
      <c r="P1231" s="20"/>
      <c r="Q1231" s="20"/>
      <c r="R1231" s="20"/>
      <c r="S1231" s="20"/>
      <c r="T1231" s="20"/>
      <c r="U1231" s="19"/>
    </row>
    <row r="1232" spans="1:21" ht="17">
      <c r="A1232" s="71" t="s">
        <v>4423</v>
      </c>
      <c r="B1232" s="180" t="s">
        <v>4422</v>
      </c>
      <c r="C1232" s="179"/>
      <c r="D1232" s="148" t="s">
        <v>4</v>
      </c>
      <c r="E1232" s="11" t="str">
        <f ca="1">IF(AND(J1232&lt;&gt;"", O1232&lt;&gt;"", TODAY() &gt; O1232, N1232=""), "포스팅 지연",
IF(N1232&lt;&gt;"", "포스팅 완료",
IF(M1232=TRUE, "시술 완료",
IF(L1232=TRUE, "콘텐츠 가이드 전송",
IF(NOT(ISBLANK(J1232)), "예약 확정",
IF(I1232=TRUE, "구글폼 회신",
IF(H1232=TRUE, "구글폼 전송",
IF(G1232=TRUE, "거절",
IF(F1232=TRUE, "회신 수신",
"태핑 완료 회신대기")))))
))))</f>
        <v>회신 수신</v>
      </c>
      <c r="F1232" s="13" t="b">
        <v>1</v>
      </c>
      <c r="G1232" s="13" t="b">
        <v>0</v>
      </c>
      <c r="H1232" s="13" t="b">
        <v>0</v>
      </c>
      <c r="I1232" s="13" t="b">
        <f>IF(COUNTIF([1]!Form_Responses1[[#All],[Instagram account
(ex. idenel_official - Do not put "@")]], LOWER(A1232)) &gt; 0, TRUE, FALSE)</f>
        <v>0</v>
      </c>
      <c r="J1232" s="14"/>
      <c r="K1232" s="11" t="str">
        <f>IFERROR(VLOOKUP(LOWER(A1232), '[1]설문지 응답 시트1'!I:N, 6, FALSE), "")</f>
        <v/>
      </c>
      <c r="L1232" s="13" t="b">
        <v>0</v>
      </c>
      <c r="M1232" s="13" t="b">
        <v>0</v>
      </c>
      <c r="N1232" s="11"/>
      <c r="O1232" s="12" t="str">
        <f>IF(ISBLANK(Table1[[#This Row],[예약일(확정)]]),"",Table1[[#This Row],[예약일(확정)]]+7)</f>
        <v/>
      </c>
      <c r="P1232" s="11"/>
      <c r="Q1232" s="11"/>
      <c r="R1232" s="11"/>
      <c r="S1232" s="11"/>
      <c r="T1232" s="11"/>
      <c r="U1232" s="10"/>
    </row>
    <row r="1233" spans="1:21" ht="17">
      <c r="A1233" s="124" t="s">
        <v>4421</v>
      </c>
      <c r="B1233" s="184" t="s">
        <v>4420</v>
      </c>
      <c r="C1233" s="179"/>
      <c r="D1233" s="150" t="s">
        <v>4</v>
      </c>
      <c r="E1233" s="20" t="str">
        <f ca="1">IF(AND(J1233&lt;&gt;"", O1233&lt;&gt;"", TODAY() &gt; O1233, N1233=""), "포스팅 지연",
IF(N1233&lt;&gt;"", "포스팅 완료",
IF(M1233=TRUE, "시술 완료",
IF(L1233=TRUE, "콘텐츠 가이드 전송",
IF(NOT(ISBLANK(J1233)), "예약 확정",
IF(I1233=TRUE, "구글폼 회신",
IF(H1233=TRUE, "구글폼 전송",
IF(G1233=TRUE, "거절",
IF(F1233=TRUE, "회신 수신",
"태핑 완료 회신대기")))))
))))</f>
        <v>태핑 완료 회신대기</v>
      </c>
      <c r="F1233" s="22" t="b">
        <v>0</v>
      </c>
      <c r="G1233" s="22" t="b">
        <v>0</v>
      </c>
      <c r="H1233" s="22" t="b">
        <v>0</v>
      </c>
      <c r="I1233" s="22" t="b">
        <f>IF(COUNTIF([1]!Form_Responses1[[#All],[Instagram account
(ex. idenel_official - Do not put "@")]], LOWER(A1233)) &gt; 0, TRUE, FALSE)</f>
        <v>0</v>
      </c>
      <c r="J1233" s="23"/>
      <c r="K1233" s="20" t="str">
        <f>IFERROR(VLOOKUP(LOWER(A1233), '[1]설문지 응답 시트1'!I:N, 6, FALSE), "")</f>
        <v/>
      </c>
      <c r="L1233" s="22" t="b">
        <v>0</v>
      </c>
      <c r="M1233" s="22" t="b">
        <v>0</v>
      </c>
      <c r="N1233" s="20"/>
      <c r="O1233" s="21" t="str">
        <f>IF(ISBLANK(Table1[[#This Row],[예약일(확정)]]),"",Table1[[#This Row],[예약일(확정)]]+7)</f>
        <v/>
      </c>
      <c r="P1233" s="20"/>
      <c r="Q1233" s="20"/>
      <c r="R1233" s="20"/>
      <c r="S1233" s="20"/>
      <c r="T1233" s="20"/>
      <c r="U1233" s="19"/>
    </row>
    <row r="1234" spans="1:21" ht="17">
      <c r="A1234" s="124" t="s">
        <v>4419</v>
      </c>
      <c r="B1234" s="184" t="s">
        <v>4418</v>
      </c>
      <c r="C1234" s="179"/>
      <c r="D1234" s="148" t="s">
        <v>4</v>
      </c>
      <c r="E1234" s="11" t="str">
        <f ca="1">IF(AND(J1234&lt;&gt;"", O1234&lt;&gt;"", TODAY() &gt; O1234, N1234=""), "포스팅 지연",
IF(N1234&lt;&gt;"", "포스팅 완료",
IF(M1234=TRUE, "시술 완료",
IF(L1234=TRUE, "콘텐츠 가이드 전송",
IF(NOT(ISBLANK(J1234)), "예약 확정",
IF(I1234=TRUE, "구글폼 회신",
IF(H1234=TRUE, "구글폼 전송",
IF(G1234=TRUE, "거절",
IF(F1234=TRUE, "회신 수신",
"태핑 완료 회신대기")))))
))))</f>
        <v>태핑 완료 회신대기</v>
      </c>
      <c r="F1234" s="13" t="b">
        <v>0</v>
      </c>
      <c r="G1234" s="13" t="b">
        <v>0</v>
      </c>
      <c r="H1234" s="13" t="b">
        <v>0</v>
      </c>
      <c r="I1234" s="13" t="b">
        <f>IF(COUNTIF([1]!Form_Responses1[[#All],[Instagram account
(ex. idenel_official - Do not put "@")]], LOWER(A1234)) &gt; 0, TRUE, FALSE)</f>
        <v>0</v>
      </c>
      <c r="J1234" s="14"/>
      <c r="K1234" s="11" t="str">
        <f>IFERROR(VLOOKUP(LOWER(A1234), '[1]설문지 응답 시트1'!I:N, 6, FALSE), "")</f>
        <v/>
      </c>
      <c r="L1234" s="13" t="b">
        <v>0</v>
      </c>
      <c r="M1234" s="13" t="b">
        <v>0</v>
      </c>
      <c r="N1234" s="11"/>
      <c r="O1234" s="12" t="str">
        <f>IF(ISBLANK(Table1[[#This Row],[예약일(확정)]]),"",Table1[[#This Row],[예약일(확정)]]+7)</f>
        <v/>
      </c>
      <c r="P1234" s="11"/>
      <c r="Q1234" s="11"/>
      <c r="R1234" s="11"/>
      <c r="S1234" s="11"/>
      <c r="T1234" s="11"/>
      <c r="U1234" s="10"/>
    </row>
    <row r="1235" spans="1:21" ht="17">
      <c r="A1235" s="71" t="s">
        <v>4417</v>
      </c>
      <c r="B1235" s="180" t="s">
        <v>4416</v>
      </c>
      <c r="C1235" s="179"/>
      <c r="D1235" s="150" t="s">
        <v>4</v>
      </c>
      <c r="E1235" s="20" t="str">
        <f ca="1">IF(AND(J1235&lt;&gt;"", O1235&lt;&gt;"", TODAY() &gt; O1235, N1235=""), "포스팅 지연",
IF(N1235&lt;&gt;"", "포스팅 완료",
IF(M1235=TRUE, "시술 완료",
IF(L1235=TRUE, "콘텐츠 가이드 전송",
IF(NOT(ISBLANK(J1235)), "예약 확정",
IF(I1235=TRUE, "구글폼 회신",
IF(H1235=TRUE, "구글폼 전송",
IF(G1235=TRUE, "거절",
IF(F1235=TRUE, "회신 수신",
"태핑 완료 회신대기")))))
))))</f>
        <v>태핑 완료 회신대기</v>
      </c>
      <c r="F1235" s="22" t="b">
        <v>0</v>
      </c>
      <c r="G1235" s="22" t="b">
        <v>0</v>
      </c>
      <c r="H1235" s="22" t="b">
        <v>0</v>
      </c>
      <c r="I1235" s="22" t="b">
        <f>IF(COUNTIF([1]!Form_Responses1[[#All],[Instagram account
(ex. idenel_official - Do not put "@")]], LOWER(A1235)) &gt; 0, TRUE, FALSE)</f>
        <v>0</v>
      </c>
      <c r="J1235" s="23"/>
      <c r="K1235" s="20" t="str">
        <f>IFERROR(VLOOKUP(LOWER(A1235), '[1]설문지 응답 시트1'!I:N, 6, FALSE), "")</f>
        <v/>
      </c>
      <c r="L1235" s="22" t="b">
        <v>0</v>
      </c>
      <c r="M1235" s="22" t="b">
        <v>0</v>
      </c>
      <c r="N1235" s="20"/>
      <c r="O1235" s="21" t="str">
        <f>IF(ISBLANK(Table1[[#This Row],[예약일(확정)]]),"",Table1[[#This Row],[예약일(확정)]]+7)</f>
        <v/>
      </c>
      <c r="P1235" s="20"/>
      <c r="Q1235" s="20"/>
      <c r="R1235" s="20"/>
      <c r="S1235" s="20"/>
      <c r="T1235" s="20"/>
      <c r="U1235" s="19"/>
    </row>
    <row r="1236" spans="1:21" ht="17">
      <c r="A1236" s="124" t="s">
        <v>4415</v>
      </c>
      <c r="B1236" s="184" t="s">
        <v>4414</v>
      </c>
      <c r="C1236" s="179"/>
      <c r="D1236" s="148" t="s">
        <v>4</v>
      </c>
      <c r="E1236" s="11" t="str">
        <f ca="1">IF(AND(J1236&lt;&gt;"", O1236&lt;&gt;"", TODAY() &gt; O1236, N1236=""), "포스팅 지연",
IF(N1236&lt;&gt;"", "포스팅 완료",
IF(M1236=TRUE, "시술 완료",
IF(L1236=TRUE, "콘텐츠 가이드 전송",
IF(NOT(ISBLANK(J1236)), "예약 확정",
IF(I1236=TRUE, "구글폼 회신",
IF(H1236=TRUE, "구글폼 전송",
IF(G1236=TRUE, "거절",
IF(F1236=TRUE, "회신 수신",
"태핑 완료 회신대기")))))
))))</f>
        <v>태핑 완료 회신대기</v>
      </c>
      <c r="F1236" s="13" t="b">
        <v>0</v>
      </c>
      <c r="G1236" s="13" t="b">
        <v>0</v>
      </c>
      <c r="H1236" s="13" t="b">
        <v>0</v>
      </c>
      <c r="I1236" s="13" t="b">
        <f>IF(COUNTIF([1]!Form_Responses1[[#All],[Instagram account
(ex. idenel_official - Do not put "@")]], LOWER(A1236)) &gt; 0, TRUE, FALSE)</f>
        <v>0</v>
      </c>
      <c r="J1236" s="14"/>
      <c r="K1236" s="11" t="str">
        <f>IFERROR(VLOOKUP(LOWER(A1236), '[1]설문지 응답 시트1'!I:N, 6, FALSE), "")</f>
        <v/>
      </c>
      <c r="L1236" s="13" t="b">
        <v>0</v>
      </c>
      <c r="M1236" s="13" t="b">
        <v>0</v>
      </c>
      <c r="N1236" s="11"/>
      <c r="O1236" s="12" t="str">
        <f>IF(ISBLANK(Table1[[#This Row],[예약일(확정)]]),"",Table1[[#This Row],[예약일(확정)]]+7)</f>
        <v/>
      </c>
      <c r="P1236" s="11"/>
      <c r="Q1236" s="11"/>
      <c r="R1236" s="11"/>
      <c r="S1236" s="11"/>
      <c r="T1236" s="11"/>
      <c r="U1236" s="10"/>
    </row>
    <row r="1237" spans="1:21" ht="17">
      <c r="A1237" s="71" t="s">
        <v>4413</v>
      </c>
      <c r="B1237" s="180" t="s">
        <v>4412</v>
      </c>
      <c r="C1237" s="179"/>
      <c r="D1237" s="150" t="s">
        <v>4</v>
      </c>
      <c r="E1237" s="20" t="str">
        <f ca="1">IF(AND(J1237&lt;&gt;"", O1237&lt;&gt;"", TODAY() &gt; O1237, N1237=""), "포스팅 지연",
IF(N1237&lt;&gt;"", "포스팅 완료",
IF(M1237=TRUE, "시술 완료",
IF(L1237=TRUE, "콘텐츠 가이드 전송",
IF(NOT(ISBLANK(J1237)), "예약 확정",
IF(I1237=TRUE, "구글폼 회신",
IF(H1237=TRUE, "구글폼 전송",
IF(G1237=TRUE, "거절",
IF(F1237=TRUE, "회신 수신",
"태핑 완료 회신대기")))))
))))</f>
        <v>회신 수신</v>
      </c>
      <c r="F1237" s="22" t="b">
        <v>1</v>
      </c>
      <c r="G1237" s="22" t="b">
        <v>0</v>
      </c>
      <c r="H1237" s="22" t="b">
        <v>0</v>
      </c>
      <c r="I1237" s="22" t="b">
        <f>IF(COUNTIF([1]!Form_Responses1[[#All],[Instagram account
(ex. idenel_official - Do not put "@")]], LOWER(A1237)) &gt; 0, TRUE, FALSE)</f>
        <v>0</v>
      </c>
      <c r="J1237" s="23"/>
      <c r="K1237" s="20" t="str">
        <f>IFERROR(VLOOKUP(LOWER(A1237), '[1]설문지 응답 시트1'!I:N, 6, FALSE), "")</f>
        <v/>
      </c>
      <c r="L1237" s="22" t="b">
        <v>0</v>
      </c>
      <c r="M1237" s="22" t="b">
        <v>0</v>
      </c>
      <c r="N1237" s="20"/>
      <c r="O1237" s="21" t="str">
        <f>IF(ISBLANK(Table1[[#This Row],[예약일(확정)]]),"",Table1[[#This Row],[예약일(확정)]]+7)</f>
        <v/>
      </c>
      <c r="P1237" s="20"/>
      <c r="Q1237" s="20"/>
      <c r="R1237" s="20"/>
      <c r="S1237" s="20"/>
      <c r="T1237" s="20"/>
      <c r="U1237" s="19"/>
    </row>
    <row r="1238" spans="1:21" ht="17">
      <c r="A1238" s="124" t="s">
        <v>4411</v>
      </c>
      <c r="B1238" s="184" t="s">
        <v>4410</v>
      </c>
      <c r="C1238" s="179"/>
      <c r="D1238" s="148" t="s">
        <v>4</v>
      </c>
      <c r="E1238" s="11" t="str">
        <f ca="1">IF(AND(J1238&lt;&gt;"", O1238&lt;&gt;"", TODAY() &gt; O1238, N1238=""), "포스팅 지연",
IF(N1238&lt;&gt;"", "포스팅 완료",
IF(M1238=TRUE, "시술 완료",
IF(L1238=TRUE, "콘텐츠 가이드 전송",
IF(NOT(ISBLANK(J1238)), "예약 확정",
IF(I1238=TRUE, "구글폼 회신",
IF(H1238=TRUE, "구글폼 전송",
IF(G1238=TRUE, "거절",
IF(F1238=TRUE, "회신 수신",
"태핑 완료 회신대기")))))
))))</f>
        <v>태핑 완료 회신대기</v>
      </c>
      <c r="F1238" s="13" t="b">
        <v>0</v>
      </c>
      <c r="G1238" s="13" t="b">
        <v>0</v>
      </c>
      <c r="H1238" s="13" t="b">
        <v>0</v>
      </c>
      <c r="I1238" s="13" t="b">
        <f>IF(COUNTIF([1]!Form_Responses1[[#All],[Instagram account
(ex. idenel_official - Do not put "@")]], LOWER(A1238)) &gt; 0, TRUE, FALSE)</f>
        <v>0</v>
      </c>
      <c r="J1238" s="14"/>
      <c r="K1238" s="11" t="str">
        <f>IFERROR(VLOOKUP(LOWER(A1238), '[1]설문지 응답 시트1'!I:N, 6, FALSE), "")</f>
        <v/>
      </c>
      <c r="L1238" s="13" t="b">
        <v>0</v>
      </c>
      <c r="M1238" s="13" t="b">
        <v>0</v>
      </c>
      <c r="N1238" s="11"/>
      <c r="O1238" s="12" t="str">
        <f>IF(ISBLANK(Table1[[#This Row],[예약일(확정)]]),"",Table1[[#This Row],[예약일(확정)]]+7)</f>
        <v/>
      </c>
      <c r="P1238" s="11"/>
      <c r="Q1238" s="11"/>
      <c r="R1238" s="11"/>
      <c r="S1238" s="11"/>
      <c r="T1238" s="11"/>
      <c r="U1238" s="10"/>
    </row>
    <row r="1239" spans="1:21" ht="17">
      <c r="A1239" s="200" t="s">
        <v>4409</v>
      </c>
      <c r="B1239" s="180" t="s">
        <v>4408</v>
      </c>
      <c r="C1239" s="179"/>
      <c r="D1239" s="150" t="s">
        <v>4</v>
      </c>
      <c r="E1239" s="20" t="str">
        <f ca="1">IF(AND(J1239&lt;&gt;"", O1239&lt;&gt;"", TODAY() &gt; O1239, N1239=""), "포스팅 지연",
IF(N1239&lt;&gt;"", "포스팅 완료",
IF(M1239=TRUE, "시술 완료",
IF(L1239=TRUE, "콘텐츠 가이드 전송",
IF(NOT(ISBLANK(J1239)), "예약 확정",
IF(I1239=TRUE, "구글폼 회신",
IF(H1239=TRUE, "구글폼 전송",
IF(G1239=TRUE, "거절",
IF(F1239=TRUE, "회신 수신",
"태핑 완료 회신대기")))))
))))</f>
        <v>거절</v>
      </c>
      <c r="F1239" s="22" t="b">
        <v>1</v>
      </c>
      <c r="G1239" s="22" t="b">
        <v>1</v>
      </c>
      <c r="H1239" s="22" t="b">
        <v>0</v>
      </c>
      <c r="I1239" s="22" t="b">
        <f>IF(COUNTIF([1]!Form_Responses1[[#All],[Instagram account
(ex. idenel_official - Do not put "@")]], LOWER(A1239)) &gt; 0, TRUE, FALSE)</f>
        <v>0</v>
      </c>
      <c r="J1239" s="23"/>
      <c r="K1239" s="20" t="str">
        <f>IFERROR(VLOOKUP(LOWER(A1239), '[1]설문지 응답 시트1'!I:N, 6, FALSE), "")</f>
        <v/>
      </c>
      <c r="L1239" s="22" t="b">
        <v>0</v>
      </c>
      <c r="M1239" s="22" t="b">
        <v>0</v>
      </c>
      <c r="N1239" s="20"/>
      <c r="O1239" s="21" t="str">
        <f>IF(ISBLANK(Table1[[#This Row],[예약일(확정)]]),"",Table1[[#This Row],[예약일(확정)]]+7)</f>
        <v/>
      </c>
      <c r="P1239" s="20"/>
      <c r="Q1239" s="20"/>
      <c r="R1239" s="20"/>
      <c r="S1239" s="20"/>
      <c r="T1239" s="20"/>
      <c r="U1239" s="19"/>
    </row>
    <row r="1240" spans="1:21" ht="17">
      <c r="A1240" s="71" t="s">
        <v>4407</v>
      </c>
      <c r="B1240" s="180" t="s">
        <v>4406</v>
      </c>
      <c r="C1240" s="179"/>
      <c r="D1240" s="148" t="s">
        <v>4</v>
      </c>
      <c r="E1240" s="11" t="str">
        <f ca="1">IF(AND(J1240&lt;&gt;"", O1240&lt;&gt;"", TODAY() &gt; O1240, N1240=""), "포스팅 지연",
IF(N1240&lt;&gt;"", "포스팅 완료",
IF(M1240=TRUE, "시술 완료",
IF(L1240=TRUE, "콘텐츠 가이드 전송",
IF(NOT(ISBLANK(J1240)), "예약 확정",
IF(I1240=TRUE, "구글폼 회신",
IF(H1240=TRUE, "구글폼 전송",
IF(G1240=TRUE, "거절",
IF(F1240=TRUE, "회신 수신",
"태핑 완료 회신대기")))))
))))</f>
        <v>포스팅 완료</v>
      </c>
      <c r="F1240" s="13" t="b">
        <v>1</v>
      </c>
      <c r="G1240" s="13" t="b">
        <v>0</v>
      </c>
      <c r="H1240" s="13" t="b">
        <v>1</v>
      </c>
      <c r="I1240" s="13" t="b">
        <f>IF(COUNTIF([1]!Form_Responses1[[#All],[Instagram account
(ex. idenel_official - Do not put "@")]], LOWER(A1240)) &gt; 0, TRUE, FALSE)</f>
        <v>1</v>
      </c>
      <c r="J1240" s="14">
        <v>45831.583333333336</v>
      </c>
      <c r="K1240" s="11" t="str">
        <f>IFERROR(VLOOKUP(LOWER(A1240), '[1]설문지 응답 시트1'!I:N, 6, FALSE), "")</f>
        <v>Benjamin Clinic (Gangnam)</v>
      </c>
      <c r="L1240" s="13" t="b">
        <v>1</v>
      </c>
      <c r="M1240" s="13" t="b">
        <v>1</v>
      </c>
      <c r="N1240" s="58" t="s">
        <v>4405</v>
      </c>
      <c r="O1240" s="12">
        <f>IF(ISBLANK(Table1[[#This Row],[예약일(확정)]]),"",Table1[[#This Row],[예약일(확정)]]+7)</f>
        <v>45838.583333333336</v>
      </c>
      <c r="P1240" s="11"/>
      <c r="Q1240" s="11"/>
      <c r="R1240" s="11"/>
      <c r="S1240" s="11"/>
      <c r="T1240" s="58" t="s">
        <v>4404</v>
      </c>
      <c r="U1240" s="10"/>
    </row>
    <row r="1241" spans="1:21" ht="17">
      <c r="A1241" s="124" t="s">
        <v>4403</v>
      </c>
      <c r="B1241" s="184" t="s">
        <v>4402</v>
      </c>
      <c r="C1241" s="179"/>
      <c r="D1241" s="150" t="s">
        <v>4</v>
      </c>
      <c r="E1241" s="20" t="str">
        <f ca="1">IF(AND(J1241&lt;&gt;"", O1241&lt;&gt;"", TODAY() &gt; O1241, N1241=""), "포스팅 지연",
IF(N1241&lt;&gt;"", "포스팅 완료",
IF(M1241=TRUE, "시술 완료",
IF(L1241=TRUE, "콘텐츠 가이드 전송",
IF(NOT(ISBLANK(J1241)), "예약 확정",
IF(I1241=TRUE, "구글폼 회신",
IF(H1241=TRUE, "구글폼 전송",
IF(G1241=TRUE, "거절",
IF(F1241=TRUE, "회신 수신",
"태핑 완료 회신대기")))))
))))</f>
        <v>포스팅 완료</v>
      </c>
      <c r="F1241" s="22" t="b">
        <v>1</v>
      </c>
      <c r="G1241" s="22" t="b">
        <v>0</v>
      </c>
      <c r="H1241" s="22" t="b">
        <v>1</v>
      </c>
      <c r="I1241" s="22" t="b">
        <f>IF(COUNTIF([1]!Form_Responses1[[#All],[Instagram account
(ex. idenel_official - Do not put "@")]], LOWER(A1241)) &gt; 0, TRUE, FALSE)</f>
        <v>1</v>
      </c>
      <c r="J1241" s="23">
        <v>45878.583333333336</v>
      </c>
      <c r="K1241" s="20" t="str">
        <f>IFERROR(VLOOKUP(LOWER(A1241), '[1]설문지 응답 시트1'!I:N, 6, FALSE), "")</f>
        <v>Benjamin Clinic (Gangnam)</v>
      </c>
      <c r="L1241" s="22" t="b">
        <v>0</v>
      </c>
      <c r="M1241" s="22" t="b">
        <v>0</v>
      </c>
      <c r="N1241" s="33" t="s">
        <v>4401</v>
      </c>
      <c r="O1241" s="21">
        <f>IF(ISBLANK(Table1[[#This Row],[예약일(확정)]]),"",Table1[[#This Row],[예약일(확정)]]+7)</f>
        <v>45885.583333333336</v>
      </c>
      <c r="P1241" s="20"/>
      <c r="Q1241" s="20"/>
      <c r="R1241" s="20"/>
      <c r="S1241" s="20"/>
      <c r="T1241" s="33" t="s">
        <v>4400</v>
      </c>
      <c r="U1241" s="19"/>
    </row>
    <row r="1242" spans="1:21" ht="17">
      <c r="A1242" s="71" t="s">
        <v>4399</v>
      </c>
      <c r="B1242" s="180" t="s">
        <v>4398</v>
      </c>
      <c r="C1242" s="179"/>
      <c r="D1242" s="148" t="s">
        <v>4</v>
      </c>
      <c r="E1242" s="11" t="str">
        <f ca="1">IF(AND(J1242&lt;&gt;"", O1242&lt;&gt;"", TODAY() &gt; O1242, N1242=""), "포스팅 지연",
IF(N1242&lt;&gt;"", "포스팅 완료",
IF(M1242=TRUE, "시술 완료",
IF(L1242=TRUE, "콘텐츠 가이드 전송",
IF(NOT(ISBLANK(J1242)), "예약 확정",
IF(I1242=TRUE, "구글폼 회신",
IF(H1242=TRUE, "구글폼 전송",
IF(G1242=TRUE, "거절",
IF(F1242=TRUE, "회신 수신",
"태핑 완료 회신대기")))))
))))</f>
        <v>태핑 완료 회신대기</v>
      </c>
      <c r="F1242" s="13" t="b">
        <v>0</v>
      </c>
      <c r="G1242" s="13" t="b">
        <v>0</v>
      </c>
      <c r="H1242" s="13" t="b">
        <v>0</v>
      </c>
      <c r="I1242" s="13" t="b">
        <f>IF(COUNTIF([1]!Form_Responses1[[#All],[Instagram account
(ex. idenel_official - Do not put "@")]], LOWER(A1242)) &gt; 0, TRUE, FALSE)</f>
        <v>0</v>
      </c>
      <c r="J1242" s="14"/>
      <c r="K1242" s="11" t="str">
        <f>IFERROR(VLOOKUP(LOWER(A1242), '[1]설문지 응답 시트1'!I:N, 6, FALSE), "")</f>
        <v/>
      </c>
      <c r="L1242" s="13" t="b">
        <v>0</v>
      </c>
      <c r="M1242" s="13" t="b">
        <v>0</v>
      </c>
      <c r="N1242" s="11"/>
      <c r="O1242" s="12" t="str">
        <f>IF(ISBLANK(Table1[[#This Row],[예약일(확정)]]),"",Table1[[#This Row],[예약일(확정)]]+7)</f>
        <v/>
      </c>
      <c r="P1242" s="11"/>
      <c r="Q1242" s="11"/>
      <c r="R1242" s="11"/>
      <c r="S1242" s="11"/>
      <c r="T1242" s="11"/>
      <c r="U1242" s="10"/>
    </row>
    <row r="1243" spans="1:21" ht="17">
      <c r="A1243" s="124" t="s">
        <v>4397</v>
      </c>
      <c r="B1243" s="184" t="s">
        <v>4396</v>
      </c>
      <c r="C1243" s="179"/>
      <c r="D1243" s="150" t="s">
        <v>4</v>
      </c>
      <c r="E1243" s="20" t="str">
        <f ca="1">IF(AND(J1243&lt;&gt;"", O1243&lt;&gt;"", TODAY() &gt; O1243, N1243=""), "포스팅 지연",
IF(N1243&lt;&gt;"", "포스팅 완료",
IF(M1243=TRUE, "시술 완료",
IF(L1243=TRUE, "콘텐츠 가이드 전송",
IF(NOT(ISBLANK(J1243)), "예약 확정",
IF(I1243=TRUE, "구글폼 회신",
IF(H1243=TRUE, "구글폼 전송",
IF(G1243=TRUE, "거절",
IF(F1243=TRUE, "회신 수신",
"태핑 완료 회신대기")))))
))))</f>
        <v>거절</v>
      </c>
      <c r="F1243" s="22" t="b">
        <v>1</v>
      </c>
      <c r="G1243" s="22" t="b">
        <v>1</v>
      </c>
      <c r="H1243" s="22" t="b">
        <v>0</v>
      </c>
      <c r="I1243" s="22" t="b">
        <f>IF(COUNTIF([1]!Form_Responses1[[#All],[Instagram account
(ex. idenel_official - Do not put "@")]], LOWER(A1243)) &gt; 0, TRUE, FALSE)</f>
        <v>0</v>
      </c>
      <c r="J1243" s="23"/>
      <c r="K1243" s="20" t="str">
        <f>IFERROR(VLOOKUP(LOWER(A1243), '[1]설문지 응답 시트1'!I:N, 6, FALSE), "")</f>
        <v/>
      </c>
      <c r="L1243" s="22" t="b">
        <v>0</v>
      </c>
      <c r="M1243" s="22" t="b">
        <v>0</v>
      </c>
      <c r="N1243" s="20"/>
      <c r="O1243" s="21" t="str">
        <f>IF(ISBLANK(Table1[[#This Row],[예약일(확정)]]),"",Table1[[#This Row],[예약일(확정)]]+7)</f>
        <v/>
      </c>
      <c r="P1243" s="20"/>
      <c r="Q1243" s="20"/>
      <c r="R1243" s="20"/>
      <c r="S1243" s="20"/>
      <c r="T1243" s="20"/>
      <c r="U1243" s="19"/>
    </row>
    <row r="1244" spans="1:21" ht="17">
      <c r="A1244" s="71" t="s">
        <v>4395</v>
      </c>
      <c r="B1244" s="169" t="s">
        <v>4394</v>
      </c>
      <c r="C1244" s="170"/>
      <c r="D1244" s="148" t="s">
        <v>4</v>
      </c>
      <c r="E1244" s="11" t="str">
        <f ca="1">IF(AND(J1244&lt;&gt;"", O1244&lt;&gt;"", TODAY() &gt; O1244, N1244=""), "포스팅 지연",
IF(N1244&lt;&gt;"", "포스팅 완료",
IF(M1244=TRUE, "시술 완료",
IF(L1244=TRUE, "콘텐츠 가이드 전송",
IF(NOT(ISBLANK(J1244)), "예약 확정",
IF(I1244=TRUE, "구글폼 회신",
IF(H1244=TRUE, "구글폼 전송",
IF(G1244=TRUE, "거절",
IF(F1244=TRUE, "회신 수신",
"태핑 완료 회신대기")))))
))))</f>
        <v>포스팅 완료</v>
      </c>
      <c r="F1244" s="13" t="b">
        <v>1</v>
      </c>
      <c r="G1244" s="13" t="b">
        <v>0</v>
      </c>
      <c r="H1244" s="13" t="b">
        <v>1</v>
      </c>
      <c r="I1244" s="13" t="b">
        <f>IF(COUNTIF([1]!Form_Responses1[[#All],[Instagram account
(ex. idenel_official - Do not put "@")]], LOWER(A1244)) &gt; 0, TRUE, FALSE)</f>
        <v>1</v>
      </c>
      <c r="J1244" s="14">
        <v>45831.604166666664</v>
      </c>
      <c r="K1244" s="11" t="str">
        <f>IFERROR(VLOOKUP(LOWER(A1244), '[1]설문지 응답 시트1'!I:N, 6, FALSE), "")</f>
        <v>Benjamin Clinic (Gangnam)</v>
      </c>
      <c r="L1244" s="13" t="b">
        <v>0</v>
      </c>
      <c r="M1244" s="13" t="b">
        <v>0</v>
      </c>
      <c r="N1244" s="58" t="s">
        <v>4393</v>
      </c>
      <c r="O1244" s="12">
        <f>IF(ISBLANK(Table1[[#This Row],[예약일(확정)]]),"",Table1[[#This Row],[예약일(확정)]]+7)</f>
        <v>45838.604166666664</v>
      </c>
      <c r="P1244" s="11"/>
      <c r="Q1244" s="11"/>
      <c r="R1244" s="11"/>
      <c r="S1244" s="11"/>
      <c r="T1244" s="11" t="s">
        <v>1962</v>
      </c>
      <c r="U1244" s="10"/>
    </row>
    <row r="1245" spans="1:21" ht="17">
      <c r="A1245" s="124" t="s">
        <v>4392</v>
      </c>
      <c r="B1245" s="184" t="s">
        <v>4391</v>
      </c>
      <c r="C1245" s="179"/>
      <c r="D1245" s="150" t="s">
        <v>4</v>
      </c>
      <c r="E1245" s="20" t="str">
        <f ca="1">IF(AND(J1245&lt;&gt;"", O1245&lt;&gt;"", TODAY() &gt; O1245, N1245=""), "포스팅 지연",
IF(N1245&lt;&gt;"", "포스팅 완료",
IF(M1245=TRUE, "시술 완료",
IF(L1245=TRUE, "콘텐츠 가이드 전송",
IF(NOT(ISBLANK(J1245)), "예약 확정",
IF(I1245=TRUE, "구글폼 회신",
IF(H1245=TRUE, "구글폼 전송",
IF(G1245=TRUE, "거절",
IF(F1245=TRUE, "회신 수신",
"태핑 완료 회신대기")))))
))))</f>
        <v>태핑 완료 회신대기</v>
      </c>
      <c r="F1245" s="22" t="b">
        <v>0</v>
      </c>
      <c r="G1245" s="22" t="b">
        <v>0</v>
      </c>
      <c r="H1245" s="22" t="b">
        <v>0</v>
      </c>
      <c r="I1245" s="22" t="b">
        <f>IF(COUNTIF([1]!Form_Responses1[[#All],[Instagram account
(ex. idenel_official - Do not put "@")]], LOWER(A1245)) &gt; 0, TRUE, FALSE)</f>
        <v>0</v>
      </c>
      <c r="J1245" s="23"/>
      <c r="K1245" s="20" t="str">
        <f>IFERROR(VLOOKUP(LOWER(A1245), '[1]설문지 응답 시트1'!I:N, 6, FALSE), "")</f>
        <v/>
      </c>
      <c r="L1245" s="22" t="b">
        <v>0</v>
      </c>
      <c r="M1245" s="22" t="b">
        <v>0</v>
      </c>
      <c r="N1245" s="20"/>
      <c r="O1245" s="21" t="str">
        <f>IF(ISBLANK(Table1[[#This Row],[예약일(확정)]]),"",Table1[[#This Row],[예약일(확정)]]+7)</f>
        <v/>
      </c>
      <c r="P1245" s="20"/>
      <c r="Q1245" s="20"/>
      <c r="R1245" s="20"/>
      <c r="S1245" s="20"/>
      <c r="T1245" s="20"/>
      <c r="U1245" s="19"/>
    </row>
    <row r="1246" spans="1:21" ht="17">
      <c r="A1246" s="71" t="s">
        <v>4390</v>
      </c>
      <c r="B1246" s="180" t="s">
        <v>4389</v>
      </c>
      <c r="C1246" s="179"/>
      <c r="D1246" s="148" t="s">
        <v>4</v>
      </c>
      <c r="E1246" s="11" t="str">
        <f ca="1">IF(AND(J1246&lt;&gt;"", O1246&lt;&gt;"", TODAY() &gt; O1246, N1246=""), "포스팅 지연",
IF(N1246&lt;&gt;"", "포스팅 완료",
IF(M1246=TRUE, "시술 완료",
IF(L1246=TRUE, "콘텐츠 가이드 전송",
IF(NOT(ISBLANK(J1246)), "예약 확정",
IF(I1246=TRUE, "구글폼 회신",
IF(H1246=TRUE, "구글폼 전송",
IF(G1246=TRUE, "거절",
IF(F1246=TRUE, "회신 수신",
"태핑 완료 회신대기")))))
))))</f>
        <v>포스팅 완료</v>
      </c>
      <c r="F1246" s="13" t="b">
        <v>1</v>
      </c>
      <c r="G1246" s="13" t="b">
        <v>0</v>
      </c>
      <c r="H1246" s="13" t="b">
        <v>1</v>
      </c>
      <c r="I1246" s="13" t="b">
        <f>IF(COUNTIF([1]!Form_Responses1[[#All],[Instagram account
(ex. idenel_official - Do not put "@")]], LOWER(A1246)) &gt; 0, TRUE, FALSE)</f>
        <v>1</v>
      </c>
      <c r="J1246" s="14">
        <v>45834.604166666664</v>
      </c>
      <c r="K1246" s="11" t="str">
        <f>IFERROR(VLOOKUP(LOWER(A1246), '[1]설문지 응답 시트1'!I:N, 6, FALSE), "")</f>
        <v>Benjamin Clinic (Gangnam)</v>
      </c>
      <c r="L1246" s="13" t="b">
        <v>1</v>
      </c>
      <c r="M1246" s="13" t="b">
        <v>0</v>
      </c>
      <c r="N1246" s="58" t="s">
        <v>4388</v>
      </c>
      <c r="O1246" s="12">
        <f>IF(ISBLANK(Table1[[#This Row],[예약일(확정)]]),"",Table1[[#This Row],[예약일(확정)]]+7)</f>
        <v>45841.604166666664</v>
      </c>
      <c r="P1246" s="11"/>
      <c r="Q1246" s="11"/>
      <c r="R1246" s="11"/>
      <c r="S1246" s="11"/>
      <c r="T1246" s="11"/>
      <c r="U1246" s="10"/>
    </row>
    <row r="1247" spans="1:21" ht="17">
      <c r="A1247" s="124" t="s">
        <v>4387</v>
      </c>
      <c r="B1247" s="184" t="s">
        <v>4386</v>
      </c>
      <c r="C1247" s="179"/>
      <c r="D1247" s="150" t="s">
        <v>4</v>
      </c>
      <c r="E1247" s="20" t="str">
        <f ca="1">IF(AND(J1247&lt;&gt;"", O1247&lt;&gt;"", TODAY() &gt; O1247, N1247=""), "포스팅 지연",
IF(N1247&lt;&gt;"", "포스팅 완료",
IF(M1247=TRUE, "시술 완료",
IF(L1247=TRUE, "콘텐츠 가이드 전송",
IF(NOT(ISBLANK(J1247)), "예약 확정",
IF(I1247=TRUE, "구글폼 회신",
IF(H1247=TRUE, "구글폼 전송",
IF(G1247=TRUE, "거절",
IF(F1247=TRUE, "회신 수신",
"태핑 완료 회신대기")))))
))))</f>
        <v>태핑 완료 회신대기</v>
      </c>
      <c r="F1247" s="22" t="b">
        <v>0</v>
      </c>
      <c r="G1247" s="22" t="b">
        <v>0</v>
      </c>
      <c r="H1247" s="22" t="b">
        <v>0</v>
      </c>
      <c r="I1247" s="22" t="b">
        <f>IF(COUNTIF([1]!Form_Responses1[[#All],[Instagram account
(ex. idenel_official - Do not put "@")]], LOWER(A1247)) &gt; 0, TRUE, FALSE)</f>
        <v>0</v>
      </c>
      <c r="J1247" s="23"/>
      <c r="K1247" s="20" t="str">
        <f>IFERROR(VLOOKUP(LOWER(A1247), '[1]설문지 응답 시트1'!I:N, 6, FALSE), "")</f>
        <v/>
      </c>
      <c r="L1247" s="22" t="b">
        <v>0</v>
      </c>
      <c r="M1247" s="22" t="b">
        <v>0</v>
      </c>
      <c r="N1247" s="20"/>
      <c r="O1247" s="21" t="str">
        <f>IF(ISBLANK(Table1[[#This Row],[예약일(확정)]]),"",Table1[[#This Row],[예약일(확정)]]+7)</f>
        <v/>
      </c>
      <c r="P1247" s="20"/>
      <c r="Q1247" s="20"/>
      <c r="R1247" s="20"/>
      <c r="S1247" s="20"/>
      <c r="T1247" s="20"/>
      <c r="U1247" s="19"/>
    </row>
    <row r="1248" spans="1:21" ht="17">
      <c r="A1248" s="71" t="s">
        <v>4385</v>
      </c>
      <c r="B1248" s="180" t="s">
        <v>4384</v>
      </c>
      <c r="C1248" s="179"/>
      <c r="D1248" s="148" t="s">
        <v>4</v>
      </c>
      <c r="E1248" s="11" t="str">
        <f ca="1">IF(AND(J1248&lt;&gt;"", O1248&lt;&gt;"", TODAY() &gt; O1248, N1248=""), "포스팅 지연",
IF(N1248&lt;&gt;"", "포스팅 완료",
IF(M1248=TRUE, "시술 완료",
IF(L1248=TRUE, "콘텐츠 가이드 전송",
IF(NOT(ISBLANK(J1248)), "예약 확정",
IF(I1248=TRUE, "구글폼 회신",
IF(H1248=TRUE, "구글폼 전송",
IF(G1248=TRUE, "거절",
IF(F1248=TRUE, "회신 수신",
"태핑 완료 회신대기")))))
))))</f>
        <v>구글폼 전송</v>
      </c>
      <c r="F1248" s="13" t="b">
        <v>1</v>
      </c>
      <c r="G1248" s="13" t="b">
        <v>0</v>
      </c>
      <c r="H1248" s="13" t="b">
        <v>1</v>
      </c>
      <c r="I1248" s="13" t="b">
        <f>IF(COUNTIF([1]!Form_Responses1[[#All],[Instagram account
(ex. idenel_official - Do not put "@")]], LOWER(A1248)) &gt; 0, TRUE, FALSE)</f>
        <v>0</v>
      </c>
      <c r="J1248" s="14"/>
      <c r="K1248" s="11" t="str">
        <f>IFERROR(VLOOKUP(LOWER(A1248), '[1]설문지 응답 시트1'!I:N, 6, FALSE), "")</f>
        <v/>
      </c>
      <c r="L1248" s="13" t="b">
        <v>0</v>
      </c>
      <c r="M1248" s="13" t="b">
        <v>0</v>
      </c>
      <c r="N1248" s="11"/>
      <c r="O1248" s="12" t="str">
        <f>IF(ISBLANK(Table1[[#This Row],[예약일(확정)]]),"",Table1[[#This Row],[예약일(확정)]]+7)</f>
        <v/>
      </c>
      <c r="P1248" s="11"/>
      <c r="Q1248" s="11"/>
      <c r="R1248" s="11"/>
      <c r="S1248" s="11"/>
      <c r="T1248" s="11"/>
      <c r="U1248" s="10"/>
    </row>
    <row r="1249" spans="1:21" ht="17">
      <c r="A1249" s="124" t="s">
        <v>4383</v>
      </c>
      <c r="B1249" s="184" t="s">
        <v>4382</v>
      </c>
      <c r="C1249" s="179"/>
      <c r="D1249" s="150" t="s">
        <v>4</v>
      </c>
      <c r="E1249" s="20" t="s">
        <v>3394</v>
      </c>
      <c r="F1249" s="22" t="b">
        <v>1</v>
      </c>
      <c r="G1249" s="22" t="b">
        <v>0</v>
      </c>
      <c r="H1249" s="22" t="b">
        <v>1</v>
      </c>
      <c r="I1249" s="22" t="b">
        <f>IF(COUNTIF([1]!Form_Responses1[[#All],[Instagram account
(ex. idenel_official - Do not put "@")]], LOWER(A1249)) &gt; 0, TRUE, FALSE)</f>
        <v>1</v>
      </c>
      <c r="J1249" s="23">
        <v>45849.604166666664</v>
      </c>
      <c r="K1249" s="20" t="str">
        <f>IFERROR(VLOOKUP(LOWER(A1249), '[1]설문지 응답 시트1'!I:N, 6, FALSE), "")</f>
        <v>Benjamin Clinic (Gangnam)</v>
      </c>
      <c r="L1249" s="22" t="b">
        <v>0</v>
      </c>
      <c r="M1249" s="22" t="b">
        <v>0</v>
      </c>
      <c r="N1249" s="20"/>
      <c r="O1249" s="21">
        <f>IF(ISBLANK(Table1[[#This Row],[예약일(확정)]]),"",Table1[[#This Row],[예약일(확정)]]+7)</f>
        <v>45856.604166666664</v>
      </c>
      <c r="P1249" s="20"/>
      <c r="Q1249" s="20"/>
      <c r="R1249" s="20"/>
      <c r="S1249" s="20"/>
      <c r="T1249" s="20"/>
      <c r="U1249" s="19"/>
    </row>
    <row r="1250" spans="1:21" ht="17">
      <c r="A1250" s="71" t="s">
        <v>4381</v>
      </c>
      <c r="B1250" s="180" t="s">
        <v>4380</v>
      </c>
      <c r="C1250" s="179"/>
      <c r="D1250" s="148" t="s">
        <v>4</v>
      </c>
      <c r="E1250" s="11" t="str">
        <f ca="1">IF(AND(J1250&lt;&gt;"", O1250&lt;&gt;"", TODAY() &gt; O1250, N1250=""), "포스팅 지연",
IF(N1250&lt;&gt;"", "포스팅 완료",
IF(M1250=TRUE, "시술 완료",
IF(L1250=TRUE, "콘텐츠 가이드 전송",
IF(NOT(ISBLANK(J1250)), "예약 확정",
IF(I1250=TRUE, "구글폼 회신",
IF(H1250=TRUE, "구글폼 전송",
IF(G1250=TRUE, "거절",
IF(F1250=TRUE, "회신 수신",
"태핑 완료 회신대기")))))
))))</f>
        <v>회신 수신</v>
      </c>
      <c r="F1250" s="13" t="b">
        <v>1</v>
      </c>
      <c r="G1250" s="13" t="b">
        <v>0</v>
      </c>
      <c r="H1250" s="13" t="b">
        <v>0</v>
      </c>
      <c r="I1250" s="13" t="b">
        <f>IF(COUNTIF([1]!Form_Responses1[[#All],[Instagram account
(ex. idenel_official - Do not put "@")]], LOWER(A1250)) &gt; 0, TRUE, FALSE)</f>
        <v>0</v>
      </c>
      <c r="J1250" s="14"/>
      <c r="K1250" s="11" t="str">
        <f>IFERROR(VLOOKUP(LOWER(A1250), '[1]설문지 응답 시트1'!I:N, 6, FALSE), "")</f>
        <v/>
      </c>
      <c r="L1250" s="13" t="b">
        <v>0</v>
      </c>
      <c r="M1250" s="13" t="b">
        <v>0</v>
      </c>
      <c r="N1250" s="11"/>
      <c r="O1250" s="12" t="str">
        <f>IF(ISBLANK(Table1[[#This Row],[예약일(확정)]]),"",Table1[[#This Row],[예약일(확정)]]+7)</f>
        <v/>
      </c>
      <c r="P1250" s="11"/>
      <c r="Q1250" s="11"/>
      <c r="R1250" s="11"/>
      <c r="S1250" s="11"/>
      <c r="T1250" s="11"/>
      <c r="U1250" s="10"/>
    </row>
    <row r="1251" spans="1:21" ht="17">
      <c r="A1251" s="124" t="s">
        <v>4379</v>
      </c>
      <c r="B1251" s="184" t="s">
        <v>4378</v>
      </c>
      <c r="C1251" s="179"/>
      <c r="D1251" s="150" t="s">
        <v>4</v>
      </c>
      <c r="E1251" s="20" t="str">
        <f ca="1">IF(AND(J1251&lt;&gt;"", O1251&lt;&gt;"", TODAY() &gt; O1251, N1251=""), "포스팅 지연",
IF(N1251&lt;&gt;"", "포스팅 완료",
IF(M1251=TRUE, "시술 완료",
IF(L1251=TRUE, "콘텐츠 가이드 전송",
IF(NOT(ISBLANK(J1251)), "예약 확정",
IF(I1251=TRUE, "구글폼 회신",
IF(H1251=TRUE, "구글폼 전송",
IF(G1251=TRUE, "거절",
IF(F1251=TRUE, "회신 수신",
"태핑 완료 회신대기")))))
))))</f>
        <v>태핑 완료 회신대기</v>
      </c>
      <c r="F1251" s="22" t="b">
        <v>0</v>
      </c>
      <c r="G1251" s="22" t="b">
        <v>0</v>
      </c>
      <c r="H1251" s="22" t="b">
        <v>0</v>
      </c>
      <c r="I1251" s="22" t="b">
        <f>IF(COUNTIF([1]!Form_Responses1[[#All],[Instagram account
(ex. idenel_official - Do not put "@")]], LOWER(A1251)) &gt; 0, TRUE, FALSE)</f>
        <v>0</v>
      </c>
      <c r="J1251" s="23"/>
      <c r="K1251" s="20" t="str">
        <f>IFERROR(VLOOKUP(LOWER(A1251), '[1]설문지 응답 시트1'!I:N, 6, FALSE), "")</f>
        <v/>
      </c>
      <c r="L1251" s="22" t="b">
        <v>0</v>
      </c>
      <c r="M1251" s="22" t="b">
        <v>0</v>
      </c>
      <c r="N1251" s="20"/>
      <c r="O1251" s="21" t="str">
        <f>IF(ISBLANK(Table1[[#This Row],[예약일(확정)]]),"",Table1[[#This Row],[예약일(확정)]]+7)</f>
        <v/>
      </c>
      <c r="P1251" s="20"/>
      <c r="Q1251" s="20"/>
      <c r="R1251" s="20"/>
      <c r="S1251" s="20"/>
      <c r="T1251" s="20"/>
      <c r="U1251" s="19"/>
    </row>
    <row r="1252" spans="1:21" ht="17">
      <c r="A1252" s="71" t="s">
        <v>4377</v>
      </c>
      <c r="B1252" s="180" t="s">
        <v>4376</v>
      </c>
      <c r="C1252" s="179"/>
      <c r="D1252" s="148" t="s">
        <v>4</v>
      </c>
      <c r="E1252" s="11" t="str">
        <f ca="1">IF(AND(J1252&lt;&gt;"", O1252&lt;&gt;"", TODAY() &gt; O1252, N1252=""), "포스팅 지연",
IF(N1252&lt;&gt;"", "포스팅 완료",
IF(M1252=TRUE, "시술 완료",
IF(L1252=TRUE, "콘텐츠 가이드 전송",
IF(NOT(ISBLANK(J1252)), "예약 확정",
IF(I1252=TRUE, "구글폼 회신",
IF(H1252=TRUE, "구글폼 전송",
IF(G1252=TRUE, "거절",
IF(F1252=TRUE, "회신 수신",
"태핑 완료 회신대기")))))
))))</f>
        <v>포스팅 완료</v>
      </c>
      <c r="F1252" s="13" t="b">
        <v>1</v>
      </c>
      <c r="G1252" s="13" t="b">
        <v>0</v>
      </c>
      <c r="H1252" s="13" t="b">
        <v>1</v>
      </c>
      <c r="I1252" s="13" t="b">
        <f>IF(COUNTIF([1]!Form_Responses1[[#All],[Instagram account
(ex. idenel_official - Do not put "@")]], LOWER(A1252)) &gt; 0, TRUE, FALSE)</f>
        <v>1</v>
      </c>
      <c r="J1252" s="14">
        <v>45831.625</v>
      </c>
      <c r="K1252" s="11" t="str">
        <f>IFERROR(VLOOKUP(LOWER(A1252), '[1]설문지 응답 시트1'!I:N, 6, FALSE), "")</f>
        <v>Benjamin Clinic (Gangnam)</v>
      </c>
      <c r="L1252" s="13" t="b">
        <v>1</v>
      </c>
      <c r="M1252" s="13" t="b">
        <v>0</v>
      </c>
      <c r="N1252" s="58" t="s">
        <v>4375</v>
      </c>
      <c r="O1252" s="12">
        <f>IF(ISBLANK(Table1[[#This Row],[예약일(확정)]]),"",Table1[[#This Row],[예약일(확정)]]+7)</f>
        <v>45838.625</v>
      </c>
      <c r="P1252" s="11"/>
      <c r="Q1252" s="11"/>
      <c r="R1252" s="11"/>
      <c r="S1252" s="11"/>
      <c r="T1252" s="58" t="s">
        <v>4374</v>
      </c>
      <c r="U1252" s="10"/>
    </row>
    <row r="1253" spans="1:21" ht="17">
      <c r="A1253" s="124" t="s">
        <v>4373</v>
      </c>
      <c r="B1253" s="184" t="s">
        <v>4372</v>
      </c>
      <c r="C1253" s="179"/>
      <c r="D1253" s="150" t="s">
        <v>4</v>
      </c>
      <c r="E1253" s="20" t="str">
        <f ca="1">IF(AND(J1253&lt;&gt;"", O1253&lt;&gt;"", TODAY() &gt; O1253, N1253=""), "포스팅 지연",
IF(N1253&lt;&gt;"", "포스팅 완료",
IF(M1253=TRUE, "시술 완료",
IF(L1253=TRUE, "콘텐츠 가이드 전송",
IF(NOT(ISBLANK(J1253)), "예약 확정",
IF(I1253=TRUE, "구글폼 회신",
IF(H1253=TRUE, "구글폼 전송",
IF(G1253=TRUE, "거절",
IF(F1253=TRUE, "회신 수신",
"태핑 완료 회신대기")))))
))))</f>
        <v>태핑 완료 회신대기</v>
      </c>
      <c r="F1253" s="22" t="b">
        <v>0</v>
      </c>
      <c r="G1253" s="22" t="b">
        <v>0</v>
      </c>
      <c r="H1253" s="22" t="b">
        <v>0</v>
      </c>
      <c r="I1253" s="22" t="b">
        <f>IF(COUNTIF([1]!Form_Responses1[[#All],[Instagram account
(ex. idenel_official - Do not put "@")]], LOWER(A1253)) &gt; 0, TRUE, FALSE)</f>
        <v>0</v>
      </c>
      <c r="J1253" s="23"/>
      <c r="K1253" s="20" t="str">
        <f>IFERROR(VLOOKUP(LOWER(A1253), '[1]설문지 응답 시트1'!I:N, 6, FALSE), "")</f>
        <v/>
      </c>
      <c r="L1253" s="22" t="b">
        <v>0</v>
      </c>
      <c r="M1253" s="22" t="b">
        <v>0</v>
      </c>
      <c r="N1253" s="206"/>
      <c r="O1253" s="21" t="str">
        <f>IF(ISBLANK(Table1[[#This Row],[예약일(확정)]]),"",Table1[[#This Row],[예약일(확정)]]+7)</f>
        <v/>
      </c>
      <c r="P1253" s="205"/>
      <c r="Q1253" s="20"/>
      <c r="R1253" s="20"/>
      <c r="S1253" s="20"/>
      <c r="T1253" s="20"/>
      <c r="U1253" s="19"/>
    </row>
    <row r="1254" spans="1:21" ht="17">
      <c r="A1254" s="71" t="s">
        <v>4371</v>
      </c>
      <c r="B1254" s="180" t="s">
        <v>4370</v>
      </c>
      <c r="C1254" s="179"/>
      <c r="D1254" s="148" t="s">
        <v>4</v>
      </c>
      <c r="E1254" s="11" t="str">
        <f ca="1">IF(AND(J1254&lt;&gt;"", O1254&lt;&gt;"", TODAY() &gt; O1254, N1254=""), "포스팅 지연",
IF(N1254&lt;&gt;"", "포스팅 완료",
IF(M1254=TRUE, "시술 완료",
IF(L1254=TRUE, "콘텐츠 가이드 전송",
IF(NOT(ISBLANK(J1254)), "예약 확정",
IF(I1254=TRUE, "구글폼 회신",
IF(H1254=TRUE, "구글폼 전송",
IF(G1254=TRUE, "거절",
IF(F1254=TRUE, "회신 수신",
"태핑 완료 회신대기")))))
))))</f>
        <v>태핑 완료 회신대기</v>
      </c>
      <c r="F1254" s="13" t="b">
        <v>0</v>
      </c>
      <c r="G1254" s="13" t="b">
        <v>0</v>
      </c>
      <c r="H1254" s="13" t="b">
        <v>0</v>
      </c>
      <c r="I1254" s="13" t="b">
        <f>IF(COUNTIF([1]!Form_Responses1[[#All],[Instagram account
(ex. idenel_official - Do not put "@")]], LOWER(A1254)) &gt; 0, TRUE, FALSE)</f>
        <v>0</v>
      </c>
      <c r="J1254" s="14"/>
      <c r="K1254" s="11" t="str">
        <f>IFERROR(VLOOKUP(LOWER(A1254), '[1]설문지 응답 시트1'!I:N, 6, FALSE), "")</f>
        <v/>
      </c>
      <c r="L1254" s="13" t="b">
        <v>0</v>
      </c>
      <c r="M1254" s="13" t="b">
        <v>0</v>
      </c>
      <c r="N1254" s="204"/>
      <c r="O1254" s="12" t="str">
        <f>IF(ISBLANK(Table1[[#This Row],[예약일(확정)]]),"",Table1[[#This Row],[예약일(확정)]]+7)</f>
        <v/>
      </c>
      <c r="P1254" s="203"/>
      <c r="Q1254" s="11"/>
      <c r="R1254" s="11"/>
      <c r="S1254" s="11"/>
      <c r="T1254" s="11"/>
      <c r="U1254" s="10"/>
    </row>
    <row r="1255" spans="1:21" ht="17">
      <c r="A1255" s="72" t="s">
        <v>4369</v>
      </c>
      <c r="B1255" s="201" t="s">
        <v>4368</v>
      </c>
      <c r="C1255" s="193"/>
      <c r="D1255" s="150" t="s">
        <v>4</v>
      </c>
      <c r="E1255" s="20" t="str">
        <f ca="1">IF(AND(J1255&lt;&gt;"", O1255&lt;&gt;"", TODAY() &gt; O1255, N1255=""), "포스팅 지연",
IF(N1255&lt;&gt;"", "포스팅 완료",
IF(M1255=TRUE, "시술 완료",
IF(L1255=TRUE, "콘텐츠 가이드 전송",
IF(NOT(ISBLANK(J1255)), "예약 확정",
IF(I1255=TRUE, "구글폼 회신",
IF(H1255=TRUE, "구글폼 전송",
IF(G1255=TRUE, "거절",
IF(F1255=TRUE, "회신 수신",
"태핑 완료 회신대기")))))
))))</f>
        <v>태핑 완료 회신대기</v>
      </c>
      <c r="F1255" s="22" t="b">
        <v>0</v>
      </c>
      <c r="G1255" s="22" t="b">
        <v>0</v>
      </c>
      <c r="H1255" s="22" t="b">
        <v>0</v>
      </c>
      <c r="I1255" s="22" t="b">
        <f>IF(COUNTIF([1]!Form_Responses1[[#All],[Instagram account
(ex. idenel_official - Do not put "@")]], LOWER(A1255)) &gt; 0, TRUE, FALSE)</f>
        <v>0</v>
      </c>
      <c r="J1255" s="23"/>
      <c r="K1255" s="20" t="str">
        <f>IFERROR(VLOOKUP(LOWER(A1255), '[1]설문지 응답 시트1'!I:N, 6, FALSE), "")</f>
        <v/>
      </c>
      <c r="L1255" s="22" t="b">
        <v>0</v>
      </c>
      <c r="M1255" s="22" t="b">
        <v>0</v>
      </c>
      <c r="N1255" s="202"/>
      <c r="O1255" s="21" t="str">
        <f>IF(ISBLANK(Table1[[#This Row],[예약일(확정)]]),"",Table1[[#This Row],[예약일(확정)]]+7)</f>
        <v/>
      </c>
      <c r="P1255" s="202"/>
      <c r="Q1255" s="20"/>
      <c r="R1255" s="20"/>
      <c r="S1255" s="20"/>
      <c r="T1255" s="20"/>
      <c r="U1255" s="19"/>
    </row>
    <row r="1256" spans="1:21" ht="17">
      <c r="A1256" s="75" t="s">
        <v>4367</v>
      </c>
      <c r="B1256" s="201" t="s">
        <v>4366</v>
      </c>
      <c r="C1256" s="193"/>
      <c r="D1256" s="148" t="s">
        <v>4</v>
      </c>
      <c r="E1256" s="11" t="str">
        <f ca="1">IF(AND(J1256&lt;&gt;"", O1256&lt;&gt;"", TODAY() &gt; O1256, N1256=""), "포스팅 지연",
IF(N1256&lt;&gt;"", "포스팅 완료",
IF(M1256=TRUE, "시술 완료",
IF(L1256=TRUE, "콘텐츠 가이드 전송",
IF(NOT(ISBLANK(J1256)), "예약 확정",
IF(I1256=TRUE, "구글폼 회신",
IF(H1256=TRUE, "구글폼 전송",
IF(G1256=TRUE, "거절",
IF(F1256=TRUE, "회신 수신",
"태핑 완료 회신대기")))))
))))</f>
        <v>태핑 완료 회신대기</v>
      </c>
      <c r="F1256" s="13" t="b">
        <v>0</v>
      </c>
      <c r="G1256" s="13" t="b">
        <v>0</v>
      </c>
      <c r="H1256" s="13" t="b">
        <v>0</v>
      </c>
      <c r="I1256" s="13" t="b">
        <f>IF(COUNTIF([1]!Form_Responses1[[#All],[Instagram account
(ex. idenel_official - Do not put "@")]], LOWER(A1256)) &gt; 0, TRUE, FALSE)</f>
        <v>0</v>
      </c>
      <c r="J1256" s="14"/>
      <c r="K1256" s="11" t="str">
        <f>IFERROR(VLOOKUP(LOWER(A1256), '[1]설문지 응답 시트1'!I:N, 6, FALSE), "")</f>
        <v/>
      </c>
      <c r="L1256" s="13" t="b">
        <v>0</v>
      </c>
      <c r="M1256" s="13" t="b">
        <v>0</v>
      </c>
      <c r="N1256" s="11"/>
      <c r="O1256" s="12" t="str">
        <f>IF(ISBLANK(Table1[[#This Row],[예약일(확정)]]),"",Table1[[#This Row],[예약일(확정)]]+7)</f>
        <v/>
      </c>
      <c r="P1256" s="11"/>
      <c r="Q1256" s="11"/>
      <c r="R1256" s="11"/>
      <c r="S1256" s="11"/>
      <c r="T1256" s="11"/>
      <c r="U1256" s="10"/>
    </row>
    <row r="1257" spans="1:21" ht="17">
      <c r="A1257" s="71" t="s">
        <v>4365</v>
      </c>
      <c r="B1257" s="180" t="s">
        <v>4364</v>
      </c>
      <c r="C1257" s="179"/>
      <c r="D1257" s="150" t="s">
        <v>4</v>
      </c>
      <c r="E1257" s="20" t="str">
        <f ca="1">IF(AND(J1257&lt;&gt;"", O1257&lt;&gt;"", TODAY() &gt; O1257, N1257=""), "포스팅 지연",
IF(N1257&lt;&gt;"", "포스팅 완료",
IF(M1257=TRUE, "시술 완료",
IF(L1257=TRUE, "콘텐츠 가이드 전송",
IF(NOT(ISBLANK(J1257)), "예약 확정",
IF(I1257=TRUE, "구글폼 회신",
IF(H1257=TRUE, "구글폼 전송",
IF(G1257=TRUE, "거절",
IF(F1257=TRUE, "회신 수신",
"태핑 완료 회신대기")))))
))))</f>
        <v>태핑 완료 회신대기</v>
      </c>
      <c r="F1257" s="22" t="b">
        <v>0</v>
      </c>
      <c r="G1257" s="22" t="b">
        <v>0</v>
      </c>
      <c r="H1257" s="22" t="b">
        <v>0</v>
      </c>
      <c r="I1257" s="22" t="b">
        <f>IF(COUNTIF([1]!Form_Responses1[[#All],[Instagram account
(ex. idenel_official - Do not put "@")]], LOWER(A1257)) &gt; 0, TRUE, FALSE)</f>
        <v>0</v>
      </c>
      <c r="J1257" s="23"/>
      <c r="K1257" s="20" t="str">
        <f>IFERROR(VLOOKUP(LOWER(A1257), '[1]설문지 응답 시트1'!I:N, 6, FALSE), "")</f>
        <v/>
      </c>
      <c r="L1257" s="22" t="b">
        <v>0</v>
      </c>
      <c r="M1257" s="22" t="b">
        <v>0</v>
      </c>
      <c r="N1257" s="20"/>
      <c r="O1257" s="21" t="str">
        <f>IF(ISBLANK(Table1[[#This Row],[예약일(확정)]]),"",Table1[[#This Row],[예약일(확정)]]+7)</f>
        <v/>
      </c>
      <c r="P1257" s="20"/>
      <c r="Q1257" s="20"/>
      <c r="R1257" s="20"/>
      <c r="S1257" s="20"/>
      <c r="T1257" s="20"/>
      <c r="U1257" s="19"/>
    </row>
    <row r="1258" spans="1:21" ht="17">
      <c r="A1258" s="124" t="s">
        <v>4363</v>
      </c>
      <c r="B1258" s="184" t="s">
        <v>4362</v>
      </c>
      <c r="C1258" s="179"/>
      <c r="D1258" s="148" t="s">
        <v>4</v>
      </c>
      <c r="E1258" s="11" t="str">
        <f ca="1">IF(AND(J1258&lt;&gt;"", O1258&lt;&gt;"", TODAY() &gt; O1258, N1258=""), "포스팅 지연",
IF(N1258&lt;&gt;"", "포스팅 완료",
IF(M1258=TRUE, "시술 완료",
IF(L1258=TRUE, "콘텐츠 가이드 전송",
IF(NOT(ISBLANK(J1258)), "예약 확정",
IF(I1258=TRUE, "구글폼 회신",
IF(H1258=TRUE, "구글폼 전송",
IF(G1258=TRUE, "거절",
IF(F1258=TRUE, "회신 수신",
"태핑 완료 회신대기")))))
))))</f>
        <v>태핑 완료 회신대기</v>
      </c>
      <c r="F1258" s="13" t="b">
        <v>0</v>
      </c>
      <c r="G1258" s="13" t="b">
        <v>0</v>
      </c>
      <c r="H1258" s="13" t="b">
        <v>0</v>
      </c>
      <c r="I1258" s="13" t="b">
        <f>IF(COUNTIF([1]!Form_Responses1[[#All],[Instagram account
(ex. idenel_official - Do not put "@")]], LOWER(A1258)) &gt; 0, TRUE, FALSE)</f>
        <v>0</v>
      </c>
      <c r="J1258" s="14"/>
      <c r="K1258" s="11" t="str">
        <f>IFERROR(VLOOKUP(LOWER(A1258), '[1]설문지 응답 시트1'!I:N, 6, FALSE), "")</f>
        <v/>
      </c>
      <c r="L1258" s="13" t="b">
        <v>0</v>
      </c>
      <c r="M1258" s="13" t="b">
        <v>0</v>
      </c>
      <c r="N1258" s="11"/>
      <c r="O1258" s="12" t="str">
        <f>IF(ISBLANK(Table1[[#This Row],[예약일(확정)]]),"",Table1[[#This Row],[예약일(확정)]]+7)</f>
        <v/>
      </c>
      <c r="P1258" s="11"/>
      <c r="Q1258" s="11"/>
      <c r="R1258" s="11"/>
      <c r="S1258" s="11"/>
      <c r="T1258" s="11"/>
      <c r="U1258" s="10"/>
    </row>
    <row r="1259" spans="1:21" ht="17">
      <c r="A1259" s="200" t="s">
        <v>4361</v>
      </c>
      <c r="B1259" s="173" t="s">
        <v>4360</v>
      </c>
      <c r="C1259" s="172"/>
      <c r="D1259" s="150" t="s">
        <v>4</v>
      </c>
      <c r="E1259" s="20" t="str">
        <f ca="1">IF(AND(J1259&lt;&gt;"", O1259&lt;&gt;"", TODAY() &gt; O1259, N1259=""), "포스팅 지연",
IF(N1259&lt;&gt;"", "포스팅 완료",
IF(M1259=TRUE, "시술 완료",
IF(L1259=TRUE, "콘텐츠 가이드 전송",
IF(NOT(ISBLANK(J1259)), "예약 확정",
IF(I1259=TRUE, "구글폼 회신",
IF(H1259=TRUE, "구글폼 전송",
IF(G1259=TRUE, "거절",
IF(F1259=TRUE, "회신 수신",
"태핑 완료 회신대기")))))
))))</f>
        <v>포스팅 완료</v>
      </c>
      <c r="F1259" s="22" t="b">
        <v>1</v>
      </c>
      <c r="G1259" s="22" t="b">
        <v>0</v>
      </c>
      <c r="H1259" s="22" t="b">
        <v>1</v>
      </c>
      <c r="I1259" s="22" t="b">
        <f>IF(COUNTIF([1]!Form_Responses1[[#All],[Instagram account
(ex. idenel_official - Do not put "@")]], LOWER(A1259)) &gt; 0, TRUE, FALSE)</f>
        <v>1</v>
      </c>
      <c r="J1259" s="23">
        <v>45831.6875</v>
      </c>
      <c r="K1259" s="20" t="str">
        <f>IFERROR(VLOOKUP(LOWER(A1259), '[1]설문지 응답 시트1'!I:N, 6, FALSE), "")</f>
        <v>Obliv Clinic (Incheon)</v>
      </c>
      <c r="L1259" s="22" t="b">
        <v>0</v>
      </c>
      <c r="M1259" s="22" t="b">
        <v>0</v>
      </c>
      <c r="N1259" s="33" t="s">
        <v>4359</v>
      </c>
      <c r="O1259" s="21">
        <f>IF(ISBLANK(Table1[[#This Row],[예약일(확정)]]),"",Table1[[#This Row],[예약일(확정)]]+7)</f>
        <v>45838.6875</v>
      </c>
      <c r="P1259" s="20"/>
      <c r="Q1259" s="20"/>
      <c r="R1259" s="20"/>
      <c r="S1259" s="20"/>
      <c r="T1259" s="20" t="s">
        <v>1962</v>
      </c>
      <c r="U1259" s="19"/>
    </row>
    <row r="1260" spans="1:21" ht="19">
      <c r="A1260" s="199" t="s">
        <v>4358</v>
      </c>
      <c r="B1260" s="180" t="s">
        <v>4357</v>
      </c>
      <c r="C1260" s="179"/>
      <c r="D1260" s="148" t="s">
        <v>4</v>
      </c>
      <c r="E1260" s="11" t="str">
        <f ca="1">IF(AND(J1260&lt;&gt;"", O1260&lt;&gt;"", TODAY() &gt; O1260, N1260=""), "포스팅 지연",
IF(N1260&lt;&gt;"", "포스팅 완료",
IF(M1260=TRUE, "시술 완료",
IF(L1260=TRUE, "콘텐츠 가이드 전송",
IF(NOT(ISBLANK(J1260)), "예약 확정",
IF(I1260=TRUE, "구글폼 회신",
IF(H1260=TRUE, "구글폼 전송",
IF(G1260=TRUE, "거절",
IF(F1260=TRUE, "회신 수신",
"태핑 완료 회신대기")))))
))))</f>
        <v>포스팅 완료</v>
      </c>
      <c r="F1260" s="13" t="b">
        <v>0</v>
      </c>
      <c r="G1260" s="13" t="b">
        <v>0</v>
      </c>
      <c r="H1260" s="13" t="b">
        <v>0</v>
      </c>
      <c r="I1260" s="13" t="b">
        <f>IF(COUNTIF([1]!Form_Responses1[[#All],[Instagram account
(ex. idenel_official - Do not put "@")]], LOWER(A1260)) &gt; 0, TRUE, FALSE)</f>
        <v>1</v>
      </c>
      <c r="J1260" s="14">
        <v>45831.708333333336</v>
      </c>
      <c r="K1260" s="11" t="str">
        <f>IFERROR(VLOOKUP(LOWER(A1260), '[1]설문지 응답 시트1'!I:N, 6, FALSE), "")</f>
        <v>Benjamin Clinic (Gangnam)</v>
      </c>
      <c r="L1260" s="13" t="b">
        <v>0</v>
      </c>
      <c r="M1260" s="13" t="b">
        <v>0</v>
      </c>
      <c r="N1260" s="58" t="s">
        <v>4356</v>
      </c>
      <c r="O1260" s="12">
        <f>IF(ISBLANK(Table1[[#This Row],[예약일(확정)]]),"",Table1[[#This Row],[예약일(확정)]]+7)</f>
        <v>45838.708333333336</v>
      </c>
      <c r="P1260" s="11"/>
      <c r="Q1260" s="11"/>
      <c r="R1260" s="11"/>
      <c r="S1260" s="11"/>
      <c r="T1260" s="11" t="s">
        <v>2125</v>
      </c>
      <c r="U1260" s="10"/>
    </row>
    <row r="1261" spans="1:21" ht="17">
      <c r="A1261" s="71" t="s">
        <v>4355</v>
      </c>
      <c r="B1261" s="180" t="s">
        <v>4354</v>
      </c>
      <c r="C1261" s="179"/>
      <c r="D1261" s="150" t="s">
        <v>4</v>
      </c>
      <c r="E1261" s="20" t="str">
        <f ca="1">IF(AND(J1261&lt;&gt;"", O1261&lt;&gt;"", TODAY() &gt; O1261, N1261=""), "포스팅 지연",
IF(N1261&lt;&gt;"", "포스팅 완료",
IF(M1261=TRUE, "시술 완료",
IF(L1261=TRUE, "콘텐츠 가이드 전송",
IF(NOT(ISBLANK(J1261)), "예약 확정",
IF(I1261=TRUE, "구글폼 회신",
IF(H1261=TRUE, "구글폼 전송",
IF(G1261=TRUE, "거절",
IF(F1261=TRUE, "회신 수신",
"태핑 완료 회신대기")))))
))))</f>
        <v>태핑 완료 회신대기</v>
      </c>
      <c r="F1261" s="22" t="b">
        <v>0</v>
      </c>
      <c r="G1261" s="22" t="b">
        <v>0</v>
      </c>
      <c r="H1261" s="22" t="b">
        <v>0</v>
      </c>
      <c r="I1261" s="22" t="b">
        <f>IF(COUNTIF([1]!Form_Responses1[[#All],[Instagram account
(ex. idenel_official - Do not put "@")]], LOWER(A1261)) &gt; 0, TRUE, FALSE)</f>
        <v>0</v>
      </c>
      <c r="J1261" s="23"/>
      <c r="K1261" s="20" t="str">
        <f>IFERROR(VLOOKUP(LOWER(A1261), '[1]설문지 응답 시트1'!I:N, 6, FALSE), "")</f>
        <v/>
      </c>
      <c r="L1261" s="22" t="b">
        <v>0</v>
      </c>
      <c r="M1261" s="22" t="b">
        <v>0</v>
      </c>
      <c r="N1261" s="20"/>
      <c r="O1261" s="21" t="str">
        <f>IF(ISBLANK(Table1[[#This Row],[예약일(확정)]]),"",Table1[[#This Row],[예약일(확정)]]+7)</f>
        <v/>
      </c>
      <c r="P1261" s="20"/>
      <c r="Q1261" s="20"/>
      <c r="R1261" s="20"/>
      <c r="S1261" s="20"/>
      <c r="T1261" s="20"/>
      <c r="U1261" s="19"/>
    </row>
    <row r="1262" spans="1:21" ht="17">
      <c r="A1262" s="124" t="s">
        <v>4353</v>
      </c>
      <c r="B1262" s="184" t="s">
        <v>4352</v>
      </c>
      <c r="C1262" s="179"/>
      <c r="D1262" s="148" t="s">
        <v>4</v>
      </c>
      <c r="E1262" s="11" t="str">
        <f ca="1">IF(AND(J1262&lt;&gt;"", O1262&lt;&gt;"", TODAY() &gt; O1262, N1262=""), "포스팅 지연",
IF(N1262&lt;&gt;"", "포스팅 완료",
IF(M1262=TRUE, "시술 완료",
IF(L1262=TRUE, "콘텐츠 가이드 전송",
IF(NOT(ISBLANK(J1262)), "예약 확정",
IF(I1262=TRUE, "구글폼 회신",
IF(H1262=TRUE, "구글폼 전송",
IF(G1262=TRUE, "거절",
IF(F1262=TRUE, "회신 수신",
"태핑 완료 회신대기")))))
))))</f>
        <v>태핑 완료 회신대기</v>
      </c>
      <c r="F1262" s="13" t="b">
        <v>0</v>
      </c>
      <c r="G1262" s="13" t="b">
        <v>0</v>
      </c>
      <c r="H1262" s="13" t="b">
        <v>0</v>
      </c>
      <c r="I1262" s="13" t="b">
        <f>IF(COUNTIF([1]!Form_Responses1[[#All],[Instagram account
(ex. idenel_official - Do not put "@")]], LOWER(A1262)) &gt; 0, TRUE, FALSE)</f>
        <v>0</v>
      </c>
      <c r="J1262" s="14"/>
      <c r="K1262" s="11" t="str">
        <f>IFERROR(VLOOKUP(LOWER(A1262), '[1]설문지 응답 시트1'!I:N, 6, FALSE), "")</f>
        <v/>
      </c>
      <c r="L1262" s="13" t="b">
        <v>0</v>
      </c>
      <c r="M1262" s="13" t="b">
        <v>0</v>
      </c>
      <c r="N1262" s="11"/>
      <c r="O1262" s="12" t="str">
        <f>IF(ISBLANK(Table1[[#This Row],[예약일(확정)]]),"",Table1[[#This Row],[예약일(확정)]]+7)</f>
        <v/>
      </c>
      <c r="P1262" s="11"/>
      <c r="Q1262" s="11"/>
      <c r="R1262" s="11"/>
      <c r="S1262" s="11"/>
      <c r="T1262" s="11"/>
      <c r="U1262" s="10"/>
    </row>
    <row r="1263" spans="1:21" ht="17">
      <c r="A1263" s="71" t="s">
        <v>4351</v>
      </c>
      <c r="B1263" s="180" t="s">
        <v>4350</v>
      </c>
      <c r="C1263" s="179"/>
      <c r="D1263" s="150" t="s">
        <v>4</v>
      </c>
      <c r="E1263" s="20" t="str">
        <f ca="1">IF(AND(J1263&lt;&gt;"", O1263&lt;&gt;"", TODAY() &gt; O1263, N1263=""), "포스팅 지연",
IF(N1263&lt;&gt;"", "포스팅 완료",
IF(M1263=TRUE, "시술 완료",
IF(L1263=TRUE, "콘텐츠 가이드 전송",
IF(NOT(ISBLANK(J1263)), "예약 확정",
IF(I1263=TRUE, "구글폼 회신",
IF(H1263=TRUE, "구글폼 전송",
IF(G1263=TRUE, "거절",
IF(F1263=TRUE, "회신 수신",
"태핑 완료 회신대기")))))
))))</f>
        <v>태핑 완료 회신대기</v>
      </c>
      <c r="F1263" s="22" t="b">
        <v>0</v>
      </c>
      <c r="G1263" s="22" t="b">
        <v>0</v>
      </c>
      <c r="H1263" s="22" t="b">
        <v>0</v>
      </c>
      <c r="I1263" s="22" t="b">
        <f>IF(COUNTIF([1]!Form_Responses1[[#All],[Instagram account
(ex. idenel_official - Do not put "@")]], LOWER(A1263)) &gt; 0, TRUE, FALSE)</f>
        <v>0</v>
      </c>
      <c r="J1263" s="23"/>
      <c r="K1263" s="20" t="str">
        <f>IFERROR(VLOOKUP(LOWER(A1263), '[1]설문지 응답 시트1'!I:N, 6, FALSE), "")</f>
        <v/>
      </c>
      <c r="L1263" s="22" t="b">
        <v>0</v>
      </c>
      <c r="M1263" s="22" t="b">
        <v>0</v>
      </c>
      <c r="N1263" s="20"/>
      <c r="O1263" s="21" t="str">
        <f>IF(ISBLANK(Table1[[#This Row],[예약일(확정)]]),"",Table1[[#This Row],[예약일(확정)]]+7)</f>
        <v/>
      </c>
      <c r="P1263" s="20"/>
      <c r="Q1263" s="20"/>
      <c r="R1263" s="20"/>
      <c r="S1263" s="20"/>
      <c r="T1263" s="20"/>
      <c r="U1263" s="19"/>
    </row>
    <row r="1264" spans="1:21" ht="17">
      <c r="A1264" s="124" t="s">
        <v>4349</v>
      </c>
      <c r="B1264" s="184" t="s">
        <v>4348</v>
      </c>
      <c r="C1264" s="179"/>
      <c r="D1264" s="148" t="s">
        <v>4</v>
      </c>
      <c r="E1264" s="11" t="str">
        <f ca="1">IF(AND(J1264&lt;&gt;"", O1264&lt;&gt;"", TODAY() &gt; O1264, N1264=""), "포스팅 지연",
IF(N1264&lt;&gt;"", "포스팅 완료",
IF(M1264=TRUE, "시술 완료",
IF(L1264=TRUE, "콘텐츠 가이드 전송",
IF(NOT(ISBLANK(J1264)), "예약 확정",
IF(I1264=TRUE, "구글폼 회신",
IF(H1264=TRUE, "구글폼 전송",
IF(G1264=TRUE, "거절",
IF(F1264=TRUE, "회신 수신",
"태핑 완료 회신대기")))))
))))</f>
        <v>태핑 완료 회신대기</v>
      </c>
      <c r="F1264" s="13" t="b">
        <v>0</v>
      </c>
      <c r="G1264" s="13" t="b">
        <v>0</v>
      </c>
      <c r="H1264" s="13" t="b">
        <v>0</v>
      </c>
      <c r="I1264" s="13" t="b">
        <f>IF(COUNTIF([1]!Form_Responses1[[#All],[Instagram account
(ex. idenel_official - Do not put "@")]], LOWER(A1264)) &gt; 0, TRUE, FALSE)</f>
        <v>0</v>
      </c>
      <c r="J1264" s="14"/>
      <c r="K1264" s="11" t="str">
        <f>IFERROR(VLOOKUP(LOWER(A1264), '[1]설문지 응답 시트1'!I:N, 6, FALSE), "")</f>
        <v/>
      </c>
      <c r="L1264" s="13" t="b">
        <v>0</v>
      </c>
      <c r="M1264" s="13" t="b">
        <v>0</v>
      </c>
      <c r="N1264" s="11"/>
      <c r="O1264" s="12" t="str">
        <f>IF(ISBLANK(Table1[[#This Row],[예약일(확정)]]),"",Table1[[#This Row],[예약일(확정)]]+7)</f>
        <v/>
      </c>
      <c r="P1264" s="11"/>
      <c r="Q1264" s="11"/>
      <c r="R1264" s="11"/>
      <c r="S1264" s="11"/>
      <c r="T1264" s="11"/>
      <c r="U1264" s="10"/>
    </row>
    <row r="1265" spans="1:21" ht="17">
      <c r="A1265" s="71" t="s">
        <v>4347</v>
      </c>
      <c r="B1265" s="180" t="s">
        <v>4346</v>
      </c>
      <c r="C1265" s="179"/>
      <c r="D1265" s="150" t="s">
        <v>4</v>
      </c>
      <c r="E1265" s="20" t="str">
        <f ca="1">IF(AND(J1265&lt;&gt;"", O1265&lt;&gt;"", TODAY() &gt; O1265, N1265=""), "포스팅 지연",
IF(N1265&lt;&gt;"", "포스팅 완료",
IF(M1265=TRUE, "시술 완료",
IF(L1265=TRUE, "콘텐츠 가이드 전송",
IF(NOT(ISBLANK(J1265)), "예약 확정",
IF(I1265=TRUE, "구글폼 회신",
IF(H1265=TRUE, "구글폼 전송",
IF(G1265=TRUE, "거절",
IF(F1265=TRUE, "회신 수신",
"태핑 완료 회신대기")))))
))))</f>
        <v>태핑 완료 회신대기</v>
      </c>
      <c r="F1265" s="22" t="b">
        <v>0</v>
      </c>
      <c r="G1265" s="22" t="b">
        <v>0</v>
      </c>
      <c r="H1265" s="22" t="b">
        <v>0</v>
      </c>
      <c r="I1265" s="22" t="b">
        <f>IF(COUNTIF([1]!Form_Responses1[[#All],[Instagram account
(ex. idenel_official - Do not put "@")]], LOWER(A1265)) &gt; 0, TRUE, FALSE)</f>
        <v>0</v>
      </c>
      <c r="J1265" s="23"/>
      <c r="K1265" s="20" t="str">
        <f>IFERROR(VLOOKUP(LOWER(A1265), '[1]설문지 응답 시트1'!I:N, 6, FALSE), "")</f>
        <v/>
      </c>
      <c r="L1265" s="22" t="b">
        <v>0</v>
      </c>
      <c r="M1265" s="22" t="b">
        <v>0</v>
      </c>
      <c r="N1265" s="20"/>
      <c r="O1265" s="21" t="str">
        <f>IF(ISBLANK(Table1[[#This Row],[예약일(확정)]]),"",Table1[[#This Row],[예약일(확정)]]+7)</f>
        <v/>
      </c>
      <c r="P1265" s="20"/>
      <c r="Q1265" s="20"/>
      <c r="R1265" s="20"/>
      <c r="S1265" s="20"/>
      <c r="T1265" s="20"/>
      <c r="U1265" s="19"/>
    </row>
    <row r="1266" spans="1:21" ht="17">
      <c r="A1266" s="124" t="s">
        <v>4345</v>
      </c>
      <c r="B1266" s="184" t="s">
        <v>4344</v>
      </c>
      <c r="C1266" s="179"/>
      <c r="D1266" s="148" t="s">
        <v>4</v>
      </c>
      <c r="E1266" s="11" t="str">
        <f ca="1">IF(AND(J1266&lt;&gt;"", O1266&lt;&gt;"", TODAY() &gt; O1266, N1266=""), "포스팅 지연",
IF(N1266&lt;&gt;"", "포스팅 완료",
IF(M1266=TRUE, "시술 완료",
IF(L1266=TRUE, "콘텐츠 가이드 전송",
IF(NOT(ISBLANK(J1266)), "예약 확정",
IF(I1266=TRUE, "구글폼 회신",
IF(H1266=TRUE, "구글폼 전송",
IF(G1266=TRUE, "거절",
IF(F1266=TRUE, "회신 수신",
"태핑 완료 회신대기")))))
))))</f>
        <v>태핑 완료 회신대기</v>
      </c>
      <c r="F1266" s="13" t="b">
        <v>0</v>
      </c>
      <c r="G1266" s="13" t="b">
        <v>0</v>
      </c>
      <c r="H1266" s="13" t="b">
        <v>0</v>
      </c>
      <c r="I1266" s="13" t="b">
        <f>IF(COUNTIF([1]!Form_Responses1[[#All],[Instagram account
(ex. idenel_official - Do not put "@")]], LOWER(A1266)) &gt; 0, TRUE, FALSE)</f>
        <v>0</v>
      </c>
      <c r="J1266" s="14"/>
      <c r="K1266" s="11" t="str">
        <f>IFERROR(VLOOKUP(LOWER(A1266), '[1]설문지 응답 시트1'!I:N, 6, FALSE), "")</f>
        <v/>
      </c>
      <c r="L1266" s="13" t="b">
        <v>0</v>
      </c>
      <c r="M1266" s="13" t="b">
        <v>0</v>
      </c>
      <c r="N1266" s="11"/>
      <c r="O1266" s="12" t="str">
        <f>IF(ISBLANK(Table1[[#This Row],[예약일(확정)]]),"",Table1[[#This Row],[예약일(확정)]]+7)</f>
        <v/>
      </c>
      <c r="P1266" s="11"/>
      <c r="Q1266" s="11"/>
      <c r="R1266" s="11"/>
      <c r="S1266" s="11"/>
      <c r="T1266" s="11"/>
      <c r="U1266" s="10"/>
    </row>
    <row r="1267" spans="1:21" ht="17">
      <c r="A1267" s="71" t="s">
        <v>4343</v>
      </c>
      <c r="B1267" s="180" t="s">
        <v>4342</v>
      </c>
      <c r="C1267" s="179"/>
      <c r="D1267" s="150" t="s">
        <v>4</v>
      </c>
      <c r="E1267" s="20" t="str">
        <f ca="1">IF(AND(J1267&lt;&gt;"", O1267&lt;&gt;"", TODAY() &gt; O1267, N1267=""), "포스팅 지연",
IF(N1267&lt;&gt;"", "포스팅 완료",
IF(M1267=TRUE, "시술 완료",
IF(L1267=TRUE, "콘텐츠 가이드 전송",
IF(NOT(ISBLANK(J1267)), "예약 확정",
IF(I1267=TRUE, "구글폼 회신",
IF(H1267=TRUE, "구글폼 전송",
IF(G1267=TRUE, "거절",
IF(F1267=TRUE, "회신 수신",
"태핑 완료 회신대기")))))
))))</f>
        <v>태핑 완료 회신대기</v>
      </c>
      <c r="F1267" s="22" t="b">
        <v>0</v>
      </c>
      <c r="G1267" s="22" t="b">
        <v>0</v>
      </c>
      <c r="H1267" s="22" t="b">
        <v>0</v>
      </c>
      <c r="I1267" s="22" t="b">
        <f>IF(COUNTIF([1]!Form_Responses1[[#All],[Instagram account
(ex. idenel_official - Do not put "@")]], LOWER(A1267)) &gt; 0, TRUE, FALSE)</f>
        <v>0</v>
      </c>
      <c r="J1267" s="23"/>
      <c r="K1267" s="20" t="str">
        <f>IFERROR(VLOOKUP(LOWER(A1267), '[1]설문지 응답 시트1'!I:N, 6, FALSE), "")</f>
        <v/>
      </c>
      <c r="L1267" s="22" t="b">
        <v>0</v>
      </c>
      <c r="M1267" s="22" t="b">
        <v>0</v>
      </c>
      <c r="N1267" s="20"/>
      <c r="O1267" s="21" t="str">
        <f>IF(ISBLANK(Table1[[#This Row],[예약일(확정)]]),"",Table1[[#This Row],[예약일(확정)]]+7)</f>
        <v/>
      </c>
      <c r="P1267" s="20"/>
      <c r="Q1267" s="20"/>
      <c r="R1267" s="20"/>
      <c r="S1267" s="20"/>
      <c r="T1267" s="20"/>
      <c r="U1267" s="19"/>
    </row>
    <row r="1268" spans="1:21" ht="17">
      <c r="A1268" s="124" t="s">
        <v>4341</v>
      </c>
      <c r="B1268" s="184" t="s">
        <v>4340</v>
      </c>
      <c r="C1268" s="179"/>
      <c r="D1268" s="148" t="s">
        <v>4</v>
      </c>
      <c r="E1268" s="11" t="str">
        <f ca="1">IF(AND(J1268&lt;&gt;"", O1268&lt;&gt;"", TODAY() &gt; O1268, N1268=""), "포스팅 지연",
IF(N1268&lt;&gt;"", "포스팅 완료",
IF(M1268=TRUE, "시술 완료",
IF(L1268=TRUE, "콘텐츠 가이드 전송",
IF(NOT(ISBLANK(J1268)), "예약 확정",
IF(I1268=TRUE, "구글폼 회신",
IF(H1268=TRUE, "구글폼 전송",
IF(G1268=TRUE, "거절",
IF(F1268=TRUE, "회신 수신",
"태핑 완료 회신대기")))))
))))</f>
        <v>회신 수신</v>
      </c>
      <c r="F1268" s="13" t="b">
        <v>1</v>
      </c>
      <c r="G1268" s="13" t="b">
        <v>0</v>
      </c>
      <c r="H1268" s="13" t="b">
        <v>0</v>
      </c>
      <c r="I1268" s="13" t="b">
        <f>IF(COUNTIF([1]!Form_Responses1[[#All],[Instagram account
(ex. idenel_official - Do not put "@")]], LOWER(A1268)) &gt; 0, TRUE, FALSE)</f>
        <v>0</v>
      </c>
      <c r="J1268" s="14"/>
      <c r="K1268" s="11" t="str">
        <f>IFERROR(VLOOKUP(LOWER(A1268), '[1]설문지 응답 시트1'!I:N, 6, FALSE), "")</f>
        <v/>
      </c>
      <c r="L1268" s="13" t="b">
        <v>0</v>
      </c>
      <c r="M1268" s="13" t="b">
        <v>0</v>
      </c>
      <c r="N1268" s="11"/>
      <c r="O1268" s="12" t="str">
        <f>IF(ISBLANK(Table1[[#This Row],[예약일(확정)]]),"",Table1[[#This Row],[예약일(확정)]]+7)</f>
        <v/>
      </c>
      <c r="P1268" s="11"/>
      <c r="Q1268" s="11"/>
      <c r="R1268" s="11"/>
      <c r="S1268" s="11"/>
      <c r="T1268" s="11"/>
      <c r="U1268" s="10"/>
    </row>
    <row r="1269" spans="1:21" ht="17">
      <c r="A1269" s="71" t="s">
        <v>4339</v>
      </c>
      <c r="B1269" s="180" t="s">
        <v>4338</v>
      </c>
      <c r="C1269" s="179"/>
      <c r="D1269" s="150" t="s">
        <v>4</v>
      </c>
      <c r="E1269" s="20" t="str">
        <f ca="1">IF(AND(J1269&lt;&gt;"", O1269&lt;&gt;"", TODAY() &gt; O1269, N1269=""), "포스팅 지연",
IF(N1269&lt;&gt;"", "포스팅 완료",
IF(M1269=TRUE, "시술 완료",
IF(L1269=TRUE, "콘텐츠 가이드 전송",
IF(NOT(ISBLANK(J1269)), "예약 확정",
IF(I1269=TRUE, "구글폼 회신",
IF(H1269=TRUE, "구글폼 전송",
IF(G1269=TRUE, "거절",
IF(F1269=TRUE, "회신 수신",
"태핑 완료 회신대기")))))
))))</f>
        <v>태핑 완료 회신대기</v>
      </c>
      <c r="F1269" s="22" t="b">
        <v>0</v>
      </c>
      <c r="G1269" s="22" t="b">
        <v>0</v>
      </c>
      <c r="H1269" s="22" t="b">
        <v>0</v>
      </c>
      <c r="I1269" s="22" t="b">
        <f>IF(COUNTIF([1]!Form_Responses1[[#All],[Instagram account
(ex. idenel_official - Do not put "@")]], LOWER(A1269)) &gt; 0, TRUE, FALSE)</f>
        <v>0</v>
      </c>
      <c r="J1269" s="23"/>
      <c r="K1269" s="20" t="str">
        <f>IFERROR(VLOOKUP(LOWER(A1269), '[1]설문지 응답 시트1'!I:N, 6, FALSE), "")</f>
        <v/>
      </c>
      <c r="L1269" s="22" t="b">
        <v>0</v>
      </c>
      <c r="M1269" s="22" t="b">
        <v>0</v>
      </c>
      <c r="N1269" s="20"/>
      <c r="O1269" s="21" t="str">
        <f>IF(ISBLANK(Table1[[#This Row],[예약일(확정)]]),"",Table1[[#This Row],[예약일(확정)]]+7)</f>
        <v/>
      </c>
      <c r="P1269" s="20"/>
      <c r="Q1269" s="20"/>
      <c r="R1269" s="20"/>
      <c r="S1269" s="20"/>
      <c r="T1269" s="20"/>
      <c r="U1269" s="19"/>
    </row>
    <row r="1270" spans="1:21" ht="17">
      <c r="A1270" s="124" t="s">
        <v>4337</v>
      </c>
      <c r="B1270" s="184" t="s">
        <v>4336</v>
      </c>
      <c r="C1270" s="179"/>
      <c r="D1270" s="148" t="s">
        <v>4</v>
      </c>
      <c r="E1270" s="11" t="str">
        <f ca="1">IF(AND(J1270&lt;&gt;"", O1270&lt;&gt;"", TODAY() &gt; O1270, N1270=""), "포스팅 지연",
IF(N1270&lt;&gt;"", "포스팅 완료",
IF(M1270=TRUE, "시술 완료",
IF(L1270=TRUE, "콘텐츠 가이드 전송",
IF(NOT(ISBLANK(J1270)), "예약 확정",
IF(I1270=TRUE, "구글폼 회신",
IF(H1270=TRUE, "구글폼 전송",
IF(G1270=TRUE, "거절",
IF(F1270=TRUE, "회신 수신",
"태핑 완료 회신대기")))))
))))</f>
        <v>태핑 완료 회신대기</v>
      </c>
      <c r="F1270" s="13" t="b">
        <v>0</v>
      </c>
      <c r="G1270" s="13" t="b">
        <v>0</v>
      </c>
      <c r="H1270" s="13" t="b">
        <v>0</v>
      </c>
      <c r="I1270" s="13" t="b">
        <f>IF(COUNTIF([1]!Form_Responses1[[#All],[Instagram account
(ex. idenel_official - Do not put "@")]], LOWER(A1270)) &gt; 0, TRUE, FALSE)</f>
        <v>0</v>
      </c>
      <c r="J1270" s="14"/>
      <c r="K1270" s="11" t="str">
        <f>IFERROR(VLOOKUP(LOWER(A1270), '[1]설문지 응답 시트1'!I:N, 6, FALSE), "")</f>
        <v/>
      </c>
      <c r="L1270" s="13" t="b">
        <v>0</v>
      </c>
      <c r="M1270" s="13" t="b">
        <v>0</v>
      </c>
      <c r="N1270" s="11"/>
      <c r="O1270" s="12" t="str">
        <f>IF(ISBLANK(Table1[[#This Row],[예약일(확정)]]),"",Table1[[#This Row],[예약일(확정)]]+7)</f>
        <v/>
      </c>
      <c r="P1270" s="11"/>
      <c r="Q1270" s="11"/>
      <c r="R1270" s="11"/>
      <c r="S1270" s="11"/>
      <c r="T1270" s="11"/>
      <c r="U1270" s="10"/>
    </row>
    <row r="1271" spans="1:21" ht="17">
      <c r="A1271" s="124" t="s">
        <v>4335</v>
      </c>
      <c r="B1271" s="184" t="s">
        <v>4334</v>
      </c>
      <c r="C1271" s="179"/>
      <c r="D1271" s="150" t="s">
        <v>4</v>
      </c>
      <c r="E1271" s="20" t="str">
        <f ca="1">IF(AND(J1271&lt;&gt;"", O1271&lt;&gt;"", TODAY() &gt; O1271, N1271=""), "포스팅 지연",
IF(N1271&lt;&gt;"", "포스팅 완료",
IF(M1271=TRUE, "시술 완료",
IF(L1271=TRUE, "콘텐츠 가이드 전송",
IF(NOT(ISBLANK(J1271)), "예약 확정",
IF(I1271=TRUE, "구글폼 회신",
IF(H1271=TRUE, "구글폼 전송",
IF(G1271=TRUE, "거절",
IF(F1271=TRUE, "회신 수신",
"태핑 완료 회신대기")))))
))))</f>
        <v>태핑 완료 회신대기</v>
      </c>
      <c r="F1271" s="22" t="b">
        <v>0</v>
      </c>
      <c r="G1271" s="22" t="b">
        <v>0</v>
      </c>
      <c r="H1271" s="22" t="b">
        <v>0</v>
      </c>
      <c r="I1271" s="22" t="b">
        <f>IF(COUNTIF([1]!Form_Responses1[[#All],[Instagram account
(ex. idenel_official - Do not put "@")]], LOWER(A1271)) &gt; 0, TRUE, FALSE)</f>
        <v>0</v>
      </c>
      <c r="J1271" s="23"/>
      <c r="K1271" s="20" t="str">
        <f>IFERROR(VLOOKUP(LOWER(A1271), '[1]설문지 응답 시트1'!I:N, 6, FALSE), "")</f>
        <v/>
      </c>
      <c r="L1271" s="22" t="b">
        <v>0</v>
      </c>
      <c r="M1271" s="22" t="b">
        <v>0</v>
      </c>
      <c r="N1271" s="20"/>
      <c r="O1271" s="21" t="str">
        <f>IF(ISBLANK(Table1[[#This Row],[예약일(확정)]]),"",Table1[[#This Row],[예약일(확정)]]+7)</f>
        <v/>
      </c>
      <c r="P1271" s="20"/>
      <c r="Q1271" s="20"/>
      <c r="R1271" s="20"/>
      <c r="S1271" s="20"/>
      <c r="T1271" s="20"/>
      <c r="U1271" s="19"/>
    </row>
    <row r="1272" spans="1:21" ht="17">
      <c r="A1272" s="71" t="s">
        <v>4333</v>
      </c>
      <c r="B1272" s="180" t="s">
        <v>4332</v>
      </c>
      <c r="C1272" s="179"/>
      <c r="D1272" s="148" t="s">
        <v>4</v>
      </c>
      <c r="E1272" s="11" t="str">
        <f ca="1">IF(AND(J1272&lt;&gt;"", O1272&lt;&gt;"", TODAY() &gt; O1272, N1272=""), "포스팅 지연",
IF(N1272&lt;&gt;"", "포스팅 완료",
IF(M1272=TRUE, "시술 완료",
IF(L1272=TRUE, "콘텐츠 가이드 전송",
IF(NOT(ISBLANK(J1272)), "예약 확정",
IF(I1272=TRUE, "구글폼 회신",
IF(H1272=TRUE, "구글폼 전송",
IF(G1272=TRUE, "거절",
IF(F1272=TRUE, "회신 수신",
"태핑 완료 회신대기")))))
))))</f>
        <v>태핑 완료 회신대기</v>
      </c>
      <c r="F1272" s="13" t="b">
        <v>0</v>
      </c>
      <c r="G1272" s="13" t="b">
        <v>0</v>
      </c>
      <c r="H1272" s="13" t="b">
        <v>0</v>
      </c>
      <c r="I1272" s="13" t="b">
        <f>IF(COUNTIF([1]!Form_Responses1[[#All],[Instagram account
(ex. idenel_official - Do not put "@")]], LOWER(A1272)) &gt; 0, TRUE, FALSE)</f>
        <v>0</v>
      </c>
      <c r="J1272" s="14"/>
      <c r="K1272" s="11" t="str">
        <f>IFERROR(VLOOKUP(LOWER(A1272), '[1]설문지 응답 시트1'!I:N, 6, FALSE), "")</f>
        <v/>
      </c>
      <c r="L1272" s="13" t="b">
        <v>0</v>
      </c>
      <c r="M1272" s="13" t="b">
        <v>0</v>
      </c>
      <c r="N1272" s="11"/>
      <c r="O1272" s="12" t="str">
        <f>IF(ISBLANK(Table1[[#This Row],[예약일(확정)]]),"",Table1[[#This Row],[예약일(확정)]]+7)</f>
        <v/>
      </c>
      <c r="P1272" s="11"/>
      <c r="Q1272" s="11"/>
      <c r="R1272" s="11"/>
      <c r="S1272" s="11"/>
      <c r="T1272" s="11"/>
      <c r="U1272" s="10"/>
    </row>
    <row r="1273" spans="1:21" ht="17">
      <c r="A1273" s="71" t="s">
        <v>4331</v>
      </c>
      <c r="B1273" s="180" t="s">
        <v>4330</v>
      </c>
      <c r="C1273" s="179"/>
      <c r="D1273" s="150" t="s">
        <v>4</v>
      </c>
      <c r="E1273" s="20" t="str">
        <f ca="1">IF(AND(J1273&lt;&gt;"", O1273&lt;&gt;"", TODAY() &gt; O1273, N1273=""), "포스팅 지연",
IF(N1273&lt;&gt;"", "포스팅 완료",
IF(M1273=TRUE, "시술 완료",
IF(L1273=TRUE, "콘텐츠 가이드 전송",
IF(NOT(ISBLANK(J1273)), "예약 확정",
IF(I1273=TRUE, "구글폼 회신",
IF(H1273=TRUE, "구글폼 전송",
IF(G1273=TRUE, "거절",
IF(F1273=TRUE, "회신 수신",
"태핑 완료 회신대기")))))
))))</f>
        <v>거절</v>
      </c>
      <c r="F1273" s="22" t="b">
        <v>1</v>
      </c>
      <c r="G1273" s="22" t="b">
        <v>1</v>
      </c>
      <c r="H1273" s="22" t="b">
        <v>0</v>
      </c>
      <c r="I1273" s="22" t="b">
        <f>IF(COUNTIF([1]!Form_Responses1[[#All],[Instagram account
(ex. idenel_official - Do not put "@")]], LOWER(A1273)) &gt; 0, TRUE, FALSE)</f>
        <v>0</v>
      </c>
      <c r="J1273" s="23"/>
      <c r="K1273" s="20" t="str">
        <f>IFERROR(VLOOKUP(LOWER(A1273), '[1]설문지 응답 시트1'!I:N, 6, FALSE), "")</f>
        <v/>
      </c>
      <c r="L1273" s="22" t="b">
        <v>0</v>
      </c>
      <c r="M1273" s="22" t="b">
        <v>0</v>
      </c>
      <c r="N1273" s="20"/>
      <c r="O1273" s="21" t="str">
        <f>IF(ISBLANK(Table1[[#This Row],[예약일(확정)]]),"",Table1[[#This Row],[예약일(확정)]]+7)</f>
        <v/>
      </c>
      <c r="P1273" s="20"/>
      <c r="Q1273" s="20"/>
      <c r="R1273" s="20"/>
      <c r="S1273" s="20"/>
      <c r="T1273" s="20"/>
      <c r="U1273" s="19"/>
    </row>
    <row r="1274" spans="1:21" ht="17">
      <c r="A1274" s="124" t="s">
        <v>4329</v>
      </c>
      <c r="B1274" s="184" t="s">
        <v>4328</v>
      </c>
      <c r="C1274" s="179"/>
      <c r="D1274" s="148" t="s">
        <v>4</v>
      </c>
      <c r="E1274" s="11" t="str">
        <f ca="1">IF(AND(J1274&lt;&gt;"", O1274&lt;&gt;"", TODAY() &gt; O1274, N1274=""), "포스팅 지연",
IF(N1274&lt;&gt;"", "포스팅 완료",
IF(M1274=TRUE, "시술 완료",
IF(L1274=TRUE, "콘텐츠 가이드 전송",
IF(NOT(ISBLANK(J1274)), "예약 확정",
IF(I1274=TRUE, "구글폼 회신",
IF(H1274=TRUE, "구글폼 전송",
IF(G1274=TRUE, "거절",
IF(F1274=TRUE, "회신 수신",
"태핑 완료 회신대기")))))
))))</f>
        <v>태핑 완료 회신대기</v>
      </c>
      <c r="F1274" s="13" t="b">
        <v>0</v>
      </c>
      <c r="G1274" s="13" t="b">
        <v>0</v>
      </c>
      <c r="H1274" s="13" t="b">
        <v>0</v>
      </c>
      <c r="I1274" s="13" t="b">
        <f>IF(COUNTIF([1]!Form_Responses1[[#All],[Instagram account
(ex. idenel_official - Do not put "@")]], LOWER(A1274)) &gt; 0, TRUE, FALSE)</f>
        <v>0</v>
      </c>
      <c r="J1274" s="14"/>
      <c r="K1274" s="11" t="str">
        <f>IFERROR(VLOOKUP(LOWER(A1274), '[1]설문지 응답 시트1'!I:N, 6, FALSE), "")</f>
        <v/>
      </c>
      <c r="L1274" s="13" t="b">
        <v>0</v>
      </c>
      <c r="M1274" s="13" t="b">
        <v>0</v>
      </c>
      <c r="N1274" s="11"/>
      <c r="O1274" s="12" t="str">
        <f>IF(ISBLANK(Table1[[#This Row],[예약일(확정)]]),"",Table1[[#This Row],[예약일(확정)]]+7)</f>
        <v/>
      </c>
      <c r="P1274" s="11"/>
      <c r="Q1274" s="11"/>
      <c r="R1274" s="11"/>
      <c r="S1274" s="11"/>
      <c r="T1274" s="11"/>
      <c r="U1274" s="10"/>
    </row>
    <row r="1275" spans="1:21" ht="17">
      <c r="A1275" s="71" t="s">
        <v>4327</v>
      </c>
      <c r="B1275" s="180" t="s">
        <v>4326</v>
      </c>
      <c r="C1275" s="179"/>
      <c r="D1275" s="150" t="s">
        <v>4</v>
      </c>
      <c r="E1275" s="20" t="str">
        <f ca="1">IF(AND(J1275&lt;&gt;"", O1275&lt;&gt;"", TODAY() &gt; O1275, N1275=""), "포스팅 지연",
IF(N1275&lt;&gt;"", "포스팅 완료",
IF(M1275=TRUE, "시술 완료",
IF(L1275=TRUE, "콘텐츠 가이드 전송",
IF(NOT(ISBLANK(J1275)), "예약 확정",
IF(I1275=TRUE, "구글폼 회신",
IF(H1275=TRUE, "구글폼 전송",
IF(G1275=TRUE, "거절",
IF(F1275=TRUE, "회신 수신",
"태핑 완료 회신대기")))))
))))</f>
        <v>포스팅 완료</v>
      </c>
      <c r="F1275" s="22" t="b">
        <v>1</v>
      </c>
      <c r="G1275" s="22" t="b">
        <v>0</v>
      </c>
      <c r="H1275" s="22" t="b">
        <v>1</v>
      </c>
      <c r="I1275" s="22" t="b">
        <f>IF(COUNTIF([1]!Form_Responses1[[#All],[Instagram account
(ex. idenel_official - Do not put "@")]], LOWER(A1275)) &gt; 0, TRUE, FALSE)</f>
        <v>1</v>
      </c>
      <c r="J1275" s="23">
        <v>45831.729166666664</v>
      </c>
      <c r="K1275" s="20" t="str">
        <f>IFERROR(VLOOKUP(LOWER(A1275), '[1]설문지 응답 시트1'!I:N, 6, FALSE), "")</f>
        <v>Benjamin Clinic (Gangnam)</v>
      </c>
      <c r="L1275" s="22" t="b">
        <v>0</v>
      </c>
      <c r="M1275" s="22" t="b">
        <v>0</v>
      </c>
      <c r="N1275" s="33" t="s">
        <v>4325</v>
      </c>
      <c r="O1275" s="21">
        <f>IF(ISBLANK(Table1[[#This Row],[예약일(확정)]]),"",Table1[[#This Row],[예약일(확정)]]+7)</f>
        <v>45838.729166666664</v>
      </c>
      <c r="P1275" s="20"/>
      <c r="Q1275" s="20"/>
      <c r="R1275" s="20"/>
      <c r="S1275" s="20"/>
      <c r="T1275" s="33" t="s">
        <v>4324</v>
      </c>
      <c r="U1275" s="19"/>
    </row>
    <row r="1276" spans="1:21" ht="17">
      <c r="A1276" s="124" t="s">
        <v>4323</v>
      </c>
      <c r="B1276" s="184" t="s">
        <v>4322</v>
      </c>
      <c r="C1276" s="179"/>
      <c r="D1276" s="148" t="s">
        <v>4</v>
      </c>
      <c r="E1276" s="11" t="str">
        <f ca="1">IF(AND(J1276&lt;&gt;"", O1276&lt;&gt;"", TODAY() &gt; O1276, N1276=""), "포스팅 지연",
IF(N1276&lt;&gt;"", "포스팅 완료",
IF(M1276=TRUE, "시술 완료",
IF(L1276=TRUE, "콘텐츠 가이드 전송",
IF(NOT(ISBLANK(J1276)), "예약 확정",
IF(I1276=TRUE, "구글폼 회신",
IF(H1276=TRUE, "구글폼 전송",
IF(G1276=TRUE, "거절",
IF(F1276=TRUE, "회신 수신",
"태핑 완료 회신대기")))))
))))</f>
        <v>포스팅 완료</v>
      </c>
      <c r="F1276" s="13" t="b">
        <v>1</v>
      </c>
      <c r="G1276" s="13" t="b">
        <v>0</v>
      </c>
      <c r="H1276" s="13" t="b">
        <v>1</v>
      </c>
      <c r="I1276" s="13" t="b">
        <f>IF(COUNTIF([1]!Form_Responses1[[#All],[Instagram account
(ex. idenel_official - Do not put "@")]], LOWER(A1276)) &gt; 0, TRUE, FALSE)</f>
        <v>1</v>
      </c>
      <c r="J1276" s="14">
        <v>45832.416666666664</v>
      </c>
      <c r="K1276" s="11" t="str">
        <f>IFERROR(VLOOKUP(LOWER(A1276), '[1]설문지 응답 시트1'!I:N, 6, FALSE), "")</f>
        <v>Benjamin Clinic (Gangnam)</v>
      </c>
      <c r="L1276" s="13" t="b">
        <v>1</v>
      </c>
      <c r="M1276" s="13" t="b">
        <v>1</v>
      </c>
      <c r="N1276" s="198" t="s">
        <v>4321</v>
      </c>
      <c r="O1276" s="12">
        <f>IF(ISBLANK(Table1[[#This Row],[예약일(확정)]]),"",Table1[[#This Row],[예약일(확정)]]+7)</f>
        <v>45839.416666666664</v>
      </c>
      <c r="P1276" s="197"/>
      <c r="Q1276" s="11"/>
      <c r="R1276" s="11"/>
      <c r="S1276" s="11"/>
      <c r="T1276" s="58" t="s">
        <v>4320</v>
      </c>
      <c r="U1276" s="10"/>
    </row>
    <row r="1277" spans="1:21" ht="17">
      <c r="A1277" s="71" t="s">
        <v>4319</v>
      </c>
      <c r="B1277" s="180" t="s">
        <v>4318</v>
      </c>
      <c r="C1277" s="179"/>
      <c r="D1277" s="150" t="s">
        <v>4</v>
      </c>
      <c r="E1277" s="20" t="str">
        <f ca="1">IF(AND(J1277&lt;&gt;"", O1277&lt;&gt;"", TODAY() &gt; O1277, N1277=""), "포스팅 지연",
IF(N1277&lt;&gt;"", "포스팅 완료",
IF(M1277=TRUE, "시술 완료",
IF(L1277=TRUE, "콘텐츠 가이드 전송",
IF(NOT(ISBLANK(J1277)), "예약 확정",
IF(I1277=TRUE, "구글폼 회신",
IF(H1277=TRUE, "구글폼 전송",
IF(G1277=TRUE, "거절",
IF(F1277=TRUE, "회신 수신",
"태핑 완료 회신대기")))))
))))</f>
        <v>회신 수신</v>
      </c>
      <c r="F1277" s="22" t="b">
        <v>1</v>
      </c>
      <c r="G1277" s="22" t="b">
        <v>0</v>
      </c>
      <c r="H1277" s="22" t="b">
        <v>0</v>
      </c>
      <c r="I1277" s="22" t="b">
        <f>IF(COUNTIF([1]!Form_Responses1[[#All],[Instagram account
(ex. idenel_official - Do not put "@")]], LOWER(A1277)) &gt; 0, TRUE, FALSE)</f>
        <v>0</v>
      </c>
      <c r="J1277" s="23"/>
      <c r="K1277" s="20" t="str">
        <f>IFERROR(VLOOKUP(LOWER(A1277), '[1]설문지 응답 시트1'!I:N, 6, FALSE), "")</f>
        <v/>
      </c>
      <c r="L1277" s="22" t="b">
        <v>0</v>
      </c>
      <c r="M1277" s="22" t="b">
        <v>0</v>
      </c>
      <c r="N1277" s="20"/>
      <c r="O1277" s="21" t="str">
        <f>IF(ISBLANK(Table1[[#This Row],[예약일(확정)]]),"",Table1[[#This Row],[예약일(확정)]]+7)</f>
        <v/>
      </c>
      <c r="P1277" s="20"/>
      <c r="Q1277" s="20"/>
      <c r="R1277" s="20"/>
      <c r="S1277" s="20"/>
      <c r="T1277" s="20"/>
      <c r="U1277" s="19"/>
    </row>
    <row r="1278" spans="1:21" ht="17">
      <c r="A1278" s="124" t="s">
        <v>4317</v>
      </c>
      <c r="B1278" s="184" t="s">
        <v>4316</v>
      </c>
      <c r="C1278" s="179"/>
      <c r="D1278" s="148" t="s">
        <v>4</v>
      </c>
      <c r="E1278" s="11" t="str">
        <f ca="1">IF(AND(J1278&lt;&gt;"", O1278&lt;&gt;"", TODAY() &gt; O1278, N1278=""), "포스팅 지연",
IF(N1278&lt;&gt;"", "포스팅 완료",
IF(M1278=TRUE, "시술 완료",
IF(L1278=TRUE, "콘텐츠 가이드 전송",
IF(NOT(ISBLANK(J1278)), "예약 확정",
IF(I1278=TRUE, "구글폼 회신",
IF(H1278=TRUE, "구글폼 전송",
IF(G1278=TRUE, "거절",
IF(F1278=TRUE, "회신 수신",
"태핑 완료 회신대기")))))
))))</f>
        <v>태핑 완료 회신대기</v>
      </c>
      <c r="F1278" s="13" t="b">
        <v>0</v>
      </c>
      <c r="G1278" s="13" t="b">
        <v>0</v>
      </c>
      <c r="H1278" s="13" t="b">
        <v>0</v>
      </c>
      <c r="I1278" s="13" t="b">
        <f>IF(COUNTIF([1]!Form_Responses1[[#All],[Instagram account
(ex. idenel_official - Do not put "@")]], LOWER(A1278)) &gt; 0, TRUE, FALSE)</f>
        <v>0</v>
      </c>
      <c r="J1278" s="14"/>
      <c r="K1278" s="11" t="str">
        <f>IFERROR(VLOOKUP(LOWER(A1278), '[1]설문지 응답 시트1'!I:N, 6, FALSE), "")</f>
        <v/>
      </c>
      <c r="L1278" s="13" t="b">
        <v>0</v>
      </c>
      <c r="M1278" s="13" t="b">
        <v>0</v>
      </c>
      <c r="N1278" s="11"/>
      <c r="O1278" s="12" t="str">
        <f>IF(ISBLANK(Table1[[#This Row],[예약일(확정)]]),"",Table1[[#This Row],[예약일(확정)]]+7)</f>
        <v/>
      </c>
      <c r="P1278" s="11"/>
      <c r="Q1278" s="11"/>
      <c r="R1278" s="11"/>
      <c r="S1278" s="11"/>
      <c r="T1278" s="11"/>
      <c r="U1278" s="10"/>
    </row>
    <row r="1279" spans="1:21" ht="17">
      <c r="A1279" s="71" t="s">
        <v>4315</v>
      </c>
      <c r="B1279" s="195" t="s">
        <v>4314</v>
      </c>
      <c r="C1279" s="193"/>
      <c r="D1279" s="150" t="s">
        <v>4</v>
      </c>
      <c r="E1279" s="20" t="str">
        <f ca="1">IF(AND(J1279&lt;&gt;"", O1279&lt;&gt;"", TODAY() &gt; O1279, N1279=""), "포스팅 지연",
IF(N1279&lt;&gt;"", "포스팅 완료",
IF(M1279=TRUE, "시술 완료",
IF(L1279=TRUE, "콘텐츠 가이드 전송",
IF(NOT(ISBLANK(J1279)), "예약 확정",
IF(I1279=TRUE, "구글폼 회신",
IF(H1279=TRUE, "구글폼 전송",
IF(G1279=TRUE, "거절",
IF(F1279=TRUE, "회신 수신",
"태핑 완료 회신대기")))))
))))</f>
        <v>태핑 완료 회신대기</v>
      </c>
      <c r="F1279" s="22" t="b">
        <v>0</v>
      </c>
      <c r="G1279" s="22" t="b">
        <v>0</v>
      </c>
      <c r="H1279" s="22" t="b">
        <v>0</v>
      </c>
      <c r="I1279" s="22" t="b">
        <f>IF(COUNTIF([1]!Form_Responses1[[#All],[Instagram account
(ex. idenel_official - Do not put "@")]], LOWER(A1279)) &gt; 0, TRUE, FALSE)</f>
        <v>0</v>
      </c>
      <c r="J1279" s="23"/>
      <c r="K1279" s="20" t="str">
        <f>IFERROR(VLOOKUP(LOWER(A1279), '[1]설문지 응답 시트1'!I:N, 6, FALSE), "")</f>
        <v/>
      </c>
      <c r="L1279" s="22" t="b">
        <v>0</v>
      </c>
      <c r="M1279" s="22" t="b">
        <v>0</v>
      </c>
      <c r="N1279" s="20"/>
      <c r="O1279" s="21" t="str">
        <f>IF(ISBLANK(Table1[[#This Row],[예약일(확정)]]),"",Table1[[#This Row],[예약일(확정)]]+7)</f>
        <v/>
      </c>
      <c r="P1279" s="20"/>
      <c r="Q1279" s="20"/>
      <c r="R1279" s="20"/>
      <c r="S1279" s="20"/>
      <c r="T1279" s="20"/>
      <c r="U1279" s="19"/>
    </row>
    <row r="1280" spans="1:21" ht="17">
      <c r="A1280" s="124" t="s">
        <v>4313</v>
      </c>
      <c r="B1280" s="196" t="s">
        <v>4312</v>
      </c>
      <c r="C1280" s="193"/>
      <c r="D1280" s="148" t="s">
        <v>4</v>
      </c>
      <c r="E1280" s="11" t="str">
        <f ca="1">IF(AND(J1280&lt;&gt;"", O1280&lt;&gt;"", TODAY() &gt; O1280, N1280=""), "포스팅 지연",
IF(N1280&lt;&gt;"", "포스팅 완료",
IF(M1280=TRUE, "시술 완료",
IF(L1280=TRUE, "콘텐츠 가이드 전송",
IF(NOT(ISBLANK(J1280)), "예약 확정",
IF(I1280=TRUE, "구글폼 회신",
IF(H1280=TRUE, "구글폼 전송",
IF(G1280=TRUE, "거절",
IF(F1280=TRUE, "회신 수신",
"태핑 완료 회신대기")))))
))))</f>
        <v>태핑 완료 회신대기</v>
      </c>
      <c r="F1280" s="13" t="b">
        <v>0</v>
      </c>
      <c r="G1280" s="13" t="b">
        <v>0</v>
      </c>
      <c r="H1280" s="13" t="b">
        <v>0</v>
      </c>
      <c r="I1280" s="13" t="b">
        <f>IF(COUNTIF([1]!Form_Responses1[[#All],[Instagram account
(ex. idenel_official - Do not put "@")]], LOWER(A1280)) &gt; 0, TRUE, FALSE)</f>
        <v>0</v>
      </c>
      <c r="J1280" s="14"/>
      <c r="K1280" s="11" t="str">
        <f>IFERROR(VLOOKUP(LOWER(A1280), '[1]설문지 응답 시트1'!I:N, 6, FALSE), "")</f>
        <v/>
      </c>
      <c r="L1280" s="13" t="b">
        <v>0</v>
      </c>
      <c r="M1280" s="13" t="b">
        <v>0</v>
      </c>
      <c r="N1280" s="11"/>
      <c r="O1280" s="12" t="str">
        <f>IF(ISBLANK(Table1[[#This Row],[예약일(확정)]]),"",Table1[[#This Row],[예약일(확정)]]+7)</f>
        <v/>
      </c>
      <c r="P1280" s="11"/>
      <c r="Q1280" s="11"/>
      <c r="R1280" s="11"/>
      <c r="S1280" s="11"/>
      <c r="T1280" s="11"/>
      <c r="U1280" s="10"/>
    </row>
    <row r="1281" spans="1:21" ht="17">
      <c r="A1281" s="71" t="s">
        <v>4311</v>
      </c>
      <c r="B1281" s="195" t="s">
        <v>4310</v>
      </c>
      <c r="C1281" s="193"/>
      <c r="D1281" s="150" t="s">
        <v>4</v>
      </c>
      <c r="E1281" s="20" t="str">
        <f ca="1">IF(AND(J1281&lt;&gt;"", O1281&lt;&gt;"", TODAY() &gt; O1281, N1281=""), "포스팅 지연",
IF(N1281&lt;&gt;"", "포스팅 완료",
IF(M1281=TRUE, "시술 완료",
IF(L1281=TRUE, "콘텐츠 가이드 전송",
IF(NOT(ISBLANK(J1281)), "예약 확정",
IF(I1281=TRUE, "구글폼 회신",
IF(H1281=TRUE, "구글폼 전송",
IF(G1281=TRUE, "거절",
IF(F1281=TRUE, "회신 수신",
"태핑 완료 회신대기")))))
))))</f>
        <v>예약 확정</v>
      </c>
      <c r="F1281" s="22" t="b">
        <v>1</v>
      </c>
      <c r="G1281" s="22" t="b">
        <v>0</v>
      </c>
      <c r="H1281" s="22" t="b">
        <v>1</v>
      </c>
      <c r="I1281" s="22" t="b">
        <f>IF(COUNTIF([1]!Form_Responses1[[#All],[Instagram account
(ex. idenel_official - Do not put "@")]], LOWER(A1281)) &gt; 0, TRUE, FALSE)</f>
        <v>1</v>
      </c>
      <c r="J1281" s="23">
        <v>45922.458333333336</v>
      </c>
      <c r="K1281" s="20" t="str">
        <f>IFERROR(VLOOKUP(LOWER(A1281), '[1]설문지 응답 시트1'!I:N, 6, FALSE), "")</f>
        <v>Benjamin Clinic (Gangnam)</v>
      </c>
      <c r="L1281" s="22" t="b">
        <v>0</v>
      </c>
      <c r="M1281" s="22" t="b">
        <v>0</v>
      </c>
      <c r="N1281" s="20"/>
      <c r="O1281" s="21">
        <f>IF(ISBLANK(Table1[[#This Row],[예약일(확정)]]),"",Table1[[#This Row],[예약일(확정)]]+7)</f>
        <v>45929.458333333336</v>
      </c>
      <c r="P1281" s="20"/>
      <c r="Q1281" s="20"/>
      <c r="R1281" s="20"/>
      <c r="S1281" s="20"/>
      <c r="T1281" s="20"/>
      <c r="U1281" s="19"/>
    </row>
    <row r="1282" spans="1:21" ht="17">
      <c r="A1282" s="71" t="s">
        <v>4309</v>
      </c>
      <c r="B1282" s="195" t="s">
        <v>4308</v>
      </c>
      <c r="C1282" s="193"/>
      <c r="D1282" s="148" t="s">
        <v>4</v>
      </c>
      <c r="E1282" s="11" t="str">
        <f ca="1">IF(AND(J1282&lt;&gt;"", O1282&lt;&gt;"", TODAY() &gt; O1282, N1282=""), "포스팅 지연",
IF(N1282&lt;&gt;"", "포스팅 완료",
IF(M1282=TRUE, "시술 완료",
IF(L1282=TRUE, "콘텐츠 가이드 전송",
IF(NOT(ISBLANK(J1282)), "예약 확정",
IF(I1282=TRUE, "구글폼 회신",
IF(H1282=TRUE, "구글폼 전송",
IF(G1282=TRUE, "거절",
IF(F1282=TRUE, "회신 수신",
"태핑 완료 회신대기")))))
))))</f>
        <v>태핑 완료 회신대기</v>
      </c>
      <c r="F1282" s="13" t="b">
        <v>0</v>
      </c>
      <c r="G1282" s="13" t="b">
        <v>0</v>
      </c>
      <c r="H1282" s="13" t="b">
        <v>0</v>
      </c>
      <c r="I1282" s="13" t="b">
        <f>IF(COUNTIF([1]!Form_Responses1[[#All],[Instagram account
(ex. idenel_official - Do not put "@")]], LOWER(A1282)) &gt; 0, TRUE, FALSE)</f>
        <v>0</v>
      </c>
      <c r="J1282" s="14"/>
      <c r="K1282" s="11" t="str">
        <f>IFERROR(VLOOKUP(LOWER(A1282), '[1]설문지 응답 시트1'!I:N, 6, FALSE), "")</f>
        <v/>
      </c>
      <c r="L1282" s="13" t="b">
        <v>0</v>
      </c>
      <c r="M1282" s="13" t="b">
        <v>0</v>
      </c>
      <c r="N1282" s="11"/>
      <c r="O1282" s="12" t="str">
        <f>IF(ISBLANK(Table1[[#This Row],[예약일(확정)]]),"",Table1[[#This Row],[예약일(확정)]]+7)</f>
        <v/>
      </c>
      <c r="P1282" s="11"/>
      <c r="Q1282" s="11"/>
      <c r="R1282" s="11"/>
      <c r="S1282" s="11"/>
      <c r="T1282" s="11"/>
      <c r="U1282" s="10"/>
    </row>
    <row r="1283" spans="1:21" ht="17">
      <c r="A1283" s="71" t="s">
        <v>4307</v>
      </c>
      <c r="B1283" s="195" t="s">
        <v>4306</v>
      </c>
      <c r="C1283" s="193"/>
      <c r="D1283" s="150" t="s">
        <v>4</v>
      </c>
      <c r="E1283" s="20" t="str">
        <f ca="1">IF(AND(J1283&lt;&gt;"", O1283&lt;&gt;"", TODAY() &gt; O1283, N1283=""), "포스팅 지연",
IF(N1283&lt;&gt;"", "포스팅 완료",
IF(M1283=TRUE, "시술 완료",
IF(L1283=TRUE, "콘텐츠 가이드 전송",
IF(NOT(ISBLANK(J1283)), "예약 확정",
IF(I1283=TRUE, "구글폼 회신",
IF(H1283=TRUE, "구글폼 전송",
IF(G1283=TRUE, "거절",
IF(F1283=TRUE, "회신 수신",
"태핑 완료 회신대기")))))
))))</f>
        <v>태핑 완료 회신대기</v>
      </c>
      <c r="F1283" s="22" t="b">
        <v>0</v>
      </c>
      <c r="G1283" s="22" t="b">
        <v>0</v>
      </c>
      <c r="H1283" s="22" t="b">
        <v>0</v>
      </c>
      <c r="I1283" s="22" t="b">
        <f>IF(COUNTIF([1]!Form_Responses1[[#All],[Instagram account
(ex. idenel_official - Do not put "@")]], LOWER(A1283)) &gt; 0, TRUE, FALSE)</f>
        <v>0</v>
      </c>
      <c r="J1283" s="23"/>
      <c r="K1283" s="20" t="str">
        <f>IFERROR(VLOOKUP(LOWER(A1283), '[1]설문지 응답 시트1'!I:N, 6, FALSE), "")</f>
        <v/>
      </c>
      <c r="L1283" s="22" t="b">
        <v>0</v>
      </c>
      <c r="M1283" s="22" t="b">
        <v>0</v>
      </c>
      <c r="N1283" s="20"/>
      <c r="O1283" s="21" t="str">
        <f>IF(ISBLANK(Table1[[#This Row],[예약일(확정)]]),"",Table1[[#This Row],[예약일(확정)]]+7)</f>
        <v/>
      </c>
      <c r="P1283" s="20"/>
      <c r="Q1283" s="20"/>
      <c r="R1283" s="20"/>
      <c r="S1283" s="20"/>
      <c r="T1283" s="20"/>
      <c r="U1283" s="19"/>
    </row>
    <row r="1284" spans="1:21" ht="17">
      <c r="A1284" s="124" t="s">
        <v>4305</v>
      </c>
      <c r="B1284" s="196" t="s">
        <v>4304</v>
      </c>
      <c r="C1284" s="193"/>
      <c r="D1284" s="148" t="s">
        <v>4</v>
      </c>
      <c r="E1284" s="11" t="str">
        <f ca="1">IF(AND(J1284&lt;&gt;"", O1284&lt;&gt;"", TODAY() &gt; O1284, N1284=""), "포스팅 지연",
IF(N1284&lt;&gt;"", "포스팅 완료",
IF(M1284=TRUE, "시술 완료",
IF(L1284=TRUE, "콘텐츠 가이드 전송",
IF(NOT(ISBLANK(J1284)), "예약 확정",
IF(I1284=TRUE, "구글폼 회신",
IF(H1284=TRUE, "구글폼 전송",
IF(G1284=TRUE, "거절",
IF(F1284=TRUE, "회신 수신",
"태핑 완료 회신대기")))))
))))</f>
        <v>태핑 완료 회신대기</v>
      </c>
      <c r="F1284" s="13" t="b">
        <v>0</v>
      </c>
      <c r="G1284" s="13" t="b">
        <v>0</v>
      </c>
      <c r="H1284" s="13" t="b">
        <v>0</v>
      </c>
      <c r="I1284" s="13" t="b">
        <f>IF(COUNTIF([1]!Form_Responses1[[#All],[Instagram account
(ex. idenel_official - Do not put "@")]], LOWER(A1284)) &gt; 0, TRUE, FALSE)</f>
        <v>0</v>
      </c>
      <c r="J1284" s="14"/>
      <c r="K1284" s="11" t="str">
        <f>IFERROR(VLOOKUP(LOWER(A1284), '[1]설문지 응답 시트1'!I:N, 6, FALSE), "")</f>
        <v/>
      </c>
      <c r="L1284" s="13" t="b">
        <v>0</v>
      </c>
      <c r="M1284" s="13" t="b">
        <v>0</v>
      </c>
      <c r="N1284" s="11"/>
      <c r="O1284" s="12" t="str">
        <f>IF(ISBLANK(Table1[[#This Row],[예약일(확정)]]),"",Table1[[#This Row],[예약일(확정)]]+7)</f>
        <v/>
      </c>
      <c r="P1284" s="11"/>
      <c r="Q1284" s="11"/>
      <c r="R1284" s="11"/>
      <c r="S1284" s="11"/>
      <c r="T1284" s="11"/>
      <c r="U1284" s="10"/>
    </row>
    <row r="1285" spans="1:21" ht="17">
      <c r="A1285" s="124" t="s">
        <v>4303</v>
      </c>
      <c r="B1285" s="196" t="s">
        <v>4302</v>
      </c>
      <c r="C1285" s="193"/>
      <c r="D1285" s="150" t="s">
        <v>4</v>
      </c>
      <c r="E1285" s="20" t="str">
        <f ca="1">IF(AND(J1285&lt;&gt;"", O1285&lt;&gt;"", TODAY() &gt; O1285, N1285=""), "포스팅 지연",
IF(N1285&lt;&gt;"", "포스팅 완료",
IF(M1285=TRUE, "시술 완료",
IF(L1285=TRUE, "콘텐츠 가이드 전송",
IF(NOT(ISBLANK(J1285)), "예약 확정",
IF(I1285=TRUE, "구글폼 회신",
IF(H1285=TRUE, "구글폼 전송",
IF(G1285=TRUE, "거절",
IF(F1285=TRUE, "회신 수신",
"태핑 완료 회신대기")))))
))))</f>
        <v>태핑 완료 회신대기</v>
      </c>
      <c r="F1285" s="22" t="b">
        <v>0</v>
      </c>
      <c r="G1285" s="22" t="b">
        <v>0</v>
      </c>
      <c r="H1285" s="22" t="b">
        <v>0</v>
      </c>
      <c r="I1285" s="22" t="b">
        <f>IF(COUNTIF([1]!Form_Responses1[[#All],[Instagram account
(ex. idenel_official - Do not put "@")]], LOWER(A1285)) &gt; 0, TRUE, FALSE)</f>
        <v>0</v>
      </c>
      <c r="J1285" s="23"/>
      <c r="K1285" s="20" t="str">
        <f>IFERROR(VLOOKUP(LOWER(A1285), '[1]설문지 응답 시트1'!I:N, 6, FALSE), "")</f>
        <v/>
      </c>
      <c r="L1285" s="22" t="b">
        <v>0</v>
      </c>
      <c r="M1285" s="22" t="b">
        <v>0</v>
      </c>
      <c r="N1285" s="20"/>
      <c r="O1285" s="21" t="str">
        <f>IF(ISBLANK(Table1[[#This Row],[예약일(확정)]]),"",Table1[[#This Row],[예약일(확정)]]+7)</f>
        <v/>
      </c>
      <c r="P1285" s="20"/>
      <c r="Q1285" s="20"/>
      <c r="R1285" s="20"/>
      <c r="S1285" s="20"/>
      <c r="T1285" s="20"/>
      <c r="U1285" s="19"/>
    </row>
    <row r="1286" spans="1:21" ht="17">
      <c r="A1286" s="75" t="s">
        <v>434</v>
      </c>
      <c r="B1286" s="194" t="s">
        <v>4301</v>
      </c>
      <c r="C1286" s="193"/>
      <c r="D1286" s="148" t="s">
        <v>4</v>
      </c>
      <c r="E1286" s="11" t="str">
        <f ca="1">IF(AND(J1286&lt;&gt;"", O1286&lt;&gt;"", TODAY() &gt; O1286, N1286=""), "포스팅 지연",
IF(N1286&lt;&gt;"", "포스팅 완료",
IF(M1286=TRUE, "시술 완료",
IF(L1286=TRUE, "콘텐츠 가이드 전송",
IF(NOT(ISBLANK(J1286)), "예약 확정",
IF(I1286=TRUE, "구글폼 회신",
IF(H1286=TRUE, "구글폼 전송",
IF(G1286=TRUE, "거절",
IF(F1286=TRUE, "회신 수신",
"태핑 완료 회신대기")))))
))))</f>
        <v>태핑 완료 회신대기</v>
      </c>
      <c r="F1286" s="13" t="b">
        <v>0</v>
      </c>
      <c r="G1286" s="13" t="b">
        <v>0</v>
      </c>
      <c r="H1286" s="13" t="b">
        <v>0</v>
      </c>
      <c r="I1286" s="13" t="b">
        <f>IF(COUNTIF([1]!Form_Responses1[[#All],[Instagram account
(ex. idenel_official - Do not put "@")]], LOWER(A1286)) &gt; 0, TRUE, FALSE)</f>
        <v>0</v>
      </c>
      <c r="J1286" s="14"/>
      <c r="K1286" s="11" t="str">
        <f>IFERROR(VLOOKUP(LOWER(A1286), '[1]설문지 응답 시트1'!I:N, 6, FALSE), "")</f>
        <v/>
      </c>
      <c r="L1286" s="13" t="b">
        <v>0</v>
      </c>
      <c r="M1286" s="13" t="b">
        <v>0</v>
      </c>
      <c r="N1286" s="11"/>
      <c r="O1286" s="12" t="str">
        <f>IF(ISBLANK(Table1[[#This Row],[예약일(확정)]]),"",Table1[[#This Row],[예약일(확정)]]+7)</f>
        <v/>
      </c>
      <c r="P1286" s="11"/>
      <c r="Q1286" s="11"/>
      <c r="R1286" s="11"/>
      <c r="S1286" s="11"/>
      <c r="T1286" s="11"/>
      <c r="U1286" s="10"/>
    </row>
    <row r="1287" spans="1:21" ht="17">
      <c r="A1287" s="72" t="s">
        <v>4300</v>
      </c>
      <c r="B1287" s="194" t="s">
        <v>4299</v>
      </c>
      <c r="C1287" s="193"/>
      <c r="D1287" s="150" t="s">
        <v>4</v>
      </c>
      <c r="E1287" s="20" t="str">
        <f ca="1">IF(AND(J1287&lt;&gt;"", O1287&lt;&gt;"", TODAY() &gt; O1287, N1287=""), "포스팅 지연",
IF(N1287&lt;&gt;"", "포스팅 완료",
IF(M1287=TRUE, "시술 완료",
IF(L1287=TRUE, "콘텐츠 가이드 전송",
IF(NOT(ISBLANK(J1287)), "예약 확정",
IF(I1287=TRUE, "구글폼 회신",
IF(H1287=TRUE, "구글폼 전송",
IF(G1287=TRUE, "거절",
IF(F1287=TRUE, "회신 수신",
"태핑 완료 회신대기")))))
))))</f>
        <v>태핑 완료 회신대기</v>
      </c>
      <c r="F1287" s="22" t="b">
        <v>0</v>
      </c>
      <c r="G1287" s="22" t="b">
        <v>0</v>
      </c>
      <c r="H1287" s="22" t="b">
        <v>0</v>
      </c>
      <c r="I1287" s="22" t="b">
        <f>IF(COUNTIF([1]!Form_Responses1[[#All],[Instagram account
(ex. idenel_official - Do not put "@")]], LOWER(A1287)) &gt; 0, TRUE, FALSE)</f>
        <v>0</v>
      </c>
      <c r="J1287" s="23"/>
      <c r="K1287" s="20" t="str">
        <f>IFERROR(VLOOKUP(LOWER(A1287), '[1]설문지 응답 시트1'!I:N, 6, FALSE), "")</f>
        <v/>
      </c>
      <c r="L1287" s="22" t="b">
        <v>0</v>
      </c>
      <c r="M1287" s="22" t="b">
        <v>0</v>
      </c>
      <c r="N1287" s="20"/>
      <c r="O1287" s="21" t="str">
        <f>IF(ISBLANK(Table1[[#This Row],[예약일(확정)]]),"",Table1[[#This Row],[예약일(확정)]]+7)</f>
        <v/>
      </c>
      <c r="P1287" s="20"/>
      <c r="Q1287" s="20"/>
      <c r="R1287" s="20"/>
      <c r="S1287" s="20"/>
      <c r="T1287" s="20"/>
      <c r="U1287" s="19"/>
    </row>
    <row r="1288" spans="1:21" ht="17">
      <c r="A1288" s="124" t="s">
        <v>336</v>
      </c>
      <c r="B1288" s="196" t="s">
        <v>4298</v>
      </c>
      <c r="C1288" s="193"/>
      <c r="D1288" s="148" t="s">
        <v>4</v>
      </c>
      <c r="E1288" s="11" t="str">
        <f ca="1">IF(AND(J1288&lt;&gt;"", O1288&lt;&gt;"", TODAY() &gt; O1288, N1288=""), "포스팅 지연",
IF(N1288&lt;&gt;"", "포스팅 완료",
IF(M1288=TRUE, "시술 완료",
IF(L1288=TRUE, "콘텐츠 가이드 전송",
IF(NOT(ISBLANK(J1288)), "예약 확정",
IF(I1288=TRUE, "구글폼 회신",
IF(H1288=TRUE, "구글폼 전송",
IF(G1288=TRUE, "거절",
IF(F1288=TRUE, "회신 수신",
"태핑 완료 회신대기")))))
))))</f>
        <v>구글폼 전송</v>
      </c>
      <c r="F1288" s="13" t="b">
        <v>1</v>
      </c>
      <c r="G1288" s="13" t="b">
        <v>0</v>
      </c>
      <c r="H1288" s="13" t="b">
        <v>1</v>
      </c>
      <c r="I1288" s="13" t="b">
        <f>IF(COUNTIF([1]!Form_Responses1[[#All],[Instagram account
(ex. idenel_official - Do not put "@")]], LOWER(A1288)) &gt; 0, TRUE, FALSE)</f>
        <v>0</v>
      </c>
      <c r="J1288" s="14"/>
      <c r="K1288" s="11" t="str">
        <f>IFERROR(VLOOKUP(LOWER(A1288), '[1]설문지 응답 시트1'!I:N, 6, FALSE), "")</f>
        <v/>
      </c>
      <c r="L1288" s="13" t="b">
        <v>0</v>
      </c>
      <c r="M1288" s="13" t="b">
        <v>0</v>
      </c>
      <c r="N1288" s="11"/>
      <c r="O1288" s="12" t="str">
        <f>IF(ISBLANK(Table1[[#This Row],[예약일(확정)]]),"",Table1[[#This Row],[예약일(확정)]]+7)</f>
        <v/>
      </c>
      <c r="P1288" s="11"/>
      <c r="Q1288" s="11"/>
      <c r="R1288" s="11"/>
      <c r="S1288" s="11"/>
      <c r="T1288" s="11"/>
      <c r="U1288" s="10"/>
    </row>
    <row r="1289" spans="1:21" ht="17">
      <c r="A1289" s="71" t="s">
        <v>139</v>
      </c>
      <c r="B1289" s="195" t="s">
        <v>4297</v>
      </c>
      <c r="C1289" s="193"/>
      <c r="D1289" s="150" t="s">
        <v>4</v>
      </c>
      <c r="E1289" s="20" t="str">
        <f ca="1">IF(AND(J1289&lt;&gt;"", O1289&lt;&gt;"", TODAY() &gt; O1289, N1289=""), "포스팅 지연",
IF(N1289&lt;&gt;"", "포스팅 완료",
IF(M1289=TRUE, "시술 완료",
IF(L1289=TRUE, "콘텐츠 가이드 전송",
IF(NOT(ISBLANK(J1289)), "예약 확정",
IF(I1289=TRUE, "구글폼 회신",
IF(H1289=TRUE, "구글폼 전송",
IF(G1289=TRUE, "거절",
IF(F1289=TRUE, "회신 수신",
"태핑 완료 회신대기")))))
))))</f>
        <v>태핑 완료 회신대기</v>
      </c>
      <c r="F1289" s="22" t="b">
        <v>0</v>
      </c>
      <c r="G1289" s="22" t="b">
        <v>0</v>
      </c>
      <c r="H1289" s="22" t="b">
        <v>0</v>
      </c>
      <c r="I1289" s="22" t="b">
        <f>IF(COUNTIF([1]!Form_Responses1[[#All],[Instagram account
(ex. idenel_official - Do not put "@")]], LOWER(A1289)) &gt; 0, TRUE, FALSE)</f>
        <v>0</v>
      </c>
      <c r="J1289" s="23"/>
      <c r="K1289" s="20" t="str">
        <f>IFERROR(VLOOKUP(LOWER(A1289), '[1]설문지 응답 시트1'!I:N, 6, FALSE), "")</f>
        <v/>
      </c>
      <c r="L1289" s="22" t="b">
        <v>0</v>
      </c>
      <c r="M1289" s="22" t="b">
        <v>0</v>
      </c>
      <c r="N1289" s="20"/>
      <c r="O1289" s="21" t="str">
        <f>IF(ISBLANK(Table1[[#This Row],[예약일(확정)]]),"",Table1[[#This Row],[예약일(확정)]]+7)</f>
        <v/>
      </c>
      <c r="P1289" s="20"/>
      <c r="Q1289" s="20"/>
      <c r="R1289" s="20"/>
      <c r="S1289" s="20"/>
      <c r="T1289" s="20"/>
      <c r="U1289" s="19"/>
    </row>
    <row r="1290" spans="1:21" ht="17">
      <c r="A1290" s="75" t="s">
        <v>4296</v>
      </c>
      <c r="B1290" s="194" t="s">
        <v>4295</v>
      </c>
      <c r="C1290" s="193"/>
      <c r="D1290" s="148" t="s">
        <v>4</v>
      </c>
      <c r="E1290" s="11" t="str">
        <f ca="1">IF(AND(J1290&lt;&gt;"", O1290&lt;&gt;"", TODAY() &gt; O1290, N1290=""), "포스팅 지연",
IF(N1290&lt;&gt;"", "포스팅 완료",
IF(M1290=TRUE, "시술 완료",
IF(L1290=TRUE, "콘텐츠 가이드 전송",
IF(NOT(ISBLANK(J1290)), "예약 확정",
IF(I1290=TRUE, "구글폼 회신",
IF(H1290=TRUE, "구글폼 전송",
IF(G1290=TRUE, "거절",
IF(F1290=TRUE, "회신 수신",
"태핑 완료 회신대기")))))
))))</f>
        <v>태핑 완료 회신대기</v>
      </c>
      <c r="F1290" s="13" t="b">
        <v>0</v>
      </c>
      <c r="G1290" s="13" t="b">
        <v>0</v>
      </c>
      <c r="H1290" s="13" t="b">
        <v>0</v>
      </c>
      <c r="I1290" s="13" t="b">
        <f>IF(COUNTIF([1]!Form_Responses1[[#All],[Instagram account
(ex. idenel_official - Do not put "@")]], LOWER(A1290)) &gt; 0, TRUE, FALSE)</f>
        <v>0</v>
      </c>
      <c r="J1290" s="14"/>
      <c r="K1290" s="11" t="str">
        <f>IFERROR(VLOOKUP(LOWER(A1290), '[1]설문지 응답 시트1'!I:N, 6, FALSE), "")</f>
        <v/>
      </c>
      <c r="L1290" s="13" t="b">
        <v>0</v>
      </c>
      <c r="M1290" s="13" t="b">
        <v>0</v>
      </c>
      <c r="N1290" s="11"/>
      <c r="O1290" s="12" t="str">
        <f>IF(ISBLANK(Table1[[#This Row],[예약일(확정)]]),"",Table1[[#This Row],[예약일(확정)]]+7)</f>
        <v/>
      </c>
      <c r="P1290" s="11"/>
      <c r="Q1290" s="11"/>
      <c r="R1290" s="11"/>
      <c r="S1290" s="11"/>
      <c r="T1290" s="11"/>
      <c r="U1290" s="10"/>
    </row>
    <row r="1291" spans="1:21" ht="17">
      <c r="A1291" s="72" t="s">
        <v>4294</v>
      </c>
      <c r="B1291" s="194" t="s">
        <v>4293</v>
      </c>
      <c r="C1291" s="193"/>
      <c r="D1291" s="150" t="s">
        <v>4</v>
      </c>
      <c r="E1291" s="20" t="str">
        <f ca="1">IF(AND(J1291&lt;&gt;"", O1291&lt;&gt;"", TODAY() &gt; O1291, N1291=""), "포스팅 지연",
IF(N1291&lt;&gt;"", "포스팅 완료",
IF(M1291=TRUE, "시술 완료",
IF(L1291=TRUE, "콘텐츠 가이드 전송",
IF(NOT(ISBLANK(J1291)), "예약 확정",
IF(I1291=TRUE, "구글폼 회신",
IF(H1291=TRUE, "구글폼 전송",
IF(G1291=TRUE, "거절",
IF(F1291=TRUE, "회신 수신",
"태핑 완료 회신대기")))))
))))</f>
        <v>태핑 완료 회신대기</v>
      </c>
      <c r="F1291" s="22" t="b">
        <v>0</v>
      </c>
      <c r="G1291" s="22" t="b">
        <v>0</v>
      </c>
      <c r="H1291" s="22" t="b">
        <v>0</v>
      </c>
      <c r="I1291" s="22" t="b">
        <f>IF(COUNTIF([1]!Form_Responses1[[#All],[Instagram account
(ex. idenel_official - Do not put "@")]], LOWER(A1291)) &gt; 0, TRUE, FALSE)</f>
        <v>0</v>
      </c>
      <c r="J1291" s="23"/>
      <c r="K1291" s="20" t="str">
        <f>IFERROR(VLOOKUP(LOWER(A1291), '[1]설문지 응답 시트1'!I:N, 6, FALSE), "")</f>
        <v/>
      </c>
      <c r="L1291" s="22" t="b">
        <v>0</v>
      </c>
      <c r="M1291" s="22" t="b">
        <v>0</v>
      </c>
      <c r="N1291" s="20"/>
      <c r="O1291" s="21" t="str">
        <f>IF(ISBLANK(Table1[[#This Row],[예약일(확정)]]),"",Table1[[#This Row],[예약일(확정)]]+7)</f>
        <v/>
      </c>
      <c r="P1291" s="20"/>
      <c r="Q1291" s="20"/>
      <c r="R1291" s="20"/>
      <c r="S1291" s="20"/>
      <c r="T1291" s="20"/>
      <c r="U1291" s="19"/>
    </row>
    <row r="1292" spans="1:21" ht="14">
      <c r="A1292" s="46" t="s">
        <v>4292</v>
      </c>
      <c r="B1292" s="192" t="str">
        <f>"https://www.instagram.com/"&amp;A1292</f>
        <v>https://www.instagram.com/miranni11</v>
      </c>
      <c r="C1292" s="56"/>
      <c r="D1292" s="148" t="s">
        <v>4</v>
      </c>
      <c r="E1292" s="11" t="str">
        <f ca="1">IF(AND(J1292&lt;&gt;"", O1292&lt;&gt;"", TODAY() &gt; O1292, N1292=""), "포스팅 지연",
IF(N1292&lt;&gt;"", "포스팅 완료",
IF(M1292=TRUE, "시술 완료",
IF(L1292=TRUE, "콘텐츠 가이드 전송",
IF(NOT(ISBLANK(J1292)), "예약 확정",
IF(I1292=TRUE, "구글폼 회신",
IF(H1292=TRUE, "구글폼 전송",
IF(G1292=TRUE, "거절",
IF(F1292=TRUE, "회신 수신",
"태핑 완료 회신대기")))))
))))</f>
        <v>태핑 완료 회신대기</v>
      </c>
      <c r="F1292" s="13" t="b">
        <v>0</v>
      </c>
      <c r="G1292" s="13" t="b">
        <v>0</v>
      </c>
      <c r="H1292" s="13" t="b">
        <v>0</v>
      </c>
      <c r="I1292" s="13" t="b">
        <f>IF(COUNTIF([1]!Form_Responses1[[#All],[Instagram account
(ex. idenel_official - Do not put "@")]], LOWER(A1292)) &gt; 0, TRUE, FALSE)</f>
        <v>0</v>
      </c>
      <c r="J1292" s="14"/>
      <c r="K1292" s="11" t="str">
        <f>IFERROR(VLOOKUP(LOWER(A1292), '[1]설문지 응답 시트1'!I:N, 6, FALSE), "")</f>
        <v/>
      </c>
      <c r="L1292" s="13" t="b">
        <v>0</v>
      </c>
      <c r="M1292" s="13" t="b">
        <v>0</v>
      </c>
      <c r="N1292" s="11"/>
      <c r="O1292" s="12" t="str">
        <f>IF(ISBLANK(Table1[[#This Row],[예약일(확정)]]),"",Table1[[#This Row],[예약일(확정)]]+7)</f>
        <v/>
      </c>
      <c r="P1292" s="11"/>
      <c r="Q1292" s="11"/>
      <c r="R1292" s="11"/>
      <c r="S1292" s="11"/>
      <c r="T1292" s="11"/>
      <c r="U1292" s="10"/>
    </row>
    <row r="1293" spans="1:21" ht="17">
      <c r="A1293" s="71" t="s">
        <v>4291</v>
      </c>
      <c r="B1293" s="169" t="s">
        <v>4290</v>
      </c>
      <c r="C1293" s="168"/>
      <c r="D1293" s="150" t="s">
        <v>4</v>
      </c>
      <c r="E1293" s="20" t="str">
        <f ca="1">IF(AND(J1293&lt;&gt;"", O1293&lt;&gt;"", TODAY() &gt; O1293, N1293=""), "포스팅 지연",
IF(N1293&lt;&gt;"", "포스팅 완료",
IF(M1293=TRUE, "시술 완료",
IF(L1293=TRUE, "콘텐츠 가이드 전송",
IF(NOT(ISBLANK(J1293)), "예약 확정",
IF(I1293=TRUE, "구글폼 회신",
IF(H1293=TRUE, "구글폼 전송",
IF(G1293=TRUE, "거절",
IF(F1293=TRUE, "회신 수신",
"태핑 완료 회신대기")))))
))))</f>
        <v>태핑 완료 회신대기</v>
      </c>
      <c r="F1293" s="22" t="b">
        <v>0</v>
      </c>
      <c r="G1293" s="22" t="b">
        <v>0</v>
      </c>
      <c r="H1293" s="22" t="b">
        <v>0</v>
      </c>
      <c r="I1293" s="22" t="b">
        <f>IF(COUNTIF([1]!Form_Responses1[[#All],[Instagram account
(ex. idenel_official - Do not put "@")]], LOWER(A1293)) &gt; 0, TRUE, FALSE)</f>
        <v>0</v>
      </c>
      <c r="J1293" s="23"/>
      <c r="K1293" s="20" t="str">
        <f>IFERROR(VLOOKUP(LOWER(A1293), '[1]설문지 응답 시트1'!I:N, 6, FALSE), "")</f>
        <v/>
      </c>
      <c r="L1293" s="22" t="b">
        <v>0</v>
      </c>
      <c r="M1293" s="22" t="b">
        <v>0</v>
      </c>
      <c r="N1293" s="20"/>
      <c r="O1293" s="21" t="str">
        <f>IF(ISBLANK(Table1[[#This Row],[예약일(확정)]]),"",Table1[[#This Row],[예약일(확정)]]+7)</f>
        <v/>
      </c>
      <c r="P1293" s="20"/>
      <c r="Q1293" s="20"/>
      <c r="R1293" s="20"/>
      <c r="S1293" s="20"/>
      <c r="T1293" s="20"/>
      <c r="U1293" s="19"/>
    </row>
    <row r="1294" spans="1:21" ht="17">
      <c r="A1294" s="124" t="s">
        <v>2618</v>
      </c>
      <c r="B1294" s="167" t="s">
        <v>2617</v>
      </c>
      <c r="C1294" s="166"/>
      <c r="D1294" s="148" t="s">
        <v>4</v>
      </c>
      <c r="E1294" s="11" t="s">
        <v>4289</v>
      </c>
      <c r="F1294" s="13" t="b">
        <v>0</v>
      </c>
      <c r="G1294" s="13" t="b">
        <v>0</v>
      </c>
      <c r="H1294" s="13" t="b">
        <v>0</v>
      </c>
      <c r="I1294" s="13" t="b">
        <f>IF(COUNTIF([1]!Form_Responses1[[#All],[Instagram account
(ex. idenel_official - Do not put "@")]], LOWER(A1294)) &gt; 0, TRUE, FALSE)</f>
        <v>0</v>
      </c>
      <c r="J1294" s="14"/>
      <c r="K1294" s="11" t="str">
        <f>IFERROR(VLOOKUP(LOWER(A1294), '[1]설문지 응답 시트1'!I:N, 6, FALSE), "")</f>
        <v/>
      </c>
      <c r="L1294" s="13" t="b">
        <v>0</v>
      </c>
      <c r="M1294" s="13" t="b">
        <v>0</v>
      </c>
      <c r="N1294" s="11"/>
      <c r="O1294" s="12" t="str">
        <f>IF(ISBLANK(Table1[[#This Row],[예약일(확정)]]),"",Table1[[#This Row],[예약일(확정)]]+7)</f>
        <v/>
      </c>
      <c r="P1294" s="11"/>
      <c r="Q1294" s="11"/>
      <c r="R1294" s="11"/>
      <c r="S1294" s="11"/>
      <c r="T1294" s="11"/>
      <c r="U1294" s="10"/>
    </row>
    <row r="1295" spans="1:21" ht="17">
      <c r="A1295" s="71" t="s">
        <v>4288</v>
      </c>
      <c r="B1295" s="169" t="s">
        <v>4287</v>
      </c>
      <c r="C1295" s="168"/>
      <c r="D1295" s="150" t="s">
        <v>4</v>
      </c>
      <c r="E1295" s="20" t="str">
        <f ca="1">IF(AND(J1295&lt;&gt;"", O1295&lt;&gt;"", TODAY() &gt; O1295, N1295=""), "포스팅 지연",
IF(N1295&lt;&gt;"", "포스팅 완료",
IF(M1295=TRUE, "시술 완료",
IF(L1295=TRUE, "콘텐츠 가이드 전송",
IF(NOT(ISBLANK(J1295)), "예약 확정",
IF(I1295=TRUE, "구글폼 회신",
IF(H1295=TRUE, "구글폼 전송",
IF(G1295=TRUE, "거절",
IF(F1295=TRUE, "회신 수신",
"태핑 완료 회신대기")))))
))))</f>
        <v>구글폼 전송</v>
      </c>
      <c r="F1295" s="22" t="b">
        <v>1</v>
      </c>
      <c r="G1295" s="22" t="b">
        <v>0</v>
      </c>
      <c r="H1295" s="22" t="b">
        <v>1</v>
      </c>
      <c r="I1295" s="22" t="b">
        <f>IF(COUNTIF([1]!Form_Responses1[[#All],[Instagram account
(ex. idenel_official - Do not put "@")]], LOWER(A1295)) &gt; 0, TRUE, FALSE)</f>
        <v>0</v>
      </c>
      <c r="J1295" s="23"/>
      <c r="K1295" s="20" t="str">
        <f>IFERROR(VLOOKUP(LOWER(A1295), '[1]설문지 응답 시트1'!I:N, 6, FALSE), "")</f>
        <v/>
      </c>
      <c r="L1295" s="22" t="b">
        <v>0</v>
      </c>
      <c r="M1295" s="22" t="b">
        <v>0</v>
      </c>
      <c r="N1295" s="20"/>
      <c r="O1295" s="21" t="str">
        <f>IF(ISBLANK(Table1[[#This Row],[예약일(확정)]]),"",Table1[[#This Row],[예약일(확정)]]+7)</f>
        <v/>
      </c>
      <c r="P1295" s="20"/>
      <c r="Q1295" s="20"/>
      <c r="R1295" s="20"/>
      <c r="S1295" s="20"/>
      <c r="T1295" s="20"/>
      <c r="U1295" s="19"/>
    </row>
    <row r="1296" spans="1:21" ht="17">
      <c r="A1296" s="124" t="s">
        <v>4286</v>
      </c>
      <c r="B1296" s="167" t="s">
        <v>4285</v>
      </c>
      <c r="C1296" s="166"/>
      <c r="D1296" s="148" t="s">
        <v>4</v>
      </c>
      <c r="E1296" s="11" t="str">
        <f ca="1">IF(AND(J1296&lt;&gt;"", O1296&lt;&gt;"", TODAY() &gt; O1296, N1296=""), "포스팅 지연",
IF(N1296&lt;&gt;"", "포스팅 완료",
IF(M1296=TRUE, "시술 완료",
IF(L1296=TRUE, "콘텐츠 가이드 전송",
IF(NOT(ISBLANK(J1296)), "예약 확정",
IF(I1296=TRUE, "구글폼 회신",
IF(H1296=TRUE, "구글폼 전송",
IF(G1296=TRUE, "거절",
IF(F1296=TRUE, "회신 수신",
"태핑 완료 회신대기")))))
))))</f>
        <v>태핑 완료 회신대기</v>
      </c>
      <c r="F1296" s="13" t="b">
        <v>0</v>
      </c>
      <c r="G1296" s="13" t="b">
        <v>0</v>
      </c>
      <c r="H1296" s="13" t="b">
        <v>0</v>
      </c>
      <c r="I1296" s="13" t="b">
        <f>IF(COUNTIF([1]!Form_Responses1[[#All],[Instagram account
(ex. idenel_official - Do not put "@")]], LOWER(A1296)) &gt; 0, TRUE, FALSE)</f>
        <v>0</v>
      </c>
      <c r="J1296" s="14"/>
      <c r="K1296" s="11" t="str">
        <f>IFERROR(VLOOKUP(LOWER(A1296), '[1]설문지 응답 시트1'!I:N, 6, FALSE), "")</f>
        <v/>
      </c>
      <c r="L1296" s="13" t="b">
        <v>0</v>
      </c>
      <c r="M1296" s="13" t="b">
        <v>0</v>
      </c>
      <c r="N1296" s="11"/>
      <c r="O1296" s="12" t="str">
        <f>IF(ISBLANK(Table1[[#This Row],[예약일(확정)]]),"",Table1[[#This Row],[예약일(확정)]]+7)</f>
        <v/>
      </c>
      <c r="P1296" s="11"/>
      <c r="Q1296" s="11"/>
      <c r="R1296" s="11"/>
      <c r="S1296" s="11"/>
      <c r="T1296" s="11"/>
      <c r="U1296" s="10"/>
    </row>
    <row r="1297" spans="1:21" ht="17">
      <c r="A1297" s="71" t="s">
        <v>4284</v>
      </c>
      <c r="B1297" s="173" t="s">
        <v>4283</v>
      </c>
      <c r="C1297" s="172"/>
      <c r="D1297" s="150" t="s">
        <v>4</v>
      </c>
      <c r="E1297" s="20" t="str">
        <f ca="1">IF(AND(J1297&lt;&gt;"", O1297&lt;&gt;"", TODAY() &gt; O1297, N1297=""), "포스팅 지연",
IF(N1297&lt;&gt;"", "포스팅 완료",
IF(M1297=TRUE, "시술 완료",
IF(L1297=TRUE, "콘텐츠 가이드 전송",
IF(NOT(ISBLANK(J1297)), "예약 확정",
IF(I1297=TRUE, "구글폼 회신",
IF(H1297=TRUE, "구글폼 전송",
IF(G1297=TRUE, "거절",
IF(F1297=TRUE, "회신 수신",
"태핑 완료 회신대기")))))
))))</f>
        <v>태핑 완료 회신대기</v>
      </c>
      <c r="F1297" s="22" t="b">
        <v>0</v>
      </c>
      <c r="G1297" s="22" t="b">
        <v>0</v>
      </c>
      <c r="H1297" s="22" t="b">
        <v>0</v>
      </c>
      <c r="I1297" s="22" t="b">
        <f>IF(COUNTIF([1]!Form_Responses1[[#All],[Instagram account
(ex. idenel_official - Do not put "@")]], LOWER(A1297)) &gt; 0, TRUE, FALSE)</f>
        <v>0</v>
      </c>
      <c r="J1297" s="23"/>
      <c r="K1297" s="20" t="str">
        <f>IFERROR(VLOOKUP(LOWER(A1297), '[1]설문지 응답 시트1'!I:N, 6, FALSE), "")</f>
        <v/>
      </c>
      <c r="L1297" s="22" t="b">
        <v>0</v>
      </c>
      <c r="M1297" s="22" t="b">
        <v>0</v>
      </c>
      <c r="N1297" s="20"/>
      <c r="O1297" s="21" t="str">
        <f>IF(ISBLANK(Table1[[#This Row],[예약일(확정)]]),"",Table1[[#This Row],[예약일(확정)]]+7)</f>
        <v/>
      </c>
      <c r="P1297" s="20"/>
      <c r="Q1297" s="20"/>
      <c r="R1297" s="20"/>
      <c r="S1297" s="20"/>
      <c r="T1297" s="20"/>
      <c r="U1297" s="19"/>
    </row>
    <row r="1298" spans="1:21" ht="17">
      <c r="A1298" s="124" t="s">
        <v>4282</v>
      </c>
      <c r="B1298" s="171" t="s">
        <v>4281</v>
      </c>
      <c r="C1298" s="170"/>
      <c r="D1298" s="148" t="s">
        <v>4</v>
      </c>
      <c r="E1298" s="11" t="str">
        <f ca="1">IF(AND(J1298&lt;&gt;"", O1298&lt;&gt;"", TODAY() &gt; O1298, N1298=""), "포스팅 지연",
IF(N1298&lt;&gt;"", "포스팅 완료",
IF(M1298=TRUE, "시술 완료",
IF(L1298=TRUE, "콘텐츠 가이드 전송",
IF(NOT(ISBLANK(J1298)), "예약 확정",
IF(I1298=TRUE, "구글폼 회신",
IF(H1298=TRUE, "구글폼 전송",
IF(G1298=TRUE, "거절",
IF(F1298=TRUE, "회신 수신",
"태핑 완료 회신대기")))))
))))</f>
        <v>태핑 완료 회신대기</v>
      </c>
      <c r="F1298" s="13" t="b">
        <v>0</v>
      </c>
      <c r="G1298" s="13" t="b">
        <v>0</v>
      </c>
      <c r="H1298" s="13" t="b">
        <v>0</v>
      </c>
      <c r="I1298" s="13" t="b">
        <f>IF(COUNTIF([1]!Form_Responses1[[#All],[Instagram account
(ex. idenel_official - Do not put "@")]], LOWER(A1298)) &gt; 0, TRUE, FALSE)</f>
        <v>0</v>
      </c>
      <c r="J1298" s="14"/>
      <c r="K1298" s="11" t="str">
        <f>IFERROR(VLOOKUP(LOWER(A1298), '[1]설문지 응답 시트1'!I:N, 6, FALSE), "")</f>
        <v/>
      </c>
      <c r="L1298" s="13" t="b">
        <v>0</v>
      </c>
      <c r="M1298" s="13" t="b">
        <v>0</v>
      </c>
      <c r="N1298" s="11"/>
      <c r="O1298" s="12" t="str">
        <f>IF(ISBLANK(Table1[[#This Row],[예약일(확정)]]),"",Table1[[#This Row],[예약일(확정)]]+7)</f>
        <v/>
      </c>
      <c r="P1298" s="11"/>
      <c r="Q1298" s="11"/>
      <c r="R1298" s="11"/>
      <c r="S1298" s="11"/>
      <c r="T1298" s="11"/>
      <c r="U1298" s="10"/>
    </row>
    <row r="1299" spans="1:21" ht="17">
      <c r="A1299" s="124" t="s">
        <v>4280</v>
      </c>
      <c r="B1299" s="167" t="s">
        <v>4279</v>
      </c>
      <c r="C1299" s="172"/>
      <c r="D1299" s="150" t="s">
        <v>4</v>
      </c>
      <c r="E1299" s="20" t="str">
        <f ca="1">IF(AND(J1299&lt;&gt;"", O1299&lt;&gt;"", TODAY() &gt; O1299, N1299=""), "포스팅 지연",
IF(N1299&lt;&gt;"", "포스팅 완료",
IF(M1299=TRUE, "시술 완료",
IF(L1299=TRUE, "콘텐츠 가이드 전송",
IF(NOT(ISBLANK(J1299)), "예약 확정",
IF(I1299=TRUE, "구글폼 회신",
IF(H1299=TRUE, "구글폼 전송",
IF(G1299=TRUE, "거절",
IF(F1299=TRUE, "회신 수신",
"태핑 완료 회신대기")))))
))))</f>
        <v>포스팅 완료</v>
      </c>
      <c r="F1299" s="22" t="b">
        <v>1</v>
      </c>
      <c r="G1299" s="22" t="b">
        <v>0</v>
      </c>
      <c r="H1299" s="22" t="b">
        <v>1</v>
      </c>
      <c r="I1299" s="22" t="b">
        <f>IF(COUNTIF([1]!Form_Responses1[[#All],[Instagram account
(ex. idenel_official - Do not put "@")]], LOWER(A1299)) &gt; 0, TRUE, FALSE)</f>
        <v>1</v>
      </c>
      <c r="J1299" s="23">
        <v>45845.729166666664</v>
      </c>
      <c r="K1299" s="20" t="str">
        <f>IFERROR(VLOOKUP(LOWER(A1299), '[1]설문지 응답 시트1'!I:N, 6, FALSE), "")</f>
        <v>Benjamin Clinic (Gangnam)</v>
      </c>
      <c r="L1299" s="22" t="b">
        <v>0</v>
      </c>
      <c r="M1299" s="22" t="b">
        <v>0</v>
      </c>
      <c r="N1299" s="33" t="s">
        <v>4278</v>
      </c>
      <c r="O1299" s="21">
        <v>45854</v>
      </c>
      <c r="P1299" s="20"/>
      <c r="Q1299" s="20"/>
      <c r="R1299" s="20"/>
      <c r="S1299" s="20"/>
      <c r="T1299" s="20"/>
      <c r="U1299" s="19"/>
    </row>
    <row r="1300" spans="1:21" ht="17">
      <c r="A1300" s="71" t="s">
        <v>4277</v>
      </c>
      <c r="B1300" s="169" t="s">
        <v>4276</v>
      </c>
      <c r="C1300" s="170"/>
      <c r="D1300" s="148" t="s">
        <v>4</v>
      </c>
      <c r="E1300" s="11" t="str">
        <f ca="1">IF(AND(J1300&lt;&gt;"", O1300&lt;&gt;"", TODAY() &gt; O1300, N1300=""), "포스팅 지연",
IF(N1300&lt;&gt;"", "포스팅 완료",
IF(M1300=TRUE, "시술 완료",
IF(L1300=TRUE, "콘텐츠 가이드 전송",
IF(NOT(ISBLANK(J1300)), "예약 확정",
IF(I1300=TRUE, "구글폼 회신",
IF(H1300=TRUE, "구글폼 전송",
IF(G1300=TRUE, "거절",
IF(F1300=TRUE, "회신 수신",
"태핑 완료 회신대기")))))
))))</f>
        <v>태핑 완료 회신대기</v>
      </c>
      <c r="F1300" s="13" t="b">
        <v>0</v>
      </c>
      <c r="G1300" s="13" t="b">
        <v>0</v>
      </c>
      <c r="H1300" s="13" t="b">
        <v>0</v>
      </c>
      <c r="I1300" s="13" t="b">
        <f>IF(COUNTIF([1]!Form_Responses1[[#All],[Instagram account
(ex. idenel_official - Do not put "@")]], LOWER(A1300)) &gt; 0, TRUE, FALSE)</f>
        <v>0</v>
      </c>
      <c r="J1300" s="14"/>
      <c r="K1300" s="11" t="str">
        <f>IFERROR(VLOOKUP(LOWER(A1300), '[1]설문지 응답 시트1'!I:N, 6, FALSE), "")</f>
        <v/>
      </c>
      <c r="L1300" s="13" t="b">
        <v>0</v>
      </c>
      <c r="M1300" s="13" t="b">
        <v>0</v>
      </c>
      <c r="N1300" s="11"/>
      <c r="O1300" s="12" t="str">
        <f>IF(ISBLANK(Table1[[#This Row],[예약일(확정)]]),"",Table1[[#This Row],[예약일(확정)]]+7)</f>
        <v/>
      </c>
      <c r="P1300" s="11"/>
      <c r="Q1300" s="11"/>
      <c r="R1300" s="11"/>
      <c r="S1300" s="11"/>
      <c r="T1300" s="11"/>
      <c r="U1300" s="10"/>
    </row>
    <row r="1301" spans="1:21" ht="17">
      <c r="A1301" s="124" t="s">
        <v>4275</v>
      </c>
      <c r="B1301" s="167" t="s">
        <v>4274</v>
      </c>
      <c r="C1301" s="172"/>
      <c r="D1301" s="150" t="s">
        <v>4</v>
      </c>
      <c r="E1301" s="20" t="str">
        <f ca="1">IF(AND(J1301&lt;&gt;"", O1301&lt;&gt;"", TODAY() &gt; O1301, N1301=""), "포스팅 지연",
IF(N1301&lt;&gt;"", "포스팅 완료",
IF(M1301=TRUE, "시술 완료",
IF(L1301=TRUE, "콘텐츠 가이드 전송",
IF(NOT(ISBLANK(J1301)), "예약 확정",
IF(I1301=TRUE, "구글폼 회신",
IF(H1301=TRUE, "구글폼 전송",
IF(G1301=TRUE, "거절",
IF(F1301=TRUE, "회신 수신",
"태핑 완료 회신대기")))))
))))</f>
        <v>포스팅 완료</v>
      </c>
      <c r="F1301" s="22" t="b">
        <v>1</v>
      </c>
      <c r="G1301" s="22" t="b">
        <v>0</v>
      </c>
      <c r="H1301" s="22" t="b">
        <v>1</v>
      </c>
      <c r="I1301" s="22" t="b">
        <f>IF(COUNTIF([1]!Form_Responses1[[#All],[Instagram account
(ex. idenel_official - Do not put "@")]], LOWER(A1301)) &gt; 0, TRUE, FALSE)</f>
        <v>1</v>
      </c>
      <c r="J1301" s="23">
        <v>45832.583333333336</v>
      </c>
      <c r="K1301" s="20" t="str">
        <f>IFERROR(VLOOKUP(LOWER(A1301), '[1]설문지 응답 시트1'!I:N, 6, FALSE), "")</f>
        <v>Benjamin Clinic (Gangnam)</v>
      </c>
      <c r="L1301" s="22" t="b">
        <v>0</v>
      </c>
      <c r="M1301" s="22" t="b">
        <v>0</v>
      </c>
      <c r="N1301" s="33" t="s">
        <v>4273</v>
      </c>
      <c r="O1301" s="21">
        <f>IF(ISBLANK(Table1[[#This Row],[예약일(확정)]]),"",Table1[[#This Row],[예약일(확정)]]+7)</f>
        <v>45839.583333333336</v>
      </c>
      <c r="P1301" s="20"/>
      <c r="Q1301" s="20"/>
      <c r="R1301" s="20"/>
      <c r="S1301" s="20"/>
      <c r="T1301" s="33" t="s">
        <v>4272</v>
      </c>
      <c r="U1301" s="19"/>
    </row>
    <row r="1302" spans="1:21" ht="17">
      <c r="A1302" s="71" t="s">
        <v>4271</v>
      </c>
      <c r="B1302" s="169" t="s">
        <v>4270</v>
      </c>
      <c r="C1302" s="170"/>
      <c r="D1302" s="148" t="s">
        <v>4</v>
      </c>
      <c r="E1302" s="11" t="str">
        <f ca="1">IF(AND(J1302&lt;&gt;"", O1302&lt;&gt;"", TODAY() &gt; O1302, N1302=""), "포스팅 지연",
IF(N1302&lt;&gt;"", "포스팅 완료",
IF(M1302=TRUE, "시술 완료",
IF(L1302=TRUE, "콘텐츠 가이드 전송",
IF(NOT(ISBLANK(J1302)), "예약 확정",
IF(I1302=TRUE, "구글폼 회신",
IF(H1302=TRUE, "구글폼 전송",
IF(G1302=TRUE, "거절",
IF(F1302=TRUE, "회신 수신",
"태핑 완료 회신대기")))))
))))</f>
        <v>태핑 완료 회신대기</v>
      </c>
      <c r="F1302" s="13" t="b">
        <v>0</v>
      </c>
      <c r="G1302" s="13" t="b">
        <v>0</v>
      </c>
      <c r="H1302" s="13" t="b">
        <v>0</v>
      </c>
      <c r="I1302" s="13" t="b">
        <f>IF(COUNTIF([1]!Form_Responses1[[#All],[Instagram account
(ex. idenel_official - Do not put "@")]], LOWER(A1302)) &gt; 0, TRUE, FALSE)</f>
        <v>0</v>
      </c>
      <c r="J1302" s="14"/>
      <c r="K1302" s="11" t="str">
        <f>IFERROR(VLOOKUP(LOWER(A1302), '[1]설문지 응답 시트1'!I:N, 6, FALSE), "")</f>
        <v/>
      </c>
      <c r="L1302" s="13" t="b">
        <v>0</v>
      </c>
      <c r="M1302" s="13" t="b">
        <v>0</v>
      </c>
      <c r="N1302" s="11"/>
      <c r="O1302" s="12" t="str">
        <f>IF(ISBLANK(Table1[[#This Row],[예약일(확정)]]),"",Table1[[#This Row],[예약일(확정)]]+7)</f>
        <v/>
      </c>
      <c r="P1302" s="11"/>
      <c r="Q1302" s="11"/>
      <c r="R1302" s="11"/>
      <c r="S1302" s="11"/>
      <c r="T1302" s="11"/>
      <c r="U1302" s="10"/>
    </row>
    <row r="1303" spans="1:21" ht="17">
      <c r="A1303" s="71" t="s">
        <v>4269</v>
      </c>
      <c r="B1303" s="173" t="s">
        <v>4268</v>
      </c>
      <c r="C1303" s="172"/>
      <c r="D1303" s="150" t="s">
        <v>4</v>
      </c>
      <c r="E1303" s="20" t="str">
        <f ca="1">IF(AND(J1303&lt;&gt;"", O1303&lt;&gt;"", TODAY() &gt; O1303, N1303=""), "포스팅 지연",
IF(N1303&lt;&gt;"", "포스팅 완료",
IF(M1303=TRUE, "시술 완료",
IF(L1303=TRUE, "콘텐츠 가이드 전송",
IF(NOT(ISBLANK(J1303)), "예약 확정",
IF(I1303=TRUE, "구글폼 회신",
IF(H1303=TRUE, "구글폼 전송",
IF(G1303=TRUE, "거절",
IF(F1303=TRUE, "회신 수신",
"태핑 완료 회신대기")))))
))))</f>
        <v>포스팅 완료</v>
      </c>
      <c r="F1303" s="22" t="b">
        <v>1</v>
      </c>
      <c r="G1303" s="22" t="b">
        <v>0</v>
      </c>
      <c r="H1303" s="22" t="b">
        <v>1</v>
      </c>
      <c r="I1303" s="22" t="b">
        <f>IF(COUNTIF([1]!Form_Responses1[[#All],[Instagram account
(ex. idenel_official - Do not put "@")]], LOWER(A1303)) &gt; 0, TRUE, FALSE)</f>
        <v>1</v>
      </c>
      <c r="J1303" s="23">
        <v>45838.625</v>
      </c>
      <c r="K1303" s="20" t="str">
        <f>IFERROR(VLOOKUP(LOWER(A1303), '[1]설문지 응답 시트1'!I:N, 6, FALSE), "")</f>
        <v>Benjamin Clinic (Gangnam)</v>
      </c>
      <c r="L1303" s="22" t="b">
        <v>0</v>
      </c>
      <c r="M1303" s="22" t="b">
        <v>0</v>
      </c>
      <c r="N1303" s="33" t="s">
        <v>4267</v>
      </c>
      <c r="O1303" s="21">
        <f>IF(ISBLANK(Table1[[#This Row],[예약일(확정)]]),"",Table1[[#This Row],[예약일(확정)]]+7)</f>
        <v>45845.625</v>
      </c>
      <c r="P1303" s="20"/>
      <c r="Q1303" s="20"/>
      <c r="R1303" s="20"/>
      <c r="S1303" s="20"/>
      <c r="T1303" s="191" t="s">
        <v>4266</v>
      </c>
      <c r="U1303" s="19"/>
    </row>
    <row r="1304" spans="1:21" ht="17">
      <c r="A1304" s="124" t="s">
        <v>2606</v>
      </c>
      <c r="B1304" s="171" t="s">
        <v>2605</v>
      </c>
      <c r="C1304" s="170"/>
      <c r="D1304" s="148" t="s">
        <v>4</v>
      </c>
      <c r="E1304" s="11" t="str">
        <f ca="1">IF(AND(J1304&lt;&gt;"", O1304&lt;&gt;"", TODAY() &gt; O1304, N1304=""), "포스팅 지연",
IF(N1304&lt;&gt;"", "포스팅 완료",
IF(M1304=TRUE, "시술 완료",
IF(L1304=TRUE, "콘텐츠 가이드 전송",
IF(NOT(ISBLANK(J1304)), "예약 확정",
IF(I1304=TRUE, "구글폼 회신",
IF(H1304=TRUE, "구글폼 전송",
IF(G1304=TRUE, "거절",
IF(F1304=TRUE, "회신 수신",
"태핑 완료 회신대기")))))
))))</f>
        <v>태핑 완료 회신대기</v>
      </c>
      <c r="F1304" s="13" t="b">
        <v>0</v>
      </c>
      <c r="G1304" s="13" t="b">
        <v>0</v>
      </c>
      <c r="H1304" s="13" t="b">
        <v>0</v>
      </c>
      <c r="I1304" s="13" t="b">
        <f>IF(COUNTIF([1]!Form_Responses1[[#All],[Instagram account
(ex. idenel_official - Do not put "@")]], LOWER(A1304)) &gt; 0, TRUE, FALSE)</f>
        <v>0</v>
      </c>
      <c r="J1304" s="14"/>
      <c r="K1304" s="11" t="str">
        <f>IFERROR(VLOOKUP(LOWER(A1304), '[1]설문지 응답 시트1'!I:N, 6, FALSE), "")</f>
        <v/>
      </c>
      <c r="L1304" s="13" t="b">
        <v>0</v>
      </c>
      <c r="M1304" s="13" t="b">
        <v>0</v>
      </c>
      <c r="N1304" s="11"/>
      <c r="O1304" s="12" t="str">
        <f>IF(ISBLANK(Table1[[#This Row],[예약일(확정)]]),"",Table1[[#This Row],[예약일(확정)]]+7)</f>
        <v/>
      </c>
      <c r="P1304" s="11"/>
      <c r="Q1304" s="11"/>
      <c r="R1304" s="11"/>
      <c r="S1304" s="11"/>
      <c r="T1304" s="11"/>
      <c r="U1304" s="10"/>
    </row>
    <row r="1305" spans="1:21" ht="17">
      <c r="A1305" s="124" t="s">
        <v>4265</v>
      </c>
      <c r="B1305" s="167" t="s">
        <v>4264</v>
      </c>
      <c r="C1305" s="172"/>
      <c r="D1305" s="150" t="s">
        <v>4</v>
      </c>
      <c r="E1305" s="20" t="str">
        <f ca="1">IF(AND(J1305&lt;&gt;"", O1305&lt;&gt;"", TODAY() &gt; O1305, N1305=""), "포스팅 지연",
IF(N1305&lt;&gt;"", "포스팅 완료",
IF(M1305=TRUE, "시술 완료",
IF(L1305=TRUE, "콘텐츠 가이드 전송",
IF(NOT(ISBLANK(J1305)), "예약 확정",
IF(I1305=TRUE, "구글폼 회신",
IF(H1305=TRUE, "구글폼 전송",
IF(G1305=TRUE, "거절",
IF(F1305=TRUE, "회신 수신",
"태핑 완료 회신대기")))))
))))</f>
        <v>태핑 완료 회신대기</v>
      </c>
      <c r="F1305" s="22" t="b">
        <v>0</v>
      </c>
      <c r="G1305" s="22" t="b">
        <v>0</v>
      </c>
      <c r="H1305" s="22" t="b">
        <v>0</v>
      </c>
      <c r="I1305" s="22" t="b">
        <f>IF(COUNTIF([1]!Form_Responses1[[#All],[Instagram account
(ex. idenel_official - Do not put "@")]], LOWER(A1305)) &gt; 0, TRUE, FALSE)</f>
        <v>0</v>
      </c>
      <c r="J1305" s="23"/>
      <c r="K1305" s="20" t="str">
        <f>IFERROR(VLOOKUP(LOWER(A1305), '[1]설문지 응답 시트1'!I:N, 6, FALSE), "")</f>
        <v/>
      </c>
      <c r="L1305" s="22" t="b">
        <v>0</v>
      </c>
      <c r="M1305" s="22" t="b">
        <v>0</v>
      </c>
      <c r="N1305" s="20"/>
      <c r="O1305" s="21" t="str">
        <f>IF(ISBLANK(Table1[[#This Row],[예약일(확정)]]),"",Table1[[#This Row],[예약일(확정)]]+7)</f>
        <v/>
      </c>
      <c r="P1305" s="20"/>
      <c r="Q1305" s="20"/>
      <c r="R1305" s="20"/>
      <c r="S1305" s="20"/>
      <c r="T1305" s="20"/>
      <c r="U1305" s="19"/>
    </row>
    <row r="1306" spans="1:21" ht="17">
      <c r="A1306" s="71" t="s">
        <v>1513</v>
      </c>
      <c r="B1306" s="169" t="s">
        <v>1512</v>
      </c>
      <c r="C1306" s="170"/>
      <c r="D1306" s="148" t="s">
        <v>4</v>
      </c>
      <c r="E1306" s="11" t="str">
        <f ca="1">IF(AND(J1306&lt;&gt;"", O1306&lt;&gt;"", TODAY() &gt; O1306, N1306=""), "포스팅 지연",
IF(N1306&lt;&gt;"", "포스팅 완료",
IF(M1306=TRUE, "시술 완료",
IF(L1306=TRUE, "콘텐츠 가이드 전송",
IF(NOT(ISBLANK(J1306)), "예약 확정",
IF(I1306=TRUE, "구글폼 회신",
IF(H1306=TRUE, "구글폼 전송",
IF(G1306=TRUE, "거절",
IF(F1306=TRUE, "회신 수신",
"태핑 완료 회신대기")))))
))))</f>
        <v>태핑 완료 회신대기</v>
      </c>
      <c r="F1306" s="13" t="b">
        <v>0</v>
      </c>
      <c r="G1306" s="13" t="b">
        <v>0</v>
      </c>
      <c r="H1306" s="13" t="b">
        <v>0</v>
      </c>
      <c r="I1306" s="13" t="b">
        <f>IF(COUNTIF([1]!Form_Responses1[[#All],[Instagram account
(ex. idenel_official - Do not put "@")]], LOWER(A1306)) &gt; 0, TRUE, FALSE)</f>
        <v>0</v>
      </c>
      <c r="J1306" s="14"/>
      <c r="K1306" s="11" t="str">
        <f>IFERROR(VLOOKUP(LOWER(A1306), '[1]설문지 응답 시트1'!I:N, 6, FALSE), "")</f>
        <v/>
      </c>
      <c r="L1306" s="13" t="b">
        <v>0</v>
      </c>
      <c r="M1306" s="13" t="b">
        <v>0</v>
      </c>
      <c r="N1306" s="11"/>
      <c r="O1306" s="12" t="str">
        <f>IF(ISBLANK(Table1[[#This Row],[예약일(확정)]]),"",Table1[[#This Row],[예약일(확정)]]+7)</f>
        <v/>
      </c>
      <c r="P1306" s="11"/>
      <c r="Q1306" s="11"/>
      <c r="R1306" s="11"/>
      <c r="S1306" s="11"/>
      <c r="T1306" s="11"/>
      <c r="U1306" s="10"/>
    </row>
    <row r="1307" spans="1:21" ht="17">
      <c r="A1307" s="71" t="s">
        <v>202</v>
      </c>
      <c r="B1307" s="173" t="s">
        <v>4263</v>
      </c>
      <c r="C1307" s="172"/>
      <c r="D1307" s="150" t="s">
        <v>4</v>
      </c>
      <c r="E1307" s="20" t="str">
        <f ca="1">IF(AND(J1307&lt;&gt;"", O1307&lt;&gt;"", TODAY() &gt; O1307, N1307=""), "포스팅 지연",
IF(N1307&lt;&gt;"", "포스팅 완료",
IF(M1307=TRUE, "시술 완료",
IF(L1307=TRUE, "콘텐츠 가이드 전송",
IF(NOT(ISBLANK(J1307)), "예약 확정",
IF(I1307=TRUE, "구글폼 회신",
IF(H1307=TRUE, "구글폼 전송",
IF(G1307=TRUE, "거절",
IF(F1307=TRUE, "회신 수신",
"태핑 완료 회신대기")))))
))))</f>
        <v>태핑 완료 회신대기</v>
      </c>
      <c r="F1307" s="22" t="b">
        <v>0</v>
      </c>
      <c r="G1307" s="22" t="b">
        <v>0</v>
      </c>
      <c r="H1307" s="22" t="b">
        <v>0</v>
      </c>
      <c r="I1307" s="22" t="b">
        <f>IF(COUNTIF([1]!Form_Responses1[[#All],[Instagram account
(ex. idenel_official - Do not put "@")]], LOWER(A1307)) &gt; 0, TRUE, FALSE)</f>
        <v>0</v>
      </c>
      <c r="J1307" s="23"/>
      <c r="K1307" s="20" t="str">
        <f>IFERROR(VLOOKUP(LOWER(A1307), '[1]설문지 응답 시트1'!I:N, 6, FALSE), "")</f>
        <v/>
      </c>
      <c r="L1307" s="22" t="b">
        <v>0</v>
      </c>
      <c r="M1307" s="22" t="b">
        <v>0</v>
      </c>
      <c r="N1307" s="20"/>
      <c r="O1307" s="21" t="str">
        <f>IF(ISBLANK(Table1[[#This Row],[예약일(확정)]]),"",Table1[[#This Row],[예약일(확정)]]+7)</f>
        <v/>
      </c>
      <c r="P1307" s="20"/>
      <c r="Q1307" s="20"/>
      <c r="R1307" s="20"/>
      <c r="S1307" s="20"/>
      <c r="T1307" s="20"/>
      <c r="U1307" s="19"/>
    </row>
    <row r="1308" spans="1:21" ht="17">
      <c r="A1308" s="71" t="s">
        <v>4262</v>
      </c>
      <c r="B1308" s="169" t="s">
        <v>4261</v>
      </c>
      <c r="C1308" s="170"/>
      <c r="D1308" s="148" t="s">
        <v>4</v>
      </c>
      <c r="E1308" s="11" t="str">
        <f ca="1">IF(AND(J1308&lt;&gt;"", O1308&lt;&gt;"", TODAY() &gt; O1308, N1308=""), "포스팅 지연",
IF(N1308&lt;&gt;"", "포스팅 완료",
IF(M1308=TRUE, "시술 완료",
IF(L1308=TRUE, "콘텐츠 가이드 전송",
IF(NOT(ISBLANK(J1308)), "예약 확정",
IF(I1308=TRUE, "구글폼 회신",
IF(H1308=TRUE, "구글폼 전송",
IF(G1308=TRUE, "거절",
IF(F1308=TRUE, "회신 수신",
"태핑 완료 회신대기")))))
))))</f>
        <v>태핑 완료 회신대기</v>
      </c>
      <c r="F1308" s="13" t="b">
        <v>0</v>
      </c>
      <c r="G1308" s="13" t="b">
        <v>0</v>
      </c>
      <c r="H1308" s="13" t="b">
        <v>0</v>
      </c>
      <c r="I1308" s="13" t="b">
        <f>IF(COUNTIF([1]!Form_Responses1[[#All],[Instagram account
(ex. idenel_official - Do not put "@")]], LOWER(A1308)) &gt; 0, TRUE, FALSE)</f>
        <v>0</v>
      </c>
      <c r="J1308" s="14"/>
      <c r="K1308" s="11" t="str">
        <f>IFERROR(VLOOKUP(LOWER(A1308), '[1]설문지 응답 시트1'!I:N, 6, FALSE), "")</f>
        <v/>
      </c>
      <c r="L1308" s="13" t="b">
        <v>0</v>
      </c>
      <c r="M1308" s="13" t="b">
        <v>0</v>
      </c>
      <c r="N1308" s="11"/>
      <c r="O1308" s="12" t="str">
        <f>IF(ISBLANK(Table1[[#This Row],[예약일(확정)]]),"",Table1[[#This Row],[예약일(확정)]]+7)</f>
        <v/>
      </c>
      <c r="P1308" s="11"/>
      <c r="Q1308" s="11"/>
      <c r="R1308" s="11"/>
      <c r="S1308" s="11"/>
      <c r="T1308" s="11"/>
      <c r="U1308" s="10"/>
    </row>
    <row r="1309" spans="1:21" ht="17">
      <c r="A1309" s="71" t="s">
        <v>4260</v>
      </c>
      <c r="B1309" s="173" t="s">
        <v>4259</v>
      </c>
      <c r="C1309" s="172"/>
      <c r="D1309" s="150" t="s">
        <v>4</v>
      </c>
      <c r="E1309" s="20" t="str">
        <f ca="1">IF(AND(J1309&lt;&gt;"", O1309&lt;&gt;"", TODAY() &gt; O1309, N1309=""), "포스팅 지연",
IF(N1309&lt;&gt;"", "포스팅 완료",
IF(M1309=TRUE, "시술 완료",
IF(L1309=TRUE, "콘텐츠 가이드 전송",
IF(NOT(ISBLANK(J1309)), "예약 확정",
IF(I1309=TRUE, "구글폼 회신",
IF(H1309=TRUE, "구글폼 전송",
IF(G1309=TRUE, "거절",
IF(F1309=TRUE, "회신 수신",
"태핑 완료 회신대기")))))
))))</f>
        <v>구글폼 전송</v>
      </c>
      <c r="F1309" s="22" t="b">
        <v>1</v>
      </c>
      <c r="G1309" s="22" t="b">
        <v>0</v>
      </c>
      <c r="H1309" s="22" t="b">
        <v>1</v>
      </c>
      <c r="I1309" s="22" t="b">
        <f>IF(COUNTIF([1]!Form_Responses1[[#All],[Instagram account
(ex. idenel_official - Do not put "@")]], LOWER(A1309)) &gt; 0, TRUE, FALSE)</f>
        <v>0</v>
      </c>
      <c r="J1309" s="23"/>
      <c r="K1309" s="20" t="str">
        <f>IFERROR(VLOOKUP(LOWER(A1309), '[1]설문지 응답 시트1'!I:N, 6, FALSE), "")</f>
        <v/>
      </c>
      <c r="L1309" s="22" t="b">
        <v>0</v>
      </c>
      <c r="M1309" s="22" t="b">
        <v>0</v>
      </c>
      <c r="N1309" s="20"/>
      <c r="O1309" s="21" t="str">
        <f>IF(ISBLANK(Table1[[#This Row],[예약일(확정)]]),"",Table1[[#This Row],[예약일(확정)]]+7)</f>
        <v/>
      </c>
      <c r="P1309" s="20"/>
      <c r="Q1309" s="20"/>
      <c r="R1309" s="20"/>
      <c r="S1309" s="20"/>
      <c r="T1309" s="20"/>
      <c r="U1309" s="19"/>
    </row>
    <row r="1310" spans="1:21" ht="17">
      <c r="A1310" s="71" t="s">
        <v>4258</v>
      </c>
      <c r="B1310" s="169" t="s">
        <v>4257</v>
      </c>
      <c r="C1310" s="170"/>
      <c r="D1310" s="148" t="s">
        <v>4</v>
      </c>
      <c r="E1310" s="11" t="str">
        <f ca="1">IF(AND(J1310&lt;&gt;"", O1310&lt;&gt;"", TODAY() &gt; O1310, N1310=""), "포스팅 지연",
IF(N1310&lt;&gt;"", "포스팅 완료",
IF(M1310=TRUE, "시술 완료",
IF(L1310=TRUE, "콘텐츠 가이드 전송",
IF(NOT(ISBLANK(J1310)), "예약 확정",
IF(I1310=TRUE, "구글폼 회신",
IF(H1310=TRUE, "구글폼 전송",
IF(G1310=TRUE, "거절",
IF(F1310=TRUE, "회신 수신",
"태핑 완료 회신대기")))))
))))</f>
        <v>태핑 완료 회신대기</v>
      </c>
      <c r="F1310" s="13" t="b">
        <v>0</v>
      </c>
      <c r="G1310" s="13" t="b">
        <v>0</v>
      </c>
      <c r="H1310" s="13" t="b">
        <v>0</v>
      </c>
      <c r="I1310" s="13" t="b">
        <f>IF(COUNTIF([1]!Form_Responses1[[#All],[Instagram account
(ex. idenel_official - Do not put "@")]], LOWER(A1310)) &gt; 0, TRUE, FALSE)</f>
        <v>0</v>
      </c>
      <c r="J1310" s="14"/>
      <c r="K1310" s="11" t="str">
        <f>IFERROR(VLOOKUP(LOWER(A1310), '[1]설문지 응답 시트1'!I:N, 6, FALSE), "")</f>
        <v/>
      </c>
      <c r="L1310" s="13" t="b">
        <v>0</v>
      </c>
      <c r="M1310" s="13" t="b">
        <v>0</v>
      </c>
      <c r="N1310" s="11"/>
      <c r="O1310" s="12" t="str">
        <f>IF(ISBLANK(Table1[[#This Row],[예약일(확정)]]),"",Table1[[#This Row],[예약일(확정)]]+7)</f>
        <v/>
      </c>
      <c r="P1310" s="11"/>
      <c r="Q1310" s="11"/>
      <c r="R1310" s="11"/>
      <c r="S1310" s="11"/>
      <c r="T1310" s="11"/>
      <c r="U1310" s="10"/>
    </row>
    <row r="1311" spans="1:21" ht="17">
      <c r="A1311" s="71" t="s">
        <v>4256</v>
      </c>
      <c r="B1311" s="173" t="s">
        <v>4255</v>
      </c>
      <c r="C1311" s="172"/>
      <c r="D1311" s="150" t="s">
        <v>4</v>
      </c>
      <c r="E1311" s="20" t="str">
        <f ca="1">IF(AND(J1311&lt;&gt;"", O1311&lt;&gt;"", TODAY() &gt; O1311, N1311=""), "포스팅 지연",
IF(N1311&lt;&gt;"", "포스팅 완료",
IF(M1311=TRUE, "시술 완료",
IF(L1311=TRUE, "콘텐츠 가이드 전송",
IF(NOT(ISBLANK(J1311)), "예약 확정",
IF(I1311=TRUE, "구글폼 회신",
IF(H1311=TRUE, "구글폼 전송",
IF(G1311=TRUE, "거절",
IF(F1311=TRUE, "회신 수신",
"태핑 완료 회신대기")))))
))))</f>
        <v>태핑 완료 회신대기</v>
      </c>
      <c r="F1311" s="22" t="b">
        <v>0</v>
      </c>
      <c r="G1311" s="22" t="b">
        <v>0</v>
      </c>
      <c r="H1311" s="22" t="b">
        <v>0</v>
      </c>
      <c r="I1311" s="22" t="b">
        <f>IF(COUNTIF([1]!Form_Responses1[[#All],[Instagram account
(ex. idenel_official - Do not put "@")]], LOWER(A1311)) &gt; 0, TRUE, FALSE)</f>
        <v>0</v>
      </c>
      <c r="J1311" s="23"/>
      <c r="K1311" s="20" t="str">
        <f>IFERROR(VLOOKUP(LOWER(A1311), '[1]설문지 응답 시트1'!I:N, 6, FALSE), "")</f>
        <v/>
      </c>
      <c r="L1311" s="22" t="b">
        <v>0</v>
      </c>
      <c r="M1311" s="22" t="b">
        <v>0</v>
      </c>
      <c r="N1311" s="20"/>
      <c r="O1311" s="21" t="str">
        <f>IF(ISBLANK(Table1[[#This Row],[예약일(확정)]]),"",Table1[[#This Row],[예약일(확정)]]+7)</f>
        <v/>
      </c>
      <c r="P1311" s="20"/>
      <c r="Q1311" s="20"/>
      <c r="R1311" s="20"/>
      <c r="S1311" s="20"/>
      <c r="T1311" s="20"/>
      <c r="U1311" s="19"/>
    </row>
    <row r="1312" spans="1:21" ht="17">
      <c r="A1312" s="71" t="s">
        <v>4254</v>
      </c>
      <c r="B1312" s="169" t="s">
        <v>4253</v>
      </c>
      <c r="C1312" s="170"/>
      <c r="D1312" s="148" t="s">
        <v>4</v>
      </c>
      <c r="E1312" s="11" t="str">
        <f ca="1">IF(AND(J1312&lt;&gt;"", O1312&lt;&gt;"", TODAY() &gt; O1312, N1312=""), "포스팅 지연",
IF(N1312&lt;&gt;"", "포스팅 완료",
IF(M1312=TRUE, "시술 완료",
IF(L1312=TRUE, "콘텐츠 가이드 전송",
IF(NOT(ISBLANK(J1312)), "예약 확정",
IF(I1312=TRUE, "구글폼 회신",
IF(H1312=TRUE, "구글폼 전송",
IF(G1312=TRUE, "거절",
IF(F1312=TRUE, "회신 수신",
"태핑 완료 회신대기")))))
))))</f>
        <v>거절</v>
      </c>
      <c r="F1312" s="13" t="b">
        <v>1</v>
      </c>
      <c r="G1312" s="13" t="b">
        <v>1</v>
      </c>
      <c r="H1312" s="13" t="b">
        <v>0</v>
      </c>
      <c r="I1312" s="13" t="b">
        <f>IF(COUNTIF([1]!Form_Responses1[[#All],[Instagram account
(ex. idenel_official - Do not put "@")]], LOWER(A1312)) &gt; 0, TRUE, FALSE)</f>
        <v>0</v>
      </c>
      <c r="J1312" s="14"/>
      <c r="K1312" s="11" t="str">
        <f>IFERROR(VLOOKUP(LOWER(A1312), '[1]설문지 응답 시트1'!I:N, 6, FALSE), "")</f>
        <v/>
      </c>
      <c r="L1312" s="13" t="b">
        <v>0</v>
      </c>
      <c r="M1312" s="13" t="b">
        <v>0</v>
      </c>
      <c r="N1312" s="11"/>
      <c r="O1312" s="12" t="str">
        <f>IF(ISBLANK(Table1[[#This Row],[예약일(확정)]]),"",Table1[[#This Row],[예약일(확정)]]+7)</f>
        <v/>
      </c>
      <c r="P1312" s="11"/>
      <c r="Q1312" s="11"/>
      <c r="R1312" s="11"/>
      <c r="S1312" s="11"/>
      <c r="T1312" s="11"/>
      <c r="U1312" s="10"/>
    </row>
    <row r="1313" spans="1:21" ht="17">
      <c r="A1313" s="71" t="s">
        <v>4252</v>
      </c>
      <c r="B1313" s="173" t="s">
        <v>4251</v>
      </c>
      <c r="C1313" s="172"/>
      <c r="D1313" s="150" t="s">
        <v>4</v>
      </c>
      <c r="E1313" s="20" t="str">
        <f ca="1">IF(AND(J1313&lt;&gt;"", O1313&lt;&gt;"", TODAY() &gt; O1313, N1313=""), "포스팅 지연",
IF(N1313&lt;&gt;"", "포스팅 완료",
IF(M1313=TRUE, "시술 완료",
IF(L1313=TRUE, "콘텐츠 가이드 전송",
IF(NOT(ISBLANK(J1313)), "예약 확정",
IF(I1313=TRUE, "구글폼 회신",
IF(H1313=TRUE, "구글폼 전송",
IF(G1313=TRUE, "거절",
IF(F1313=TRUE, "회신 수신",
"태핑 완료 회신대기")))))
))))</f>
        <v>태핑 완료 회신대기</v>
      </c>
      <c r="F1313" s="22" t="b">
        <v>0</v>
      </c>
      <c r="G1313" s="22" t="b">
        <v>0</v>
      </c>
      <c r="H1313" s="22" t="b">
        <v>0</v>
      </c>
      <c r="I1313" s="22" t="b">
        <f>IF(COUNTIF([1]!Form_Responses1[[#All],[Instagram account
(ex. idenel_official - Do not put "@")]], LOWER(A1313)) &gt; 0, TRUE, FALSE)</f>
        <v>0</v>
      </c>
      <c r="J1313" s="23"/>
      <c r="K1313" s="20" t="str">
        <f>IFERROR(VLOOKUP(LOWER(A1313), '[1]설문지 응답 시트1'!I:N, 6, FALSE), "")</f>
        <v/>
      </c>
      <c r="L1313" s="22" t="b">
        <v>0</v>
      </c>
      <c r="M1313" s="22" t="b">
        <v>0</v>
      </c>
      <c r="N1313" s="20"/>
      <c r="O1313" s="21" t="str">
        <f>IF(ISBLANK(Table1[[#This Row],[예약일(확정)]]),"",Table1[[#This Row],[예약일(확정)]]+7)</f>
        <v/>
      </c>
      <c r="P1313" s="20"/>
      <c r="Q1313" s="20"/>
      <c r="R1313" s="20"/>
      <c r="S1313" s="20"/>
      <c r="T1313" s="20"/>
      <c r="U1313" s="19"/>
    </row>
    <row r="1314" spans="1:21" ht="17">
      <c r="A1314" s="71" t="s">
        <v>154</v>
      </c>
      <c r="B1314" s="169" t="s">
        <v>4250</v>
      </c>
      <c r="C1314" s="170"/>
      <c r="D1314" s="148" t="s">
        <v>4</v>
      </c>
      <c r="E1314" s="11" t="str">
        <f ca="1">IF(AND(J1314&lt;&gt;"", O1314&lt;&gt;"", TODAY() &gt; O1314, N1314=""), "포스팅 지연",
IF(N1314&lt;&gt;"", "포스팅 완료",
IF(M1314=TRUE, "시술 완료",
IF(L1314=TRUE, "콘텐츠 가이드 전송",
IF(NOT(ISBLANK(J1314)), "예약 확정",
IF(I1314=TRUE, "구글폼 회신",
IF(H1314=TRUE, "구글폼 전송",
IF(G1314=TRUE, "거절",
IF(F1314=TRUE, "회신 수신",
"태핑 완료 회신대기")))))
))))</f>
        <v>구글폼 전송</v>
      </c>
      <c r="F1314" s="13" t="b">
        <v>1</v>
      </c>
      <c r="G1314" s="13" t="b">
        <v>0</v>
      </c>
      <c r="H1314" s="13" t="b">
        <v>1</v>
      </c>
      <c r="I1314" s="13" t="b">
        <f>IF(COUNTIF([1]!Form_Responses1[[#All],[Instagram account
(ex. idenel_official - Do not put "@")]], LOWER(A1314)) &gt; 0, TRUE, FALSE)</f>
        <v>0</v>
      </c>
      <c r="J1314" s="14"/>
      <c r="K1314" s="11" t="str">
        <f>IFERROR(VLOOKUP(LOWER(A1314), '[1]설문지 응답 시트1'!I:N, 6, FALSE), "")</f>
        <v/>
      </c>
      <c r="L1314" s="13" t="b">
        <v>0</v>
      </c>
      <c r="M1314" s="13" t="b">
        <v>0</v>
      </c>
      <c r="N1314" s="11"/>
      <c r="O1314" s="12" t="str">
        <f>IF(ISBLANK(Table1[[#This Row],[예약일(확정)]]),"",Table1[[#This Row],[예약일(확정)]]+7)</f>
        <v/>
      </c>
      <c r="P1314" s="11"/>
      <c r="Q1314" s="11"/>
      <c r="R1314" s="11"/>
      <c r="S1314" s="11"/>
      <c r="T1314" s="11"/>
      <c r="U1314" s="10"/>
    </row>
    <row r="1315" spans="1:21" ht="17">
      <c r="A1315" s="124" t="s">
        <v>4249</v>
      </c>
      <c r="B1315" s="167" t="s">
        <v>4248</v>
      </c>
      <c r="C1315" s="172"/>
      <c r="D1315" s="150" t="s">
        <v>4</v>
      </c>
      <c r="E1315" s="20" t="str">
        <f ca="1">IF(AND(J1315&lt;&gt;"", O1315&lt;&gt;"", TODAY() &gt; O1315, N1315=""), "포스팅 지연",
IF(N1315&lt;&gt;"", "포스팅 완료",
IF(M1315=TRUE, "시술 완료",
IF(L1315=TRUE, "콘텐츠 가이드 전송",
IF(NOT(ISBLANK(J1315)), "예약 확정",
IF(I1315=TRUE, "구글폼 회신",
IF(H1315=TRUE, "구글폼 전송",
IF(G1315=TRUE, "거절",
IF(F1315=TRUE, "회신 수신",
"태핑 완료 회신대기")))))
))))</f>
        <v>태핑 완료 회신대기</v>
      </c>
      <c r="F1315" s="22" t="b">
        <v>0</v>
      </c>
      <c r="G1315" s="22" t="b">
        <v>0</v>
      </c>
      <c r="H1315" s="22" t="b">
        <v>0</v>
      </c>
      <c r="I1315" s="22" t="b">
        <f>IF(COUNTIF([1]!Form_Responses1[[#All],[Instagram account
(ex. idenel_official - Do not put "@")]], LOWER(A1315)) &gt; 0, TRUE, FALSE)</f>
        <v>0</v>
      </c>
      <c r="J1315" s="23"/>
      <c r="K1315" s="20" t="str">
        <f>IFERROR(VLOOKUP(LOWER(A1315), '[1]설문지 응답 시트1'!I:N, 6, FALSE), "")</f>
        <v/>
      </c>
      <c r="L1315" s="22" t="b">
        <v>0</v>
      </c>
      <c r="M1315" s="22" t="b">
        <v>0</v>
      </c>
      <c r="N1315" s="20"/>
      <c r="O1315" s="21" t="str">
        <f>IF(ISBLANK(Table1[[#This Row],[예약일(확정)]]),"",Table1[[#This Row],[예약일(확정)]]+7)</f>
        <v/>
      </c>
      <c r="P1315" s="20"/>
      <c r="Q1315" s="20"/>
      <c r="R1315" s="20"/>
      <c r="S1315" s="20"/>
      <c r="T1315" s="20"/>
      <c r="U1315" s="19"/>
    </row>
    <row r="1316" spans="1:21" ht="17">
      <c r="A1316" s="124" t="s">
        <v>4247</v>
      </c>
      <c r="B1316" s="171" t="s">
        <v>4246</v>
      </c>
      <c r="C1316" s="170"/>
      <c r="D1316" s="148" t="s">
        <v>4</v>
      </c>
      <c r="E1316" s="11" t="str">
        <f ca="1">IF(AND(J1316&lt;&gt;"", O1316&lt;&gt;"", TODAY() &gt; O1316, N1316=""), "포스팅 지연",
IF(N1316&lt;&gt;"", "포스팅 완료",
IF(M1316=TRUE, "시술 완료",
IF(L1316=TRUE, "콘텐츠 가이드 전송",
IF(NOT(ISBLANK(J1316)), "예약 확정",
IF(I1316=TRUE, "구글폼 회신",
IF(H1316=TRUE, "구글폼 전송",
IF(G1316=TRUE, "거절",
IF(F1316=TRUE, "회신 수신",
"태핑 완료 회신대기")))))
))))</f>
        <v>회신 수신</v>
      </c>
      <c r="F1316" s="13" t="b">
        <v>1</v>
      </c>
      <c r="G1316" s="13" t="b">
        <v>0</v>
      </c>
      <c r="H1316" s="13" t="b">
        <v>0</v>
      </c>
      <c r="I1316" s="13" t="b">
        <f>IF(COUNTIF([1]!Form_Responses1[[#All],[Instagram account
(ex. idenel_official - Do not put "@")]], LOWER(A1316)) &gt; 0, TRUE, FALSE)</f>
        <v>0</v>
      </c>
      <c r="J1316" s="14"/>
      <c r="K1316" s="11" t="str">
        <f>IFERROR(VLOOKUP(LOWER(A1316), '[1]설문지 응답 시트1'!I:N, 6, FALSE), "")</f>
        <v/>
      </c>
      <c r="L1316" s="13" t="b">
        <v>0</v>
      </c>
      <c r="M1316" s="13" t="b">
        <v>0</v>
      </c>
      <c r="N1316" s="11"/>
      <c r="O1316" s="12" t="str">
        <f>IF(ISBLANK(Table1[[#This Row],[예약일(확정)]]),"",Table1[[#This Row],[예약일(확정)]]+7)</f>
        <v/>
      </c>
      <c r="P1316" s="11"/>
      <c r="Q1316" s="11"/>
      <c r="R1316" s="11"/>
      <c r="S1316" s="11"/>
      <c r="T1316" s="11"/>
      <c r="U1316" s="10"/>
    </row>
    <row r="1317" spans="1:21" ht="17">
      <c r="A1317" s="124" t="s">
        <v>4245</v>
      </c>
      <c r="B1317" s="167" t="s">
        <v>4244</v>
      </c>
      <c r="C1317" s="172"/>
      <c r="D1317" s="150" t="s">
        <v>4</v>
      </c>
      <c r="E1317" s="20" t="str">
        <f ca="1">IF(AND(J1317&lt;&gt;"", O1317&lt;&gt;"", TODAY() &gt; O1317, N1317=""), "포스팅 지연",
IF(N1317&lt;&gt;"", "포스팅 완료",
IF(M1317=TRUE, "시술 완료",
IF(L1317=TRUE, "콘텐츠 가이드 전송",
IF(NOT(ISBLANK(J1317)), "예약 확정",
IF(I1317=TRUE, "구글폼 회신",
IF(H1317=TRUE, "구글폼 전송",
IF(G1317=TRUE, "거절",
IF(F1317=TRUE, "회신 수신",
"태핑 완료 회신대기")))))
))))</f>
        <v>태핑 완료 회신대기</v>
      </c>
      <c r="F1317" s="22" t="b">
        <v>0</v>
      </c>
      <c r="G1317" s="22" t="b">
        <v>0</v>
      </c>
      <c r="H1317" s="22" t="b">
        <v>0</v>
      </c>
      <c r="I1317" s="22" t="b">
        <f>IF(COUNTIF([1]!Form_Responses1[[#All],[Instagram account
(ex. idenel_official - Do not put "@")]], LOWER(A1317)) &gt; 0, TRUE, FALSE)</f>
        <v>0</v>
      </c>
      <c r="J1317" s="23"/>
      <c r="K1317" s="20" t="str">
        <f>IFERROR(VLOOKUP(LOWER(A1317), '[1]설문지 응답 시트1'!I:N, 6, FALSE), "")</f>
        <v/>
      </c>
      <c r="L1317" s="22" t="b">
        <v>0</v>
      </c>
      <c r="M1317" s="22" t="b">
        <v>0</v>
      </c>
      <c r="N1317" s="20"/>
      <c r="O1317" s="21" t="str">
        <f>IF(ISBLANK(Table1[[#This Row],[예약일(확정)]]),"",Table1[[#This Row],[예약일(확정)]]+7)</f>
        <v/>
      </c>
      <c r="P1317" s="20"/>
      <c r="Q1317" s="20"/>
      <c r="R1317" s="20"/>
      <c r="S1317" s="20"/>
      <c r="T1317" s="20"/>
      <c r="U1317" s="19"/>
    </row>
    <row r="1318" spans="1:21" ht="17">
      <c r="A1318" s="71" t="s">
        <v>4243</v>
      </c>
      <c r="B1318" s="173" t="s">
        <v>4242</v>
      </c>
      <c r="C1318" s="166"/>
      <c r="D1318" s="148" t="s">
        <v>4</v>
      </c>
      <c r="E1318" s="11" t="str">
        <f ca="1">IF(AND(J1318&lt;&gt;"", O1318&lt;&gt;"", TODAY() &gt; O1318, N1318=""), "포스팅 지연",
IF(N1318&lt;&gt;"", "포스팅 완료",
IF(M1318=TRUE, "시술 완료",
IF(L1318=TRUE, "콘텐츠 가이드 전송",
IF(NOT(ISBLANK(J1318)), "예약 확정",
IF(I1318=TRUE, "구글폼 회신",
IF(H1318=TRUE, "구글폼 전송",
IF(G1318=TRUE, "거절",
IF(F1318=TRUE, "회신 수신",
"태핑 완료 회신대기")))))
))))</f>
        <v>포스팅 완료</v>
      </c>
      <c r="F1318" s="13" t="b">
        <v>1</v>
      </c>
      <c r="G1318" s="13" t="b">
        <v>0</v>
      </c>
      <c r="H1318" s="13" t="b">
        <v>1</v>
      </c>
      <c r="I1318" s="13" t="b">
        <f>IF(COUNTIF([1]!Form_Responses1[[#All],[Instagram account
(ex. idenel_official - Do not put "@")]], LOWER(A1318)) &gt; 0, TRUE, FALSE)</f>
        <v>1</v>
      </c>
      <c r="J1318" s="14">
        <v>45832.625</v>
      </c>
      <c r="K1318" s="11" t="str">
        <f>IFERROR(VLOOKUP(LOWER(A1318), '[1]설문지 응답 시트1'!I:N, 6, FALSE), "")</f>
        <v>Benjamin Clinic (Gangnam)</v>
      </c>
      <c r="L1318" s="13" t="b">
        <v>0</v>
      </c>
      <c r="M1318" s="13" t="b">
        <v>0</v>
      </c>
      <c r="N1318" s="187" t="s">
        <v>4241</v>
      </c>
      <c r="O1318" s="12">
        <f>IF(ISBLANK(Table1[[#This Row],[예약일(확정)]]),"",Table1[[#This Row],[예약일(확정)]]+7)</f>
        <v>45839.625</v>
      </c>
      <c r="P1318" s="186"/>
      <c r="Q1318" s="11"/>
      <c r="R1318" s="11"/>
      <c r="S1318" s="11"/>
      <c r="T1318" s="11" t="s">
        <v>1962</v>
      </c>
      <c r="U1318" s="10" t="s">
        <v>4240</v>
      </c>
    </row>
    <row r="1319" spans="1:21" ht="17">
      <c r="A1319" s="71" t="s">
        <v>4239</v>
      </c>
      <c r="B1319" s="173" t="s">
        <v>4238</v>
      </c>
      <c r="C1319" s="172"/>
      <c r="D1319" s="150" t="s">
        <v>4</v>
      </c>
      <c r="E1319" s="20" t="str">
        <f ca="1">IF(AND(J1319&lt;&gt;"", O1319&lt;&gt;"", TODAY() &gt; O1319, N1319=""), "포스팅 지연",
IF(N1319&lt;&gt;"", "포스팅 완료",
IF(M1319=TRUE, "시술 완료",
IF(L1319=TRUE, "콘텐츠 가이드 전송",
IF(NOT(ISBLANK(J1319)), "예약 확정",
IF(I1319=TRUE, "구글폼 회신",
IF(H1319=TRUE, "구글폼 전송",
IF(G1319=TRUE, "거절",
IF(F1319=TRUE, "회신 수신",
"태핑 완료 회신대기")))))
))))</f>
        <v>태핑 완료 회신대기</v>
      </c>
      <c r="F1319" s="22" t="b">
        <v>0</v>
      </c>
      <c r="G1319" s="22" t="b">
        <v>0</v>
      </c>
      <c r="H1319" s="22" t="b">
        <v>0</v>
      </c>
      <c r="I1319" s="22" t="b">
        <f>IF(COUNTIF([1]!Form_Responses1[[#All],[Instagram account
(ex. idenel_official - Do not put "@")]], LOWER(A1319)) &gt; 0, TRUE, FALSE)</f>
        <v>0</v>
      </c>
      <c r="J1319" s="23"/>
      <c r="K1319" s="20" t="str">
        <f>IFERROR(VLOOKUP(LOWER(A1319), '[1]설문지 응답 시트1'!I:N, 6, FALSE), "")</f>
        <v/>
      </c>
      <c r="L1319" s="22" t="b">
        <v>0</v>
      </c>
      <c r="M1319" s="22" t="b">
        <v>0</v>
      </c>
      <c r="N1319" s="20"/>
      <c r="O1319" s="21" t="str">
        <f>IF(ISBLANK(Table1[[#This Row],[예약일(확정)]]),"",Table1[[#This Row],[예약일(확정)]]+7)</f>
        <v/>
      </c>
      <c r="P1319" s="20"/>
      <c r="Q1319" s="20"/>
      <c r="R1319" s="20"/>
      <c r="S1319" s="20"/>
      <c r="T1319" s="20"/>
      <c r="U1319" s="19"/>
    </row>
    <row r="1320" spans="1:21" ht="17">
      <c r="A1320" s="124" t="s">
        <v>4237</v>
      </c>
      <c r="B1320" s="171" t="s">
        <v>4236</v>
      </c>
      <c r="C1320" s="170"/>
      <c r="D1320" s="148" t="s">
        <v>4</v>
      </c>
      <c r="E1320" s="11" t="str">
        <f ca="1">IF(AND(J1320&lt;&gt;"", O1320&lt;&gt;"", TODAY() &gt; O1320, N1320=""), "포스팅 지연",
IF(N1320&lt;&gt;"", "포스팅 완료",
IF(M1320=TRUE, "시술 완료",
IF(L1320=TRUE, "콘텐츠 가이드 전송",
IF(NOT(ISBLANK(J1320)), "예약 확정",
IF(I1320=TRUE, "구글폼 회신",
IF(H1320=TRUE, "구글폼 전송",
IF(G1320=TRUE, "거절",
IF(F1320=TRUE, "회신 수신",
"태핑 완료 회신대기")))))
))))</f>
        <v>태핑 완료 회신대기</v>
      </c>
      <c r="F1320" s="13" t="b">
        <v>0</v>
      </c>
      <c r="G1320" s="13" t="b">
        <v>0</v>
      </c>
      <c r="H1320" s="13" t="b">
        <v>0</v>
      </c>
      <c r="I1320" s="13" t="b">
        <f>IF(COUNTIF([1]!Form_Responses1[[#All],[Instagram account
(ex. idenel_official - Do not put "@")]], LOWER(A1320)) &gt; 0, TRUE, FALSE)</f>
        <v>0</v>
      </c>
      <c r="J1320" s="14"/>
      <c r="K1320" s="11" t="str">
        <f>IFERROR(VLOOKUP(LOWER(A1320), '[1]설문지 응답 시트1'!I:N, 6, FALSE), "")</f>
        <v/>
      </c>
      <c r="L1320" s="13" t="b">
        <v>0</v>
      </c>
      <c r="M1320" s="13" t="b">
        <v>0</v>
      </c>
      <c r="N1320" s="11"/>
      <c r="O1320" s="12" t="str">
        <f>IF(ISBLANK(Table1[[#This Row],[예약일(확정)]]),"",Table1[[#This Row],[예약일(확정)]]+7)</f>
        <v/>
      </c>
      <c r="P1320" s="11"/>
      <c r="Q1320" s="11"/>
      <c r="R1320" s="11"/>
      <c r="S1320" s="11"/>
      <c r="T1320" s="11"/>
      <c r="U1320" s="10"/>
    </row>
    <row r="1321" spans="1:21" ht="17">
      <c r="A1321" s="71" t="s">
        <v>168</v>
      </c>
      <c r="B1321" s="173" t="s">
        <v>4235</v>
      </c>
      <c r="C1321" s="172"/>
      <c r="D1321" s="150" t="s">
        <v>4</v>
      </c>
      <c r="E1321" s="20" t="str">
        <f ca="1">IF(AND(J1321&lt;&gt;"", O1321&lt;&gt;"", TODAY() &gt; O1321, N1321=""), "포스팅 지연",
IF(N1321&lt;&gt;"", "포스팅 완료",
IF(M1321=TRUE, "시술 완료",
IF(L1321=TRUE, "콘텐츠 가이드 전송",
IF(NOT(ISBLANK(J1321)), "예약 확정",
IF(I1321=TRUE, "구글폼 회신",
IF(H1321=TRUE, "구글폼 전송",
IF(G1321=TRUE, "거절",
IF(F1321=TRUE, "회신 수신",
"태핑 완료 회신대기")))))
))))</f>
        <v>태핑 완료 회신대기</v>
      </c>
      <c r="F1321" s="22" t="b">
        <v>0</v>
      </c>
      <c r="G1321" s="22" t="b">
        <v>0</v>
      </c>
      <c r="H1321" s="22" t="b">
        <v>0</v>
      </c>
      <c r="I1321" s="22" t="b">
        <f>IF(COUNTIF([1]!Form_Responses1[[#All],[Instagram account
(ex. idenel_official - Do not put "@")]], LOWER(A1321)) &gt; 0, TRUE, FALSE)</f>
        <v>0</v>
      </c>
      <c r="J1321" s="23"/>
      <c r="K1321" s="20" t="str">
        <f>IFERROR(VLOOKUP(LOWER(A1321), '[1]설문지 응답 시트1'!I:N, 6, FALSE), "")</f>
        <v/>
      </c>
      <c r="L1321" s="22" t="b">
        <v>0</v>
      </c>
      <c r="M1321" s="22" t="b">
        <v>0</v>
      </c>
      <c r="N1321" s="20"/>
      <c r="O1321" s="21" t="str">
        <f>IF(ISBLANK(Table1[[#This Row],[예약일(확정)]]),"",Table1[[#This Row],[예약일(확정)]]+7)</f>
        <v/>
      </c>
      <c r="P1321" s="20"/>
      <c r="Q1321" s="20"/>
      <c r="R1321" s="20"/>
      <c r="S1321" s="20"/>
      <c r="T1321" s="20"/>
      <c r="U1321" s="19"/>
    </row>
    <row r="1322" spans="1:21" ht="17">
      <c r="A1322" s="71" t="s">
        <v>4234</v>
      </c>
      <c r="B1322" s="169" t="s">
        <v>4233</v>
      </c>
      <c r="C1322" s="170"/>
      <c r="D1322" s="148" t="s">
        <v>4</v>
      </c>
      <c r="E1322" s="11" t="str">
        <f ca="1">IF(AND(J1322&lt;&gt;"", O1322&lt;&gt;"", TODAY() &gt; O1322, N1322=""), "포스팅 지연",
IF(N1322&lt;&gt;"", "포스팅 완료",
IF(M1322=TRUE, "시술 완료",
IF(L1322=TRUE, "콘텐츠 가이드 전송",
IF(NOT(ISBLANK(J1322)), "예약 확정",
IF(I1322=TRUE, "구글폼 회신",
IF(H1322=TRUE, "구글폼 전송",
IF(G1322=TRUE, "거절",
IF(F1322=TRUE, "회신 수신",
"태핑 완료 회신대기")))))
))))</f>
        <v>태핑 완료 회신대기</v>
      </c>
      <c r="F1322" s="13" t="b">
        <v>0</v>
      </c>
      <c r="G1322" s="13" t="b">
        <v>0</v>
      </c>
      <c r="H1322" s="13" t="b">
        <v>0</v>
      </c>
      <c r="I1322" s="13" t="b">
        <f>IF(COUNTIF([1]!Form_Responses1[[#All],[Instagram account
(ex. idenel_official - Do not put "@")]], LOWER(A1322)) &gt; 0, TRUE, FALSE)</f>
        <v>0</v>
      </c>
      <c r="J1322" s="14"/>
      <c r="K1322" s="11" t="str">
        <f>IFERROR(VLOOKUP(LOWER(A1322), '[1]설문지 응답 시트1'!I:N, 6, FALSE), "")</f>
        <v/>
      </c>
      <c r="L1322" s="13" t="b">
        <v>0</v>
      </c>
      <c r="M1322" s="13" t="b">
        <v>0</v>
      </c>
      <c r="N1322" s="11"/>
      <c r="O1322" s="12" t="str">
        <f>IF(ISBLANK(Table1[[#This Row],[예약일(확정)]]),"",Table1[[#This Row],[예약일(확정)]]+7)</f>
        <v/>
      </c>
      <c r="P1322" s="11"/>
      <c r="Q1322" s="11"/>
      <c r="R1322" s="11"/>
      <c r="S1322" s="11"/>
      <c r="T1322" s="11"/>
      <c r="U1322" s="10"/>
    </row>
    <row r="1323" spans="1:21" ht="17">
      <c r="A1323" s="71" t="s">
        <v>4232</v>
      </c>
      <c r="B1323" s="169" t="s">
        <v>4231</v>
      </c>
      <c r="C1323" s="168"/>
      <c r="D1323" s="150" t="s">
        <v>4</v>
      </c>
      <c r="E1323" s="20" t="str">
        <f ca="1">IF(AND(J1323&lt;&gt;"", O1323&lt;&gt;"", TODAY() &gt; O1323, N1323=""), "포스팅 지연",
IF(N1323&lt;&gt;"", "포스팅 완료",
IF(M1323=TRUE, "시술 완료",
IF(L1323=TRUE, "콘텐츠 가이드 전송",
IF(NOT(ISBLANK(J1323)), "예약 확정",
IF(I1323=TRUE, "구글폼 회신",
IF(H1323=TRUE, "구글폼 전송",
IF(G1323=TRUE, "거절",
IF(F1323=TRUE, "회신 수신",
"태핑 완료 회신대기")))))
))))</f>
        <v>포스팅 완료</v>
      </c>
      <c r="F1323" s="22" t="b">
        <v>1</v>
      </c>
      <c r="G1323" s="22" t="b">
        <v>0</v>
      </c>
      <c r="H1323" s="22" t="b">
        <v>1</v>
      </c>
      <c r="I1323" s="22" t="b">
        <f>IF(COUNTIF([1]!Form_Responses1[[#All],[Instagram account
(ex. idenel_official - Do not put "@")]], LOWER(A1323)) &gt; 0, TRUE, FALSE)</f>
        <v>1</v>
      </c>
      <c r="J1323" s="23">
        <v>45832.6875</v>
      </c>
      <c r="K1323" s="20" t="str">
        <f>IFERROR(VLOOKUP(LOWER(A1323), '[1]설문지 응답 시트1'!I:N, 6, FALSE), "")</f>
        <v>Benjamin Clinic (Gangnam)</v>
      </c>
      <c r="L1323" s="22" t="b">
        <v>0</v>
      </c>
      <c r="M1323" s="22" t="b">
        <v>0</v>
      </c>
      <c r="N1323" s="33" t="s">
        <v>4230</v>
      </c>
      <c r="O1323" s="21">
        <f>IF(ISBLANK(Table1[[#This Row],[예약일(확정)]]),"",Table1[[#This Row],[예약일(확정)]]+7)</f>
        <v>45839.6875</v>
      </c>
      <c r="P1323" s="20"/>
      <c r="Q1323" s="20"/>
      <c r="R1323" s="20"/>
      <c r="S1323" s="20"/>
      <c r="T1323" s="20" t="s">
        <v>1962</v>
      </c>
      <c r="U1323" s="19"/>
    </row>
    <row r="1324" spans="1:21" ht="17">
      <c r="A1324" s="71" t="s">
        <v>4229</v>
      </c>
      <c r="B1324" s="169" t="s">
        <v>4228</v>
      </c>
      <c r="C1324" s="170"/>
      <c r="D1324" s="148" t="s">
        <v>4</v>
      </c>
      <c r="E1324" s="11" t="str">
        <f ca="1">IF(AND(J1324&lt;&gt;"", O1324&lt;&gt;"", TODAY() &gt; O1324, N1324=""), "포스팅 지연",
IF(N1324&lt;&gt;"", "포스팅 완료",
IF(M1324=TRUE, "시술 완료",
IF(L1324=TRUE, "콘텐츠 가이드 전송",
IF(NOT(ISBLANK(J1324)), "예약 확정",
IF(I1324=TRUE, "구글폼 회신",
IF(H1324=TRUE, "구글폼 전송",
IF(G1324=TRUE, "거절",
IF(F1324=TRUE, "회신 수신",
"태핑 완료 회신대기")))))
))))</f>
        <v>태핑 완료 회신대기</v>
      </c>
      <c r="F1324" s="13" t="b">
        <v>0</v>
      </c>
      <c r="G1324" s="13" t="b">
        <v>0</v>
      </c>
      <c r="H1324" s="13" t="b">
        <v>0</v>
      </c>
      <c r="I1324" s="13" t="b">
        <f>IF(COUNTIF([1]!Form_Responses1[[#All],[Instagram account
(ex. idenel_official - Do not put "@")]], LOWER(A1324)) &gt; 0, TRUE, FALSE)</f>
        <v>0</v>
      </c>
      <c r="J1324" s="14"/>
      <c r="K1324" s="11" t="str">
        <f>IFERROR(VLOOKUP(LOWER(A1324), '[1]설문지 응답 시트1'!I:N, 6, FALSE), "")</f>
        <v/>
      </c>
      <c r="L1324" s="13" t="b">
        <v>0</v>
      </c>
      <c r="M1324" s="13" t="b">
        <v>0</v>
      </c>
      <c r="N1324" s="11"/>
      <c r="O1324" s="12" t="str">
        <f>IF(ISBLANK(Table1[[#This Row],[예약일(확정)]]),"",Table1[[#This Row],[예약일(확정)]]+7)</f>
        <v/>
      </c>
      <c r="P1324" s="11"/>
      <c r="Q1324" s="11"/>
      <c r="R1324" s="11"/>
      <c r="S1324" s="11"/>
      <c r="T1324" s="11"/>
      <c r="U1324" s="10"/>
    </row>
    <row r="1325" spans="1:21" ht="17">
      <c r="A1325" s="124" t="s">
        <v>1083</v>
      </c>
      <c r="B1325" s="167" t="s">
        <v>1082</v>
      </c>
      <c r="C1325" s="172"/>
      <c r="D1325" s="150" t="s">
        <v>4</v>
      </c>
      <c r="E1325" s="20" t="str">
        <f ca="1">IF(AND(J1325&lt;&gt;"", O1325&lt;&gt;"", TODAY() &gt; O1325, N1325=""), "포스팅 지연",
IF(N1325&lt;&gt;"", "포스팅 완료",
IF(M1325=TRUE, "시술 완료",
IF(L1325=TRUE, "콘텐츠 가이드 전송",
IF(NOT(ISBLANK(J1325)), "예약 확정",
IF(I1325=TRUE, "구글폼 회신",
IF(H1325=TRUE, "구글폼 전송",
IF(G1325=TRUE, "거절",
IF(F1325=TRUE, "회신 수신",
"태핑 완료 회신대기")))))
))))</f>
        <v>구글폼 전송</v>
      </c>
      <c r="F1325" s="22" t="b">
        <v>1</v>
      </c>
      <c r="G1325" s="22" t="b">
        <v>0</v>
      </c>
      <c r="H1325" s="22" t="b">
        <v>1</v>
      </c>
      <c r="I1325" s="22" t="b">
        <f>IF(COUNTIF([1]!Form_Responses1[[#All],[Instagram account
(ex. idenel_official - Do not put "@")]], LOWER(A1325)) &gt; 0, TRUE, FALSE)</f>
        <v>0</v>
      </c>
      <c r="J1325" s="23"/>
      <c r="K1325" s="20" t="str">
        <f>IFERROR(VLOOKUP(LOWER(A1325), '[1]설문지 응답 시트1'!I:N, 6, FALSE), "")</f>
        <v/>
      </c>
      <c r="L1325" s="22" t="b">
        <v>0</v>
      </c>
      <c r="M1325" s="22" t="b">
        <v>0</v>
      </c>
      <c r="N1325" s="20"/>
      <c r="O1325" s="21" t="str">
        <f>IF(ISBLANK(Table1[[#This Row],[예약일(확정)]]),"",Table1[[#This Row],[예약일(확정)]]+7)</f>
        <v/>
      </c>
      <c r="P1325" s="20"/>
      <c r="Q1325" s="20"/>
      <c r="R1325" s="20"/>
      <c r="S1325" s="20"/>
      <c r="T1325" s="20"/>
      <c r="U1325" s="19"/>
    </row>
    <row r="1326" spans="1:21" ht="17">
      <c r="A1326" s="190" t="s">
        <v>4227</v>
      </c>
      <c r="B1326" s="189" t="s">
        <v>4226</v>
      </c>
      <c r="C1326" s="188"/>
      <c r="D1326" s="148" t="s">
        <v>4</v>
      </c>
      <c r="E1326" s="11" t="str">
        <f ca="1">IF(AND(J1326&lt;&gt;"", O1326&lt;&gt;"", TODAY() &gt; O1326, N1326=""), "포스팅 지연",
IF(N1326&lt;&gt;"", "포스팅 완료",
IF(M1326=TRUE, "시술 완료",
IF(L1326=TRUE, "콘텐츠 가이드 전송",
IF(NOT(ISBLANK(J1326)), "예약 확정",
IF(I1326=TRUE, "구글폼 회신",
IF(H1326=TRUE, "구글폼 전송",
IF(G1326=TRUE, "거절",
IF(F1326=TRUE, "회신 수신",
"태핑 완료 회신대기")))))
))))</f>
        <v>포스팅 완료</v>
      </c>
      <c r="F1326" s="13" t="b">
        <v>1</v>
      </c>
      <c r="G1326" s="13" t="b">
        <v>0</v>
      </c>
      <c r="H1326" s="13" t="b">
        <v>1</v>
      </c>
      <c r="I1326" s="13" t="b">
        <f>IF(COUNTIF([1]!Form_Responses1[[#All],[Instagram account
(ex. idenel_official - Do not put "@")]], LOWER(A1326)) &gt; 0, TRUE, FALSE)</f>
        <v>1</v>
      </c>
      <c r="J1326" s="14">
        <v>45832.708333333336</v>
      </c>
      <c r="K1326" s="11" t="str">
        <f>IFERROR(VLOOKUP(LOWER(A1326), '[1]설문지 응답 시트1'!I:N, 6, FALSE), "")</f>
        <v>Benjamin Clinic (Gangnam)</v>
      </c>
      <c r="L1326" s="13" t="b">
        <v>1</v>
      </c>
      <c r="M1326" s="13" t="b">
        <v>0</v>
      </c>
      <c r="N1326" s="187" t="s">
        <v>4225</v>
      </c>
      <c r="O1326" s="12">
        <f>IF(ISBLANK(Table1[[#This Row],[예약일(확정)]]),"",Table1[[#This Row],[예약일(확정)]]+7)</f>
        <v>45839.708333333336</v>
      </c>
      <c r="P1326" s="186"/>
      <c r="Q1326" s="11"/>
      <c r="R1326" s="11"/>
      <c r="S1326" s="11"/>
      <c r="T1326" s="58" t="s">
        <v>4224</v>
      </c>
      <c r="U1326" s="10"/>
    </row>
    <row r="1327" spans="1:21" ht="17">
      <c r="A1327" s="124" t="s">
        <v>4223</v>
      </c>
      <c r="B1327" s="167" t="s">
        <v>4222</v>
      </c>
      <c r="C1327" s="172"/>
      <c r="D1327" s="150" t="s">
        <v>4</v>
      </c>
      <c r="E1327" s="20" t="str">
        <f ca="1">IF(AND(J1327&lt;&gt;"", O1327&lt;&gt;"", TODAY() &gt; O1327, N1327=""), "포스팅 지연",
IF(N1327&lt;&gt;"", "포스팅 완료",
IF(M1327=TRUE, "시술 완료",
IF(L1327=TRUE, "콘텐츠 가이드 전송",
IF(NOT(ISBLANK(J1327)), "예약 확정",
IF(I1327=TRUE, "구글폼 회신",
IF(H1327=TRUE, "구글폼 전송",
IF(G1327=TRUE, "거절",
IF(F1327=TRUE, "회신 수신",
"태핑 완료 회신대기")))))
))))</f>
        <v>태핑 완료 회신대기</v>
      </c>
      <c r="F1327" s="22" t="b">
        <v>0</v>
      </c>
      <c r="G1327" s="22" t="b">
        <v>0</v>
      </c>
      <c r="H1327" s="22" t="b">
        <v>0</v>
      </c>
      <c r="I1327" s="22" t="b">
        <f>IF(COUNTIF([1]!Form_Responses1[[#All],[Instagram account
(ex. idenel_official - Do not put "@")]], LOWER(A1327)) &gt; 0, TRUE, FALSE)</f>
        <v>0</v>
      </c>
      <c r="J1327" s="23"/>
      <c r="K1327" s="20" t="str">
        <f>IFERROR(VLOOKUP(LOWER(A1327), '[1]설문지 응답 시트1'!I:N, 6, FALSE), "")</f>
        <v/>
      </c>
      <c r="L1327" s="22" t="b">
        <v>0</v>
      </c>
      <c r="M1327" s="22" t="b">
        <v>0</v>
      </c>
      <c r="N1327" s="20"/>
      <c r="O1327" s="21" t="str">
        <f>IF(ISBLANK(Table1[[#This Row],[예약일(확정)]]),"",Table1[[#This Row],[예약일(확정)]]+7)</f>
        <v/>
      </c>
      <c r="P1327" s="20"/>
      <c r="Q1327" s="20"/>
      <c r="R1327" s="20"/>
      <c r="S1327" s="20"/>
      <c r="T1327" s="20"/>
      <c r="U1327" s="19"/>
    </row>
    <row r="1328" spans="1:21" ht="17">
      <c r="A1328" s="124" t="s">
        <v>4221</v>
      </c>
      <c r="B1328" s="171" t="s">
        <v>4220</v>
      </c>
      <c r="C1328" s="170"/>
      <c r="D1328" s="148" t="s">
        <v>4</v>
      </c>
      <c r="E1328" s="11" t="str">
        <f ca="1">IF(AND(J1328&lt;&gt;"", O1328&lt;&gt;"", TODAY() &gt; O1328, N1328=""), "포스팅 지연",
IF(N1328&lt;&gt;"", "포스팅 완료",
IF(M1328=TRUE, "시술 완료",
IF(L1328=TRUE, "콘텐츠 가이드 전송",
IF(NOT(ISBLANK(J1328)), "예약 확정",
IF(I1328=TRUE, "구글폼 회신",
IF(H1328=TRUE, "구글폼 전송",
IF(G1328=TRUE, "거절",
IF(F1328=TRUE, "회신 수신",
"태핑 완료 회신대기")))))
))))</f>
        <v>회신 수신</v>
      </c>
      <c r="F1328" s="13" t="b">
        <v>1</v>
      </c>
      <c r="G1328" s="13" t="b">
        <v>0</v>
      </c>
      <c r="H1328" s="13" t="b">
        <v>0</v>
      </c>
      <c r="I1328" s="13" t="b">
        <f>IF(COUNTIF([1]!Form_Responses1[[#All],[Instagram account
(ex. idenel_official - Do not put "@")]], LOWER(A1328)) &gt; 0, TRUE, FALSE)</f>
        <v>0</v>
      </c>
      <c r="J1328" s="14"/>
      <c r="K1328" s="11" t="str">
        <f>IFERROR(VLOOKUP(LOWER(A1328), '[1]설문지 응답 시트1'!I:N, 6, FALSE), "")</f>
        <v/>
      </c>
      <c r="L1328" s="13" t="b">
        <v>0</v>
      </c>
      <c r="M1328" s="13" t="b">
        <v>0</v>
      </c>
      <c r="N1328" s="11"/>
      <c r="O1328" s="12" t="str">
        <f>IF(ISBLANK(Table1[[#This Row],[예약일(확정)]]),"",Table1[[#This Row],[예약일(확정)]]+7)</f>
        <v/>
      </c>
      <c r="P1328" s="11"/>
      <c r="Q1328" s="11"/>
      <c r="R1328" s="11"/>
      <c r="S1328" s="11"/>
      <c r="T1328" s="11"/>
      <c r="U1328" s="10"/>
    </row>
    <row r="1329" spans="1:21" ht="17">
      <c r="A1329" s="124" t="s">
        <v>4219</v>
      </c>
      <c r="B1329" s="167" t="s">
        <v>4218</v>
      </c>
      <c r="C1329" s="172"/>
      <c r="D1329" s="150" t="s">
        <v>4</v>
      </c>
      <c r="E1329" s="20" t="str">
        <f ca="1">IF(AND(J1329&lt;&gt;"", O1329&lt;&gt;"", TODAY() &gt; O1329, N1329=""), "포스팅 지연",
IF(N1329&lt;&gt;"", "포스팅 완료",
IF(M1329=TRUE, "시술 완료",
IF(L1329=TRUE, "콘텐츠 가이드 전송",
IF(NOT(ISBLANK(J1329)), "예약 확정",
IF(I1329=TRUE, "구글폼 회신",
IF(H1329=TRUE, "구글폼 전송",
IF(G1329=TRUE, "거절",
IF(F1329=TRUE, "회신 수신",
"태핑 완료 회신대기")))))
))))</f>
        <v>태핑 완료 회신대기</v>
      </c>
      <c r="F1329" s="22" t="b">
        <v>0</v>
      </c>
      <c r="G1329" s="22" t="b">
        <v>0</v>
      </c>
      <c r="H1329" s="22" t="b">
        <v>0</v>
      </c>
      <c r="I1329" s="22" t="b">
        <f>IF(COUNTIF([1]!Form_Responses1[[#All],[Instagram account
(ex. idenel_official - Do not put "@")]], LOWER(A1329)) &gt; 0, TRUE, FALSE)</f>
        <v>0</v>
      </c>
      <c r="J1329" s="23"/>
      <c r="K1329" s="20" t="str">
        <f>IFERROR(VLOOKUP(LOWER(A1329), '[1]설문지 응답 시트1'!I:N, 6, FALSE), "")</f>
        <v/>
      </c>
      <c r="L1329" s="22" t="b">
        <v>0</v>
      </c>
      <c r="M1329" s="22" t="b">
        <v>0</v>
      </c>
      <c r="N1329" s="20"/>
      <c r="O1329" s="21" t="str">
        <f>IF(ISBLANK(Table1[[#This Row],[예약일(확정)]]),"",Table1[[#This Row],[예약일(확정)]]+7)</f>
        <v/>
      </c>
      <c r="P1329" s="20"/>
      <c r="Q1329" s="20"/>
      <c r="R1329" s="20"/>
      <c r="S1329" s="20"/>
      <c r="T1329" s="20"/>
      <c r="U1329" s="19"/>
    </row>
    <row r="1330" spans="1:21" ht="17">
      <c r="A1330" s="71" t="s">
        <v>4217</v>
      </c>
      <c r="B1330" s="169" t="s">
        <v>4216</v>
      </c>
      <c r="C1330" s="170"/>
      <c r="D1330" s="148" t="s">
        <v>4</v>
      </c>
      <c r="E1330" s="11" t="str">
        <f ca="1">IF(AND(J1330&lt;&gt;"", O1330&lt;&gt;"", TODAY() &gt; O1330, N1330=""), "포스팅 지연",
IF(N1330&lt;&gt;"", "포스팅 완료",
IF(M1330=TRUE, "시술 완료",
IF(L1330=TRUE, "콘텐츠 가이드 전송",
IF(NOT(ISBLANK(J1330)), "예약 확정",
IF(I1330=TRUE, "구글폼 회신",
IF(H1330=TRUE, "구글폼 전송",
IF(G1330=TRUE, "거절",
IF(F1330=TRUE, "회신 수신",
"태핑 완료 회신대기")))))
))))</f>
        <v>태핑 완료 회신대기</v>
      </c>
      <c r="F1330" s="13" t="b">
        <v>0</v>
      </c>
      <c r="G1330" s="13" t="b">
        <v>0</v>
      </c>
      <c r="H1330" s="13" t="b">
        <v>0</v>
      </c>
      <c r="I1330" s="13" t="b">
        <f>IF(COUNTIF([1]!Form_Responses1[[#All],[Instagram account
(ex. idenel_official - Do not put "@")]], LOWER(A1330)) &gt; 0, TRUE, FALSE)</f>
        <v>0</v>
      </c>
      <c r="J1330" s="14"/>
      <c r="K1330" s="11" t="str">
        <f>IFERROR(VLOOKUP(LOWER(A1330), '[1]설문지 응답 시트1'!I:N, 6, FALSE), "")</f>
        <v/>
      </c>
      <c r="L1330" s="13" t="b">
        <v>0</v>
      </c>
      <c r="M1330" s="13" t="b">
        <v>0</v>
      </c>
      <c r="N1330" s="11"/>
      <c r="O1330" s="12" t="str">
        <f>IF(ISBLANK(Table1[[#This Row],[예약일(확정)]]),"",Table1[[#This Row],[예약일(확정)]]+7)</f>
        <v/>
      </c>
      <c r="P1330" s="11"/>
      <c r="Q1330" s="11"/>
      <c r="R1330" s="11"/>
      <c r="S1330" s="11"/>
      <c r="T1330" s="11"/>
      <c r="U1330" s="10"/>
    </row>
    <row r="1331" spans="1:21" ht="17">
      <c r="A1331" s="71" t="s">
        <v>4215</v>
      </c>
      <c r="B1331" s="173" t="s">
        <v>4214</v>
      </c>
      <c r="C1331" s="172"/>
      <c r="D1331" s="150" t="s">
        <v>4</v>
      </c>
      <c r="E1331" s="20" t="str">
        <f ca="1">IF(AND(J1331&lt;&gt;"", O1331&lt;&gt;"", TODAY() &gt; O1331, N1331=""), "포스팅 지연",
IF(N1331&lt;&gt;"", "포스팅 완료",
IF(M1331=TRUE, "시술 완료",
IF(L1331=TRUE, "콘텐츠 가이드 전송",
IF(NOT(ISBLANK(J1331)), "예약 확정",
IF(I1331=TRUE, "구글폼 회신",
IF(H1331=TRUE, "구글폼 전송",
IF(G1331=TRUE, "거절",
IF(F1331=TRUE, "회신 수신",
"태핑 완료 회신대기")))))
))))</f>
        <v>태핑 완료 회신대기</v>
      </c>
      <c r="F1331" s="22" t="b">
        <v>0</v>
      </c>
      <c r="G1331" s="22" t="b">
        <v>0</v>
      </c>
      <c r="H1331" s="22" t="b">
        <v>0</v>
      </c>
      <c r="I1331" s="22" t="b">
        <f>IF(COUNTIF([1]!Form_Responses1[[#All],[Instagram account
(ex. idenel_official - Do not put "@")]], LOWER(A1331)) &gt; 0, TRUE, FALSE)</f>
        <v>0</v>
      </c>
      <c r="J1331" s="23"/>
      <c r="K1331" s="20" t="str">
        <f>IFERROR(VLOOKUP(LOWER(A1331), '[1]설문지 응답 시트1'!I:N, 6, FALSE), "")</f>
        <v/>
      </c>
      <c r="L1331" s="22" t="b">
        <v>0</v>
      </c>
      <c r="M1331" s="22" t="b">
        <v>0</v>
      </c>
      <c r="N1331" s="20"/>
      <c r="O1331" s="21" t="str">
        <f>IF(ISBLANK(Table1[[#This Row],[예약일(확정)]]),"",Table1[[#This Row],[예약일(확정)]]+7)</f>
        <v/>
      </c>
      <c r="P1331" s="20"/>
      <c r="Q1331" s="20"/>
      <c r="R1331" s="20"/>
      <c r="S1331" s="20"/>
      <c r="T1331" s="20"/>
      <c r="U1331" s="19"/>
    </row>
    <row r="1332" spans="1:21" ht="17">
      <c r="A1332" s="124" t="s">
        <v>4213</v>
      </c>
      <c r="B1332" s="171" t="s">
        <v>4212</v>
      </c>
      <c r="C1332" s="170"/>
      <c r="D1332" s="148" t="s">
        <v>4</v>
      </c>
      <c r="E1332" s="11" t="str">
        <f ca="1">IF(AND(J1332&lt;&gt;"", O1332&lt;&gt;"", TODAY() &gt; O1332, N1332=""), "포스팅 지연",
IF(N1332&lt;&gt;"", "포스팅 완료",
IF(M1332=TRUE, "시술 완료",
IF(L1332=TRUE, "콘텐츠 가이드 전송",
IF(NOT(ISBLANK(J1332)), "예약 확정",
IF(I1332=TRUE, "구글폼 회신",
IF(H1332=TRUE, "구글폼 전송",
IF(G1332=TRUE, "거절",
IF(F1332=TRUE, "회신 수신",
"태핑 완료 회신대기")))))
))))</f>
        <v>태핑 완료 회신대기</v>
      </c>
      <c r="F1332" s="13" t="b">
        <v>0</v>
      </c>
      <c r="G1332" s="13" t="b">
        <v>0</v>
      </c>
      <c r="H1332" s="13" t="b">
        <v>0</v>
      </c>
      <c r="I1332" s="13" t="b">
        <f>IF(COUNTIF([1]!Form_Responses1[[#All],[Instagram account
(ex. idenel_official - Do not put "@")]], LOWER(A1332)) &gt; 0, TRUE, FALSE)</f>
        <v>0</v>
      </c>
      <c r="J1332" s="14"/>
      <c r="K1332" s="11" t="str">
        <f>IFERROR(VLOOKUP(LOWER(A1332), '[1]설문지 응답 시트1'!I:N, 6, FALSE), "")</f>
        <v/>
      </c>
      <c r="L1332" s="13" t="b">
        <v>0</v>
      </c>
      <c r="M1332" s="13" t="b">
        <v>0</v>
      </c>
      <c r="N1332" s="11"/>
      <c r="O1332" s="12" t="str">
        <f>IF(ISBLANK(Table1[[#This Row],[예약일(확정)]]),"",Table1[[#This Row],[예약일(확정)]]+7)</f>
        <v/>
      </c>
      <c r="P1332" s="11"/>
      <c r="Q1332" s="11"/>
      <c r="R1332" s="11"/>
      <c r="S1332" s="11"/>
      <c r="T1332" s="11"/>
      <c r="U1332" s="10"/>
    </row>
    <row r="1333" spans="1:21" ht="17">
      <c r="A1333" s="124" t="s">
        <v>4211</v>
      </c>
      <c r="B1333" s="167" t="s">
        <v>4210</v>
      </c>
      <c r="C1333" s="172"/>
      <c r="D1333" s="150" t="s">
        <v>4</v>
      </c>
      <c r="E1333" s="20" t="str">
        <f ca="1">IF(AND(J1333&lt;&gt;"", O1333&lt;&gt;"", TODAY() &gt; O1333, N1333=""), "포스팅 지연",
IF(N1333&lt;&gt;"", "포스팅 완료",
IF(M1333=TRUE, "시술 완료",
IF(L1333=TRUE, "콘텐츠 가이드 전송",
IF(NOT(ISBLANK(J1333)), "예약 확정",
IF(I1333=TRUE, "구글폼 회신",
IF(H1333=TRUE, "구글폼 전송",
IF(G1333=TRUE, "거절",
IF(F1333=TRUE, "회신 수신",
"태핑 완료 회신대기")))))
))))</f>
        <v>회신 수신</v>
      </c>
      <c r="F1333" s="22" t="b">
        <v>1</v>
      </c>
      <c r="G1333" s="22" t="b">
        <v>0</v>
      </c>
      <c r="H1333" s="22" t="b">
        <v>0</v>
      </c>
      <c r="I1333" s="22" t="b">
        <f>IF(COUNTIF([1]!Form_Responses1[[#All],[Instagram account
(ex. idenel_official - Do not put "@")]], LOWER(A1333)) &gt; 0, TRUE, FALSE)</f>
        <v>0</v>
      </c>
      <c r="J1333" s="23"/>
      <c r="K1333" s="20" t="str">
        <f>IFERROR(VLOOKUP(LOWER(A1333), '[1]설문지 응답 시트1'!I:N, 6, FALSE), "")</f>
        <v/>
      </c>
      <c r="L1333" s="22" t="b">
        <v>0</v>
      </c>
      <c r="M1333" s="22" t="b">
        <v>0</v>
      </c>
      <c r="N1333" s="20"/>
      <c r="O1333" s="21" t="str">
        <f>IF(ISBLANK(Table1[[#This Row],[예약일(확정)]]),"",Table1[[#This Row],[예약일(확정)]]+7)</f>
        <v/>
      </c>
      <c r="P1333" s="20"/>
      <c r="Q1333" s="20"/>
      <c r="R1333" s="20"/>
      <c r="S1333" s="20"/>
      <c r="T1333" s="20"/>
      <c r="U1333" s="19"/>
    </row>
    <row r="1334" spans="1:21" ht="17">
      <c r="A1334" s="71" t="s">
        <v>4209</v>
      </c>
      <c r="B1334" s="169" t="s">
        <v>4208</v>
      </c>
      <c r="C1334" s="170"/>
      <c r="D1334" s="148" t="s">
        <v>4</v>
      </c>
      <c r="E1334" s="11" t="str">
        <f ca="1">IF(AND(J1334&lt;&gt;"", O1334&lt;&gt;"", TODAY() &gt; O1334, N1334=""), "포스팅 지연",
IF(N1334&lt;&gt;"", "포스팅 완료",
IF(M1334=TRUE, "시술 완료",
IF(L1334=TRUE, "콘텐츠 가이드 전송",
IF(NOT(ISBLANK(J1334)), "예약 확정",
IF(I1334=TRUE, "구글폼 회신",
IF(H1334=TRUE, "구글폼 전송",
IF(G1334=TRUE, "거절",
IF(F1334=TRUE, "회신 수신",
"태핑 완료 회신대기")))))
))))</f>
        <v>콘텐츠 가이드 전송</v>
      </c>
      <c r="F1334" s="13" t="b">
        <v>1</v>
      </c>
      <c r="G1334" s="13" t="b">
        <v>0</v>
      </c>
      <c r="H1334" s="13" t="b">
        <v>1</v>
      </c>
      <c r="I1334" s="13" t="b">
        <f>IF(COUNTIF([1]!Form_Responses1[[#All],[Instagram account
(ex. idenel_official - Do not put "@")]], LOWER(A1334)) &gt; 0, TRUE, FALSE)</f>
        <v>0</v>
      </c>
      <c r="J1334" s="14">
        <v>45912.645833333336</v>
      </c>
      <c r="K1334" s="11" t="s">
        <v>339</v>
      </c>
      <c r="L1334" s="13" t="b">
        <v>1</v>
      </c>
      <c r="M1334" s="13" t="b">
        <v>0</v>
      </c>
      <c r="N1334" s="11"/>
      <c r="O1334" s="12">
        <f>IF(ISBLANK(Table1[[#This Row],[예약일(확정)]]),"",Table1[[#This Row],[예약일(확정)]]+7)</f>
        <v>45919.645833333336</v>
      </c>
      <c r="P1334" s="11" t="s">
        <v>0</v>
      </c>
      <c r="Q1334" s="11"/>
      <c r="R1334" s="11"/>
      <c r="S1334" s="11"/>
      <c r="T1334" s="11"/>
      <c r="U1334" s="10"/>
    </row>
    <row r="1335" spans="1:21" ht="17">
      <c r="A1335" s="124" t="s">
        <v>4207</v>
      </c>
      <c r="B1335" s="167" t="s">
        <v>4206</v>
      </c>
      <c r="C1335" s="172"/>
      <c r="D1335" s="150" t="s">
        <v>4</v>
      </c>
      <c r="E1335" s="20" t="str">
        <f ca="1">IF(AND(J1335&lt;&gt;"", O1335&lt;&gt;"", TODAY() &gt; O1335, N1335=""), "포스팅 지연",
IF(N1335&lt;&gt;"", "포스팅 완료",
IF(M1335=TRUE, "시술 완료",
IF(L1335=TRUE, "콘텐츠 가이드 전송",
IF(NOT(ISBLANK(J1335)), "예약 확정",
IF(I1335=TRUE, "구글폼 회신",
IF(H1335=TRUE, "구글폼 전송",
IF(G1335=TRUE, "거절",
IF(F1335=TRUE, "회신 수신",
"태핑 완료 회신대기")))))
))))</f>
        <v>태핑 완료 회신대기</v>
      </c>
      <c r="F1335" s="22" t="b">
        <v>0</v>
      </c>
      <c r="G1335" s="22" t="b">
        <v>0</v>
      </c>
      <c r="H1335" s="22" t="b">
        <v>0</v>
      </c>
      <c r="I1335" s="22" t="b">
        <f>IF(COUNTIF([1]!Form_Responses1[[#All],[Instagram account
(ex. idenel_official - Do not put "@")]], LOWER(A1335)) &gt; 0, TRUE, FALSE)</f>
        <v>0</v>
      </c>
      <c r="J1335" s="23"/>
      <c r="K1335" s="20" t="str">
        <f>IFERROR(VLOOKUP(LOWER(A1335), '[1]설문지 응답 시트1'!I:N, 6, FALSE), "")</f>
        <v/>
      </c>
      <c r="L1335" s="22" t="b">
        <v>0</v>
      </c>
      <c r="M1335" s="22" t="b">
        <v>0</v>
      </c>
      <c r="N1335" s="20"/>
      <c r="O1335" s="21" t="str">
        <f>IF(ISBLANK(Table1[[#This Row],[예약일(확정)]]),"",Table1[[#This Row],[예약일(확정)]]+7)</f>
        <v/>
      </c>
      <c r="P1335" s="20"/>
      <c r="Q1335" s="20"/>
      <c r="R1335" s="20"/>
      <c r="S1335" s="20"/>
      <c r="T1335" s="20"/>
      <c r="U1335" s="19"/>
    </row>
    <row r="1336" spans="1:21" ht="17">
      <c r="A1336" s="124" t="s">
        <v>4205</v>
      </c>
      <c r="B1336" s="143" t="s">
        <v>4204</v>
      </c>
      <c r="C1336" s="73"/>
      <c r="D1336" s="148" t="s">
        <v>4</v>
      </c>
      <c r="E1336" s="11" t="str">
        <f ca="1">IF(AND(J1336&lt;&gt;"", O1336&lt;&gt;"", TODAY() &gt; O1336, N1336=""), "포스팅 지연",
IF(N1336&lt;&gt;"", "포스팅 완료",
IF(M1336=TRUE, "시술 완료",
IF(L1336=TRUE, "콘텐츠 가이드 전송",
IF(NOT(ISBLANK(J1336)), "예약 확정",
IF(I1336=TRUE, "구글폼 회신",
IF(H1336=TRUE, "구글폼 전송",
IF(G1336=TRUE, "거절",
IF(F1336=TRUE, "회신 수신",
"태핑 완료 회신대기")))))
))))</f>
        <v>회신 수신</v>
      </c>
      <c r="F1336" s="13" t="b">
        <v>1</v>
      </c>
      <c r="G1336" s="13" t="b">
        <v>0</v>
      </c>
      <c r="H1336" s="13" t="b">
        <v>0</v>
      </c>
      <c r="I1336" s="13" t="b">
        <f>IF(COUNTIF([1]!Form_Responses1[[#All],[Instagram account
(ex. idenel_official - Do not put "@")]], LOWER(A1336)) &gt; 0, TRUE, FALSE)</f>
        <v>0</v>
      </c>
      <c r="J1336" s="14"/>
      <c r="K1336" s="11" t="str">
        <f>IFERROR(VLOOKUP(LOWER(A1336), '[1]설문지 응답 시트1'!I:N, 6, FALSE), "")</f>
        <v/>
      </c>
      <c r="L1336" s="13" t="b">
        <v>0</v>
      </c>
      <c r="M1336" s="13" t="b">
        <v>0</v>
      </c>
      <c r="N1336" s="11"/>
      <c r="O1336" s="12" t="str">
        <f>IF(ISBLANK(Table1[[#This Row],[예약일(확정)]]),"",Table1[[#This Row],[예약일(확정)]]+7)</f>
        <v/>
      </c>
      <c r="P1336" s="11"/>
      <c r="Q1336" s="11"/>
      <c r="R1336" s="11"/>
      <c r="S1336" s="11"/>
      <c r="T1336" s="11"/>
      <c r="U1336" s="10"/>
    </row>
    <row r="1337" spans="1:21" ht="17">
      <c r="A1337" s="124" t="s">
        <v>4203</v>
      </c>
      <c r="B1337" s="143" t="s">
        <v>4202</v>
      </c>
      <c r="C1337" s="70"/>
      <c r="D1337" s="150" t="s">
        <v>4</v>
      </c>
      <c r="E1337" s="20" t="str">
        <f ca="1">IF(AND(J1337&lt;&gt;"", O1337&lt;&gt;"", TODAY() &gt; O1337, N1337=""), "포스팅 지연",
IF(N1337&lt;&gt;"", "포스팅 완료",
IF(M1337=TRUE, "시술 완료",
IF(L1337=TRUE, "콘텐츠 가이드 전송",
IF(NOT(ISBLANK(J1337)), "예약 확정",
IF(I1337=TRUE, "구글폼 회신",
IF(H1337=TRUE, "구글폼 전송",
IF(G1337=TRUE, "거절",
IF(F1337=TRUE, "회신 수신",
"태핑 완료 회신대기")))))
))))</f>
        <v>태핑 완료 회신대기</v>
      </c>
      <c r="F1337" s="22" t="b">
        <v>0</v>
      </c>
      <c r="G1337" s="22" t="b">
        <v>0</v>
      </c>
      <c r="H1337" s="22" t="b">
        <v>0</v>
      </c>
      <c r="I1337" s="22" t="b">
        <f>IF(COUNTIF([1]!Form_Responses1[[#All],[Instagram account
(ex. idenel_official - Do not put "@")]], LOWER(A1337)) &gt; 0, TRUE, FALSE)</f>
        <v>0</v>
      </c>
      <c r="J1337" s="23"/>
      <c r="K1337" s="20" t="str">
        <f>IFERROR(VLOOKUP(LOWER(A1337), '[1]설문지 응답 시트1'!I:N, 6, FALSE), "")</f>
        <v/>
      </c>
      <c r="L1337" s="22" t="b">
        <v>0</v>
      </c>
      <c r="M1337" s="22" t="b">
        <v>0</v>
      </c>
      <c r="N1337" s="20"/>
      <c r="O1337" s="21" t="str">
        <f>IF(ISBLANK(Table1[[#This Row],[예약일(확정)]]),"",Table1[[#This Row],[예약일(확정)]]+7)</f>
        <v/>
      </c>
      <c r="P1337" s="20"/>
      <c r="Q1337" s="20"/>
      <c r="R1337" s="20"/>
      <c r="S1337" s="20"/>
      <c r="T1337" s="20"/>
      <c r="U1337" s="19"/>
    </row>
    <row r="1338" spans="1:21" ht="17">
      <c r="A1338" s="71" t="s">
        <v>4201</v>
      </c>
      <c r="B1338" s="169" t="s">
        <v>4200</v>
      </c>
      <c r="C1338" s="170"/>
      <c r="D1338" s="148" t="s">
        <v>4</v>
      </c>
      <c r="E1338" s="11" t="str">
        <f ca="1">IF(AND(J1338&lt;&gt;"", O1338&lt;&gt;"", TODAY() &gt; O1338, N1338=""), "포스팅 지연",
IF(N1338&lt;&gt;"", "포스팅 완료",
IF(M1338=TRUE, "시술 완료",
IF(L1338=TRUE, "콘텐츠 가이드 전송",
IF(NOT(ISBLANK(J1338)), "예약 확정",
IF(I1338=TRUE, "구글폼 회신",
IF(H1338=TRUE, "구글폼 전송",
IF(G1338=TRUE, "거절",
IF(F1338=TRUE, "회신 수신",
"태핑 완료 회신대기")))))
))))</f>
        <v>태핑 완료 회신대기</v>
      </c>
      <c r="F1338" s="13" t="b">
        <v>0</v>
      </c>
      <c r="G1338" s="13" t="b">
        <v>0</v>
      </c>
      <c r="H1338" s="13" t="b">
        <v>0</v>
      </c>
      <c r="I1338" s="13" t="b">
        <f>IF(COUNTIF([1]!Form_Responses1[[#All],[Instagram account
(ex. idenel_official - Do not put "@")]], LOWER(A1338)) &gt; 0, TRUE, FALSE)</f>
        <v>0</v>
      </c>
      <c r="J1338" s="14"/>
      <c r="K1338" s="11" t="str">
        <f>IFERROR(VLOOKUP(LOWER(A1338), '[1]설문지 응답 시트1'!I:N, 6, FALSE), "")</f>
        <v/>
      </c>
      <c r="L1338" s="13" t="b">
        <v>0</v>
      </c>
      <c r="M1338" s="13" t="b">
        <v>0</v>
      </c>
      <c r="N1338" s="11"/>
      <c r="O1338" s="12" t="str">
        <f>IF(ISBLANK(Table1[[#This Row],[예약일(확정)]]),"",Table1[[#This Row],[예약일(확정)]]+7)</f>
        <v/>
      </c>
      <c r="P1338" s="11"/>
      <c r="Q1338" s="11"/>
      <c r="R1338" s="11"/>
      <c r="S1338" s="11"/>
      <c r="T1338" s="11"/>
      <c r="U1338" s="10"/>
    </row>
    <row r="1339" spans="1:21" ht="17">
      <c r="A1339" s="124" t="s">
        <v>4199</v>
      </c>
      <c r="B1339" s="167" t="s">
        <v>4198</v>
      </c>
      <c r="C1339" s="172"/>
      <c r="D1339" s="150" t="s">
        <v>4</v>
      </c>
      <c r="E1339" s="20" t="str">
        <f ca="1">IF(AND(J1339&lt;&gt;"", O1339&lt;&gt;"", TODAY() &gt; O1339, N1339=""), "포스팅 지연",
IF(N1339&lt;&gt;"", "포스팅 완료",
IF(M1339=TRUE, "시술 완료",
IF(L1339=TRUE, "콘텐츠 가이드 전송",
IF(NOT(ISBLANK(J1339)), "예약 확정",
IF(I1339=TRUE, "구글폼 회신",
IF(H1339=TRUE, "구글폼 전송",
IF(G1339=TRUE, "거절",
IF(F1339=TRUE, "회신 수신",
"태핑 완료 회신대기")))))
))))</f>
        <v>태핑 완료 회신대기</v>
      </c>
      <c r="F1339" s="22" t="b">
        <v>0</v>
      </c>
      <c r="G1339" s="22" t="b">
        <v>0</v>
      </c>
      <c r="H1339" s="22" t="b">
        <v>0</v>
      </c>
      <c r="I1339" s="22" t="b">
        <f>IF(COUNTIF([1]!Form_Responses1[[#All],[Instagram account
(ex. idenel_official - Do not put "@")]], LOWER(A1339)) &gt; 0, TRUE, FALSE)</f>
        <v>0</v>
      </c>
      <c r="J1339" s="23"/>
      <c r="K1339" s="20" t="str">
        <f>IFERROR(VLOOKUP(LOWER(A1339), '[1]설문지 응답 시트1'!I:N, 6, FALSE), "")</f>
        <v/>
      </c>
      <c r="L1339" s="22" t="b">
        <v>0</v>
      </c>
      <c r="M1339" s="22" t="b">
        <v>0</v>
      </c>
      <c r="N1339" s="20"/>
      <c r="O1339" s="21" t="str">
        <f>IF(ISBLANK(Table1[[#This Row],[예약일(확정)]]),"",Table1[[#This Row],[예약일(확정)]]+7)</f>
        <v/>
      </c>
      <c r="P1339" s="20"/>
      <c r="Q1339" s="20"/>
      <c r="R1339" s="20"/>
      <c r="S1339" s="20"/>
      <c r="T1339" s="20"/>
      <c r="U1339" s="19"/>
    </row>
    <row r="1340" spans="1:21" ht="17">
      <c r="A1340" s="71" t="s">
        <v>4197</v>
      </c>
      <c r="B1340" s="169" t="s">
        <v>4196</v>
      </c>
      <c r="C1340" s="170"/>
      <c r="D1340" s="148" t="s">
        <v>4</v>
      </c>
      <c r="E1340" s="11" t="str">
        <f ca="1">IF(AND(J1340&lt;&gt;"", O1340&lt;&gt;"", TODAY() &gt; O1340, N1340=""), "포스팅 지연",
IF(N1340&lt;&gt;"", "포스팅 완료",
IF(M1340=TRUE, "시술 완료",
IF(L1340=TRUE, "콘텐츠 가이드 전송",
IF(NOT(ISBLANK(J1340)), "예약 확정",
IF(I1340=TRUE, "구글폼 회신",
IF(H1340=TRUE, "구글폼 전송",
IF(G1340=TRUE, "거절",
IF(F1340=TRUE, "회신 수신",
"태핑 완료 회신대기")))))
))))</f>
        <v>태핑 완료 회신대기</v>
      </c>
      <c r="F1340" s="13" t="b">
        <v>0</v>
      </c>
      <c r="G1340" s="13" t="b">
        <v>0</v>
      </c>
      <c r="H1340" s="13" t="b">
        <v>0</v>
      </c>
      <c r="I1340" s="13" t="b">
        <f>IF(COUNTIF([1]!Form_Responses1[[#All],[Instagram account
(ex. idenel_official - Do not put "@")]], LOWER(A1340)) &gt; 0, TRUE, FALSE)</f>
        <v>0</v>
      </c>
      <c r="J1340" s="14"/>
      <c r="K1340" s="11" t="str">
        <f>IFERROR(VLOOKUP(LOWER(A1340), '[1]설문지 응답 시트1'!I:N, 6, FALSE), "")</f>
        <v/>
      </c>
      <c r="L1340" s="13" t="b">
        <v>0</v>
      </c>
      <c r="M1340" s="13" t="b">
        <v>0</v>
      </c>
      <c r="N1340" s="11"/>
      <c r="O1340" s="12" t="str">
        <f>IF(ISBLANK(Table1[[#This Row],[예약일(확정)]]),"",Table1[[#This Row],[예약일(확정)]]+7)</f>
        <v/>
      </c>
      <c r="P1340" s="11"/>
      <c r="Q1340" s="11"/>
      <c r="R1340" s="11"/>
      <c r="S1340" s="11"/>
      <c r="T1340" s="11"/>
      <c r="U1340" s="10"/>
    </row>
    <row r="1341" spans="1:21" ht="17">
      <c r="A1341" s="124" t="s">
        <v>4195</v>
      </c>
      <c r="B1341" s="167" t="s">
        <v>4194</v>
      </c>
      <c r="C1341" s="172"/>
      <c r="D1341" s="150" t="s">
        <v>4</v>
      </c>
      <c r="E1341" s="20" t="str">
        <f ca="1">IF(AND(J1341&lt;&gt;"", O1341&lt;&gt;"", TODAY() &gt; O1341, N1341=""), "포스팅 지연",
IF(N1341&lt;&gt;"", "포스팅 완료",
IF(M1341=TRUE, "시술 완료",
IF(L1341=TRUE, "콘텐츠 가이드 전송",
IF(NOT(ISBLANK(J1341)), "예약 확정",
IF(I1341=TRUE, "구글폼 회신",
IF(H1341=TRUE, "구글폼 전송",
IF(G1341=TRUE, "거절",
IF(F1341=TRUE, "회신 수신",
"태핑 완료 회신대기")))))
))))</f>
        <v>태핑 완료 회신대기</v>
      </c>
      <c r="F1341" s="22" t="b">
        <v>0</v>
      </c>
      <c r="G1341" s="22" t="b">
        <v>0</v>
      </c>
      <c r="H1341" s="22" t="b">
        <v>0</v>
      </c>
      <c r="I1341" s="22" t="b">
        <f>IF(COUNTIF([1]!Form_Responses1[[#All],[Instagram account
(ex. idenel_official - Do not put "@")]], LOWER(A1341)) &gt; 0, TRUE, FALSE)</f>
        <v>0</v>
      </c>
      <c r="J1341" s="23"/>
      <c r="K1341" s="20" t="str">
        <f>IFERROR(VLOOKUP(LOWER(A1341), '[1]설문지 응답 시트1'!I:N, 6, FALSE), "")</f>
        <v/>
      </c>
      <c r="L1341" s="22" t="b">
        <v>0</v>
      </c>
      <c r="M1341" s="22" t="b">
        <v>0</v>
      </c>
      <c r="N1341" s="20"/>
      <c r="O1341" s="21" t="str">
        <f>IF(ISBLANK(Table1[[#This Row],[예약일(확정)]]),"",Table1[[#This Row],[예약일(확정)]]+7)</f>
        <v/>
      </c>
      <c r="P1341" s="20"/>
      <c r="Q1341" s="20"/>
      <c r="R1341" s="20"/>
      <c r="S1341" s="20"/>
      <c r="T1341" s="20"/>
      <c r="U1341" s="19"/>
    </row>
    <row r="1342" spans="1:21" ht="17">
      <c r="A1342" s="71" t="s">
        <v>4193</v>
      </c>
      <c r="B1342" s="169" t="s">
        <v>4192</v>
      </c>
      <c r="C1342" s="170"/>
      <c r="D1342" s="148" t="s">
        <v>4</v>
      </c>
      <c r="E1342" s="11" t="str">
        <f ca="1">IF(AND(J1342&lt;&gt;"", O1342&lt;&gt;"", TODAY() &gt; O1342, N1342=""), "포스팅 지연",
IF(N1342&lt;&gt;"", "포스팅 완료",
IF(M1342=TRUE, "시술 완료",
IF(L1342=TRUE, "콘텐츠 가이드 전송",
IF(NOT(ISBLANK(J1342)), "예약 확정",
IF(I1342=TRUE, "구글폼 회신",
IF(H1342=TRUE, "구글폼 전송",
IF(G1342=TRUE, "거절",
IF(F1342=TRUE, "회신 수신",
"태핑 완료 회신대기")))))
))))</f>
        <v>구글폼 전송</v>
      </c>
      <c r="F1342" s="13" t="b">
        <v>1</v>
      </c>
      <c r="G1342" s="13" t="b">
        <v>0</v>
      </c>
      <c r="H1342" s="13" t="b">
        <v>1</v>
      </c>
      <c r="I1342" s="13" t="b">
        <f>IF(COUNTIF([1]!Form_Responses1[[#All],[Instagram account
(ex. idenel_official - Do not put "@")]], LOWER(A1342)) &gt; 0, TRUE, FALSE)</f>
        <v>0</v>
      </c>
      <c r="J1342" s="14"/>
      <c r="K1342" s="11" t="str">
        <f>IFERROR(VLOOKUP(LOWER(A1342), '[1]설문지 응답 시트1'!I:N, 6, FALSE), "")</f>
        <v/>
      </c>
      <c r="L1342" s="13" t="b">
        <v>0</v>
      </c>
      <c r="M1342" s="13" t="b">
        <v>0</v>
      </c>
      <c r="N1342" s="11"/>
      <c r="O1342" s="12" t="str">
        <f>IF(ISBLANK(Table1[[#This Row],[예약일(확정)]]),"",Table1[[#This Row],[예약일(확정)]]+7)</f>
        <v/>
      </c>
      <c r="P1342" s="11"/>
      <c r="Q1342" s="11"/>
      <c r="R1342" s="11"/>
      <c r="S1342" s="11"/>
      <c r="T1342" s="11"/>
      <c r="U1342" s="10"/>
    </row>
    <row r="1343" spans="1:21" ht="17">
      <c r="A1343" s="124" t="s">
        <v>4191</v>
      </c>
      <c r="B1343" s="167" t="s">
        <v>4190</v>
      </c>
      <c r="C1343" s="172"/>
      <c r="D1343" s="150" t="s">
        <v>4</v>
      </c>
      <c r="E1343" s="20" t="str">
        <f ca="1">IF(AND(J1343&lt;&gt;"", O1343&lt;&gt;"", TODAY() &gt; O1343, N1343=""), "포스팅 지연",
IF(N1343&lt;&gt;"", "포스팅 완료",
IF(M1343=TRUE, "시술 완료",
IF(L1343=TRUE, "콘텐츠 가이드 전송",
IF(NOT(ISBLANK(J1343)), "예약 확정",
IF(I1343=TRUE, "구글폼 회신",
IF(H1343=TRUE, "구글폼 전송",
IF(G1343=TRUE, "거절",
IF(F1343=TRUE, "회신 수신",
"태핑 완료 회신대기")))))
))))</f>
        <v>태핑 완료 회신대기</v>
      </c>
      <c r="F1343" s="22" t="b">
        <v>0</v>
      </c>
      <c r="G1343" s="22" t="b">
        <v>0</v>
      </c>
      <c r="H1343" s="22" t="b">
        <v>0</v>
      </c>
      <c r="I1343" s="22" t="b">
        <f>IF(COUNTIF([1]!Form_Responses1[[#All],[Instagram account
(ex. idenel_official - Do not put "@")]], LOWER(A1343)) &gt; 0, TRUE, FALSE)</f>
        <v>0</v>
      </c>
      <c r="J1343" s="23"/>
      <c r="K1343" s="20" t="str">
        <f>IFERROR(VLOOKUP(LOWER(A1343), '[1]설문지 응답 시트1'!I:N, 6, FALSE), "")</f>
        <v/>
      </c>
      <c r="L1343" s="22" t="b">
        <v>0</v>
      </c>
      <c r="M1343" s="22" t="b">
        <v>0</v>
      </c>
      <c r="N1343" s="20"/>
      <c r="O1343" s="21" t="str">
        <f>IF(ISBLANK(Table1[[#This Row],[예약일(확정)]]),"",Table1[[#This Row],[예약일(확정)]]+7)</f>
        <v/>
      </c>
      <c r="P1343" s="20"/>
      <c r="Q1343" s="20"/>
      <c r="R1343" s="20"/>
      <c r="S1343" s="20"/>
      <c r="T1343" s="20"/>
      <c r="U1343" s="19"/>
    </row>
    <row r="1344" spans="1:21" ht="17">
      <c r="A1344" s="71" t="s">
        <v>4189</v>
      </c>
      <c r="B1344" s="169" t="s">
        <v>4188</v>
      </c>
      <c r="C1344" s="170"/>
      <c r="D1344" s="148" t="s">
        <v>4</v>
      </c>
      <c r="E1344" s="11" t="str">
        <f ca="1">IF(AND(J1344&lt;&gt;"", O1344&lt;&gt;"", TODAY() &gt; O1344, N1344=""), "포스팅 지연",
IF(N1344&lt;&gt;"", "포스팅 완료",
IF(M1344=TRUE, "시술 완료",
IF(L1344=TRUE, "콘텐츠 가이드 전송",
IF(NOT(ISBLANK(J1344)), "예약 확정",
IF(I1344=TRUE, "구글폼 회신",
IF(H1344=TRUE, "구글폼 전송",
IF(G1344=TRUE, "거절",
IF(F1344=TRUE, "회신 수신",
"태핑 완료 회신대기")))))
))))</f>
        <v>포스팅 완료</v>
      </c>
      <c r="F1344" s="13" t="b">
        <v>1</v>
      </c>
      <c r="G1344" s="13" t="b">
        <v>0</v>
      </c>
      <c r="H1344" s="13" t="b">
        <v>1</v>
      </c>
      <c r="I1344" s="13" t="b">
        <f>IF(COUNTIF([1]!Form_Responses1[[#All],[Instagram account
(ex. idenel_official - Do not put "@")]], LOWER(A1344)) &gt; 0, TRUE, FALSE)</f>
        <v>1</v>
      </c>
      <c r="J1344" s="14">
        <v>45833.4375</v>
      </c>
      <c r="K1344" s="11" t="str">
        <f>IFERROR(VLOOKUP(LOWER(A1344), '[1]설문지 응답 시트1'!I:N, 6, FALSE), "")</f>
        <v>Benjamin Clinic (Gangnam)</v>
      </c>
      <c r="L1344" s="13" t="b">
        <v>0</v>
      </c>
      <c r="M1344" s="13" t="b">
        <v>0</v>
      </c>
      <c r="N1344" s="187" t="s">
        <v>4187</v>
      </c>
      <c r="O1344" s="12">
        <f>IF(ISBLANK(Table1[[#This Row],[예약일(확정)]]),"",Table1[[#This Row],[예약일(확정)]]+7)</f>
        <v>45840.4375</v>
      </c>
      <c r="P1344" s="186"/>
      <c r="Q1344" s="11"/>
      <c r="R1344" s="11"/>
      <c r="S1344" s="11"/>
      <c r="T1344" s="11" t="s">
        <v>1962</v>
      </c>
      <c r="U1344" s="10"/>
    </row>
    <row r="1345" spans="1:21" ht="17">
      <c r="A1345" s="71" t="s">
        <v>4186</v>
      </c>
      <c r="B1345" s="180" t="s">
        <v>4185</v>
      </c>
      <c r="C1345" s="179"/>
      <c r="D1345" s="150" t="s">
        <v>4</v>
      </c>
      <c r="E1345" s="20" t="str">
        <f ca="1">IF(AND(J1345&lt;&gt;"", O1345&lt;&gt;"", TODAY() &gt; O1345, N1345=""), "포스팅 지연",
IF(N1345&lt;&gt;"", "포스팅 완료",
IF(M1345=TRUE, "시술 완료",
IF(L1345=TRUE, "콘텐츠 가이드 전송",
IF(NOT(ISBLANK(J1345)), "예약 확정",
IF(I1345=TRUE, "구글폼 회신",
IF(H1345=TRUE, "구글폼 전송",
IF(G1345=TRUE, "거절",
IF(F1345=TRUE, "회신 수신",
"태핑 완료 회신대기")))))
))))</f>
        <v>포스팅 완료</v>
      </c>
      <c r="F1345" s="22" t="b">
        <v>1</v>
      </c>
      <c r="G1345" s="22" t="b">
        <v>0</v>
      </c>
      <c r="H1345" s="22" t="b">
        <v>1</v>
      </c>
      <c r="I1345" s="22" t="b">
        <f>IF(COUNTIF([1]!Form_Responses1[[#All],[Instagram account
(ex. idenel_official - Do not put "@")]], LOWER(A1345)) &gt; 0, TRUE, FALSE)</f>
        <v>1</v>
      </c>
      <c r="J1345" s="23">
        <v>45833.625</v>
      </c>
      <c r="K1345" s="20" t="str">
        <f>IFERROR(VLOOKUP(LOWER(A1345), '[1]설문지 응답 시트1'!I:N, 6, FALSE), "")</f>
        <v>Benjamin Clinic (Gangnam)</v>
      </c>
      <c r="L1345" s="22" t="b">
        <v>0</v>
      </c>
      <c r="M1345" s="22" t="b">
        <v>0</v>
      </c>
      <c r="N1345" s="33" t="s">
        <v>4184</v>
      </c>
      <c r="O1345" s="21">
        <f>IF(ISBLANK(Table1[[#This Row],[예약일(확정)]]),"",Table1[[#This Row],[예약일(확정)]]+7)</f>
        <v>45840.625</v>
      </c>
      <c r="P1345" s="20"/>
      <c r="Q1345" s="20"/>
      <c r="R1345" s="20"/>
      <c r="S1345" s="20"/>
      <c r="T1345" s="20" t="s">
        <v>1962</v>
      </c>
      <c r="U1345" s="19"/>
    </row>
    <row r="1346" spans="1:21" ht="17" hidden="1">
      <c r="A1346" s="124" t="s">
        <v>4183</v>
      </c>
      <c r="B1346" s="171" t="s">
        <v>4182</v>
      </c>
      <c r="C1346" s="170"/>
      <c r="D1346" s="148" t="s">
        <v>4</v>
      </c>
      <c r="E1346" s="11" t="str">
        <f ca="1">IF(AND(J1346&lt;&gt;"", O1346&lt;&gt;"", TODAY() &gt; O1346, N1346=""), "포스팅 지연",
IF(N1346&lt;&gt;"", "포스팅 완료",
IF(M1346=TRUE, "시술 완료",
IF(L1346=TRUE, "콘텐츠 가이드 전송",
IF(NOT(ISBLANK(J1346)), "예약 확정",
IF(I1346=TRUE, "구글폼 회신",
IF(H1346=TRUE, "구글폼 전송",
IF(G1346=TRUE, "거절",
IF(F1346=TRUE, "회신 수신",
"태핑 완료 회신대기")))))
))))</f>
        <v>포스팅 완료</v>
      </c>
      <c r="F1346" s="13" t="b">
        <v>1</v>
      </c>
      <c r="G1346" s="13" t="b">
        <v>0</v>
      </c>
      <c r="H1346" s="13" t="b">
        <v>1</v>
      </c>
      <c r="I1346" s="13" t="b">
        <f>IF(COUNTIF([1]!Form_Responses1[[#All],[Instagram account
(ex. idenel_official - Do not put "@")]], LOWER(A1346)) &gt; 0, TRUE, FALSE)</f>
        <v>1</v>
      </c>
      <c r="J1346" s="14">
        <v>45842.6875</v>
      </c>
      <c r="K1346" s="11" t="str">
        <f>IFERROR(VLOOKUP(LOWER(A1346), '[1]설문지 응답 시트1'!I:N, 6, FALSE), "")</f>
        <v>Benjamin Clinic (Gangnam)</v>
      </c>
      <c r="L1346" s="13" t="b">
        <v>1</v>
      </c>
      <c r="M1346" s="13" t="b">
        <v>0</v>
      </c>
      <c r="N1346" s="58" t="s">
        <v>4181</v>
      </c>
      <c r="O1346" s="12">
        <f>IF(ISBLANK(Table1[[#This Row],[예약일(확정)]]),"",Table1[[#This Row],[예약일(확정)]]+7)</f>
        <v>45849.6875</v>
      </c>
      <c r="P1346" s="11"/>
      <c r="Q1346" s="11"/>
      <c r="R1346" s="11"/>
      <c r="S1346" s="11"/>
      <c r="T1346" s="11"/>
      <c r="U1346" s="10"/>
    </row>
    <row r="1347" spans="1:21" ht="17">
      <c r="A1347" s="71" t="s">
        <v>1118</v>
      </c>
      <c r="B1347" s="173" t="s">
        <v>1117</v>
      </c>
      <c r="C1347" s="172"/>
      <c r="D1347" s="150" t="s">
        <v>4</v>
      </c>
      <c r="E1347" s="20" t="str">
        <f ca="1">IF(AND(J1347&lt;&gt;"", O1347&lt;&gt;"", TODAY() &gt; O1347, N1347=""), "포스팅 지연",
IF(N1347&lt;&gt;"", "포스팅 완료",
IF(M1347=TRUE, "시술 완료",
IF(L1347=TRUE, "콘텐츠 가이드 전송",
IF(NOT(ISBLANK(J1347)), "예약 확정",
IF(I1347=TRUE, "구글폼 회신",
IF(H1347=TRUE, "구글폼 전송",
IF(G1347=TRUE, "거절",
IF(F1347=TRUE, "회신 수신",
"태핑 완료 회신대기")))))
))))</f>
        <v>태핑 완료 회신대기</v>
      </c>
      <c r="F1347" s="22" t="b">
        <v>0</v>
      </c>
      <c r="G1347" s="22" t="b">
        <v>0</v>
      </c>
      <c r="H1347" s="22" t="b">
        <v>0</v>
      </c>
      <c r="I1347" s="22" t="b">
        <f>IF(COUNTIF([1]!Form_Responses1[[#All],[Instagram account
(ex. idenel_official - Do not put "@")]], LOWER(A1347)) &gt; 0, TRUE, FALSE)</f>
        <v>0</v>
      </c>
      <c r="J1347" s="23"/>
      <c r="K1347" s="20" t="str">
        <f>IFERROR(VLOOKUP(LOWER(A1347), '[1]설문지 응답 시트1'!I:N, 6, FALSE), "")</f>
        <v/>
      </c>
      <c r="L1347" s="22" t="b">
        <v>0</v>
      </c>
      <c r="M1347" s="22" t="b">
        <v>0</v>
      </c>
      <c r="N1347" s="20"/>
      <c r="O1347" s="21" t="str">
        <f>IF(ISBLANK(Table1[[#This Row],[예약일(확정)]]),"",Table1[[#This Row],[예약일(확정)]]+7)</f>
        <v/>
      </c>
      <c r="P1347" s="20"/>
      <c r="Q1347" s="20"/>
      <c r="R1347" s="20"/>
      <c r="S1347" s="20"/>
      <c r="T1347" s="20"/>
      <c r="U1347" s="19"/>
    </row>
    <row r="1348" spans="1:21" ht="17">
      <c r="A1348" s="71" t="s">
        <v>4180</v>
      </c>
      <c r="B1348" s="169" t="s">
        <v>4179</v>
      </c>
      <c r="C1348" s="170"/>
      <c r="D1348" s="148" t="s">
        <v>4</v>
      </c>
      <c r="E1348" s="11" t="str">
        <f ca="1">IF(AND(J1348&lt;&gt;"", O1348&lt;&gt;"", TODAY() &gt; O1348, N1348=""), "포스팅 지연",
IF(N1348&lt;&gt;"", "포스팅 완료",
IF(M1348=TRUE, "시술 완료",
IF(L1348=TRUE, "콘텐츠 가이드 전송",
IF(NOT(ISBLANK(J1348)), "예약 확정",
IF(I1348=TRUE, "구글폼 회신",
IF(H1348=TRUE, "구글폼 전송",
IF(G1348=TRUE, "거절",
IF(F1348=TRUE, "회신 수신",
"태핑 완료 회신대기")))))
))))</f>
        <v>태핑 완료 회신대기</v>
      </c>
      <c r="F1348" s="13" t="b">
        <v>0</v>
      </c>
      <c r="G1348" s="13" t="b">
        <v>0</v>
      </c>
      <c r="H1348" s="13" t="b">
        <v>0</v>
      </c>
      <c r="I1348" s="13" t="b">
        <f>IF(COUNTIF([1]!Form_Responses1[[#All],[Instagram account
(ex. idenel_official - Do not put "@")]], LOWER(A1348)) &gt; 0, TRUE, FALSE)</f>
        <v>0</v>
      </c>
      <c r="J1348" s="14"/>
      <c r="K1348" s="11" t="str">
        <f>IFERROR(VLOOKUP(LOWER(A1348), '[1]설문지 응답 시트1'!I:N, 6, FALSE), "")</f>
        <v/>
      </c>
      <c r="L1348" s="13" t="b">
        <v>0</v>
      </c>
      <c r="M1348" s="13" t="b">
        <v>0</v>
      </c>
      <c r="N1348" s="11"/>
      <c r="O1348" s="12" t="str">
        <f>IF(ISBLANK(Table1[[#This Row],[예약일(확정)]]),"",Table1[[#This Row],[예약일(확정)]]+7)</f>
        <v/>
      </c>
      <c r="P1348" s="11"/>
      <c r="Q1348" s="11"/>
      <c r="R1348" s="11"/>
      <c r="S1348" s="11"/>
      <c r="T1348" s="11"/>
      <c r="U1348" s="10"/>
    </row>
    <row r="1349" spans="1:21" ht="17">
      <c r="A1349" s="124" t="s">
        <v>4178</v>
      </c>
      <c r="B1349" s="167" t="s">
        <v>4177</v>
      </c>
      <c r="C1349" s="172"/>
      <c r="D1349" s="150" t="s">
        <v>4</v>
      </c>
      <c r="E1349" s="20" t="str">
        <f ca="1">IF(AND(J1349&lt;&gt;"", O1349&lt;&gt;"", TODAY() &gt; O1349, N1349=""), "포스팅 지연",
IF(N1349&lt;&gt;"", "포스팅 완료",
IF(M1349=TRUE, "시술 완료",
IF(L1349=TRUE, "콘텐츠 가이드 전송",
IF(NOT(ISBLANK(J1349)), "예약 확정",
IF(I1349=TRUE, "구글폼 회신",
IF(H1349=TRUE, "구글폼 전송",
IF(G1349=TRUE, "거절",
IF(F1349=TRUE, "회신 수신",
"태핑 완료 회신대기")))))
))))</f>
        <v>포스팅 완료</v>
      </c>
      <c r="F1349" s="22" t="b">
        <v>1</v>
      </c>
      <c r="G1349" s="22" t="b">
        <v>0</v>
      </c>
      <c r="H1349" s="22" t="b">
        <v>1</v>
      </c>
      <c r="I1349" s="22" t="b">
        <f>IF(COUNTIF([1]!Form_Responses1[[#All],[Instagram account
(ex. idenel_official - Do not put "@")]], LOWER(A1349)) &gt; 0, TRUE, FALSE)</f>
        <v>1</v>
      </c>
      <c r="J1349" s="23">
        <v>45848.458333333336</v>
      </c>
      <c r="K1349" s="20" t="str">
        <f>IFERROR(VLOOKUP(LOWER(A1349), '[1]설문지 응답 시트1'!I:N, 6, FALSE), "")</f>
        <v>Benjamin Clinic (Gangnam)</v>
      </c>
      <c r="L1349" s="22" t="b">
        <v>0</v>
      </c>
      <c r="M1349" s="22" t="b">
        <v>0</v>
      </c>
      <c r="N1349" s="33" t="s">
        <v>4176</v>
      </c>
      <c r="O1349" s="21">
        <f>IF(ISBLANK(Table1[[#This Row],[예약일(확정)]]),"",Table1[[#This Row],[예약일(확정)]]+7)</f>
        <v>45855.458333333336</v>
      </c>
      <c r="P1349" s="20"/>
      <c r="Q1349" s="20"/>
      <c r="R1349" s="20"/>
      <c r="S1349" s="20"/>
      <c r="T1349" s="33" t="s">
        <v>4175</v>
      </c>
      <c r="U1349" s="19"/>
    </row>
    <row r="1350" spans="1:21" ht="17">
      <c r="A1350" s="71" t="s">
        <v>4174</v>
      </c>
      <c r="B1350" s="169" t="s">
        <v>4173</v>
      </c>
      <c r="C1350" s="170"/>
      <c r="D1350" s="148" t="s">
        <v>4</v>
      </c>
      <c r="E1350" s="11" t="str">
        <f ca="1">IF(AND(J1350&lt;&gt;"", O1350&lt;&gt;"", TODAY() &gt; O1350, N1350=""), "포스팅 지연",
IF(N1350&lt;&gt;"", "포스팅 완료",
IF(M1350=TRUE, "시술 완료",
IF(L1350=TRUE, "콘텐츠 가이드 전송",
IF(NOT(ISBLANK(J1350)), "예약 확정",
IF(I1350=TRUE, "구글폼 회신",
IF(H1350=TRUE, "구글폼 전송",
IF(G1350=TRUE, "거절",
IF(F1350=TRUE, "회신 수신",
"태핑 완료 회신대기")))))
))))</f>
        <v>태핑 완료 회신대기</v>
      </c>
      <c r="F1350" s="13" t="b">
        <v>0</v>
      </c>
      <c r="G1350" s="13" t="b">
        <v>0</v>
      </c>
      <c r="H1350" s="13" t="b">
        <v>0</v>
      </c>
      <c r="I1350" s="13" t="b">
        <f>IF(COUNTIF([1]!Form_Responses1[[#All],[Instagram account
(ex. idenel_official - Do not put "@")]], LOWER(A1350)) &gt; 0, TRUE, FALSE)</f>
        <v>0</v>
      </c>
      <c r="J1350" s="14"/>
      <c r="K1350" s="11" t="str">
        <f>IFERROR(VLOOKUP(LOWER(A1350), '[1]설문지 응답 시트1'!I:N, 6, FALSE), "")</f>
        <v/>
      </c>
      <c r="L1350" s="13" t="b">
        <v>0</v>
      </c>
      <c r="M1350" s="13" t="b">
        <v>0</v>
      </c>
      <c r="N1350" s="11"/>
      <c r="O1350" s="12" t="str">
        <f>IF(ISBLANK(Table1[[#This Row],[예약일(확정)]]),"",Table1[[#This Row],[예약일(확정)]]+7)</f>
        <v/>
      </c>
      <c r="P1350" s="11"/>
      <c r="Q1350" s="11"/>
      <c r="R1350" s="11"/>
      <c r="S1350" s="11"/>
      <c r="T1350" s="11"/>
      <c r="U1350" s="10"/>
    </row>
    <row r="1351" spans="1:21" ht="17">
      <c r="A1351" s="72" t="s">
        <v>4172</v>
      </c>
      <c r="B1351" s="169" t="s">
        <v>4171</v>
      </c>
      <c r="C1351" s="168"/>
      <c r="D1351" s="150" t="s">
        <v>4</v>
      </c>
      <c r="E1351" s="20" t="str">
        <f ca="1">IF(AND(J1351&lt;&gt;"", O1351&lt;&gt;"", TODAY() &gt; O1351, N1351=""), "포스팅 지연",
IF(N1351&lt;&gt;"", "포스팅 완료",
IF(M1351=TRUE, "시술 완료",
IF(L1351=TRUE, "콘텐츠 가이드 전송",
IF(NOT(ISBLANK(J1351)), "예약 확정",
IF(I1351=TRUE, "구글폼 회신",
IF(H1351=TRUE, "구글폼 전송",
IF(G1351=TRUE, "거절",
IF(F1351=TRUE, "회신 수신",
"태핑 완료 회신대기")))))
))))</f>
        <v>태핑 완료 회신대기</v>
      </c>
      <c r="F1351" s="22" t="b">
        <v>0</v>
      </c>
      <c r="G1351" s="22" t="b">
        <v>0</v>
      </c>
      <c r="H1351" s="22" t="b">
        <v>0</v>
      </c>
      <c r="I1351" s="22" t="b">
        <f>IF(COUNTIF([1]!Form_Responses1[[#All],[Instagram account
(ex. idenel_official - Do not put "@")]], LOWER(A1351)) &gt; 0, TRUE, FALSE)</f>
        <v>0</v>
      </c>
      <c r="J1351" s="23"/>
      <c r="K1351" s="20" t="str">
        <f>IFERROR(VLOOKUP(LOWER(A1351), '[1]설문지 응답 시트1'!I:N, 6, FALSE), "")</f>
        <v/>
      </c>
      <c r="L1351" s="22" t="b">
        <v>0</v>
      </c>
      <c r="M1351" s="22" t="b">
        <v>0</v>
      </c>
      <c r="N1351" s="20"/>
      <c r="O1351" s="21" t="str">
        <f>IF(ISBLANK(Table1[[#This Row],[예약일(확정)]]),"",Table1[[#This Row],[예약일(확정)]]+7)</f>
        <v/>
      </c>
      <c r="P1351" s="20"/>
      <c r="Q1351" s="20"/>
      <c r="R1351" s="20"/>
      <c r="S1351" s="20"/>
      <c r="T1351" s="20"/>
      <c r="U1351" s="19"/>
    </row>
    <row r="1352" spans="1:21" ht="17">
      <c r="A1352" s="71" t="s">
        <v>4170</v>
      </c>
      <c r="B1352" s="173" t="s">
        <v>4169</v>
      </c>
      <c r="C1352" s="166"/>
      <c r="D1352" s="148" t="s">
        <v>4</v>
      </c>
      <c r="E1352" s="11" t="str">
        <f ca="1">IF(AND(J1352&lt;&gt;"", O1352&lt;&gt;"", TODAY() &gt; O1352, N1352=""), "포스팅 지연",
IF(N1352&lt;&gt;"", "포스팅 완료",
IF(M1352=TRUE, "시술 완료",
IF(L1352=TRUE, "콘텐츠 가이드 전송",
IF(NOT(ISBLANK(J1352)), "예약 확정",
IF(I1352=TRUE, "구글폼 회신",
IF(H1352=TRUE, "구글폼 전송",
IF(G1352=TRUE, "거절",
IF(F1352=TRUE, "회신 수신",
"태핑 완료 회신대기")))))
))))</f>
        <v>구글폼 회신</v>
      </c>
      <c r="F1352" s="13" t="b">
        <v>1</v>
      </c>
      <c r="G1352" s="13" t="b">
        <v>0</v>
      </c>
      <c r="H1352" s="13" t="b">
        <v>1</v>
      </c>
      <c r="I1352" s="13" t="b">
        <f>IF(COUNTIF([1]!Form_Responses1[[#All],[Instagram account
(ex. idenel_official - Do not put "@")]], LOWER(A1352)) &gt; 0, TRUE, FALSE)</f>
        <v>1</v>
      </c>
      <c r="J1352" s="14"/>
      <c r="K1352" s="11" t="str">
        <f>IFERROR(VLOOKUP(LOWER(A1352), '[1]설문지 응답 시트1'!I:N, 6, FALSE), "")</f>
        <v>Benjamin Clinic (Gangnam)</v>
      </c>
      <c r="L1352" s="13" t="b">
        <v>0</v>
      </c>
      <c r="M1352" s="13" t="b">
        <v>0</v>
      </c>
      <c r="N1352" s="11"/>
      <c r="O1352" s="12" t="str">
        <f>IF(ISBLANK(Table1[[#This Row],[예약일(확정)]]),"",Table1[[#This Row],[예약일(확정)]]+7)</f>
        <v/>
      </c>
      <c r="P1352" s="11"/>
      <c r="Q1352" s="11"/>
      <c r="R1352" s="11"/>
      <c r="S1352" s="11"/>
      <c r="T1352" s="11"/>
      <c r="U1352" s="10"/>
    </row>
    <row r="1353" spans="1:21" ht="17">
      <c r="A1353" s="124" t="s">
        <v>4168</v>
      </c>
      <c r="B1353" s="171" t="s">
        <v>4167</v>
      </c>
      <c r="C1353" s="168"/>
      <c r="D1353" s="150" t="s">
        <v>4</v>
      </c>
      <c r="E1353" s="20" t="str">
        <f ca="1">IF(AND(J1353&lt;&gt;"", O1353&lt;&gt;"", TODAY() &gt; O1353, N1353=""), "포스팅 지연",
IF(N1353&lt;&gt;"", "포스팅 완료",
IF(M1353=TRUE, "시술 완료",
IF(L1353=TRUE, "콘텐츠 가이드 전송",
IF(NOT(ISBLANK(J1353)), "예약 확정",
IF(I1353=TRUE, "구글폼 회신",
IF(H1353=TRUE, "구글폼 전송",
IF(G1353=TRUE, "거절",
IF(F1353=TRUE, "회신 수신",
"태핑 완료 회신대기")))))
))))</f>
        <v>회신 수신</v>
      </c>
      <c r="F1353" s="22" t="b">
        <v>1</v>
      </c>
      <c r="G1353" s="22" t="b">
        <v>0</v>
      </c>
      <c r="H1353" s="22" t="b">
        <v>0</v>
      </c>
      <c r="I1353" s="22" t="b">
        <f>IF(COUNTIF([1]!Form_Responses1[[#All],[Instagram account
(ex. idenel_official - Do not put "@")]], LOWER(A1353)) &gt; 0, TRUE, FALSE)</f>
        <v>0</v>
      </c>
      <c r="J1353" s="23"/>
      <c r="K1353" s="20" t="str">
        <f>IFERROR(VLOOKUP(LOWER(A1353), '[1]설문지 응답 시트1'!I:N, 6, FALSE), "")</f>
        <v/>
      </c>
      <c r="L1353" s="22" t="b">
        <v>0</v>
      </c>
      <c r="M1353" s="22" t="b">
        <v>0</v>
      </c>
      <c r="N1353" s="20"/>
      <c r="O1353" s="21" t="str">
        <f>IF(ISBLANK(Table1[[#This Row],[예약일(확정)]]),"",Table1[[#This Row],[예약일(확정)]]+7)</f>
        <v/>
      </c>
      <c r="P1353" s="20"/>
      <c r="Q1353" s="20"/>
      <c r="R1353" s="20"/>
      <c r="S1353" s="20"/>
      <c r="T1353" s="20"/>
      <c r="U1353" s="19"/>
    </row>
    <row r="1354" spans="1:21" ht="17">
      <c r="A1354" s="71" t="s">
        <v>4166</v>
      </c>
      <c r="B1354" s="173" t="s">
        <v>4165</v>
      </c>
      <c r="C1354" s="166"/>
      <c r="D1354" s="148" t="s">
        <v>4</v>
      </c>
      <c r="E1354" s="11" t="str">
        <f ca="1">IF(AND(J1354&lt;&gt;"", O1354&lt;&gt;"", TODAY() &gt; O1354, N1354=""), "포스팅 지연",
IF(N1354&lt;&gt;"", "포스팅 완료",
IF(M1354=TRUE, "시술 완료",
IF(L1354=TRUE, "콘텐츠 가이드 전송",
IF(NOT(ISBLANK(J1354)), "예약 확정",
IF(I1354=TRUE, "구글폼 회신",
IF(H1354=TRUE, "구글폼 전송",
IF(G1354=TRUE, "거절",
IF(F1354=TRUE, "회신 수신",
"태핑 완료 회신대기")))))
))))</f>
        <v>구글폼 전송</v>
      </c>
      <c r="F1354" s="13" t="b">
        <v>1</v>
      </c>
      <c r="G1354" s="13" t="b">
        <v>0</v>
      </c>
      <c r="H1354" s="13" t="b">
        <v>1</v>
      </c>
      <c r="I1354" s="13" t="b">
        <f>IF(COUNTIF([1]!Form_Responses1[[#All],[Instagram account
(ex. idenel_official - Do not put "@")]], LOWER(A1354)) &gt; 0, TRUE, FALSE)</f>
        <v>0</v>
      </c>
      <c r="J1354" s="14"/>
      <c r="K1354" s="11" t="str">
        <f>IFERROR(VLOOKUP(LOWER(A1354), '[1]설문지 응답 시트1'!I:N, 6, FALSE), "")</f>
        <v/>
      </c>
      <c r="L1354" s="13" t="b">
        <v>0</v>
      </c>
      <c r="M1354" s="13" t="b">
        <v>0</v>
      </c>
      <c r="N1354" s="11"/>
      <c r="O1354" s="12" t="str">
        <f>IF(ISBLANK(Table1[[#This Row],[예약일(확정)]]),"",Table1[[#This Row],[예약일(확정)]]+7)</f>
        <v/>
      </c>
      <c r="P1354" s="11"/>
      <c r="Q1354" s="11"/>
      <c r="R1354" s="11"/>
      <c r="S1354" s="11"/>
      <c r="T1354" s="11"/>
      <c r="U1354" s="10"/>
    </row>
    <row r="1355" spans="1:21" ht="17">
      <c r="A1355" s="124" t="s">
        <v>4164</v>
      </c>
      <c r="B1355" s="171" t="s">
        <v>4163</v>
      </c>
      <c r="C1355" s="168"/>
      <c r="D1355" s="150" t="s">
        <v>4</v>
      </c>
      <c r="E1355" s="20" t="str">
        <f ca="1">IF(AND(J1355&lt;&gt;"", O1355&lt;&gt;"", TODAY() &gt; O1355, N1355=""), "포스팅 지연",
IF(N1355&lt;&gt;"", "포스팅 완료",
IF(M1355=TRUE, "시술 완료",
IF(L1355=TRUE, "콘텐츠 가이드 전송",
IF(NOT(ISBLANK(J1355)), "예약 확정",
IF(I1355=TRUE, "구글폼 회신",
IF(H1355=TRUE, "구글폼 전송",
IF(G1355=TRUE, "거절",
IF(F1355=TRUE, "회신 수신",
"태핑 완료 회신대기")))))
))))</f>
        <v>포스팅 완료</v>
      </c>
      <c r="F1355" s="22" t="b">
        <v>1</v>
      </c>
      <c r="G1355" s="22" t="b">
        <v>0</v>
      </c>
      <c r="H1355" s="22" t="b">
        <v>1</v>
      </c>
      <c r="I1355" s="22" t="b">
        <f>IF(COUNTIF([1]!Form_Responses1[[#All],[Instagram account
(ex. idenel_official - Do not put "@")]], LOWER(A1355)) &gt; 0, TRUE, FALSE)</f>
        <v>1</v>
      </c>
      <c r="J1355" s="23">
        <v>45833.75</v>
      </c>
      <c r="K1355" s="20" t="str">
        <f>IFERROR(VLOOKUP(LOWER(A1355), '[1]설문지 응답 시트1'!I:N, 6, FALSE), "")</f>
        <v>Benjamin Clinic (Gangnam)</v>
      </c>
      <c r="L1355" s="22" t="b">
        <v>0</v>
      </c>
      <c r="M1355" s="22" t="b">
        <v>0</v>
      </c>
      <c r="N1355" s="33" t="s">
        <v>4162</v>
      </c>
      <c r="O1355" s="21">
        <f>IF(ISBLANK(Table1[[#This Row],[예약일(확정)]]),"",Table1[[#This Row],[예약일(확정)]]+7)</f>
        <v>45840.75</v>
      </c>
      <c r="P1355" s="20"/>
      <c r="Q1355" s="20"/>
      <c r="R1355" s="20"/>
      <c r="S1355" s="20"/>
      <c r="T1355" s="20" t="s">
        <v>1962</v>
      </c>
      <c r="U1355" s="19"/>
    </row>
    <row r="1356" spans="1:21" ht="17">
      <c r="A1356" s="124" t="s">
        <v>4161</v>
      </c>
      <c r="B1356" s="171" t="s">
        <v>4160</v>
      </c>
      <c r="C1356" s="170"/>
      <c r="D1356" s="148" t="s">
        <v>4</v>
      </c>
      <c r="E1356" s="11" t="str">
        <f ca="1">IF(AND(J1356&lt;&gt;"", O1356&lt;&gt;"", TODAY() &gt; O1356, N1356=""), "포스팅 지연",
IF(N1356&lt;&gt;"", "포스팅 완료",
IF(M1356=TRUE, "시술 완료",
IF(L1356=TRUE, "콘텐츠 가이드 전송",
IF(NOT(ISBLANK(J1356)), "예약 확정",
IF(I1356=TRUE, "구글폼 회신",
IF(H1356=TRUE, "구글폼 전송",
IF(G1356=TRUE, "거절",
IF(F1356=TRUE, "회신 수신",
"태핑 완료 회신대기")))))
))))</f>
        <v>포스팅 완료</v>
      </c>
      <c r="F1356" s="13" t="b">
        <v>1</v>
      </c>
      <c r="G1356" s="13" t="b">
        <v>0</v>
      </c>
      <c r="H1356" s="13" t="b">
        <v>1</v>
      </c>
      <c r="I1356" s="13" t="b">
        <f>IF(COUNTIF([1]!Form_Responses1[[#All],[Instagram account
(ex. idenel_official - Do not put "@")]], LOWER(A1356)) &gt; 0, TRUE, FALSE)</f>
        <v>1</v>
      </c>
      <c r="J1356" s="14">
        <v>45834.416666666664</v>
      </c>
      <c r="K1356" s="11" t="str">
        <f>IFERROR(VLOOKUP(LOWER(A1356), '[1]설문지 응답 시트1'!I:N, 6, FALSE), "")</f>
        <v>Benjamin Clinic (Gangnam)</v>
      </c>
      <c r="L1356" s="13" t="b">
        <v>0</v>
      </c>
      <c r="M1356" s="13" t="b">
        <v>0</v>
      </c>
      <c r="N1356" s="58" t="s">
        <v>4159</v>
      </c>
      <c r="O1356" s="12">
        <f>IF(ISBLANK(Table1[[#This Row],[예약일(확정)]]),"",Table1[[#This Row],[예약일(확정)]]+7)</f>
        <v>45841.416666666664</v>
      </c>
      <c r="P1356" s="11"/>
      <c r="Q1356" s="11"/>
      <c r="R1356" s="11"/>
      <c r="S1356" s="11"/>
      <c r="T1356" s="11" t="s">
        <v>1962</v>
      </c>
      <c r="U1356" s="10"/>
    </row>
    <row r="1357" spans="1:21" ht="17">
      <c r="A1357" s="124" t="s">
        <v>4158</v>
      </c>
      <c r="B1357" s="171" t="s">
        <v>4157</v>
      </c>
      <c r="C1357" s="168"/>
      <c r="D1357" s="150" t="s">
        <v>4</v>
      </c>
      <c r="E1357" s="20" t="str">
        <f ca="1">IF(AND(J1357&lt;&gt;"", O1357&lt;&gt;"", TODAY() &gt; O1357, N1357=""), "포스팅 지연",
IF(N1357&lt;&gt;"", "포스팅 완료",
IF(M1357=TRUE, "시술 완료",
IF(L1357=TRUE, "콘텐츠 가이드 전송",
IF(NOT(ISBLANK(J1357)), "예약 확정",
IF(I1357=TRUE, "구글폼 회신",
IF(H1357=TRUE, "구글폼 전송",
IF(G1357=TRUE, "거절",
IF(F1357=TRUE, "회신 수신",
"태핑 완료 회신대기")))))
))))</f>
        <v>태핑 완료 회신대기</v>
      </c>
      <c r="F1357" s="22" t="b">
        <v>0</v>
      </c>
      <c r="G1357" s="22" t="b">
        <v>0</v>
      </c>
      <c r="H1357" s="22" t="b">
        <v>0</v>
      </c>
      <c r="I1357" s="22" t="b">
        <f>IF(COUNTIF([1]!Form_Responses1[[#All],[Instagram account
(ex. idenel_official - Do not put "@")]], LOWER(A1357)) &gt; 0, TRUE, FALSE)</f>
        <v>0</v>
      </c>
      <c r="J1357" s="23"/>
      <c r="K1357" s="20" t="str">
        <f>IFERROR(VLOOKUP(LOWER(A1357), '[1]설문지 응답 시트1'!I:N, 6, FALSE), "")</f>
        <v/>
      </c>
      <c r="L1357" s="22" t="b">
        <v>0</v>
      </c>
      <c r="M1357" s="22" t="b">
        <v>0</v>
      </c>
      <c r="N1357" s="20"/>
      <c r="O1357" s="21" t="str">
        <f>IF(ISBLANK(Table1[[#This Row],[예약일(확정)]]),"",Table1[[#This Row],[예약일(확정)]]+7)</f>
        <v/>
      </c>
      <c r="P1357" s="20"/>
      <c r="Q1357" s="20"/>
      <c r="R1357" s="20"/>
      <c r="S1357" s="20"/>
      <c r="T1357" s="20"/>
      <c r="U1357" s="19"/>
    </row>
    <row r="1358" spans="1:21" ht="17">
      <c r="A1358" s="71" t="s">
        <v>4156</v>
      </c>
      <c r="B1358" s="180" t="s">
        <v>4155</v>
      </c>
      <c r="C1358" s="179"/>
      <c r="D1358" s="148" t="s">
        <v>4</v>
      </c>
      <c r="E1358" s="11" t="str">
        <f ca="1">IF(AND(J1358&lt;&gt;"", O1358&lt;&gt;"", TODAY() &gt; O1358, N1358=""), "포스팅 지연",
IF(N1358&lt;&gt;"", "포스팅 완료",
IF(M1358=TRUE, "시술 완료",
IF(L1358=TRUE, "콘텐츠 가이드 전송",
IF(NOT(ISBLANK(J1358)), "예약 확정",
IF(I1358=TRUE, "구글폼 회신",
IF(H1358=TRUE, "구글폼 전송",
IF(G1358=TRUE, "거절",
IF(F1358=TRUE, "회신 수신",
"태핑 완료 회신대기")))))
))))</f>
        <v>포스팅 완료</v>
      </c>
      <c r="F1358" s="13" t="b">
        <v>1</v>
      </c>
      <c r="G1358" s="13" t="b">
        <v>0</v>
      </c>
      <c r="H1358" s="13" t="b">
        <v>1</v>
      </c>
      <c r="I1358" s="13" t="b">
        <f>IF(COUNTIF([1]!Form_Responses1[[#All],[Instagram account
(ex. idenel_official - Do not put "@")]], LOWER(A1358)) &gt; 0, TRUE, FALSE)</f>
        <v>1</v>
      </c>
      <c r="J1358" s="14">
        <v>45834.458333333336</v>
      </c>
      <c r="K1358" s="11" t="str">
        <f>IFERROR(VLOOKUP(LOWER(A1358), '[1]설문지 응답 시트1'!I:N, 6, FALSE), "")</f>
        <v>Benjamin Clinic (Gangnam)</v>
      </c>
      <c r="L1358" s="13" t="b">
        <v>0</v>
      </c>
      <c r="M1358" s="13" t="b">
        <v>0</v>
      </c>
      <c r="N1358" s="58" t="s">
        <v>4154</v>
      </c>
      <c r="O1358" s="12">
        <f>IF(ISBLANK(Table1[[#This Row],[예약일(확정)]]),"",Table1[[#This Row],[예약일(확정)]]+7)</f>
        <v>45841.458333333336</v>
      </c>
      <c r="P1358" s="11"/>
      <c r="Q1358" s="11"/>
      <c r="R1358" s="11"/>
      <c r="S1358" s="11"/>
      <c r="T1358" s="58" t="s">
        <v>4153</v>
      </c>
      <c r="U1358" s="10"/>
    </row>
    <row r="1359" spans="1:21" ht="17">
      <c r="A1359" s="71" t="s">
        <v>4152</v>
      </c>
      <c r="B1359" s="169" t="s">
        <v>4151</v>
      </c>
      <c r="C1359" s="168"/>
      <c r="D1359" s="150" t="s">
        <v>4</v>
      </c>
      <c r="E1359" s="20" t="str">
        <f ca="1">IF(AND(J1359&lt;&gt;"", O1359&lt;&gt;"", TODAY() &gt; O1359, N1359=""), "포스팅 지연",
IF(N1359&lt;&gt;"", "포스팅 완료",
IF(M1359=TRUE, "시술 완료",
IF(L1359=TRUE, "콘텐츠 가이드 전송",
IF(NOT(ISBLANK(J1359)), "예약 확정",
IF(I1359=TRUE, "구글폼 회신",
IF(H1359=TRUE, "구글폼 전송",
IF(G1359=TRUE, "거절",
IF(F1359=TRUE, "회신 수신",
"태핑 완료 회신대기")))))
))))</f>
        <v>태핑 완료 회신대기</v>
      </c>
      <c r="F1359" s="22" t="b">
        <v>0</v>
      </c>
      <c r="G1359" s="22" t="b">
        <v>0</v>
      </c>
      <c r="H1359" s="22" t="b">
        <v>0</v>
      </c>
      <c r="I1359" s="22" t="b">
        <f>IF(COUNTIF([1]!Form_Responses1[[#All],[Instagram account
(ex. idenel_official - Do not put "@")]], LOWER(A1359)) &gt; 0, TRUE, FALSE)</f>
        <v>0</v>
      </c>
      <c r="J1359" s="23"/>
      <c r="K1359" s="20" t="str">
        <f>IFERROR(VLOOKUP(LOWER(A1359), '[1]설문지 응답 시트1'!I:N, 6, FALSE), "")</f>
        <v/>
      </c>
      <c r="L1359" s="22" t="b">
        <v>0</v>
      </c>
      <c r="M1359" s="22" t="b">
        <v>0</v>
      </c>
      <c r="N1359" s="20"/>
      <c r="O1359" s="21" t="str">
        <f>IF(ISBLANK(Table1[[#This Row],[예약일(확정)]]),"",Table1[[#This Row],[예약일(확정)]]+7)</f>
        <v/>
      </c>
      <c r="P1359" s="20"/>
      <c r="Q1359" s="20"/>
      <c r="R1359" s="20"/>
      <c r="S1359" s="20"/>
      <c r="T1359" s="20"/>
      <c r="U1359" s="19"/>
    </row>
    <row r="1360" spans="1:21" ht="17">
      <c r="A1360" s="71" t="s">
        <v>4150</v>
      </c>
      <c r="B1360" s="173" t="s">
        <v>4149</v>
      </c>
      <c r="C1360" s="166"/>
      <c r="D1360" s="148" t="s">
        <v>4</v>
      </c>
      <c r="E1360" s="11" t="str">
        <f ca="1">IF(AND(J1360&lt;&gt;"", O1360&lt;&gt;"", TODAY() &gt; O1360, N1360=""), "포스팅 지연",
IF(N1360&lt;&gt;"", "포스팅 완료",
IF(M1360=TRUE, "시술 완료",
IF(L1360=TRUE, "콘텐츠 가이드 전송",
IF(NOT(ISBLANK(J1360)), "예약 확정",
IF(I1360=TRUE, "구글폼 회신",
IF(H1360=TRUE, "구글폼 전송",
IF(G1360=TRUE, "거절",
IF(F1360=TRUE, "회신 수신",
"태핑 완료 회신대기")))))
))))</f>
        <v>구글폼 전송</v>
      </c>
      <c r="F1360" s="13" t="b">
        <v>1</v>
      </c>
      <c r="G1360" s="13" t="b">
        <v>0</v>
      </c>
      <c r="H1360" s="13" t="b">
        <v>1</v>
      </c>
      <c r="I1360" s="13" t="b">
        <f>IF(COUNTIF([1]!Form_Responses1[[#All],[Instagram account
(ex. idenel_official - Do not put "@")]], LOWER(A1360)) &gt; 0, TRUE, FALSE)</f>
        <v>0</v>
      </c>
      <c r="J1360" s="14"/>
      <c r="K1360" s="11" t="str">
        <f>IFERROR(VLOOKUP(LOWER(A1360), '[1]설문지 응답 시트1'!I:N, 6, FALSE), "")</f>
        <v/>
      </c>
      <c r="L1360" s="13" t="b">
        <v>0</v>
      </c>
      <c r="M1360" s="13" t="b">
        <v>0</v>
      </c>
      <c r="N1360" s="11"/>
      <c r="O1360" s="12" t="str">
        <f>IF(ISBLANK(Table1[[#This Row],[예약일(확정)]]),"",Table1[[#This Row],[예약일(확정)]]+7)</f>
        <v/>
      </c>
      <c r="P1360" s="11"/>
      <c r="Q1360" s="11"/>
      <c r="R1360" s="11"/>
      <c r="S1360" s="11"/>
      <c r="T1360" s="11"/>
      <c r="U1360" s="10"/>
    </row>
    <row r="1361" spans="1:21" ht="17">
      <c r="A1361" s="124" t="s">
        <v>4148</v>
      </c>
      <c r="B1361" s="171" t="s">
        <v>4147</v>
      </c>
      <c r="C1361" s="168"/>
      <c r="D1361" s="150" t="s">
        <v>4</v>
      </c>
      <c r="E1361" s="20" t="str">
        <f ca="1">IF(AND(J1361&lt;&gt;"", O1361&lt;&gt;"", TODAY() &gt; O1361, N1361=""), "포스팅 지연",
IF(N1361&lt;&gt;"", "포스팅 완료",
IF(M1361=TRUE, "시술 완료",
IF(L1361=TRUE, "콘텐츠 가이드 전송",
IF(NOT(ISBLANK(J1361)), "예약 확정",
IF(I1361=TRUE, "구글폼 회신",
IF(H1361=TRUE, "구글폼 전송",
IF(G1361=TRUE, "거절",
IF(F1361=TRUE, "회신 수신",
"태핑 완료 회신대기")))))
))))</f>
        <v>포스팅 완료</v>
      </c>
      <c r="F1361" s="22" t="b">
        <v>1</v>
      </c>
      <c r="G1361" s="22" t="b">
        <v>0</v>
      </c>
      <c r="H1361" s="22" t="b">
        <v>1</v>
      </c>
      <c r="I1361" s="22" t="b">
        <f>IF(COUNTIF([1]!Form_Responses1[[#All],[Instagram account
(ex. idenel_official - Do not put "@")]], LOWER(A1361)) &gt; 0, TRUE, FALSE)</f>
        <v>1</v>
      </c>
      <c r="J1361" s="23">
        <v>45859.708333333336</v>
      </c>
      <c r="K1361" s="20" t="str">
        <f>IFERROR(VLOOKUP(LOWER(A1361), '[1]설문지 응답 시트1'!I:N, 6, FALSE), "")</f>
        <v>Benjamin Clinic (Gangnam)</v>
      </c>
      <c r="L1361" s="22" t="b">
        <v>0</v>
      </c>
      <c r="M1361" s="22" t="b">
        <v>0</v>
      </c>
      <c r="N1361" s="33" t="s">
        <v>4146</v>
      </c>
      <c r="O1361" s="21">
        <f>IF(ISBLANK(Table1[[#This Row],[예약일(확정)]]),"",Table1[[#This Row],[예약일(확정)]]+7)</f>
        <v>45866.708333333336</v>
      </c>
      <c r="P1361" s="20"/>
      <c r="Q1361" s="20"/>
      <c r="R1361" s="20"/>
      <c r="S1361" s="20"/>
      <c r="T1361" s="33" t="s">
        <v>4145</v>
      </c>
      <c r="U1361" s="19"/>
    </row>
    <row r="1362" spans="1:21" ht="17">
      <c r="A1362" s="71" t="s">
        <v>4144</v>
      </c>
      <c r="B1362" s="173" t="s">
        <v>4143</v>
      </c>
      <c r="C1362" s="166"/>
      <c r="D1362" s="148" t="s">
        <v>4</v>
      </c>
      <c r="E1362" s="11" t="str">
        <f ca="1">IF(AND(J1362&lt;&gt;"", O1362&lt;&gt;"", TODAY() &gt; O1362, N1362=""), "포스팅 지연",
IF(N1362&lt;&gt;"", "포스팅 완료",
IF(M1362=TRUE, "시술 완료",
IF(L1362=TRUE, "콘텐츠 가이드 전송",
IF(NOT(ISBLANK(J1362)), "예약 확정",
IF(I1362=TRUE, "구글폼 회신",
IF(H1362=TRUE, "구글폼 전송",
IF(G1362=TRUE, "거절",
IF(F1362=TRUE, "회신 수신",
"태핑 완료 회신대기")))))
))))</f>
        <v>태핑 완료 회신대기</v>
      </c>
      <c r="F1362" s="13" t="b">
        <v>0</v>
      </c>
      <c r="G1362" s="13" t="b">
        <v>0</v>
      </c>
      <c r="H1362" s="13" t="b">
        <v>0</v>
      </c>
      <c r="I1362" s="13" t="b">
        <f>IF(COUNTIF([1]!Form_Responses1[[#All],[Instagram account
(ex. idenel_official - Do not put "@")]], LOWER(A1362)) &gt; 0, TRUE, FALSE)</f>
        <v>0</v>
      </c>
      <c r="J1362" s="14"/>
      <c r="K1362" s="11" t="str">
        <f>IFERROR(VLOOKUP(LOWER(A1362), '[1]설문지 응답 시트1'!I:N, 6, FALSE), "")</f>
        <v/>
      </c>
      <c r="L1362" s="13" t="b">
        <v>0</v>
      </c>
      <c r="M1362" s="13" t="b">
        <v>0</v>
      </c>
      <c r="N1362" s="11"/>
      <c r="O1362" s="12" t="str">
        <f>IF(ISBLANK(Table1[[#This Row],[예약일(확정)]]),"",Table1[[#This Row],[예약일(확정)]]+7)</f>
        <v/>
      </c>
      <c r="P1362" s="11"/>
      <c r="Q1362" s="11"/>
      <c r="R1362" s="11"/>
      <c r="S1362" s="11"/>
      <c r="T1362" s="11"/>
      <c r="U1362" s="10"/>
    </row>
    <row r="1363" spans="1:21" ht="17">
      <c r="A1363" s="124" t="s">
        <v>4142</v>
      </c>
      <c r="B1363" s="171" t="s">
        <v>4141</v>
      </c>
      <c r="C1363" s="168"/>
      <c r="D1363" s="150" t="s">
        <v>4</v>
      </c>
      <c r="E1363" s="20" t="str">
        <f ca="1">IF(AND(J1363&lt;&gt;"", O1363&lt;&gt;"", TODAY() &gt; O1363, N1363=""), "포스팅 지연",
IF(N1363&lt;&gt;"", "포스팅 완료",
IF(M1363=TRUE, "시술 완료",
IF(L1363=TRUE, "콘텐츠 가이드 전송",
IF(NOT(ISBLANK(J1363)), "예약 확정",
IF(I1363=TRUE, "구글폼 회신",
IF(H1363=TRUE, "구글폼 전송",
IF(G1363=TRUE, "거절",
IF(F1363=TRUE, "회신 수신",
"태핑 완료 회신대기")))))
))))</f>
        <v>포스팅 완료</v>
      </c>
      <c r="F1363" s="22" t="b">
        <v>1</v>
      </c>
      <c r="G1363" s="22" t="b">
        <v>0</v>
      </c>
      <c r="H1363" s="22" t="b">
        <v>1</v>
      </c>
      <c r="I1363" s="22" t="b">
        <f>IF(COUNTIF([1]!Form_Responses1[[#All],[Instagram account
(ex. idenel_official - Do not put "@")]], LOWER(A1363)) &gt; 0, TRUE, FALSE)</f>
        <v>1</v>
      </c>
      <c r="J1363" s="23">
        <v>45834.666666666664</v>
      </c>
      <c r="K1363" s="20" t="str">
        <f>IFERROR(VLOOKUP(LOWER(A1363), '[1]설문지 응답 시트1'!I:N, 6, FALSE), "")</f>
        <v>Benjamin Clinic (Gangnam)</v>
      </c>
      <c r="L1363" s="22" t="b">
        <v>1</v>
      </c>
      <c r="M1363" s="22" t="b">
        <v>1</v>
      </c>
      <c r="N1363" s="33" t="s">
        <v>4140</v>
      </c>
      <c r="O1363" s="21">
        <f>IF(ISBLANK(Table1[[#This Row],[예약일(확정)]]),"",Table1[[#This Row],[예약일(확정)]]+7)</f>
        <v>45841.666666666664</v>
      </c>
      <c r="P1363" s="20"/>
      <c r="Q1363" s="20"/>
      <c r="R1363" s="20"/>
      <c r="S1363" s="20"/>
      <c r="T1363" s="20"/>
      <c r="U1363" s="185" t="s">
        <v>4139</v>
      </c>
    </row>
    <row r="1364" spans="1:21" ht="17">
      <c r="A1364" s="71" t="s">
        <v>4138</v>
      </c>
      <c r="B1364" s="173" t="s">
        <v>4137</v>
      </c>
      <c r="C1364" s="166"/>
      <c r="D1364" s="148" t="s">
        <v>4</v>
      </c>
      <c r="E1364" s="11" t="str">
        <f ca="1">IF(AND(J1364&lt;&gt;"", O1364&lt;&gt;"", TODAY() &gt; O1364, N1364=""), "포스팅 지연",
IF(N1364&lt;&gt;"", "포스팅 완료",
IF(M1364=TRUE, "시술 완료",
IF(L1364=TRUE, "콘텐츠 가이드 전송",
IF(NOT(ISBLANK(J1364)), "예약 확정",
IF(I1364=TRUE, "구글폼 회신",
IF(H1364=TRUE, "구글폼 전송",
IF(G1364=TRUE, "거절",
IF(F1364=TRUE, "회신 수신",
"태핑 완료 회신대기")))))
))))</f>
        <v>태핑 완료 회신대기</v>
      </c>
      <c r="F1364" s="13" t="b">
        <v>0</v>
      </c>
      <c r="G1364" s="13" t="b">
        <v>0</v>
      </c>
      <c r="H1364" s="13" t="b">
        <v>0</v>
      </c>
      <c r="I1364" s="13" t="b">
        <f>IF(COUNTIF([1]!Form_Responses1[[#All],[Instagram account
(ex. idenel_official - Do not put "@")]], LOWER(A1364)) &gt; 0, TRUE, FALSE)</f>
        <v>0</v>
      </c>
      <c r="J1364" s="14"/>
      <c r="K1364" s="11" t="str">
        <f>IFERROR(VLOOKUP(LOWER(A1364), '[1]설문지 응답 시트1'!I:N, 6, FALSE), "")</f>
        <v/>
      </c>
      <c r="L1364" s="13" t="b">
        <v>0</v>
      </c>
      <c r="M1364" s="13" t="b">
        <v>0</v>
      </c>
      <c r="N1364" s="11"/>
      <c r="O1364" s="12" t="str">
        <f>IF(ISBLANK(Table1[[#This Row],[예약일(확정)]]),"",Table1[[#This Row],[예약일(확정)]]+7)</f>
        <v/>
      </c>
      <c r="P1364" s="11"/>
      <c r="Q1364" s="11"/>
      <c r="R1364" s="11"/>
      <c r="S1364" s="11"/>
      <c r="T1364" s="11"/>
      <c r="U1364" s="10"/>
    </row>
    <row r="1365" spans="1:21" ht="17">
      <c r="A1365" s="124" t="s">
        <v>4136</v>
      </c>
      <c r="B1365" s="171" t="s">
        <v>4135</v>
      </c>
      <c r="C1365" s="168"/>
      <c r="D1365" s="150" t="s">
        <v>4</v>
      </c>
      <c r="E1365" s="20" t="str">
        <f ca="1">IF(AND(J1365&lt;&gt;"", O1365&lt;&gt;"", TODAY() &gt; O1365, N1365=""), "포스팅 지연",
IF(N1365&lt;&gt;"", "포스팅 완료",
IF(M1365=TRUE, "시술 완료",
IF(L1365=TRUE, "콘텐츠 가이드 전송",
IF(NOT(ISBLANK(J1365)), "예약 확정",
IF(I1365=TRUE, "구글폼 회신",
IF(H1365=TRUE, "구글폼 전송",
IF(G1365=TRUE, "거절",
IF(F1365=TRUE, "회신 수신",
"태핑 완료 회신대기")))))
))))</f>
        <v>태핑 완료 회신대기</v>
      </c>
      <c r="F1365" s="22" t="b">
        <v>0</v>
      </c>
      <c r="G1365" s="22" t="b">
        <v>0</v>
      </c>
      <c r="H1365" s="22" t="b">
        <v>0</v>
      </c>
      <c r="I1365" s="22" t="b">
        <f>IF(COUNTIF([1]!Form_Responses1[[#All],[Instagram account
(ex. idenel_official - Do not put "@")]], LOWER(A1365)) &gt; 0, TRUE, FALSE)</f>
        <v>0</v>
      </c>
      <c r="J1365" s="23"/>
      <c r="K1365" s="20" t="str">
        <f>IFERROR(VLOOKUP(LOWER(A1365), '[1]설문지 응답 시트1'!I:N, 6, FALSE), "")</f>
        <v/>
      </c>
      <c r="L1365" s="22" t="b">
        <v>0</v>
      </c>
      <c r="M1365" s="22" t="b">
        <v>0</v>
      </c>
      <c r="N1365" s="20"/>
      <c r="O1365" s="21" t="str">
        <f>IF(ISBLANK(Table1[[#This Row],[예약일(확정)]]),"",Table1[[#This Row],[예약일(확정)]]+7)</f>
        <v/>
      </c>
      <c r="P1365" s="20"/>
      <c r="Q1365" s="20"/>
      <c r="R1365" s="20"/>
      <c r="S1365" s="20"/>
      <c r="T1365" s="20"/>
      <c r="U1365" s="19"/>
    </row>
    <row r="1366" spans="1:21" ht="17">
      <c r="A1366" s="71" t="s">
        <v>4134</v>
      </c>
      <c r="B1366" s="173" t="s">
        <v>4133</v>
      </c>
      <c r="C1366" s="166"/>
      <c r="D1366" s="148" t="s">
        <v>4</v>
      </c>
      <c r="E1366" s="11" t="str">
        <f ca="1">IF(AND(J1366&lt;&gt;"", O1366&lt;&gt;"", TODAY() &gt; O1366, N1366=""), "포스팅 지연",
IF(N1366&lt;&gt;"", "포스팅 완료",
IF(M1366=TRUE, "시술 완료",
IF(L1366=TRUE, "콘텐츠 가이드 전송",
IF(NOT(ISBLANK(J1366)), "예약 확정",
IF(I1366=TRUE, "구글폼 회신",
IF(H1366=TRUE, "구글폼 전송",
IF(G1366=TRUE, "거절",
IF(F1366=TRUE, "회신 수신",
"태핑 완료 회신대기")))))
))))</f>
        <v>회신 수신</v>
      </c>
      <c r="F1366" s="13" t="b">
        <v>1</v>
      </c>
      <c r="G1366" s="13" t="b">
        <v>0</v>
      </c>
      <c r="H1366" s="13" t="b">
        <v>0</v>
      </c>
      <c r="I1366" s="13" t="b">
        <f>IF(COUNTIF([1]!Form_Responses1[[#All],[Instagram account
(ex. idenel_official - Do not put "@")]], LOWER(A1366)) &gt; 0, TRUE, FALSE)</f>
        <v>0</v>
      </c>
      <c r="J1366" s="14"/>
      <c r="K1366" s="11" t="str">
        <f>IFERROR(VLOOKUP(LOWER(A1366), '[1]설문지 응답 시트1'!I:N, 6, FALSE), "")</f>
        <v/>
      </c>
      <c r="L1366" s="13" t="b">
        <v>0</v>
      </c>
      <c r="M1366" s="13" t="b">
        <v>0</v>
      </c>
      <c r="N1366" s="11"/>
      <c r="O1366" s="12" t="str">
        <f>IF(ISBLANK(Table1[[#This Row],[예약일(확정)]]),"",Table1[[#This Row],[예약일(확정)]]+7)</f>
        <v/>
      </c>
      <c r="P1366" s="11"/>
      <c r="Q1366" s="11"/>
      <c r="R1366" s="11"/>
      <c r="S1366" s="11"/>
      <c r="T1366" s="11"/>
      <c r="U1366" s="10"/>
    </row>
    <row r="1367" spans="1:21" ht="17">
      <c r="A1367" s="71" t="s">
        <v>4132</v>
      </c>
      <c r="B1367" s="169" t="s">
        <v>4131</v>
      </c>
      <c r="C1367" s="168"/>
      <c r="D1367" s="150" t="s">
        <v>4</v>
      </c>
      <c r="E1367" s="20" t="str">
        <f ca="1">IF(AND(J1367&lt;&gt;"", O1367&lt;&gt;"", TODAY() &gt; O1367, N1367=""), "포스팅 지연",
IF(N1367&lt;&gt;"", "포스팅 완료",
IF(M1367=TRUE, "시술 완료",
IF(L1367=TRUE, "콘텐츠 가이드 전송",
IF(NOT(ISBLANK(J1367)), "예약 확정",
IF(I1367=TRUE, "구글폼 회신",
IF(H1367=TRUE, "구글폼 전송",
IF(G1367=TRUE, "거절",
IF(F1367=TRUE, "회신 수신",
"태핑 완료 회신대기")))))
))))</f>
        <v>포스팅 완료</v>
      </c>
      <c r="F1367" s="22" t="b">
        <v>1</v>
      </c>
      <c r="G1367" s="22" t="b">
        <v>0</v>
      </c>
      <c r="H1367" s="22" t="b">
        <v>1</v>
      </c>
      <c r="I1367" s="22" t="b">
        <f>IF(COUNTIF([1]!Form_Responses1[[#All],[Instagram account
(ex. idenel_official - Do not put "@")]], LOWER(A1367)) &gt; 0, TRUE, FALSE)</f>
        <v>1</v>
      </c>
      <c r="J1367" s="23">
        <v>45852.604166666664</v>
      </c>
      <c r="K1367" s="20" t="str">
        <f>IFERROR(VLOOKUP(LOWER(A1367), '[1]설문지 응답 시트1'!I:N, 6, FALSE), "")</f>
        <v>Benjamin Clinic (Gangnam)</v>
      </c>
      <c r="L1367" s="22" t="b">
        <v>0</v>
      </c>
      <c r="M1367" s="22" t="b">
        <v>0</v>
      </c>
      <c r="N1367" s="33" t="s">
        <v>4130</v>
      </c>
      <c r="O1367" s="21">
        <f>IF(ISBLANK(Table1[[#This Row],[예약일(확정)]]),"",Table1[[#This Row],[예약일(확정)]]+7)</f>
        <v>45859.604166666664</v>
      </c>
      <c r="P1367" s="20"/>
      <c r="Q1367" s="20"/>
      <c r="R1367" s="20"/>
      <c r="S1367" s="20"/>
      <c r="T1367" s="20" t="s">
        <v>1962</v>
      </c>
      <c r="U1367" s="19"/>
    </row>
    <row r="1368" spans="1:21" ht="17">
      <c r="A1368" s="124" t="s">
        <v>4129</v>
      </c>
      <c r="B1368" s="171" t="s">
        <v>4128</v>
      </c>
      <c r="C1368" s="170"/>
      <c r="D1368" s="148" t="s">
        <v>4</v>
      </c>
      <c r="E1368" s="11" t="str">
        <f ca="1">IF(AND(J1368&lt;&gt;"", O1368&lt;&gt;"", TODAY() &gt; O1368, N1368=""), "포스팅 지연",
IF(N1368&lt;&gt;"", "포스팅 완료",
IF(M1368=TRUE, "시술 완료",
IF(L1368=TRUE, "콘텐츠 가이드 전송",
IF(NOT(ISBLANK(J1368)), "예약 확정",
IF(I1368=TRUE, "구글폼 회신",
IF(H1368=TRUE, "구글폼 전송",
IF(G1368=TRUE, "거절",
IF(F1368=TRUE, "회신 수신",
"태핑 완료 회신대기")))))
))))</f>
        <v>포스팅 완료</v>
      </c>
      <c r="F1368" s="13" t="b">
        <v>1</v>
      </c>
      <c r="G1368" s="13" t="b">
        <v>0</v>
      </c>
      <c r="H1368" s="13" t="b">
        <v>1</v>
      </c>
      <c r="I1368" s="13" t="b">
        <f>IF(COUNTIF([1]!Form_Responses1[[#All],[Instagram account
(ex. idenel_official - Do not put "@")]], LOWER(A1368)) &gt; 0, TRUE, FALSE)</f>
        <v>1</v>
      </c>
      <c r="J1368" s="14">
        <v>45834.729166666664</v>
      </c>
      <c r="K1368" s="11" t="str">
        <f>IFERROR(VLOOKUP(LOWER(A1368), '[1]설문지 응답 시트1'!I:N, 6, FALSE), "")</f>
        <v>Benjamin Clinic (Gangnam)</v>
      </c>
      <c r="L1368" s="13" t="b">
        <v>0</v>
      </c>
      <c r="M1368" s="13" t="b">
        <v>0</v>
      </c>
      <c r="N1368" s="58" t="s">
        <v>4127</v>
      </c>
      <c r="O1368" s="12">
        <f>IF(ISBLANK(Table1[[#This Row],[예약일(확정)]]),"",Table1[[#This Row],[예약일(확정)]]+7)</f>
        <v>45841.729166666664</v>
      </c>
      <c r="P1368" s="11"/>
      <c r="Q1368" s="11"/>
      <c r="R1368" s="11"/>
      <c r="S1368" s="11"/>
      <c r="T1368" s="58" t="s">
        <v>4126</v>
      </c>
      <c r="U1368" s="10"/>
    </row>
    <row r="1369" spans="1:21" ht="17">
      <c r="A1369" s="124" t="s">
        <v>4125</v>
      </c>
      <c r="B1369" s="184" t="s">
        <v>4124</v>
      </c>
      <c r="C1369" s="179"/>
      <c r="D1369" s="150" t="s">
        <v>4</v>
      </c>
      <c r="E1369" s="20" t="str">
        <f ca="1">IF(AND(J1369&lt;&gt;"", O1369&lt;&gt;"", TODAY() &gt; O1369, N1369=""), "포스팅 지연",
IF(N1369&lt;&gt;"", "포스팅 완료",
IF(M1369=TRUE, "시술 완료",
IF(L1369=TRUE, "콘텐츠 가이드 전송",
IF(NOT(ISBLANK(J1369)), "예약 확정",
IF(I1369=TRUE, "구글폼 회신",
IF(H1369=TRUE, "구글폼 전송",
IF(G1369=TRUE, "거절",
IF(F1369=TRUE, "회신 수신",
"태핑 완료 회신대기")))))
))))</f>
        <v>포스팅 완료</v>
      </c>
      <c r="F1369" s="22" t="b">
        <v>1</v>
      </c>
      <c r="G1369" s="22" t="b">
        <v>0</v>
      </c>
      <c r="H1369" s="22" t="b">
        <v>1</v>
      </c>
      <c r="I1369" s="22" t="b">
        <f>IF(COUNTIF([1]!Form_Responses1[[#All],[Instagram account
(ex. idenel_official - Do not put "@")]], LOWER(A1369)) &gt; 0, TRUE, FALSE)</f>
        <v>1</v>
      </c>
      <c r="J1369" s="23">
        <v>45835.583333333336</v>
      </c>
      <c r="K1369" s="20" t="str">
        <f>IFERROR(VLOOKUP(LOWER(A1369), '[1]설문지 응답 시트1'!I:N, 6, FALSE), "")</f>
        <v>Benjamin Clinic (Gangnam)</v>
      </c>
      <c r="L1369" s="22" t="b">
        <v>1</v>
      </c>
      <c r="M1369" s="22" t="b">
        <v>1</v>
      </c>
      <c r="N1369" s="33" t="s">
        <v>4123</v>
      </c>
      <c r="O1369" s="21">
        <f>IF(ISBLANK(Table1[[#This Row],[예약일(확정)]]),"",Table1[[#This Row],[예약일(확정)]]+7)</f>
        <v>45842.583333333336</v>
      </c>
      <c r="P1369" s="20"/>
      <c r="Q1369" s="20"/>
      <c r="R1369" s="20"/>
      <c r="S1369" s="20"/>
      <c r="T1369" s="20" t="s">
        <v>1962</v>
      </c>
      <c r="U1369" s="19"/>
    </row>
    <row r="1370" spans="1:21" ht="17">
      <c r="A1370" s="124" t="s">
        <v>4122</v>
      </c>
      <c r="B1370" s="183" t="str">
        <f>"https://www.instagram.com/"&amp;A1370</f>
        <v>https://www.instagram.com/naufalomar</v>
      </c>
      <c r="C1370" s="182"/>
      <c r="D1370" s="148" t="s">
        <v>4</v>
      </c>
      <c r="E1370" s="11" t="str">
        <f ca="1">IF(AND(J1370&lt;&gt;"", O1370&lt;&gt;"", TODAY() &gt; O1370, N1370=""), "포스팅 지연",
IF(N1370&lt;&gt;"", "포스팅 완료",
IF(M1370=TRUE, "시술 완료",
IF(L1370=TRUE, "콘텐츠 가이드 전송",
IF(NOT(ISBLANK(J1370)), "예약 확정",
IF(I1370=TRUE, "구글폼 회신",
IF(H1370=TRUE, "구글폼 전송",
IF(G1370=TRUE, "거절",
IF(F1370=TRUE, "회신 수신",
"태핑 완료 회신대기")))))
))))</f>
        <v>포스팅 완료</v>
      </c>
      <c r="F1370" s="13" t="b">
        <v>1</v>
      </c>
      <c r="G1370" s="13" t="b">
        <v>0</v>
      </c>
      <c r="H1370" s="13" t="b">
        <v>1</v>
      </c>
      <c r="I1370" s="13" t="b">
        <f>IF(COUNTIF([1]!Form_Responses1[[#All],[Instagram account
(ex. idenel_official - Do not put "@")]], LOWER(A1370)) &gt; 0, TRUE, FALSE)</f>
        <v>1</v>
      </c>
      <c r="J1370" s="14">
        <v>45831.458333333336</v>
      </c>
      <c r="K1370" s="11" t="str">
        <f>IFERROR(VLOOKUP(LOWER(A1370), '[1]설문지 응답 시트1'!I:N, 6, FALSE), "")</f>
        <v>Benjamin Clinic (Gangnam)</v>
      </c>
      <c r="L1370" s="13" t="b">
        <v>1</v>
      </c>
      <c r="M1370" s="13" t="b">
        <v>1</v>
      </c>
      <c r="N1370" s="58" t="s">
        <v>4121</v>
      </c>
      <c r="O1370" s="12">
        <v>45844</v>
      </c>
      <c r="P1370" s="11"/>
      <c r="Q1370" s="11"/>
      <c r="R1370" s="11"/>
      <c r="S1370" s="11"/>
      <c r="T1370" s="58" t="s">
        <v>4120</v>
      </c>
      <c r="U1370" s="10"/>
    </row>
    <row r="1371" spans="1:21" ht="17">
      <c r="A1371" s="71" t="s">
        <v>4119</v>
      </c>
      <c r="B1371" s="173" t="s">
        <v>4118</v>
      </c>
      <c r="C1371" s="172"/>
      <c r="D1371" s="150" t="s">
        <v>4</v>
      </c>
      <c r="E1371" s="20" t="str">
        <f ca="1">IF(AND(J1371&lt;&gt;"", O1371&lt;&gt;"", TODAY() &gt; O1371, N1371=""), "포스팅 지연",
IF(N1371&lt;&gt;"", "포스팅 완료",
IF(M1371=TRUE, "시술 완료",
IF(L1371=TRUE, "콘텐츠 가이드 전송",
IF(NOT(ISBLANK(J1371)), "예약 확정",
IF(I1371=TRUE, "구글폼 회신",
IF(H1371=TRUE, "구글폼 전송",
IF(G1371=TRUE, "거절",
IF(F1371=TRUE, "회신 수신",
"태핑 완료 회신대기")))))
))))</f>
        <v>태핑 완료 회신대기</v>
      </c>
      <c r="F1371" s="22" t="b">
        <v>0</v>
      </c>
      <c r="G1371" s="22" t="b">
        <v>0</v>
      </c>
      <c r="H1371" s="22" t="b">
        <v>0</v>
      </c>
      <c r="I1371" s="22" t="b">
        <f>IF(COUNTIF([1]!Form_Responses1[[#All],[Instagram account
(ex. idenel_official - Do not put "@")]], LOWER(A1371)) &gt; 0, TRUE, FALSE)</f>
        <v>0</v>
      </c>
      <c r="J1371" s="23"/>
      <c r="K1371" s="20" t="str">
        <f>IFERROR(VLOOKUP(LOWER(A1371), '[1]설문지 응답 시트1'!I:N, 6, FALSE), "")</f>
        <v/>
      </c>
      <c r="L1371" s="22" t="b">
        <v>0</v>
      </c>
      <c r="M1371" s="22" t="b">
        <v>0</v>
      </c>
      <c r="N1371" s="20"/>
      <c r="O1371" s="21" t="str">
        <f>IF(ISBLANK(Table1[[#This Row],[예약일(확정)]]),"",Table1[[#This Row],[예약일(확정)]]+7)</f>
        <v/>
      </c>
      <c r="P1371" s="20"/>
      <c r="Q1371" s="20"/>
      <c r="R1371" s="20"/>
      <c r="S1371" s="20"/>
      <c r="T1371" s="20"/>
      <c r="U1371" s="19"/>
    </row>
    <row r="1372" spans="1:21" ht="17">
      <c r="A1372" s="71" t="s">
        <v>4117</v>
      </c>
      <c r="B1372" s="169" t="s">
        <v>4116</v>
      </c>
      <c r="C1372" s="170"/>
      <c r="D1372" s="148" t="s">
        <v>4</v>
      </c>
      <c r="E1372" s="11" t="str">
        <f ca="1">IF(AND(J1372&lt;&gt;"", O1372&lt;&gt;"", TODAY() &gt; O1372, N1372=""), "포스팅 지연",
IF(N1372&lt;&gt;"", "포스팅 완료",
IF(M1372=TRUE, "시술 완료",
IF(L1372=TRUE, "콘텐츠 가이드 전송",
IF(NOT(ISBLANK(J1372)), "예약 확정",
IF(I1372=TRUE, "구글폼 회신",
IF(H1372=TRUE, "구글폼 전송",
IF(G1372=TRUE, "거절",
IF(F1372=TRUE, "회신 수신",
"태핑 완료 회신대기")))))
))))</f>
        <v>태핑 완료 회신대기</v>
      </c>
      <c r="F1372" s="13" t="b">
        <v>0</v>
      </c>
      <c r="G1372" s="13" t="b">
        <v>0</v>
      </c>
      <c r="H1372" s="13" t="b">
        <v>0</v>
      </c>
      <c r="I1372" s="13" t="b">
        <f>IF(COUNTIF([1]!Form_Responses1[[#All],[Instagram account
(ex. idenel_official - Do not put "@")]], LOWER(A1372)) &gt; 0, TRUE, FALSE)</f>
        <v>0</v>
      </c>
      <c r="J1372" s="14"/>
      <c r="K1372" s="11" t="str">
        <f>IFERROR(VLOOKUP(LOWER(A1372), '[1]설문지 응답 시트1'!I:N, 6, FALSE), "")</f>
        <v/>
      </c>
      <c r="L1372" s="13" t="b">
        <v>0</v>
      </c>
      <c r="M1372" s="13" t="b">
        <v>0</v>
      </c>
      <c r="N1372" s="11"/>
      <c r="O1372" s="12" t="str">
        <f>IF(ISBLANK(Table1[[#This Row],[예약일(확정)]]),"",Table1[[#This Row],[예약일(확정)]]+7)</f>
        <v/>
      </c>
      <c r="P1372" s="11"/>
      <c r="Q1372" s="11"/>
      <c r="R1372" s="11"/>
      <c r="S1372" s="11"/>
      <c r="T1372" s="11"/>
      <c r="U1372" s="10"/>
    </row>
    <row r="1373" spans="1:21" ht="17">
      <c r="A1373" s="71" t="s">
        <v>4115</v>
      </c>
      <c r="B1373" s="173" t="s">
        <v>4114</v>
      </c>
      <c r="C1373" s="172"/>
      <c r="D1373" s="150" t="s">
        <v>4</v>
      </c>
      <c r="E1373" s="20" t="str">
        <f ca="1">IF(AND(J1373&lt;&gt;"", O1373&lt;&gt;"", TODAY() &gt; O1373, N1373=""), "포스팅 지연",
IF(N1373&lt;&gt;"", "포스팅 완료",
IF(M1373=TRUE, "시술 완료",
IF(L1373=TRUE, "콘텐츠 가이드 전송",
IF(NOT(ISBLANK(J1373)), "예약 확정",
IF(I1373=TRUE, "구글폼 회신",
IF(H1373=TRUE, "구글폼 전송",
IF(G1373=TRUE, "거절",
IF(F1373=TRUE, "회신 수신",
"태핑 완료 회신대기")))))
))))</f>
        <v>태핑 완료 회신대기</v>
      </c>
      <c r="F1373" s="22" t="b">
        <v>0</v>
      </c>
      <c r="G1373" s="22" t="b">
        <v>0</v>
      </c>
      <c r="H1373" s="22" t="b">
        <v>0</v>
      </c>
      <c r="I1373" s="22" t="b">
        <f>IF(COUNTIF([1]!Form_Responses1[[#All],[Instagram account
(ex. idenel_official - Do not put "@")]], LOWER(A1373)) &gt; 0, TRUE, FALSE)</f>
        <v>0</v>
      </c>
      <c r="J1373" s="23"/>
      <c r="K1373" s="20" t="str">
        <f>IFERROR(VLOOKUP(LOWER(A1373), '[1]설문지 응답 시트1'!I:N, 6, FALSE), "")</f>
        <v/>
      </c>
      <c r="L1373" s="22" t="b">
        <v>0</v>
      </c>
      <c r="M1373" s="22" t="b">
        <v>0</v>
      </c>
      <c r="N1373" s="20"/>
      <c r="O1373" s="21" t="str">
        <f>IF(ISBLANK(Table1[[#This Row],[예약일(확정)]]),"",Table1[[#This Row],[예약일(확정)]]+7)</f>
        <v/>
      </c>
      <c r="P1373" s="20"/>
      <c r="Q1373" s="20"/>
      <c r="R1373" s="20"/>
      <c r="S1373" s="20"/>
      <c r="T1373" s="20"/>
      <c r="U1373" s="19"/>
    </row>
    <row r="1374" spans="1:21" ht="17">
      <c r="A1374" s="124" t="s">
        <v>4113</v>
      </c>
      <c r="B1374" s="171" t="s">
        <v>4112</v>
      </c>
      <c r="C1374" s="170"/>
      <c r="D1374" s="148" t="s">
        <v>4</v>
      </c>
      <c r="E1374" s="11" t="str">
        <f ca="1">IF(AND(J1374&lt;&gt;"", O1374&lt;&gt;"", TODAY() &gt; O1374, N1374=""), "포스팅 지연",
IF(N1374&lt;&gt;"", "포스팅 완료",
IF(M1374=TRUE, "시술 완료",
IF(L1374=TRUE, "콘텐츠 가이드 전송",
IF(NOT(ISBLANK(J1374)), "예약 확정",
IF(I1374=TRUE, "구글폼 회신",
IF(H1374=TRUE, "구글폼 전송",
IF(G1374=TRUE, "거절",
IF(F1374=TRUE, "회신 수신",
"태핑 완료 회신대기")))))
))))</f>
        <v>태핑 완료 회신대기</v>
      </c>
      <c r="F1374" s="13" t="b">
        <v>0</v>
      </c>
      <c r="G1374" s="13" t="b">
        <v>0</v>
      </c>
      <c r="H1374" s="13" t="b">
        <v>0</v>
      </c>
      <c r="I1374" s="13" t="b">
        <f>IF(COUNTIF([1]!Form_Responses1[[#All],[Instagram account
(ex. idenel_official - Do not put "@")]], LOWER(A1374)) &gt; 0, TRUE, FALSE)</f>
        <v>0</v>
      </c>
      <c r="J1374" s="14"/>
      <c r="K1374" s="11" t="str">
        <f>IFERROR(VLOOKUP(LOWER(A1374), '[1]설문지 응답 시트1'!I:N, 6, FALSE), "")</f>
        <v/>
      </c>
      <c r="L1374" s="13" t="b">
        <v>0</v>
      </c>
      <c r="M1374" s="13" t="b">
        <v>0</v>
      </c>
      <c r="N1374" s="11"/>
      <c r="O1374" s="12" t="str">
        <f>IF(ISBLANK(Table1[[#This Row],[예약일(확정)]]),"",Table1[[#This Row],[예약일(확정)]]+7)</f>
        <v/>
      </c>
      <c r="P1374" s="11"/>
      <c r="Q1374" s="11"/>
      <c r="R1374" s="11"/>
      <c r="S1374" s="11"/>
      <c r="T1374" s="11"/>
      <c r="U1374" s="10"/>
    </row>
    <row r="1375" spans="1:21" ht="17">
      <c r="A1375" s="71" t="s">
        <v>4111</v>
      </c>
      <c r="B1375" s="181" t="s">
        <v>4110</v>
      </c>
      <c r="C1375" s="117"/>
      <c r="D1375" s="150" t="s">
        <v>4</v>
      </c>
      <c r="E1375" s="20" t="str">
        <f ca="1">IF(AND(J1375&lt;&gt;"", O1375&lt;&gt;"", TODAY() &gt; O1375, N1375=""), "포스팅 지연",
IF(N1375&lt;&gt;"", "포스팅 완료",
IF(M1375=TRUE, "시술 완료",
IF(L1375=TRUE, "콘텐츠 가이드 전송",
IF(NOT(ISBLANK(J1375)), "예약 확정",
IF(I1375=TRUE, "구글폼 회신",
IF(H1375=TRUE, "구글폼 전송",
IF(G1375=TRUE, "거절",
IF(F1375=TRUE, "회신 수신",
"태핑 완료 회신대기")))))
))))</f>
        <v>포스팅 완료</v>
      </c>
      <c r="F1375" s="22" t="b">
        <v>1</v>
      </c>
      <c r="G1375" s="22" t="b">
        <v>0</v>
      </c>
      <c r="H1375" s="22" t="b">
        <v>1</v>
      </c>
      <c r="I1375" s="22" t="b">
        <f>IF(COUNTIF([1]!Form_Responses1[[#All],[Instagram account
(ex. idenel_official - Do not put "@")]], LOWER(A1375)) &gt; 0, TRUE, FALSE)</f>
        <v>1</v>
      </c>
      <c r="J1375" s="23">
        <v>45838.416666666664</v>
      </c>
      <c r="K1375" s="20" t="str">
        <f>IFERROR(VLOOKUP(LOWER(A1375), '[1]설문지 응답 시트1'!I:N, 6, FALSE), "")</f>
        <v>Benjamin Clinic (Gangnam)</v>
      </c>
      <c r="L1375" s="22" t="b">
        <v>0</v>
      </c>
      <c r="M1375" s="22" t="b">
        <v>0</v>
      </c>
      <c r="N1375" s="33" t="s">
        <v>4110</v>
      </c>
      <c r="O1375" s="21">
        <f>IF(ISBLANK(Table1[[#This Row],[예약일(확정)]]),"",Table1[[#This Row],[예약일(확정)]]+7)</f>
        <v>45845.416666666664</v>
      </c>
      <c r="P1375" s="20"/>
      <c r="Q1375" s="20"/>
      <c r="R1375" s="20"/>
      <c r="S1375" s="20"/>
      <c r="T1375" s="33" t="s">
        <v>4109</v>
      </c>
      <c r="U1375" s="19"/>
    </row>
    <row r="1376" spans="1:21" ht="17">
      <c r="A1376" s="124" t="s">
        <v>4108</v>
      </c>
      <c r="B1376" s="167" t="s">
        <v>4107</v>
      </c>
      <c r="C1376" s="166"/>
      <c r="D1376" s="148" t="s">
        <v>4</v>
      </c>
      <c r="E1376" s="11" t="str">
        <f ca="1">IF(AND(J1376&lt;&gt;"", O1376&lt;&gt;"", TODAY() &gt; O1376, N1376=""), "포스팅 지연",
IF(N1376&lt;&gt;"", "포스팅 완료",
IF(M1376=TRUE, "시술 완료",
IF(L1376=TRUE, "콘텐츠 가이드 전송",
IF(NOT(ISBLANK(J1376)), "예약 확정",
IF(I1376=TRUE, "구글폼 회신",
IF(H1376=TRUE, "구글폼 전송",
IF(G1376=TRUE, "거절",
IF(F1376=TRUE, "회신 수신",
"태핑 완료 회신대기")))))
))))</f>
        <v>태핑 완료 회신대기</v>
      </c>
      <c r="F1376" s="13" t="b">
        <v>0</v>
      </c>
      <c r="G1376" s="13" t="b">
        <v>0</v>
      </c>
      <c r="H1376" s="13" t="b">
        <v>0</v>
      </c>
      <c r="I1376" s="13" t="b">
        <f>IF(COUNTIF([1]!Form_Responses1[[#All],[Instagram account
(ex. idenel_official - Do not put "@")]], LOWER(A1376)) &gt; 0, TRUE, FALSE)</f>
        <v>0</v>
      </c>
      <c r="J1376" s="14"/>
      <c r="K1376" s="11" t="str">
        <f>IFERROR(VLOOKUP(LOWER(A1376), '[1]설문지 응답 시트1'!I:N, 6, FALSE), "")</f>
        <v/>
      </c>
      <c r="L1376" s="13" t="b">
        <v>0</v>
      </c>
      <c r="M1376" s="13" t="b">
        <v>0</v>
      </c>
      <c r="N1376" s="11"/>
      <c r="O1376" s="12" t="str">
        <f>IF(ISBLANK(Table1[[#This Row],[예약일(확정)]]),"",Table1[[#This Row],[예약일(확정)]]+7)</f>
        <v/>
      </c>
      <c r="P1376" s="11"/>
      <c r="Q1376" s="11"/>
      <c r="R1376" s="11"/>
      <c r="S1376" s="11"/>
      <c r="T1376" s="11"/>
      <c r="U1376" s="10"/>
    </row>
    <row r="1377" spans="1:21" ht="17">
      <c r="A1377" s="124" t="s">
        <v>4106</v>
      </c>
      <c r="B1377" s="171" t="s">
        <v>4105</v>
      </c>
      <c r="C1377" s="168"/>
      <c r="D1377" s="150" t="s">
        <v>4</v>
      </c>
      <c r="E1377" s="20" t="str">
        <f ca="1">IF(AND(J1377&lt;&gt;"", O1377&lt;&gt;"", TODAY() &gt; O1377, N1377=""), "포스팅 지연",
IF(N1377&lt;&gt;"", "포스팅 완료",
IF(M1377=TRUE, "시술 완료",
IF(L1377=TRUE, "콘텐츠 가이드 전송",
IF(NOT(ISBLANK(J1377)), "예약 확정",
IF(I1377=TRUE, "구글폼 회신",
IF(H1377=TRUE, "구글폼 전송",
IF(G1377=TRUE, "거절",
IF(F1377=TRUE, "회신 수신",
"태핑 완료 회신대기")))))
))))</f>
        <v>태핑 완료 회신대기</v>
      </c>
      <c r="F1377" s="22" t="b">
        <v>0</v>
      </c>
      <c r="G1377" s="22" t="b">
        <v>0</v>
      </c>
      <c r="H1377" s="22" t="b">
        <v>0</v>
      </c>
      <c r="I1377" s="22" t="b">
        <f>IF(COUNTIF([1]!Form_Responses1[[#All],[Instagram account
(ex. idenel_official - Do not put "@")]], LOWER(A1377)) &gt; 0, TRUE, FALSE)</f>
        <v>0</v>
      </c>
      <c r="J1377" s="23"/>
      <c r="K1377" s="20" t="str">
        <f>IFERROR(VLOOKUP(LOWER(A1377), '[1]설문지 응답 시트1'!I:N, 6, FALSE), "")</f>
        <v/>
      </c>
      <c r="L1377" s="22" t="b">
        <v>0</v>
      </c>
      <c r="M1377" s="22" t="b">
        <v>0</v>
      </c>
      <c r="N1377" s="20"/>
      <c r="O1377" s="21" t="str">
        <f>IF(ISBLANK(Table1[[#This Row],[예약일(확정)]]),"",Table1[[#This Row],[예약일(확정)]]+7)</f>
        <v/>
      </c>
      <c r="P1377" s="20"/>
      <c r="Q1377" s="20"/>
      <c r="R1377" s="20"/>
      <c r="S1377" s="20"/>
      <c r="T1377" s="20"/>
      <c r="U1377" s="19"/>
    </row>
    <row r="1378" spans="1:21" ht="17">
      <c r="A1378" s="71" t="s">
        <v>4104</v>
      </c>
      <c r="B1378" s="173" t="s">
        <v>4103</v>
      </c>
      <c r="C1378" s="166"/>
      <c r="D1378" s="148" t="s">
        <v>4</v>
      </c>
      <c r="E1378" s="11" t="str">
        <f ca="1">IF(AND(J1378&lt;&gt;"", O1378&lt;&gt;"", TODAY() &gt; O1378, N1378=""), "포스팅 지연",
IF(N1378&lt;&gt;"", "포스팅 완료",
IF(M1378=TRUE, "시술 완료",
IF(L1378=TRUE, "콘텐츠 가이드 전송",
IF(NOT(ISBLANK(J1378)), "예약 확정",
IF(I1378=TRUE, "구글폼 회신",
IF(H1378=TRUE, "구글폼 전송",
IF(G1378=TRUE, "거절",
IF(F1378=TRUE, "회신 수신",
"태핑 완료 회신대기")))))
))))</f>
        <v>태핑 완료 회신대기</v>
      </c>
      <c r="F1378" s="13" t="b">
        <v>0</v>
      </c>
      <c r="G1378" s="13" t="b">
        <v>0</v>
      </c>
      <c r="H1378" s="13" t="b">
        <v>0</v>
      </c>
      <c r="I1378" s="13" t="b">
        <f>IF(COUNTIF([1]!Form_Responses1[[#All],[Instagram account
(ex. idenel_official - Do not put "@")]], LOWER(A1378)) &gt; 0, TRUE, FALSE)</f>
        <v>0</v>
      </c>
      <c r="J1378" s="14"/>
      <c r="K1378" s="11" t="str">
        <f>IFERROR(VLOOKUP(LOWER(A1378), '[1]설문지 응답 시트1'!I:N, 6, FALSE), "")</f>
        <v/>
      </c>
      <c r="L1378" s="13" t="b">
        <v>0</v>
      </c>
      <c r="M1378" s="13" t="b">
        <v>0</v>
      </c>
      <c r="N1378" s="11"/>
      <c r="O1378" s="12" t="str">
        <f>IF(ISBLANK(Table1[[#This Row],[예약일(확정)]]),"",Table1[[#This Row],[예약일(확정)]]+7)</f>
        <v/>
      </c>
      <c r="P1378" s="11"/>
      <c r="Q1378" s="11"/>
      <c r="R1378" s="11"/>
      <c r="S1378" s="11"/>
      <c r="T1378" s="11"/>
      <c r="U1378" s="10"/>
    </row>
    <row r="1379" spans="1:21" ht="17">
      <c r="A1379" s="124" t="s">
        <v>4102</v>
      </c>
      <c r="B1379" s="171" t="s">
        <v>4101</v>
      </c>
      <c r="C1379" s="168"/>
      <c r="D1379" s="150" t="s">
        <v>4</v>
      </c>
      <c r="E1379" s="20" t="str">
        <f ca="1">IF(AND(J1379&lt;&gt;"", O1379&lt;&gt;"", TODAY() &gt; O1379, N1379=""), "포스팅 지연",
IF(N1379&lt;&gt;"", "포스팅 완료",
IF(M1379=TRUE, "시술 완료",
IF(L1379=TRUE, "콘텐츠 가이드 전송",
IF(NOT(ISBLANK(J1379)), "예약 확정",
IF(I1379=TRUE, "구글폼 회신",
IF(H1379=TRUE, "구글폼 전송",
IF(G1379=TRUE, "거절",
IF(F1379=TRUE, "회신 수신",
"태핑 완료 회신대기")))))
))))</f>
        <v>태핑 완료 회신대기</v>
      </c>
      <c r="F1379" s="22" t="b">
        <v>0</v>
      </c>
      <c r="G1379" s="22" t="b">
        <v>0</v>
      </c>
      <c r="H1379" s="22" t="b">
        <v>0</v>
      </c>
      <c r="I1379" s="22" t="b">
        <f>IF(COUNTIF([1]!Form_Responses1[[#All],[Instagram account
(ex. idenel_official - Do not put "@")]], LOWER(A1379)) &gt; 0, TRUE, FALSE)</f>
        <v>0</v>
      </c>
      <c r="J1379" s="23"/>
      <c r="K1379" s="20" t="str">
        <f>IFERROR(VLOOKUP(LOWER(A1379), '[1]설문지 응답 시트1'!I:N, 6, FALSE), "")</f>
        <v/>
      </c>
      <c r="L1379" s="22" t="b">
        <v>0</v>
      </c>
      <c r="M1379" s="22" t="b">
        <v>0</v>
      </c>
      <c r="N1379" s="20"/>
      <c r="O1379" s="21" t="str">
        <f>IF(ISBLANK(Table1[[#This Row],[예약일(확정)]]),"",Table1[[#This Row],[예약일(확정)]]+7)</f>
        <v/>
      </c>
      <c r="P1379" s="20"/>
      <c r="Q1379" s="20"/>
      <c r="R1379" s="20"/>
      <c r="S1379" s="20"/>
      <c r="T1379" s="20"/>
      <c r="U1379" s="19"/>
    </row>
    <row r="1380" spans="1:21" ht="17">
      <c r="A1380" s="124" t="s">
        <v>4100</v>
      </c>
      <c r="B1380" s="171" t="s">
        <v>4099</v>
      </c>
      <c r="C1380" s="170"/>
      <c r="D1380" s="148" t="s">
        <v>4</v>
      </c>
      <c r="E1380" s="11" t="str">
        <f ca="1">IF(AND(J1380&lt;&gt;"", O1380&lt;&gt;"", TODAY() &gt; O1380, N1380=""), "포스팅 지연",
IF(N1380&lt;&gt;"", "포스팅 완료",
IF(M1380=TRUE, "시술 완료",
IF(L1380=TRUE, "콘텐츠 가이드 전송",
IF(NOT(ISBLANK(J1380)), "예약 확정",
IF(I1380=TRUE, "구글폼 회신",
IF(H1380=TRUE, "구글폼 전송",
IF(G1380=TRUE, "거절",
IF(F1380=TRUE, "회신 수신",
"태핑 완료 회신대기")))))
))))</f>
        <v>포스팅 지연</v>
      </c>
      <c r="F1380" s="13" t="b">
        <v>1</v>
      </c>
      <c r="G1380" s="13" t="b">
        <v>0</v>
      </c>
      <c r="H1380" s="13" t="b">
        <v>1</v>
      </c>
      <c r="I1380" s="13" t="b">
        <f>IF(COUNTIF([1]!Form_Responses1[[#All],[Instagram account
(ex. idenel_official - Do not put "@")]], LOWER(A1380)) &gt; 0, TRUE, FALSE)</f>
        <v>1</v>
      </c>
      <c r="J1380" s="14">
        <v>45852.6875</v>
      </c>
      <c r="K1380" s="11" t="str">
        <f>IFERROR(VLOOKUP(LOWER(A1380), '[1]설문지 응답 시트1'!I:N, 6, FALSE), "")</f>
        <v>Benjamin Clinic (Gangnam)</v>
      </c>
      <c r="L1380" s="13" t="b">
        <v>0</v>
      </c>
      <c r="M1380" s="13" t="b">
        <v>0</v>
      </c>
      <c r="N1380" s="11"/>
      <c r="O1380" s="12">
        <f>IF(ISBLANK(Table1[[#This Row],[예약일(확정)]]),"",Table1[[#This Row],[예약일(확정)]]+7)</f>
        <v>45859.6875</v>
      </c>
      <c r="P1380" s="11"/>
      <c r="Q1380" s="11"/>
      <c r="R1380" s="11"/>
      <c r="S1380" s="11"/>
      <c r="T1380" s="11"/>
      <c r="U1380" s="10"/>
    </row>
    <row r="1381" spans="1:21" ht="17">
      <c r="A1381" s="71" t="s">
        <v>4098</v>
      </c>
      <c r="B1381" s="180" t="s">
        <v>4097</v>
      </c>
      <c r="C1381" s="179"/>
      <c r="D1381" s="150" t="s">
        <v>4</v>
      </c>
      <c r="E1381" s="20" t="str">
        <f ca="1">IF(AND(J1381&lt;&gt;"", O1381&lt;&gt;"", TODAY() &gt; O1381, N1381=""), "포스팅 지연",
IF(N1381&lt;&gt;"", "포스팅 완료",
IF(M1381=TRUE, "시술 완료",
IF(L1381=TRUE, "콘텐츠 가이드 전송",
IF(NOT(ISBLANK(J1381)), "예약 확정",
IF(I1381=TRUE, "구글폼 회신",
IF(H1381=TRUE, "구글폼 전송",
IF(G1381=TRUE, "거절",
IF(F1381=TRUE, "회신 수신",
"태핑 완료 회신대기")))))
))))</f>
        <v>포스팅 완료</v>
      </c>
      <c r="F1381" s="22" t="b">
        <v>0</v>
      </c>
      <c r="G1381" s="22" t="b">
        <v>0</v>
      </c>
      <c r="H1381" s="22" t="b">
        <v>0</v>
      </c>
      <c r="I1381" s="22" t="b">
        <f>IF(COUNTIF([1]!Form_Responses1[[#All],[Instagram account
(ex. idenel_official - Do not put "@")]], LOWER(A1381)) &gt; 0, TRUE, FALSE)</f>
        <v>1</v>
      </c>
      <c r="J1381" s="23">
        <v>45838.6875</v>
      </c>
      <c r="K1381" s="20" t="str">
        <f>IFERROR(VLOOKUP(LOWER(A1381), '[1]설문지 응답 시트1'!I:N, 6, FALSE), "")</f>
        <v>Benjamin Clinic (Gangnam)</v>
      </c>
      <c r="L1381" s="22" t="b">
        <v>0</v>
      </c>
      <c r="M1381" s="22" t="b">
        <v>0</v>
      </c>
      <c r="N1381" s="33" t="s">
        <v>4096</v>
      </c>
      <c r="O1381" s="21">
        <f>IF(ISBLANK(Table1[[#This Row],[예약일(확정)]]),"",Table1[[#This Row],[예약일(확정)]]+7)</f>
        <v>45845.6875</v>
      </c>
      <c r="P1381" s="20"/>
      <c r="Q1381" s="20"/>
      <c r="R1381" s="20"/>
      <c r="S1381" s="20"/>
      <c r="T1381" s="20" t="s">
        <v>1962</v>
      </c>
      <c r="U1381" s="19"/>
    </row>
    <row r="1382" spans="1:21" ht="17">
      <c r="A1382" s="124" t="s">
        <v>4095</v>
      </c>
      <c r="B1382" s="171" t="s">
        <v>4094</v>
      </c>
      <c r="C1382" s="170"/>
      <c r="D1382" s="148" t="s">
        <v>4</v>
      </c>
      <c r="E1382" s="11" t="str">
        <f ca="1">IF(AND(J1382&lt;&gt;"", O1382&lt;&gt;"", TODAY() &gt; O1382, N1382=""), "포스팅 지연",
IF(N1382&lt;&gt;"", "포스팅 완료",
IF(M1382=TRUE, "시술 완료",
IF(L1382=TRUE, "콘텐츠 가이드 전송",
IF(NOT(ISBLANK(J1382)), "예약 확정",
IF(I1382=TRUE, "구글폼 회신",
IF(H1382=TRUE, "구글폼 전송",
IF(G1382=TRUE, "거절",
IF(F1382=TRUE, "회신 수신",
"태핑 완료 회신대기")))))
))))</f>
        <v>태핑 완료 회신대기</v>
      </c>
      <c r="F1382" s="13" t="b">
        <v>0</v>
      </c>
      <c r="G1382" s="13" t="b">
        <v>0</v>
      </c>
      <c r="H1382" s="13" t="b">
        <v>0</v>
      </c>
      <c r="I1382" s="13" t="b">
        <f>IF(COUNTIF([1]!Form_Responses1[[#All],[Instagram account
(ex. idenel_official - Do not put "@")]], LOWER(A1382)) &gt; 0, TRUE, FALSE)</f>
        <v>0</v>
      </c>
      <c r="J1382" s="14"/>
      <c r="K1382" s="11" t="str">
        <f>IFERROR(VLOOKUP(LOWER(A1382), '[1]설문지 응답 시트1'!I:N, 6, FALSE), "")</f>
        <v/>
      </c>
      <c r="L1382" s="13" t="b">
        <v>0</v>
      </c>
      <c r="M1382" s="13" t="b">
        <v>0</v>
      </c>
      <c r="N1382" s="11"/>
      <c r="O1382" s="12" t="str">
        <f>IF(ISBLANK(Table1[[#This Row],[예약일(확정)]]),"",Table1[[#This Row],[예약일(확정)]]+7)</f>
        <v/>
      </c>
      <c r="P1382" s="11"/>
      <c r="Q1382" s="11"/>
      <c r="R1382" s="11"/>
      <c r="S1382" s="11"/>
      <c r="T1382" s="11"/>
      <c r="U1382" s="10"/>
    </row>
    <row r="1383" spans="1:21" ht="17">
      <c r="A1383" s="124" t="s">
        <v>4093</v>
      </c>
      <c r="B1383" s="167" t="s">
        <v>4092</v>
      </c>
      <c r="C1383" s="172"/>
      <c r="D1383" s="150" t="s">
        <v>4</v>
      </c>
      <c r="E1383" s="20" t="str">
        <f ca="1">IF(AND(J1383&lt;&gt;"", O1383&lt;&gt;"", TODAY() &gt; O1383, N1383=""), "포스팅 지연",
IF(N1383&lt;&gt;"", "포스팅 완료",
IF(M1383=TRUE, "시술 완료",
IF(L1383=TRUE, "콘텐츠 가이드 전송",
IF(NOT(ISBLANK(J1383)), "예약 확정",
IF(I1383=TRUE, "구글폼 회신",
IF(H1383=TRUE, "구글폼 전송",
IF(G1383=TRUE, "거절",
IF(F1383=TRUE, "회신 수신",
"태핑 완료 회신대기")))))
))))</f>
        <v>태핑 완료 회신대기</v>
      </c>
      <c r="F1383" s="22" t="b">
        <v>0</v>
      </c>
      <c r="G1383" s="22" t="b">
        <v>0</v>
      </c>
      <c r="H1383" s="22" t="b">
        <v>0</v>
      </c>
      <c r="I1383" s="22" t="b">
        <f>IF(COUNTIF([1]!Form_Responses1[[#All],[Instagram account
(ex. idenel_official - Do not put "@")]], LOWER(A1383)) &gt; 0, TRUE, FALSE)</f>
        <v>0</v>
      </c>
      <c r="J1383" s="23"/>
      <c r="K1383" s="20" t="str">
        <f>IFERROR(VLOOKUP(LOWER(A1383), '[1]설문지 응답 시트1'!I:N, 6, FALSE), "")</f>
        <v/>
      </c>
      <c r="L1383" s="22" t="b">
        <v>0</v>
      </c>
      <c r="M1383" s="22" t="b">
        <v>0</v>
      </c>
      <c r="N1383" s="20"/>
      <c r="O1383" s="21" t="str">
        <f>IF(ISBLANK(Table1[[#This Row],[예약일(확정)]]),"",Table1[[#This Row],[예약일(확정)]]+7)</f>
        <v/>
      </c>
      <c r="P1383" s="20"/>
      <c r="Q1383" s="20"/>
      <c r="R1383" s="20"/>
      <c r="S1383" s="20"/>
      <c r="T1383" s="20"/>
      <c r="U1383" s="19"/>
    </row>
    <row r="1384" spans="1:21" ht="17">
      <c r="A1384" s="71" t="s">
        <v>4091</v>
      </c>
      <c r="B1384" s="173" t="s">
        <v>4090</v>
      </c>
      <c r="C1384" s="166"/>
      <c r="D1384" s="148" t="s">
        <v>4</v>
      </c>
      <c r="E1384" s="11" t="str">
        <f ca="1">IF(AND(J1384&lt;&gt;"", O1384&lt;&gt;"", TODAY() &gt; O1384, N1384=""), "포스팅 지연",
IF(N1384&lt;&gt;"", "포스팅 완료",
IF(M1384=TRUE, "시술 완료",
IF(L1384=TRUE, "콘텐츠 가이드 전송",
IF(NOT(ISBLANK(J1384)), "예약 확정",
IF(I1384=TRUE, "구글폼 회신",
IF(H1384=TRUE, "구글폼 전송",
IF(G1384=TRUE, "거절",
IF(F1384=TRUE, "회신 수신",
"태핑 완료 회신대기")))))
))))</f>
        <v>구글폼 전송</v>
      </c>
      <c r="F1384" s="13" t="b">
        <v>1</v>
      </c>
      <c r="G1384" s="13" t="b">
        <v>0</v>
      </c>
      <c r="H1384" s="13" t="b">
        <v>1</v>
      </c>
      <c r="I1384" s="13" t="b">
        <f>IF(COUNTIF([1]!Form_Responses1[[#All],[Instagram account
(ex. idenel_official - Do not put "@")]], LOWER(A1384)) &gt; 0, TRUE, FALSE)</f>
        <v>0</v>
      </c>
      <c r="J1384" s="14"/>
      <c r="K1384" s="11" t="str">
        <f>IFERROR(VLOOKUP(LOWER(A1384), '[1]설문지 응답 시트1'!I:N, 6, FALSE), "")</f>
        <v/>
      </c>
      <c r="L1384" s="13" t="b">
        <v>0</v>
      </c>
      <c r="M1384" s="13" t="b">
        <v>0</v>
      </c>
      <c r="N1384" s="11"/>
      <c r="O1384" s="12" t="str">
        <f>IF(ISBLANK(Table1[[#This Row],[예약일(확정)]]),"",Table1[[#This Row],[예약일(확정)]]+7)</f>
        <v/>
      </c>
      <c r="P1384" s="11"/>
      <c r="Q1384" s="11"/>
      <c r="R1384" s="11"/>
      <c r="S1384" s="11"/>
      <c r="T1384" s="11"/>
      <c r="U1384" s="10"/>
    </row>
    <row r="1385" spans="1:21" ht="17">
      <c r="A1385" s="71" t="s">
        <v>2472</v>
      </c>
      <c r="B1385" s="169" t="s">
        <v>2471</v>
      </c>
      <c r="C1385" s="168"/>
      <c r="D1385" s="150" t="s">
        <v>4</v>
      </c>
      <c r="E1385" s="20" t="str">
        <f ca="1">IF(AND(J1385&lt;&gt;"", O1385&lt;&gt;"", TODAY() &gt; O1385, N1385=""), "포스팅 지연",
IF(N1385&lt;&gt;"", "포스팅 완료",
IF(M1385=TRUE, "시술 완료",
IF(L1385=TRUE, "콘텐츠 가이드 전송",
IF(NOT(ISBLANK(J1385)), "예약 확정",
IF(I1385=TRUE, "구글폼 회신",
IF(H1385=TRUE, "구글폼 전송",
IF(G1385=TRUE, "거절",
IF(F1385=TRUE, "회신 수신",
"태핑 완료 회신대기")))))
))))</f>
        <v>태핑 완료 회신대기</v>
      </c>
      <c r="F1385" s="22" t="b">
        <v>0</v>
      </c>
      <c r="G1385" s="22" t="b">
        <v>0</v>
      </c>
      <c r="H1385" s="22" t="b">
        <v>0</v>
      </c>
      <c r="I1385" s="22" t="b">
        <f>IF(COUNTIF([1]!Form_Responses1[[#All],[Instagram account
(ex. idenel_official - Do not put "@")]], LOWER(A1385)) &gt; 0, TRUE, FALSE)</f>
        <v>0</v>
      </c>
      <c r="J1385" s="23"/>
      <c r="K1385" s="20" t="str">
        <f>IFERROR(VLOOKUP(LOWER(A1385), '[1]설문지 응답 시트1'!I:N, 6, FALSE), "")</f>
        <v/>
      </c>
      <c r="L1385" s="22" t="b">
        <v>0</v>
      </c>
      <c r="M1385" s="22" t="b">
        <v>0</v>
      </c>
      <c r="N1385" s="20"/>
      <c r="O1385" s="21" t="str">
        <f>IF(ISBLANK(Table1[[#This Row],[예약일(확정)]]),"",Table1[[#This Row],[예약일(확정)]]+7)</f>
        <v/>
      </c>
      <c r="P1385" s="20"/>
      <c r="Q1385" s="20"/>
      <c r="R1385" s="20"/>
      <c r="S1385" s="20"/>
      <c r="T1385" s="20"/>
      <c r="U1385" s="19"/>
    </row>
    <row r="1386" spans="1:21" ht="17">
      <c r="A1386" s="71" t="s">
        <v>4089</v>
      </c>
      <c r="B1386" s="173" t="s">
        <v>4088</v>
      </c>
      <c r="C1386" s="166"/>
      <c r="D1386" s="148" t="s">
        <v>4</v>
      </c>
      <c r="E1386" s="11" t="str">
        <f ca="1">IF(AND(J1386&lt;&gt;"", O1386&lt;&gt;"", TODAY() &gt; O1386, N1386=""), "포스팅 지연",
IF(N1386&lt;&gt;"", "포스팅 완료",
IF(M1386=TRUE, "시술 완료",
IF(L1386=TRUE, "콘텐츠 가이드 전송",
IF(NOT(ISBLANK(J1386)), "예약 확정",
IF(I1386=TRUE, "구글폼 회신",
IF(H1386=TRUE, "구글폼 전송",
IF(G1386=TRUE, "거절",
IF(F1386=TRUE, "회신 수신",
"태핑 완료 회신대기")))))
))))</f>
        <v>회신 수신</v>
      </c>
      <c r="F1386" s="13" t="b">
        <v>1</v>
      </c>
      <c r="G1386" s="13" t="b">
        <v>0</v>
      </c>
      <c r="H1386" s="13" t="b">
        <v>0</v>
      </c>
      <c r="I1386" s="13" t="b">
        <f>IF(COUNTIF([1]!Form_Responses1[[#All],[Instagram account
(ex. idenel_official - Do not put "@")]], LOWER(A1386)) &gt; 0, TRUE, FALSE)</f>
        <v>0</v>
      </c>
      <c r="J1386" s="14"/>
      <c r="K1386" s="11" t="str">
        <f>IFERROR(VLOOKUP(LOWER(A1386), '[1]설문지 응답 시트1'!I:N, 6, FALSE), "")</f>
        <v/>
      </c>
      <c r="L1386" s="13" t="b">
        <v>0</v>
      </c>
      <c r="M1386" s="13" t="b">
        <v>0</v>
      </c>
      <c r="N1386" s="11"/>
      <c r="O1386" s="12" t="str">
        <f>IF(ISBLANK(Table1[[#This Row],[예약일(확정)]]),"",Table1[[#This Row],[예약일(확정)]]+7)</f>
        <v/>
      </c>
      <c r="P1386" s="11"/>
      <c r="Q1386" s="11"/>
      <c r="R1386" s="11"/>
      <c r="S1386" s="11"/>
      <c r="T1386" s="11"/>
      <c r="U1386" s="10"/>
    </row>
    <row r="1387" spans="1:21" ht="17">
      <c r="A1387" s="124" t="s">
        <v>4087</v>
      </c>
      <c r="B1387" s="171" t="s">
        <v>4086</v>
      </c>
      <c r="C1387" s="168"/>
      <c r="D1387" s="150" t="s">
        <v>4</v>
      </c>
      <c r="E1387" s="20" t="str">
        <f ca="1">IF(AND(J1387&lt;&gt;"", O1387&lt;&gt;"", TODAY() &gt; O1387, N1387=""), "포스팅 지연",
IF(N1387&lt;&gt;"", "포스팅 완료",
IF(M1387=TRUE, "시술 완료",
IF(L1387=TRUE, "콘텐츠 가이드 전송",
IF(NOT(ISBLANK(J1387)), "예약 확정",
IF(I1387=TRUE, "구글폼 회신",
IF(H1387=TRUE, "구글폼 전송",
IF(G1387=TRUE, "거절",
IF(F1387=TRUE, "회신 수신",
"태핑 완료 회신대기")))))
))))</f>
        <v>포스팅 지연</v>
      </c>
      <c r="F1387" s="22" t="b">
        <v>1</v>
      </c>
      <c r="G1387" s="22" t="b">
        <v>0</v>
      </c>
      <c r="H1387" s="22" t="b">
        <v>1</v>
      </c>
      <c r="I1387" s="22" t="b">
        <f>IF(COUNTIF([1]!Form_Responses1[[#All],[Instagram account
(ex. idenel_official - Do not put "@")]], LOWER(A1387)) &gt; 0, TRUE, FALSE)</f>
        <v>1</v>
      </c>
      <c r="J1387" s="23">
        <v>45840.416666666664</v>
      </c>
      <c r="K1387" s="20" t="str">
        <f>IFERROR(VLOOKUP(LOWER(A1387), '[1]설문지 응답 시트1'!I:N, 6, FALSE), "")</f>
        <v>Benjamin Clinic (Gangnam)</v>
      </c>
      <c r="L1387" s="22" t="b">
        <v>0</v>
      </c>
      <c r="M1387" s="22" t="b">
        <v>0</v>
      </c>
      <c r="N1387" s="20"/>
      <c r="O1387" s="21">
        <f>IF(ISBLANK(Table1[[#This Row],[예약일(확정)]]),"",Table1[[#This Row],[예약일(확정)]]+7)</f>
        <v>45847.416666666664</v>
      </c>
      <c r="P1387" s="20"/>
      <c r="Q1387" s="20"/>
      <c r="R1387" s="20"/>
      <c r="S1387" s="20"/>
      <c r="T1387" s="20"/>
      <c r="U1387" s="19"/>
    </row>
    <row r="1388" spans="1:21" ht="17">
      <c r="A1388" s="124" t="s">
        <v>4085</v>
      </c>
      <c r="B1388" s="167" t="s">
        <v>4084</v>
      </c>
      <c r="C1388" s="166"/>
      <c r="D1388" s="148" t="s">
        <v>4</v>
      </c>
      <c r="E1388" s="11" t="str">
        <f ca="1">IF(AND(J1388&lt;&gt;"", O1388&lt;&gt;"", TODAY() &gt; O1388, N1388=""), "포스팅 지연",
IF(N1388&lt;&gt;"", "포스팅 완료",
IF(M1388=TRUE, "시술 완료",
IF(L1388=TRUE, "콘텐츠 가이드 전송",
IF(NOT(ISBLANK(J1388)), "예약 확정",
IF(I1388=TRUE, "구글폼 회신",
IF(H1388=TRUE, "구글폼 전송",
IF(G1388=TRUE, "거절",
IF(F1388=TRUE, "회신 수신",
"태핑 완료 회신대기")))))
))))</f>
        <v>태핑 완료 회신대기</v>
      </c>
      <c r="F1388" s="13" t="b">
        <v>0</v>
      </c>
      <c r="G1388" s="13" t="b">
        <v>0</v>
      </c>
      <c r="H1388" s="13" t="b">
        <v>0</v>
      </c>
      <c r="I1388" s="13" t="b">
        <f>IF(COUNTIF([1]!Form_Responses1[[#All],[Instagram account
(ex. idenel_official - Do not put "@")]], LOWER(A1388)) &gt; 0, TRUE, FALSE)</f>
        <v>0</v>
      </c>
      <c r="J1388" s="14"/>
      <c r="K1388" s="11" t="str">
        <f>IFERROR(VLOOKUP(LOWER(A1388), '[1]설문지 응답 시트1'!I:N, 6, FALSE), "")</f>
        <v/>
      </c>
      <c r="L1388" s="13" t="b">
        <v>0</v>
      </c>
      <c r="M1388" s="13" t="b">
        <v>0</v>
      </c>
      <c r="N1388" s="11"/>
      <c r="O1388" s="12" t="str">
        <f>IF(ISBLANK(Table1[[#This Row],[예약일(확정)]]),"",Table1[[#This Row],[예약일(확정)]]+7)</f>
        <v/>
      </c>
      <c r="P1388" s="11"/>
      <c r="Q1388" s="11"/>
      <c r="R1388" s="11"/>
      <c r="S1388" s="11"/>
      <c r="T1388" s="11"/>
      <c r="U1388" s="10"/>
    </row>
    <row r="1389" spans="1:21" ht="17">
      <c r="A1389" s="124" t="s">
        <v>4083</v>
      </c>
      <c r="B1389" s="171" t="s">
        <v>4082</v>
      </c>
      <c r="C1389" s="168"/>
      <c r="D1389" s="150" t="s">
        <v>4</v>
      </c>
      <c r="E1389" s="20" t="str">
        <f ca="1">IF(AND(J1389&lt;&gt;"", O1389&lt;&gt;"", TODAY() &gt; O1389, N1389=""), "포스팅 지연",
IF(N1389&lt;&gt;"", "포스팅 완료",
IF(M1389=TRUE, "시술 완료",
IF(L1389=TRUE, "콘텐츠 가이드 전송",
IF(NOT(ISBLANK(J1389)), "예약 확정",
IF(I1389=TRUE, "구글폼 회신",
IF(H1389=TRUE, "구글폼 전송",
IF(G1389=TRUE, "거절",
IF(F1389=TRUE, "회신 수신",
"태핑 완료 회신대기")))))
))))</f>
        <v>태핑 완료 회신대기</v>
      </c>
      <c r="F1389" s="22" t="b">
        <v>0</v>
      </c>
      <c r="G1389" s="22" t="b">
        <v>0</v>
      </c>
      <c r="H1389" s="22" t="b">
        <v>0</v>
      </c>
      <c r="I1389" s="22" t="b">
        <f>IF(COUNTIF([1]!Form_Responses1[[#All],[Instagram account
(ex. idenel_official - Do not put "@")]], LOWER(A1389)) &gt; 0, TRUE, FALSE)</f>
        <v>0</v>
      </c>
      <c r="J1389" s="23"/>
      <c r="K1389" s="20" t="str">
        <f>IFERROR(VLOOKUP(LOWER(A1389), '[1]설문지 응답 시트1'!I:N, 6, FALSE), "")</f>
        <v/>
      </c>
      <c r="L1389" s="22" t="b">
        <v>0</v>
      </c>
      <c r="M1389" s="22" t="b">
        <v>0</v>
      </c>
      <c r="N1389" s="20"/>
      <c r="O1389" s="21" t="str">
        <f>IF(ISBLANK(Table1[[#This Row],[예약일(확정)]]),"",Table1[[#This Row],[예약일(확정)]]+7)</f>
        <v/>
      </c>
      <c r="P1389" s="20"/>
      <c r="Q1389" s="20"/>
      <c r="R1389" s="20"/>
      <c r="S1389" s="20"/>
      <c r="T1389" s="20"/>
      <c r="U1389" s="19"/>
    </row>
    <row r="1390" spans="1:21" ht="17">
      <c r="A1390" s="71" t="s">
        <v>4081</v>
      </c>
      <c r="B1390" s="173" t="s">
        <v>4080</v>
      </c>
      <c r="C1390" s="166"/>
      <c r="D1390" s="148" t="s">
        <v>4</v>
      </c>
      <c r="E1390" s="11" t="str">
        <f ca="1">IF(AND(J1390&lt;&gt;"", O1390&lt;&gt;"", TODAY() &gt; O1390, N1390=""), "포스팅 지연",
IF(N1390&lt;&gt;"", "포스팅 완료",
IF(M1390=TRUE, "시술 완료",
IF(L1390=TRUE, "콘텐츠 가이드 전송",
IF(NOT(ISBLANK(J1390)), "예약 확정",
IF(I1390=TRUE, "구글폼 회신",
IF(H1390=TRUE, "구글폼 전송",
IF(G1390=TRUE, "거절",
IF(F1390=TRUE, "회신 수신",
"태핑 완료 회신대기")))))
))))</f>
        <v>회신 수신</v>
      </c>
      <c r="F1390" s="13" t="b">
        <v>1</v>
      </c>
      <c r="G1390" s="13" t="b">
        <v>0</v>
      </c>
      <c r="H1390" s="13" t="b">
        <v>0</v>
      </c>
      <c r="I1390" s="13" t="b">
        <f>IF(COUNTIF([1]!Form_Responses1[[#All],[Instagram account
(ex. idenel_official - Do not put "@")]], LOWER(A1390)) &gt; 0, TRUE, FALSE)</f>
        <v>0</v>
      </c>
      <c r="J1390" s="14"/>
      <c r="K1390" s="11" t="str">
        <f>IFERROR(VLOOKUP(LOWER(A1390), '[1]설문지 응답 시트1'!I:N, 6, FALSE), "")</f>
        <v/>
      </c>
      <c r="L1390" s="13" t="b">
        <v>0</v>
      </c>
      <c r="M1390" s="13" t="b">
        <v>0</v>
      </c>
      <c r="N1390" s="11"/>
      <c r="O1390" s="12" t="str">
        <f>IF(ISBLANK(Table1[[#This Row],[예약일(확정)]]),"",Table1[[#This Row],[예약일(확정)]]+7)</f>
        <v/>
      </c>
      <c r="P1390" s="11"/>
      <c r="Q1390" s="11"/>
      <c r="R1390" s="11"/>
      <c r="S1390" s="11"/>
      <c r="T1390" s="11"/>
      <c r="U1390" s="10"/>
    </row>
    <row r="1391" spans="1:21" ht="17">
      <c r="A1391" s="124" t="s">
        <v>4079</v>
      </c>
      <c r="B1391" s="171" t="s">
        <v>4078</v>
      </c>
      <c r="C1391" s="168"/>
      <c r="D1391" s="150" t="s">
        <v>4</v>
      </c>
      <c r="E1391" s="20" t="str">
        <f ca="1">IF(AND(J1391&lt;&gt;"", O1391&lt;&gt;"", TODAY() &gt; O1391, N1391=""), "포스팅 지연",
IF(N1391&lt;&gt;"", "포스팅 완료",
IF(M1391=TRUE, "시술 완료",
IF(L1391=TRUE, "콘텐츠 가이드 전송",
IF(NOT(ISBLANK(J1391)), "예약 확정",
IF(I1391=TRUE, "구글폼 회신",
IF(H1391=TRUE, "구글폼 전송",
IF(G1391=TRUE, "거절",
IF(F1391=TRUE, "회신 수신",
"태핑 완료 회신대기")))))
))))</f>
        <v>태핑 완료 회신대기</v>
      </c>
      <c r="F1391" s="22" t="b">
        <v>0</v>
      </c>
      <c r="G1391" s="22" t="b">
        <v>0</v>
      </c>
      <c r="H1391" s="22" t="b">
        <v>0</v>
      </c>
      <c r="I1391" s="22" t="b">
        <f>IF(COUNTIF([1]!Form_Responses1[[#All],[Instagram account
(ex. idenel_official - Do not put "@")]], LOWER(A1391)) &gt; 0, TRUE, FALSE)</f>
        <v>0</v>
      </c>
      <c r="J1391" s="23"/>
      <c r="K1391" s="20" t="str">
        <f>IFERROR(VLOOKUP(LOWER(A1391), '[1]설문지 응답 시트1'!I:N, 6, FALSE), "")</f>
        <v/>
      </c>
      <c r="L1391" s="22" t="b">
        <v>0</v>
      </c>
      <c r="M1391" s="22" t="b">
        <v>0</v>
      </c>
      <c r="N1391" s="20"/>
      <c r="O1391" s="21" t="str">
        <f>IF(ISBLANK(Table1[[#This Row],[예약일(확정)]]),"",Table1[[#This Row],[예약일(확정)]]+7)</f>
        <v/>
      </c>
      <c r="P1391" s="20"/>
      <c r="Q1391" s="20"/>
      <c r="R1391" s="20"/>
      <c r="S1391" s="20"/>
      <c r="T1391" s="20"/>
      <c r="U1391" s="19"/>
    </row>
    <row r="1392" spans="1:21" ht="17">
      <c r="A1392" s="71" t="s">
        <v>4077</v>
      </c>
      <c r="B1392" s="169" t="s">
        <v>4076</v>
      </c>
      <c r="C1392" s="170"/>
      <c r="D1392" s="148" t="s">
        <v>4</v>
      </c>
      <c r="E1392" s="11" t="str">
        <f ca="1">IF(AND(J1392&lt;&gt;"", O1392&lt;&gt;"", TODAY() &gt; O1392, N1392=""), "포스팅 지연",
IF(N1392&lt;&gt;"", "포스팅 완료",
IF(M1392=TRUE, "시술 완료",
IF(L1392=TRUE, "콘텐츠 가이드 전송",
IF(NOT(ISBLANK(J1392)), "예약 확정",
IF(I1392=TRUE, "구글폼 회신",
IF(H1392=TRUE, "구글폼 전송",
IF(G1392=TRUE, "거절",
IF(F1392=TRUE, "회신 수신",
"태핑 완료 회신대기")))))
))))</f>
        <v>포스팅 완료</v>
      </c>
      <c r="F1392" s="13" t="b">
        <v>1</v>
      </c>
      <c r="G1392" s="13" t="b">
        <v>0</v>
      </c>
      <c r="H1392" s="13" t="b">
        <v>1</v>
      </c>
      <c r="I1392" s="13" t="b">
        <f>IF(COUNTIF([1]!Form_Responses1[[#All],[Instagram account
(ex. idenel_official - Do not put "@")]], LOWER(A1392)) &gt; 0, TRUE, FALSE)</f>
        <v>0</v>
      </c>
      <c r="J1392" s="178">
        <v>45894.479166666664</v>
      </c>
      <c r="K1392" s="177" t="s">
        <v>111</v>
      </c>
      <c r="L1392" s="13" t="b">
        <v>1</v>
      </c>
      <c r="M1392" s="13" t="b">
        <v>0</v>
      </c>
      <c r="N1392" s="58" t="s">
        <v>4075</v>
      </c>
      <c r="O1392" s="12">
        <f>IF(ISBLANK(Table1[[#This Row],[예약일(확정)]]),"",Table1[[#This Row],[예약일(확정)]]+7)</f>
        <v>45901.479166666664</v>
      </c>
      <c r="P1392" s="11" t="s">
        <v>0</v>
      </c>
      <c r="Q1392" s="11"/>
      <c r="R1392" s="11"/>
      <c r="S1392" s="11"/>
      <c r="T1392" s="11"/>
      <c r="U1392" s="10"/>
    </row>
    <row r="1393" spans="1:21" ht="17">
      <c r="A1393" s="71" t="s">
        <v>2448</v>
      </c>
      <c r="B1393" s="173" t="s">
        <v>2447</v>
      </c>
      <c r="C1393" s="172"/>
      <c r="D1393" s="150" t="s">
        <v>4</v>
      </c>
      <c r="E1393" s="20" t="str">
        <f ca="1">IF(AND(J1393&lt;&gt;"", O1393&lt;&gt;"", TODAY() &gt; O1393, N1393=""), "포스팅 지연",
IF(N1393&lt;&gt;"", "포스팅 완료",
IF(M1393=TRUE, "시술 완료",
IF(L1393=TRUE, "콘텐츠 가이드 전송",
IF(NOT(ISBLANK(J1393)), "예약 확정",
IF(I1393=TRUE, "구글폼 회신",
IF(H1393=TRUE, "구글폼 전송",
IF(G1393=TRUE, "거절",
IF(F1393=TRUE, "회신 수신",
"태핑 완료 회신대기")))))
))))</f>
        <v>태핑 완료 회신대기</v>
      </c>
      <c r="F1393" s="22" t="b">
        <v>0</v>
      </c>
      <c r="G1393" s="22" t="b">
        <v>0</v>
      </c>
      <c r="H1393" s="22" t="b">
        <v>0</v>
      </c>
      <c r="I1393" s="22" t="b">
        <f>IF(COUNTIF([1]!Form_Responses1[[#All],[Instagram account
(ex. idenel_official - Do not put "@")]], LOWER(A1393)) &gt; 0, TRUE, FALSE)</f>
        <v>0</v>
      </c>
      <c r="J1393" s="23"/>
      <c r="K1393" s="20" t="str">
        <f>IFERROR(VLOOKUP(LOWER(A1393), '[1]설문지 응답 시트1'!I:N, 6, FALSE), "")</f>
        <v/>
      </c>
      <c r="L1393" s="22" t="b">
        <v>0</v>
      </c>
      <c r="M1393" s="22" t="b">
        <v>0</v>
      </c>
      <c r="N1393" s="20"/>
      <c r="O1393" s="21" t="str">
        <f>IF(ISBLANK(Table1[[#This Row],[예약일(확정)]]),"",Table1[[#This Row],[예약일(확정)]]+7)</f>
        <v/>
      </c>
      <c r="P1393" s="20"/>
      <c r="Q1393" s="20"/>
      <c r="R1393" s="20"/>
      <c r="S1393" s="20"/>
      <c r="T1393" s="20"/>
      <c r="U1393" s="19"/>
    </row>
    <row r="1394" spans="1:21" ht="17">
      <c r="A1394" s="71" t="s">
        <v>4074</v>
      </c>
      <c r="B1394" s="169" t="s">
        <v>4073</v>
      </c>
      <c r="C1394" s="170"/>
      <c r="D1394" s="148" t="s">
        <v>4</v>
      </c>
      <c r="E1394" s="11" t="str">
        <f ca="1">IF(AND(J1394&lt;&gt;"", O1394&lt;&gt;"", TODAY() &gt; O1394, N1394=""), "포스팅 지연",
IF(N1394&lt;&gt;"", "포스팅 완료",
IF(M1394=TRUE, "시술 완료",
IF(L1394=TRUE, "콘텐츠 가이드 전송",
IF(NOT(ISBLANK(J1394)), "예약 확정",
IF(I1394=TRUE, "구글폼 회신",
IF(H1394=TRUE, "구글폼 전송",
IF(G1394=TRUE, "거절",
IF(F1394=TRUE, "회신 수신",
"태핑 완료 회신대기")))))
))))</f>
        <v>태핑 완료 회신대기</v>
      </c>
      <c r="F1394" s="13" t="b">
        <v>0</v>
      </c>
      <c r="G1394" s="13" t="b">
        <v>0</v>
      </c>
      <c r="H1394" s="13" t="b">
        <v>0</v>
      </c>
      <c r="I1394" s="13" t="b">
        <f>IF(COUNTIF([1]!Form_Responses1[[#All],[Instagram account
(ex. idenel_official - Do not put "@")]], LOWER(A1394)) &gt; 0, TRUE, FALSE)</f>
        <v>0</v>
      </c>
      <c r="J1394" s="14"/>
      <c r="K1394" s="11" t="str">
        <f>IFERROR(VLOOKUP(LOWER(A1394), '[1]설문지 응답 시트1'!I:N, 6, FALSE), "")</f>
        <v/>
      </c>
      <c r="L1394" s="13" t="b">
        <v>0</v>
      </c>
      <c r="M1394" s="13" t="b">
        <v>0</v>
      </c>
      <c r="N1394" s="11"/>
      <c r="O1394" s="12" t="str">
        <f>IF(ISBLANK(Table1[[#This Row],[예약일(확정)]]),"",Table1[[#This Row],[예약일(확정)]]+7)</f>
        <v/>
      </c>
      <c r="P1394" s="11"/>
      <c r="Q1394" s="11"/>
      <c r="R1394" s="11"/>
      <c r="S1394" s="11"/>
      <c r="T1394" s="11"/>
      <c r="U1394" s="10"/>
    </row>
    <row r="1395" spans="1:21" ht="17">
      <c r="A1395" s="71" t="s">
        <v>4072</v>
      </c>
      <c r="B1395" s="173" t="s">
        <v>4071</v>
      </c>
      <c r="C1395" s="172"/>
      <c r="D1395" s="150" t="s">
        <v>4</v>
      </c>
      <c r="E1395" s="20" t="str">
        <f ca="1">IF(AND(J1395&lt;&gt;"", O1395&lt;&gt;"", TODAY() &gt; O1395, N1395=""), "포스팅 지연",
IF(N1395&lt;&gt;"", "포스팅 완료",
IF(M1395=TRUE, "시술 완료",
IF(L1395=TRUE, "콘텐츠 가이드 전송",
IF(NOT(ISBLANK(J1395)), "예약 확정",
IF(I1395=TRUE, "구글폼 회신",
IF(H1395=TRUE, "구글폼 전송",
IF(G1395=TRUE, "거절",
IF(F1395=TRUE, "회신 수신",
"태핑 완료 회신대기")))))
))))</f>
        <v>회신 수신</v>
      </c>
      <c r="F1395" s="22" t="b">
        <v>1</v>
      </c>
      <c r="G1395" s="22" t="b">
        <v>0</v>
      </c>
      <c r="H1395" s="22" t="b">
        <v>0</v>
      </c>
      <c r="I1395" s="22" t="b">
        <f>IF(COUNTIF([1]!Form_Responses1[[#All],[Instagram account
(ex. idenel_official - Do not put "@")]], LOWER(A1395)) &gt; 0, TRUE, FALSE)</f>
        <v>0</v>
      </c>
      <c r="J1395" s="23"/>
      <c r="K1395" s="20" t="str">
        <f>IFERROR(VLOOKUP(LOWER(A1395), '[1]설문지 응답 시트1'!I:N, 6, FALSE), "")</f>
        <v/>
      </c>
      <c r="L1395" s="22" t="b">
        <v>0</v>
      </c>
      <c r="M1395" s="22" t="b">
        <v>0</v>
      </c>
      <c r="N1395" s="20"/>
      <c r="O1395" s="21" t="str">
        <f>IF(ISBLANK(Table1[[#This Row],[예약일(확정)]]),"",Table1[[#This Row],[예약일(확정)]]+7)</f>
        <v/>
      </c>
      <c r="P1395" s="20"/>
      <c r="Q1395" s="20"/>
      <c r="R1395" s="20"/>
      <c r="S1395" s="20"/>
      <c r="T1395" s="20"/>
      <c r="U1395" s="19"/>
    </row>
    <row r="1396" spans="1:21" ht="17">
      <c r="A1396" s="71" t="s">
        <v>4070</v>
      </c>
      <c r="B1396" s="169" t="s">
        <v>4069</v>
      </c>
      <c r="C1396" s="170"/>
      <c r="D1396" s="148" t="s">
        <v>4</v>
      </c>
      <c r="E1396" s="11" t="str">
        <f ca="1">IF(AND(J1396&lt;&gt;"", O1396&lt;&gt;"", TODAY() &gt; O1396, N1396=""), "포스팅 지연",
IF(N1396&lt;&gt;"", "포스팅 완료",
IF(M1396=TRUE, "시술 완료",
IF(L1396=TRUE, "콘텐츠 가이드 전송",
IF(NOT(ISBLANK(J1396)), "예약 확정",
IF(I1396=TRUE, "구글폼 회신",
IF(H1396=TRUE, "구글폼 전송",
IF(G1396=TRUE, "거절",
IF(F1396=TRUE, "회신 수신",
"태핑 완료 회신대기")))))
))))</f>
        <v>회신 수신</v>
      </c>
      <c r="F1396" s="13" t="b">
        <v>1</v>
      </c>
      <c r="G1396" s="13" t="b">
        <v>0</v>
      </c>
      <c r="H1396" s="13" t="b">
        <v>0</v>
      </c>
      <c r="I1396" s="13" t="b">
        <f>IF(COUNTIF([1]!Form_Responses1[[#All],[Instagram account
(ex. idenel_official - Do not put "@")]], LOWER(A1396)) &gt; 0, TRUE, FALSE)</f>
        <v>0</v>
      </c>
      <c r="J1396" s="14"/>
      <c r="K1396" s="11" t="str">
        <f>IFERROR(VLOOKUP(LOWER(A1396), '[1]설문지 응답 시트1'!I:N, 6, FALSE), "")</f>
        <v/>
      </c>
      <c r="L1396" s="13" t="b">
        <v>0</v>
      </c>
      <c r="M1396" s="13" t="b">
        <v>0</v>
      </c>
      <c r="N1396" s="11"/>
      <c r="O1396" s="12" t="str">
        <f>IF(ISBLANK(Table1[[#This Row],[예약일(확정)]]),"",Table1[[#This Row],[예약일(확정)]]+7)</f>
        <v/>
      </c>
      <c r="P1396" s="11"/>
      <c r="Q1396" s="11"/>
      <c r="R1396" s="11"/>
      <c r="S1396" s="11"/>
      <c r="T1396" s="11"/>
      <c r="U1396" s="10"/>
    </row>
    <row r="1397" spans="1:21" ht="17">
      <c r="A1397" s="124" t="s">
        <v>4068</v>
      </c>
      <c r="B1397" s="171" t="s">
        <v>4067</v>
      </c>
      <c r="C1397" s="168"/>
      <c r="D1397" s="150" t="s">
        <v>4</v>
      </c>
      <c r="E1397" s="20" t="str">
        <f ca="1">IF(AND(J1397&lt;&gt;"", O1397&lt;&gt;"", TODAY() &gt; O1397, N1397=""), "포스팅 지연",
IF(N1397&lt;&gt;"", "포스팅 완료",
IF(M1397=TRUE, "시술 완료",
IF(L1397=TRUE, "콘텐츠 가이드 전송",
IF(NOT(ISBLANK(J1397)), "예약 확정",
IF(I1397=TRUE, "구글폼 회신",
IF(H1397=TRUE, "구글폼 전송",
IF(G1397=TRUE, "거절",
IF(F1397=TRUE, "회신 수신",
"태핑 완료 회신대기")))))
))))</f>
        <v>태핑 완료 회신대기</v>
      </c>
      <c r="F1397" s="22" t="b">
        <v>0</v>
      </c>
      <c r="G1397" s="22" t="b">
        <v>0</v>
      </c>
      <c r="H1397" s="22" t="b">
        <v>0</v>
      </c>
      <c r="I1397" s="22" t="b">
        <f>IF(COUNTIF([1]!Form_Responses1[[#All],[Instagram account
(ex. idenel_official - Do not put "@")]], LOWER(A1397)) &gt; 0, TRUE, FALSE)</f>
        <v>0</v>
      </c>
      <c r="J1397" s="23"/>
      <c r="K1397" s="20" t="str">
        <f>IFERROR(VLOOKUP(LOWER(A1397), '[1]설문지 응답 시트1'!I:N, 6, FALSE), "")</f>
        <v/>
      </c>
      <c r="L1397" s="22" t="b">
        <v>0</v>
      </c>
      <c r="M1397" s="22" t="b">
        <v>0</v>
      </c>
      <c r="N1397" s="20"/>
      <c r="O1397" s="21" t="str">
        <f>IF(ISBLANK(Table1[[#This Row],[예약일(확정)]]),"",Table1[[#This Row],[예약일(확정)]]+7)</f>
        <v/>
      </c>
      <c r="P1397" s="20"/>
      <c r="Q1397" s="20"/>
      <c r="R1397" s="20"/>
      <c r="S1397" s="20"/>
      <c r="T1397" s="20"/>
      <c r="U1397" s="19"/>
    </row>
    <row r="1398" spans="1:21" ht="17">
      <c r="A1398" s="124" t="s">
        <v>4066</v>
      </c>
      <c r="B1398" s="171" t="s">
        <v>4065</v>
      </c>
      <c r="C1398" s="170"/>
      <c r="D1398" s="148" t="s">
        <v>4</v>
      </c>
      <c r="E1398" s="11" t="str">
        <f ca="1">IF(AND(J1398&lt;&gt;"", O1398&lt;&gt;"", TODAY() &gt; O1398, N1398=""), "포스팅 지연",
IF(N1398&lt;&gt;"", "포스팅 완료",
IF(M1398=TRUE, "시술 완료",
IF(L1398=TRUE, "콘텐츠 가이드 전송",
IF(NOT(ISBLANK(J1398)), "예약 확정",
IF(I1398=TRUE, "구글폼 회신",
IF(H1398=TRUE, "구글폼 전송",
IF(G1398=TRUE, "거절",
IF(F1398=TRUE, "회신 수신",
"태핑 완료 회신대기")))))
))))</f>
        <v>포스팅 완료</v>
      </c>
      <c r="F1398" s="13" t="b">
        <v>1</v>
      </c>
      <c r="G1398" s="13" t="b">
        <v>0</v>
      </c>
      <c r="H1398" s="13" t="b">
        <v>0</v>
      </c>
      <c r="I1398" s="13" t="b">
        <f>IF(COUNTIF([1]!Form_Responses1[[#All],[Instagram account
(ex. idenel_official - Do not put "@")]], LOWER(A1398)) &gt; 0, TRUE, FALSE)</f>
        <v>1</v>
      </c>
      <c r="J1398" s="14">
        <v>45839.458333333336</v>
      </c>
      <c r="K1398" s="11" t="str">
        <f>IFERROR(VLOOKUP(LOWER(A1398), '[1]설문지 응답 시트1'!I:N, 6, FALSE), "")</f>
        <v>Benjamin Clinic (Gangnam)</v>
      </c>
      <c r="L1398" s="13" t="b">
        <v>0</v>
      </c>
      <c r="M1398" s="13" t="b">
        <v>0</v>
      </c>
      <c r="N1398" s="58" t="s">
        <v>4064</v>
      </c>
      <c r="O1398" s="12">
        <f>IF(ISBLANK(Table1[[#This Row],[예약일(확정)]]),"",Table1[[#This Row],[예약일(확정)]]+7)</f>
        <v>45846.458333333336</v>
      </c>
      <c r="P1398" s="11"/>
      <c r="Q1398" s="11"/>
      <c r="R1398" s="11"/>
      <c r="S1398" s="11"/>
      <c r="T1398" s="58" t="s">
        <v>4063</v>
      </c>
      <c r="U1398" s="10"/>
    </row>
    <row r="1399" spans="1:21" ht="17">
      <c r="A1399" s="124" t="s">
        <v>4062</v>
      </c>
      <c r="B1399" s="167" t="s">
        <v>4061</v>
      </c>
      <c r="C1399" s="172"/>
      <c r="D1399" s="150" t="s">
        <v>4</v>
      </c>
      <c r="E1399" s="20" t="str">
        <f ca="1">IF(AND(J1399&lt;&gt;"", O1399&lt;&gt;"", TODAY() &gt; O1399, N1399=""), "포스팅 지연",
IF(N1399&lt;&gt;"", "포스팅 완료",
IF(M1399=TRUE, "시술 완료",
IF(L1399=TRUE, "콘텐츠 가이드 전송",
IF(NOT(ISBLANK(J1399)), "예약 확정",
IF(I1399=TRUE, "구글폼 회신",
IF(H1399=TRUE, "구글폼 전송",
IF(G1399=TRUE, "거절",
IF(F1399=TRUE, "회신 수신",
"태핑 완료 회신대기")))))
))))</f>
        <v>태핑 완료 회신대기</v>
      </c>
      <c r="F1399" s="22" t="b">
        <v>0</v>
      </c>
      <c r="G1399" s="22" t="b">
        <v>0</v>
      </c>
      <c r="H1399" s="22" t="b">
        <v>0</v>
      </c>
      <c r="I1399" s="22" t="b">
        <f>IF(COUNTIF([1]!Form_Responses1[[#All],[Instagram account
(ex. idenel_official - Do not put "@")]], LOWER(A1399)) &gt; 0, TRUE, FALSE)</f>
        <v>0</v>
      </c>
      <c r="J1399" s="23"/>
      <c r="K1399" s="20" t="str">
        <f>IFERROR(VLOOKUP(LOWER(A1399), '[1]설문지 응답 시트1'!I:N, 6, FALSE), "")</f>
        <v/>
      </c>
      <c r="L1399" s="22" t="b">
        <v>0</v>
      </c>
      <c r="M1399" s="22" t="b">
        <v>0</v>
      </c>
      <c r="N1399" s="20"/>
      <c r="O1399" s="21" t="str">
        <f>IF(ISBLANK(Table1[[#This Row],[예약일(확정)]]),"",Table1[[#This Row],[예약일(확정)]]+7)</f>
        <v/>
      </c>
      <c r="P1399" s="20"/>
      <c r="Q1399" s="20"/>
      <c r="R1399" s="20"/>
      <c r="S1399" s="20"/>
      <c r="T1399" s="20"/>
      <c r="U1399" s="19"/>
    </row>
    <row r="1400" spans="1:21" ht="17">
      <c r="A1400" s="124" t="s">
        <v>4060</v>
      </c>
      <c r="B1400" s="171" t="s">
        <v>4059</v>
      </c>
      <c r="C1400" s="170"/>
      <c r="D1400" s="148" t="s">
        <v>4</v>
      </c>
      <c r="E1400" s="11" t="str">
        <f ca="1">IF(AND(J1400&lt;&gt;"", O1400&lt;&gt;"", TODAY() &gt; O1400, N1400=""), "포스팅 지연",
IF(N1400&lt;&gt;"", "포스팅 완료",
IF(M1400=TRUE, "시술 완료",
IF(L1400=TRUE, "콘텐츠 가이드 전송",
IF(NOT(ISBLANK(J1400)), "예약 확정",
IF(I1400=TRUE, "구글폼 회신",
IF(H1400=TRUE, "구글폼 전송",
IF(G1400=TRUE, "거절",
IF(F1400=TRUE, "회신 수신",
"태핑 완료 회신대기")))))
))))</f>
        <v>태핑 완료 회신대기</v>
      </c>
      <c r="F1400" s="13" t="b">
        <v>0</v>
      </c>
      <c r="G1400" s="13" t="b">
        <v>0</v>
      </c>
      <c r="H1400" s="13" t="b">
        <v>0</v>
      </c>
      <c r="I1400" s="13" t="b">
        <f>IF(COUNTIF([1]!Form_Responses1[[#All],[Instagram account
(ex. idenel_official - Do not put "@")]], LOWER(A1400)) &gt; 0, TRUE, FALSE)</f>
        <v>0</v>
      </c>
      <c r="J1400" s="14"/>
      <c r="K1400" s="11" t="str">
        <f>IFERROR(VLOOKUP(LOWER(A1400), '[1]설문지 응답 시트1'!I:N, 6, FALSE), "")</f>
        <v/>
      </c>
      <c r="L1400" s="13" t="b">
        <v>0</v>
      </c>
      <c r="M1400" s="13" t="b">
        <v>0</v>
      </c>
      <c r="N1400" s="11"/>
      <c r="O1400" s="12" t="str">
        <f>IF(ISBLANK(Table1[[#This Row],[예약일(확정)]]),"",Table1[[#This Row],[예약일(확정)]]+7)</f>
        <v/>
      </c>
      <c r="P1400" s="11"/>
      <c r="Q1400" s="11"/>
      <c r="R1400" s="11"/>
      <c r="S1400" s="11"/>
      <c r="T1400" s="11"/>
      <c r="U1400" s="10"/>
    </row>
    <row r="1401" spans="1:21" ht="17">
      <c r="A1401" s="124" t="s">
        <v>4058</v>
      </c>
      <c r="B1401" s="171" t="s">
        <v>4057</v>
      </c>
      <c r="C1401" s="168"/>
      <c r="D1401" s="150" t="s">
        <v>4</v>
      </c>
      <c r="E1401" s="20" t="str">
        <f ca="1">IF(AND(J1401&lt;&gt;"", O1401&lt;&gt;"", TODAY() &gt; O1401, N1401=""), "포스팅 지연",
IF(N1401&lt;&gt;"", "포스팅 완료",
IF(M1401=TRUE, "시술 완료",
IF(L1401=TRUE, "콘텐츠 가이드 전송",
IF(NOT(ISBLANK(J1401)), "예약 확정",
IF(I1401=TRUE, "구글폼 회신",
IF(H1401=TRUE, "구글폼 전송",
IF(G1401=TRUE, "거절",
IF(F1401=TRUE, "회신 수신",
"태핑 완료 회신대기")))))
))))</f>
        <v>태핑 완료 회신대기</v>
      </c>
      <c r="F1401" s="22" t="b">
        <v>0</v>
      </c>
      <c r="G1401" s="22" t="b">
        <v>0</v>
      </c>
      <c r="H1401" s="22" t="b">
        <v>0</v>
      </c>
      <c r="I1401" s="22" t="b">
        <f>IF(COUNTIF([1]!Form_Responses1[[#All],[Instagram account
(ex. idenel_official - Do not put "@")]], LOWER(A1401)) &gt; 0, TRUE, FALSE)</f>
        <v>0</v>
      </c>
      <c r="J1401" s="23"/>
      <c r="K1401" s="20" t="str">
        <f>IFERROR(VLOOKUP(LOWER(A1401), '[1]설문지 응답 시트1'!I:N, 6, FALSE), "")</f>
        <v/>
      </c>
      <c r="L1401" s="22" t="b">
        <v>0</v>
      </c>
      <c r="M1401" s="22" t="b">
        <v>0</v>
      </c>
      <c r="N1401" s="20"/>
      <c r="O1401" s="21" t="str">
        <f>IF(ISBLANK(Table1[[#This Row],[예약일(확정)]]),"",Table1[[#This Row],[예약일(확정)]]+7)</f>
        <v/>
      </c>
      <c r="P1401" s="20"/>
      <c r="Q1401" s="20"/>
      <c r="R1401" s="20"/>
      <c r="S1401" s="20"/>
      <c r="T1401" s="20"/>
      <c r="U1401" s="19"/>
    </row>
    <row r="1402" spans="1:21" ht="17">
      <c r="A1402" s="71" t="s">
        <v>4056</v>
      </c>
      <c r="B1402" s="173" t="s">
        <v>4055</v>
      </c>
      <c r="C1402" s="166"/>
      <c r="D1402" s="148" t="s">
        <v>4</v>
      </c>
      <c r="E1402" s="11" t="str">
        <f ca="1">IF(AND(J1402&lt;&gt;"", O1402&lt;&gt;"", TODAY() &gt; O1402, N1402=""), "포스팅 지연",
IF(N1402&lt;&gt;"", "포스팅 완료",
IF(M1402=TRUE, "시술 완료",
IF(L1402=TRUE, "콘텐츠 가이드 전송",
IF(NOT(ISBLANK(J1402)), "예약 확정",
IF(I1402=TRUE, "구글폼 회신",
IF(H1402=TRUE, "구글폼 전송",
IF(G1402=TRUE, "거절",
IF(F1402=TRUE, "회신 수신",
"태핑 완료 회신대기")))))
))))</f>
        <v>태핑 완료 회신대기</v>
      </c>
      <c r="F1402" s="13" t="b">
        <v>0</v>
      </c>
      <c r="G1402" s="13" t="b">
        <v>0</v>
      </c>
      <c r="H1402" s="13" t="b">
        <v>0</v>
      </c>
      <c r="I1402" s="13" t="b">
        <f>IF(COUNTIF([1]!Form_Responses1[[#All],[Instagram account
(ex. idenel_official - Do not put "@")]], LOWER(A1402)) &gt; 0, TRUE, FALSE)</f>
        <v>0</v>
      </c>
      <c r="J1402" s="14"/>
      <c r="K1402" s="11" t="str">
        <f>IFERROR(VLOOKUP(LOWER(A1402), '[1]설문지 응답 시트1'!I:N, 6, FALSE), "")</f>
        <v/>
      </c>
      <c r="L1402" s="13" t="b">
        <v>0</v>
      </c>
      <c r="M1402" s="13" t="b">
        <v>0</v>
      </c>
      <c r="N1402" s="11"/>
      <c r="O1402" s="12" t="str">
        <f>IF(ISBLANK(Table1[[#This Row],[예약일(확정)]]),"",Table1[[#This Row],[예약일(확정)]]+7)</f>
        <v/>
      </c>
      <c r="P1402" s="11"/>
      <c r="Q1402" s="11"/>
      <c r="R1402" s="11"/>
      <c r="S1402" s="11"/>
      <c r="T1402" s="11"/>
      <c r="U1402" s="10"/>
    </row>
    <row r="1403" spans="1:21" ht="17">
      <c r="A1403" s="71" t="s">
        <v>4054</v>
      </c>
      <c r="B1403" s="169" t="s">
        <v>4053</v>
      </c>
      <c r="C1403" s="168"/>
      <c r="D1403" s="150" t="s">
        <v>4</v>
      </c>
      <c r="E1403" s="20" t="str">
        <f ca="1">IF(AND(J1403&lt;&gt;"", O1403&lt;&gt;"", TODAY() &gt; O1403, N1403=""), "포스팅 지연",
IF(N1403&lt;&gt;"", "포스팅 완료",
IF(M1403=TRUE, "시술 완료",
IF(L1403=TRUE, "콘텐츠 가이드 전송",
IF(NOT(ISBLANK(J1403)), "예약 확정",
IF(I1403=TRUE, "구글폼 회신",
IF(H1403=TRUE, "구글폼 전송",
IF(G1403=TRUE, "거절",
IF(F1403=TRUE, "회신 수신",
"태핑 완료 회신대기")))))
))))</f>
        <v>구글폼 전송</v>
      </c>
      <c r="F1403" s="22" t="b">
        <v>1</v>
      </c>
      <c r="G1403" s="22" t="b">
        <v>0</v>
      </c>
      <c r="H1403" s="22" t="b">
        <v>1</v>
      </c>
      <c r="I1403" s="22" t="b">
        <f>IF(COUNTIF([1]!Form_Responses1[[#All],[Instagram account
(ex. idenel_official - Do not put "@")]], LOWER(A1403)) &gt; 0, TRUE, FALSE)</f>
        <v>0</v>
      </c>
      <c r="J1403" s="23"/>
      <c r="K1403" s="20" t="str">
        <f>IFERROR(VLOOKUP(LOWER(A1403), '[1]설문지 응답 시트1'!I:N, 6, FALSE), "")</f>
        <v/>
      </c>
      <c r="L1403" s="22" t="b">
        <v>0</v>
      </c>
      <c r="M1403" s="22" t="b">
        <v>0</v>
      </c>
      <c r="N1403" s="20"/>
      <c r="O1403" s="21" t="str">
        <f>IF(ISBLANK(Table1[[#This Row],[예약일(확정)]]),"",Table1[[#This Row],[예약일(확정)]]+7)</f>
        <v/>
      </c>
      <c r="P1403" s="20"/>
      <c r="Q1403" s="20"/>
      <c r="R1403" s="20"/>
      <c r="S1403" s="20"/>
      <c r="T1403" s="20"/>
      <c r="U1403" s="19"/>
    </row>
    <row r="1404" spans="1:21" ht="17">
      <c r="A1404" s="71" t="s">
        <v>4052</v>
      </c>
      <c r="B1404" s="173" t="s">
        <v>4051</v>
      </c>
      <c r="C1404" s="166"/>
      <c r="D1404" s="148" t="s">
        <v>4</v>
      </c>
      <c r="E1404" s="11" t="str">
        <f ca="1">IF(AND(J1404&lt;&gt;"", O1404&lt;&gt;"", TODAY() &gt; O1404, N1404=""), "포스팅 지연",
IF(N1404&lt;&gt;"", "포스팅 완료",
IF(M1404=TRUE, "시술 완료",
IF(L1404=TRUE, "콘텐츠 가이드 전송",
IF(NOT(ISBLANK(J1404)), "예약 확정",
IF(I1404=TRUE, "구글폼 회신",
IF(H1404=TRUE, "구글폼 전송",
IF(G1404=TRUE, "거절",
IF(F1404=TRUE, "회신 수신",
"태핑 완료 회신대기")))))
))))</f>
        <v>태핑 완료 회신대기</v>
      </c>
      <c r="F1404" s="13" t="b">
        <v>0</v>
      </c>
      <c r="G1404" s="13" t="b">
        <v>0</v>
      </c>
      <c r="H1404" s="13" t="b">
        <v>0</v>
      </c>
      <c r="I1404" s="13" t="b">
        <f>IF(COUNTIF([1]!Form_Responses1[[#All],[Instagram account
(ex. idenel_official - Do not put "@")]], LOWER(A1404)) &gt; 0, TRUE, FALSE)</f>
        <v>0</v>
      </c>
      <c r="J1404" s="14"/>
      <c r="K1404" s="11" t="str">
        <f>IFERROR(VLOOKUP(LOWER(A1404), '[1]설문지 응답 시트1'!I:N, 6, FALSE), "")</f>
        <v/>
      </c>
      <c r="L1404" s="13" t="b">
        <v>0</v>
      </c>
      <c r="M1404" s="13" t="b">
        <v>0</v>
      </c>
      <c r="N1404" s="11"/>
      <c r="O1404" s="12" t="str">
        <f>IF(ISBLANK(Table1[[#This Row],[예약일(확정)]]),"",Table1[[#This Row],[예약일(확정)]]+7)</f>
        <v/>
      </c>
      <c r="P1404" s="11"/>
      <c r="Q1404" s="11"/>
      <c r="R1404" s="11"/>
      <c r="S1404" s="11"/>
      <c r="T1404" s="11"/>
      <c r="U1404" s="10"/>
    </row>
    <row r="1405" spans="1:21" ht="17">
      <c r="A1405" s="124" t="s">
        <v>4050</v>
      </c>
      <c r="B1405" s="171" t="s">
        <v>4049</v>
      </c>
      <c r="C1405" s="168"/>
      <c r="D1405" s="150" t="s">
        <v>4</v>
      </c>
      <c r="E1405" s="20" t="str">
        <f ca="1">IF(AND(J1405&lt;&gt;"", O1405&lt;&gt;"", TODAY() &gt; O1405, N1405=""), "포스팅 지연",
IF(N1405&lt;&gt;"", "포스팅 완료",
IF(M1405=TRUE, "시술 완료",
IF(L1405=TRUE, "콘텐츠 가이드 전송",
IF(NOT(ISBLANK(J1405)), "예약 확정",
IF(I1405=TRUE, "구글폼 회신",
IF(H1405=TRUE, "구글폼 전송",
IF(G1405=TRUE, "거절",
IF(F1405=TRUE, "회신 수신",
"태핑 완료 회신대기")))))
))))</f>
        <v>태핑 완료 회신대기</v>
      </c>
      <c r="F1405" s="22" t="b">
        <v>0</v>
      </c>
      <c r="G1405" s="22" t="b">
        <v>0</v>
      </c>
      <c r="H1405" s="22" t="b">
        <v>0</v>
      </c>
      <c r="I1405" s="22" t="b">
        <f>IF(COUNTIF([1]!Form_Responses1[[#All],[Instagram account
(ex. idenel_official - Do not put "@")]], LOWER(A1405)) &gt; 0, TRUE, FALSE)</f>
        <v>0</v>
      </c>
      <c r="J1405" s="23"/>
      <c r="K1405" s="20" t="str">
        <f>IFERROR(VLOOKUP(LOWER(A1405), '[1]설문지 응답 시트1'!I:N, 6, FALSE), "")</f>
        <v/>
      </c>
      <c r="L1405" s="22" t="b">
        <v>0</v>
      </c>
      <c r="M1405" s="22" t="b">
        <v>0</v>
      </c>
      <c r="N1405" s="20"/>
      <c r="O1405" s="21" t="str">
        <f>IF(ISBLANK(Table1[[#This Row],[예약일(확정)]]),"",Table1[[#This Row],[예약일(확정)]]+7)</f>
        <v/>
      </c>
      <c r="P1405" s="20"/>
      <c r="Q1405" s="20"/>
      <c r="R1405" s="20"/>
      <c r="S1405" s="20"/>
      <c r="T1405" s="20"/>
      <c r="U1405" s="19"/>
    </row>
    <row r="1406" spans="1:21" ht="17">
      <c r="A1406" s="71" t="s">
        <v>4048</v>
      </c>
      <c r="B1406" s="173" t="s">
        <v>4047</v>
      </c>
      <c r="C1406" s="166"/>
      <c r="D1406" s="148" t="s">
        <v>4</v>
      </c>
      <c r="E1406" s="11" t="str">
        <f ca="1">IF(AND(J1406&lt;&gt;"", O1406&lt;&gt;"", TODAY() &gt; O1406, N1406=""), "포스팅 지연",
IF(N1406&lt;&gt;"", "포스팅 완료",
IF(M1406=TRUE, "시술 완료",
IF(L1406=TRUE, "콘텐츠 가이드 전송",
IF(NOT(ISBLANK(J1406)), "예약 확정",
IF(I1406=TRUE, "구글폼 회신",
IF(H1406=TRUE, "구글폼 전송",
IF(G1406=TRUE, "거절",
IF(F1406=TRUE, "회신 수신",
"태핑 완료 회신대기")))))
))))</f>
        <v>태핑 완료 회신대기</v>
      </c>
      <c r="F1406" s="13" t="b">
        <v>0</v>
      </c>
      <c r="G1406" s="13" t="b">
        <v>0</v>
      </c>
      <c r="H1406" s="13" t="b">
        <v>0</v>
      </c>
      <c r="I1406" s="13" t="b">
        <f>IF(COUNTIF([1]!Form_Responses1[[#All],[Instagram account
(ex. idenel_official - Do not put "@")]], LOWER(A1406)) &gt; 0, TRUE, FALSE)</f>
        <v>0</v>
      </c>
      <c r="J1406" s="14"/>
      <c r="K1406" s="11" t="str">
        <f>IFERROR(VLOOKUP(LOWER(A1406), '[1]설문지 응답 시트1'!I:N, 6, FALSE), "")</f>
        <v/>
      </c>
      <c r="L1406" s="13" t="b">
        <v>0</v>
      </c>
      <c r="M1406" s="13" t="b">
        <v>0</v>
      </c>
      <c r="N1406" s="11"/>
      <c r="O1406" s="12" t="str">
        <f>IF(ISBLANK(Table1[[#This Row],[예약일(확정)]]),"",Table1[[#This Row],[예약일(확정)]]+7)</f>
        <v/>
      </c>
      <c r="P1406" s="11"/>
      <c r="Q1406" s="11"/>
      <c r="R1406" s="11"/>
      <c r="S1406" s="11"/>
      <c r="T1406" s="11"/>
      <c r="U1406" s="10"/>
    </row>
    <row r="1407" spans="1:21" ht="17">
      <c r="A1407" s="124" t="s">
        <v>4046</v>
      </c>
      <c r="B1407" s="167" t="s">
        <v>4045</v>
      </c>
      <c r="C1407" s="172"/>
      <c r="D1407" s="150" t="s">
        <v>4</v>
      </c>
      <c r="E1407" s="20" t="str">
        <f ca="1">IF(AND(J1407&lt;&gt;"", O1407&lt;&gt;"", TODAY() &gt; O1407, N1407=""), "포스팅 지연",
IF(N1407&lt;&gt;"", "포스팅 완료",
IF(M1407=TRUE, "시술 완료",
IF(L1407=TRUE, "콘텐츠 가이드 전송",
IF(NOT(ISBLANK(J1407)), "예약 확정",
IF(I1407=TRUE, "구글폼 회신",
IF(H1407=TRUE, "구글폼 전송",
IF(G1407=TRUE, "거절",
IF(F1407=TRUE, "회신 수신",
"태핑 완료 회신대기")))))
))))</f>
        <v>포스팅 완료</v>
      </c>
      <c r="F1407" s="22" t="b">
        <v>1</v>
      </c>
      <c r="G1407" s="22" t="b">
        <v>0</v>
      </c>
      <c r="H1407" s="22" t="b">
        <v>1</v>
      </c>
      <c r="I1407" s="22" t="b">
        <f>IF(COUNTIF([1]!Form_Responses1[[#All],[Instagram account
(ex. idenel_official - Do not put "@")]], LOWER(A1407)) &gt; 0, TRUE, FALSE)</f>
        <v>1</v>
      </c>
      <c r="J1407" s="23">
        <v>45839.479166666664</v>
      </c>
      <c r="K1407" s="20" t="str">
        <f>IFERROR(VLOOKUP(LOWER(A1407), '[1]설문지 응답 시트1'!I:N, 6, FALSE), "")</f>
        <v>Obliv Clinic (Incheon)</v>
      </c>
      <c r="L1407" s="22" t="b">
        <v>0</v>
      </c>
      <c r="M1407" s="22" t="b">
        <v>0</v>
      </c>
      <c r="N1407" s="33" t="s">
        <v>4044</v>
      </c>
      <c r="O1407" s="21">
        <f>IF(ISBLANK(Table1[[#This Row],[예약일(확정)]]),"",Table1[[#This Row],[예약일(확정)]]+7)</f>
        <v>45846.479166666664</v>
      </c>
      <c r="P1407" s="20"/>
      <c r="Q1407" s="20"/>
      <c r="R1407" s="20"/>
      <c r="S1407" s="20"/>
      <c r="T1407" s="20" t="s">
        <v>1962</v>
      </c>
      <c r="U1407" s="19"/>
    </row>
    <row r="1408" spans="1:21" ht="17">
      <c r="A1408" s="71" t="s">
        <v>4043</v>
      </c>
      <c r="B1408" s="173" t="s">
        <v>4042</v>
      </c>
      <c r="C1408" s="166"/>
      <c r="D1408" s="148" t="s">
        <v>4</v>
      </c>
      <c r="E1408" s="11" t="str">
        <f ca="1">IF(AND(J1408&lt;&gt;"", O1408&lt;&gt;"", TODAY() &gt; O1408, N1408=""), "포스팅 지연",
IF(N1408&lt;&gt;"", "포스팅 완료",
IF(M1408=TRUE, "시술 완료",
IF(L1408=TRUE, "콘텐츠 가이드 전송",
IF(NOT(ISBLANK(J1408)), "예약 확정",
IF(I1408=TRUE, "구글폼 회신",
IF(H1408=TRUE, "구글폼 전송",
IF(G1408=TRUE, "거절",
IF(F1408=TRUE, "회신 수신",
"태핑 완료 회신대기")))))
))))</f>
        <v>태핑 완료 회신대기</v>
      </c>
      <c r="F1408" s="13" t="b">
        <v>0</v>
      </c>
      <c r="G1408" s="13" t="b">
        <v>0</v>
      </c>
      <c r="H1408" s="13" t="b">
        <v>0</v>
      </c>
      <c r="I1408" s="13" t="b">
        <f>IF(COUNTIF([1]!Form_Responses1[[#All],[Instagram account
(ex. idenel_official - Do not put "@")]], LOWER(A1408)) &gt; 0, TRUE, FALSE)</f>
        <v>0</v>
      </c>
      <c r="J1408" s="14"/>
      <c r="K1408" s="11" t="str">
        <f>IFERROR(VLOOKUP(LOWER(A1408), '[1]설문지 응답 시트1'!I:N, 6, FALSE), "")</f>
        <v/>
      </c>
      <c r="L1408" s="13" t="b">
        <v>0</v>
      </c>
      <c r="M1408" s="13" t="b">
        <v>0</v>
      </c>
      <c r="N1408" s="11"/>
      <c r="O1408" s="12" t="str">
        <f>IF(ISBLANK(Table1[[#This Row],[예약일(확정)]]),"",Table1[[#This Row],[예약일(확정)]]+7)</f>
        <v/>
      </c>
      <c r="P1408" s="11"/>
      <c r="Q1408" s="11"/>
      <c r="R1408" s="11"/>
      <c r="S1408" s="11"/>
      <c r="T1408" s="11"/>
      <c r="U1408" s="10"/>
    </row>
    <row r="1409" spans="1:21" ht="17">
      <c r="A1409" s="124" t="s">
        <v>4041</v>
      </c>
      <c r="B1409" s="171" t="s">
        <v>4040</v>
      </c>
      <c r="C1409" s="168"/>
      <c r="D1409" s="150" t="s">
        <v>4</v>
      </c>
      <c r="E1409" s="20" t="str">
        <f ca="1">IF(AND(J1409&lt;&gt;"", O1409&lt;&gt;"", TODAY() &gt; O1409, N1409=""), "포스팅 지연",
IF(N1409&lt;&gt;"", "포스팅 완료",
IF(M1409=TRUE, "시술 완료",
IF(L1409=TRUE, "콘텐츠 가이드 전송",
IF(NOT(ISBLANK(J1409)), "예약 확정",
IF(I1409=TRUE, "구글폼 회신",
IF(H1409=TRUE, "구글폼 전송",
IF(G1409=TRUE, "거절",
IF(F1409=TRUE, "회신 수신",
"태핑 완료 회신대기")))))
))))</f>
        <v>구글폼 전송</v>
      </c>
      <c r="F1409" s="22" t="b">
        <v>1</v>
      </c>
      <c r="G1409" s="22" t="b">
        <v>0</v>
      </c>
      <c r="H1409" s="22" t="b">
        <v>1</v>
      </c>
      <c r="I1409" s="22" t="b">
        <f>IF(COUNTIF([1]!Form_Responses1[[#All],[Instagram account
(ex. idenel_official - Do not put "@")]], LOWER(A1409)) &gt; 0, TRUE, FALSE)</f>
        <v>0</v>
      </c>
      <c r="J1409" s="23"/>
      <c r="K1409" s="20" t="str">
        <f>IFERROR(VLOOKUP(LOWER(A1409), '[1]설문지 응답 시트1'!I:N, 6, FALSE), "")</f>
        <v/>
      </c>
      <c r="L1409" s="22" t="b">
        <v>0</v>
      </c>
      <c r="M1409" s="22" t="b">
        <v>0</v>
      </c>
      <c r="N1409" s="20"/>
      <c r="O1409" s="21" t="str">
        <f>IF(ISBLANK(Table1[[#This Row],[예약일(확정)]]),"",Table1[[#This Row],[예약일(확정)]]+7)</f>
        <v/>
      </c>
      <c r="P1409" s="20"/>
      <c r="Q1409" s="20"/>
      <c r="R1409" s="20"/>
      <c r="S1409" s="20"/>
      <c r="T1409" s="20"/>
      <c r="U1409" s="19"/>
    </row>
    <row r="1410" spans="1:21" ht="17">
      <c r="A1410" s="71" t="s">
        <v>4039</v>
      </c>
      <c r="B1410" s="173" t="s">
        <v>4038</v>
      </c>
      <c r="C1410" s="166"/>
      <c r="D1410" s="148" t="s">
        <v>4</v>
      </c>
      <c r="E1410" s="11" t="str">
        <f ca="1">IF(AND(J1410&lt;&gt;"", O1410&lt;&gt;"", TODAY() &gt; O1410, N1410=""), "포스팅 지연",
IF(N1410&lt;&gt;"", "포스팅 완료",
IF(M1410=TRUE, "시술 완료",
IF(L1410=TRUE, "콘텐츠 가이드 전송",
IF(NOT(ISBLANK(J1410)), "예약 확정",
IF(I1410=TRUE, "구글폼 회신",
IF(H1410=TRUE, "구글폼 전송",
IF(G1410=TRUE, "거절",
IF(F1410=TRUE, "회신 수신",
"태핑 완료 회신대기")))))
))))</f>
        <v>포스팅 완료</v>
      </c>
      <c r="F1410" s="13" t="b">
        <v>1</v>
      </c>
      <c r="G1410" s="13" t="b">
        <v>0</v>
      </c>
      <c r="H1410" s="13" t="b">
        <v>1</v>
      </c>
      <c r="I1410" s="13" t="b">
        <f>IF(COUNTIF([1]!Form_Responses1[[#All],[Instagram account
(ex. idenel_official - Do not put "@")]], LOWER(A1410)) &gt; 0, TRUE, FALSE)</f>
        <v>1</v>
      </c>
      <c r="J1410" s="14">
        <v>45834.708333333336</v>
      </c>
      <c r="K1410" s="11" t="str">
        <f>IFERROR(VLOOKUP(LOWER(A1410), '[1]설문지 응답 시트1'!I:N, 6, FALSE), "")</f>
        <v>Benjamin Clinic (Gangnam)</v>
      </c>
      <c r="L1410" s="13" t="b">
        <v>0</v>
      </c>
      <c r="M1410" s="13" t="b">
        <v>0</v>
      </c>
      <c r="N1410" s="58" t="s">
        <v>4037</v>
      </c>
      <c r="O1410" s="12">
        <v>45843</v>
      </c>
      <c r="P1410" s="11"/>
      <c r="Q1410" s="11"/>
      <c r="R1410" s="11"/>
      <c r="S1410" s="11"/>
      <c r="T1410" s="11" t="s">
        <v>1962</v>
      </c>
      <c r="U1410" s="10"/>
    </row>
    <row r="1411" spans="1:21" ht="17">
      <c r="A1411" s="124" t="s">
        <v>4036</v>
      </c>
      <c r="B1411" s="171" t="s">
        <v>4035</v>
      </c>
      <c r="C1411" s="168"/>
      <c r="D1411" s="150" t="s">
        <v>4</v>
      </c>
      <c r="E1411" s="20" t="str">
        <f ca="1">IF(AND(J1411&lt;&gt;"", O1411&lt;&gt;"", TODAY() &gt; O1411, N1411=""), "포스팅 지연",
IF(N1411&lt;&gt;"", "포스팅 완료",
IF(M1411=TRUE, "시술 완료",
IF(L1411=TRUE, "콘텐츠 가이드 전송",
IF(NOT(ISBLANK(J1411)), "예약 확정",
IF(I1411=TRUE, "구글폼 회신",
IF(H1411=TRUE, "구글폼 전송",
IF(G1411=TRUE, "거절",
IF(F1411=TRUE, "회신 수신",
"태핑 완료 회신대기")))))
))))</f>
        <v>태핑 완료 회신대기</v>
      </c>
      <c r="F1411" s="22" t="b">
        <v>0</v>
      </c>
      <c r="G1411" s="22" t="b">
        <v>0</v>
      </c>
      <c r="H1411" s="22" t="b">
        <v>0</v>
      </c>
      <c r="I1411" s="22" t="b">
        <f>IF(COUNTIF([1]!Form_Responses1[[#All],[Instagram account
(ex. idenel_official - Do not put "@")]], LOWER(A1411)) &gt; 0, TRUE, FALSE)</f>
        <v>0</v>
      </c>
      <c r="J1411" s="23"/>
      <c r="K1411" s="20" t="str">
        <f>IFERROR(VLOOKUP(LOWER(A1411), '[1]설문지 응답 시트1'!I:N, 6, FALSE), "")</f>
        <v/>
      </c>
      <c r="L1411" s="22" t="b">
        <v>0</v>
      </c>
      <c r="M1411" s="22" t="b">
        <v>0</v>
      </c>
      <c r="N1411" s="20"/>
      <c r="O1411" s="21" t="str">
        <f>IF(ISBLANK(Table1[[#This Row],[예약일(확정)]]),"",Table1[[#This Row],[예약일(확정)]]+7)</f>
        <v/>
      </c>
      <c r="P1411" s="20"/>
      <c r="Q1411" s="20"/>
      <c r="R1411" s="20"/>
      <c r="S1411" s="20"/>
      <c r="T1411" s="20"/>
      <c r="U1411" s="19"/>
    </row>
    <row r="1412" spans="1:21" ht="17">
      <c r="A1412" s="71" t="s">
        <v>4034</v>
      </c>
      <c r="B1412" s="173" t="s">
        <v>4033</v>
      </c>
      <c r="C1412" s="166"/>
      <c r="D1412" s="148" t="s">
        <v>4</v>
      </c>
      <c r="E1412" s="11" t="str">
        <f ca="1">IF(AND(J1412&lt;&gt;"", O1412&lt;&gt;"", TODAY() &gt; O1412, N1412=""), "포스팅 지연",
IF(N1412&lt;&gt;"", "포스팅 완료",
IF(M1412=TRUE, "시술 완료",
IF(L1412=TRUE, "콘텐츠 가이드 전송",
IF(NOT(ISBLANK(J1412)), "예약 확정",
IF(I1412=TRUE, "구글폼 회신",
IF(H1412=TRUE, "구글폼 전송",
IF(G1412=TRUE, "거절",
IF(F1412=TRUE, "회신 수신",
"태핑 완료 회신대기")))))
))))</f>
        <v>포스팅 완료</v>
      </c>
      <c r="F1412" s="13" t="b">
        <v>1</v>
      </c>
      <c r="G1412" s="13" t="b">
        <v>0</v>
      </c>
      <c r="H1412" s="13" t="b">
        <v>1</v>
      </c>
      <c r="I1412" s="13" t="b">
        <f>IF(COUNTIF([1]!Form_Responses1[[#All],[Instagram account
(ex. idenel_official - Do not put "@")]], LOWER(A1412)) &gt; 0, TRUE, FALSE)</f>
        <v>1</v>
      </c>
      <c r="J1412" s="14">
        <v>45839.479166666664</v>
      </c>
      <c r="K1412" s="11" t="str">
        <f>IFERROR(VLOOKUP(LOWER(A1412), '[1]설문지 응답 시트1'!I:N, 6, FALSE), "")</f>
        <v>Benjamin Clinic (Gangnam)</v>
      </c>
      <c r="L1412" s="13" t="b">
        <v>0</v>
      </c>
      <c r="M1412" s="13" t="b">
        <v>0</v>
      </c>
      <c r="N1412" s="58" t="s">
        <v>4032</v>
      </c>
      <c r="O1412" s="12">
        <f>IF(ISBLANK(Table1[[#This Row],[예약일(확정)]]),"",Table1[[#This Row],[예약일(확정)]]+7)</f>
        <v>45846.479166666664</v>
      </c>
      <c r="P1412" s="11"/>
      <c r="Q1412" s="11"/>
      <c r="R1412" s="11"/>
      <c r="S1412" s="11"/>
      <c r="T1412" s="58" t="s">
        <v>4031</v>
      </c>
      <c r="U1412" s="10"/>
    </row>
    <row r="1413" spans="1:21" ht="17">
      <c r="A1413" s="124" t="s">
        <v>4030</v>
      </c>
      <c r="B1413" s="171" t="s">
        <v>4029</v>
      </c>
      <c r="C1413" s="168"/>
      <c r="D1413" s="150" t="s">
        <v>4</v>
      </c>
      <c r="E1413" s="20" t="str">
        <f ca="1">IF(AND(J1413&lt;&gt;"", O1413&lt;&gt;"", TODAY() &gt; O1413, N1413=""), "포스팅 지연",
IF(N1413&lt;&gt;"", "포스팅 완료",
IF(M1413=TRUE, "시술 완료",
IF(L1413=TRUE, "콘텐츠 가이드 전송",
IF(NOT(ISBLANK(J1413)), "예약 확정",
IF(I1413=TRUE, "구글폼 회신",
IF(H1413=TRUE, "구글폼 전송",
IF(G1413=TRUE, "거절",
IF(F1413=TRUE, "회신 수신",
"태핑 완료 회신대기")))))
))))</f>
        <v>회신 수신</v>
      </c>
      <c r="F1413" s="22" t="b">
        <v>1</v>
      </c>
      <c r="G1413" s="22" t="b">
        <v>0</v>
      </c>
      <c r="H1413" s="22" t="b">
        <v>0</v>
      </c>
      <c r="I1413" s="22" t="b">
        <f>IF(COUNTIF([1]!Form_Responses1[[#All],[Instagram account
(ex. idenel_official - Do not put "@")]], LOWER(A1413)) &gt; 0, TRUE, FALSE)</f>
        <v>0</v>
      </c>
      <c r="J1413" s="23"/>
      <c r="K1413" s="20" t="str">
        <f>IFERROR(VLOOKUP(LOWER(A1413), '[1]설문지 응답 시트1'!I:N, 6, FALSE), "")</f>
        <v/>
      </c>
      <c r="L1413" s="22" t="b">
        <v>0</v>
      </c>
      <c r="M1413" s="22" t="b">
        <v>0</v>
      </c>
      <c r="N1413" s="20"/>
      <c r="O1413" s="21" t="str">
        <f>IF(ISBLANK(Table1[[#This Row],[예약일(확정)]]),"",Table1[[#This Row],[예약일(확정)]]+7)</f>
        <v/>
      </c>
      <c r="P1413" s="20"/>
      <c r="Q1413" s="20"/>
      <c r="R1413" s="20"/>
      <c r="S1413" s="20"/>
      <c r="T1413" s="20"/>
      <c r="U1413" s="19"/>
    </row>
    <row r="1414" spans="1:21" ht="17">
      <c r="A1414" s="71" t="s">
        <v>4028</v>
      </c>
      <c r="B1414" s="173" t="s">
        <v>4027</v>
      </c>
      <c r="C1414" s="166"/>
      <c r="D1414" s="148" t="s">
        <v>4</v>
      </c>
      <c r="E1414" s="11" t="str">
        <f ca="1">IF(AND(J1414&lt;&gt;"", O1414&lt;&gt;"", TODAY() &gt; O1414, N1414=""), "포스팅 지연",
IF(N1414&lt;&gt;"", "포스팅 완료",
IF(M1414=TRUE, "시술 완료",
IF(L1414=TRUE, "콘텐츠 가이드 전송",
IF(NOT(ISBLANK(J1414)), "예약 확정",
IF(I1414=TRUE, "구글폼 회신",
IF(H1414=TRUE, "구글폼 전송",
IF(G1414=TRUE, "거절",
IF(F1414=TRUE, "회신 수신",
"태핑 완료 회신대기")))))
))))</f>
        <v>포스팅 완료</v>
      </c>
      <c r="F1414" s="13" t="b">
        <v>1</v>
      </c>
      <c r="G1414" s="13" t="b">
        <v>0</v>
      </c>
      <c r="H1414" s="13" t="b">
        <v>1</v>
      </c>
      <c r="I1414" s="13" t="b">
        <f>IF(COUNTIF([1]!Form_Responses1[[#All],[Instagram account
(ex. idenel_official - Do not put "@")]], LOWER(A1414)) &gt; 0, TRUE, FALSE)</f>
        <v>1</v>
      </c>
      <c r="J1414" s="14">
        <v>45845.708333333336</v>
      </c>
      <c r="K1414" s="11" t="str">
        <f>IFERROR(VLOOKUP(LOWER(A1414), '[1]설문지 응답 시트1'!I:N, 6, FALSE), "")</f>
        <v>Benjamin Clinic (Gangnam)</v>
      </c>
      <c r="L1414" s="13" t="b">
        <v>0</v>
      </c>
      <c r="M1414" s="13" t="b">
        <v>0</v>
      </c>
      <c r="N1414" s="58" t="s">
        <v>4026</v>
      </c>
      <c r="O1414" s="12">
        <f>IF(ISBLANK(Table1[[#This Row],[예약일(확정)]]),"",Table1[[#This Row],[예약일(확정)]]+7)</f>
        <v>45852.708333333336</v>
      </c>
      <c r="P1414" s="11"/>
      <c r="Q1414" s="11"/>
      <c r="R1414" s="11"/>
      <c r="S1414" s="11"/>
      <c r="T1414" s="58" t="s">
        <v>4025</v>
      </c>
      <c r="U1414" s="10"/>
    </row>
    <row r="1415" spans="1:21" ht="17">
      <c r="A1415" s="124" t="s">
        <v>4024</v>
      </c>
      <c r="B1415" s="171" t="s">
        <v>4023</v>
      </c>
      <c r="C1415" s="168"/>
      <c r="D1415" s="150" t="s">
        <v>4</v>
      </c>
      <c r="E1415" s="20" t="str">
        <f ca="1">IF(AND(J1415&lt;&gt;"", O1415&lt;&gt;"", TODAY() &gt; O1415, N1415=""), "포스팅 지연",
IF(N1415&lt;&gt;"", "포스팅 완료",
IF(M1415=TRUE, "시술 완료",
IF(L1415=TRUE, "콘텐츠 가이드 전송",
IF(NOT(ISBLANK(J1415)), "예약 확정",
IF(I1415=TRUE, "구글폼 회신",
IF(H1415=TRUE, "구글폼 전송",
IF(G1415=TRUE, "거절",
IF(F1415=TRUE, "회신 수신",
"태핑 완료 회신대기")))))
))))</f>
        <v>포스팅 완료</v>
      </c>
      <c r="F1415" s="22" t="b">
        <v>1</v>
      </c>
      <c r="G1415" s="22" t="b">
        <v>0</v>
      </c>
      <c r="H1415" s="22" t="b">
        <v>1</v>
      </c>
      <c r="I1415" s="22" t="b">
        <f>IF(COUNTIF([1]!Form_Responses1[[#All],[Instagram account
(ex. idenel_official - Do not put "@")]], LOWER(A1415)) &gt; 0, TRUE, FALSE)</f>
        <v>1</v>
      </c>
      <c r="J1415" s="23">
        <v>45839.583333333336</v>
      </c>
      <c r="K1415" s="20" t="str">
        <f>IFERROR(VLOOKUP(LOWER(A1415), '[1]설문지 응답 시트1'!I:N, 6, FALSE), "")</f>
        <v>Benjamin Clinic (Gangnam)</v>
      </c>
      <c r="L1415" s="22" t="b">
        <v>0</v>
      </c>
      <c r="M1415" s="22" t="b">
        <v>0</v>
      </c>
      <c r="N1415" s="33" t="s">
        <v>4022</v>
      </c>
      <c r="O1415" s="21">
        <f>IF(ISBLANK(Table1[[#This Row],[예약일(확정)]]),"",Table1[[#This Row],[예약일(확정)]]+7)</f>
        <v>45846.583333333336</v>
      </c>
      <c r="P1415" s="20"/>
      <c r="Q1415" s="20"/>
      <c r="R1415" s="20"/>
      <c r="S1415" s="20"/>
      <c r="T1415" s="33" t="s">
        <v>4021</v>
      </c>
      <c r="U1415" s="19"/>
    </row>
    <row r="1416" spans="1:21" ht="17">
      <c r="A1416" s="124" t="s">
        <v>4020</v>
      </c>
      <c r="B1416" s="171" t="s">
        <v>4019</v>
      </c>
      <c r="C1416" s="170"/>
      <c r="D1416" s="148" t="s">
        <v>4</v>
      </c>
      <c r="E1416" s="11" t="str">
        <f ca="1">IF(AND(J1416&lt;&gt;"", O1416&lt;&gt;"", TODAY() &gt; O1416, N1416=""), "포스팅 지연",
IF(N1416&lt;&gt;"", "포스팅 완료",
IF(M1416=TRUE, "시술 완료",
IF(L1416=TRUE, "콘텐츠 가이드 전송",
IF(NOT(ISBLANK(J1416)), "예약 확정",
IF(I1416=TRUE, "구글폼 회신",
IF(H1416=TRUE, "구글폼 전송",
IF(G1416=TRUE, "거절",
IF(F1416=TRUE, "회신 수신",
"태핑 완료 회신대기")))))
))))</f>
        <v>태핑 완료 회신대기</v>
      </c>
      <c r="F1416" s="13" t="b">
        <v>0</v>
      </c>
      <c r="G1416" s="13" t="b">
        <v>0</v>
      </c>
      <c r="H1416" s="13" t="b">
        <v>0</v>
      </c>
      <c r="I1416" s="13" t="b">
        <f>IF(COUNTIF([1]!Form_Responses1[[#All],[Instagram account
(ex. idenel_official - Do not put "@")]], LOWER(A1416)) &gt; 0, TRUE, FALSE)</f>
        <v>0</v>
      </c>
      <c r="J1416" s="14"/>
      <c r="K1416" s="11" t="str">
        <f>IFERROR(VLOOKUP(LOWER(A1416), '[1]설문지 응답 시트1'!I:N, 6, FALSE), "")</f>
        <v/>
      </c>
      <c r="L1416" s="13" t="b">
        <v>0</v>
      </c>
      <c r="M1416" s="13" t="b">
        <v>0</v>
      </c>
      <c r="N1416" s="11"/>
      <c r="O1416" s="12" t="str">
        <f>IF(ISBLANK(Table1[[#This Row],[예약일(확정)]]),"",Table1[[#This Row],[예약일(확정)]]+7)</f>
        <v/>
      </c>
      <c r="P1416" s="11"/>
      <c r="Q1416" s="11"/>
      <c r="R1416" s="11"/>
      <c r="S1416" s="11"/>
      <c r="T1416" s="11"/>
      <c r="U1416" s="10"/>
    </row>
    <row r="1417" spans="1:21" ht="17">
      <c r="A1417" s="71" t="s">
        <v>4018</v>
      </c>
      <c r="B1417" s="173" t="s">
        <v>4017</v>
      </c>
      <c r="C1417" s="172"/>
      <c r="D1417" s="150" t="s">
        <v>4</v>
      </c>
      <c r="E1417" s="20" t="str">
        <f ca="1">IF(AND(J1417&lt;&gt;"", O1417&lt;&gt;"", TODAY() &gt; O1417, N1417=""), "포스팅 지연",
IF(N1417&lt;&gt;"", "포스팅 완료",
IF(M1417=TRUE, "시술 완료",
IF(L1417=TRUE, "콘텐츠 가이드 전송",
IF(NOT(ISBLANK(J1417)), "예약 확정",
IF(I1417=TRUE, "구글폼 회신",
IF(H1417=TRUE, "구글폼 전송",
IF(G1417=TRUE, "거절",
IF(F1417=TRUE, "회신 수신",
"태핑 완료 회신대기")))))
))))</f>
        <v>태핑 완료 회신대기</v>
      </c>
      <c r="F1417" s="22" t="b">
        <v>0</v>
      </c>
      <c r="G1417" s="22" t="b">
        <v>0</v>
      </c>
      <c r="H1417" s="22" t="b">
        <v>0</v>
      </c>
      <c r="I1417" s="22" t="b">
        <f>IF(COUNTIF([1]!Form_Responses1[[#All],[Instagram account
(ex. idenel_official - Do not put "@")]], LOWER(A1417)) &gt; 0, TRUE, FALSE)</f>
        <v>0</v>
      </c>
      <c r="J1417" s="23"/>
      <c r="K1417" s="20" t="str">
        <f>IFERROR(VLOOKUP(LOWER(A1417), '[1]설문지 응답 시트1'!I:N, 6, FALSE), "")</f>
        <v/>
      </c>
      <c r="L1417" s="22" t="b">
        <v>0</v>
      </c>
      <c r="M1417" s="22" t="b">
        <v>0</v>
      </c>
      <c r="N1417" s="20"/>
      <c r="O1417" s="21" t="str">
        <f>IF(ISBLANK(Table1[[#This Row],[예약일(확정)]]),"",Table1[[#This Row],[예약일(확정)]]+7)</f>
        <v/>
      </c>
      <c r="P1417" s="20"/>
      <c r="Q1417" s="20"/>
      <c r="R1417" s="20"/>
      <c r="S1417" s="20"/>
      <c r="T1417" s="20"/>
      <c r="U1417" s="19"/>
    </row>
    <row r="1418" spans="1:21" ht="17">
      <c r="A1418" s="124" t="s">
        <v>4016</v>
      </c>
      <c r="B1418" s="171" t="s">
        <v>4015</v>
      </c>
      <c r="C1418" s="170"/>
      <c r="D1418" s="148" t="s">
        <v>4</v>
      </c>
      <c r="E1418" s="11" t="str">
        <f ca="1">IF(AND(J1418&lt;&gt;"", O1418&lt;&gt;"", TODAY() &gt; O1418, N1418=""), "포스팅 지연",
IF(N1418&lt;&gt;"", "포스팅 완료",
IF(M1418=TRUE, "시술 완료",
IF(L1418=TRUE, "콘텐츠 가이드 전송",
IF(NOT(ISBLANK(J1418)), "예약 확정",
IF(I1418=TRUE, "구글폼 회신",
IF(H1418=TRUE, "구글폼 전송",
IF(G1418=TRUE, "거절",
IF(F1418=TRUE, "회신 수신",
"태핑 완료 회신대기")))))
))))</f>
        <v>태핑 완료 회신대기</v>
      </c>
      <c r="F1418" s="13" t="b">
        <v>0</v>
      </c>
      <c r="G1418" s="13" t="b">
        <v>0</v>
      </c>
      <c r="H1418" s="13" t="b">
        <v>0</v>
      </c>
      <c r="I1418" s="13" t="b">
        <f>IF(COUNTIF([1]!Form_Responses1[[#All],[Instagram account
(ex. idenel_official - Do not put "@")]], LOWER(A1418)) &gt; 0, TRUE, FALSE)</f>
        <v>0</v>
      </c>
      <c r="J1418" s="14"/>
      <c r="K1418" s="11" t="str">
        <f>IFERROR(VLOOKUP(LOWER(A1418), '[1]설문지 응답 시트1'!I:N, 6, FALSE), "")</f>
        <v/>
      </c>
      <c r="L1418" s="13" t="b">
        <v>0</v>
      </c>
      <c r="M1418" s="13" t="b">
        <v>0</v>
      </c>
      <c r="N1418" s="11"/>
      <c r="O1418" s="12" t="str">
        <f>IF(ISBLANK(Table1[[#This Row],[예약일(확정)]]),"",Table1[[#This Row],[예약일(확정)]]+7)</f>
        <v/>
      </c>
      <c r="P1418" s="11"/>
      <c r="Q1418" s="11"/>
      <c r="R1418" s="11"/>
      <c r="S1418" s="11"/>
      <c r="T1418" s="11"/>
      <c r="U1418" s="10"/>
    </row>
    <row r="1419" spans="1:21" ht="17">
      <c r="A1419" s="71" t="s">
        <v>4014</v>
      </c>
      <c r="B1419" s="173" t="s">
        <v>4013</v>
      </c>
      <c r="C1419" s="172"/>
      <c r="D1419" s="150" t="s">
        <v>4</v>
      </c>
      <c r="E1419" s="20" t="str">
        <f ca="1">IF(AND(J1419&lt;&gt;"", O1419&lt;&gt;"", TODAY() &gt; O1419, N1419=""), "포스팅 지연",
IF(N1419&lt;&gt;"", "포스팅 완료",
IF(M1419=TRUE, "시술 완료",
IF(L1419=TRUE, "콘텐츠 가이드 전송",
IF(NOT(ISBLANK(J1419)), "예약 확정",
IF(I1419=TRUE, "구글폼 회신",
IF(H1419=TRUE, "구글폼 전송",
IF(G1419=TRUE, "거절",
IF(F1419=TRUE, "회신 수신",
"태핑 완료 회신대기")))))
))))</f>
        <v>회신 수신</v>
      </c>
      <c r="F1419" s="22" t="b">
        <v>1</v>
      </c>
      <c r="G1419" s="22" t="b">
        <v>0</v>
      </c>
      <c r="H1419" s="22" t="b">
        <v>0</v>
      </c>
      <c r="I1419" s="22" t="b">
        <f>IF(COUNTIF([1]!Form_Responses1[[#All],[Instagram account
(ex. idenel_official - Do not put "@")]], LOWER(A1419)) &gt; 0, TRUE, FALSE)</f>
        <v>0</v>
      </c>
      <c r="J1419" s="23"/>
      <c r="K1419" s="20" t="str">
        <f>IFERROR(VLOOKUP(LOWER(A1419), '[1]설문지 응답 시트1'!I:N, 6, FALSE), "")</f>
        <v/>
      </c>
      <c r="L1419" s="22" t="b">
        <v>0</v>
      </c>
      <c r="M1419" s="22" t="b">
        <v>0</v>
      </c>
      <c r="N1419" s="20"/>
      <c r="O1419" s="21" t="str">
        <f>IF(ISBLANK(Table1[[#This Row],[예약일(확정)]]),"",Table1[[#This Row],[예약일(확정)]]+7)</f>
        <v/>
      </c>
      <c r="P1419" s="20"/>
      <c r="Q1419" s="20"/>
      <c r="R1419" s="20"/>
      <c r="S1419" s="20"/>
      <c r="T1419" s="20"/>
      <c r="U1419" s="19"/>
    </row>
    <row r="1420" spans="1:21" ht="17">
      <c r="A1420" s="124" t="s">
        <v>4012</v>
      </c>
      <c r="B1420" s="171" t="s">
        <v>4011</v>
      </c>
      <c r="C1420" s="170"/>
      <c r="D1420" s="148" t="s">
        <v>4</v>
      </c>
      <c r="E1420" s="11" t="str">
        <f ca="1">IF(AND(J1420&lt;&gt;"", O1420&lt;&gt;"", TODAY() &gt; O1420, N1420=""), "포스팅 지연",
IF(N1420&lt;&gt;"", "포스팅 완료",
IF(M1420=TRUE, "시술 완료",
IF(L1420=TRUE, "콘텐츠 가이드 전송",
IF(NOT(ISBLANK(J1420)), "예약 확정",
IF(I1420=TRUE, "구글폼 회신",
IF(H1420=TRUE, "구글폼 전송",
IF(G1420=TRUE, "거절",
IF(F1420=TRUE, "회신 수신",
"태핑 완료 회신대기")))))
))))</f>
        <v>태핑 완료 회신대기</v>
      </c>
      <c r="F1420" s="13" t="b">
        <v>0</v>
      </c>
      <c r="G1420" s="13" t="b">
        <v>0</v>
      </c>
      <c r="H1420" s="13" t="b">
        <v>0</v>
      </c>
      <c r="I1420" s="13" t="b">
        <f>IF(COUNTIF([1]!Form_Responses1[[#All],[Instagram account
(ex. idenel_official - Do not put "@")]], LOWER(A1420)) &gt; 0, TRUE, FALSE)</f>
        <v>0</v>
      </c>
      <c r="J1420" s="14"/>
      <c r="K1420" s="11" t="str">
        <f>IFERROR(VLOOKUP(LOWER(A1420), '[1]설문지 응답 시트1'!I:N, 6, FALSE), "")</f>
        <v/>
      </c>
      <c r="L1420" s="13" t="b">
        <v>0</v>
      </c>
      <c r="M1420" s="13" t="b">
        <v>0</v>
      </c>
      <c r="N1420" s="11"/>
      <c r="O1420" s="12" t="str">
        <f>IF(ISBLANK(Table1[[#This Row],[예약일(확정)]]),"",Table1[[#This Row],[예약일(확정)]]+7)</f>
        <v/>
      </c>
      <c r="P1420" s="11"/>
      <c r="Q1420" s="11"/>
      <c r="R1420" s="11"/>
      <c r="S1420" s="11"/>
      <c r="T1420" s="11"/>
      <c r="U1420" s="10"/>
    </row>
    <row r="1421" spans="1:21" ht="14">
      <c r="A1421" s="176" t="s">
        <v>4010</v>
      </c>
      <c r="B1421" s="152" t="str">
        <f>"https://www.instagram.com/"&amp;A1421</f>
        <v>https://www.instagram.com/oumeeima_</v>
      </c>
      <c r="C1421" s="109"/>
      <c r="D1421" s="150" t="s">
        <v>4</v>
      </c>
      <c r="E1421" s="20" t="str">
        <f ca="1">IF(AND(J1421&lt;&gt;"", O1421&lt;&gt;"", TODAY() &gt; O1421, N1421=""), "포스팅 지연",
IF(N1421&lt;&gt;"", "포스팅 완료",
IF(M1421=TRUE, "시술 완료",
IF(L1421=TRUE, "콘텐츠 가이드 전송",
IF(NOT(ISBLANK(J1421)), "예약 확정",
IF(I1421=TRUE, "구글폼 회신",
IF(H1421=TRUE, "구글폼 전송",
IF(G1421=TRUE, "거절",
IF(F1421=TRUE, "회신 수신",
"태핑 완료 회신대기")))))
))))</f>
        <v>포스팅 완료</v>
      </c>
      <c r="F1421" s="22" t="b">
        <v>1</v>
      </c>
      <c r="G1421" s="22" t="b">
        <v>0</v>
      </c>
      <c r="H1421" s="22" t="b">
        <v>1</v>
      </c>
      <c r="I1421" s="22" t="b">
        <f>IF(COUNTIF([1]!Form_Responses1[[#All],[Instagram account
(ex. idenel_official - Do not put "@")]], LOWER(A1421)) &gt; 0, TRUE, FALSE)</f>
        <v>1</v>
      </c>
      <c r="J1421" s="23">
        <v>45839.708333333336</v>
      </c>
      <c r="K1421" s="20" t="str">
        <f>IFERROR(VLOOKUP(LOWER(A1421), '[1]설문지 응답 시트1'!I:N, 6, FALSE), "")</f>
        <v>Benjamin Clinic (Gangnam)</v>
      </c>
      <c r="L1421" s="22" t="b">
        <v>0</v>
      </c>
      <c r="M1421" s="22" t="b">
        <v>0</v>
      </c>
      <c r="N1421" s="33" t="s">
        <v>4009</v>
      </c>
      <c r="O1421" s="21">
        <f>IF(ISBLANK(Table1[[#This Row],[예약일(확정)]]),"",Table1[[#This Row],[예약일(확정)]]+7)</f>
        <v>45846.708333333336</v>
      </c>
      <c r="P1421" s="20"/>
      <c r="Q1421" s="20"/>
      <c r="R1421" s="20"/>
      <c r="S1421" s="20"/>
      <c r="T1421" s="33" t="s">
        <v>4008</v>
      </c>
      <c r="U1421" s="19"/>
    </row>
    <row r="1422" spans="1:21" ht="17">
      <c r="A1422" s="124" t="s">
        <v>4007</v>
      </c>
      <c r="B1422" s="167" t="s">
        <v>4006</v>
      </c>
      <c r="C1422" s="166"/>
      <c r="D1422" s="148" t="s">
        <v>4</v>
      </c>
      <c r="E1422" s="11" t="str">
        <f ca="1">IF(AND(J1422&lt;&gt;"", O1422&lt;&gt;"", TODAY() &gt; O1422, N1422=""), "포스팅 지연",
IF(N1422&lt;&gt;"", "포스팅 완료",
IF(M1422=TRUE, "시술 완료",
IF(L1422=TRUE, "콘텐츠 가이드 전송",
IF(NOT(ISBLANK(J1422)), "예약 확정",
IF(I1422=TRUE, "구글폼 회신",
IF(H1422=TRUE, "구글폼 전송",
IF(G1422=TRUE, "거절",
IF(F1422=TRUE, "회신 수신",
"태핑 완료 회신대기")))))
))))</f>
        <v>태핑 완료 회신대기</v>
      </c>
      <c r="F1422" s="13" t="b">
        <v>0</v>
      </c>
      <c r="G1422" s="13" t="b">
        <v>0</v>
      </c>
      <c r="H1422" s="13" t="b">
        <v>0</v>
      </c>
      <c r="I1422" s="13" t="b">
        <f>IF(COUNTIF([1]!Form_Responses1[[#All],[Instagram account
(ex. idenel_official - Do not put "@")]], LOWER(A1422)) &gt; 0, TRUE, FALSE)</f>
        <v>0</v>
      </c>
      <c r="J1422" s="14"/>
      <c r="K1422" s="11" t="str">
        <f>IFERROR(VLOOKUP(LOWER(A1422), '[1]설문지 응답 시트1'!I:N, 6, FALSE), "")</f>
        <v/>
      </c>
      <c r="L1422" s="13" t="b">
        <v>0</v>
      </c>
      <c r="M1422" s="13" t="b">
        <v>0</v>
      </c>
      <c r="N1422" s="11"/>
      <c r="O1422" s="12" t="str">
        <f>IF(ISBLANK(Table1[[#This Row],[예약일(확정)]]),"",Table1[[#This Row],[예약일(확정)]]+7)</f>
        <v/>
      </c>
      <c r="P1422" s="11"/>
      <c r="Q1422" s="11"/>
      <c r="R1422" s="11"/>
      <c r="S1422" s="11"/>
      <c r="T1422" s="11"/>
      <c r="U1422" s="10"/>
    </row>
    <row r="1423" spans="1:21" ht="17">
      <c r="A1423" s="124" t="s">
        <v>4005</v>
      </c>
      <c r="B1423" s="171" t="s">
        <v>4004</v>
      </c>
      <c r="C1423" s="168"/>
      <c r="D1423" s="150" t="s">
        <v>4</v>
      </c>
      <c r="E1423" s="20" t="str">
        <f ca="1">IF(AND(J1423&lt;&gt;"", O1423&lt;&gt;"", TODAY() &gt; O1423, N1423=""), "포스팅 지연",
IF(N1423&lt;&gt;"", "포스팅 완료",
IF(M1423=TRUE, "시술 완료",
IF(L1423=TRUE, "콘텐츠 가이드 전송",
IF(NOT(ISBLANK(J1423)), "예약 확정",
IF(I1423=TRUE, "구글폼 회신",
IF(H1423=TRUE, "구글폼 전송",
IF(G1423=TRUE, "거절",
IF(F1423=TRUE, "회신 수신",
"태핑 완료 회신대기")))))
))))</f>
        <v>태핑 완료 회신대기</v>
      </c>
      <c r="F1423" s="22" t="b">
        <v>0</v>
      </c>
      <c r="G1423" s="22" t="b">
        <v>0</v>
      </c>
      <c r="H1423" s="22" t="b">
        <v>0</v>
      </c>
      <c r="I1423" s="22" t="b">
        <f>IF(COUNTIF([1]!Form_Responses1[[#All],[Instagram account
(ex. idenel_official - Do not put "@")]], LOWER(A1423)) &gt; 0, TRUE, FALSE)</f>
        <v>0</v>
      </c>
      <c r="J1423" s="23"/>
      <c r="K1423" s="20" t="str">
        <f>IFERROR(VLOOKUP(LOWER(A1423), '[1]설문지 응답 시트1'!I:N, 6, FALSE), "")</f>
        <v/>
      </c>
      <c r="L1423" s="22" t="b">
        <v>0</v>
      </c>
      <c r="M1423" s="22" t="b">
        <v>0</v>
      </c>
      <c r="N1423" s="20"/>
      <c r="O1423" s="21" t="str">
        <f>IF(ISBLANK(Table1[[#This Row],[예약일(확정)]]),"",Table1[[#This Row],[예약일(확정)]]+7)</f>
        <v/>
      </c>
      <c r="P1423" s="20"/>
      <c r="Q1423" s="20"/>
      <c r="R1423" s="20"/>
      <c r="S1423" s="20"/>
      <c r="T1423" s="20"/>
      <c r="U1423" s="19"/>
    </row>
    <row r="1424" spans="1:21" ht="17">
      <c r="A1424" s="71" t="s">
        <v>2358</v>
      </c>
      <c r="B1424" s="173" t="s">
        <v>2357</v>
      </c>
      <c r="C1424" s="166"/>
      <c r="D1424" s="148" t="s">
        <v>4</v>
      </c>
      <c r="E1424" s="11" t="str">
        <f ca="1">IF(AND(J1424&lt;&gt;"", O1424&lt;&gt;"", TODAY() &gt; O1424, N1424=""), "포스팅 지연",
IF(N1424&lt;&gt;"", "포스팅 완료",
IF(M1424=TRUE, "시술 완료",
IF(L1424=TRUE, "콘텐츠 가이드 전송",
IF(NOT(ISBLANK(J1424)), "예약 확정",
IF(I1424=TRUE, "구글폼 회신",
IF(H1424=TRUE, "구글폼 전송",
IF(G1424=TRUE, "거절",
IF(F1424=TRUE, "회신 수신",
"태핑 완료 회신대기")))))
))))</f>
        <v>태핑 완료 회신대기</v>
      </c>
      <c r="F1424" s="13" t="b">
        <v>0</v>
      </c>
      <c r="G1424" s="13" t="b">
        <v>0</v>
      </c>
      <c r="H1424" s="13" t="b">
        <v>0</v>
      </c>
      <c r="I1424" s="13" t="b">
        <f>IF(COUNTIF([1]!Form_Responses1[[#All],[Instagram account
(ex. idenel_official - Do not put "@")]], LOWER(A1424)) &gt; 0, TRUE, FALSE)</f>
        <v>0</v>
      </c>
      <c r="J1424" s="14"/>
      <c r="K1424" s="11" t="str">
        <f>IFERROR(VLOOKUP(LOWER(A1424), '[1]설문지 응답 시트1'!I:N, 6, FALSE), "")</f>
        <v/>
      </c>
      <c r="L1424" s="13" t="b">
        <v>0</v>
      </c>
      <c r="M1424" s="13" t="b">
        <v>0</v>
      </c>
      <c r="N1424" s="11"/>
      <c r="O1424" s="12" t="str">
        <f>IF(ISBLANK(Table1[[#This Row],[예약일(확정)]]),"",Table1[[#This Row],[예약일(확정)]]+7)</f>
        <v/>
      </c>
      <c r="P1424" s="11"/>
      <c r="Q1424" s="11"/>
      <c r="R1424" s="11"/>
      <c r="S1424" s="11"/>
      <c r="T1424" s="11"/>
      <c r="U1424" s="10"/>
    </row>
    <row r="1425" spans="1:21" ht="17">
      <c r="A1425" s="124" t="s">
        <v>4003</v>
      </c>
      <c r="B1425" s="171" t="s">
        <v>4002</v>
      </c>
      <c r="C1425" s="168"/>
      <c r="D1425" s="150" t="s">
        <v>4</v>
      </c>
      <c r="E1425" s="20" t="str">
        <f ca="1">IF(AND(J1425&lt;&gt;"", O1425&lt;&gt;"", TODAY() &gt; O1425, N1425=""), "포스팅 지연",
IF(N1425&lt;&gt;"", "포스팅 완료",
IF(M1425=TRUE, "시술 완료",
IF(L1425=TRUE, "콘텐츠 가이드 전송",
IF(NOT(ISBLANK(J1425)), "예약 확정",
IF(I1425=TRUE, "구글폼 회신",
IF(H1425=TRUE, "구글폼 전송",
IF(G1425=TRUE, "거절",
IF(F1425=TRUE, "회신 수신",
"태핑 완료 회신대기")))))
))))</f>
        <v>태핑 완료 회신대기</v>
      </c>
      <c r="F1425" s="22" t="b">
        <v>0</v>
      </c>
      <c r="G1425" s="22" t="b">
        <v>0</v>
      </c>
      <c r="H1425" s="22" t="b">
        <v>0</v>
      </c>
      <c r="I1425" s="22" t="b">
        <f>IF(COUNTIF([1]!Form_Responses1[[#All],[Instagram account
(ex. idenel_official - Do not put "@")]], LOWER(A1425)) &gt; 0, TRUE, FALSE)</f>
        <v>0</v>
      </c>
      <c r="J1425" s="23"/>
      <c r="K1425" s="20" t="str">
        <f>IFERROR(VLOOKUP(LOWER(A1425), '[1]설문지 응답 시트1'!I:N, 6, FALSE), "")</f>
        <v/>
      </c>
      <c r="L1425" s="22" t="b">
        <v>0</v>
      </c>
      <c r="M1425" s="22" t="b">
        <v>0</v>
      </c>
      <c r="N1425" s="20"/>
      <c r="O1425" s="21" t="str">
        <f>IF(ISBLANK(Table1[[#This Row],[예약일(확정)]]),"",Table1[[#This Row],[예약일(확정)]]+7)</f>
        <v/>
      </c>
      <c r="P1425" s="20"/>
      <c r="Q1425" s="20"/>
      <c r="R1425" s="20"/>
      <c r="S1425" s="20"/>
      <c r="T1425" s="20"/>
      <c r="U1425" s="19"/>
    </row>
    <row r="1426" spans="1:21" ht="17">
      <c r="A1426" s="124" t="s">
        <v>4001</v>
      </c>
      <c r="B1426" s="167" t="s">
        <v>4000</v>
      </c>
      <c r="C1426" s="166"/>
      <c r="D1426" s="148" t="s">
        <v>4</v>
      </c>
      <c r="E1426" s="11" t="str">
        <f ca="1">IF(AND(J1426&lt;&gt;"", O1426&lt;&gt;"", TODAY() &gt; O1426, N1426=""), "포스팅 지연",
IF(N1426&lt;&gt;"", "포스팅 완료",
IF(M1426=TRUE, "시술 완료",
IF(L1426=TRUE, "콘텐츠 가이드 전송",
IF(NOT(ISBLANK(J1426)), "예약 확정",
IF(I1426=TRUE, "구글폼 회신",
IF(H1426=TRUE, "구글폼 전송",
IF(G1426=TRUE, "거절",
IF(F1426=TRUE, "회신 수신",
"태핑 완료 회신대기")))))
))))</f>
        <v>회신 수신</v>
      </c>
      <c r="F1426" s="13" t="b">
        <v>1</v>
      </c>
      <c r="G1426" s="13" t="b">
        <v>0</v>
      </c>
      <c r="H1426" s="13" t="b">
        <v>0</v>
      </c>
      <c r="I1426" s="13" t="b">
        <f>IF(COUNTIF([1]!Form_Responses1[[#All],[Instagram account
(ex. idenel_official - Do not put "@")]], LOWER(A1426)) &gt; 0, TRUE, FALSE)</f>
        <v>0</v>
      </c>
      <c r="J1426" s="14"/>
      <c r="K1426" s="11" t="str">
        <f>IFERROR(VLOOKUP(LOWER(A1426), '[1]설문지 응답 시트1'!I:N, 6, FALSE), "")</f>
        <v/>
      </c>
      <c r="L1426" s="13" t="b">
        <v>0</v>
      </c>
      <c r="M1426" s="13" t="b">
        <v>0</v>
      </c>
      <c r="N1426" s="11"/>
      <c r="O1426" s="12" t="str">
        <f>IF(ISBLANK(Table1[[#This Row],[예약일(확정)]]),"",Table1[[#This Row],[예약일(확정)]]+7)</f>
        <v/>
      </c>
      <c r="P1426" s="11"/>
      <c r="Q1426" s="11"/>
      <c r="R1426" s="11"/>
      <c r="S1426" s="11"/>
      <c r="T1426" s="11"/>
      <c r="U1426" s="10"/>
    </row>
    <row r="1427" spans="1:21" ht="17">
      <c r="A1427" s="71" t="s">
        <v>3999</v>
      </c>
      <c r="B1427" s="173" t="s">
        <v>3998</v>
      </c>
      <c r="C1427" s="172"/>
      <c r="D1427" s="150" t="s">
        <v>4</v>
      </c>
      <c r="E1427" s="20" t="str">
        <f ca="1">IF(AND(J1427&lt;&gt;"", O1427&lt;&gt;"", TODAY() &gt; O1427, N1427=""), "포스팅 지연",
IF(N1427&lt;&gt;"", "포스팅 완료",
IF(M1427=TRUE, "시술 완료",
IF(L1427=TRUE, "콘텐츠 가이드 전송",
IF(NOT(ISBLANK(J1427)), "예약 확정",
IF(I1427=TRUE, "구글폼 회신",
IF(H1427=TRUE, "구글폼 전송",
IF(G1427=TRUE, "거절",
IF(F1427=TRUE, "회신 수신",
"태핑 완료 회신대기")))))
))))</f>
        <v>포스팅 완료</v>
      </c>
      <c r="F1427" s="22" t="b">
        <v>1</v>
      </c>
      <c r="G1427" s="22" t="b">
        <v>0</v>
      </c>
      <c r="H1427" s="22" t="b">
        <v>1</v>
      </c>
      <c r="I1427" s="22" t="b">
        <f>IF(COUNTIF([1]!Form_Responses1[[#All],[Instagram account
(ex. idenel_official - Do not put "@")]], LOWER(A1427)) &gt; 0, TRUE, FALSE)</f>
        <v>1</v>
      </c>
      <c r="J1427" s="23">
        <v>45840.583333333336</v>
      </c>
      <c r="K1427" s="20" t="str">
        <f>IFERROR(VLOOKUP(LOWER(A1427), '[1]설문지 응답 시트1'!I:N, 6, FALSE), "")</f>
        <v>Benjamin Clinic (Gangnam)</v>
      </c>
      <c r="L1427" s="22" t="b">
        <v>0</v>
      </c>
      <c r="M1427" s="22" t="b">
        <v>0</v>
      </c>
      <c r="N1427" s="33" t="s">
        <v>3997</v>
      </c>
      <c r="O1427" s="21">
        <f>IF(ISBLANK(Table1[[#This Row],[예약일(확정)]]),"",Table1[[#This Row],[예약일(확정)]]+7)</f>
        <v>45847.583333333336</v>
      </c>
      <c r="P1427" s="20"/>
      <c r="Q1427" s="20"/>
      <c r="R1427" s="20"/>
      <c r="S1427" s="20"/>
      <c r="T1427" s="20" t="s">
        <v>1962</v>
      </c>
      <c r="U1427" s="19"/>
    </row>
    <row r="1428" spans="1:21" ht="17">
      <c r="A1428" s="124" t="s">
        <v>3996</v>
      </c>
      <c r="B1428" s="171" t="s">
        <v>3995</v>
      </c>
      <c r="C1428" s="170"/>
      <c r="D1428" s="148" t="s">
        <v>4</v>
      </c>
      <c r="E1428" s="11" t="str">
        <f ca="1">IF(AND(J1428&lt;&gt;"", O1428&lt;&gt;"", TODAY() &gt; O1428, N1428=""), "포스팅 지연",
IF(N1428&lt;&gt;"", "포스팅 완료",
IF(M1428=TRUE, "시술 완료",
IF(L1428=TRUE, "콘텐츠 가이드 전송",
IF(NOT(ISBLANK(J1428)), "예약 확정",
IF(I1428=TRUE, "구글폼 회신",
IF(H1428=TRUE, "구글폼 전송",
IF(G1428=TRUE, "거절",
IF(F1428=TRUE, "회신 수신",
"태핑 완료 회신대기")))))
))))</f>
        <v>태핑 완료 회신대기</v>
      </c>
      <c r="F1428" s="13" t="b">
        <v>0</v>
      </c>
      <c r="G1428" s="13" t="b">
        <v>0</v>
      </c>
      <c r="H1428" s="13" t="b">
        <v>0</v>
      </c>
      <c r="I1428" s="13" t="b">
        <f>IF(COUNTIF([1]!Form_Responses1[[#All],[Instagram account
(ex. idenel_official - Do not put "@")]], LOWER(A1428)) &gt; 0, TRUE, FALSE)</f>
        <v>0</v>
      </c>
      <c r="J1428" s="14"/>
      <c r="K1428" s="11" t="str">
        <f>IFERROR(VLOOKUP(LOWER(A1428), '[1]설문지 응답 시트1'!I:N, 6, FALSE), "")</f>
        <v/>
      </c>
      <c r="L1428" s="13" t="b">
        <v>0</v>
      </c>
      <c r="M1428" s="13" t="b">
        <v>0</v>
      </c>
      <c r="N1428" s="11"/>
      <c r="O1428" s="12" t="str">
        <f>IF(ISBLANK(Table1[[#This Row],[예약일(확정)]]),"",Table1[[#This Row],[예약일(확정)]]+7)</f>
        <v/>
      </c>
      <c r="P1428" s="11"/>
      <c r="Q1428" s="11"/>
      <c r="R1428" s="11"/>
      <c r="S1428" s="11"/>
      <c r="T1428" s="11"/>
      <c r="U1428" s="10"/>
    </row>
    <row r="1429" spans="1:21" ht="17">
      <c r="A1429" s="71" t="s">
        <v>3994</v>
      </c>
      <c r="B1429" s="173" t="s">
        <v>3993</v>
      </c>
      <c r="C1429" s="172"/>
      <c r="D1429" s="150" t="s">
        <v>4</v>
      </c>
      <c r="E1429" s="20" t="str">
        <f ca="1">IF(AND(J1429&lt;&gt;"", O1429&lt;&gt;"", TODAY() &gt; O1429, N1429=""), "포스팅 지연",
IF(N1429&lt;&gt;"", "포스팅 완료",
IF(M1429=TRUE, "시술 완료",
IF(L1429=TRUE, "콘텐츠 가이드 전송",
IF(NOT(ISBLANK(J1429)), "예약 확정",
IF(I1429=TRUE, "구글폼 회신",
IF(H1429=TRUE, "구글폼 전송",
IF(G1429=TRUE, "거절",
IF(F1429=TRUE, "회신 수신",
"태핑 완료 회신대기")))))
))))</f>
        <v>태핑 완료 회신대기</v>
      </c>
      <c r="F1429" s="22" t="b">
        <v>0</v>
      </c>
      <c r="G1429" s="22" t="b">
        <v>0</v>
      </c>
      <c r="H1429" s="22" t="b">
        <v>0</v>
      </c>
      <c r="I1429" s="22" t="b">
        <f>IF(COUNTIF([1]!Form_Responses1[[#All],[Instagram account
(ex. idenel_official - Do not put "@")]], LOWER(A1429)) &gt; 0, TRUE, FALSE)</f>
        <v>0</v>
      </c>
      <c r="J1429" s="23"/>
      <c r="K1429" s="20" t="str">
        <f>IFERROR(VLOOKUP(LOWER(A1429), '[1]설문지 응답 시트1'!I:N, 6, FALSE), "")</f>
        <v/>
      </c>
      <c r="L1429" s="22" t="b">
        <v>0</v>
      </c>
      <c r="M1429" s="22" t="b">
        <v>0</v>
      </c>
      <c r="N1429" s="20"/>
      <c r="O1429" s="21" t="str">
        <f>IF(ISBLANK(Table1[[#This Row],[예약일(확정)]]),"",Table1[[#This Row],[예약일(확정)]]+7)</f>
        <v/>
      </c>
      <c r="P1429" s="20"/>
      <c r="Q1429" s="20"/>
      <c r="R1429" s="20"/>
      <c r="S1429" s="20"/>
      <c r="T1429" s="20"/>
      <c r="U1429" s="19"/>
    </row>
    <row r="1430" spans="1:21" ht="17">
      <c r="A1430" s="124" t="s">
        <v>3992</v>
      </c>
      <c r="B1430" s="171" t="s">
        <v>3991</v>
      </c>
      <c r="C1430" s="170"/>
      <c r="D1430" s="148" t="s">
        <v>4</v>
      </c>
      <c r="E1430" s="11" t="str">
        <f ca="1">IF(AND(J1430&lt;&gt;"", O1430&lt;&gt;"", TODAY() &gt; O1430, N1430=""), "포스팅 지연",
IF(N1430&lt;&gt;"", "포스팅 완료",
IF(M1430=TRUE, "시술 완료",
IF(L1430=TRUE, "콘텐츠 가이드 전송",
IF(NOT(ISBLANK(J1430)), "예약 확정",
IF(I1430=TRUE, "구글폼 회신",
IF(H1430=TRUE, "구글폼 전송",
IF(G1430=TRUE, "거절",
IF(F1430=TRUE, "회신 수신",
"태핑 완료 회신대기")))))
))))</f>
        <v>태핑 완료 회신대기</v>
      </c>
      <c r="F1430" s="13" t="b">
        <v>0</v>
      </c>
      <c r="G1430" s="13" t="b">
        <v>0</v>
      </c>
      <c r="H1430" s="13" t="b">
        <v>0</v>
      </c>
      <c r="I1430" s="13" t="b">
        <f>IF(COUNTIF([1]!Form_Responses1[[#All],[Instagram account
(ex. idenel_official - Do not put "@")]], LOWER(A1430)) &gt; 0, TRUE, FALSE)</f>
        <v>0</v>
      </c>
      <c r="J1430" s="14"/>
      <c r="K1430" s="11" t="str">
        <f>IFERROR(VLOOKUP(LOWER(A1430), '[1]설문지 응답 시트1'!I:N, 6, FALSE), "")</f>
        <v/>
      </c>
      <c r="L1430" s="13" t="b">
        <v>0</v>
      </c>
      <c r="M1430" s="13" t="b">
        <v>0</v>
      </c>
      <c r="N1430" s="11"/>
      <c r="O1430" s="12" t="str">
        <f>IF(ISBLANK(Table1[[#This Row],[예약일(확정)]]),"",Table1[[#This Row],[예약일(확정)]]+7)</f>
        <v/>
      </c>
      <c r="P1430" s="11"/>
      <c r="Q1430" s="11"/>
      <c r="R1430" s="11"/>
      <c r="S1430" s="11"/>
      <c r="T1430" s="11"/>
      <c r="U1430" s="10"/>
    </row>
    <row r="1431" spans="1:21" ht="17">
      <c r="A1431" s="71" t="s">
        <v>3990</v>
      </c>
      <c r="B1431" s="173" t="s">
        <v>3989</v>
      </c>
      <c r="C1431" s="172"/>
      <c r="D1431" s="150" t="s">
        <v>4</v>
      </c>
      <c r="E1431" s="20" t="str">
        <f ca="1">IF(AND(J1431&lt;&gt;"", O1431&lt;&gt;"", TODAY() &gt; O1431, N1431=""), "포스팅 지연",
IF(N1431&lt;&gt;"", "포스팅 완료",
IF(M1431=TRUE, "시술 완료",
IF(L1431=TRUE, "콘텐츠 가이드 전송",
IF(NOT(ISBLANK(J1431)), "예약 확정",
IF(I1431=TRUE, "구글폼 회신",
IF(H1431=TRUE, "구글폼 전송",
IF(G1431=TRUE, "거절",
IF(F1431=TRUE, "회신 수신",
"태핑 완료 회신대기")))))
))))</f>
        <v>태핑 완료 회신대기</v>
      </c>
      <c r="F1431" s="22" t="b">
        <v>0</v>
      </c>
      <c r="G1431" s="22" t="b">
        <v>0</v>
      </c>
      <c r="H1431" s="22" t="b">
        <v>0</v>
      </c>
      <c r="I1431" s="22" t="b">
        <f>IF(COUNTIF([1]!Form_Responses1[[#All],[Instagram account
(ex. idenel_official - Do not put "@")]], LOWER(A1431)) &gt; 0, TRUE, FALSE)</f>
        <v>0</v>
      </c>
      <c r="J1431" s="23"/>
      <c r="K1431" s="20" t="str">
        <f>IFERROR(VLOOKUP(LOWER(A1431), '[1]설문지 응답 시트1'!I:N, 6, FALSE), "")</f>
        <v/>
      </c>
      <c r="L1431" s="22" t="b">
        <v>0</v>
      </c>
      <c r="M1431" s="22" t="b">
        <v>0</v>
      </c>
      <c r="N1431" s="20"/>
      <c r="O1431" s="21" t="str">
        <f>IF(ISBLANK(Table1[[#This Row],[예약일(확정)]]),"",Table1[[#This Row],[예약일(확정)]]+7)</f>
        <v/>
      </c>
      <c r="P1431" s="20"/>
      <c r="Q1431" s="20"/>
      <c r="R1431" s="20"/>
      <c r="S1431" s="20"/>
      <c r="T1431" s="20"/>
      <c r="U1431" s="19"/>
    </row>
    <row r="1432" spans="1:21" ht="17">
      <c r="A1432" s="71" t="s">
        <v>3988</v>
      </c>
      <c r="B1432" s="169" t="s">
        <v>3987</v>
      </c>
      <c r="C1432" s="170"/>
      <c r="D1432" s="148" t="s">
        <v>4</v>
      </c>
      <c r="E1432" s="11" t="str">
        <f ca="1">IF(AND(J1432&lt;&gt;"", O1432&lt;&gt;"", TODAY() &gt; O1432, N1432=""), "포스팅 지연",
IF(N1432&lt;&gt;"", "포스팅 완료",
IF(M1432=TRUE, "시술 완료",
IF(L1432=TRUE, "콘텐츠 가이드 전송",
IF(NOT(ISBLANK(J1432)), "예약 확정",
IF(I1432=TRUE, "구글폼 회신",
IF(H1432=TRUE, "구글폼 전송",
IF(G1432=TRUE, "거절",
IF(F1432=TRUE, "회신 수신",
"태핑 완료 회신대기")))))
))))</f>
        <v>회신 수신</v>
      </c>
      <c r="F1432" s="13" t="b">
        <v>1</v>
      </c>
      <c r="G1432" s="13" t="b">
        <v>0</v>
      </c>
      <c r="H1432" s="13" t="b">
        <v>0</v>
      </c>
      <c r="I1432" s="13" t="b">
        <f>IF(COUNTIF([1]!Form_Responses1[[#All],[Instagram account
(ex. idenel_official - Do not put "@")]], LOWER(A1432)) &gt; 0, TRUE, FALSE)</f>
        <v>0</v>
      </c>
      <c r="J1432" s="14"/>
      <c r="K1432" s="11" t="str">
        <f>IFERROR(VLOOKUP(LOWER(A1432), '[1]설문지 응답 시트1'!I:N, 6, FALSE), "")</f>
        <v/>
      </c>
      <c r="L1432" s="13" t="b">
        <v>0</v>
      </c>
      <c r="M1432" s="13" t="b">
        <v>0</v>
      </c>
      <c r="N1432" s="11"/>
      <c r="O1432" s="12" t="str">
        <f>IF(ISBLANK(Table1[[#This Row],[예약일(확정)]]),"",Table1[[#This Row],[예약일(확정)]]+7)</f>
        <v/>
      </c>
      <c r="P1432" s="11"/>
      <c r="Q1432" s="11"/>
      <c r="R1432" s="11"/>
      <c r="S1432" s="11"/>
      <c r="T1432" s="11"/>
      <c r="U1432" s="10"/>
    </row>
    <row r="1433" spans="1:21" ht="17">
      <c r="A1433" s="71" t="s">
        <v>3986</v>
      </c>
      <c r="B1433" s="173" t="s">
        <v>3985</v>
      </c>
      <c r="C1433" s="172"/>
      <c r="D1433" s="150" t="s">
        <v>4</v>
      </c>
      <c r="E1433" s="20" t="str">
        <f ca="1">IF(AND(J1433&lt;&gt;"", O1433&lt;&gt;"", TODAY() &gt; O1433, N1433=""), "포스팅 지연",
IF(N1433&lt;&gt;"", "포스팅 완료",
IF(M1433=TRUE, "시술 완료",
IF(L1433=TRUE, "콘텐츠 가이드 전송",
IF(NOT(ISBLANK(J1433)), "예약 확정",
IF(I1433=TRUE, "구글폼 회신",
IF(H1433=TRUE, "구글폼 전송",
IF(G1433=TRUE, "거절",
IF(F1433=TRUE, "회신 수신",
"태핑 완료 회신대기")))))
))))</f>
        <v>태핑 완료 회신대기</v>
      </c>
      <c r="F1433" s="22" t="b">
        <v>0</v>
      </c>
      <c r="G1433" s="22" t="b">
        <v>0</v>
      </c>
      <c r="H1433" s="22" t="b">
        <v>0</v>
      </c>
      <c r="I1433" s="22" t="b">
        <f>IF(COUNTIF([1]!Form_Responses1[[#All],[Instagram account
(ex. idenel_official - Do not put "@")]], LOWER(A1433)) &gt; 0, TRUE, FALSE)</f>
        <v>0</v>
      </c>
      <c r="J1433" s="23"/>
      <c r="K1433" s="20" t="str">
        <f>IFERROR(VLOOKUP(LOWER(A1433), '[1]설문지 응답 시트1'!I:N, 6, FALSE), "")</f>
        <v/>
      </c>
      <c r="L1433" s="22" t="b">
        <v>0</v>
      </c>
      <c r="M1433" s="22" t="b">
        <v>0</v>
      </c>
      <c r="N1433" s="20"/>
      <c r="O1433" s="21" t="str">
        <f>IF(ISBLANK(Table1[[#This Row],[예약일(확정)]]),"",Table1[[#This Row],[예약일(확정)]]+7)</f>
        <v/>
      </c>
      <c r="P1433" s="20"/>
      <c r="Q1433" s="20"/>
      <c r="R1433" s="20"/>
      <c r="S1433" s="20"/>
      <c r="T1433" s="20"/>
      <c r="U1433" s="19"/>
    </row>
    <row r="1434" spans="1:21" ht="17">
      <c r="A1434" s="124" t="s">
        <v>23</v>
      </c>
      <c r="B1434" s="167" t="s">
        <v>3984</v>
      </c>
      <c r="C1434" s="166"/>
      <c r="D1434" s="148" t="s">
        <v>4</v>
      </c>
      <c r="E1434" s="11" t="str">
        <f ca="1">IF(AND(J1434&lt;&gt;"", O1434&lt;&gt;"", TODAY() &gt; O1434, N1434=""), "포스팅 지연",
IF(N1434&lt;&gt;"", "포스팅 완료",
IF(M1434=TRUE, "시술 완료",
IF(L1434=TRUE, "콘텐츠 가이드 전송",
IF(NOT(ISBLANK(J1434)), "예약 확정",
IF(I1434=TRUE, "구글폼 회신",
IF(H1434=TRUE, "구글폼 전송",
IF(G1434=TRUE, "거절",
IF(F1434=TRUE, "회신 수신",
"태핑 완료 회신대기")))))
))))</f>
        <v>태핑 완료 회신대기</v>
      </c>
      <c r="F1434" s="13" t="b">
        <v>0</v>
      </c>
      <c r="G1434" s="13" t="b">
        <v>0</v>
      </c>
      <c r="H1434" s="13" t="b">
        <v>0</v>
      </c>
      <c r="I1434" s="13" t="b">
        <f>IF(COUNTIF([1]!Form_Responses1[[#All],[Instagram account
(ex. idenel_official - Do not put "@")]], LOWER(A1434)) &gt; 0, TRUE, FALSE)</f>
        <v>0</v>
      </c>
      <c r="J1434" s="14"/>
      <c r="K1434" s="11" t="str">
        <f>IFERROR(VLOOKUP(LOWER(A1434), '[1]설문지 응답 시트1'!I:N, 6, FALSE), "")</f>
        <v/>
      </c>
      <c r="L1434" s="13" t="b">
        <v>0</v>
      </c>
      <c r="M1434" s="13" t="b">
        <v>0</v>
      </c>
      <c r="N1434" s="11"/>
      <c r="O1434" s="12" t="str">
        <f>IF(ISBLANK(Table1[[#This Row],[예약일(확정)]]),"",Table1[[#This Row],[예약일(확정)]]+7)</f>
        <v/>
      </c>
      <c r="P1434" s="11"/>
      <c r="Q1434" s="11"/>
      <c r="R1434" s="11"/>
      <c r="S1434" s="11"/>
      <c r="T1434" s="11"/>
      <c r="U1434" s="10"/>
    </row>
    <row r="1435" spans="1:21" ht="17">
      <c r="A1435" s="124" t="s">
        <v>3983</v>
      </c>
      <c r="B1435" s="171" t="s">
        <v>3982</v>
      </c>
      <c r="C1435" s="168"/>
      <c r="D1435" s="150" t="s">
        <v>4</v>
      </c>
      <c r="E1435" s="20" t="str">
        <f ca="1">IF(AND(J1435&lt;&gt;"", O1435&lt;&gt;"", TODAY() &gt; O1435, N1435=""), "포스팅 지연",
IF(N1435&lt;&gt;"", "포스팅 완료",
IF(M1435=TRUE, "시술 완료",
IF(L1435=TRUE, "콘텐츠 가이드 전송",
IF(NOT(ISBLANK(J1435)), "예약 확정",
IF(I1435=TRUE, "구글폼 회신",
IF(H1435=TRUE, "구글폼 전송",
IF(G1435=TRUE, "거절",
IF(F1435=TRUE, "회신 수신",
"태핑 완료 회신대기")))))
))))</f>
        <v>태핑 완료 회신대기</v>
      </c>
      <c r="F1435" s="22" t="b">
        <v>0</v>
      </c>
      <c r="G1435" s="22" t="b">
        <v>0</v>
      </c>
      <c r="H1435" s="22" t="b">
        <v>0</v>
      </c>
      <c r="I1435" s="22" t="b">
        <f>IF(COUNTIF([1]!Form_Responses1[[#All],[Instagram account
(ex. idenel_official - Do not put "@")]], LOWER(A1435)) &gt; 0, TRUE, FALSE)</f>
        <v>0</v>
      </c>
      <c r="J1435" s="23"/>
      <c r="K1435" s="20" t="str">
        <f>IFERROR(VLOOKUP(LOWER(A1435), '[1]설문지 응답 시트1'!I:N, 6, FALSE), "")</f>
        <v/>
      </c>
      <c r="L1435" s="22" t="b">
        <v>0</v>
      </c>
      <c r="M1435" s="22" t="b">
        <v>0</v>
      </c>
      <c r="N1435" s="20"/>
      <c r="O1435" s="21" t="str">
        <f>IF(ISBLANK(Table1[[#This Row],[예약일(확정)]]),"",Table1[[#This Row],[예약일(확정)]]+7)</f>
        <v/>
      </c>
      <c r="P1435" s="20"/>
      <c r="Q1435" s="20"/>
      <c r="R1435" s="20"/>
      <c r="S1435" s="20"/>
      <c r="T1435" s="20"/>
      <c r="U1435" s="19"/>
    </row>
    <row r="1436" spans="1:21" ht="17">
      <c r="A1436" s="71" t="s">
        <v>3981</v>
      </c>
      <c r="B1436" s="173" t="s">
        <v>3980</v>
      </c>
      <c r="C1436" s="166"/>
      <c r="D1436" s="148" t="s">
        <v>4</v>
      </c>
      <c r="E1436" s="11" t="str">
        <f ca="1">IF(AND(J1436&lt;&gt;"", O1436&lt;&gt;"", TODAY() &gt; O1436, N1436=""), "포스팅 지연",
IF(N1436&lt;&gt;"", "포스팅 완료",
IF(M1436=TRUE, "시술 완료",
IF(L1436=TRUE, "콘텐츠 가이드 전송",
IF(NOT(ISBLANK(J1436)), "예약 확정",
IF(I1436=TRUE, "구글폼 회신",
IF(H1436=TRUE, "구글폼 전송",
IF(G1436=TRUE, "거절",
IF(F1436=TRUE, "회신 수신",
"태핑 완료 회신대기")))))
))))</f>
        <v>회신 수신</v>
      </c>
      <c r="F1436" s="13" t="b">
        <v>1</v>
      </c>
      <c r="G1436" s="13" t="b">
        <v>0</v>
      </c>
      <c r="H1436" s="13" t="b">
        <v>0</v>
      </c>
      <c r="I1436" s="13" t="b">
        <f>IF(COUNTIF([1]!Form_Responses1[[#All],[Instagram account
(ex. idenel_official - Do not put "@")]], LOWER(A1436)) &gt; 0, TRUE, FALSE)</f>
        <v>0</v>
      </c>
      <c r="J1436" s="14"/>
      <c r="K1436" s="11" t="str">
        <f>IFERROR(VLOOKUP(LOWER(A1436), '[1]설문지 응답 시트1'!I:N, 6, FALSE), "")</f>
        <v/>
      </c>
      <c r="L1436" s="13" t="b">
        <v>0</v>
      </c>
      <c r="M1436" s="13" t="b">
        <v>0</v>
      </c>
      <c r="N1436" s="11"/>
      <c r="O1436" s="12" t="str">
        <f>IF(ISBLANK(Table1[[#This Row],[예약일(확정)]]),"",Table1[[#This Row],[예약일(확정)]]+7)</f>
        <v/>
      </c>
      <c r="P1436" s="11"/>
      <c r="Q1436" s="11"/>
      <c r="R1436" s="11"/>
      <c r="S1436" s="11"/>
      <c r="T1436" s="11"/>
      <c r="U1436" s="10"/>
    </row>
    <row r="1437" spans="1:21" ht="17">
      <c r="A1437" s="71" t="s">
        <v>3979</v>
      </c>
      <c r="B1437" s="173" t="s">
        <v>3978</v>
      </c>
      <c r="C1437" s="172"/>
      <c r="D1437" s="150" t="s">
        <v>4</v>
      </c>
      <c r="E1437" s="20" t="str">
        <f ca="1">IF(AND(J1437&lt;&gt;"", O1437&lt;&gt;"", TODAY() &gt; O1437, N1437=""), "포스팅 지연",
IF(N1437&lt;&gt;"", "포스팅 완료",
IF(M1437=TRUE, "시술 완료",
IF(L1437=TRUE, "콘텐츠 가이드 전송",
IF(NOT(ISBLANK(J1437)), "예약 확정",
IF(I1437=TRUE, "구글폼 회신",
IF(H1437=TRUE, "구글폼 전송",
IF(G1437=TRUE, "거절",
IF(F1437=TRUE, "회신 수신",
"태핑 완료 회신대기")))))
))))</f>
        <v>구글폼 전송</v>
      </c>
      <c r="F1437" s="22" t="b">
        <v>1</v>
      </c>
      <c r="G1437" s="22" t="b">
        <v>0</v>
      </c>
      <c r="H1437" s="22" t="b">
        <v>1</v>
      </c>
      <c r="I1437" s="22" t="b">
        <f>IF(COUNTIF([1]!Form_Responses1[[#All],[Instagram account
(ex. idenel_official - Do not put "@")]], LOWER(A1437)) &gt; 0, TRUE, FALSE)</f>
        <v>0</v>
      </c>
      <c r="J1437" s="23"/>
      <c r="K1437" s="20" t="str">
        <f>IFERROR(VLOOKUP(LOWER(A1437), '[1]설문지 응답 시트1'!I:N, 6, FALSE), "")</f>
        <v/>
      </c>
      <c r="L1437" s="22" t="b">
        <v>0</v>
      </c>
      <c r="M1437" s="22" t="b">
        <v>0</v>
      </c>
      <c r="N1437" s="20"/>
      <c r="O1437" s="21" t="str">
        <f>IF(ISBLANK(Table1[[#This Row],[예약일(확정)]]),"",Table1[[#This Row],[예약일(확정)]]+7)</f>
        <v/>
      </c>
      <c r="P1437" s="20"/>
      <c r="Q1437" s="20"/>
      <c r="R1437" s="20"/>
      <c r="S1437" s="20"/>
      <c r="T1437" s="20"/>
      <c r="U1437" s="19"/>
    </row>
    <row r="1438" spans="1:21" ht="17">
      <c r="A1438" s="124" t="s">
        <v>3977</v>
      </c>
      <c r="B1438" s="171" t="s">
        <v>3976</v>
      </c>
      <c r="C1438" s="170"/>
      <c r="D1438" s="148" t="s">
        <v>4</v>
      </c>
      <c r="E1438" s="11" t="str">
        <f ca="1">IF(AND(J1438&lt;&gt;"", O1438&lt;&gt;"", TODAY() &gt; O1438, N1438=""), "포스팅 지연",
IF(N1438&lt;&gt;"", "포스팅 완료",
IF(M1438=TRUE, "시술 완료",
IF(L1438=TRUE, "콘텐츠 가이드 전송",
IF(NOT(ISBLANK(J1438)), "예약 확정",
IF(I1438=TRUE, "구글폼 회신",
IF(H1438=TRUE, "구글폼 전송",
IF(G1438=TRUE, "거절",
IF(F1438=TRUE, "회신 수신",
"태핑 완료 회신대기")))))
))))</f>
        <v>태핑 완료 회신대기</v>
      </c>
      <c r="F1438" s="13" t="b">
        <v>0</v>
      </c>
      <c r="G1438" s="13" t="b">
        <v>0</v>
      </c>
      <c r="H1438" s="13" t="b">
        <v>0</v>
      </c>
      <c r="I1438" s="13" t="b">
        <f>IF(COUNTIF([1]!Form_Responses1[[#All],[Instagram account
(ex. idenel_official - Do not put "@")]], LOWER(A1438)) &gt; 0, TRUE, FALSE)</f>
        <v>0</v>
      </c>
      <c r="J1438" s="14"/>
      <c r="K1438" s="11" t="str">
        <f>IFERROR(VLOOKUP(LOWER(A1438), '[1]설문지 응답 시트1'!I:N, 6, FALSE), "")</f>
        <v/>
      </c>
      <c r="L1438" s="13" t="b">
        <v>0</v>
      </c>
      <c r="M1438" s="13" t="b">
        <v>0</v>
      </c>
      <c r="N1438" s="11"/>
      <c r="O1438" s="12" t="str">
        <f>IF(ISBLANK(Table1[[#This Row],[예약일(확정)]]),"",Table1[[#This Row],[예약일(확정)]]+7)</f>
        <v/>
      </c>
      <c r="P1438" s="11"/>
      <c r="Q1438" s="11"/>
      <c r="R1438" s="11"/>
      <c r="S1438" s="11"/>
      <c r="T1438" s="11"/>
      <c r="U1438" s="10"/>
    </row>
    <row r="1439" spans="1:21" ht="17">
      <c r="A1439" s="71" t="s">
        <v>3975</v>
      </c>
      <c r="B1439" s="173" t="s">
        <v>3974</v>
      </c>
      <c r="C1439" s="172"/>
      <c r="D1439" s="150" t="s">
        <v>4</v>
      </c>
      <c r="E1439" s="20" t="str">
        <f ca="1">IF(AND(J1439&lt;&gt;"", O1439&lt;&gt;"", TODAY() &gt; O1439, N1439=""), "포스팅 지연",
IF(N1439&lt;&gt;"", "포스팅 완료",
IF(M1439=TRUE, "시술 완료",
IF(L1439=TRUE, "콘텐츠 가이드 전송",
IF(NOT(ISBLANK(J1439)), "예약 확정",
IF(I1439=TRUE, "구글폼 회신",
IF(H1439=TRUE, "구글폼 전송",
IF(G1439=TRUE, "거절",
IF(F1439=TRUE, "회신 수신",
"태핑 완료 회신대기")))))
))))</f>
        <v>태핑 완료 회신대기</v>
      </c>
      <c r="F1439" s="22" t="b">
        <v>0</v>
      </c>
      <c r="G1439" s="22" t="b">
        <v>0</v>
      </c>
      <c r="H1439" s="22" t="b">
        <v>0</v>
      </c>
      <c r="I1439" s="22" t="b">
        <f>IF(COUNTIF([1]!Form_Responses1[[#All],[Instagram account
(ex. idenel_official - Do not put "@")]], LOWER(A1439)) &gt; 0, TRUE, FALSE)</f>
        <v>0</v>
      </c>
      <c r="J1439" s="23"/>
      <c r="K1439" s="20" t="str">
        <f>IFERROR(VLOOKUP(LOWER(A1439), '[1]설문지 응답 시트1'!I:N, 6, FALSE), "")</f>
        <v/>
      </c>
      <c r="L1439" s="22" t="b">
        <v>0</v>
      </c>
      <c r="M1439" s="22" t="b">
        <v>0</v>
      </c>
      <c r="N1439" s="20"/>
      <c r="O1439" s="21" t="str">
        <f>IF(ISBLANK(Table1[[#This Row],[예약일(확정)]]),"",Table1[[#This Row],[예약일(확정)]]+7)</f>
        <v/>
      </c>
      <c r="P1439" s="20"/>
      <c r="Q1439" s="20"/>
      <c r="R1439" s="20"/>
      <c r="S1439" s="20"/>
      <c r="T1439" s="20"/>
      <c r="U1439" s="19"/>
    </row>
    <row r="1440" spans="1:21" ht="17">
      <c r="A1440" s="71" t="s">
        <v>3973</v>
      </c>
      <c r="B1440" s="173" t="s">
        <v>3972</v>
      </c>
      <c r="C1440" s="166"/>
      <c r="D1440" s="148" t="s">
        <v>4</v>
      </c>
      <c r="E1440" s="11" t="str">
        <f ca="1">IF(AND(J1440&lt;&gt;"", O1440&lt;&gt;"", TODAY() &gt; O1440, N1440=""), "포스팅 지연",
IF(N1440&lt;&gt;"", "포스팅 완료",
IF(M1440=TRUE, "시술 완료",
IF(L1440=TRUE, "콘텐츠 가이드 전송",
IF(NOT(ISBLANK(J1440)), "예약 확정",
IF(I1440=TRUE, "구글폼 회신",
IF(H1440=TRUE, "구글폼 전송",
IF(G1440=TRUE, "거절",
IF(F1440=TRUE, "회신 수신",
"태핑 완료 회신대기")))))
))))</f>
        <v>태핑 완료 회신대기</v>
      </c>
      <c r="F1440" s="13" t="b">
        <v>0</v>
      </c>
      <c r="G1440" s="13" t="b">
        <v>0</v>
      </c>
      <c r="H1440" s="13" t="b">
        <v>0</v>
      </c>
      <c r="I1440" s="13" t="b">
        <f>IF(COUNTIF([1]!Form_Responses1[[#All],[Instagram account
(ex. idenel_official - Do not put "@")]], LOWER(A1440)) &gt; 0, TRUE, FALSE)</f>
        <v>0</v>
      </c>
      <c r="J1440" s="14"/>
      <c r="K1440" s="11" t="str">
        <f>IFERROR(VLOOKUP(LOWER(A1440), '[1]설문지 응답 시트1'!I:N, 6, FALSE), "")</f>
        <v/>
      </c>
      <c r="L1440" s="13" t="b">
        <v>0</v>
      </c>
      <c r="M1440" s="13" t="b">
        <v>0</v>
      </c>
      <c r="N1440" s="11"/>
      <c r="O1440" s="12" t="str">
        <f>IF(ISBLANK(Table1[[#This Row],[예약일(확정)]]),"",Table1[[#This Row],[예약일(확정)]]+7)</f>
        <v/>
      </c>
      <c r="P1440" s="11"/>
      <c r="Q1440" s="11"/>
      <c r="R1440" s="11"/>
      <c r="S1440" s="11"/>
      <c r="T1440" s="11"/>
      <c r="U1440" s="10"/>
    </row>
    <row r="1441" spans="1:21" ht="17">
      <c r="A1441" s="124" t="s">
        <v>3971</v>
      </c>
      <c r="B1441" s="171" t="s">
        <v>3970</v>
      </c>
      <c r="C1441" s="168"/>
      <c r="D1441" s="150" t="s">
        <v>4</v>
      </c>
      <c r="E1441" s="20" t="str">
        <f ca="1">IF(AND(J1441&lt;&gt;"", O1441&lt;&gt;"", TODAY() &gt; O1441, N1441=""), "포스팅 지연",
IF(N1441&lt;&gt;"", "포스팅 완료",
IF(M1441=TRUE, "시술 완료",
IF(L1441=TRUE, "콘텐츠 가이드 전송",
IF(NOT(ISBLANK(J1441)), "예약 확정",
IF(I1441=TRUE, "구글폼 회신",
IF(H1441=TRUE, "구글폼 전송",
IF(G1441=TRUE, "거절",
IF(F1441=TRUE, "회신 수신",
"태핑 완료 회신대기")))))
))))</f>
        <v>회신 수신</v>
      </c>
      <c r="F1441" s="22" t="b">
        <v>1</v>
      </c>
      <c r="G1441" s="22" t="b">
        <v>0</v>
      </c>
      <c r="H1441" s="22" t="b">
        <v>0</v>
      </c>
      <c r="I1441" s="22" t="b">
        <f>IF(COUNTIF([1]!Form_Responses1[[#All],[Instagram account
(ex. idenel_official - Do not put "@")]], LOWER(A1441)) &gt; 0, TRUE, FALSE)</f>
        <v>0</v>
      </c>
      <c r="J1441" s="23"/>
      <c r="K1441" s="20" t="str">
        <f>IFERROR(VLOOKUP(LOWER(A1441), '[1]설문지 응답 시트1'!I:N, 6, FALSE), "")</f>
        <v/>
      </c>
      <c r="L1441" s="22" t="b">
        <v>0</v>
      </c>
      <c r="M1441" s="22" t="b">
        <v>0</v>
      </c>
      <c r="N1441" s="20"/>
      <c r="O1441" s="21" t="str">
        <f>IF(ISBLANK(Table1[[#This Row],[예약일(확정)]]),"",Table1[[#This Row],[예약일(확정)]]+7)</f>
        <v/>
      </c>
      <c r="P1441" s="20"/>
      <c r="Q1441" s="20"/>
      <c r="R1441" s="20"/>
      <c r="S1441" s="20"/>
      <c r="T1441" s="20"/>
      <c r="U1441" s="19"/>
    </row>
    <row r="1442" spans="1:21" ht="17">
      <c r="A1442" s="124" t="s">
        <v>3969</v>
      </c>
      <c r="B1442" s="171" t="s">
        <v>3968</v>
      </c>
      <c r="C1442" s="170"/>
      <c r="D1442" s="148" t="s">
        <v>4</v>
      </c>
      <c r="E1442" s="11" t="str">
        <f ca="1">IF(AND(J1442&lt;&gt;"", O1442&lt;&gt;"", TODAY() &gt; O1442, N1442=""), "포스팅 지연",
IF(N1442&lt;&gt;"", "포스팅 완료",
IF(M1442=TRUE, "시술 완료",
IF(L1442=TRUE, "콘텐츠 가이드 전송",
IF(NOT(ISBLANK(J1442)), "예약 확정",
IF(I1442=TRUE, "구글폼 회신",
IF(H1442=TRUE, "구글폼 전송",
IF(G1442=TRUE, "거절",
IF(F1442=TRUE, "회신 수신",
"태핑 완료 회신대기")))))
))))</f>
        <v>회신 수신</v>
      </c>
      <c r="F1442" s="13" t="b">
        <v>1</v>
      </c>
      <c r="G1442" s="13" t="b">
        <v>0</v>
      </c>
      <c r="H1442" s="13" t="b">
        <v>0</v>
      </c>
      <c r="I1442" s="13" t="b">
        <f>IF(COUNTIF([1]!Form_Responses1[[#All],[Instagram account
(ex. idenel_official - Do not put "@")]], LOWER(A1442)) &gt; 0, TRUE, FALSE)</f>
        <v>0</v>
      </c>
      <c r="J1442" s="14"/>
      <c r="K1442" s="11" t="str">
        <f>IFERROR(VLOOKUP(LOWER(A1442), '[1]설문지 응답 시트1'!I:N, 6, FALSE), "")</f>
        <v/>
      </c>
      <c r="L1442" s="13" t="b">
        <v>0</v>
      </c>
      <c r="M1442" s="13" t="b">
        <v>0</v>
      </c>
      <c r="N1442" s="11"/>
      <c r="O1442" s="12" t="str">
        <f>IF(ISBLANK(Table1[[#This Row],[예약일(확정)]]),"",Table1[[#This Row],[예약일(확정)]]+7)</f>
        <v/>
      </c>
      <c r="P1442" s="11"/>
      <c r="Q1442" s="11"/>
      <c r="R1442" s="11"/>
      <c r="S1442" s="11"/>
      <c r="T1442" s="11"/>
      <c r="U1442" s="10"/>
    </row>
    <row r="1443" spans="1:21" ht="17">
      <c r="A1443" s="71" t="s">
        <v>2316</v>
      </c>
      <c r="B1443" s="173" t="s">
        <v>2315</v>
      </c>
      <c r="C1443" s="172"/>
      <c r="D1443" s="150" t="s">
        <v>4</v>
      </c>
      <c r="E1443" s="20" t="str">
        <f ca="1">IF(AND(J1443&lt;&gt;"", O1443&lt;&gt;"", TODAY() &gt; O1443, N1443=""), "포스팅 지연",
IF(N1443&lt;&gt;"", "포스팅 완료",
IF(M1443=TRUE, "시술 완료",
IF(L1443=TRUE, "콘텐츠 가이드 전송",
IF(NOT(ISBLANK(J1443)), "예약 확정",
IF(I1443=TRUE, "구글폼 회신",
IF(H1443=TRUE, "구글폼 전송",
IF(G1443=TRUE, "거절",
IF(F1443=TRUE, "회신 수신",
"태핑 완료 회신대기")))))
))))</f>
        <v>태핑 완료 회신대기</v>
      </c>
      <c r="F1443" s="22" t="b">
        <v>0</v>
      </c>
      <c r="G1443" s="22" t="b">
        <v>0</v>
      </c>
      <c r="H1443" s="22" t="b">
        <v>0</v>
      </c>
      <c r="I1443" s="22" t="b">
        <f>IF(COUNTIF([1]!Form_Responses1[[#All],[Instagram account
(ex. idenel_official - Do not put "@")]], LOWER(A1443)) &gt; 0, TRUE, FALSE)</f>
        <v>0</v>
      </c>
      <c r="J1443" s="23"/>
      <c r="K1443" s="20" t="str">
        <f>IFERROR(VLOOKUP(LOWER(A1443), '[1]설문지 응답 시트1'!I:N, 6, FALSE), "")</f>
        <v/>
      </c>
      <c r="L1443" s="22" t="b">
        <v>0</v>
      </c>
      <c r="M1443" s="22" t="b">
        <v>0</v>
      </c>
      <c r="N1443" s="20"/>
      <c r="O1443" s="21" t="str">
        <f>IF(ISBLANK(Table1[[#This Row],[예약일(확정)]]),"",Table1[[#This Row],[예약일(확정)]]+7)</f>
        <v/>
      </c>
      <c r="P1443" s="20"/>
      <c r="Q1443" s="20"/>
      <c r="R1443" s="20"/>
      <c r="S1443" s="20"/>
      <c r="T1443" s="20"/>
      <c r="U1443" s="19"/>
    </row>
    <row r="1444" spans="1:21" ht="17">
      <c r="A1444" s="124" t="s">
        <v>3967</v>
      </c>
      <c r="B1444" s="171" t="s">
        <v>3966</v>
      </c>
      <c r="C1444" s="170"/>
      <c r="D1444" s="148" t="s">
        <v>4</v>
      </c>
      <c r="E1444" s="11" t="str">
        <f ca="1">IF(AND(J1444&lt;&gt;"", O1444&lt;&gt;"", TODAY() &gt; O1444, N1444=""), "포스팅 지연",
IF(N1444&lt;&gt;"", "포스팅 완료",
IF(M1444=TRUE, "시술 완료",
IF(L1444=TRUE, "콘텐츠 가이드 전송",
IF(NOT(ISBLANK(J1444)), "예약 확정",
IF(I1444=TRUE, "구글폼 회신",
IF(H1444=TRUE, "구글폼 전송",
IF(G1444=TRUE, "거절",
IF(F1444=TRUE, "회신 수신",
"태핑 완료 회신대기")))))
))))</f>
        <v>포스팅 완료</v>
      </c>
      <c r="F1444" s="13" t="b">
        <v>1</v>
      </c>
      <c r="G1444" s="13" t="b">
        <v>0</v>
      </c>
      <c r="H1444" s="13" t="b">
        <v>0</v>
      </c>
      <c r="I1444" s="13" t="b">
        <f>IF(COUNTIF([1]!Form_Responses1[[#All],[Instagram account
(ex. idenel_official - Do not put "@")]], LOWER(A1444)) &gt; 0, TRUE, FALSE)</f>
        <v>1</v>
      </c>
      <c r="J1444" s="14"/>
      <c r="K1444" s="11" t="str">
        <f>IFERROR(VLOOKUP(LOWER(A1444), '[1]설문지 응답 시트1'!I:N, 6, FALSE), "")</f>
        <v>Benjamin Clinic (Gangnam)</v>
      </c>
      <c r="L1444" s="13" t="b">
        <v>0</v>
      </c>
      <c r="M1444" s="13" t="b">
        <v>0</v>
      </c>
      <c r="N1444" s="58" t="s">
        <v>3965</v>
      </c>
      <c r="O1444" s="12" t="str">
        <f>IF(ISBLANK(Table1[[#This Row],[예약일(확정)]]),"",Table1[[#This Row],[예약일(확정)]]+7)</f>
        <v/>
      </c>
      <c r="P1444" s="11"/>
      <c r="Q1444" s="11"/>
      <c r="R1444" s="11"/>
      <c r="S1444" s="11"/>
      <c r="T1444" s="11" t="s">
        <v>1962</v>
      </c>
      <c r="U1444" s="10"/>
    </row>
    <row r="1445" spans="1:21" ht="17">
      <c r="A1445" s="71" t="s">
        <v>3964</v>
      </c>
      <c r="B1445" s="173" t="s">
        <v>3963</v>
      </c>
      <c r="C1445" s="172"/>
      <c r="D1445" s="150" t="s">
        <v>4</v>
      </c>
      <c r="E1445" s="20" t="str">
        <f ca="1">IF(AND(J1445&lt;&gt;"", O1445&lt;&gt;"", TODAY() &gt; O1445, N1445=""), "포스팅 지연",
IF(N1445&lt;&gt;"", "포스팅 완료",
IF(M1445=TRUE, "시술 완료",
IF(L1445=TRUE, "콘텐츠 가이드 전송",
IF(NOT(ISBLANK(J1445)), "예약 확정",
IF(I1445=TRUE, "구글폼 회신",
IF(H1445=TRUE, "구글폼 전송",
IF(G1445=TRUE, "거절",
IF(F1445=TRUE, "회신 수신",
"태핑 완료 회신대기")))))
))))</f>
        <v>태핑 완료 회신대기</v>
      </c>
      <c r="F1445" s="22" t="b">
        <v>0</v>
      </c>
      <c r="G1445" s="22" t="b">
        <v>0</v>
      </c>
      <c r="H1445" s="22" t="b">
        <v>0</v>
      </c>
      <c r="I1445" s="22" t="b">
        <f>IF(COUNTIF([1]!Form_Responses1[[#All],[Instagram account
(ex. idenel_official - Do not put "@")]], LOWER(A1445)) &gt; 0, TRUE, FALSE)</f>
        <v>0</v>
      </c>
      <c r="J1445" s="23"/>
      <c r="K1445" s="20" t="str">
        <f>IFERROR(VLOOKUP(LOWER(A1445), '[1]설문지 응답 시트1'!I:N, 6, FALSE), "")</f>
        <v/>
      </c>
      <c r="L1445" s="22" t="b">
        <v>0</v>
      </c>
      <c r="M1445" s="22" t="b">
        <v>0</v>
      </c>
      <c r="N1445" s="20"/>
      <c r="O1445" s="21" t="str">
        <f>IF(ISBLANK(Table1[[#This Row],[예약일(확정)]]),"",Table1[[#This Row],[예약일(확정)]]+7)</f>
        <v/>
      </c>
      <c r="P1445" s="20"/>
      <c r="Q1445" s="20"/>
      <c r="R1445" s="20"/>
      <c r="S1445" s="20"/>
      <c r="T1445" s="20"/>
      <c r="U1445" s="19"/>
    </row>
    <row r="1446" spans="1:21" ht="17">
      <c r="A1446" s="71" t="s">
        <v>672</v>
      </c>
      <c r="B1446" s="173" t="s">
        <v>3962</v>
      </c>
      <c r="C1446" s="166"/>
      <c r="D1446" s="148" t="s">
        <v>4</v>
      </c>
      <c r="E1446" s="11" t="str">
        <f ca="1">IF(AND(J1446&lt;&gt;"", O1446&lt;&gt;"", TODAY() &gt; O1446, N1446=""), "포스팅 지연",
IF(N1446&lt;&gt;"", "포스팅 완료",
IF(M1446=TRUE, "시술 완료",
IF(L1446=TRUE, "콘텐츠 가이드 전송",
IF(NOT(ISBLANK(J1446)), "예약 확정",
IF(I1446=TRUE, "구글폼 회신",
IF(H1446=TRUE, "구글폼 전송",
IF(G1446=TRUE, "거절",
IF(F1446=TRUE, "회신 수신",
"태핑 완료 회신대기")))))
))))</f>
        <v>회신 수신</v>
      </c>
      <c r="F1446" s="13" t="b">
        <v>1</v>
      </c>
      <c r="G1446" s="13" t="b">
        <v>0</v>
      </c>
      <c r="H1446" s="13" t="b">
        <v>0</v>
      </c>
      <c r="I1446" s="13" t="b">
        <f>IF(COUNTIF([1]!Form_Responses1[[#All],[Instagram account
(ex. idenel_official - Do not put "@")]], LOWER(A1446)) &gt; 0, TRUE, FALSE)</f>
        <v>0</v>
      </c>
      <c r="J1446" s="14"/>
      <c r="K1446" s="11" t="str">
        <f>IFERROR(VLOOKUP(LOWER(A1446), '[1]설문지 응답 시트1'!I:N, 6, FALSE), "")</f>
        <v/>
      </c>
      <c r="L1446" s="13" t="b">
        <v>0</v>
      </c>
      <c r="M1446" s="13" t="b">
        <v>0</v>
      </c>
      <c r="N1446" s="11"/>
      <c r="O1446" s="12" t="str">
        <f>IF(ISBLANK(Table1[[#This Row],[예약일(확정)]]),"",Table1[[#This Row],[예약일(확정)]]+7)</f>
        <v/>
      </c>
      <c r="P1446" s="11"/>
      <c r="Q1446" s="11"/>
      <c r="R1446" s="11"/>
      <c r="S1446" s="11"/>
      <c r="T1446" s="11"/>
      <c r="U1446" s="10"/>
    </row>
    <row r="1447" spans="1:21" ht="17">
      <c r="A1447" s="71" t="s">
        <v>3961</v>
      </c>
      <c r="B1447" s="169" t="s">
        <v>3960</v>
      </c>
      <c r="C1447" s="168"/>
      <c r="D1447" s="150" t="s">
        <v>4</v>
      </c>
      <c r="E1447" s="20" t="str">
        <f ca="1">IF(AND(J1447&lt;&gt;"", O1447&lt;&gt;"", TODAY() &gt; O1447, N1447=""), "포스팅 지연",
IF(N1447&lt;&gt;"", "포스팅 완료",
IF(M1447=TRUE, "시술 완료",
IF(L1447=TRUE, "콘텐츠 가이드 전송",
IF(NOT(ISBLANK(J1447)), "예약 확정",
IF(I1447=TRUE, "구글폼 회신",
IF(H1447=TRUE, "구글폼 전송",
IF(G1447=TRUE, "거절",
IF(F1447=TRUE, "회신 수신",
"태핑 완료 회신대기")))))
))))</f>
        <v>태핑 완료 회신대기</v>
      </c>
      <c r="F1447" s="22" t="b">
        <v>0</v>
      </c>
      <c r="G1447" s="22" t="b">
        <v>0</v>
      </c>
      <c r="H1447" s="22" t="b">
        <v>0</v>
      </c>
      <c r="I1447" s="22" t="b">
        <f>IF(COUNTIF([1]!Form_Responses1[[#All],[Instagram account
(ex. idenel_official - Do not put "@")]], LOWER(A1447)) &gt; 0, TRUE, FALSE)</f>
        <v>0</v>
      </c>
      <c r="J1447" s="23"/>
      <c r="K1447" s="20" t="str">
        <f>IFERROR(VLOOKUP(LOWER(A1447), '[1]설문지 응답 시트1'!I:N, 6, FALSE), "")</f>
        <v/>
      </c>
      <c r="L1447" s="22" t="b">
        <v>0</v>
      </c>
      <c r="M1447" s="22" t="b">
        <v>0</v>
      </c>
      <c r="N1447" s="20"/>
      <c r="O1447" s="21" t="str">
        <f>IF(ISBLANK(Table1[[#This Row],[예약일(확정)]]),"",Table1[[#This Row],[예약일(확정)]]+7)</f>
        <v/>
      </c>
      <c r="P1447" s="20"/>
      <c r="Q1447" s="20"/>
      <c r="R1447" s="20"/>
      <c r="S1447" s="20"/>
      <c r="T1447" s="20"/>
      <c r="U1447" s="19"/>
    </row>
    <row r="1448" spans="1:21" ht="17">
      <c r="A1448" s="71" t="s">
        <v>3560</v>
      </c>
      <c r="B1448" s="173" t="s">
        <v>3559</v>
      </c>
      <c r="C1448" s="166"/>
      <c r="D1448" s="148" t="s">
        <v>4</v>
      </c>
      <c r="E1448" s="11" t="str">
        <f ca="1">IF(AND(J1448&lt;&gt;"", O1448&lt;&gt;"", TODAY() &gt; O1448, N1448=""), "포스팅 지연",
IF(N1448&lt;&gt;"", "포스팅 완료",
IF(M1448=TRUE, "시술 완료",
IF(L1448=TRUE, "콘텐츠 가이드 전송",
IF(NOT(ISBLANK(J1448)), "예약 확정",
IF(I1448=TRUE, "구글폼 회신",
IF(H1448=TRUE, "구글폼 전송",
IF(G1448=TRUE, "거절",
IF(F1448=TRUE, "회신 수신",
"태핑 완료 회신대기")))))
))))</f>
        <v>태핑 완료 회신대기</v>
      </c>
      <c r="F1448" s="13" t="b">
        <v>0</v>
      </c>
      <c r="G1448" s="13" t="b">
        <v>0</v>
      </c>
      <c r="H1448" s="13" t="b">
        <v>0</v>
      </c>
      <c r="I1448" s="13" t="b">
        <f>IF(COUNTIF([1]!Form_Responses1[[#All],[Instagram account
(ex. idenel_official - Do not put "@")]], LOWER(A1448)) &gt; 0, TRUE, FALSE)</f>
        <v>0</v>
      </c>
      <c r="J1448" s="14"/>
      <c r="K1448" s="11" t="str">
        <f>IFERROR(VLOOKUP(LOWER(A1448), '[1]설문지 응답 시트1'!I:N, 6, FALSE), "")</f>
        <v/>
      </c>
      <c r="L1448" s="13" t="b">
        <v>0</v>
      </c>
      <c r="M1448" s="13" t="b">
        <v>0</v>
      </c>
      <c r="N1448" s="11"/>
      <c r="O1448" s="12" t="str">
        <f>IF(ISBLANK(Table1[[#This Row],[예약일(확정)]]),"",Table1[[#This Row],[예약일(확정)]]+7)</f>
        <v/>
      </c>
      <c r="P1448" s="11"/>
      <c r="Q1448" s="11"/>
      <c r="R1448" s="11"/>
      <c r="S1448" s="11"/>
      <c r="T1448" s="11"/>
      <c r="U1448" s="10"/>
    </row>
    <row r="1449" spans="1:21" ht="17">
      <c r="A1449" s="71" t="s">
        <v>3959</v>
      </c>
      <c r="B1449" s="169" t="s">
        <v>3958</v>
      </c>
      <c r="C1449" s="168"/>
      <c r="D1449" s="150" t="s">
        <v>4</v>
      </c>
      <c r="E1449" s="20" t="str">
        <f ca="1">IF(AND(J1449&lt;&gt;"", O1449&lt;&gt;"", TODAY() &gt; O1449, N1449=""), "포스팅 지연",
IF(N1449&lt;&gt;"", "포스팅 완료",
IF(M1449=TRUE, "시술 완료",
IF(L1449=TRUE, "콘텐츠 가이드 전송",
IF(NOT(ISBLANK(J1449)), "예약 확정",
IF(I1449=TRUE, "구글폼 회신",
IF(H1449=TRUE, "구글폼 전송",
IF(G1449=TRUE, "거절",
IF(F1449=TRUE, "회신 수신",
"태핑 완료 회신대기")))))
))))</f>
        <v>콘텐츠 가이드 전송</v>
      </c>
      <c r="F1449" s="22" t="b">
        <v>1</v>
      </c>
      <c r="G1449" s="22" t="b">
        <v>0</v>
      </c>
      <c r="H1449" s="22" t="b">
        <v>1</v>
      </c>
      <c r="I1449" s="22" t="b">
        <f>IF(COUNTIF([1]!Form_Responses1[[#All],[Instagram account
(ex. idenel_official - Do not put "@")]], LOWER(A1449)) &gt; 0, TRUE, FALSE)</f>
        <v>0</v>
      </c>
      <c r="J1449" s="23">
        <v>45911.666666666664</v>
      </c>
      <c r="K1449" s="20" t="s">
        <v>111</v>
      </c>
      <c r="L1449" s="22" t="b">
        <v>1</v>
      </c>
      <c r="M1449" s="22" t="b">
        <v>0</v>
      </c>
      <c r="N1449" s="20"/>
      <c r="O1449" s="21">
        <f>IF(ISBLANK(Table1[[#This Row],[예약일(확정)]]),"",Table1[[#This Row],[예약일(확정)]]+7)</f>
        <v>45918.666666666664</v>
      </c>
      <c r="P1449" s="20" t="s">
        <v>0</v>
      </c>
      <c r="Q1449" s="20"/>
      <c r="R1449" s="20"/>
      <c r="S1449" s="20"/>
      <c r="T1449" s="20"/>
      <c r="U1449" s="19"/>
    </row>
    <row r="1450" spans="1:21" ht="17">
      <c r="A1450" s="71" t="s">
        <v>3957</v>
      </c>
      <c r="B1450" s="173" t="s">
        <v>3956</v>
      </c>
      <c r="C1450" s="166"/>
      <c r="D1450" s="148" t="s">
        <v>4</v>
      </c>
      <c r="E1450" s="11" t="str">
        <f ca="1">IF(AND(J1450&lt;&gt;"", O1450&lt;&gt;"", TODAY() &gt; O1450, N1450=""), "포스팅 지연",
IF(N1450&lt;&gt;"", "포스팅 완료",
IF(M1450=TRUE, "시술 완료",
IF(L1450=TRUE, "콘텐츠 가이드 전송",
IF(NOT(ISBLANK(J1450)), "예약 확정",
IF(I1450=TRUE, "구글폼 회신",
IF(H1450=TRUE, "구글폼 전송",
IF(G1450=TRUE, "거절",
IF(F1450=TRUE, "회신 수신",
"태핑 완료 회신대기")))))
))))</f>
        <v>태핑 완료 회신대기</v>
      </c>
      <c r="F1450" s="13" t="b">
        <v>0</v>
      </c>
      <c r="G1450" s="13" t="b">
        <v>0</v>
      </c>
      <c r="H1450" s="13" t="b">
        <v>0</v>
      </c>
      <c r="I1450" s="13" t="b">
        <f>IF(COUNTIF([1]!Form_Responses1[[#All],[Instagram account
(ex. idenel_official - Do not put "@")]], LOWER(A1450)) &gt; 0, TRUE, FALSE)</f>
        <v>0</v>
      </c>
      <c r="J1450" s="14"/>
      <c r="K1450" s="11" t="str">
        <f>IFERROR(VLOOKUP(LOWER(A1450), '[1]설문지 응답 시트1'!I:N, 6, FALSE), "")</f>
        <v/>
      </c>
      <c r="L1450" s="13" t="b">
        <v>0</v>
      </c>
      <c r="M1450" s="13" t="b">
        <v>0</v>
      </c>
      <c r="N1450" s="11"/>
      <c r="O1450" s="12" t="str">
        <f>IF(ISBLANK(Table1[[#This Row],[예약일(확정)]]),"",Table1[[#This Row],[예약일(확정)]]+7)</f>
        <v/>
      </c>
      <c r="P1450" s="11"/>
      <c r="Q1450" s="11"/>
      <c r="R1450" s="11"/>
      <c r="S1450" s="11"/>
      <c r="T1450" s="11"/>
      <c r="U1450" s="10"/>
    </row>
    <row r="1451" spans="1:21" ht="17">
      <c r="A1451" s="124" t="s">
        <v>3955</v>
      </c>
      <c r="B1451" s="171" t="s">
        <v>3954</v>
      </c>
      <c r="C1451" s="168"/>
      <c r="D1451" s="150" t="s">
        <v>4</v>
      </c>
      <c r="E1451" s="20" t="str">
        <f ca="1">IF(AND(J1451&lt;&gt;"", O1451&lt;&gt;"", TODAY() &gt; O1451, N1451=""), "포스팅 지연",
IF(N1451&lt;&gt;"", "포스팅 완료",
IF(M1451=TRUE, "시술 완료",
IF(L1451=TRUE, "콘텐츠 가이드 전송",
IF(NOT(ISBLANK(J1451)), "예약 확정",
IF(I1451=TRUE, "구글폼 회신",
IF(H1451=TRUE, "구글폼 전송",
IF(G1451=TRUE, "거절",
IF(F1451=TRUE, "회신 수신",
"태핑 완료 회신대기")))))
))))</f>
        <v>회신 수신</v>
      </c>
      <c r="F1451" s="22" t="b">
        <v>1</v>
      </c>
      <c r="G1451" s="22" t="b">
        <v>0</v>
      </c>
      <c r="H1451" s="22" t="b">
        <v>0</v>
      </c>
      <c r="I1451" s="22" t="b">
        <f>IF(COUNTIF([1]!Form_Responses1[[#All],[Instagram account
(ex. idenel_official - Do not put "@")]], LOWER(A1451)) &gt; 0, TRUE, FALSE)</f>
        <v>0</v>
      </c>
      <c r="J1451" s="23"/>
      <c r="K1451" s="20" t="str">
        <f>IFERROR(VLOOKUP(LOWER(A1451), '[1]설문지 응답 시트1'!I:N, 6, FALSE), "")</f>
        <v/>
      </c>
      <c r="L1451" s="22" t="b">
        <v>0</v>
      </c>
      <c r="M1451" s="22" t="b">
        <v>0</v>
      </c>
      <c r="N1451" s="20"/>
      <c r="O1451" s="21" t="str">
        <f>IF(ISBLANK(Table1[[#This Row],[예약일(확정)]]),"",Table1[[#This Row],[예약일(확정)]]+7)</f>
        <v/>
      </c>
      <c r="P1451" s="20"/>
      <c r="Q1451" s="20"/>
      <c r="R1451" s="20"/>
      <c r="S1451" s="20"/>
      <c r="T1451" s="20"/>
      <c r="U1451" s="19"/>
    </row>
    <row r="1452" spans="1:21" ht="17">
      <c r="A1452" s="71" t="s">
        <v>3953</v>
      </c>
      <c r="B1452" s="173" t="s">
        <v>3952</v>
      </c>
      <c r="C1452" s="166"/>
      <c r="D1452" s="148" t="s">
        <v>4</v>
      </c>
      <c r="E1452" s="11" t="str">
        <f ca="1">IF(AND(J1452&lt;&gt;"", O1452&lt;&gt;"", TODAY() &gt; O1452, N1452=""), "포스팅 지연",
IF(N1452&lt;&gt;"", "포스팅 완료",
IF(M1452=TRUE, "시술 완료",
IF(L1452=TRUE, "콘텐츠 가이드 전송",
IF(NOT(ISBLANK(J1452)), "예약 확정",
IF(I1452=TRUE, "구글폼 회신",
IF(H1452=TRUE, "구글폼 전송",
IF(G1452=TRUE, "거절",
IF(F1452=TRUE, "회신 수신",
"태핑 완료 회신대기")))))
))))</f>
        <v>태핑 완료 회신대기</v>
      </c>
      <c r="F1452" s="13" t="b">
        <v>0</v>
      </c>
      <c r="G1452" s="13" t="b">
        <v>0</v>
      </c>
      <c r="H1452" s="13" t="b">
        <v>0</v>
      </c>
      <c r="I1452" s="13" t="b">
        <f>IF(COUNTIF([1]!Form_Responses1[[#All],[Instagram account
(ex. idenel_official - Do not put "@")]], LOWER(A1452)) &gt; 0, TRUE, FALSE)</f>
        <v>0</v>
      </c>
      <c r="J1452" s="14"/>
      <c r="K1452" s="11" t="str">
        <f>IFERROR(VLOOKUP(LOWER(A1452), '[1]설문지 응답 시트1'!I:N, 6, FALSE), "")</f>
        <v/>
      </c>
      <c r="L1452" s="13" t="b">
        <v>0</v>
      </c>
      <c r="M1452" s="13" t="b">
        <v>0</v>
      </c>
      <c r="N1452" s="11"/>
      <c r="O1452" s="12" t="str">
        <f>IF(ISBLANK(Table1[[#This Row],[예약일(확정)]]),"",Table1[[#This Row],[예약일(확정)]]+7)</f>
        <v/>
      </c>
      <c r="P1452" s="11"/>
      <c r="Q1452" s="11"/>
      <c r="R1452" s="11"/>
      <c r="S1452" s="11"/>
      <c r="T1452" s="11"/>
      <c r="U1452" s="10"/>
    </row>
    <row r="1453" spans="1:21" ht="17">
      <c r="A1453" s="124" t="s">
        <v>3951</v>
      </c>
      <c r="B1453" s="171" t="s">
        <v>3950</v>
      </c>
      <c r="C1453" s="168"/>
      <c r="D1453" s="150" t="s">
        <v>4</v>
      </c>
      <c r="E1453" s="20" t="str">
        <f ca="1">IF(AND(J1453&lt;&gt;"", O1453&lt;&gt;"", TODAY() &gt; O1453, N1453=""), "포스팅 지연",
IF(N1453&lt;&gt;"", "포스팅 완료",
IF(M1453=TRUE, "시술 완료",
IF(L1453=TRUE, "콘텐츠 가이드 전송",
IF(NOT(ISBLANK(J1453)), "예약 확정",
IF(I1453=TRUE, "구글폼 회신",
IF(H1453=TRUE, "구글폼 전송",
IF(G1453=TRUE, "거절",
IF(F1453=TRUE, "회신 수신",
"태핑 완료 회신대기")))))
))))</f>
        <v>태핑 완료 회신대기</v>
      </c>
      <c r="F1453" s="22" t="b">
        <v>0</v>
      </c>
      <c r="G1453" s="22" t="b">
        <v>0</v>
      </c>
      <c r="H1453" s="22" t="b">
        <v>0</v>
      </c>
      <c r="I1453" s="22" t="b">
        <f>IF(COUNTIF([1]!Form_Responses1[[#All],[Instagram account
(ex. idenel_official - Do not put "@")]], LOWER(A1453)) &gt; 0, TRUE, FALSE)</f>
        <v>0</v>
      </c>
      <c r="J1453" s="23"/>
      <c r="K1453" s="20" t="str">
        <f>IFERROR(VLOOKUP(LOWER(A1453), '[1]설문지 응답 시트1'!I:N, 6, FALSE), "")</f>
        <v/>
      </c>
      <c r="L1453" s="22" t="b">
        <v>0</v>
      </c>
      <c r="M1453" s="22" t="b">
        <v>0</v>
      </c>
      <c r="N1453" s="20"/>
      <c r="O1453" s="21" t="str">
        <f>IF(ISBLANK(Table1[[#This Row],[예약일(확정)]]),"",Table1[[#This Row],[예약일(확정)]]+7)</f>
        <v/>
      </c>
      <c r="P1453" s="20"/>
      <c r="Q1453" s="20"/>
      <c r="R1453" s="20"/>
      <c r="S1453" s="20"/>
      <c r="T1453" s="20"/>
      <c r="U1453" s="19"/>
    </row>
    <row r="1454" spans="1:21" ht="17">
      <c r="A1454" s="71" t="s">
        <v>3949</v>
      </c>
      <c r="B1454" s="173" t="s">
        <v>3948</v>
      </c>
      <c r="C1454" s="166"/>
      <c r="D1454" s="148" t="s">
        <v>4</v>
      </c>
      <c r="E1454" s="11" t="str">
        <f ca="1">IF(AND(J1454&lt;&gt;"", O1454&lt;&gt;"", TODAY() &gt; O1454, N1454=""), "포스팅 지연",
IF(N1454&lt;&gt;"", "포스팅 완료",
IF(M1454=TRUE, "시술 완료",
IF(L1454=TRUE, "콘텐츠 가이드 전송",
IF(NOT(ISBLANK(J1454)), "예약 확정",
IF(I1454=TRUE, "구글폼 회신",
IF(H1454=TRUE, "구글폼 전송",
IF(G1454=TRUE, "거절",
IF(F1454=TRUE, "회신 수신",
"태핑 완료 회신대기")))))
))))</f>
        <v>태핑 완료 회신대기</v>
      </c>
      <c r="F1454" s="13" t="b">
        <v>0</v>
      </c>
      <c r="G1454" s="13" t="b">
        <v>0</v>
      </c>
      <c r="H1454" s="13" t="b">
        <v>0</v>
      </c>
      <c r="I1454" s="13" t="b">
        <f>IF(COUNTIF([1]!Form_Responses1[[#All],[Instagram account
(ex. idenel_official - Do not put "@")]], LOWER(A1454)) &gt; 0, TRUE, FALSE)</f>
        <v>0</v>
      </c>
      <c r="J1454" s="14"/>
      <c r="K1454" s="11" t="str">
        <f>IFERROR(VLOOKUP(LOWER(A1454), '[1]설문지 응답 시트2(태핑)'!I:N, 6, FALSE), "")</f>
        <v/>
      </c>
      <c r="L1454" s="13" t="b">
        <v>0</v>
      </c>
      <c r="M1454" s="13" t="b">
        <v>0</v>
      </c>
      <c r="N1454" s="11"/>
      <c r="O1454" s="12" t="str">
        <f>IF(ISBLANK(Table1[[#This Row],[예약일(확정)]]),"",Table1[[#This Row],[예약일(확정)]]+7)</f>
        <v/>
      </c>
      <c r="P1454" s="11"/>
      <c r="Q1454" s="11"/>
      <c r="R1454" s="11"/>
      <c r="S1454" s="11"/>
      <c r="T1454" s="11"/>
      <c r="U1454" s="10"/>
    </row>
    <row r="1455" spans="1:21" ht="17">
      <c r="A1455" s="124" t="s">
        <v>3947</v>
      </c>
      <c r="B1455" s="171" t="s">
        <v>3946</v>
      </c>
      <c r="C1455" s="168"/>
      <c r="D1455" s="150" t="s">
        <v>4</v>
      </c>
      <c r="E1455" s="20" t="str">
        <f ca="1">IF(AND(J1455&lt;&gt;"", O1455&lt;&gt;"", TODAY() &gt; O1455, N1455=""), "포스팅 지연",
IF(N1455&lt;&gt;"", "포스팅 완료",
IF(M1455=TRUE, "시술 완료",
IF(L1455=TRUE, "콘텐츠 가이드 전송",
IF(NOT(ISBLANK(J1455)), "예약 확정",
IF(I1455=TRUE, "구글폼 회신",
IF(H1455=TRUE, "구글폼 전송",
IF(G1455=TRUE, "거절",
IF(F1455=TRUE, "회신 수신",
"태핑 완료 회신대기")))))
))))</f>
        <v>회신 수신</v>
      </c>
      <c r="F1455" s="22" t="b">
        <v>1</v>
      </c>
      <c r="G1455" s="22" t="b">
        <v>0</v>
      </c>
      <c r="H1455" s="22" t="b">
        <v>0</v>
      </c>
      <c r="I1455" s="22" t="b">
        <f>IF(COUNTIF([1]!Form_Responses1[[#All],[Instagram account
(ex. idenel_official - Do not put "@")]], LOWER(A1455)) &gt; 0, TRUE, FALSE)</f>
        <v>0</v>
      </c>
      <c r="J1455" s="23"/>
      <c r="K1455" s="20" t="str">
        <f>IFERROR(VLOOKUP(LOWER(A1455), '[1]설문지 응답 시트1'!I:N, 6, FALSE), "")</f>
        <v/>
      </c>
      <c r="L1455" s="22" t="b">
        <v>0</v>
      </c>
      <c r="M1455" s="22" t="b">
        <v>0</v>
      </c>
      <c r="N1455" s="20"/>
      <c r="O1455" s="21" t="str">
        <f>IF(ISBLANK(Table1[[#This Row],[예약일(확정)]]),"",Table1[[#This Row],[예약일(확정)]]+7)</f>
        <v/>
      </c>
      <c r="P1455" s="20"/>
      <c r="Q1455" s="20"/>
      <c r="R1455" s="20"/>
      <c r="S1455" s="20"/>
      <c r="T1455" s="20"/>
      <c r="U1455" s="19"/>
    </row>
    <row r="1456" spans="1:21" ht="17">
      <c r="A1456" s="71" t="s">
        <v>3945</v>
      </c>
      <c r="B1456" s="173" t="s">
        <v>3944</v>
      </c>
      <c r="C1456" s="166"/>
      <c r="D1456" s="148" t="s">
        <v>4</v>
      </c>
      <c r="E1456" s="11" t="str">
        <f ca="1">IF(AND(J1456&lt;&gt;"", O1456&lt;&gt;"", TODAY() &gt; O1456, N1456=""), "포스팅 지연",
IF(N1456&lt;&gt;"", "포스팅 완료",
IF(M1456=TRUE, "시술 완료",
IF(L1456=TRUE, "콘텐츠 가이드 전송",
IF(NOT(ISBLANK(J1456)), "예약 확정",
IF(I1456=TRUE, "구글폼 회신",
IF(H1456=TRUE, "구글폼 전송",
IF(G1456=TRUE, "거절",
IF(F1456=TRUE, "회신 수신",
"태핑 완료 회신대기")))))
))))</f>
        <v>태핑 완료 회신대기</v>
      </c>
      <c r="F1456" s="13" t="b">
        <v>0</v>
      </c>
      <c r="G1456" s="13" t="b">
        <v>0</v>
      </c>
      <c r="H1456" s="13" t="b">
        <v>0</v>
      </c>
      <c r="I1456" s="13" t="b">
        <f>IF(COUNTIF([1]!Form_Responses1[[#All],[Instagram account
(ex. idenel_official - Do not put "@")]], LOWER(A1456)) &gt; 0, TRUE, FALSE)</f>
        <v>0</v>
      </c>
      <c r="J1456" s="14"/>
      <c r="K1456" s="11" t="str">
        <f>IFERROR(VLOOKUP(LOWER(A1456), '[1]설문지 응답 시트1'!I:N, 6, FALSE), "")</f>
        <v/>
      </c>
      <c r="L1456" s="13" t="b">
        <v>0</v>
      </c>
      <c r="M1456" s="13" t="b">
        <v>0</v>
      </c>
      <c r="N1456" s="11"/>
      <c r="O1456" s="12" t="str">
        <f>IF(ISBLANK(Table1[[#This Row],[예약일(확정)]]),"",Table1[[#This Row],[예약일(확정)]]+7)</f>
        <v/>
      </c>
      <c r="P1456" s="11"/>
      <c r="Q1456" s="11"/>
      <c r="R1456" s="11"/>
      <c r="S1456" s="11"/>
      <c r="T1456" s="11"/>
      <c r="U1456" s="10"/>
    </row>
    <row r="1457" spans="1:21" ht="17">
      <c r="A1457" s="124" t="s">
        <v>3943</v>
      </c>
      <c r="B1457" s="171" t="s">
        <v>3942</v>
      </c>
      <c r="C1457" s="168"/>
      <c r="D1457" s="150" t="s">
        <v>4</v>
      </c>
      <c r="E1457" s="20" t="str">
        <f ca="1">IF(AND(J1457&lt;&gt;"", O1457&lt;&gt;"", TODAY() &gt; O1457, N1457=""), "포스팅 지연",
IF(N1457&lt;&gt;"", "포스팅 완료",
IF(M1457=TRUE, "시술 완료",
IF(L1457=TRUE, "콘텐츠 가이드 전송",
IF(NOT(ISBLANK(J1457)), "예약 확정",
IF(I1457=TRUE, "구글폼 회신",
IF(H1457=TRUE, "구글폼 전송",
IF(G1457=TRUE, "거절",
IF(F1457=TRUE, "회신 수신",
"태핑 완료 회신대기")))))
))))</f>
        <v>회신 수신</v>
      </c>
      <c r="F1457" s="22" t="b">
        <v>1</v>
      </c>
      <c r="G1457" s="22" t="b">
        <v>0</v>
      </c>
      <c r="H1457" s="22" t="b">
        <v>0</v>
      </c>
      <c r="I1457" s="22" t="b">
        <f>IF(COUNTIF([1]!Form_Responses1[[#All],[Instagram account
(ex. idenel_official - Do not put "@")]], LOWER(A1457)) &gt; 0, TRUE, FALSE)</f>
        <v>0</v>
      </c>
      <c r="J1457" s="23"/>
      <c r="K1457" s="20" t="str">
        <f>IFERROR(VLOOKUP(LOWER(A1457), '[1]설문지 응답 시트1'!I:N, 6, FALSE), "")</f>
        <v/>
      </c>
      <c r="L1457" s="22" t="b">
        <v>0</v>
      </c>
      <c r="M1457" s="22" t="b">
        <v>0</v>
      </c>
      <c r="N1457" s="20"/>
      <c r="O1457" s="21" t="str">
        <f>IF(ISBLANK(Table1[[#This Row],[예약일(확정)]]),"",Table1[[#This Row],[예약일(확정)]]+7)</f>
        <v/>
      </c>
      <c r="P1457" s="20"/>
      <c r="Q1457" s="20"/>
      <c r="R1457" s="20"/>
      <c r="S1457" s="20"/>
      <c r="T1457" s="20"/>
      <c r="U1457" s="19"/>
    </row>
    <row r="1458" spans="1:21" ht="17">
      <c r="A1458" s="71" t="s">
        <v>3941</v>
      </c>
      <c r="B1458" s="173" t="s">
        <v>3940</v>
      </c>
      <c r="C1458" s="166"/>
      <c r="D1458" s="148" t="s">
        <v>4</v>
      </c>
      <c r="E1458" s="11" t="str">
        <f ca="1">IF(AND(J1458&lt;&gt;"", O1458&lt;&gt;"", TODAY() &gt; O1458, N1458=""), "포스팅 지연",
IF(N1458&lt;&gt;"", "포스팅 완료",
IF(M1458=TRUE, "시술 완료",
IF(L1458=TRUE, "콘텐츠 가이드 전송",
IF(NOT(ISBLANK(J1458)), "예약 확정",
IF(I1458=TRUE, "구글폼 회신",
IF(H1458=TRUE, "구글폼 전송",
IF(G1458=TRUE, "거절",
IF(F1458=TRUE, "회신 수신",
"태핑 완료 회신대기")))))
))))</f>
        <v>포스팅 완료</v>
      </c>
      <c r="F1458" s="13" t="b">
        <v>1</v>
      </c>
      <c r="G1458" s="13" t="b">
        <v>0</v>
      </c>
      <c r="H1458" s="13" t="b">
        <v>0</v>
      </c>
      <c r="I1458" s="13" t="b">
        <f>IF(COUNTIF([1]!Form_Responses1[[#All],[Instagram account
(ex. idenel_official - Do not put "@")]], LOWER(A1458)) &gt; 0, TRUE, FALSE)</f>
        <v>1</v>
      </c>
      <c r="J1458" s="14">
        <v>45833.479166666664</v>
      </c>
      <c r="K1458" s="11" t="str">
        <f>IFERROR(VLOOKUP(LOWER(A1458), '[1]설문지 응답 시트1'!I:N, 6, FALSE), "")</f>
        <v>Benjamin Clinic (Gangnam)</v>
      </c>
      <c r="L1458" s="13" t="b">
        <v>0</v>
      </c>
      <c r="M1458" s="13" t="b">
        <v>0</v>
      </c>
      <c r="N1458" s="58" t="s">
        <v>3939</v>
      </c>
      <c r="O1458" s="12">
        <f>IF(ISBLANK(Table1[[#This Row],[예약일(확정)]]),"",Table1[[#This Row],[예약일(확정)]]+7)</f>
        <v>45840.479166666664</v>
      </c>
      <c r="P1458" s="11"/>
      <c r="Q1458" s="11"/>
      <c r="R1458" s="11"/>
      <c r="S1458" s="11"/>
      <c r="T1458" s="11" t="s">
        <v>1962</v>
      </c>
      <c r="U1458" s="10"/>
    </row>
    <row r="1459" spans="1:21" ht="17">
      <c r="A1459" s="71" t="s">
        <v>3938</v>
      </c>
      <c r="B1459" s="169" t="s">
        <v>3937</v>
      </c>
      <c r="C1459" s="168"/>
      <c r="D1459" s="150" t="s">
        <v>4</v>
      </c>
      <c r="E1459" s="20" t="str">
        <f ca="1">IF(AND(J1459&lt;&gt;"", O1459&lt;&gt;"", TODAY() &gt; O1459, N1459=""), "포스팅 지연",
IF(N1459&lt;&gt;"", "포스팅 완료",
IF(M1459=TRUE, "시술 완료",
IF(L1459=TRUE, "콘텐츠 가이드 전송",
IF(NOT(ISBLANK(J1459)), "예약 확정",
IF(I1459=TRUE, "구글폼 회신",
IF(H1459=TRUE, "구글폼 전송",
IF(G1459=TRUE, "거절",
IF(F1459=TRUE, "회신 수신",
"태핑 완료 회신대기")))))
))))</f>
        <v>태핑 완료 회신대기</v>
      </c>
      <c r="F1459" s="22" t="b">
        <v>0</v>
      </c>
      <c r="G1459" s="22" t="b">
        <v>0</v>
      </c>
      <c r="H1459" s="22" t="b">
        <v>0</v>
      </c>
      <c r="I1459" s="22" t="b">
        <f>IF(COUNTIF([1]!Form_Responses1[[#All],[Instagram account
(ex. idenel_official - Do not put "@")]], LOWER(A1459)) &gt; 0, TRUE, FALSE)</f>
        <v>0</v>
      </c>
      <c r="J1459" s="23"/>
      <c r="K1459" s="20" t="str">
        <f>IFERROR(VLOOKUP(LOWER(A1459), '[1]설문지 응답 시트1'!I:N, 6, FALSE), "")</f>
        <v/>
      </c>
      <c r="L1459" s="22" t="b">
        <v>0</v>
      </c>
      <c r="M1459" s="22" t="b">
        <v>0</v>
      </c>
      <c r="N1459" s="20"/>
      <c r="O1459" s="21" t="str">
        <f>IF(ISBLANK(Table1[[#This Row],[예약일(확정)]]),"",Table1[[#This Row],[예약일(확정)]]+7)</f>
        <v/>
      </c>
      <c r="P1459" s="20"/>
      <c r="Q1459" s="20"/>
      <c r="R1459" s="20"/>
      <c r="S1459" s="20"/>
      <c r="T1459" s="20"/>
      <c r="U1459" s="19"/>
    </row>
    <row r="1460" spans="1:21" ht="17">
      <c r="A1460" s="71" t="s">
        <v>3936</v>
      </c>
      <c r="B1460" s="173" t="s">
        <v>3935</v>
      </c>
      <c r="C1460" s="166"/>
      <c r="D1460" s="148" t="s">
        <v>4</v>
      </c>
      <c r="E1460" s="11" t="str">
        <f ca="1">IF(AND(J1460&lt;&gt;"", O1460&lt;&gt;"", TODAY() &gt; O1460, N1460=""), "포스팅 지연",
IF(N1460&lt;&gt;"", "포스팅 완료",
IF(M1460=TRUE, "시술 완료",
IF(L1460=TRUE, "콘텐츠 가이드 전송",
IF(NOT(ISBLANK(J1460)), "예약 확정",
IF(I1460=TRUE, "구글폼 회신",
IF(H1460=TRUE, "구글폼 전송",
IF(G1460=TRUE, "거절",
IF(F1460=TRUE, "회신 수신",
"태핑 완료 회신대기")))))
))))</f>
        <v>구글폼 회신</v>
      </c>
      <c r="F1460" s="13" t="b">
        <v>1</v>
      </c>
      <c r="G1460" s="13" t="b">
        <v>0</v>
      </c>
      <c r="H1460" s="13" t="b">
        <v>0</v>
      </c>
      <c r="I1460" s="13" t="b">
        <f>IF(COUNTIF([1]!Form_Responses1[[#All],[Instagram account
(ex. idenel_official - Do not put "@")]], LOWER(A1460)) &gt; 0, TRUE, FALSE)</f>
        <v>1</v>
      </c>
      <c r="J1460" s="14"/>
      <c r="K1460" s="11" t="str">
        <f>IFERROR(VLOOKUP(LOWER(A1460), '[1]설문지 응답 시트1'!I:N, 6, FALSE), "")</f>
        <v>Benjamin Clinic (Gangnam)</v>
      </c>
      <c r="L1460" s="13" t="b">
        <v>0</v>
      </c>
      <c r="M1460" s="13" t="b">
        <v>0</v>
      </c>
      <c r="N1460" s="11"/>
      <c r="O1460" s="12" t="str">
        <f>IF(ISBLANK(Table1[[#This Row],[예약일(확정)]]),"",Table1[[#This Row],[예약일(확정)]]+7)</f>
        <v/>
      </c>
      <c r="P1460" s="11"/>
      <c r="Q1460" s="11"/>
      <c r="R1460" s="11"/>
      <c r="S1460" s="11"/>
      <c r="T1460" s="11"/>
      <c r="U1460" s="10"/>
    </row>
    <row r="1461" spans="1:21" ht="17">
      <c r="A1461" s="71" t="s">
        <v>3934</v>
      </c>
      <c r="B1461" s="173" t="s">
        <v>3933</v>
      </c>
      <c r="C1461" s="172"/>
      <c r="D1461" s="150" t="s">
        <v>4</v>
      </c>
      <c r="E1461" s="20" t="str">
        <f ca="1">IF(AND(J1461&lt;&gt;"", O1461&lt;&gt;"", TODAY() &gt; O1461, N1461=""), "포스팅 지연",
IF(N1461&lt;&gt;"", "포스팅 완료",
IF(M1461=TRUE, "시술 완료",
IF(L1461=TRUE, "콘텐츠 가이드 전송",
IF(NOT(ISBLANK(J1461)), "예약 확정",
IF(I1461=TRUE, "구글폼 회신",
IF(H1461=TRUE, "구글폼 전송",
IF(G1461=TRUE, "거절",
IF(F1461=TRUE, "회신 수신",
"태핑 완료 회신대기")))))
))))</f>
        <v>태핑 완료 회신대기</v>
      </c>
      <c r="F1461" s="22" t="b">
        <v>0</v>
      </c>
      <c r="G1461" s="22" t="b">
        <v>0</v>
      </c>
      <c r="H1461" s="22" t="b">
        <v>0</v>
      </c>
      <c r="I1461" s="22" t="b">
        <f>IF(COUNTIF([1]!Form_Responses1[[#All],[Instagram account
(ex. idenel_official - Do not put "@")]], LOWER(A1461)) &gt; 0, TRUE, FALSE)</f>
        <v>0</v>
      </c>
      <c r="J1461" s="23"/>
      <c r="K1461" s="20" t="str">
        <f>IFERROR(VLOOKUP(LOWER(A1461), '[1]설문지 응답 시트1'!I:N, 6, FALSE), "")</f>
        <v/>
      </c>
      <c r="L1461" s="22" t="b">
        <v>0</v>
      </c>
      <c r="M1461" s="22" t="b">
        <v>0</v>
      </c>
      <c r="N1461" s="20"/>
      <c r="O1461" s="21" t="str">
        <f>IF(ISBLANK(Table1[[#This Row],[예약일(확정)]]),"",Table1[[#This Row],[예약일(확정)]]+7)</f>
        <v/>
      </c>
      <c r="P1461" s="20"/>
      <c r="Q1461" s="20"/>
      <c r="R1461" s="20"/>
      <c r="S1461" s="20"/>
      <c r="T1461" s="20"/>
      <c r="U1461" s="19"/>
    </row>
    <row r="1462" spans="1:21" ht="17">
      <c r="A1462" s="71" t="s">
        <v>47</v>
      </c>
      <c r="B1462" s="173" t="s">
        <v>3932</v>
      </c>
      <c r="C1462" s="166"/>
      <c r="D1462" s="148" t="s">
        <v>4</v>
      </c>
      <c r="E1462" s="11" t="str">
        <f ca="1">IF(AND(J1462&lt;&gt;"", O1462&lt;&gt;"", TODAY() &gt; O1462, N1462=""), "포스팅 지연",
IF(N1462&lt;&gt;"", "포스팅 완료",
IF(M1462=TRUE, "시술 완료",
IF(L1462=TRUE, "콘텐츠 가이드 전송",
IF(NOT(ISBLANK(J1462)), "예약 확정",
IF(I1462=TRUE, "구글폼 회신",
IF(H1462=TRUE, "구글폼 전송",
IF(G1462=TRUE, "거절",
IF(F1462=TRUE, "회신 수신",
"태핑 완료 회신대기")))))
))))</f>
        <v>거절</v>
      </c>
      <c r="F1462" s="13" t="b">
        <v>1</v>
      </c>
      <c r="G1462" s="13" t="b">
        <v>1</v>
      </c>
      <c r="H1462" s="13" t="b">
        <v>0</v>
      </c>
      <c r="I1462" s="13" t="b">
        <f>IF(COUNTIF([1]!Form_Responses1[[#All],[Instagram account
(ex. idenel_official - Do not put "@")]], LOWER(A1462)) &gt; 0, TRUE, FALSE)</f>
        <v>0</v>
      </c>
      <c r="J1462" s="14"/>
      <c r="K1462" s="11" t="str">
        <f>IFERROR(VLOOKUP(LOWER(A1462), '[1]설문지 응답 시트1'!I:N, 6, FALSE), "")</f>
        <v/>
      </c>
      <c r="L1462" s="13" t="b">
        <v>0</v>
      </c>
      <c r="M1462" s="13" t="b">
        <v>0</v>
      </c>
      <c r="N1462" s="11"/>
      <c r="O1462" s="12" t="str">
        <f>IF(ISBLANK(Table1[[#This Row],[예약일(확정)]]),"",Table1[[#This Row],[예약일(확정)]]+7)</f>
        <v/>
      </c>
      <c r="P1462" s="11"/>
      <c r="Q1462" s="11"/>
      <c r="R1462" s="11"/>
      <c r="S1462" s="11"/>
      <c r="T1462" s="11"/>
      <c r="U1462" s="10"/>
    </row>
    <row r="1463" spans="1:21" ht="17">
      <c r="A1463" s="124" t="s">
        <v>3931</v>
      </c>
      <c r="B1463" s="171" t="s">
        <v>3930</v>
      </c>
      <c r="C1463" s="168"/>
      <c r="D1463" s="150" t="s">
        <v>4</v>
      </c>
      <c r="E1463" s="20" t="str">
        <f ca="1">IF(AND(J1463&lt;&gt;"", O1463&lt;&gt;"", TODAY() &gt; O1463, N1463=""), "포스팅 지연",
IF(N1463&lt;&gt;"", "포스팅 완료",
IF(M1463=TRUE, "시술 완료",
IF(L1463=TRUE, "콘텐츠 가이드 전송",
IF(NOT(ISBLANK(J1463)), "예약 확정",
IF(I1463=TRUE, "구글폼 회신",
IF(H1463=TRUE, "구글폼 전송",
IF(G1463=TRUE, "거절",
IF(F1463=TRUE, "회신 수신",
"태핑 완료 회신대기")))))
))))</f>
        <v>태핑 완료 회신대기</v>
      </c>
      <c r="F1463" s="22" t="b">
        <v>0</v>
      </c>
      <c r="G1463" s="22" t="b">
        <v>0</v>
      </c>
      <c r="H1463" s="22" t="b">
        <v>0</v>
      </c>
      <c r="I1463" s="22" t="b">
        <f>IF(COUNTIF([1]!Form_Responses1[[#All],[Instagram account
(ex. idenel_official - Do not put "@")]], LOWER(A1463)) &gt; 0, TRUE, FALSE)</f>
        <v>0</v>
      </c>
      <c r="J1463" s="23"/>
      <c r="K1463" s="20" t="str">
        <f>IFERROR(VLOOKUP(LOWER(A1463), '[1]설문지 응답 시트1'!I:N, 6, FALSE), "")</f>
        <v/>
      </c>
      <c r="L1463" s="22" t="b">
        <v>0</v>
      </c>
      <c r="M1463" s="22" t="b">
        <v>0</v>
      </c>
      <c r="N1463" s="20"/>
      <c r="O1463" s="21" t="str">
        <f>IF(ISBLANK(Table1[[#This Row],[예약일(확정)]]),"",Table1[[#This Row],[예약일(확정)]]+7)</f>
        <v/>
      </c>
      <c r="P1463" s="20"/>
      <c r="Q1463" s="20"/>
      <c r="R1463" s="20"/>
      <c r="S1463" s="20"/>
      <c r="T1463" s="20"/>
      <c r="U1463" s="19"/>
    </row>
    <row r="1464" spans="1:21" ht="17">
      <c r="A1464" s="124" t="s">
        <v>129</v>
      </c>
      <c r="B1464" s="167" t="s">
        <v>3929</v>
      </c>
      <c r="C1464" s="166"/>
      <c r="D1464" s="148" t="s">
        <v>4</v>
      </c>
      <c r="E1464" s="11" t="str">
        <f ca="1">IF(AND(J1464&lt;&gt;"", O1464&lt;&gt;"", TODAY() &gt; O1464, N1464=""), "포스팅 지연",
IF(N1464&lt;&gt;"", "포스팅 완료",
IF(M1464=TRUE, "시술 완료",
IF(L1464=TRUE, "콘텐츠 가이드 전송",
IF(NOT(ISBLANK(J1464)), "예약 확정",
IF(I1464=TRUE, "구글폼 회신",
IF(H1464=TRUE, "구글폼 전송",
IF(G1464=TRUE, "거절",
IF(F1464=TRUE, "회신 수신",
"태핑 완료 회신대기")))))
))))</f>
        <v>태핑 완료 회신대기</v>
      </c>
      <c r="F1464" s="13" t="b">
        <v>0</v>
      </c>
      <c r="G1464" s="13" t="b">
        <v>0</v>
      </c>
      <c r="H1464" s="13" t="b">
        <v>0</v>
      </c>
      <c r="I1464" s="13" t="b">
        <f>IF(COUNTIF([1]!Form_Responses1[[#All],[Instagram account
(ex. idenel_official - Do not put "@")]], LOWER(A1464)) &gt; 0, TRUE, FALSE)</f>
        <v>0</v>
      </c>
      <c r="J1464" s="14"/>
      <c r="K1464" s="11" t="str">
        <f>IFERROR(VLOOKUP(LOWER(A1464), '[1]설문지 응답 시트1'!I:N, 6, FALSE), "")</f>
        <v/>
      </c>
      <c r="L1464" s="13" t="b">
        <v>0</v>
      </c>
      <c r="M1464" s="13" t="b">
        <v>0</v>
      </c>
      <c r="N1464" s="11"/>
      <c r="O1464" s="12" t="str">
        <f>IF(ISBLANK(Table1[[#This Row],[예약일(확정)]]),"",Table1[[#This Row],[예약일(확정)]]+7)</f>
        <v/>
      </c>
      <c r="P1464" s="11"/>
      <c r="Q1464" s="11"/>
      <c r="R1464" s="11"/>
      <c r="S1464" s="11"/>
      <c r="T1464" s="11"/>
      <c r="U1464" s="10"/>
    </row>
    <row r="1465" spans="1:21" ht="17">
      <c r="A1465" s="71" t="s">
        <v>3928</v>
      </c>
      <c r="B1465" s="169" t="s">
        <v>3927</v>
      </c>
      <c r="C1465" s="168"/>
      <c r="D1465" s="150" t="s">
        <v>4</v>
      </c>
      <c r="E1465" s="20" t="str">
        <f ca="1">IF(AND(J1465&lt;&gt;"", O1465&lt;&gt;"", TODAY() &gt; O1465, N1465=""), "포스팅 지연",
IF(N1465&lt;&gt;"", "포스팅 완료",
IF(M1465=TRUE, "시술 완료",
IF(L1465=TRUE, "콘텐츠 가이드 전송",
IF(NOT(ISBLANK(J1465)), "예약 확정",
IF(I1465=TRUE, "구글폼 회신",
IF(H1465=TRUE, "구글폼 전송",
IF(G1465=TRUE, "거절",
IF(F1465=TRUE, "회신 수신",
"태핑 완료 회신대기")))))
))))</f>
        <v>태핑 완료 회신대기</v>
      </c>
      <c r="F1465" s="22" t="b">
        <v>0</v>
      </c>
      <c r="G1465" s="22" t="b">
        <v>0</v>
      </c>
      <c r="H1465" s="22" t="b">
        <v>0</v>
      </c>
      <c r="I1465" s="22" t="b">
        <f>IF(COUNTIF([1]!Form_Responses1[[#All],[Instagram account
(ex. idenel_official - Do not put "@")]], LOWER(A1465)) &gt; 0, TRUE, FALSE)</f>
        <v>0</v>
      </c>
      <c r="J1465" s="23"/>
      <c r="K1465" s="20" t="str">
        <f>IFERROR(VLOOKUP(LOWER(A1465), '[1]설문지 응답 시트1'!I:N, 6, FALSE), "")</f>
        <v/>
      </c>
      <c r="L1465" s="22" t="b">
        <v>0</v>
      </c>
      <c r="M1465" s="22" t="b">
        <v>0</v>
      </c>
      <c r="N1465" s="20"/>
      <c r="O1465" s="21" t="str">
        <f>IF(ISBLANK(Table1[[#This Row],[예약일(확정)]]),"",Table1[[#This Row],[예약일(확정)]]+7)</f>
        <v/>
      </c>
      <c r="P1465" s="20"/>
      <c r="Q1465" s="20"/>
      <c r="R1465" s="20"/>
      <c r="S1465" s="20"/>
      <c r="T1465" s="20"/>
      <c r="U1465" s="19"/>
    </row>
    <row r="1466" spans="1:21" ht="17">
      <c r="A1466" s="124" t="s">
        <v>3926</v>
      </c>
      <c r="B1466" s="149" t="s">
        <v>3925</v>
      </c>
      <c r="C1466" s="121"/>
      <c r="D1466" s="148" t="s">
        <v>4</v>
      </c>
      <c r="E1466" s="11" t="str">
        <f ca="1">IF(AND(J1466&lt;&gt;"", O1466&lt;&gt;"", TODAY() &gt; O1466, N1466=""), "포스팅 지연",
IF(N1466&lt;&gt;"", "포스팅 완료",
IF(M1466=TRUE, "시술 완료",
IF(L1466=TRUE, "콘텐츠 가이드 전송",
IF(NOT(ISBLANK(J1466)), "예약 확정",
IF(I1466=TRUE, "구글폼 회신",
IF(H1466=TRUE, "구글폼 전송",
IF(G1466=TRUE, "거절",
IF(F1466=TRUE, "회신 수신",
"태핑 완료 회신대기")))))
))))</f>
        <v>태핑 완료 회신대기</v>
      </c>
      <c r="F1466" s="13" t="b">
        <v>0</v>
      </c>
      <c r="G1466" s="13" t="b">
        <v>0</v>
      </c>
      <c r="H1466" s="13" t="b">
        <v>0</v>
      </c>
      <c r="I1466" s="13" t="b">
        <f>IF(COUNTIF([1]!Form_Responses1[[#All],[Instagram account
(ex. idenel_official - Do not put "@")]], LOWER(A1466)) &gt; 0, TRUE, FALSE)</f>
        <v>0</v>
      </c>
      <c r="J1466" s="14"/>
      <c r="K1466" s="11" t="str">
        <f>IFERROR(VLOOKUP(LOWER(A1466), '[1]설문지 응답 시트1'!I:N, 6, FALSE), "")</f>
        <v/>
      </c>
      <c r="L1466" s="13" t="b">
        <v>0</v>
      </c>
      <c r="M1466" s="13" t="b">
        <v>0</v>
      </c>
      <c r="N1466" s="11"/>
      <c r="O1466" s="12" t="str">
        <f>IF(ISBLANK(Table1[[#This Row],[예약일(확정)]]),"",Table1[[#This Row],[예약일(확정)]]+7)</f>
        <v/>
      </c>
      <c r="P1466" s="11"/>
      <c r="Q1466" s="11"/>
      <c r="R1466" s="11"/>
      <c r="S1466" s="11"/>
      <c r="T1466" s="11"/>
      <c r="U1466" s="10"/>
    </row>
    <row r="1467" spans="1:21" ht="14">
      <c r="A1467" s="47" t="s">
        <v>3924</v>
      </c>
      <c r="B1467" s="174" t="str">
        <f>"https://www.instagram.com/"&amp;A1467</f>
        <v>https://www.instagram.com/teachkolaris</v>
      </c>
      <c r="C1467" s="50"/>
      <c r="D1467" s="150" t="s">
        <v>4</v>
      </c>
      <c r="E1467" s="20" t="str">
        <f ca="1">IF(AND(J1467&lt;&gt;"", O1467&lt;&gt;"", TODAY() &gt; O1467, N1467=""), "포스팅 지연",
IF(N1467&lt;&gt;"", "포스팅 완료",
IF(M1467=TRUE, "시술 완료",
IF(L1467=TRUE, "콘텐츠 가이드 전송",
IF(NOT(ISBLANK(J1467)), "예약 확정",
IF(I1467=TRUE, "구글폼 회신",
IF(H1467=TRUE, "구글폼 전송",
IF(G1467=TRUE, "거절",
IF(F1467=TRUE, "회신 수신",
"태핑 완료 회신대기")))))
))))</f>
        <v>태핑 완료 회신대기</v>
      </c>
      <c r="F1467" s="22" t="b">
        <v>0</v>
      </c>
      <c r="G1467" s="22" t="b">
        <v>0</v>
      </c>
      <c r="H1467" s="22" t="b">
        <v>0</v>
      </c>
      <c r="I1467" s="22" t="b">
        <f>IF(COUNTIF([1]!Form_Responses1[[#All],[Instagram account
(ex. idenel_official - Do not put "@")]], LOWER(A1467)) &gt; 0, TRUE, FALSE)</f>
        <v>0</v>
      </c>
      <c r="J1467" s="23"/>
      <c r="K1467" s="20" t="str">
        <f>IFERROR(VLOOKUP(LOWER(A1467), '[1]설문지 응답 시트1'!I:N, 6, FALSE), "")</f>
        <v/>
      </c>
      <c r="L1467" s="22" t="b">
        <v>0</v>
      </c>
      <c r="M1467" s="22" t="b">
        <v>0</v>
      </c>
      <c r="N1467" s="20"/>
      <c r="O1467" s="21" t="str">
        <f>IF(ISBLANK(Table1[[#This Row],[예약일(확정)]]),"",Table1[[#This Row],[예약일(확정)]]+7)</f>
        <v/>
      </c>
      <c r="P1467" s="20"/>
      <c r="Q1467" s="20"/>
      <c r="R1467" s="20"/>
      <c r="S1467" s="20"/>
      <c r="T1467" s="20"/>
      <c r="U1467" s="19"/>
    </row>
    <row r="1468" spans="1:21" ht="14">
      <c r="A1468" s="46" t="s">
        <v>3923</v>
      </c>
      <c r="B1468" s="175" t="str">
        <f>"https://www.instagram.com/"&amp;A1468</f>
        <v>https://www.instagram.com/koreaunfiltered</v>
      </c>
      <c r="C1468" s="16"/>
      <c r="D1468" s="148" t="s">
        <v>4</v>
      </c>
      <c r="E1468" s="11" t="str">
        <f ca="1">IF(AND(J1468&lt;&gt;"", O1468&lt;&gt;"", TODAY() &gt; O1468, N1468=""), "포스팅 지연",
IF(N1468&lt;&gt;"", "포스팅 완료",
IF(M1468=TRUE, "시술 완료",
IF(L1468=TRUE, "콘텐츠 가이드 전송",
IF(NOT(ISBLANK(J1468)), "예약 확정",
IF(I1468=TRUE, "구글폼 회신",
IF(H1468=TRUE, "구글폼 전송",
IF(G1468=TRUE, "거절",
IF(F1468=TRUE, "회신 수신",
"태핑 완료 회신대기")))))
))))</f>
        <v>태핑 완료 회신대기</v>
      </c>
      <c r="F1468" s="13" t="b">
        <v>0</v>
      </c>
      <c r="G1468" s="13" t="b">
        <v>0</v>
      </c>
      <c r="H1468" s="13" t="b">
        <v>0</v>
      </c>
      <c r="I1468" s="13" t="b">
        <f>IF(COUNTIF([1]!Form_Responses1[[#All],[Instagram account
(ex. idenel_official - Do not put "@")]], LOWER(A1468)) &gt; 0, TRUE, FALSE)</f>
        <v>0</v>
      </c>
      <c r="J1468" s="14"/>
      <c r="K1468" s="11" t="str">
        <f>IFERROR(VLOOKUP(LOWER(A1468), '[1]설문지 응답 시트1'!I:N, 6, FALSE), "")</f>
        <v/>
      </c>
      <c r="L1468" s="13" t="b">
        <v>0</v>
      </c>
      <c r="M1468" s="13" t="b">
        <v>0</v>
      </c>
      <c r="N1468" s="11"/>
      <c r="O1468" s="12" t="str">
        <f>IF(ISBLANK(Table1[[#This Row],[예약일(확정)]]),"",Table1[[#This Row],[예약일(확정)]]+7)</f>
        <v/>
      </c>
      <c r="P1468" s="11"/>
      <c r="Q1468" s="11"/>
      <c r="R1468" s="11"/>
      <c r="S1468" s="11"/>
      <c r="T1468" s="11"/>
      <c r="U1468" s="10"/>
    </row>
    <row r="1469" spans="1:21" ht="14">
      <c r="A1469" s="47" t="s">
        <v>3922</v>
      </c>
      <c r="B1469" s="174" t="str">
        <f>"https://www.instagram.com/"&amp;A1469</f>
        <v>https://www.instagram.com/glowforyourskins</v>
      </c>
      <c r="C1469" s="50"/>
      <c r="D1469" s="150" t="s">
        <v>4</v>
      </c>
      <c r="E1469" s="20" t="str">
        <f ca="1">IF(AND(J1469&lt;&gt;"", O1469&lt;&gt;"", TODAY() &gt; O1469, N1469=""), "포스팅 지연",
IF(N1469&lt;&gt;"", "포스팅 완료",
IF(M1469=TRUE, "시술 완료",
IF(L1469=TRUE, "콘텐츠 가이드 전송",
IF(NOT(ISBLANK(J1469)), "예약 확정",
IF(I1469=TRUE, "구글폼 회신",
IF(H1469=TRUE, "구글폼 전송",
IF(G1469=TRUE, "거절",
IF(F1469=TRUE, "회신 수신",
"태핑 완료 회신대기")))))
))))</f>
        <v>태핑 완료 회신대기</v>
      </c>
      <c r="F1469" s="22" t="b">
        <v>0</v>
      </c>
      <c r="G1469" s="22" t="b">
        <v>0</v>
      </c>
      <c r="H1469" s="22" t="b">
        <v>0</v>
      </c>
      <c r="I1469" s="22" t="b">
        <f>IF(COUNTIF([1]!Form_Responses1[[#All],[Instagram account
(ex. idenel_official - Do not put "@")]], LOWER(A1469)) &gt; 0, TRUE, FALSE)</f>
        <v>0</v>
      </c>
      <c r="J1469" s="23"/>
      <c r="K1469" s="20" t="str">
        <f>IFERROR(VLOOKUP(LOWER(A1469), '[1]설문지 응답 시트1'!I:N, 6, FALSE), "")</f>
        <v/>
      </c>
      <c r="L1469" s="22" t="b">
        <v>0</v>
      </c>
      <c r="M1469" s="22" t="b">
        <v>0</v>
      </c>
      <c r="N1469" s="20"/>
      <c r="O1469" s="21" t="str">
        <f>IF(ISBLANK(Table1[[#This Row],[예약일(확정)]]),"",Table1[[#This Row],[예약일(확정)]]+7)</f>
        <v/>
      </c>
      <c r="P1469" s="20"/>
      <c r="Q1469" s="20"/>
      <c r="R1469" s="20"/>
      <c r="S1469" s="20"/>
      <c r="T1469" s="20"/>
      <c r="U1469" s="19"/>
    </row>
    <row r="1470" spans="1:21" ht="14">
      <c r="A1470" s="46" t="s">
        <v>3921</v>
      </c>
      <c r="B1470" s="175" t="str">
        <f>"https://www.instagram.com/"&amp;A1470</f>
        <v>https://www.instagram.com/beauty_with_lin_</v>
      </c>
      <c r="C1470" s="16"/>
      <c r="D1470" s="148" t="s">
        <v>4</v>
      </c>
      <c r="E1470" s="11" t="str">
        <f ca="1">IF(AND(J1470&lt;&gt;"", O1470&lt;&gt;"", TODAY() &gt; O1470, N1470=""), "포스팅 지연",
IF(N1470&lt;&gt;"", "포스팅 완료",
IF(M1470=TRUE, "시술 완료",
IF(L1470=TRUE, "콘텐츠 가이드 전송",
IF(NOT(ISBLANK(J1470)), "예약 확정",
IF(I1470=TRUE, "구글폼 회신",
IF(H1470=TRUE, "구글폼 전송",
IF(G1470=TRUE, "거절",
IF(F1470=TRUE, "회신 수신",
"태핑 완료 회신대기")))))
))))</f>
        <v>태핑 완료 회신대기</v>
      </c>
      <c r="F1470" s="13" t="b">
        <v>0</v>
      </c>
      <c r="G1470" s="13" t="b">
        <v>0</v>
      </c>
      <c r="H1470" s="13" t="b">
        <v>0</v>
      </c>
      <c r="I1470" s="13" t="b">
        <f>IF(COUNTIF([1]!Form_Responses1[[#All],[Instagram account
(ex. idenel_official - Do not put "@")]], LOWER(A1470)) &gt; 0, TRUE, FALSE)</f>
        <v>0</v>
      </c>
      <c r="J1470" s="14"/>
      <c r="K1470" s="11" t="str">
        <f>IFERROR(VLOOKUP(LOWER(A1470), '[1]설문지 응답 시트1'!I:N, 6, FALSE), "")</f>
        <v/>
      </c>
      <c r="L1470" s="13" t="b">
        <v>0</v>
      </c>
      <c r="M1470" s="13" t="b">
        <v>0</v>
      </c>
      <c r="N1470" s="11"/>
      <c r="O1470" s="12" t="str">
        <f>IF(ISBLANK(Table1[[#This Row],[예약일(확정)]]),"",Table1[[#This Row],[예약일(확정)]]+7)</f>
        <v/>
      </c>
      <c r="P1470" s="11"/>
      <c r="Q1470" s="11"/>
      <c r="R1470" s="11"/>
      <c r="S1470" s="11"/>
      <c r="T1470" s="11"/>
      <c r="U1470" s="10"/>
    </row>
    <row r="1471" spans="1:21" ht="14">
      <c r="A1471" s="47" t="s">
        <v>3920</v>
      </c>
      <c r="B1471" s="174" t="str">
        <f>"https://www.instagram.com/"&amp;A1471</f>
        <v>https://www.instagram.com/skinoppa</v>
      </c>
      <c r="C1471" s="50"/>
      <c r="D1471" s="150" t="s">
        <v>4</v>
      </c>
      <c r="E1471" s="20" t="str">
        <f ca="1">IF(AND(J1471&lt;&gt;"", O1471&lt;&gt;"", TODAY() &gt; O1471, N1471=""), "포스팅 지연",
IF(N1471&lt;&gt;"", "포스팅 완료",
IF(M1471=TRUE, "시술 완료",
IF(L1471=TRUE, "콘텐츠 가이드 전송",
IF(NOT(ISBLANK(J1471)), "예약 확정",
IF(I1471=TRUE, "구글폼 회신",
IF(H1471=TRUE, "구글폼 전송",
IF(G1471=TRUE, "거절",
IF(F1471=TRUE, "회신 수신",
"태핑 완료 회신대기")))))
))))</f>
        <v>태핑 완료 회신대기</v>
      </c>
      <c r="F1471" s="22" t="b">
        <v>0</v>
      </c>
      <c r="G1471" s="22" t="b">
        <v>0</v>
      </c>
      <c r="H1471" s="22" t="b">
        <v>0</v>
      </c>
      <c r="I1471" s="22" t="b">
        <f>IF(COUNTIF([1]!Form_Responses1[[#All],[Instagram account
(ex. idenel_official - Do not put "@")]], LOWER(A1471)) &gt; 0, TRUE, FALSE)</f>
        <v>0</v>
      </c>
      <c r="J1471" s="23"/>
      <c r="K1471" s="20" t="str">
        <f>IFERROR(VLOOKUP(LOWER(A1471), '[1]설문지 응답 시트1'!I:N, 6, FALSE), "")</f>
        <v/>
      </c>
      <c r="L1471" s="22" t="b">
        <v>0</v>
      </c>
      <c r="M1471" s="22" t="b">
        <v>0</v>
      </c>
      <c r="N1471" s="20"/>
      <c r="O1471" s="21" t="str">
        <f>IF(ISBLANK(Table1[[#This Row],[예약일(확정)]]),"",Table1[[#This Row],[예약일(확정)]]+7)</f>
        <v/>
      </c>
      <c r="P1471" s="20"/>
      <c r="Q1471" s="20"/>
      <c r="R1471" s="20"/>
      <c r="S1471" s="20"/>
      <c r="T1471" s="20"/>
      <c r="U1471" s="19"/>
    </row>
    <row r="1472" spans="1:21" ht="14">
      <c r="A1472" s="46" t="s">
        <v>3919</v>
      </c>
      <c r="B1472" s="175" t="str">
        <f>"https://www.instagram.com/"&amp;A1472</f>
        <v>https://www.instagram.com/watermelonsugarskin</v>
      </c>
      <c r="C1472" s="16"/>
      <c r="D1472" s="148" t="s">
        <v>4</v>
      </c>
      <c r="E1472" s="11" t="str">
        <f ca="1">IF(AND(J1472&lt;&gt;"", O1472&lt;&gt;"", TODAY() &gt; O1472, N1472=""), "포스팅 지연",
IF(N1472&lt;&gt;"", "포스팅 완료",
IF(M1472=TRUE, "시술 완료",
IF(L1472=TRUE, "콘텐츠 가이드 전송",
IF(NOT(ISBLANK(J1472)), "예약 확정",
IF(I1472=TRUE, "구글폼 회신",
IF(H1472=TRUE, "구글폼 전송",
IF(G1472=TRUE, "거절",
IF(F1472=TRUE, "회신 수신",
"태핑 완료 회신대기")))))
))))</f>
        <v>태핑 완료 회신대기</v>
      </c>
      <c r="F1472" s="13" t="b">
        <v>0</v>
      </c>
      <c r="G1472" s="13" t="b">
        <v>0</v>
      </c>
      <c r="H1472" s="13" t="b">
        <v>0</v>
      </c>
      <c r="I1472" s="13" t="b">
        <f>IF(COUNTIF([1]!Form_Responses1[[#All],[Instagram account
(ex. idenel_official - Do not put "@")]], LOWER(A1472)) &gt; 0, TRUE, FALSE)</f>
        <v>0</v>
      </c>
      <c r="J1472" s="14"/>
      <c r="K1472" s="11" t="str">
        <f>IFERROR(VLOOKUP(LOWER(A1472), '[1]설문지 응답 시트1'!I:N, 6, FALSE), "")</f>
        <v/>
      </c>
      <c r="L1472" s="13" t="b">
        <v>0</v>
      </c>
      <c r="M1472" s="13" t="b">
        <v>0</v>
      </c>
      <c r="N1472" s="11"/>
      <c r="O1472" s="12" t="str">
        <f>IF(ISBLANK(Table1[[#This Row],[예약일(확정)]]),"",Table1[[#This Row],[예약일(확정)]]+7)</f>
        <v/>
      </c>
      <c r="P1472" s="11"/>
      <c r="Q1472" s="11"/>
      <c r="R1472" s="11"/>
      <c r="S1472" s="11"/>
      <c r="T1472" s="11"/>
      <c r="U1472" s="10"/>
    </row>
    <row r="1473" spans="1:21" ht="14">
      <c r="A1473" s="47" t="s">
        <v>3918</v>
      </c>
      <c r="B1473" s="174" t="str">
        <f>"https://www.instagram.com/"&amp;A1473</f>
        <v>https://www.instagram.com/_me18kg</v>
      </c>
      <c r="C1473" s="50"/>
      <c r="D1473" s="150" t="s">
        <v>4</v>
      </c>
      <c r="E1473" s="20" t="str">
        <f ca="1">IF(AND(J1473&lt;&gt;"", O1473&lt;&gt;"", TODAY() &gt; O1473, N1473=""), "포스팅 지연",
IF(N1473&lt;&gt;"", "포스팅 완료",
IF(M1473=TRUE, "시술 완료",
IF(L1473=TRUE, "콘텐츠 가이드 전송",
IF(NOT(ISBLANK(J1473)), "예약 확정",
IF(I1473=TRUE, "구글폼 회신",
IF(H1473=TRUE, "구글폼 전송",
IF(G1473=TRUE, "거절",
IF(F1473=TRUE, "회신 수신",
"태핑 완료 회신대기")))))
))))</f>
        <v>태핑 완료 회신대기</v>
      </c>
      <c r="F1473" s="22" t="b">
        <v>0</v>
      </c>
      <c r="G1473" s="22" t="b">
        <v>0</v>
      </c>
      <c r="H1473" s="22" t="b">
        <v>0</v>
      </c>
      <c r="I1473" s="22" t="b">
        <f>IF(COUNTIF([1]!Form_Responses1[[#All],[Instagram account
(ex. idenel_official - Do not put "@")]], LOWER(A1473)) &gt; 0, TRUE, FALSE)</f>
        <v>0</v>
      </c>
      <c r="J1473" s="23"/>
      <c r="K1473" s="20" t="str">
        <f>IFERROR(VLOOKUP(LOWER(A1473), '[1]설문지 응답 시트1'!I:N, 6, FALSE), "")</f>
        <v/>
      </c>
      <c r="L1473" s="22" t="b">
        <v>0</v>
      </c>
      <c r="M1473" s="22" t="b">
        <v>0</v>
      </c>
      <c r="N1473" s="20"/>
      <c r="O1473" s="21" t="str">
        <f>IF(ISBLANK(Table1[[#This Row],[예약일(확정)]]),"",Table1[[#This Row],[예약일(확정)]]+7)</f>
        <v/>
      </c>
      <c r="P1473" s="20"/>
      <c r="Q1473" s="20"/>
      <c r="R1473" s="20"/>
      <c r="S1473" s="20"/>
      <c r="T1473" s="20"/>
      <c r="U1473" s="19"/>
    </row>
    <row r="1474" spans="1:21" ht="14">
      <c r="A1474" s="46" t="s">
        <v>3917</v>
      </c>
      <c r="B1474" s="175" t="str">
        <f>"https://www.instagram.com/"&amp;A1474</f>
        <v>https://www.instagram.com/joyyseyy_</v>
      </c>
      <c r="C1474" s="16"/>
      <c r="D1474" s="148" t="s">
        <v>4</v>
      </c>
      <c r="E1474" s="11" t="str">
        <f ca="1">IF(AND(J1474&lt;&gt;"", O1474&lt;&gt;"", TODAY() &gt; O1474, N1474=""), "포스팅 지연",
IF(N1474&lt;&gt;"", "포스팅 완료",
IF(M1474=TRUE, "시술 완료",
IF(L1474=TRUE, "콘텐츠 가이드 전송",
IF(NOT(ISBLANK(J1474)), "예약 확정",
IF(I1474=TRUE, "구글폼 회신",
IF(H1474=TRUE, "구글폼 전송",
IF(G1474=TRUE, "거절",
IF(F1474=TRUE, "회신 수신",
"태핑 완료 회신대기")))))
))))</f>
        <v>태핑 완료 회신대기</v>
      </c>
      <c r="F1474" s="13" t="b">
        <v>0</v>
      </c>
      <c r="G1474" s="13" t="b">
        <v>0</v>
      </c>
      <c r="H1474" s="13" t="b">
        <v>0</v>
      </c>
      <c r="I1474" s="13" t="b">
        <f>IF(COUNTIF([1]!Form_Responses1[[#All],[Instagram account
(ex. idenel_official - Do not put "@")]], LOWER(A1474)) &gt; 0, TRUE, FALSE)</f>
        <v>0</v>
      </c>
      <c r="J1474" s="14"/>
      <c r="K1474" s="11" t="str">
        <f>IFERROR(VLOOKUP(LOWER(A1474), '[1]설문지 응답 시트1'!I:N, 6, FALSE), "")</f>
        <v/>
      </c>
      <c r="L1474" s="13" t="b">
        <v>0</v>
      </c>
      <c r="M1474" s="13" t="b">
        <v>0</v>
      </c>
      <c r="N1474" s="11"/>
      <c r="O1474" s="12" t="str">
        <f>IF(ISBLANK(Table1[[#This Row],[예약일(확정)]]),"",Table1[[#This Row],[예약일(확정)]]+7)</f>
        <v/>
      </c>
      <c r="P1474" s="11"/>
      <c r="Q1474" s="11"/>
      <c r="R1474" s="11"/>
      <c r="S1474" s="11"/>
      <c r="T1474" s="11"/>
      <c r="U1474" s="10"/>
    </row>
    <row r="1475" spans="1:21" ht="14">
      <c r="A1475" s="47" t="s">
        <v>3916</v>
      </c>
      <c r="B1475" s="174" t="str">
        <f>"https://www.instagram.com/"&amp;A1475</f>
        <v>https://www.instagram.com/skinjoyedbyana</v>
      </c>
      <c r="C1475" s="50"/>
      <c r="D1475" s="150" t="s">
        <v>4</v>
      </c>
      <c r="E1475" s="20" t="str">
        <f ca="1">IF(AND(J1475&lt;&gt;"", O1475&lt;&gt;"", TODAY() &gt; O1475, N1475=""), "포스팅 지연",
IF(N1475&lt;&gt;"", "포스팅 완료",
IF(M1475=TRUE, "시술 완료",
IF(L1475=TRUE, "콘텐츠 가이드 전송",
IF(NOT(ISBLANK(J1475)), "예약 확정",
IF(I1475=TRUE, "구글폼 회신",
IF(H1475=TRUE, "구글폼 전송",
IF(G1475=TRUE, "거절",
IF(F1475=TRUE, "회신 수신",
"태핑 완료 회신대기")))))
))))</f>
        <v>태핑 완료 회신대기</v>
      </c>
      <c r="F1475" s="22" t="b">
        <v>0</v>
      </c>
      <c r="G1475" s="22" t="b">
        <v>0</v>
      </c>
      <c r="H1475" s="22" t="b">
        <v>0</v>
      </c>
      <c r="I1475" s="22" t="b">
        <f>IF(COUNTIF([1]!Form_Responses1[[#All],[Instagram account
(ex. idenel_official - Do not put "@")]], LOWER(A1475)) &gt; 0, TRUE, FALSE)</f>
        <v>0</v>
      </c>
      <c r="J1475" s="23"/>
      <c r="K1475" s="20" t="str">
        <f>IFERROR(VLOOKUP(LOWER(A1475), '[1]설문지 응답 시트1'!I:N, 6, FALSE), "")</f>
        <v/>
      </c>
      <c r="L1475" s="22" t="b">
        <v>0</v>
      </c>
      <c r="M1475" s="22" t="b">
        <v>0</v>
      </c>
      <c r="N1475" s="20"/>
      <c r="O1475" s="21" t="str">
        <f>IF(ISBLANK(Table1[[#This Row],[예약일(확정)]]),"",Table1[[#This Row],[예약일(확정)]]+7)</f>
        <v/>
      </c>
      <c r="P1475" s="20"/>
      <c r="Q1475" s="20"/>
      <c r="R1475" s="20"/>
      <c r="S1475" s="20"/>
      <c r="T1475" s="20"/>
      <c r="U1475" s="19"/>
    </row>
    <row r="1476" spans="1:21" ht="14">
      <c r="A1476" s="46" t="s">
        <v>3915</v>
      </c>
      <c r="B1476" s="175" t="str">
        <f>"https://www.instagram.com/"&amp;A1476</f>
        <v>https://www.instagram.com/norsyahidamokhtar</v>
      </c>
      <c r="C1476" s="16"/>
      <c r="D1476" s="148" t="s">
        <v>4</v>
      </c>
      <c r="E1476" s="11" t="str">
        <f ca="1">IF(AND(J1476&lt;&gt;"", O1476&lt;&gt;"", TODAY() &gt; O1476, N1476=""), "포스팅 지연",
IF(N1476&lt;&gt;"", "포스팅 완료",
IF(M1476=TRUE, "시술 완료",
IF(L1476=TRUE, "콘텐츠 가이드 전송",
IF(NOT(ISBLANK(J1476)), "예약 확정",
IF(I1476=TRUE, "구글폼 회신",
IF(H1476=TRUE, "구글폼 전송",
IF(G1476=TRUE, "거절",
IF(F1476=TRUE, "회신 수신",
"태핑 완료 회신대기")))))
))))</f>
        <v>태핑 완료 회신대기</v>
      </c>
      <c r="F1476" s="13" t="b">
        <v>0</v>
      </c>
      <c r="G1476" s="13" t="b">
        <v>0</v>
      </c>
      <c r="H1476" s="13" t="b">
        <v>0</v>
      </c>
      <c r="I1476" s="13" t="b">
        <f>IF(COUNTIF([1]!Form_Responses1[[#All],[Instagram account
(ex. idenel_official - Do not put "@")]], LOWER(A1476)) &gt; 0, TRUE, FALSE)</f>
        <v>0</v>
      </c>
      <c r="J1476" s="14"/>
      <c r="K1476" s="11" t="str">
        <f>IFERROR(VLOOKUP(LOWER(A1476), '[1]설문지 응답 시트1'!I:N, 6, FALSE), "")</f>
        <v/>
      </c>
      <c r="L1476" s="13" t="b">
        <v>0</v>
      </c>
      <c r="M1476" s="13" t="b">
        <v>0</v>
      </c>
      <c r="N1476" s="11"/>
      <c r="O1476" s="12" t="str">
        <f>IF(ISBLANK(Table1[[#This Row],[예약일(확정)]]),"",Table1[[#This Row],[예약일(확정)]]+7)</f>
        <v/>
      </c>
      <c r="P1476" s="11"/>
      <c r="Q1476" s="11"/>
      <c r="R1476" s="11"/>
      <c r="S1476" s="11"/>
      <c r="T1476" s="11"/>
      <c r="U1476" s="10"/>
    </row>
    <row r="1477" spans="1:21" ht="14">
      <c r="A1477" s="47" t="s">
        <v>3914</v>
      </c>
      <c r="B1477" s="174" t="str">
        <f>"https://www.instagram.com/"&amp;A1477</f>
        <v>https://www.instagram.com/kiwitandon</v>
      </c>
      <c r="C1477" s="50"/>
      <c r="D1477" s="150" t="s">
        <v>4</v>
      </c>
      <c r="E1477" s="20" t="str">
        <f ca="1">IF(AND(J1477&lt;&gt;"", O1477&lt;&gt;"", TODAY() &gt; O1477, N1477=""), "포스팅 지연",
IF(N1477&lt;&gt;"", "포스팅 완료",
IF(M1477=TRUE, "시술 완료",
IF(L1477=TRUE, "콘텐츠 가이드 전송",
IF(NOT(ISBLANK(J1477)), "예약 확정",
IF(I1477=TRUE, "구글폼 회신",
IF(H1477=TRUE, "구글폼 전송",
IF(G1477=TRUE, "거절",
IF(F1477=TRUE, "회신 수신",
"태핑 완료 회신대기")))))
))))</f>
        <v>태핑 완료 회신대기</v>
      </c>
      <c r="F1477" s="22" t="b">
        <v>0</v>
      </c>
      <c r="G1477" s="22" t="b">
        <v>0</v>
      </c>
      <c r="H1477" s="22" t="b">
        <v>0</v>
      </c>
      <c r="I1477" s="22" t="b">
        <f>IF(COUNTIF([1]!Form_Responses1[[#All],[Instagram account
(ex. idenel_official - Do not put "@")]], LOWER(A1477)) &gt; 0, TRUE, FALSE)</f>
        <v>0</v>
      </c>
      <c r="J1477" s="23"/>
      <c r="K1477" s="20" t="str">
        <f>IFERROR(VLOOKUP(LOWER(A1477), '[1]설문지 응답 시트1'!I:N, 6, FALSE), "")</f>
        <v/>
      </c>
      <c r="L1477" s="22" t="b">
        <v>0</v>
      </c>
      <c r="M1477" s="22" t="b">
        <v>0</v>
      </c>
      <c r="N1477" s="20"/>
      <c r="O1477" s="21" t="str">
        <f>IF(ISBLANK(Table1[[#This Row],[예약일(확정)]]),"",Table1[[#This Row],[예약일(확정)]]+7)</f>
        <v/>
      </c>
      <c r="P1477" s="20"/>
      <c r="Q1477" s="20"/>
      <c r="R1477" s="20"/>
      <c r="S1477" s="20"/>
      <c r="T1477" s="20"/>
      <c r="U1477" s="19"/>
    </row>
    <row r="1478" spans="1:21" ht="14">
      <c r="A1478" s="46" t="s">
        <v>3913</v>
      </c>
      <c r="B1478" s="175" t="str">
        <f>"https://www.instagram.com/"&amp;A1478</f>
        <v>https://www.instagram.com/n__lalaluv</v>
      </c>
      <c r="C1478" s="16"/>
      <c r="D1478" s="148" t="s">
        <v>4</v>
      </c>
      <c r="E1478" s="11" t="str">
        <f ca="1">IF(AND(J1478&lt;&gt;"", O1478&lt;&gt;"", TODAY() &gt; O1478, N1478=""), "포스팅 지연",
IF(N1478&lt;&gt;"", "포스팅 완료",
IF(M1478=TRUE, "시술 완료",
IF(L1478=TRUE, "콘텐츠 가이드 전송",
IF(NOT(ISBLANK(J1478)), "예약 확정",
IF(I1478=TRUE, "구글폼 회신",
IF(H1478=TRUE, "구글폼 전송",
IF(G1478=TRUE, "거절",
IF(F1478=TRUE, "회신 수신",
"태핑 완료 회신대기")))))
))))</f>
        <v>태핑 완료 회신대기</v>
      </c>
      <c r="F1478" s="13" t="b">
        <v>0</v>
      </c>
      <c r="G1478" s="13" t="b">
        <v>0</v>
      </c>
      <c r="H1478" s="13" t="b">
        <v>0</v>
      </c>
      <c r="I1478" s="13" t="b">
        <f>IF(COUNTIF([1]!Form_Responses1[[#All],[Instagram account
(ex. idenel_official - Do not put "@")]], LOWER(A1478)) &gt; 0, TRUE, FALSE)</f>
        <v>0</v>
      </c>
      <c r="J1478" s="14"/>
      <c r="K1478" s="11" t="str">
        <f>IFERROR(VLOOKUP(LOWER(A1478), '[1]설문지 응답 시트1'!I:N, 6, FALSE), "")</f>
        <v/>
      </c>
      <c r="L1478" s="13" t="b">
        <v>0</v>
      </c>
      <c r="M1478" s="13" t="b">
        <v>0</v>
      </c>
      <c r="N1478" s="11"/>
      <c r="O1478" s="12" t="str">
        <f>IF(ISBLANK(Table1[[#This Row],[예약일(확정)]]),"",Table1[[#This Row],[예약일(확정)]]+7)</f>
        <v/>
      </c>
      <c r="P1478" s="11"/>
      <c r="Q1478" s="11"/>
      <c r="R1478" s="11"/>
      <c r="S1478" s="11"/>
      <c r="T1478" s="11"/>
      <c r="U1478" s="10"/>
    </row>
    <row r="1479" spans="1:21" ht="14">
      <c r="A1479" s="47" t="s">
        <v>3912</v>
      </c>
      <c r="B1479" s="174" t="str">
        <f>"https://www.instagram.com/"&amp;A1479</f>
        <v>https://www.instagram.com/xxinyiiiii_</v>
      </c>
      <c r="C1479" s="50"/>
      <c r="D1479" s="150" t="s">
        <v>4</v>
      </c>
      <c r="E1479" s="20" t="str">
        <f ca="1">IF(AND(J1479&lt;&gt;"", O1479&lt;&gt;"", TODAY() &gt; O1479, N1479=""), "포스팅 지연",
IF(N1479&lt;&gt;"", "포스팅 완료",
IF(M1479=TRUE, "시술 완료",
IF(L1479=TRUE, "콘텐츠 가이드 전송",
IF(NOT(ISBLANK(J1479)), "예약 확정",
IF(I1479=TRUE, "구글폼 회신",
IF(H1479=TRUE, "구글폼 전송",
IF(G1479=TRUE, "거절",
IF(F1479=TRUE, "회신 수신",
"태핑 완료 회신대기")))))
))))</f>
        <v>태핑 완료 회신대기</v>
      </c>
      <c r="F1479" s="22" t="b">
        <v>0</v>
      </c>
      <c r="G1479" s="22" t="b">
        <v>0</v>
      </c>
      <c r="H1479" s="22" t="b">
        <v>0</v>
      </c>
      <c r="I1479" s="22" t="b">
        <f>IF(COUNTIF([1]!Form_Responses1[[#All],[Instagram account
(ex. idenel_official - Do not put "@")]], LOWER(A1479)) &gt; 0, TRUE, FALSE)</f>
        <v>0</v>
      </c>
      <c r="J1479" s="23"/>
      <c r="K1479" s="20" t="str">
        <f>IFERROR(VLOOKUP(LOWER(A1479), '[1]설문지 응답 시트1'!I:N, 6, FALSE), "")</f>
        <v/>
      </c>
      <c r="L1479" s="22" t="b">
        <v>0</v>
      </c>
      <c r="M1479" s="22" t="b">
        <v>0</v>
      </c>
      <c r="N1479" s="20"/>
      <c r="O1479" s="21" t="str">
        <f>IF(ISBLANK(Table1[[#This Row],[예약일(확정)]]),"",Table1[[#This Row],[예약일(확정)]]+7)</f>
        <v/>
      </c>
      <c r="P1479" s="20"/>
      <c r="Q1479" s="20"/>
      <c r="R1479" s="20"/>
      <c r="S1479" s="20"/>
      <c r="T1479" s="20"/>
      <c r="U1479" s="19"/>
    </row>
    <row r="1480" spans="1:21" ht="14">
      <c r="A1480" s="46" t="s">
        <v>3911</v>
      </c>
      <c r="B1480" s="175" t="str">
        <f>"https://www.instagram.com/"&amp;A1480</f>
        <v>https://www.instagram.com/ugc_creator_canada</v>
      </c>
      <c r="C1480" s="16"/>
      <c r="D1480" s="148" t="s">
        <v>4</v>
      </c>
      <c r="E1480" s="11" t="str">
        <f ca="1">IF(AND(J1480&lt;&gt;"", O1480&lt;&gt;"", TODAY() &gt; O1480, N1480=""), "포스팅 지연",
IF(N1480&lt;&gt;"", "포스팅 완료",
IF(M1480=TRUE, "시술 완료",
IF(L1480=TRUE, "콘텐츠 가이드 전송",
IF(NOT(ISBLANK(J1480)), "예약 확정",
IF(I1480=TRUE, "구글폼 회신",
IF(H1480=TRUE, "구글폼 전송",
IF(G1480=TRUE, "거절",
IF(F1480=TRUE, "회신 수신",
"태핑 완료 회신대기")))))
))))</f>
        <v>회신 수신</v>
      </c>
      <c r="F1480" s="13" t="b">
        <v>1</v>
      </c>
      <c r="G1480" s="13" t="b">
        <v>0</v>
      </c>
      <c r="H1480" s="13" t="b">
        <v>0</v>
      </c>
      <c r="I1480" s="13" t="b">
        <f>IF(COUNTIF([1]!Form_Responses1[[#All],[Instagram account
(ex. idenel_official - Do not put "@")]], LOWER(A1480)) &gt; 0, TRUE, FALSE)</f>
        <v>0</v>
      </c>
      <c r="J1480" s="14"/>
      <c r="K1480" s="11" t="str">
        <f>IFERROR(VLOOKUP(LOWER(A1480), '[1]설문지 응답 시트1'!I:N, 6, FALSE), "")</f>
        <v/>
      </c>
      <c r="L1480" s="13" t="b">
        <v>0</v>
      </c>
      <c r="M1480" s="13" t="b">
        <v>0</v>
      </c>
      <c r="N1480" s="11"/>
      <c r="O1480" s="12" t="str">
        <f>IF(ISBLANK(Table1[[#This Row],[예약일(확정)]]),"",Table1[[#This Row],[예약일(확정)]]+7)</f>
        <v/>
      </c>
      <c r="P1480" s="11"/>
      <c r="Q1480" s="11"/>
      <c r="R1480" s="11"/>
      <c r="S1480" s="11"/>
      <c r="T1480" s="11"/>
      <c r="U1480" s="10"/>
    </row>
    <row r="1481" spans="1:21" ht="14">
      <c r="A1481" s="47" t="s">
        <v>3910</v>
      </c>
      <c r="B1481" s="174" t="str">
        <f>"https://www.instagram.com/"&amp;A1481</f>
        <v>https://www.instagram.com/ugcbyaruuke</v>
      </c>
      <c r="C1481" s="50"/>
      <c r="D1481" s="150" t="s">
        <v>4</v>
      </c>
      <c r="E1481" s="20" t="str">
        <f ca="1">IF(AND(J1481&lt;&gt;"", O1481&lt;&gt;"", TODAY() &gt; O1481, N1481=""), "포스팅 지연",
IF(N1481&lt;&gt;"", "포스팅 완료",
IF(M1481=TRUE, "시술 완료",
IF(L1481=TRUE, "콘텐츠 가이드 전송",
IF(NOT(ISBLANK(J1481)), "예약 확정",
IF(I1481=TRUE, "구글폼 회신",
IF(H1481=TRUE, "구글폼 전송",
IF(G1481=TRUE, "거절",
IF(F1481=TRUE, "회신 수신",
"태핑 완료 회신대기")))))
))))</f>
        <v>태핑 완료 회신대기</v>
      </c>
      <c r="F1481" s="22" t="b">
        <v>0</v>
      </c>
      <c r="G1481" s="22" t="b">
        <v>0</v>
      </c>
      <c r="H1481" s="22" t="b">
        <v>0</v>
      </c>
      <c r="I1481" s="22" t="b">
        <f>IF(COUNTIF([1]!Form_Responses1[[#All],[Instagram account
(ex. idenel_official - Do not put "@")]], LOWER(A1481)) &gt; 0, TRUE, FALSE)</f>
        <v>0</v>
      </c>
      <c r="J1481" s="23"/>
      <c r="K1481" s="20" t="str">
        <f>IFERROR(VLOOKUP(LOWER(A1481), '[1]설문지 응답 시트1'!I:N, 6, FALSE), "")</f>
        <v/>
      </c>
      <c r="L1481" s="22" t="b">
        <v>0</v>
      </c>
      <c r="M1481" s="22" t="b">
        <v>0</v>
      </c>
      <c r="N1481" s="20"/>
      <c r="O1481" s="21" t="str">
        <f>IF(ISBLANK(Table1[[#This Row],[예약일(확정)]]),"",Table1[[#This Row],[예약일(확정)]]+7)</f>
        <v/>
      </c>
      <c r="P1481" s="20"/>
      <c r="Q1481" s="20"/>
      <c r="R1481" s="20"/>
      <c r="S1481" s="20"/>
      <c r="T1481" s="20"/>
      <c r="U1481" s="19"/>
    </row>
    <row r="1482" spans="1:21" ht="14">
      <c r="A1482" s="46" t="s">
        <v>3909</v>
      </c>
      <c r="B1482" s="175" t="str">
        <f>"https://www.instagram.com/"&amp;A1482</f>
        <v>https://www.instagram.com/ines.adalays</v>
      </c>
      <c r="C1482" s="16"/>
      <c r="D1482" s="148" t="s">
        <v>4</v>
      </c>
      <c r="E1482" s="11" t="str">
        <f ca="1">IF(AND(J1482&lt;&gt;"", O1482&lt;&gt;"", TODAY() &gt; O1482, N1482=""), "포스팅 지연",
IF(N1482&lt;&gt;"", "포스팅 완료",
IF(M1482=TRUE, "시술 완료",
IF(L1482=TRUE, "콘텐츠 가이드 전송",
IF(NOT(ISBLANK(J1482)), "예약 확정",
IF(I1482=TRUE, "구글폼 회신",
IF(H1482=TRUE, "구글폼 전송",
IF(G1482=TRUE, "거절",
IF(F1482=TRUE, "회신 수신",
"태핑 완료 회신대기")))))
))))</f>
        <v>태핑 완료 회신대기</v>
      </c>
      <c r="F1482" s="13" t="b">
        <v>0</v>
      </c>
      <c r="G1482" s="13" t="b">
        <v>0</v>
      </c>
      <c r="H1482" s="13" t="b">
        <v>0</v>
      </c>
      <c r="I1482" s="13" t="b">
        <f>IF(COUNTIF([1]!Form_Responses1[[#All],[Instagram account
(ex. idenel_official - Do not put "@")]], LOWER(A1482)) &gt; 0, TRUE, FALSE)</f>
        <v>0</v>
      </c>
      <c r="J1482" s="14"/>
      <c r="K1482" s="11" t="str">
        <f>IFERROR(VLOOKUP(LOWER(A1482), '[1]설문지 응답 시트1'!I:N, 6, FALSE), "")</f>
        <v/>
      </c>
      <c r="L1482" s="13" t="b">
        <v>0</v>
      </c>
      <c r="M1482" s="13" t="b">
        <v>0</v>
      </c>
      <c r="N1482" s="11"/>
      <c r="O1482" s="12" t="str">
        <f>IF(ISBLANK(Table1[[#This Row],[예약일(확정)]]),"",Table1[[#This Row],[예약일(확정)]]+7)</f>
        <v/>
      </c>
      <c r="P1482" s="11"/>
      <c r="Q1482" s="11"/>
      <c r="R1482" s="11"/>
      <c r="S1482" s="11"/>
      <c r="T1482" s="11"/>
      <c r="U1482" s="10"/>
    </row>
    <row r="1483" spans="1:21" ht="14">
      <c r="A1483" s="27" t="s">
        <v>3908</v>
      </c>
      <c r="B1483" s="174" t="str">
        <f>"https://www.instagram.com/"&amp;A1483</f>
        <v xml:space="preserve">https://www.instagram.com/celinekmn
</v>
      </c>
      <c r="C1483" s="50"/>
      <c r="D1483" s="150" t="s">
        <v>4</v>
      </c>
      <c r="E1483" s="20" t="str">
        <f ca="1">IF(AND(J1483&lt;&gt;"", O1483&lt;&gt;"", TODAY() &gt; O1483, N1483=""), "포스팅 지연",
IF(N1483&lt;&gt;"", "포스팅 완료",
IF(M1483=TRUE, "시술 완료",
IF(L1483=TRUE, "콘텐츠 가이드 전송",
IF(NOT(ISBLANK(J1483)), "예약 확정",
IF(I1483=TRUE, "구글폼 회신",
IF(H1483=TRUE, "구글폼 전송",
IF(G1483=TRUE, "거절",
IF(F1483=TRUE, "회신 수신",
"태핑 완료 회신대기")))))
))))</f>
        <v>태핑 완료 회신대기</v>
      </c>
      <c r="F1483" s="22" t="b">
        <v>0</v>
      </c>
      <c r="G1483" s="22" t="b">
        <v>0</v>
      </c>
      <c r="H1483" s="22" t="b">
        <v>0</v>
      </c>
      <c r="I1483" s="22" t="b">
        <f>IF(COUNTIF([1]!Form_Responses1[[#All],[Instagram account
(ex. idenel_official - Do not put "@")]], LOWER(A1483)) &gt; 0, TRUE, FALSE)</f>
        <v>0</v>
      </c>
      <c r="J1483" s="23"/>
      <c r="K1483" s="20" t="str">
        <f>IFERROR(VLOOKUP(LOWER(A1483), '[1]설문지 응답 시트1'!I:N, 6, FALSE), "")</f>
        <v/>
      </c>
      <c r="L1483" s="22" t="b">
        <v>0</v>
      </c>
      <c r="M1483" s="22" t="b">
        <v>0</v>
      </c>
      <c r="N1483" s="20"/>
      <c r="O1483" s="21" t="str">
        <f>IF(ISBLANK(Table1[[#This Row],[예약일(확정)]]),"",Table1[[#This Row],[예약일(확정)]]+7)</f>
        <v/>
      </c>
      <c r="P1483" s="20"/>
      <c r="Q1483" s="20"/>
      <c r="R1483" s="20"/>
      <c r="S1483" s="20"/>
      <c r="T1483" s="20"/>
      <c r="U1483" s="19"/>
    </row>
    <row r="1484" spans="1:21" ht="14">
      <c r="A1484" s="46" t="s">
        <v>3907</v>
      </c>
      <c r="B1484" s="152" t="str">
        <f>"https://www.instagram.com/"&amp;A1484</f>
        <v>https://www.instagram.com/jiaxin_ho</v>
      </c>
      <c r="C1484" s="107"/>
      <c r="D1484" s="148" t="s">
        <v>4</v>
      </c>
      <c r="E1484" s="11" t="str">
        <f ca="1">IF(AND(J1484&lt;&gt;"", O1484&lt;&gt;"", TODAY() &gt; O1484, N1484=""), "포스팅 지연",
IF(N1484&lt;&gt;"", "포스팅 완료",
IF(M1484=TRUE, "시술 완료",
IF(L1484=TRUE, "콘텐츠 가이드 전송",
IF(NOT(ISBLANK(J1484)), "예약 확정",
IF(I1484=TRUE, "구글폼 회신",
IF(H1484=TRUE, "구글폼 전송",
IF(G1484=TRUE, "거절",
IF(F1484=TRUE, "회신 수신",
"태핑 완료 회신대기")))))
))))</f>
        <v>태핑 완료 회신대기</v>
      </c>
      <c r="F1484" s="13" t="b">
        <v>0</v>
      </c>
      <c r="G1484" s="13" t="b">
        <v>0</v>
      </c>
      <c r="H1484" s="13" t="b">
        <v>0</v>
      </c>
      <c r="I1484" s="13" t="b">
        <f>IF(COUNTIF([1]!Form_Responses1[[#All],[Instagram account
(ex. idenel_official - Do not put "@")]], LOWER(A1484)) &gt; 0, TRUE, FALSE)</f>
        <v>0</v>
      </c>
      <c r="J1484" s="14"/>
      <c r="K1484" s="11" t="str">
        <f>IFERROR(VLOOKUP(LOWER(A1484), '[1]설문지 응답 시트1'!I:N, 6, FALSE), "")</f>
        <v/>
      </c>
      <c r="L1484" s="13" t="b">
        <v>0</v>
      </c>
      <c r="M1484" s="13" t="b">
        <v>0</v>
      </c>
      <c r="N1484" s="11"/>
      <c r="O1484" s="12" t="str">
        <f>IF(ISBLANK(Table1[[#This Row],[예약일(확정)]]),"",Table1[[#This Row],[예약일(확정)]]+7)</f>
        <v/>
      </c>
      <c r="P1484" s="11"/>
      <c r="Q1484" s="11"/>
      <c r="R1484" s="11"/>
      <c r="S1484" s="11"/>
      <c r="T1484" s="11"/>
      <c r="U1484" s="10"/>
    </row>
    <row r="1485" spans="1:21" ht="14">
      <c r="A1485" s="47" t="s">
        <v>3906</v>
      </c>
      <c r="B1485" s="151" t="str">
        <f>"https://www.instagram.com/"&amp;A1485</f>
        <v>https://www.instagram.com/foodmsia</v>
      </c>
      <c r="C1485" s="109"/>
      <c r="D1485" s="150" t="s">
        <v>4</v>
      </c>
      <c r="E1485" s="20" t="str">
        <f ca="1">IF(AND(J1485&lt;&gt;"", O1485&lt;&gt;"", TODAY() &gt; O1485, N1485=""), "포스팅 지연",
IF(N1485&lt;&gt;"", "포스팅 완료",
IF(M1485=TRUE, "시술 완료",
IF(L1485=TRUE, "콘텐츠 가이드 전송",
IF(NOT(ISBLANK(J1485)), "예약 확정",
IF(I1485=TRUE, "구글폼 회신",
IF(H1485=TRUE, "구글폼 전송",
IF(G1485=TRUE, "거절",
IF(F1485=TRUE, "회신 수신",
"태핑 완료 회신대기")))))
))))</f>
        <v>태핑 완료 회신대기</v>
      </c>
      <c r="F1485" s="22" t="b">
        <v>0</v>
      </c>
      <c r="G1485" s="22" t="b">
        <v>0</v>
      </c>
      <c r="H1485" s="22" t="b">
        <v>0</v>
      </c>
      <c r="I1485" s="22" t="b">
        <f>IF(COUNTIF([1]!Form_Responses1[[#All],[Instagram account
(ex. idenel_official - Do not put "@")]], LOWER(A1485)) &gt; 0, TRUE, FALSE)</f>
        <v>0</v>
      </c>
      <c r="J1485" s="23"/>
      <c r="K1485" s="20" t="str">
        <f>IFERROR(VLOOKUP(LOWER(A1485), '[1]설문지 응답 시트1'!I:N, 6, FALSE), "")</f>
        <v/>
      </c>
      <c r="L1485" s="22" t="b">
        <v>0</v>
      </c>
      <c r="M1485" s="22" t="b">
        <v>0</v>
      </c>
      <c r="N1485" s="20"/>
      <c r="O1485" s="21" t="str">
        <f>IF(ISBLANK(Table1[[#This Row],[예약일(확정)]]),"",Table1[[#This Row],[예약일(확정)]]+7)</f>
        <v/>
      </c>
      <c r="P1485" s="20"/>
      <c r="Q1485" s="20"/>
      <c r="R1485" s="20"/>
      <c r="S1485" s="20"/>
      <c r="T1485" s="20"/>
      <c r="U1485" s="19"/>
    </row>
    <row r="1486" spans="1:21" ht="14">
      <c r="A1486" s="46" t="s">
        <v>3905</v>
      </c>
      <c r="B1486" s="152" t="str">
        <f>"https://www.instagram.com/"&amp;A1486</f>
        <v>https://www.instagram.com/sohaa.elsha3er</v>
      </c>
      <c r="C1486" s="107"/>
      <c r="D1486" s="148" t="s">
        <v>4</v>
      </c>
      <c r="E1486" s="11" t="str">
        <f ca="1">IF(AND(J1486&lt;&gt;"", O1486&lt;&gt;"", TODAY() &gt; O1486, N1486=""), "포스팅 지연",
IF(N1486&lt;&gt;"", "포스팅 완료",
IF(M1486=TRUE, "시술 완료",
IF(L1486=TRUE, "콘텐츠 가이드 전송",
IF(NOT(ISBLANK(J1486)), "예약 확정",
IF(I1486=TRUE, "구글폼 회신",
IF(H1486=TRUE, "구글폼 전송",
IF(G1486=TRUE, "거절",
IF(F1486=TRUE, "회신 수신",
"태핑 완료 회신대기")))))
))))</f>
        <v>회신 수신</v>
      </c>
      <c r="F1486" s="13" t="b">
        <v>1</v>
      </c>
      <c r="G1486" s="13" t="b">
        <v>0</v>
      </c>
      <c r="H1486" s="13" t="b">
        <v>0</v>
      </c>
      <c r="I1486" s="13" t="b">
        <f>IF(COUNTIF([1]!Form_Responses1[[#All],[Instagram account
(ex. idenel_official - Do not put "@")]], LOWER(A1486)) &gt; 0, TRUE, FALSE)</f>
        <v>0</v>
      </c>
      <c r="J1486" s="14"/>
      <c r="K1486" s="11" t="str">
        <f>IFERROR(VLOOKUP(LOWER(A1486), '[1]설문지 응답 시트1'!I:N, 6, FALSE), "")</f>
        <v/>
      </c>
      <c r="L1486" s="13" t="b">
        <v>0</v>
      </c>
      <c r="M1486" s="13" t="b">
        <v>0</v>
      </c>
      <c r="N1486" s="11"/>
      <c r="O1486" s="12" t="str">
        <f>IF(ISBLANK(Table1[[#This Row],[예약일(확정)]]),"",Table1[[#This Row],[예약일(확정)]]+7)</f>
        <v/>
      </c>
      <c r="P1486" s="11"/>
      <c r="Q1486" s="11"/>
      <c r="R1486" s="11"/>
      <c r="S1486" s="11"/>
      <c r="T1486" s="11"/>
      <c r="U1486" s="10"/>
    </row>
    <row r="1487" spans="1:21" ht="14">
      <c r="A1487" s="47" t="s">
        <v>3904</v>
      </c>
      <c r="B1487" s="151" t="str">
        <f>"https://www.instagram.com/"&amp;A1487</f>
        <v>https://www.instagram.com/jeanxuu</v>
      </c>
      <c r="C1487" s="109"/>
      <c r="D1487" s="150" t="s">
        <v>4</v>
      </c>
      <c r="E1487" s="20" t="str">
        <f ca="1">IF(AND(J1487&lt;&gt;"", O1487&lt;&gt;"", TODAY() &gt; O1487, N1487=""), "포스팅 지연",
IF(N1487&lt;&gt;"", "포스팅 완료",
IF(M1487=TRUE, "시술 완료",
IF(L1487=TRUE, "콘텐츠 가이드 전송",
IF(NOT(ISBLANK(J1487)), "예약 확정",
IF(I1487=TRUE, "구글폼 회신",
IF(H1487=TRUE, "구글폼 전송",
IF(G1487=TRUE, "거절",
IF(F1487=TRUE, "회신 수신",
"태핑 완료 회신대기")))))
))))</f>
        <v>태핑 완료 회신대기</v>
      </c>
      <c r="F1487" s="22" t="b">
        <v>0</v>
      </c>
      <c r="G1487" s="22" t="b">
        <v>0</v>
      </c>
      <c r="H1487" s="22" t="b">
        <v>0</v>
      </c>
      <c r="I1487" s="22" t="b">
        <f>IF(COUNTIF([1]!Form_Responses1[[#All],[Instagram account
(ex. idenel_official - Do not put "@")]], LOWER(A1487)) &gt; 0, TRUE, FALSE)</f>
        <v>0</v>
      </c>
      <c r="J1487" s="23"/>
      <c r="K1487" s="20" t="str">
        <f>IFERROR(VLOOKUP(LOWER(A1487), '[1]설문지 응답 시트1'!I:N, 6, FALSE), "")</f>
        <v/>
      </c>
      <c r="L1487" s="22" t="b">
        <v>0</v>
      </c>
      <c r="M1487" s="22" t="b">
        <v>0</v>
      </c>
      <c r="N1487" s="20"/>
      <c r="O1487" s="21" t="str">
        <f>IF(ISBLANK(Table1[[#This Row],[예약일(확정)]]),"",Table1[[#This Row],[예약일(확정)]]+7)</f>
        <v/>
      </c>
      <c r="P1487" s="20"/>
      <c r="Q1487" s="20"/>
      <c r="R1487" s="20"/>
      <c r="S1487" s="20"/>
      <c r="T1487" s="20"/>
      <c r="U1487" s="19"/>
    </row>
    <row r="1488" spans="1:21" ht="14">
      <c r="A1488" s="46" t="s">
        <v>3903</v>
      </c>
      <c r="B1488" s="152" t="str">
        <f>"https://www.instagram.com/"&amp;A1488</f>
        <v>https://www.instagram.com/kreamylin</v>
      </c>
      <c r="C1488" s="107"/>
      <c r="D1488" s="148" t="s">
        <v>4</v>
      </c>
      <c r="E1488" s="11" t="str">
        <f ca="1">IF(AND(J1488&lt;&gt;"", O1488&lt;&gt;"", TODAY() &gt; O1488, N1488=""), "포스팅 지연",
IF(N1488&lt;&gt;"", "포스팅 완료",
IF(M1488=TRUE, "시술 완료",
IF(L1488=TRUE, "콘텐츠 가이드 전송",
IF(NOT(ISBLANK(J1488)), "예약 확정",
IF(I1488=TRUE, "구글폼 회신",
IF(H1488=TRUE, "구글폼 전송",
IF(G1488=TRUE, "거절",
IF(F1488=TRUE, "회신 수신",
"태핑 완료 회신대기")))))
))))</f>
        <v>태핑 완료 회신대기</v>
      </c>
      <c r="F1488" s="13" t="b">
        <v>0</v>
      </c>
      <c r="G1488" s="13" t="b">
        <v>0</v>
      </c>
      <c r="H1488" s="13" t="b">
        <v>0</v>
      </c>
      <c r="I1488" s="13" t="b">
        <f>IF(COUNTIF([1]!Form_Responses1[[#All],[Instagram account
(ex. idenel_official - Do not put "@")]], LOWER(A1488)) &gt; 0, TRUE, FALSE)</f>
        <v>0</v>
      </c>
      <c r="J1488" s="14"/>
      <c r="K1488" s="11" t="str">
        <f>IFERROR(VLOOKUP(LOWER(A1488), '[1]설문지 응답 시트1'!I:N, 6, FALSE), "")</f>
        <v/>
      </c>
      <c r="L1488" s="13" t="b">
        <v>0</v>
      </c>
      <c r="M1488" s="13" t="b">
        <v>0</v>
      </c>
      <c r="N1488" s="11"/>
      <c r="O1488" s="12" t="str">
        <f>IF(ISBLANK(Table1[[#This Row],[예약일(확정)]]),"",Table1[[#This Row],[예약일(확정)]]+7)</f>
        <v/>
      </c>
      <c r="P1488" s="11"/>
      <c r="Q1488" s="11"/>
      <c r="R1488" s="11"/>
      <c r="S1488" s="11"/>
      <c r="T1488" s="11"/>
      <c r="U1488" s="10"/>
    </row>
    <row r="1489" spans="1:21" ht="14">
      <c r="A1489" s="47" t="s">
        <v>3902</v>
      </c>
      <c r="B1489" s="151" t="str">
        <f>"https://www.instagram.com/"&amp;A1489</f>
        <v>https://www.instagram.com/bianca1106__</v>
      </c>
      <c r="C1489" s="109"/>
      <c r="D1489" s="150" t="s">
        <v>4</v>
      </c>
      <c r="E1489" s="20" t="str">
        <f ca="1">IF(AND(J1489&lt;&gt;"", O1489&lt;&gt;"", TODAY() &gt; O1489, N1489=""), "포스팅 지연",
IF(N1489&lt;&gt;"", "포스팅 완료",
IF(M1489=TRUE, "시술 완료",
IF(L1489=TRUE, "콘텐츠 가이드 전송",
IF(NOT(ISBLANK(J1489)), "예약 확정",
IF(I1489=TRUE, "구글폼 회신",
IF(H1489=TRUE, "구글폼 전송",
IF(G1489=TRUE, "거절",
IF(F1489=TRUE, "회신 수신",
"태핑 완료 회신대기")))))
))))</f>
        <v>태핑 완료 회신대기</v>
      </c>
      <c r="F1489" s="22" t="b">
        <v>0</v>
      </c>
      <c r="G1489" s="22" t="b">
        <v>0</v>
      </c>
      <c r="H1489" s="22" t="b">
        <v>0</v>
      </c>
      <c r="I1489" s="22" t="b">
        <f>IF(COUNTIF([1]!Form_Responses1[[#All],[Instagram account
(ex. idenel_official - Do not put "@")]], LOWER(A1489)) &gt; 0, TRUE, FALSE)</f>
        <v>0</v>
      </c>
      <c r="J1489" s="23"/>
      <c r="K1489" s="20" t="str">
        <f>IFERROR(VLOOKUP(LOWER(A1489), '[1]설문지 응답 시트1'!I:N, 6, FALSE), "")</f>
        <v/>
      </c>
      <c r="L1489" s="22" t="b">
        <v>0</v>
      </c>
      <c r="M1489" s="22" t="b">
        <v>0</v>
      </c>
      <c r="N1489" s="20"/>
      <c r="O1489" s="21" t="str">
        <f>IF(ISBLANK(Table1[[#This Row],[예약일(확정)]]),"",Table1[[#This Row],[예약일(확정)]]+7)</f>
        <v/>
      </c>
      <c r="P1489" s="20"/>
      <c r="Q1489" s="20"/>
      <c r="R1489" s="20"/>
      <c r="S1489" s="20"/>
      <c r="T1489" s="20"/>
      <c r="U1489" s="19"/>
    </row>
    <row r="1490" spans="1:21" ht="14">
      <c r="A1490" s="46" t="s">
        <v>3901</v>
      </c>
      <c r="B1490" s="152" t="str">
        <f>"https://www.instagram.com/"&amp;A1490</f>
        <v>https://www.instagram.com/machilda01</v>
      </c>
      <c r="C1490" s="107"/>
      <c r="D1490" s="148" t="s">
        <v>4</v>
      </c>
      <c r="E1490" s="11" t="str">
        <f ca="1">IF(AND(J1490&lt;&gt;"", O1490&lt;&gt;"", TODAY() &gt; O1490, N1490=""), "포스팅 지연",
IF(N1490&lt;&gt;"", "포스팅 완료",
IF(M1490=TRUE, "시술 완료",
IF(L1490=TRUE, "콘텐츠 가이드 전송",
IF(NOT(ISBLANK(J1490)), "예약 확정",
IF(I1490=TRUE, "구글폼 회신",
IF(H1490=TRUE, "구글폼 전송",
IF(G1490=TRUE, "거절",
IF(F1490=TRUE, "회신 수신",
"태핑 완료 회신대기")))))
))))</f>
        <v>태핑 완료 회신대기</v>
      </c>
      <c r="F1490" s="13" t="b">
        <v>0</v>
      </c>
      <c r="G1490" s="13" t="b">
        <v>0</v>
      </c>
      <c r="H1490" s="13" t="b">
        <v>0</v>
      </c>
      <c r="I1490" s="13" t="b">
        <f>IF(COUNTIF([1]!Form_Responses1[[#All],[Instagram account
(ex. idenel_official - Do not put "@")]], LOWER(A1490)) &gt; 0, TRUE, FALSE)</f>
        <v>0</v>
      </c>
      <c r="J1490" s="14"/>
      <c r="K1490" s="11" t="str">
        <f>IFERROR(VLOOKUP(LOWER(A1490), '[1]설문지 응답 시트1'!I:N, 6, FALSE), "")</f>
        <v/>
      </c>
      <c r="L1490" s="13" t="b">
        <v>0</v>
      </c>
      <c r="M1490" s="13" t="b">
        <v>0</v>
      </c>
      <c r="N1490" s="11"/>
      <c r="O1490" s="12" t="str">
        <f>IF(ISBLANK(Table1[[#This Row],[예약일(확정)]]),"",Table1[[#This Row],[예약일(확정)]]+7)</f>
        <v/>
      </c>
      <c r="P1490" s="11"/>
      <c r="Q1490" s="11"/>
      <c r="R1490" s="11"/>
      <c r="S1490" s="11"/>
      <c r="T1490" s="11"/>
      <c r="U1490" s="10"/>
    </row>
    <row r="1491" spans="1:21" ht="14">
      <c r="A1491" s="47" t="s">
        <v>3900</v>
      </c>
      <c r="B1491" s="151" t="str">
        <f>"https://www.instagram.com/"&amp;A1491</f>
        <v>https://www.instagram.com/yun_min31</v>
      </c>
      <c r="C1491" s="109"/>
      <c r="D1491" s="150" t="s">
        <v>4</v>
      </c>
      <c r="E1491" s="20" t="str">
        <f ca="1">IF(AND(J1491&lt;&gt;"", O1491&lt;&gt;"", TODAY() &gt; O1491, N1491=""), "포스팅 지연",
IF(N1491&lt;&gt;"", "포스팅 완료",
IF(M1491=TRUE, "시술 완료",
IF(L1491=TRUE, "콘텐츠 가이드 전송",
IF(NOT(ISBLANK(J1491)), "예약 확정",
IF(I1491=TRUE, "구글폼 회신",
IF(H1491=TRUE, "구글폼 전송",
IF(G1491=TRUE, "거절",
IF(F1491=TRUE, "회신 수신",
"태핑 완료 회신대기")))))
))))</f>
        <v>태핑 완료 회신대기</v>
      </c>
      <c r="F1491" s="22" t="b">
        <v>0</v>
      </c>
      <c r="G1491" s="22" t="b">
        <v>0</v>
      </c>
      <c r="H1491" s="22" t="b">
        <v>0</v>
      </c>
      <c r="I1491" s="22" t="b">
        <f>IF(COUNTIF([1]!Form_Responses1[[#All],[Instagram account
(ex. idenel_official - Do not put "@")]], LOWER(A1491)) &gt; 0, TRUE, FALSE)</f>
        <v>0</v>
      </c>
      <c r="J1491" s="23"/>
      <c r="K1491" s="20" t="str">
        <f>IFERROR(VLOOKUP(LOWER(A1491), '[1]설문지 응답 시트1'!I:N, 6, FALSE), "")</f>
        <v/>
      </c>
      <c r="L1491" s="22" t="b">
        <v>0</v>
      </c>
      <c r="M1491" s="22" t="b">
        <v>0</v>
      </c>
      <c r="N1491" s="20"/>
      <c r="O1491" s="21" t="str">
        <f>IF(ISBLANK(Table1[[#This Row],[예약일(확정)]]),"",Table1[[#This Row],[예약일(확정)]]+7)</f>
        <v/>
      </c>
      <c r="P1491" s="20"/>
      <c r="Q1491" s="20"/>
      <c r="R1491" s="20"/>
      <c r="S1491" s="20"/>
      <c r="T1491" s="20"/>
      <c r="U1491" s="19"/>
    </row>
    <row r="1492" spans="1:21" ht="14">
      <c r="A1492" s="46" t="s">
        <v>3899</v>
      </c>
      <c r="B1492" s="152" t="str">
        <f>"https://www.instagram.com/"&amp;A1492</f>
        <v>https://www.instagram.com/twmiaxie</v>
      </c>
      <c r="C1492" s="107"/>
      <c r="D1492" s="148" t="s">
        <v>4</v>
      </c>
      <c r="E1492" s="11" t="str">
        <f ca="1">IF(AND(J1492&lt;&gt;"", O1492&lt;&gt;"", TODAY() &gt; O1492, N1492=""), "포스팅 지연",
IF(N1492&lt;&gt;"", "포스팅 완료",
IF(M1492=TRUE, "시술 완료",
IF(L1492=TRUE, "콘텐츠 가이드 전송",
IF(NOT(ISBLANK(J1492)), "예약 확정",
IF(I1492=TRUE, "구글폼 회신",
IF(H1492=TRUE, "구글폼 전송",
IF(G1492=TRUE, "거절",
IF(F1492=TRUE, "회신 수신",
"태핑 완료 회신대기")))))
))))</f>
        <v>태핑 완료 회신대기</v>
      </c>
      <c r="F1492" s="13" t="b">
        <v>0</v>
      </c>
      <c r="G1492" s="13" t="b">
        <v>0</v>
      </c>
      <c r="H1492" s="13" t="b">
        <v>0</v>
      </c>
      <c r="I1492" s="13" t="b">
        <f>IF(COUNTIF([1]!Form_Responses1[[#All],[Instagram account
(ex. idenel_official - Do not put "@")]], LOWER(A1492)) &gt; 0, TRUE, FALSE)</f>
        <v>0</v>
      </c>
      <c r="J1492" s="14"/>
      <c r="K1492" s="11" t="str">
        <f>IFERROR(VLOOKUP(LOWER(A1492), '[1]설문지 응답 시트1'!I:N, 6, FALSE), "")</f>
        <v/>
      </c>
      <c r="L1492" s="13" t="b">
        <v>0</v>
      </c>
      <c r="M1492" s="13" t="b">
        <v>0</v>
      </c>
      <c r="N1492" s="11"/>
      <c r="O1492" s="12" t="str">
        <f>IF(ISBLANK(Table1[[#This Row],[예약일(확정)]]),"",Table1[[#This Row],[예약일(확정)]]+7)</f>
        <v/>
      </c>
      <c r="P1492" s="11"/>
      <c r="Q1492" s="11"/>
      <c r="R1492" s="11"/>
      <c r="S1492" s="11"/>
      <c r="T1492" s="11"/>
      <c r="U1492" s="10"/>
    </row>
    <row r="1493" spans="1:21" ht="14">
      <c r="A1493" s="47" t="s">
        <v>3898</v>
      </c>
      <c r="B1493" s="151" t="str">
        <f>"https://www.instagram.com/"&amp;A1493</f>
        <v>https://www.instagram.com/frienda_lee</v>
      </c>
      <c r="C1493" s="109"/>
      <c r="D1493" s="150" t="s">
        <v>4</v>
      </c>
      <c r="E1493" s="20" t="str">
        <f ca="1">IF(AND(J1493&lt;&gt;"", O1493&lt;&gt;"", TODAY() &gt; O1493, N1493=""), "포스팅 지연",
IF(N1493&lt;&gt;"", "포스팅 완료",
IF(M1493=TRUE, "시술 완료",
IF(L1493=TRUE, "콘텐츠 가이드 전송",
IF(NOT(ISBLANK(J1493)), "예약 확정",
IF(I1493=TRUE, "구글폼 회신",
IF(H1493=TRUE, "구글폼 전송",
IF(G1493=TRUE, "거절",
IF(F1493=TRUE, "회신 수신",
"태핑 완료 회신대기")))))
))))</f>
        <v>태핑 완료 회신대기</v>
      </c>
      <c r="F1493" s="22" t="b">
        <v>0</v>
      </c>
      <c r="G1493" s="22" t="b">
        <v>0</v>
      </c>
      <c r="H1493" s="22" t="b">
        <v>0</v>
      </c>
      <c r="I1493" s="22" t="b">
        <f>IF(COUNTIF([1]!Form_Responses1[[#All],[Instagram account
(ex. idenel_official - Do not put "@")]], LOWER(A1493)) &gt; 0, TRUE, FALSE)</f>
        <v>0</v>
      </c>
      <c r="J1493" s="23"/>
      <c r="K1493" s="20" t="str">
        <f>IFERROR(VLOOKUP(LOWER(A1493), '[1]설문지 응답 시트1'!I:N, 6, FALSE), "")</f>
        <v/>
      </c>
      <c r="L1493" s="22" t="b">
        <v>0</v>
      </c>
      <c r="M1493" s="22" t="b">
        <v>0</v>
      </c>
      <c r="N1493" s="20"/>
      <c r="O1493" s="21" t="str">
        <f>IF(ISBLANK(Table1[[#This Row],[예약일(확정)]]),"",Table1[[#This Row],[예약일(확정)]]+7)</f>
        <v/>
      </c>
      <c r="P1493" s="20"/>
      <c r="Q1493" s="20"/>
      <c r="R1493" s="20"/>
      <c r="S1493" s="20"/>
      <c r="T1493" s="20"/>
      <c r="U1493" s="19"/>
    </row>
    <row r="1494" spans="1:21" ht="14">
      <c r="A1494" s="46" t="s">
        <v>65</v>
      </c>
      <c r="B1494" s="152" t="str">
        <f>"https://www.instagram.com/"&amp;A1494</f>
        <v>https://www.instagram.com/friendstofoodies</v>
      </c>
      <c r="C1494" s="107"/>
      <c r="D1494" s="148" t="s">
        <v>4</v>
      </c>
      <c r="E1494" s="11" t="str">
        <f ca="1">IF(AND(J1494&lt;&gt;"", O1494&lt;&gt;"", TODAY() &gt; O1494, N1494=""), "포스팅 지연",
IF(N1494&lt;&gt;"", "포스팅 완료",
IF(M1494=TRUE, "시술 완료",
IF(L1494=TRUE, "콘텐츠 가이드 전송",
IF(NOT(ISBLANK(J1494)), "예약 확정",
IF(I1494=TRUE, "구글폼 회신",
IF(H1494=TRUE, "구글폼 전송",
IF(G1494=TRUE, "거절",
IF(F1494=TRUE, "회신 수신",
"태핑 완료 회신대기")))))
))))</f>
        <v>태핑 완료 회신대기</v>
      </c>
      <c r="F1494" s="13" t="b">
        <v>0</v>
      </c>
      <c r="G1494" s="13" t="b">
        <v>0</v>
      </c>
      <c r="H1494" s="13" t="b">
        <v>0</v>
      </c>
      <c r="I1494" s="13" t="b">
        <f>IF(COUNTIF([1]!Form_Responses1[[#All],[Instagram account
(ex. idenel_official - Do not put "@")]], LOWER(A1494)) &gt; 0, TRUE, FALSE)</f>
        <v>0</v>
      </c>
      <c r="J1494" s="14"/>
      <c r="K1494" s="11" t="str">
        <f>IFERROR(VLOOKUP(LOWER(A1494), '[1]설문지 응답 시트1'!I:N, 6, FALSE), "")</f>
        <v/>
      </c>
      <c r="L1494" s="13" t="b">
        <v>0</v>
      </c>
      <c r="M1494" s="13" t="b">
        <v>0</v>
      </c>
      <c r="N1494" s="11"/>
      <c r="O1494" s="12" t="str">
        <f>IF(ISBLANK(Table1[[#This Row],[예약일(확정)]]),"",Table1[[#This Row],[예약일(확정)]]+7)</f>
        <v/>
      </c>
      <c r="P1494" s="11"/>
      <c r="Q1494" s="11"/>
      <c r="R1494" s="11"/>
      <c r="S1494" s="11"/>
      <c r="T1494" s="11"/>
      <c r="U1494" s="10"/>
    </row>
    <row r="1495" spans="1:21" ht="14">
      <c r="A1495" s="47" t="s">
        <v>3897</v>
      </c>
      <c r="B1495" s="151" t="str">
        <f>"https://www.instagram.com/"&amp;A1495</f>
        <v>https://www.instagram.com/hk_film__</v>
      </c>
      <c r="C1495" s="109"/>
      <c r="D1495" s="150" t="s">
        <v>4</v>
      </c>
      <c r="E1495" s="20" t="str">
        <f ca="1">IF(AND(J1495&lt;&gt;"", O1495&lt;&gt;"", TODAY() &gt; O1495, N1495=""), "포스팅 지연",
IF(N1495&lt;&gt;"", "포스팅 완료",
IF(M1495=TRUE, "시술 완료",
IF(L1495=TRUE, "콘텐츠 가이드 전송",
IF(NOT(ISBLANK(J1495)), "예약 확정",
IF(I1495=TRUE, "구글폼 회신",
IF(H1495=TRUE, "구글폼 전송",
IF(G1495=TRUE, "거절",
IF(F1495=TRUE, "회신 수신",
"태핑 완료 회신대기")))))
))))</f>
        <v>태핑 완료 회신대기</v>
      </c>
      <c r="F1495" s="22" t="b">
        <v>0</v>
      </c>
      <c r="G1495" s="22" t="b">
        <v>0</v>
      </c>
      <c r="H1495" s="22" t="b">
        <v>0</v>
      </c>
      <c r="I1495" s="22" t="b">
        <f>IF(COUNTIF([1]!Form_Responses1[[#All],[Instagram account
(ex. idenel_official - Do not put "@")]], LOWER(A1495)) &gt; 0, TRUE, FALSE)</f>
        <v>0</v>
      </c>
      <c r="J1495" s="23"/>
      <c r="K1495" s="20" t="str">
        <f>IFERROR(VLOOKUP(LOWER(A1495), '[1]설문지 응답 시트1'!I:N, 6, FALSE), "")</f>
        <v/>
      </c>
      <c r="L1495" s="22" t="b">
        <v>0</v>
      </c>
      <c r="M1495" s="22" t="b">
        <v>0</v>
      </c>
      <c r="N1495" s="20"/>
      <c r="O1495" s="21" t="str">
        <f>IF(ISBLANK(Table1[[#This Row],[예약일(확정)]]),"",Table1[[#This Row],[예약일(확정)]]+7)</f>
        <v/>
      </c>
      <c r="P1495" s="20"/>
      <c r="Q1495" s="20"/>
      <c r="R1495" s="20"/>
      <c r="S1495" s="20"/>
      <c r="T1495" s="20"/>
      <c r="U1495" s="19"/>
    </row>
    <row r="1496" spans="1:21" ht="14">
      <c r="A1496" s="46" t="s">
        <v>3896</v>
      </c>
      <c r="B1496" s="152" t="str">
        <f>"https://www.instagram.com/"&amp;A1496</f>
        <v>https://www.instagram.com/evakotnikk</v>
      </c>
      <c r="C1496" s="107"/>
      <c r="D1496" s="148" t="s">
        <v>4</v>
      </c>
      <c r="E1496" s="11" t="str">
        <f ca="1">IF(AND(J1496&lt;&gt;"", O1496&lt;&gt;"", TODAY() &gt; O1496, N1496=""), "포스팅 지연",
IF(N1496&lt;&gt;"", "포스팅 완료",
IF(M1496=TRUE, "시술 완료",
IF(L1496=TRUE, "콘텐츠 가이드 전송",
IF(NOT(ISBLANK(J1496)), "예약 확정",
IF(I1496=TRUE, "구글폼 회신",
IF(H1496=TRUE, "구글폼 전송",
IF(G1496=TRUE, "거절",
IF(F1496=TRUE, "회신 수신",
"태핑 완료 회신대기")))))
))))</f>
        <v>태핑 완료 회신대기</v>
      </c>
      <c r="F1496" s="13" t="b">
        <v>0</v>
      </c>
      <c r="G1496" s="13" t="b">
        <v>0</v>
      </c>
      <c r="H1496" s="13" t="b">
        <v>0</v>
      </c>
      <c r="I1496" s="13" t="b">
        <f>IF(COUNTIF([1]!Form_Responses1[[#All],[Instagram account
(ex. idenel_official - Do not put "@")]], LOWER(A1496)) &gt; 0, TRUE, FALSE)</f>
        <v>0</v>
      </c>
      <c r="J1496" s="14"/>
      <c r="K1496" s="11" t="str">
        <f>IFERROR(VLOOKUP(LOWER(A1496), '[1]설문지 응답 시트1'!I:N, 6, FALSE), "")</f>
        <v/>
      </c>
      <c r="L1496" s="13" t="b">
        <v>0</v>
      </c>
      <c r="M1496" s="13" t="b">
        <v>0</v>
      </c>
      <c r="N1496" s="11"/>
      <c r="O1496" s="12" t="str">
        <f>IF(ISBLANK(Table1[[#This Row],[예약일(확정)]]),"",Table1[[#This Row],[예약일(확정)]]+7)</f>
        <v/>
      </c>
      <c r="P1496" s="11"/>
      <c r="Q1496" s="11"/>
      <c r="R1496" s="11"/>
      <c r="S1496" s="11"/>
      <c r="T1496" s="11"/>
      <c r="U1496" s="10"/>
    </row>
    <row r="1497" spans="1:21" ht="14">
      <c r="A1497" s="47" t="s">
        <v>3895</v>
      </c>
      <c r="B1497" s="151" t="str">
        <f>"https://www.instagram.com/"&amp;A1497</f>
        <v>https://www.instagram.com/mkcouplelife</v>
      </c>
      <c r="C1497" s="109"/>
      <c r="D1497" s="150" t="s">
        <v>4</v>
      </c>
      <c r="E1497" s="20" t="str">
        <f ca="1">IF(AND(J1497&lt;&gt;"", O1497&lt;&gt;"", TODAY() &gt; O1497, N1497=""), "포스팅 지연",
IF(N1497&lt;&gt;"", "포스팅 완료",
IF(M1497=TRUE, "시술 완료",
IF(L1497=TRUE, "콘텐츠 가이드 전송",
IF(NOT(ISBLANK(J1497)), "예약 확정",
IF(I1497=TRUE, "구글폼 회신",
IF(H1497=TRUE, "구글폼 전송",
IF(G1497=TRUE, "거절",
IF(F1497=TRUE, "회신 수신",
"태핑 완료 회신대기")))))
))))</f>
        <v>태핑 완료 회신대기</v>
      </c>
      <c r="F1497" s="22" t="b">
        <v>0</v>
      </c>
      <c r="G1497" s="22" t="b">
        <v>0</v>
      </c>
      <c r="H1497" s="22" t="b">
        <v>0</v>
      </c>
      <c r="I1497" s="22" t="b">
        <f>IF(COUNTIF([1]!Form_Responses1[[#All],[Instagram account
(ex. idenel_official - Do not put "@")]], LOWER(A1497)) &gt; 0, TRUE, FALSE)</f>
        <v>0</v>
      </c>
      <c r="J1497" s="23"/>
      <c r="K1497" s="20" t="str">
        <f>IFERROR(VLOOKUP(LOWER(A1497), '[1]설문지 응답 시트1'!I:N, 6, FALSE), "")</f>
        <v/>
      </c>
      <c r="L1497" s="22" t="b">
        <v>0</v>
      </c>
      <c r="M1497" s="22" t="b">
        <v>0</v>
      </c>
      <c r="N1497" s="20"/>
      <c r="O1497" s="21" t="str">
        <f>IF(ISBLANK(Table1[[#This Row],[예약일(확정)]]),"",Table1[[#This Row],[예약일(확정)]]+7)</f>
        <v/>
      </c>
      <c r="P1497" s="20"/>
      <c r="Q1497" s="20"/>
      <c r="R1497" s="20"/>
      <c r="S1497" s="20"/>
      <c r="T1497" s="20"/>
      <c r="U1497" s="19"/>
    </row>
    <row r="1498" spans="1:21" ht="14">
      <c r="A1498" s="46" t="s">
        <v>3894</v>
      </c>
      <c r="B1498" s="152" t="str">
        <f>"https://www.instagram.com/"&amp;A1498</f>
        <v>https://www.instagram.com/s.ury</v>
      </c>
      <c r="C1498" s="107"/>
      <c r="D1498" s="148" t="s">
        <v>4</v>
      </c>
      <c r="E1498" s="11" t="str">
        <f ca="1">IF(AND(J1498&lt;&gt;"", O1498&lt;&gt;"", TODAY() &gt; O1498, N1498=""), "포스팅 지연",
IF(N1498&lt;&gt;"", "포스팅 완료",
IF(M1498=TRUE, "시술 완료",
IF(L1498=TRUE, "콘텐츠 가이드 전송",
IF(NOT(ISBLANK(J1498)), "예약 확정",
IF(I1498=TRUE, "구글폼 회신",
IF(H1498=TRUE, "구글폼 전송",
IF(G1498=TRUE, "거절",
IF(F1498=TRUE, "회신 수신",
"태핑 완료 회신대기")))))
))))</f>
        <v>회신 수신</v>
      </c>
      <c r="F1498" s="13" t="b">
        <v>1</v>
      </c>
      <c r="G1498" s="13" t="b">
        <v>0</v>
      </c>
      <c r="H1498" s="13" t="b">
        <v>0</v>
      </c>
      <c r="I1498" s="13" t="b">
        <f>IF(COUNTIF([1]!Form_Responses1[[#All],[Instagram account
(ex. idenel_official - Do not put "@")]], LOWER(A1498)) &gt; 0, TRUE, FALSE)</f>
        <v>0</v>
      </c>
      <c r="J1498" s="14"/>
      <c r="K1498" s="11" t="str">
        <f>IFERROR(VLOOKUP(LOWER(A1498), '[1]설문지 응답 시트1'!I:N, 6, FALSE), "")</f>
        <v/>
      </c>
      <c r="L1498" s="13" t="b">
        <v>0</v>
      </c>
      <c r="M1498" s="13" t="b">
        <v>0</v>
      </c>
      <c r="N1498" s="11"/>
      <c r="O1498" s="12" t="str">
        <f>IF(ISBLANK(Table1[[#This Row],[예약일(확정)]]),"",Table1[[#This Row],[예약일(확정)]]+7)</f>
        <v/>
      </c>
      <c r="P1498" s="11"/>
      <c r="Q1498" s="11"/>
      <c r="R1498" s="11"/>
      <c r="S1498" s="11"/>
      <c r="T1498" s="11"/>
      <c r="U1498" s="10"/>
    </row>
    <row r="1499" spans="1:21" ht="14">
      <c r="A1499" s="47" t="s">
        <v>3893</v>
      </c>
      <c r="B1499" s="151" t="str">
        <f>"https://www.instagram.com/"&amp;A1499</f>
        <v>https://www.instagram.com/ya.mounaa</v>
      </c>
      <c r="C1499" s="109"/>
      <c r="D1499" s="150" t="s">
        <v>4</v>
      </c>
      <c r="E1499" s="20" t="str">
        <f ca="1">IF(AND(J1499&lt;&gt;"", O1499&lt;&gt;"", TODAY() &gt; O1499, N1499=""), "포스팅 지연",
IF(N1499&lt;&gt;"", "포스팅 완료",
IF(M1499=TRUE, "시술 완료",
IF(L1499=TRUE, "콘텐츠 가이드 전송",
IF(NOT(ISBLANK(J1499)), "예약 확정",
IF(I1499=TRUE, "구글폼 회신",
IF(H1499=TRUE, "구글폼 전송",
IF(G1499=TRUE, "거절",
IF(F1499=TRUE, "회신 수신",
"태핑 완료 회신대기")))))
))))</f>
        <v>태핑 완료 회신대기</v>
      </c>
      <c r="F1499" s="22" t="b">
        <v>0</v>
      </c>
      <c r="G1499" s="22" t="b">
        <v>0</v>
      </c>
      <c r="H1499" s="22" t="b">
        <v>0</v>
      </c>
      <c r="I1499" s="22" t="b">
        <f>IF(COUNTIF([1]!Form_Responses1[[#All],[Instagram account
(ex. idenel_official - Do not put "@")]], LOWER(A1499)) &gt; 0, TRUE, FALSE)</f>
        <v>0</v>
      </c>
      <c r="J1499" s="23"/>
      <c r="K1499" s="20" t="str">
        <f>IFERROR(VLOOKUP(LOWER(A1499), '[1]설문지 응답 시트1'!I:N, 6, FALSE), "")</f>
        <v/>
      </c>
      <c r="L1499" s="22" t="b">
        <v>0</v>
      </c>
      <c r="M1499" s="22" t="b">
        <v>0</v>
      </c>
      <c r="N1499" s="20"/>
      <c r="O1499" s="21" t="str">
        <f>IF(ISBLANK(Table1[[#This Row],[예약일(확정)]]),"",Table1[[#This Row],[예약일(확정)]]+7)</f>
        <v/>
      </c>
      <c r="P1499" s="20"/>
      <c r="Q1499" s="20"/>
      <c r="R1499" s="20"/>
      <c r="S1499" s="20"/>
      <c r="T1499" s="20"/>
      <c r="U1499" s="19"/>
    </row>
    <row r="1500" spans="1:21" ht="14">
      <c r="A1500" s="46" t="s">
        <v>3892</v>
      </c>
      <c r="B1500" s="152" t="str">
        <f>"https://www.instagram.com/"&amp;A1500</f>
        <v>https://www.instagram.com/dleeyejin</v>
      </c>
      <c r="C1500" s="107"/>
      <c r="D1500" s="148" t="s">
        <v>4</v>
      </c>
      <c r="E1500" s="11" t="str">
        <f ca="1">IF(AND(J1500&lt;&gt;"", O1500&lt;&gt;"", TODAY() &gt; O1500, N1500=""), "포스팅 지연",
IF(N1500&lt;&gt;"", "포스팅 완료",
IF(M1500=TRUE, "시술 완료",
IF(L1500=TRUE, "콘텐츠 가이드 전송",
IF(NOT(ISBLANK(J1500)), "예약 확정",
IF(I1500=TRUE, "구글폼 회신",
IF(H1500=TRUE, "구글폼 전송",
IF(G1500=TRUE, "거절",
IF(F1500=TRUE, "회신 수신",
"태핑 완료 회신대기")))))
))))</f>
        <v>태핑 완료 회신대기</v>
      </c>
      <c r="F1500" s="13" t="b">
        <v>0</v>
      </c>
      <c r="G1500" s="13" t="b">
        <v>0</v>
      </c>
      <c r="H1500" s="13" t="b">
        <v>0</v>
      </c>
      <c r="I1500" s="13" t="b">
        <f>IF(COUNTIF([1]!Form_Responses1[[#All],[Instagram account
(ex. idenel_official - Do not put "@")]], LOWER(A1500)) &gt; 0, TRUE, FALSE)</f>
        <v>0</v>
      </c>
      <c r="J1500" s="14"/>
      <c r="K1500" s="11" t="str">
        <f>IFERROR(VLOOKUP(LOWER(A1500), '[1]설문지 응답 시트1'!I:N, 6, FALSE), "")</f>
        <v/>
      </c>
      <c r="L1500" s="13" t="b">
        <v>0</v>
      </c>
      <c r="M1500" s="13" t="b">
        <v>0</v>
      </c>
      <c r="N1500" s="11"/>
      <c r="O1500" s="12" t="str">
        <f>IF(ISBLANK(Table1[[#This Row],[예약일(확정)]]),"",Table1[[#This Row],[예약일(확정)]]+7)</f>
        <v/>
      </c>
      <c r="P1500" s="11"/>
      <c r="Q1500" s="11"/>
      <c r="R1500" s="11"/>
      <c r="S1500" s="11"/>
      <c r="T1500" s="11"/>
      <c r="U1500" s="10"/>
    </row>
    <row r="1501" spans="1:21" ht="14">
      <c r="A1501" s="47" t="s">
        <v>3891</v>
      </c>
      <c r="B1501" s="151" t="str">
        <f>"https://www.instagram.com/"&amp;A1501</f>
        <v>https://www.instagram.com/joanlisty</v>
      </c>
      <c r="C1501" s="109"/>
      <c r="D1501" s="150" t="s">
        <v>4</v>
      </c>
      <c r="E1501" s="20" t="str">
        <f ca="1">IF(AND(J1501&lt;&gt;"", O1501&lt;&gt;"", TODAY() &gt; O1501, N1501=""), "포스팅 지연",
IF(N1501&lt;&gt;"", "포스팅 완료",
IF(M1501=TRUE, "시술 완료",
IF(L1501=TRUE, "콘텐츠 가이드 전송",
IF(NOT(ISBLANK(J1501)), "예약 확정",
IF(I1501=TRUE, "구글폼 회신",
IF(H1501=TRUE, "구글폼 전송",
IF(G1501=TRUE, "거절",
IF(F1501=TRUE, "회신 수신",
"태핑 완료 회신대기")))))
))))</f>
        <v>태핑 완료 회신대기</v>
      </c>
      <c r="F1501" s="22" t="b">
        <v>0</v>
      </c>
      <c r="G1501" s="22" t="b">
        <v>0</v>
      </c>
      <c r="H1501" s="22" t="b">
        <v>0</v>
      </c>
      <c r="I1501" s="22" t="b">
        <f>IF(COUNTIF([1]!Form_Responses1[[#All],[Instagram account
(ex. idenel_official - Do not put "@")]], LOWER(A1501)) &gt; 0, TRUE, FALSE)</f>
        <v>0</v>
      </c>
      <c r="J1501" s="23"/>
      <c r="K1501" s="20" t="str">
        <f>IFERROR(VLOOKUP(LOWER(A1501), '[1]설문지 응답 시트1'!I:N, 6, FALSE), "")</f>
        <v/>
      </c>
      <c r="L1501" s="22" t="b">
        <v>0</v>
      </c>
      <c r="M1501" s="22" t="b">
        <v>0</v>
      </c>
      <c r="N1501" s="20"/>
      <c r="O1501" s="21" t="str">
        <f>IF(ISBLANK(Table1[[#This Row],[예약일(확정)]]),"",Table1[[#This Row],[예약일(확정)]]+7)</f>
        <v/>
      </c>
      <c r="P1501" s="20"/>
      <c r="Q1501" s="20"/>
      <c r="R1501" s="20"/>
      <c r="S1501" s="20"/>
      <c r="T1501" s="20"/>
      <c r="U1501" s="19"/>
    </row>
    <row r="1502" spans="1:21" ht="14">
      <c r="A1502" s="46" t="s">
        <v>3890</v>
      </c>
      <c r="B1502" s="152" t="str">
        <f>"https://www.instagram.com/"&amp;A1502</f>
        <v>https://www.instagram.com/khildavherlambang</v>
      </c>
      <c r="C1502" s="107"/>
      <c r="D1502" s="148" t="s">
        <v>4</v>
      </c>
      <c r="E1502" s="11" t="str">
        <f ca="1">IF(AND(J1502&lt;&gt;"", O1502&lt;&gt;"", TODAY() &gt; O1502, N1502=""), "포스팅 지연",
IF(N1502&lt;&gt;"", "포스팅 완료",
IF(M1502=TRUE, "시술 완료",
IF(L1502=TRUE, "콘텐츠 가이드 전송",
IF(NOT(ISBLANK(J1502)), "예약 확정",
IF(I1502=TRUE, "구글폼 회신",
IF(H1502=TRUE, "구글폼 전송",
IF(G1502=TRUE, "거절",
IF(F1502=TRUE, "회신 수신",
"태핑 완료 회신대기")))))
))))</f>
        <v>태핑 완료 회신대기</v>
      </c>
      <c r="F1502" s="13" t="b">
        <v>0</v>
      </c>
      <c r="G1502" s="13" t="b">
        <v>0</v>
      </c>
      <c r="H1502" s="13" t="b">
        <v>0</v>
      </c>
      <c r="I1502" s="13" t="b">
        <f>IF(COUNTIF([1]!Form_Responses1[[#All],[Instagram account
(ex. idenel_official - Do not put "@")]], LOWER(A1502)) &gt; 0, TRUE, FALSE)</f>
        <v>0</v>
      </c>
      <c r="J1502" s="14"/>
      <c r="K1502" s="11" t="str">
        <f>IFERROR(VLOOKUP(LOWER(A1502), '[1]설문지 응답 시트1'!I:N, 6, FALSE), "")</f>
        <v/>
      </c>
      <c r="L1502" s="13" t="b">
        <v>0</v>
      </c>
      <c r="M1502" s="13" t="b">
        <v>0</v>
      </c>
      <c r="N1502" s="11"/>
      <c r="O1502" s="12" t="str">
        <f>IF(ISBLANK(Table1[[#This Row],[예약일(확정)]]),"",Table1[[#This Row],[예약일(확정)]]+7)</f>
        <v/>
      </c>
      <c r="P1502" s="11"/>
      <c r="Q1502" s="11"/>
      <c r="R1502" s="11"/>
      <c r="S1502" s="11"/>
      <c r="T1502" s="11"/>
      <c r="U1502" s="10"/>
    </row>
    <row r="1503" spans="1:21" ht="14">
      <c r="A1503" s="47" t="s">
        <v>3889</v>
      </c>
      <c r="B1503" s="151" t="str">
        <f>"https://www.instagram.com/"&amp;A1503</f>
        <v>https://www.instagram.com/megapuspitap</v>
      </c>
      <c r="C1503" s="109"/>
      <c r="D1503" s="150" t="s">
        <v>4</v>
      </c>
      <c r="E1503" s="20" t="str">
        <f ca="1">IF(AND(J1503&lt;&gt;"", O1503&lt;&gt;"", TODAY() &gt; O1503, N1503=""), "포스팅 지연",
IF(N1503&lt;&gt;"", "포스팅 완료",
IF(M1503=TRUE, "시술 완료",
IF(L1503=TRUE, "콘텐츠 가이드 전송",
IF(NOT(ISBLANK(J1503)), "예약 확정",
IF(I1503=TRUE, "구글폼 회신",
IF(H1503=TRUE, "구글폼 전송",
IF(G1503=TRUE, "거절",
IF(F1503=TRUE, "회신 수신",
"태핑 완료 회신대기")))))
))))</f>
        <v>태핑 완료 회신대기</v>
      </c>
      <c r="F1503" s="22" t="b">
        <v>0</v>
      </c>
      <c r="G1503" s="22" t="b">
        <v>0</v>
      </c>
      <c r="H1503" s="22" t="b">
        <v>0</v>
      </c>
      <c r="I1503" s="22" t="b">
        <f>IF(COUNTIF([1]!Form_Responses1[[#All],[Instagram account
(ex. idenel_official - Do not put "@")]], LOWER(A1503)) &gt; 0, TRUE, FALSE)</f>
        <v>0</v>
      </c>
      <c r="J1503" s="23"/>
      <c r="K1503" s="20" t="str">
        <f>IFERROR(VLOOKUP(LOWER(A1503), '[1]설문지 응답 시트1'!I:N, 6, FALSE), "")</f>
        <v/>
      </c>
      <c r="L1503" s="22" t="b">
        <v>0</v>
      </c>
      <c r="M1503" s="22" t="b">
        <v>0</v>
      </c>
      <c r="N1503" s="20"/>
      <c r="O1503" s="21" t="str">
        <f>IF(ISBLANK(Table1[[#This Row],[예약일(확정)]]),"",Table1[[#This Row],[예약일(확정)]]+7)</f>
        <v/>
      </c>
      <c r="P1503" s="20"/>
      <c r="Q1503" s="20"/>
      <c r="R1503" s="20"/>
      <c r="S1503" s="20"/>
      <c r="T1503" s="20"/>
      <c r="U1503" s="19"/>
    </row>
    <row r="1504" spans="1:21" ht="14">
      <c r="A1504" s="46" t="s">
        <v>3888</v>
      </c>
      <c r="B1504" s="152" t="str">
        <f>"https://www.instagram.com/"&amp;A1504</f>
        <v>https://www.instagram.com/milenamoraisabreu</v>
      </c>
      <c r="C1504" s="107"/>
      <c r="D1504" s="148" t="s">
        <v>4</v>
      </c>
      <c r="E1504" s="11" t="str">
        <f ca="1">IF(AND(J1504&lt;&gt;"", O1504&lt;&gt;"", TODAY() &gt; O1504, N1504=""), "포스팅 지연",
IF(N1504&lt;&gt;"", "포스팅 완료",
IF(M1504=TRUE, "시술 완료",
IF(L1504=TRUE, "콘텐츠 가이드 전송",
IF(NOT(ISBLANK(J1504)), "예약 확정",
IF(I1504=TRUE, "구글폼 회신",
IF(H1504=TRUE, "구글폼 전송",
IF(G1504=TRUE, "거절",
IF(F1504=TRUE, "회신 수신",
"태핑 완료 회신대기")))))
))))</f>
        <v>포스팅 완료</v>
      </c>
      <c r="F1504" s="13" t="b">
        <v>1</v>
      </c>
      <c r="G1504" s="13" t="b">
        <v>0</v>
      </c>
      <c r="H1504" s="13" t="b">
        <v>1</v>
      </c>
      <c r="I1504" s="13" t="b">
        <f>IF(COUNTIF([1]!Form_Responses1[[#All],[Instagram account
(ex. idenel_official - Do not put "@")]], LOWER(A1504)) &gt; 0, TRUE, FALSE)</f>
        <v>1</v>
      </c>
      <c r="J1504" s="14">
        <v>45846.4375</v>
      </c>
      <c r="K1504" s="11" t="str">
        <f>IFERROR(VLOOKUP(LOWER(A1504), '[1]설문지 응답 시트1'!I:N, 6, FALSE), "")</f>
        <v>Benjamin Clinic (Gangnam)</v>
      </c>
      <c r="L1504" s="13" t="b">
        <v>0</v>
      </c>
      <c r="M1504" s="13" t="b">
        <v>0</v>
      </c>
      <c r="N1504" s="58" t="s">
        <v>3887</v>
      </c>
      <c r="O1504" s="12">
        <f>IF(ISBLANK(Table1[[#This Row],[예약일(확정)]]),"",Table1[[#This Row],[예약일(확정)]]+7)</f>
        <v>45853.4375</v>
      </c>
      <c r="P1504" s="11"/>
      <c r="Q1504" s="11"/>
      <c r="R1504" s="11"/>
      <c r="S1504" s="11"/>
      <c r="T1504" s="58" t="s">
        <v>3886</v>
      </c>
      <c r="U1504" s="10"/>
    </row>
    <row r="1505" spans="1:21" ht="14">
      <c r="A1505" s="47" t="s">
        <v>3885</v>
      </c>
      <c r="B1505" s="151" t="str">
        <f>"https://www.instagram.com/"&amp;A1505</f>
        <v>https://www.instagram.com/mozartnuzul</v>
      </c>
      <c r="C1505" s="109"/>
      <c r="D1505" s="150" t="s">
        <v>4</v>
      </c>
      <c r="E1505" s="20" t="str">
        <f ca="1">IF(AND(J1505&lt;&gt;"", O1505&lt;&gt;"", TODAY() &gt; O1505, N1505=""), "포스팅 지연",
IF(N1505&lt;&gt;"", "포스팅 완료",
IF(M1505=TRUE, "시술 완료",
IF(L1505=TRUE, "콘텐츠 가이드 전송",
IF(NOT(ISBLANK(J1505)), "예약 확정",
IF(I1505=TRUE, "구글폼 회신",
IF(H1505=TRUE, "구글폼 전송",
IF(G1505=TRUE, "거절",
IF(F1505=TRUE, "회신 수신",
"태핑 완료 회신대기")))))
))))</f>
        <v>태핑 완료 회신대기</v>
      </c>
      <c r="F1505" s="22" t="b">
        <v>0</v>
      </c>
      <c r="G1505" s="22" t="b">
        <v>0</v>
      </c>
      <c r="H1505" s="22" t="b">
        <v>0</v>
      </c>
      <c r="I1505" s="22" t="b">
        <f>IF(COUNTIF([1]!Form_Responses1[[#All],[Instagram account
(ex. idenel_official - Do not put "@")]], LOWER(A1505)) &gt; 0, TRUE, FALSE)</f>
        <v>0</v>
      </c>
      <c r="J1505" s="23"/>
      <c r="K1505" s="20" t="str">
        <f>IFERROR(VLOOKUP(LOWER(A1505), '[1]설문지 응답 시트1'!I:N, 6, FALSE), "")</f>
        <v/>
      </c>
      <c r="L1505" s="22" t="b">
        <v>0</v>
      </c>
      <c r="M1505" s="22" t="b">
        <v>0</v>
      </c>
      <c r="N1505" s="20"/>
      <c r="O1505" s="21" t="str">
        <f>IF(ISBLANK(Table1[[#This Row],[예약일(확정)]]),"",Table1[[#This Row],[예약일(확정)]]+7)</f>
        <v/>
      </c>
      <c r="P1505" s="20"/>
      <c r="Q1505" s="20"/>
      <c r="R1505" s="20"/>
      <c r="S1505" s="20"/>
      <c r="T1505" s="20"/>
      <c r="U1505" s="19"/>
    </row>
    <row r="1506" spans="1:21" ht="14">
      <c r="A1506" s="46" t="s">
        <v>3884</v>
      </c>
      <c r="B1506" s="152" t="str">
        <f>"https://www.instagram.com/"&amp;A1506</f>
        <v>https://www.instagram.com/okkyayupermata</v>
      </c>
      <c r="C1506" s="107"/>
      <c r="D1506" s="148" t="s">
        <v>4</v>
      </c>
      <c r="E1506" s="11" t="str">
        <f ca="1">IF(AND(J1506&lt;&gt;"", O1506&lt;&gt;"", TODAY() &gt; O1506, N1506=""), "포스팅 지연",
IF(N1506&lt;&gt;"", "포스팅 완료",
IF(M1506=TRUE, "시술 완료",
IF(L1506=TRUE, "콘텐츠 가이드 전송",
IF(NOT(ISBLANK(J1506)), "예약 확정",
IF(I1506=TRUE, "구글폼 회신",
IF(H1506=TRUE, "구글폼 전송",
IF(G1506=TRUE, "거절",
IF(F1506=TRUE, "회신 수신",
"태핑 완료 회신대기")))))
))))</f>
        <v>태핑 완료 회신대기</v>
      </c>
      <c r="F1506" s="13" t="b">
        <v>0</v>
      </c>
      <c r="G1506" s="13" t="b">
        <v>0</v>
      </c>
      <c r="H1506" s="13" t="b">
        <v>0</v>
      </c>
      <c r="I1506" s="13" t="b">
        <f>IF(COUNTIF([1]!Form_Responses1[[#All],[Instagram account
(ex. idenel_official - Do not put "@")]], LOWER(A1506)) &gt; 0, TRUE, FALSE)</f>
        <v>0</v>
      </c>
      <c r="J1506" s="14"/>
      <c r="K1506" s="11" t="str">
        <f>IFERROR(VLOOKUP(LOWER(A1506), '[1]설문지 응답 시트1'!I:N, 6, FALSE), "")</f>
        <v/>
      </c>
      <c r="L1506" s="13" t="b">
        <v>0</v>
      </c>
      <c r="M1506" s="13" t="b">
        <v>0</v>
      </c>
      <c r="N1506" s="11"/>
      <c r="O1506" s="12" t="str">
        <f>IF(ISBLANK(Table1[[#This Row],[예약일(확정)]]),"",Table1[[#This Row],[예약일(확정)]]+7)</f>
        <v/>
      </c>
      <c r="P1506" s="11"/>
      <c r="Q1506" s="11"/>
      <c r="R1506" s="11"/>
      <c r="S1506" s="11"/>
      <c r="T1506" s="11"/>
      <c r="U1506" s="10"/>
    </row>
    <row r="1507" spans="1:21" ht="14">
      <c r="A1507" s="47" t="s">
        <v>3883</v>
      </c>
      <c r="B1507" s="151" t="str">
        <f>"https://www.instagram.com/"&amp;A1507</f>
        <v>https://www.instagram.com/sasosmi</v>
      </c>
      <c r="C1507" s="109"/>
      <c r="D1507" s="150" t="s">
        <v>4</v>
      </c>
      <c r="E1507" s="20" t="str">
        <f ca="1">IF(AND(J1507&lt;&gt;"", O1507&lt;&gt;"", TODAY() &gt; O1507, N1507=""), "포스팅 지연",
IF(N1507&lt;&gt;"", "포스팅 완료",
IF(M1507=TRUE, "시술 완료",
IF(L1507=TRUE, "콘텐츠 가이드 전송",
IF(NOT(ISBLANK(J1507)), "예약 확정",
IF(I1507=TRUE, "구글폼 회신",
IF(H1507=TRUE, "구글폼 전송",
IF(G1507=TRUE, "거절",
IF(F1507=TRUE, "회신 수신",
"태핑 완료 회신대기")))))
))))</f>
        <v>태핑 완료 회신대기</v>
      </c>
      <c r="F1507" s="22" t="b">
        <v>0</v>
      </c>
      <c r="G1507" s="22" t="b">
        <v>0</v>
      </c>
      <c r="H1507" s="22" t="b">
        <v>0</v>
      </c>
      <c r="I1507" s="22" t="b">
        <f>IF(COUNTIF([1]!Form_Responses1[[#All],[Instagram account
(ex. idenel_official - Do not put "@")]], LOWER(A1507)) &gt; 0, TRUE, FALSE)</f>
        <v>0</v>
      </c>
      <c r="J1507" s="23"/>
      <c r="K1507" s="20" t="str">
        <f>IFERROR(VLOOKUP(LOWER(A1507), '[1]설문지 응답 시트1'!I:N, 6, FALSE), "")</f>
        <v/>
      </c>
      <c r="L1507" s="22" t="b">
        <v>0</v>
      </c>
      <c r="M1507" s="22" t="b">
        <v>0</v>
      </c>
      <c r="N1507" s="20"/>
      <c r="O1507" s="21" t="str">
        <f>IF(ISBLANK(Table1[[#This Row],[예약일(확정)]]),"",Table1[[#This Row],[예약일(확정)]]+7)</f>
        <v/>
      </c>
      <c r="P1507" s="20"/>
      <c r="Q1507" s="20"/>
      <c r="R1507" s="20"/>
      <c r="S1507" s="20"/>
      <c r="T1507" s="20"/>
      <c r="U1507" s="19"/>
    </row>
    <row r="1508" spans="1:21" ht="14">
      <c r="A1508" s="46" t="s">
        <v>3882</v>
      </c>
      <c r="B1508" s="152" t="str">
        <f>"https://www.instagram.com/"&amp;A1508</f>
        <v>https://www.instagram.com/aparicio_laura</v>
      </c>
      <c r="C1508" s="107"/>
      <c r="D1508" s="148" t="s">
        <v>4</v>
      </c>
      <c r="E1508" s="11" t="str">
        <f ca="1">IF(AND(J1508&lt;&gt;"", O1508&lt;&gt;"", TODAY() &gt; O1508, N1508=""), "포스팅 지연",
IF(N1508&lt;&gt;"", "포스팅 완료",
IF(M1508=TRUE, "시술 완료",
IF(L1508=TRUE, "콘텐츠 가이드 전송",
IF(NOT(ISBLANK(J1508)), "예약 확정",
IF(I1508=TRUE, "구글폼 회신",
IF(H1508=TRUE, "구글폼 전송",
IF(G1508=TRUE, "거절",
IF(F1508=TRUE, "회신 수신",
"태핑 완료 회신대기")))))
))))</f>
        <v>태핑 완료 회신대기</v>
      </c>
      <c r="F1508" s="13" t="b">
        <v>0</v>
      </c>
      <c r="G1508" s="13" t="b">
        <v>0</v>
      </c>
      <c r="H1508" s="13" t="b">
        <v>0</v>
      </c>
      <c r="I1508" s="13" t="b">
        <f>IF(COUNTIF([1]!Form_Responses1[[#All],[Instagram account
(ex. idenel_official - Do not put "@")]], LOWER(A1508)) &gt; 0, TRUE, FALSE)</f>
        <v>0</v>
      </c>
      <c r="J1508" s="14"/>
      <c r="K1508" s="11" t="str">
        <f>IFERROR(VLOOKUP(LOWER(A1508), '[1]설문지 응답 시트1'!I:N, 6, FALSE), "")</f>
        <v/>
      </c>
      <c r="L1508" s="13" t="b">
        <v>0</v>
      </c>
      <c r="M1508" s="13" t="b">
        <v>0</v>
      </c>
      <c r="N1508" s="11"/>
      <c r="O1508" s="12" t="str">
        <f>IF(ISBLANK(Table1[[#This Row],[예약일(확정)]]),"",Table1[[#This Row],[예약일(확정)]]+7)</f>
        <v/>
      </c>
      <c r="P1508" s="11"/>
      <c r="Q1508" s="11"/>
      <c r="R1508" s="11"/>
      <c r="S1508" s="11"/>
      <c r="T1508" s="11"/>
      <c r="U1508" s="10"/>
    </row>
    <row r="1509" spans="1:21" ht="14">
      <c r="A1509" s="47" t="s">
        <v>3881</v>
      </c>
      <c r="B1509" s="151" t="str">
        <f>"https://www.instagram.com/"&amp;A1509</f>
        <v>https://www.instagram.com/kinantibs</v>
      </c>
      <c r="C1509" s="109"/>
      <c r="D1509" s="150" t="s">
        <v>4</v>
      </c>
      <c r="E1509" s="20" t="str">
        <f ca="1">IF(AND(J1509&lt;&gt;"", O1509&lt;&gt;"", TODAY() &gt; O1509, N1509=""), "포스팅 지연",
IF(N1509&lt;&gt;"", "포스팅 완료",
IF(M1509=TRUE, "시술 완료",
IF(L1509=TRUE, "콘텐츠 가이드 전송",
IF(NOT(ISBLANK(J1509)), "예약 확정",
IF(I1509=TRUE, "구글폼 회신",
IF(H1509=TRUE, "구글폼 전송",
IF(G1509=TRUE, "거절",
IF(F1509=TRUE, "회신 수신",
"태핑 완료 회신대기")))))
))))</f>
        <v>태핑 완료 회신대기</v>
      </c>
      <c r="F1509" s="22" t="b">
        <v>0</v>
      </c>
      <c r="G1509" s="22" t="b">
        <v>0</v>
      </c>
      <c r="H1509" s="22" t="b">
        <v>0</v>
      </c>
      <c r="I1509" s="22" t="b">
        <f>IF(COUNTIF([1]!Form_Responses1[[#All],[Instagram account
(ex. idenel_official - Do not put "@")]], LOWER(A1509)) &gt; 0, TRUE, FALSE)</f>
        <v>0</v>
      </c>
      <c r="J1509" s="23"/>
      <c r="K1509" s="20" t="str">
        <f>IFERROR(VLOOKUP(LOWER(A1509), '[1]설문지 응답 시트1'!I:N, 6, FALSE), "")</f>
        <v/>
      </c>
      <c r="L1509" s="22" t="b">
        <v>0</v>
      </c>
      <c r="M1509" s="22" t="b">
        <v>0</v>
      </c>
      <c r="N1509" s="20"/>
      <c r="O1509" s="21" t="str">
        <f>IF(ISBLANK(Table1[[#This Row],[예약일(확정)]]),"",Table1[[#This Row],[예약일(확정)]]+7)</f>
        <v/>
      </c>
      <c r="P1509" s="20"/>
      <c r="Q1509" s="20"/>
      <c r="R1509" s="20"/>
      <c r="S1509" s="20"/>
      <c r="T1509" s="20"/>
      <c r="U1509" s="19"/>
    </row>
    <row r="1510" spans="1:21" ht="14">
      <c r="A1510" s="46" t="s">
        <v>3880</v>
      </c>
      <c r="B1510" s="152" t="str">
        <f>"https://www.instagram.com/"&amp;A1510</f>
        <v>https://www.instagram.com/hiralsworld</v>
      </c>
      <c r="C1510" s="107"/>
      <c r="D1510" s="148" t="s">
        <v>4</v>
      </c>
      <c r="E1510" s="11" t="str">
        <f ca="1">IF(AND(J1510&lt;&gt;"", O1510&lt;&gt;"", TODAY() &gt; O1510, N1510=""), "포스팅 지연",
IF(N1510&lt;&gt;"", "포스팅 완료",
IF(M1510=TRUE, "시술 완료",
IF(L1510=TRUE, "콘텐츠 가이드 전송",
IF(NOT(ISBLANK(J1510)), "예약 확정",
IF(I1510=TRUE, "구글폼 회신",
IF(H1510=TRUE, "구글폼 전송",
IF(G1510=TRUE, "거절",
IF(F1510=TRUE, "회신 수신",
"태핑 완료 회신대기")))))
))))</f>
        <v>태핑 완료 회신대기</v>
      </c>
      <c r="F1510" s="13" t="b">
        <v>0</v>
      </c>
      <c r="G1510" s="13" t="b">
        <v>0</v>
      </c>
      <c r="H1510" s="13" t="b">
        <v>0</v>
      </c>
      <c r="I1510" s="13" t="b">
        <f>IF(COUNTIF([1]!Form_Responses1[[#All],[Instagram account
(ex. idenel_official - Do not put "@")]], LOWER(A1510)) &gt; 0, TRUE, FALSE)</f>
        <v>0</v>
      </c>
      <c r="J1510" s="14"/>
      <c r="K1510" s="11" t="str">
        <f>IFERROR(VLOOKUP(LOWER(A1510), '[1]설문지 응답 시트1'!I:N, 6, FALSE), "")</f>
        <v/>
      </c>
      <c r="L1510" s="13" t="b">
        <v>0</v>
      </c>
      <c r="M1510" s="13" t="b">
        <v>0</v>
      </c>
      <c r="N1510" s="11"/>
      <c r="O1510" s="12" t="str">
        <f>IF(ISBLANK(Table1[[#This Row],[예약일(확정)]]),"",Table1[[#This Row],[예약일(확정)]]+7)</f>
        <v/>
      </c>
      <c r="P1510" s="11"/>
      <c r="Q1510" s="11"/>
      <c r="R1510" s="11"/>
      <c r="S1510" s="11"/>
      <c r="T1510" s="11"/>
      <c r="U1510" s="10"/>
    </row>
    <row r="1511" spans="1:21" ht="14">
      <c r="A1511" s="47" t="s">
        <v>3879</v>
      </c>
      <c r="B1511" s="151" t="str">
        <f>"https://www.instagram.com/"&amp;A1511</f>
        <v>https://www.instagram.com/syvaux</v>
      </c>
      <c r="C1511" s="109"/>
      <c r="D1511" s="150" t="s">
        <v>4</v>
      </c>
      <c r="E1511" s="20" t="str">
        <f ca="1">IF(AND(J1511&lt;&gt;"", O1511&lt;&gt;"", TODAY() &gt; O1511, N1511=""), "포스팅 지연",
IF(N1511&lt;&gt;"", "포스팅 완료",
IF(M1511=TRUE, "시술 완료",
IF(L1511=TRUE, "콘텐츠 가이드 전송",
IF(NOT(ISBLANK(J1511)), "예약 확정",
IF(I1511=TRUE, "구글폼 회신",
IF(H1511=TRUE, "구글폼 전송",
IF(G1511=TRUE, "거절",
IF(F1511=TRUE, "회신 수신",
"태핑 완료 회신대기")))))
))))</f>
        <v>태핑 완료 회신대기</v>
      </c>
      <c r="F1511" s="22" t="b">
        <v>0</v>
      </c>
      <c r="G1511" s="22" t="b">
        <v>0</v>
      </c>
      <c r="H1511" s="22" t="b">
        <v>0</v>
      </c>
      <c r="I1511" s="22" t="b">
        <f>IF(COUNTIF([1]!Form_Responses1[[#All],[Instagram account
(ex. idenel_official - Do not put "@")]], LOWER(A1511)) &gt; 0, TRUE, FALSE)</f>
        <v>0</v>
      </c>
      <c r="J1511" s="23"/>
      <c r="K1511" s="20" t="str">
        <f>IFERROR(VLOOKUP(LOWER(A1511), '[1]설문지 응답 시트1'!I:N, 6, FALSE), "")</f>
        <v/>
      </c>
      <c r="L1511" s="22" t="b">
        <v>0</v>
      </c>
      <c r="M1511" s="22" t="b">
        <v>0</v>
      </c>
      <c r="N1511" s="20"/>
      <c r="O1511" s="21" t="str">
        <f>IF(ISBLANK(Table1[[#This Row],[예약일(확정)]]),"",Table1[[#This Row],[예약일(확정)]]+7)</f>
        <v/>
      </c>
      <c r="P1511" s="20"/>
      <c r="Q1511" s="20"/>
      <c r="R1511" s="20"/>
      <c r="S1511" s="20"/>
      <c r="T1511" s="20"/>
      <c r="U1511" s="19"/>
    </row>
    <row r="1512" spans="1:21" ht="14">
      <c r="A1512" s="46" t="s">
        <v>3878</v>
      </c>
      <c r="B1512" s="152" t="str">
        <f>"https://www.instagram.com/"&amp;A1512</f>
        <v>https://www.instagram.com/yongieez</v>
      </c>
      <c r="C1512" s="107"/>
      <c r="D1512" s="148" t="s">
        <v>4</v>
      </c>
      <c r="E1512" s="11" t="str">
        <f ca="1">IF(AND(J1512&lt;&gt;"", O1512&lt;&gt;"", TODAY() &gt; O1512, N1512=""), "포스팅 지연",
IF(N1512&lt;&gt;"", "포스팅 완료",
IF(M1512=TRUE, "시술 완료",
IF(L1512=TRUE, "콘텐츠 가이드 전송",
IF(NOT(ISBLANK(J1512)), "예약 확정",
IF(I1512=TRUE, "구글폼 회신",
IF(H1512=TRUE, "구글폼 전송",
IF(G1512=TRUE, "거절",
IF(F1512=TRUE, "회신 수신",
"태핑 완료 회신대기")))))
))))</f>
        <v>태핑 완료 회신대기</v>
      </c>
      <c r="F1512" s="13" t="b">
        <v>0</v>
      </c>
      <c r="G1512" s="13" t="b">
        <v>0</v>
      </c>
      <c r="H1512" s="13" t="b">
        <v>0</v>
      </c>
      <c r="I1512" s="13" t="b">
        <f>IF(COUNTIF([1]!Form_Responses1[[#All],[Instagram account
(ex. idenel_official - Do not put "@")]], LOWER(A1512)) &gt; 0, TRUE, FALSE)</f>
        <v>0</v>
      </c>
      <c r="J1512" s="14"/>
      <c r="K1512" s="11" t="str">
        <f>IFERROR(VLOOKUP(LOWER(A1512), '[1]설문지 응답 시트1'!I:N, 6, FALSE), "")</f>
        <v/>
      </c>
      <c r="L1512" s="13" t="b">
        <v>0</v>
      </c>
      <c r="M1512" s="13" t="b">
        <v>0</v>
      </c>
      <c r="N1512" s="11"/>
      <c r="O1512" s="12" t="str">
        <f>IF(ISBLANK(Table1[[#This Row],[예약일(확정)]]),"",Table1[[#This Row],[예약일(확정)]]+7)</f>
        <v/>
      </c>
      <c r="P1512" s="11"/>
      <c r="Q1512" s="11"/>
      <c r="R1512" s="11"/>
      <c r="S1512" s="11"/>
      <c r="T1512" s="11"/>
      <c r="U1512" s="10"/>
    </row>
    <row r="1513" spans="1:21" ht="14">
      <c r="A1513" s="47" t="s">
        <v>3877</v>
      </c>
      <c r="B1513" s="151" t="str">
        <f>"https://www.instagram.com/"&amp;A1513</f>
        <v>https://www.instagram.com/valeriavb05</v>
      </c>
      <c r="C1513" s="109"/>
      <c r="D1513" s="150" t="s">
        <v>4</v>
      </c>
      <c r="E1513" s="20" t="str">
        <f ca="1">IF(AND(J1513&lt;&gt;"", O1513&lt;&gt;"", TODAY() &gt; O1513, N1513=""), "포스팅 지연",
IF(N1513&lt;&gt;"", "포스팅 완료",
IF(M1513=TRUE, "시술 완료",
IF(L1513=TRUE, "콘텐츠 가이드 전송",
IF(NOT(ISBLANK(J1513)), "예약 확정",
IF(I1513=TRUE, "구글폼 회신",
IF(H1513=TRUE, "구글폼 전송",
IF(G1513=TRUE, "거절",
IF(F1513=TRUE, "회신 수신",
"태핑 완료 회신대기")))))
))))</f>
        <v>태핑 완료 회신대기</v>
      </c>
      <c r="F1513" s="22" t="b">
        <v>0</v>
      </c>
      <c r="G1513" s="22" t="b">
        <v>0</v>
      </c>
      <c r="H1513" s="22" t="b">
        <v>0</v>
      </c>
      <c r="I1513" s="22" t="b">
        <f>IF(COUNTIF([1]!Form_Responses1[[#All],[Instagram account
(ex. idenel_official - Do not put "@")]], LOWER(A1513)) &gt; 0, TRUE, FALSE)</f>
        <v>0</v>
      </c>
      <c r="J1513" s="23"/>
      <c r="K1513" s="20" t="str">
        <f>IFERROR(VLOOKUP(LOWER(A1513), '[1]설문지 응답 시트1'!I:N, 6, FALSE), "")</f>
        <v/>
      </c>
      <c r="L1513" s="22" t="b">
        <v>0</v>
      </c>
      <c r="M1513" s="22" t="b">
        <v>0</v>
      </c>
      <c r="N1513" s="20"/>
      <c r="O1513" s="21" t="str">
        <f>IF(ISBLANK(Table1[[#This Row],[예약일(확정)]]),"",Table1[[#This Row],[예약일(확정)]]+7)</f>
        <v/>
      </c>
      <c r="P1513" s="20"/>
      <c r="Q1513" s="20"/>
      <c r="R1513" s="20"/>
      <c r="S1513" s="20"/>
      <c r="T1513" s="20"/>
      <c r="U1513" s="19"/>
    </row>
    <row r="1514" spans="1:21" ht="14">
      <c r="A1514" s="59" t="s">
        <v>3876</v>
      </c>
      <c r="B1514" s="152" t="str">
        <f>"https://www.instagram.com/"&amp;A1514</f>
        <v>https://www.instagram.com/gaga.ss</v>
      </c>
      <c r="C1514" s="107"/>
      <c r="D1514" s="148" t="s">
        <v>4</v>
      </c>
      <c r="E1514" s="11" t="str">
        <f ca="1">IF(AND(J1514&lt;&gt;"", O1514&lt;&gt;"", TODAY() &gt; O1514, N1514=""), "포스팅 지연",
IF(N1514&lt;&gt;"", "포스팅 완료",
IF(M1514=TRUE, "시술 완료",
IF(L1514=TRUE, "콘텐츠 가이드 전송",
IF(NOT(ISBLANK(J1514)), "예약 확정",
IF(I1514=TRUE, "구글폼 회신",
IF(H1514=TRUE, "구글폼 전송",
IF(G1514=TRUE, "거절",
IF(F1514=TRUE, "회신 수신",
"태핑 완료 회신대기")))))
))))</f>
        <v>태핑 완료 회신대기</v>
      </c>
      <c r="F1514" s="13" t="b">
        <v>0</v>
      </c>
      <c r="G1514" s="13" t="b">
        <v>0</v>
      </c>
      <c r="H1514" s="13" t="b">
        <v>0</v>
      </c>
      <c r="I1514" s="13" t="b">
        <f>IF(COUNTIF([1]!Form_Responses1[[#All],[Instagram account
(ex. idenel_official - Do not put "@")]], LOWER(A1514)) &gt; 0, TRUE, FALSE)</f>
        <v>0</v>
      </c>
      <c r="J1514" s="14"/>
      <c r="K1514" s="11" t="str">
        <f>IFERROR(VLOOKUP(LOWER(A1514), '[1]설문지 응답 시트1'!I:N, 6, FALSE), "")</f>
        <v/>
      </c>
      <c r="L1514" s="13" t="b">
        <v>0</v>
      </c>
      <c r="M1514" s="13" t="b">
        <v>0</v>
      </c>
      <c r="N1514" s="11"/>
      <c r="O1514" s="12" t="str">
        <f>IF(ISBLANK(Table1[[#This Row],[예약일(확정)]]),"",Table1[[#This Row],[예약일(확정)]]+7)</f>
        <v/>
      </c>
      <c r="P1514" s="11"/>
      <c r="Q1514" s="11"/>
      <c r="R1514" s="11"/>
      <c r="S1514" s="11"/>
      <c r="T1514" s="11"/>
      <c r="U1514" s="10"/>
    </row>
    <row r="1515" spans="1:21" ht="14">
      <c r="A1515" s="47" t="s">
        <v>3875</v>
      </c>
      <c r="B1515" s="151" t="str">
        <f>"https://www.instagram.com/"&amp;A1515</f>
        <v>https://www.instagram.com/lryn_nh</v>
      </c>
      <c r="C1515" s="109"/>
      <c r="D1515" s="150" t="s">
        <v>4</v>
      </c>
      <c r="E1515" s="20" t="str">
        <f ca="1">IF(AND(J1515&lt;&gt;"", O1515&lt;&gt;"", TODAY() &gt; O1515, N1515=""), "포스팅 지연",
IF(N1515&lt;&gt;"", "포스팅 완료",
IF(M1515=TRUE, "시술 완료",
IF(L1515=TRUE, "콘텐츠 가이드 전송",
IF(NOT(ISBLANK(J1515)), "예약 확정",
IF(I1515=TRUE, "구글폼 회신",
IF(H1515=TRUE, "구글폼 전송",
IF(G1515=TRUE, "거절",
IF(F1515=TRUE, "회신 수신",
"태핑 완료 회신대기")))))
))))</f>
        <v>태핑 완료 회신대기</v>
      </c>
      <c r="F1515" s="22" t="b">
        <v>0</v>
      </c>
      <c r="G1515" s="22" t="b">
        <v>0</v>
      </c>
      <c r="H1515" s="22" t="b">
        <v>0</v>
      </c>
      <c r="I1515" s="22" t="b">
        <f>IF(COUNTIF([1]!Form_Responses1[[#All],[Instagram account
(ex. idenel_official - Do not put "@")]], LOWER(A1515)) &gt; 0, TRUE, FALSE)</f>
        <v>0</v>
      </c>
      <c r="J1515" s="23"/>
      <c r="K1515" s="20" t="str">
        <f>IFERROR(VLOOKUP(LOWER(A1515), '[1]설문지 응답 시트1'!I:N, 6, FALSE), "")</f>
        <v/>
      </c>
      <c r="L1515" s="22" t="b">
        <v>0</v>
      </c>
      <c r="M1515" s="22" t="b">
        <v>0</v>
      </c>
      <c r="N1515" s="20"/>
      <c r="O1515" s="21" t="str">
        <f>IF(ISBLANK(Table1[[#This Row],[예약일(확정)]]),"",Table1[[#This Row],[예약일(확정)]]+7)</f>
        <v/>
      </c>
      <c r="P1515" s="20"/>
      <c r="Q1515" s="20"/>
      <c r="R1515" s="20"/>
      <c r="S1515" s="20"/>
      <c r="T1515" s="20"/>
      <c r="U1515" s="19"/>
    </row>
    <row r="1516" spans="1:21" ht="14">
      <c r="A1516" s="46" t="s">
        <v>3874</v>
      </c>
      <c r="B1516" s="152" t="str">
        <f>"https://www.instagram.com/"&amp;A1516</f>
        <v>https://www.instagram.com/like.koreannn</v>
      </c>
      <c r="C1516" s="107"/>
      <c r="D1516" s="148" t="s">
        <v>4</v>
      </c>
      <c r="E1516" s="11" t="str">
        <f ca="1">IF(AND(J1516&lt;&gt;"", O1516&lt;&gt;"", TODAY() &gt; O1516, N1516=""), "포스팅 지연",
IF(N1516&lt;&gt;"", "포스팅 완료",
IF(M1516=TRUE, "시술 완료",
IF(L1516=TRUE, "콘텐츠 가이드 전송",
IF(NOT(ISBLANK(J1516)), "예약 확정",
IF(I1516=TRUE, "구글폼 회신",
IF(H1516=TRUE, "구글폼 전송",
IF(G1516=TRUE, "거절",
IF(F1516=TRUE, "회신 수신",
"태핑 완료 회신대기")))))
))))</f>
        <v>태핑 완료 회신대기</v>
      </c>
      <c r="F1516" s="13" t="b">
        <v>0</v>
      </c>
      <c r="G1516" s="13" t="b">
        <v>0</v>
      </c>
      <c r="H1516" s="13" t="b">
        <v>0</v>
      </c>
      <c r="I1516" s="13" t="b">
        <f>IF(COUNTIF([1]!Form_Responses1[[#All],[Instagram account
(ex. idenel_official - Do not put "@")]], LOWER(A1516)) &gt; 0, TRUE, FALSE)</f>
        <v>0</v>
      </c>
      <c r="J1516" s="14"/>
      <c r="K1516" s="11" t="str">
        <f>IFERROR(VLOOKUP(LOWER(A1516), '[1]설문지 응답 시트1'!I:N, 6, FALSE), "")</f>
        <v/>
      </c>
      <c r="L1516" s="13" t="b">
        <v>0</v>
      </c>
      <c r="M1516" s="13" t="b">
        <v>0</v>
      </c>
      <c r="N1516" s="11"/>
      <c r="O1516" s="12" t="str">
        <f>IF(ISBLANK(Table1[[#This Row],[예약일(확정)]]),"",Table1[[#This Row],[예약일(확정)]]+7)</f>
        <v/>
      </c>
      <c r="P1516" s="11"/>
      <c r="Q1516" s="11"/>
      <c r="R1516" s="11"/>
      <c r="S1516" s="11"/>
      <c r="T1516" s="11"/>
      <c r="U1516" s="10"/>
    </row>
    <row r="1517" spans="1:21" ht="14">
      <c r="A1517" s="47" t="s">
        <v>3873</v>
      </c>
      <c r="B1517" s="151" t="str">
        <f>"https://www.instagram.com/"&amp;A1517</f>
        <v>https://www.instagram.com/ssteart</v>
      </c>
      <c r="C1517" s="109"/>
      <c r="D1517" s="150" t="s">
        <v>4</v>
      </c>
      <c r="E1517" s="20" t="str">
        <f ca="1">IF(AND(J1517&lt;&gt;"", O1517&lt;&gt;"", TODAY() &gt; O1517, N1517=""), "포스팅 지연",
IF(N1517&lt;&gt;"", "포스팅 완료",
IF(M1517=TRUE, "시술 완료",
IF(L1517=TRUE, "콘텐츠 가이드 전송",
IF(NOT(ISBLANK(J1517)), "예약 확정",
IF(I1517=TRUE, "구글폼 회신",
IF(H1517=TRUE, "구글폼 전송",
IF(G1517=TRUE, "거절",
IF(F1517=TRUE, "회신 수신",
"태핑 완료 회신대기")))))
))))</f>
        <v>태핑 완료 회신대기</v>
      </c>
      <c r="F1517" s="22" t="b">
        <v>0</v>
      </c>
      <c r="G1517" s="22" t="b">
        <v>0</v>
      </c>
      <c r="H1517" s="22" t="b">
        <v>0</v>
      </c>
      <c r="I1517" s="22" t="b">
        <f>IF(COUNTIF([1]!Form_Responses1[[#All],[Instagram account
(ex. idenel_official - Do not put "@")]], LOWER(A1517)) &gt; 0, TRUE, FALSE)</f>
        <v>0</v>
      </c>
      <c r="J1517" s="23"/>
      <c r="K1517" s="20" t="str">
        <f>IFERROR(VLOOKUP(LOWER(A1517), '[1]설문지 응답 시트1'!I:N, 6, FALSE), "")</f>
        <v/>
      </c>
      <c r="L1517" s="22" t="b">
        <v>0</v>
      </c>
      <c r="M1517" s="22" t="b">
        <v>0</v>
      </c>
      <c r="N1517" s="20"/>
      <c r="O1517" s="21" t="str">
        <f>IF(ISBLANK(Table1[[#This Row],[예약일(확정)]]),"",Table1[[#This Row],[예약일(확정)]]+7)</f>
        <v/>
      </c>
      <c r="P1517" s="20"/>
      <c r="Q1517" s="20"/>
      <c r="R1517" s="20"/>
      <c r="S1517" s="20"/>
      <c r="T1517" s="20"/>
      <c r="U1517" s="19"/>
    </row>
    <row r="1518" spans="1:21" ht="14">
      <c r="A1518" s="46" t="s">
        <v>3872</v>
      </c>
      <c r="B1518" s="152" t="str">
        <f>"https://www.instagram.com/"&amp;A1518</f>
        <v>https://www.instagram.com/loveccmy</v>
      </c>
      <c r="C1518" s="107"/>
      <c r="D1518" s="148" t="s">
        <v>4</v>
      </c>
      <c r="E1518" s="11" t="str">
        <f ca="1">IF(AND(J1518&lt;&gt;"", O1518&lt;&gt;"", TODAY() &gt; O1518, N1518=""), "포스팅 지연",
IF(N1518&lt;&gt;"", "포스팅 완료",
IF(M1518=TRUE, "시술 완료",
IF(L1518=TRUE, "콘텐츠 가이드 전송",
IF(NOT(ISBLANK(J1518)), "예약 확정",
IF(I1518=TRUE, "구글폼 회신",
IF(H1518=TRUE, "구글폼 전송",
IF(G1518=TRUE, "거절",
IF(F1518=TRUE, "회신 수신",
"태핑 완료 회신대기")))))
))))</f>
        <v>태핑 완료 회신대기</v>
      </c>
      <c r="F1518" s="13" t="b">
        <v>0</v>
      </c>
      <c r="G1518" s="13" t="b">
        <v>0</v>
      </c>
      <c r="H1518" s="13" t="b">
        <v>0</v>
      </c>
      <c r="I1518" s="13" t="b">
        <f>IF(COUNTIF([1]!Form_Responses1[[#All],[Instagram account
(ex. idenel_official - Do not put "@")]], LOWER(A1518)) &gt; 0, TRUE, FALSE)</f>
        <v>0</v>
      </c>
      <c r="J1518" s="14"/>
      <c r="K1518" s="11" t="str">
        <f>IFERROR(VLOOKUP(LOWER(A1518), '[1]설문지 응답 시트1'!I:N, 6, FALSE), "")</f>
        <v/>
      </c>
      <c r="L1518" s="13" t="b">
        <v>0</v>
      </c>
      <c r="M1518" s="13" t="b">
        <v>0</v>
      </c>
      <c r="N1518" s="11"/>
      <c r="O1518" s="12" t="str">
        <f>IF(ISBLANK(Table1[[#This Row],[예약일(확정)]]),"",Table1[[#This Row],[예약일(확정)]]+7)</f>
        <v/>
      </c>
      <c r="P1518" s="11"/>
      <c r="Q1518" s="11"/>
      <c r="R1518" s="11"/>
      <c r="S1518" s="11"/>
      <c r="T1518" s="11"/>
      <c r="U1518" s="10"/>
    </row>
    <row r="1519" spans="1:21" ht="14">
      <c r="A1519" s="47" t="s">
        <v>3871</v>
      </c>
      <c r="B1519" s="151" t="str">
        <f>"https://www.instagram.com/"&amp;A1519</f>
        <v>https://www.instagram.com/inhyeggo</v>
      </c>
      <c r="C1519" s="109"/>
      <c r="D1519" s="150" t="s">
        <v>4</v>
      </c>
      <c r="E1519" s="20" t="str">
        <f ca="1">IF(AND(J1519&lt;&gt;"", O1519&lt;&gt;"", TODAY() &gt; O1519, N1519=""), "포스팅 지연",
IF(N1519&lt;&gt;"", "포스팅 완료",
IF(M1519=TRUE, "시술 완료",
IF(L1519=TRUE, "콘텐츠 가이드 전송",
IF(NOT(ISBLANK(J1519)), "예약 확정",
IF(I1519=TRUE, "구글폼 회신",
IF(H1519=TRUE, "구글폼 전송",
IF(G1519=TRUE, "거절",
IF(F1519=TRUE, "회신 수신",
"태핑 완료 회신대기")))))
))))</f>
        <v>태핑 완료 회신대기</v>
      </c>
      <c r="F1519" s="22" t="b">
        <v>0</v>
      </c>
      <c r="G1519" s="22" t="b">
        <v>0</v>
      </c>
      <c r="H1519" s="22" t="b">
        <v>0</v>
      </c>
      <c r="I1519" s="22" t="b">
        <f>IF(COUNTIF([1]!Form_Responses1[[#All],[Instagram account
(ex. idenel_official - Do not put "@")]], LOWER(A1519)) &gt; 0, TRUE, FALSE)</f>
        <v>0</v>
      </c>
      <c r="J1519" s="23"/>
      <c r="K1519" s="20" t="str">
        <f>IFERROR(VLOOKUP(LOWER(A1519), '[1]설문지 응답 시트1'!I:N, 6, FALSE), "")</f>
        <v/>
      </c>
      <c r="L1519" s="22" t="b">
        <v>0</v>
      </c>
      <c r="M1519" s="22" t="b">
        <v>0</v>
      </c>
      <c r="N1519" s="20"/>
      <c r="O1519" s="21" t="str">
        <f>IF(ISBLANK(Table1[[#This Row],[예약일(확정)]]),"",Table1[[#This Row],[예약일(확정)]]+7)</f>
        <v/>
      </c>
      <c r="P1519" s="20"/>
      <c r="Q1519" s="20"/>
      <c r="R1519" s="20"/>
      <c r="S1519" s="20"/>
      <c r="T1519" s="20"/>
      <c r="U1519" s="19"/>
    </row>
    <row r="1520" spans="1:21" ht="14">
      <c r="A1520" s="46" t="s">
        <v>3870</v>
      </c>
      <c r="B1520" s="152" t="str">
        <f>"https://www.instagram.com/"&amp;A1520</f>
        <v>https://www.instagram.com/minsunes</v>
      </c>
      <c r="C1520" s="107"/>
      <c r="D1520" s="148" t="s">
        <v>4</v>
      </c>
      <c r="E1520" s="11" t="str">
        <f ca="1">IF(AND(J1520&lt;&gt;"", O1520&lt;&gt;"", TODAY() &gt; O1520, N1520=""), "포스팅 지연",
IF(N1520&lt;&gt;"", "포스팅 완료",
IF(M1520=TRUE, "시술 완료",
IF(L1520=TRUE, "콘텐츠 가이드 전송",
IF(NOT(ISBLANK(J1520)), "예약 확정",
IF(I1520=TRUE, "구글폼 회신",
IF(H1520=TRUE, "구글폼 전송",
IF(G1520=TRUE, "거절",
IF(F1520=TRUE, "회신 수신",
"태핑 완료 회신대기")))))
))))</f>
        <v>태핑 완료 회신대기</v>
      </c>
      <c r="F1520" s="13" t="b">
        <v>0</v>
      </c>
      <c r="G1520" s="13" t="b">
        <v>0</v>
      </c>
      <c r="H1520" s="13" t="b">
        <v>0</v>
      </c>
      <c r="I1520" s="13" t="b">
        <f>IF(COUNTIF([1]!Form_Responses1[[#All],[Instagram account
(ex. idenel_official - Do not put "@")]], LOWER(A1520)) &gt; 0, TRUE, FALSE)</f>
        <v>0</v>
      </c>
      <c r="J1520" s="14"/>
      <c r="K1520" s="11" t="str">
        <f>IFERROR(VLOOKUP(LOWER(A1520), '[1]설문지 응답 시트1'!I:N, 6, FALSE), "")</f>
        <v/>
      </c>
      <c r="L1520" s="13" t="b">
        <v>0</v>
      </c>
      <c r="M1520" s="13" t="b">
        <v>0</v>
      </c>
      <c r="N1520" s="11"/>
      <c r="O1520" s="12" t="str">
        <f>IF(ISBLANK(Table1[[#This Row],[예약일(확정)]]),"",Table1[[#This Row],[예약일(확정)]]+7)</f>
        <v/>
      </c>
      <c r="P1520" s="11"/>
      <c r="Q1520" s="11"/>
      <c r="R1520" s="11"/>
      <c r="S1520" s="11"/>
      <c r="T1520" s="11"/>
      <c r="U1520" s="10"/>
    </row>
    <row r="1521" spans="1:21" ht="14">
      <c r="A1521" s="47" t="s">
        <v>3869</v>
      </c>
      <c r="B1521" s="151" t="str">
        <f>"https://www.instagram.com/"&amp;A1521</f>
        <v>https://www.instagram.com/ayuamaliawijaya</v>
      </c>
      <c r="C1521" s="109"/>
      <c r="D1521" s="150" t="s">
        <v>4</v>
      </c>
      <c r="E1521" s="20" t="str">
        <f ca="1">IF(AND(J1521&lt;&gt;"", O1521&lt;&gt;"", TODAY() &gt; O1521, N1521=""), "포스팅 지연",
IF(N1521&lt;&gt;"", "포스팅 완료",
IF(M1521=TRUE, "시술 완료",
IF(L1521=TRUE, "콘텐츠 가이드 전송",
IF(NOT(ISBLANK(J1521)), "예약 확정",
IF(I1521=TRUE, "구글폼 회신",
IF(H1521=TRUE, "구글폼 전송",
IF(G1521=TRUE, "거절",
IF(F1521=TRUE, "회신 수신",
"태핑 완료 회신대기")))))
))))</f>
        <v>태핑 완료 회신대기</v>
      </c>
      <c r="F1521" s="22" t="b">
        <v>0</v>
      </c>
      <c r="G1521" s="22" t="b">
        <v>0</v>
      </c>
      <c r="H1521" s="22" t="b">
        <v>0</v>
      </c>
      <c r="I1521" s="22" t="b">
        <f>IF(COUNTIF([1]!Form_Responses1[[#All],[Instagram account
(ex. idenel_official - Do not put "@")]], LOWER(A1521)) &gt; 0, TRUE, FALSE)</f>
        <v>0</v>
      </c>
      <c r="J1521" s="23"/>
      <c r="K1521" s="20" t="str">
        <f>IFERROR(VLOOKUP(LOWER(A1521), '[1]설문지 응답 시트1'!I:N, 6, FALSE), "")</f>
        <v/>
      </c>
      <c r="L1521" s="22" t="b">
        <v>0</v>
      </c>
      <c r="M1521" s="22" t="b">
        <v>0</v>
      </c>
      <c r="N1521" s="20"/>
      <c r="O1521" s="21" t="str">
        <f>IF(ISBLANK(Table1[[#This Row],[예약일(확정)]]),"",Table1[[#This Row],[예약일(확정)]]+7)</f>
        <v/>
      </c>
      <c r="P1521" s="20"/>
      <c r="Q1521" s="20"/>
      <c r="R1521" s="20"/>
      <c r="S1521" s="20"/>
      <c r="T1521" s="20"/>
      <c r="U1521" s="19"/>
    </row>
    <row r="1522" spans="1:21" ht="14">
      <c r="A1522" s="46" t="s">
        <v>3868</v>
      </c>
      <c r="B1522" s="152" t="str">
        <f>"https://www.instagram.com/"&amp;A1522</f>
        <v>https://www.instagram.com/izzwoods</v>
      </c>
      <c r="C1522" s="107"/>
      <c r="D1522" s="148" t="s">
        <v>4</v>
      </c>
      <c r="E1522" s="11" t="str">
        <f ca="1">IF(AND(J1522&lt;&gt;"", O1522&lt;&gt;"", TODAY() &gt; O1522, N1522=""), "포스팅 지연",
IF(N1522&lt;&gt;"", "포스팅 완료",
IF(M1522=TRUE, "시술 완료",
IF(L1522=TRUE, "콘텐츠 가이드 전송",
IF(NOT(ISBLANK(J1522)), "예약 확정",
IF(I1522=TRUE, "구글폼 회신",
IF(H1522=TRUE, "구글폼 전송",
IF(G1522=TRUE, "거절",
IF(F1522=TRUE, "회신 수신",
"태핑 완료 회신대기")))))
))))</f>
        <v>태핑 완료 회신대기</v>
      </c>
      <c r="F1522" s="13" t="b">
        <v>0</v>
      </c>
      <c r="G1522" s="13" t="b">
        <v>0</v>
      </c>
      <c r="H1522" s="13" t="b">
        <v>0</v>
      </c>
      <c r="I1522" s="13" t="b">
        <f>IF(COUNTIF([1]!Form_Responses1[[#All],[Instagram account
(ex. idenel_official - Do not put "@")]], LOWER(A1522)) &gt; 0, TRUE, FALSE)</f>
        <v>0</v>
      </c>
      <c r="J1522" s="14"/>
      <c r="K1522" s="11" t="str">
        <f>IFERROR(VLOOKUP(LOWER(A1522), '[1]설문지 응답 시트1'!I:N, 6, FALSE), "")</f>
        <v/>
      </c>
      <c r="L1522" s="13" t="b">
        <v>0</v>
      </c>
      <c r="M1522" s="13" t="b">
        <v>0</v>
      </c>
      <c r="N1522" s="11"/>
      <c r="O1522" s="12" t="str">
        <f>IF(ISBLANK(Table1[[#This Row],[예약일(확정)]]),"",Table1[[#This Row],[예약일(확정)]]+7)</f>
        <v/>
      </c>
      <c r="P1522" s="11"/>
      <c r="Q1522" s="11"/>
      <c r="R1522" s="11"/>
      <c r="S1522" s="11"/>
      <c r="T1522" s="11"/>
      <c r="U1522" s="10"/>
    </row>
    <row r="1523" spans="1:21" ht="14">
      <c r="A1523" s="47" t="s">
        <v>3867</v>
      </c>
      <c r="B1523" s="151" t="str">
        <f>"https://www.instagram.com/"&amp;A1523</f>
        <v>https://www.instagram.com/saviraaristyani</v>
      </c>
      <c r="C1523" s="109"/>
      <c r="D1523" s="150" t="s">
        <v>4</v>
      </c>
      <c r="E1523" s="20" t="str">
        <f ca="1">IF(AND(J1523&lt;&gt;"", O1523&lt;&gt;"", TODAY() &gt; O1523, N1523=""), "포스팅 지연",
IF(N1523&lt;&gt;"", "포스팅 완료",
IF(M1523=TRUE, "시술 완료",
IF(L1523=TRUE, "콘텐츠 가이드 전송",
IF(NOT(ISBLANK(J1523)), "예약 확정",
IF(I1523=TRUE, "구글폼 회신",
IF(H1523=TRUE, "구글폼 전송",
IF(G1523=TRUE, "거절",
IF(F1523=TRUE, "회신 수신",
"태핑 완료 회신대기")))))
))))</f>
        <v>포스팅 지연</v>
      </c>
      <c r="F1523" s="22" t="b">
        <v>1</v>
      </c>
      <c r="G1523" s="22" t="b">
        <v>0</v>
      </c>
      <c r="H1523" s="22" t="b">
        <v>0</v>
      </c>
      <c r="I1523" s="22" t="b">
        <f>IF(COUNTIF([1]!Form_Responses1[[#All],[Instagram account
(ex. idenel_official - Do not put "@")]], LOWER(A1523)) &gt; 0, TRUE, FALSE)</f>
        <v>1</v>
      </c>
      <c r="J1523" s="23">
        <v>45852.583333333336</v>
      </c>
      <c r="K1523" s="20" t="str">
        <f>IFERROR(VLOOKUP(LOWER(A1523), '[1]설문지 응답 시트1'!I:N, 6, FALSE), "")</f>
        <v>Benjamin Clinic (Gangnam)</v>
      </c>
      <c r="L1523" s="22" t="b">
        <v>0</v>
      </c>
      <c r="M1523" s="22" t="b">
        <v>0</v>
      </c>
      <c r="N1523" s="20"/>
      <c r="O1523" s="21">
        <f>IF(ISBLANK(Table1[[#This Row],[예약일(확정)]]),"",Table1[[#This Row],[예약일(확정)]]+7)</f>
        <v>45859.583333333336</v>
      </c>
      <c r="P1523" s="20"/>
      <c r="Q1523" s="20"/>
      <c r="R1523" s="20"/>
      <c r="S1523" s="20"/>
      <c r="T1523" s="20"/>
      <c r="U1523" s="19"/>
    </row>
    <row r="1524" spans="1:21" ht="14">
      <c r="A1524" s="46" t="s">
        <v>3866</v>
      </c>
      <c r="B1524" s="152" t="str">
        <f>"https://www.instagram.com/"&amp;A1524</f>
        <v>https://www.instagram.com/laughtraveleat</v>
      </c>
      <c r="C1524" s="107"/>
      <c r="D1524" s="148" t="s">
        <v>4</v>
      </c>
      <c r="E1524" s="11" t="str">
        <f ca="1">IF(AND(J1524&lt;&gt;"", O1524&lt;&gt;"", TODAY() &gt; O1524, N1524=""), "포스팅 지연",
IF(N1524&lt;&gt;"", "포스팅 완료",
IF(M1524=TRUE, "시술 완료",
IF(L1524=TRUE, "콘텐츠 가이드 전송",
IF(NOT(ISBLANK(J1524)), "예약 확정",
IF(I1524=TRUE, "구글폼 회신",
IF(H1524=TRUE, "구글폼 전송",
IF(G1524=TRUE, "거절",
IF(F1524=TRUE, "회신 수신",
"태핑 완료 회신대기")))))
))))</f>
        <v>구글폼 전송</v>
      </c>
      <c r="F1524" s="13" t="b">
        <v>1</v>
      </c>
      <c r="G1524" s="13" t="b">
        <v>0</v>
      </c>
      <c r="H1524" s="13" t="b">
        <v>1</v>
      </c>
      <c r="I1524" s="13" t="b">
        <f>IF(COUNTIF([1]!Form_Responses1[[#All],[Instagram account
(ex. idenel_official - Do not put "@")]], LOWER(A1524)) &gt; 0, TRUE, FALSE)</f>
        <v>0</v>
      </c>
      <c r="J1524" s="14"/>
      <c r="K1524" s="11" t="str">
        <f>IFERROR(VLOOKUP(LOWER(A1524), '[1]설문지 응답 시트1'!I:N, 6, FALSE), "")</f>
        <v/>
      </c>
      <c r="L1524" s="13" t="b">
        <v>0</v>
      </c>
      <c r="M1524" s="13" t="b">
        <v>0</v>
      </c>
      <c r="N1524" s="11"/>
      <c r="O1524" s="12" t="str">
        <f>IF(ISBLANK(Table1[[#This Row],[예약일(확정)]]),"",Table1[[#This Row],[예약일(확정)]]+7)</f>
        <v/>
      </c>
      <c r="P1524" s="11"/>
      <c r="Q1524" s="11"/>
      <c r="R1524" s="11"/>
      <c r="S1524" s="11"/>
      <c r="T1524" s="11"/>
      <c r="U1524" s="10"/>
    </row>
    <row r="1525" spans="1:21" ht="14">
      <c r="A1525" s="47" t="s">
        <v>3865</v>
      </c>
      <c r="B1525" s="151" t="str">
        <f>"https://www.instagram.com/"&amp;A1525</f>
        <v>https://www.instagram.com/eunicexplores</v>
      </c>
      <c r="C1525" s="109"/>
      <c r="D1525" s="150" t="s">
        <v>4</v>
      </c>
      <c r="E1525" s="20" t="str">
        <f ca="1">IF(AND(J1525&lt;&gt;"", O1525&lt;&gt;"", TODAY() &gt; O1525, N1525=""), "포스팅 지연",
IF(N1525&lt;&gt;"", "포스팅 완료",
IF(M1525=TRUE, "시술 완료",
IF(L1525=TRUE, "콘텐츠 가이드 전송",
IF(NOT(ISBLANK(J1525)), "예약 확정",
IF(I1525=TRUE, "구글폼 회신",
IF(H1525=TRUE, "구글폼 전송",
IF(G1525=TRUE, "거절",
IF(F1525=TRUE, "회신 수신",
"태핑 완료 회신대기")))))
))))</f>
        <v>태핑 완료 회신대기</v>
      </c>
      <c r="F1525" s="22" t="b">
        <v>0</v>
      </c>
      <c r="G1525" s="22" t="b">
        <v>0</v>
      </c>
      <c r="H1525" s="22" t="b">
        <v>0</v>
      </c>
      <c r="I1525" s="22" t="b">
        <f>IF(COUNTIF([1]!Form_Responses1[[#All],[Instagram account
(ex. idenel_official - Do not put "@")]], LOWER(A1525)) &gt; 0, TRUE, FALSE)</f>
        <v>0</v>
      </c>
      <c r="J1525" s="23"/>
      <c r="K1525" s="20" t="str">
        <f>IFERROR(VLOOKUP(LOWER(A1525), '[1]설문지 응답 시트1'!I:N, 6, FALSE), "")</f>
        <v/>
      </c>
      <c r="L1525" s="22" t="b">
        <v>0</v>
      </c>
      <c r="M1525" s="22" t="b">
        <v>0</v>
      </c>
      <c r="N1525" s="20"/>
      <c r="O1525" s="21" t="str">
        <f>IF(ISBLANK(Table1[[#This Row],[예약일(확정)]]),"",Table1[[#This Row],[예약일(확정)]]+7)</f>
        <v/>
      </c>
      <c r="P1525" s="20"/>
      <c r="Q1525" s="20"/>
      <c r="R1525" s="20"/>
      <c r="S1525" s="20"/>
      <c r="T1525" s="20"/>
      <c r="U1525" s="19"/>
    </row>
    <row r="1526" spans="1:21" ht="14">
      <c r="A1526" s="46" t="s">
        <v>3864</v>
      </c>
      <c r="B1526" s="152" t="str">
        <f>"https://www.instagram.com/"&amp;A1526</f>
        <v>https://www.instagram.com/arctheshark</v>
      </c>
      <c r="C1526" s="107"/>
      <c r="D1526" s="148" t="s">
        <v>4</v>
      </c>
      <c r="E1526" s="11" t="str">
        <f ca="1">IF(AND(J1526&lt;&gt;"", O1526&lt;&gt;"", TODAY() &gt; O1526, N1526=""), "포스팅 지연",
IF(N1526&lt;&gt;"", "포스팅 완료",
IF(M1526=TRUE, "시술 완료",
IF(L1526=TRUE, "콘텐츠 가이드 전송",
IF(NOT(ISBLANK(J1526)), "예약 확정",
IF(I1526=TRUE, "구글폼 회신",
IF(H1526=TRUE, "구글폼 전송",
IF(G1526=TRUE, "거절",
IF(F1526=TRUE, "회신 수신",
"태핑 완료 회신대기")))))
))))</f>
        <v>회신 수신</v>
      </c>
      <c r="F1526" s="13" t="b">
        <v>1</v>
      </c>
      <c r="G1526" s="13" t="b">
        <v>0</v>
      </c>
      <c r="H1526" s="13" t="b">
        <v>0</v>
      </c>
      <c r="I1526" s="13" t="b">
        <f>IF(COUNTIF([1]!Form_Responses1[[#All],[Instagram account
(ex. idenel_official - Do not put "@")]], LOWER(A1526)) &gt; 0, TRUE, FALSE)</f>
        <v>0</v>
      </c>
      <c r="J1526" s="14"/>
      <c r="K1526" s="11" t="str">
        <f>IFERROR(VLOOKUP(LOWER(A1526), '[1]설문지 응답 시트1'!I:N, 6, FALSE), "")</f>
        <v/>
      </c>
      <c r="L1526" s="13" t="b">
        <v>0</v>
      </c>
      <c r="M1526" s="13" t="b">
        <v>0</v>
      </c>
      <c r="N1526" s="11"/>
      <c r="O1526" s="12" t="str">
        <f>IF(ISBLANK(Table1[[#This Row],[예약일(확정)]]),"",Table1[[#This Row],[예약일(확정)]]+7)</f>
        <v/>
      </c>
      <c r="P1526" s="11"/>
      <c r="Q1526" s="11"/>
      <c r="R1526" s="11"/>
      <c r="S1526" s="11"/>
      <c r="T1526" s="11"/>
      <c r="U1526" s="10"/>
    </row>
    <row r="1527" spans="1:21" ht="14">
      <c r="A1527" s="47" t="s">
        <v>3863</v>
      </c>
      <c r="B1527" s="151" t="str">
        <f>"https://www.instagram.com/"&amp;A1527</f>
        <v>https://www.instagram.com/jinabaobina</v>
      </c>
      <c r="C1527" s="109"/>
      <c r="D1527" s="150" t="s">
        <v>4</v>
      </c>
      <c r="E1527" s="20" t="str">
        <f ca="1">IF(AND(J1527&lt;&gt;"", O1527&lt;&gt;"", TODAY() &gt; O1527, N1527=""), "포스팅 지연",
IF(N1527&lt;&gt;"", "포스팅 완료",
IF(M1527=TRUE, "시술 완료",
IF(L1527=TRUE, "콘텐츠 가이드 전송",
IF(NOT(ISBLANK(J1527)), "예약 확정",
IF(I1527=TRUE, "구글폼 회신",
IF(H1527=TRUE, "구글폼 전송",
IF(G1527=TRUE, "거절",
IF(F1527=TRUE, "회신 수신",
"태핑 완료 회신대기")))))
))))</f>
        <v>태핑 완료 회신대기</v>
      </c>
      <c r="F1527" s="22" t="b">
        <v>0</v>
      </c>
      <c r="G1527" s="22" t="b">
        <v>0</v>
      </c>
      <c r="H1527" s="22" t="b">
        <v>0</v>
      </c>
      <c r="I1527" s="22" t="b">
        <f>IF(COUNTIF([1]!Form_Responses1[[#All],[Instagram account
(ex. idenel_official - Do not put "@")]], LOWER(A1527)) &gt; 0, TRUE, FALSE)</f>
        <v>0</v>
      </c>
      <c r="J1527" s="23"/>
      <c r="K1527" s="20" t="str">
        <f>IFERROR(VLOOKUP(LOWER(A1527), '[1]설문지 응답 시트1'!I:N, 6, FALSE), "")</f>
        <v/>
      </c>
      <c r="L1527" s="22" t="b">
        <v>0</v>
      </c>
      <c r="M1527" s="22" t="b">
        <v>0</v>
      </c>
      <c r="N1527" s="20"/>
      <c r="O1527" s="21" t="str">
        <f>IF(ISBLANK(Table1[[#This Row],[예약일(확정)]]),"",Table1[[#This Row],[예약일(확정)]]+7)</f>
        <v/>
      </c>
      <c r="P1527" s="20"/>
      <c r="Q1527" s="20"/>
      <c r="R1527" s="20"/>
      <c r="S1527" s="20"/>
      <c r="T1527" s="20"/>
      <c r="U1527" s="19"/>
    </row>
    <row r="1528" spans="1:21" ht="14">
      <c r="A1528" s="46" t="s">
        <v>3862</v>
      </c>
      <c r="B1528" s="152" t="str">
        <f>"https://www.instagram.com/"&amp;A1528</f>
        <v>https://www.instagram.com/elenamurzello</v>
      </c>
      <c r="C1528" s="107"/>
      <c r="D1528" s="148" t="s">
        <v>4</v>
      </c>
      <c r="E1528" s="11" t="str">
        <f ca="1">IF(AND(J1528&lt;&gt;"", O1528&lt;&gt;"", TODAY() &gt; O1528, N1528=""), "포스팅 지연",
IF(N1528&lt;&gt;"", "포스팅 완료",
IF(M1528=TRUE, "시술 완료",
IF(L1528=TRUE, "콘텐츠 가이드 전송",
IF(NOT(ISBLANK(J1528)), "예약 확정",
IF(I1528=TRUE, "구글폼 회신",
IF(H1528=TRUE, "구글폼 전송",
IF(G1528=TRUE, "거절",
IF(F1528=TRUE, "회신 수신",
"태핑 완료 회신대기")))))
))))</f>
        <v>회신 수신</v>
      </c>
      <c r="F1528" s="13" t="b">
        <v>1</v>
      </c>
      <c r="G1528" s="13" t="b">
        <v>0</v>
      </c>
      <c r="H1528" s="13" t="b">
        <v>0</v>
      </c>
      <c r="I1528" s="13" t="b">
        <f>IF(COUNTIF([1]!Form_Responses1[[#All],[Instagram account
(ex. idenel_official - Do not put "@")]], LOWER(A1528)) &gt; 0, TRUE, FALSE)</f>
        <v>0</v>
      </c>
      <c r="J1528" s="14"/>
      <c r="K1528" s="11" t="str">
        <f>IFERROR(VLOOKUP(LOWER(A1528), '[1]설문지 응답 시트1'!I:N, 6, FALSE), "")</f>
        <v/>
      </c>
      <c r="L1528" s="13" t="b">
        <v>0</v>
      </c>
      <c r="M1528" s="13" t="b">
        <v>0</v>
      </c>
      <c r="N1528" s="11"/>
      <c r="O1528" s="12" t="str">
        <f>IF(ISBLANK(Table1[[#This Row],[예약일(확정)]]),"",Table1[[#This Row],[예약일(확정)]]+7)</f>
        <v/>
      </c>
      <c r="P1528" s="11"/>
      <c r="Q1528" s="11"/>
      <c r="R1528" s="11"/>
      <c r="S1528" s="11"/>
      <c r="T1528" s="11"/>
      <c r="U1528" s="10"/>
    </row>
    <row r="1529" spans="1:21" ht="14">
      <c r="A1529" s="47" t="s">
        <v>3861</v>
      </c>
      <c r="B1529" s="151" t="str">
        <f>"https://www.instagram.com/"&amp;A1529</f>
        <v>https://www.instagram.com/aroundwarren</v>
      </c>
      <c r="C1529" s="109"/>
      <c r="D1529" s="150" t="s">
        <v>4</v>
      </c>
      <c r="E1529" s="20" t="str">
        <f ca="1">IF(AND(J1529&lt;&gt;"", O1529&lt;&gt;"", TODAY() &gt; O1529, N1529=""), "포스팅 지연",
IF(N1529&lt;&gt;"", "포스팅 완료",
IF(M1529=TRUE, "시술 완료",
IF(L1529=TRUE, "콘텐츠 가이드 전송",
IF(NOT(ISBLANK(J1529)), "예약 확정",
IF(I1529=TRUE, "구글폼 회신",
IF(H1529=TRUE, "구글폼 전송",
IF(G1529=TRUE, "거절",
IF(F1529=TRUE, "회신 수신",
"태핑 완료 회신대기")))))
))))</f>
        <v>태핑 완료 회신대기</v>
      </c>
      <c r="F1529" s="22" t="b">
        <v>0</v>
      </c>
      <c r="G1529" s="22" t="b">
        <v>0</v>
      </c>
      <c r="H1529" s="22" t="b">
        <v>0</v>
      </c>
      <c r="I1529" s="22" t="b">
        <f>IF(COUNTIF([1]!Form_Responses1[[#All],[Instagram account
(ex. idenel_official - Do not put "@")]], LOWER(A1529)) &gt; 0, TRUE, FALSE)</f>
        <v>0</v>
      </c>
      <c r="J1529" s="23"/>
      <c r="K1529" s="20" t="str">
        <f>IFERROR(VLOOKUP(LOWER(A1529), '[1]설문지 응답 시트1'!I:N, 6, FALSE), "")</f>
        <v/>
      </c>
      <c r="L1529" s="22" t="b">
        <v>0</v>
      </c>
      <c r="M1529" s="22" t="b">
        <v>0</v>
      </c>
      <c r="N1529" s="20"/>
      <c r="O1529" s="21" t="str">
        <f>IF(ISBLANK(Table1[[#This Row],[예약일(확정)]]),"",Table1[[#This Row],[예약일(확정)]]+7)</f>
        <v/>
      </c>
      <c r="P1529" s="20"/>
      <c r="Q1529" s="20"/>
      <c r="R1529" s="20"/>
      <c r="S1529" s="20"/>
      <c r="T1529" s="20"/>
      <c r="U1529" s="19"/>
    </row>
    <row r="1530" spans="1:21" ht="14">
      <c r="A1530" s="46" t="s">
        <v>3860</v>
      </c>
      <c r="B1530" s="152" t="str">
        <f>"https://www.instagram.com/"&amp;A1530</f>
        <v>https://www.instagram.com/nastya.jung</v>
      </c>
      <c r="C1530" s="107"/>
      <c r="D1530" s="148" t="s">
        <v>4</v>
      </c>
      <c r="E1530" s="11" t="str">
        <f ca="1">IF(AND(J1530&lt;&gt;"", O1530&lt;&gt;"", TODAY() &gt; O1530, N1530=""), "포스팅 지연",
IF(N1530&lt;&gt;"", "포스팅 완료",
IF(M1530=TRUE, "시술 완료",
IF(L1530=TRUE, "콘텐츠 가이드 전송",
IF(NOT(ISBLANK(J1530)), "예약 확정",
IF(I1530=TRUE, "구글폼 회신",
IF(H1530=TRUE, "구글폼 전송",
IF(G1530=TRUE, "거절",
IF(F1530=TRUE, "회신 수신",
"태핑 완료 회신대기")))))
))))</f>
        <v>태핑 완료 회신대기</v>
      </c>
      <c r="F1530" s="13" t="b">
        <v>0</v>
      </c>
      <c r="G1530" s="13" t="b">
        <v>0</v>
      </c>
      <c r="H1530" s="13" t="b">
        <v>0</v>
      </c>
      <c r="I1530" s="13" t="b">
        <f>IF(COUNTIF([1]!Form_Responses1[[#All],[Instagram account
(ex. idenel_official - Do not put "@")]], LOWER(A1530)) &gt; 0, TRUE, FALSE)</f>
        <v>0</v>
      </c>
      <c r="J1530" s="14"/>
      <c r="K1530" s="11" t="str">
        <f>IFERROR(VLOOKUP(LOWER(A1530), '[1]설문지 응답 시트1'!I:N, 6, FALSE), "")</f>
        <v/>
      </c>
      <c r="L1530" s="13" t="b">
        <v>0</v>
      </c>
      <c r="M1530" s="13" t="b">
        <v>0</v>
      </c>
      <c r="N1530" s="11"/>
      <c r="O1530" s="12" t="str">
        <f>IF(ISBLANK(Table1[[#This Row],[예약일(확정)]]),"",Table1[[#This Row],[예약일(확정)]]+7)</f>
        <v/>
      </c>
      <c r="P1530" s="11"/>
      <c r="Q1530" s="11"/>
      <c r="R1530" s="11"/>
      <c r="S1530" s="11"/>
      <c r="T1530" s="11"/>
      <c r="U1530" s="10"/>
    </row>
    <row r="1531" spans="1:21" ht="14">
      <c r="A1531" s="47" t="s">
        <v>3859</v>
      </c>
      <c r="B1531" s="151" t="str">
        <f>"https://www.instagram.com/"&amp;A1531</f>
        <v>https://www.instagram.com/ellehyland</v>
      </c>
      <c r="C1531" s="109"/>
      <c r="D1531" s="150" t="s">
        <v>4</v>
      </c>
      <c r="E1531" s="20" t="str">
        <f ca="1">IF(AND(J1531&lt;&gt;"", O1531&lt;&gt;"", TODAY() &gt; O1531, N1531=""), "포스팅 지연",
IF(N1531&lt;&gt;"", "포스팅 완료",
IF(M1531=TRUE, "시술 완료",
IF(L1531=TRUE, "콘텐츠 가이드 전송",
IF(NOT(ISBLANK(J1531)), "예약 확정",
IF(I1531=TRUE, "구글폼 회신",
IF(H1531=TRUE, "구글폼 전송",
IF(G1531=TRUE, "거절",
IF(F1531=TRUE, "회신 수신",
"태핑 완료 회신대기")))))
))))</f>
        <v>태핑 완료 회신대기</v>
      </c>
      <c r="F1531" s="22" t="b">
        <v>0</v>
      </c>
      <c r="G1531" s="22" t="b">
        <v>0</v>
      </c>
      <c r="H1531" s="22" t="b">
        <v>0</v>
      </c>
      <c r="I1531" s="22" t="b">
        <f>IF(COUNTIF([1]!Form_Responses1[[#All],[Instagram account
(ex. idenel_official - Do not put "@")]], LOWER(A1531)) &gt; 0, TRUE, FALSE)</f>
        <v>0</v>
      </c>
      <c r="J1531" s="23"/>
      <c r="K1531" s="20" t="str">
        <f>IFERROR(VLOOKUP(LOWER(A1531), '[1]설문지 응답 시트1'!I:N, 6, FALSE), "")</f>
        <v/>
      </c>
      <c r="L1531" s="22" t="b">
        <v>0</v>
      </c>
      <c r="M1531" s="22" t="b">
        <v>0</v>
      </c>
      <c r="N1531" s="20"/>
      <c r="O1531" s="21" t="str">
        <f>IF(ISBLANK(Table1[[#This Row],[예약일(확정)]]),"",Table1[[#This Row],[예약일(확정)]]+7)</f>
        <v/>
      </c>
      <c r="P1531" s="20"/>
      <c r="Q1531" s="20"/>
      <c r="R1531" s="20"/>
      <c r="S1531" s="20"/>
      <c r="T1531" s="20"/>
      <c r="U1531" s="19"/>
    </row>
    <row r="1532" spans="1:21" ht="14">
      <c r="A1532" s="46" t="s">
        <v>3858</v>
      </c>
      <c r="B1532" s="152" t="str">
        <f>"https://www.instagram.com/"&amp;A1532</f>
        <v>https://www.instagram.com/_ginger.nika_</v>
      </c>
      <c r="C1532" s="107"/>
      <c r="D1532" s="148" t="s">
        <v>4</v>
      </c>
      <c r="E1532" s="11" t="str">
        <f ca="1">IF(AND(J1532&lt;&gt;"", O1532&lt;&gt;"", TODAY() &gt; O1532, N1532=""), "포스팅 지연",
IF(N1532&lt;&gt;"", "포스팅 완료",
IF(M1532=TRUE, "시술 완료",
IF(L1532=TRUE, "콘텐츠 가이드 전송",
IF(NOT(ISBLANK(J1532)), "예약 확정",
IF(I1532=TRUE, "구글폼 회신",
IF(H1532=TRUE, "구글폼 전송",
IF(G1532=TRUE, "거절",
IF(F1532=TRUE, "회신 수신",
"태핑 완료 회신대기")))))
))))</f>
        <v>태핑 완료 회신대기</v>
      </c>
      <c r="F1532" s="13" t="b">
        <v>0</v>
      </c>
      <c r="G1532" s="13" t="b">
        <v>0</v>
      </c>
      <c r="H1532" s="13" t="b">
        <v>0</v>
      </c>
      <c r="I1532" s="13" t="b">
        <f>IF(COUNTIF([1]!Form_Responses1[[#All],[Instagram account
(ex. idenel_official - Do not put "@")]], LOWER(A1532)) &gt; 0, TRUE, FALSE)</f>
        <v>0</v>
      </c>
      <c r="J1532" s="14"/>
      <c r="K1532" s="11" t="str">
        <f>IFERROR(VLOOKUP(LOWER(A1532), '[1]설문지 응답 시트1'!I:N, 6, FALSE), "")</f>
        <v/>
      </c>
      <c r="L1532" s="13" t="b">
        <v>0</v>
      </c>
      <c r="M1532" s="13" t="b">
        <v>0</v>
      </c>
      <c r="N1532" s="11"/>
      <c r="O1532" s="12" t="str">
        <f>IF(ISBLANK(Table1[[#This Row],[예약일(확정)]]),"",Table1[[#This Row],[예약일(확정)]]+7)</f>
        <v/>
      </c>
      <c r="P1532" s="11"/>
      <c r="Q1532" s="11"/>
      <c r="R1532" s="11"/>
      <c r="S1532" s="11"/>
      <c r="T1532" s="11"/>
      <c r="U1532" s="10"/>
    </row>
    <row r="1533" spans="1:21" ht="14">
      <c r="A1533" s="47" t="s">
        <v>3857</v>
      </c>
      <c r="B1533" s="151" t="str">
        <f>"https://www.instagram.com/"&amp;A1533</f>
        <v>https://www.instagram.com/darjaromanova</v>
      </c>
      <c r="C1533" s="109"/>
      <c r="D1533" s="150" t="s">
        <v>4</v>
      </c>
      <c r="E1533" s="20" t="str">
        <f ca="1">IF(AND(J1533&lt;&gt;"", O1533&lt;&gt;"", TODAY() &gt; O1533, N1533=""), "포스팅 지연",
IF(N1533&lt;&gt;"", "포스팅 완료",
IF(M1533=TRUE, "시술 완료",
IF(L1533=TRUE, "콘텐츠 가이드 전송",
IF(NOT(ISBLANK(J1533)), "예약 확정",
IF(I1533=TRUE, "구글폼 회신",
IF(H1533=TRUE, "구글폼 전송",
IF(G1533=TRUE, "거절",
IF(F1533=TRUE, "회신 수신",
"태핑 완료 회신대기")))))
))))</f>
        <v>태핑 완료 회신대기</v>
      </c>
      <c r="F1533" s="22" t="b">
        <v>0</v>
      </c>
      <c r="G1533" s="22" t="b">
        <v>0</v>
      </c>
      <c r="H1533" s="22" t="b">
        <v>0</v>
      </c>
      <c r="I1533" s="22" t="b">
        <f>IF(COUNTIF([1]!Form_Responses1[[#All],[Instagram account
(ex. idenel_official - Do not put "@")]], LOWER(A1533)) &gt; 0, TRUE, FALSE)</f>
        <v>0</v>
      </c>
      <c r="J1533" s="23"/>
      <c r="K1533" s="20" t="str">
        <f>IFERROR(VLOOKUP(LOWER(A1533), '[1]설문지 응답 시트1'!I:N, 6, FALSE), "")</f>
        <v/>
      </c>
      <c r="L1533" s="22" t="b">
        <v>0</v>
      </c>
      <c r="M1533" s="22" t="b">
        <v>0</v>
      </c>
      <c r="N1533" s="20"/>
      <c r="O1533" s="21" t="str">
        <f>IF(ISBLANK(Table1[[#This Row],[예약일(확정)]]),"",Table1[[#This Row],[예약일(확정)]]+7)</f>
        <v/>
      </c>
      <c r="P1533" s="20"/>
      <c r="Q1533" s="20"/>
      <c r="R1533" s="20"/>
      <c r="S1533" s="20"/>
      <c r="T1533" s="20"/>
      <c r="U1533" s="19"/>
    </row>
    <row r="1534" spans="1:21" ht="14">
      <c r="A1534" s="46" t="s">
        <v>3856</v>
      </c>
      <c r="B1534" s="152" t="str">
        <f>"https://www.instagram.com/"&amp;A1534</f>
        <v>https://www.instagram.com/sogand.korea</v>
      </c>
      <c r="C1534" s="107"/>
      <c r="D1534" s="148" t="s">
        <v>4</v>
      </c>
      <c r="E1534" s="11" t="str">
        <f ca="1">IF(AND(J1534&lt;&gt;"", O1534&lt;&gt;"", TODAY() &gt; O1534, N1534=""), "포스팅 지연",
IF(N1534&lt;&gt;"", "포스팅 완료",
IF(M1534=TRUE, "시술 완료",
IF(L1534=TRUE, "콘텐츠 가이드 전송",
IF(NOT(ISBLANK(J1534)), "예약 확정",
IF(I1534=TRUE, "구글폼 회신",
IF(H1534=TRUE, "구글폼 전송",
IF(G1534=TRUE, "거절",
IF(F1534=TRUE, "회신 수신",
"태핑 완료 회신대기")))))
))))</f>
        <v>태핑 완료 회신대기</v>
      </c>
      <c r="F1534" s="13" t="b">
        <v>0</v>
      </c>
      <c r="G1534" s="13" t="b">
        <v>0</v>
      </c>
      <c r="H1534" s="13" t="b">
        <v>0</v>
      </c>
      <c r="I1534" s="13" t="b">
        <f>IF(COUNTIF([1]!Form_Responses1[[#All],[Instagram account
(ex. idenel_official - Do not put "@")]], LOWER(A1534)) &gt; 0, TRUE, FALSE)</f>
        <v>0</v>
      </c>
      <c r="J1534" s="14"/>
      <c r="K1534" s="11" t="str">
        <f>IFERROR(VLOOKUP(LOWER(A1534), '[1]설문지 응답 시트1'!I:N, 6, FALSE), "")</f>
        <v/>
      </c>
      <c r="L1534" s="13" t="b">
        <v>0</v>
      </c>
      <c r="M1534" s="13" t="b">
        <v>0</v>
      </c>
      <c r="N1534" s="11"/>
      <c r="O1534" s="12" t="str">
        <f>IF(ISBLANK(Table1[[#This Row],[예약일(확정)]]),"",Table1[[#This Row],[예약일(확정)]]+7)</f>
        <v/>
      </c>
      <c r="P1534" s="11"/>
      <c r="Q1534" s="11"/>
      <c r="R1534" s="11"/>
      <c r="S1534" s="11"/>
      <c r="T1534" s="11"/>
      <c r="U1534" s="10"/>
    </row>
    <row r="1535" spans="1:21" ht="14">
      <c r="A1535" s="47" t="s">
        <v>3855</v>
      </c>
      <c r="B1535" s="151" t="str">
        <f>"https://www.instagram.com/"&amp;A1535</f>
        <v>https://www.instagram.com/ershyoshow</v>
      </c>
      <c r="C1535" s="109"/>
      <c r="D1535" s="150" t="s">
        <v>4</v>
      </c>
      <c r="E1535" s="20" t="str">
        <f ca="1">IF(AND(J1535&lt;&gt;"", O1535&lt;&gt;"", TODAY() &gt; O1535, N1535=""), "포스팅 지연",
IF(N1535&lt;&gt;"", "포스팅 완료",
IF(M1535=TRUE, "시술 완료",
IF(L1535=TRUE, "콘텐츠 가이드 전송",
IF(NOT(ISBLANK(J1535)), "예약 확정",
IF(I1535=TRUE, "구글폼 회신",
IF(H1535=TRUE, "구글폼 전송",
IF(G1535=TRUE, "거절",
IF(F1535=TRUE, "회신 수신",
"태핑 완료 회신대기")))))
))))</f>
        <v>거절</v>
      </c>
      <c r="F1535" s="22" t="b">
        <v>1</v>
      </c>
      <c r="G1535" s="22" t="b">
        <v>1</v>
      </c>
      <c r="H1535" s="22" t="b">
        <v>0</v>
      </c>
      <c r="I1535" s="22" t="b">
        <f>IF(COUNTIF([1]!Form_Responses1[[#All],[Instagram account
(ex. idenel_official - Do not put "@")]], LOWER(A1535)) &gt; 0, TRUE, FALSE)</f>
        <v>0</v>
      </c>
      <c r="J1535" s="23"/>
      <c r="K1535" s="20" t="str">
        <f>IFERROR(VLOOKUP(LOWER(A1535), '[1]설문지 응답 시트1'!I:N, 6, FALSE), "")</f>
        <v/>
      </c>
      <c r="L1535" s="22" t="b">
        <v>0</v>
      </c>
      <c r="M1535" s="22" t="b">
        <v>0</v>
      </c>
      <c r="N1535" s="20"/>
      <c r="O1535" s="21" t="str">
        <f>IF(ISBLANK(Table1[[#This Row],[예약일(확정)]]),"",Table1[[#This Row],[예약일(확정)]]+7)</f>
        <v/>
      </c>
      <c r="P1535" s="20"/>
      <c r="Q1535" s="20"/>
      <c r="R1535" s="20"/>
      <c r="S1535" s="20"/>
      <c r="T1535" s="20"/>
      <c r="U1535" s="19"/>
    </row>
    <row r="1536" spans="1:21" ht="14">
      <c r="A1536" s="46" t="s">
        <v>3854</v>
      </c>
      <c r="B1536" s="152" t="str">
        <f>"https://www.instagram.com/"&amp;A1536</f>
        <v>https://www.instagram.com/beck_tursunov</v>
      </c>
      <c r="C1536" s="107"/>
      <c r="D1536" s="148" t="s">
        <v>4</v>
      </c>
      <c r="E1536" s="11" t="str">
        <f ca="1">IF(AND(J1536&lt;&gt;"", O1536&lt;&gt;"", TODAY() &gt; O1536, N1536=""), "포스팅 지연",
IF(N1536&lt;&gt;"", "포스팅 완료",
IF(M1536=TRUE, "시술 완료",
IF(L1536=TRUE, "콘텐츠 가이드 전송",
IF(NOT(ISBLANK(J1536)), "예약 확정",
IF(I1536=TRUE, "구글폼 회신",
IF(H1536=TRUE, "구글폼 전송",
IF(G1536=TRUE, "거절",
IF(F1536=TRUE, "회신 수신",
"태핑 완료 회신대기")))))
))))</f>
        <v>태핑 완료 회신대기</v>
      </c>
      <c r="F1536" s="13" t="b">
        <v>0</v>
      </c>
      <c r="G1536" s="13" t="b">
        <v>0</v>
      </c>
      <c r="H1536" s="13" t="b">
        <v>0</v>
      </c>
      <c r="I1536" s="13" t="b">
        <f>IF(COUNTIF([1]!Form_Responses1[[#All],[Instagram account
(ex. idenel_official - Do not put "@")]], LOWER(A1536)) &gt; 0, TRUE, FALSE)</f>
        <v>0</v>
      </c>
      <c r="J1536" s="14"/>
      <c r="K1536" s="11" t="str">
        <f>IFERROR(VLOOKUP(LOWER(A1536), '[1]설문지 응답 시트1'!I:N, 6, FALSE), "")</f>
        <v/>
      </c>
      <c r="L1536" s="13" t="b">
        <v>0</v>
      </c>
      <c r="M1536" s="13" t="b">
        <v>0</v>
      </c>
      <c r="N1536" s="11"/>
      <c r="O1536" s="12" t="str">
        <f>IF(ISBLANK(Table1[[#This Row],[예약일(확정)]]),"",Table1[[#This Row],[예약일(확정)]]+7)</f>
        <v/>
      </c>
      <c r="P1536" s="11"/>
      <c r="Q1536" s="11"/>
      <c r="R1536" s="11"/>
      <c r="S1536" s="11"/>
      <c r="T1536" s="11"/>
      <c r="U1536" s="10"/>
    </row>
    <row r="1537" spans="1:21" ht="14">
      <c r="A1537" s="47" t="s">
        <v>3853</v>
      </c>
      <c r="B1537" s="151" t="str">
        <f>"https://www.instagram.com/"&amp;A1537</f>
        <v>https://www.instagram.com/hddmzz</v>
      </c>
      <c r="C1537" s="109"/>
      <c r="D1537" s="150" t="s">
        <v>4</v>
      </c>
      <c r="E1537" s="20" t="str">
        <f ca="1">IF(AND(J1537&lt;&gt;"", O1537&lt;&gt;"", TODAY() &gt; O1537, N1537=""), "포스팅 지연",
IF(N1537&lt;&gt;"", "포스팅 완료",
IF(M1537=TRUE, "시술 완료",
IF(L1537=TRUE, "콘텐츠 가이드 전송",
IF(NOT(ISBLANK(J1537)), "예약 확정",
IF(I1537=TRUE, "구글폼 회신",
IF(H1537=TRUE, "구글폼 전송",
IF(G1537=TRUE, "거절",
IF(F1537=TRUE, "회신 수신",
"태핑 완료 회신대기")))))
))))</f>
        <v>태핑 완료 회신대기</v>
      </c>
      <c r="F1537" s="22" t="b">
        <v>0</v>
      </c>
      <c r="G1537" s="22" t="b">
        <v>0</v>
      </c>
      <c r="H1537" s="22" t="b">
        <v>0</v>
      </c>
      <c r="I1537" s="22" t="b">
        <f>IF(COUNTIF([1]!Form_Responses1[[#All],[Instagram account
(ex. idenel_official - Do not put "@")]], LOWER(A1537)) &gt; 0, TRUE, FALSE)</f>
        <v>0</v>
      </c>
      <c r="J1537" s="23"/>
      <c r="K1537" s="20" t="str">
        <f>IFERROR(VLOOKUP(LOWER(A1537), '[1]설문지 응답 시트1'!I:N, 6, FALSE), "")</f>
        <v/>
      </c>
      <c r="L1537" s="22" t="b">
        <v>0</v>
      </c>
      <c r="M1537" s="22" t="b">
        <v>0</v>
      </c>
      <c r="N1537" s="20"/>
      <c r="O1537" s="21" t="str">
        <f>IF(ISBLANK(Table1[[#This Row],[예약일(확정)]]),"",Table1[[#This Row],[예약일(확정)]]+7)</f>
        <v/>
      </c>
      <c r="P1537" s="20"/>
      <c r="Q1537" s="20"/>
      <c r="R1537" s="20"/>
      <c r="S1537" s="20"/>
      <c r="T1537" s="20"/>
      <c r="U1537" s="19"/>
    </row>
    <row r="1538" spans="1:21" ht="14">
      <c r="A1538" s="46" t="s">
        <v>3852</v>
      </c>
      <c r="B1538" s="152" t="str">
        <f>"https://www.instagram.com/"&amp;A1538</f>
        <v>https://www.instagram.com/shadi_pariazar</v>
      </c>
      <c r="C1538" s="107"/>
      <c r="D1538" s="148" t="s">
        <v>4</v>
      </c>
      <c r="E1538" s="11" t="str">
        <f ca="1">IF(AND(J1538&lt;&gt;"", O1538&lt;&gt;"", TODAY() &gt; O1538, N1538=""), "포스팅 지연",
IF(N1538&lt;&gt;"", "포스팅 완료",
IF(M1538=TRUE, "시술 완료",
IF(L1538=TRUE, "콘텐츠 가이드 전송",
IF(NOT(ISBLANK(J1538)), "예약 확정",
IF(I1538=TRUE, "구글폼 회신",
IF(H1538=TRUE, "구글폼 전송",
IF(G1538=TRUE, "거절",
IF(F1538=TRUE, "회신 수신",
"태핑 완료 회신대기")))))
))))</f>
        <v>태핑 완료 회신대기</v>
      </c>
      <c r="F1538" s="13" t="b">
        <v>0</v>
      </c>
      <c r="G1538" s="13" t="b">
        <v>0</v>
      </c>
      <c r="H1538" s="13" t="b">
        <v>0</v>
      </c>
      <c r="I1538" s="13" t="b">
        <f>IF(COUNTIF([1]!Form_Responses1[[#All],[Instagram account
(ex. idenel_official - Do not put "@")]], LOWER(A1538)) &gt; 0, TRUE, FALSE)</f>
        <v>0</v>
      </c>
      <c r="J1538" s="14"/>
      <c r="K1538" s="11" t="str">
        <f>IFERROR(VLOOKUP(LOWER(A1538), '[1]설문지 응답 시트1'!I:N, 6, FALSE), "")</f>
        <v/>
      </c>
      <c r="L1538" s="13" t="b">
        <v>0</v>
      </c>
      <c r="M1538" s="13" t="b">
        <v>0</v>
      </c>
      <c r="N1538" s="11"/>
      <c r="O1538" s="12" t="str">
        <f>IF(ISBLANK(Table1[[#This Row],[예약일(확정)]]),"",Table1[[#This Row],[예약일(확정)]]+7)</f>
        <v/>
      </c>
      <c r="P1538" s="11"/>
      <c r="Q1538" s="11"/>
      <c r="R1538" s="11"/>
      <c r="S1538" s="11"/>
      <c r="T1538" s="11"/>
      <c r="U1538" s="10"/>
    </row>
    <row r="1539" spans="1:21" ht="14">
      <c r="A1539" s="47" t="s">
        <v>3851</v>
      </c>
      <c r="B1539" s="151" t="str">
        <f>"https://www.instagram.com/"&amp;A1539</f>
        <v>https://www.instagram.com/mari.8.26</v>
      </c>
      <c r="C1539" s="109"/>
      <c r="D1539" s="150" t="s">
        <v>4</v>
      </c>
      <c r="E1539" s="20" t="str">
        <f ca="1">IF(AND(J1539&lt;&gt;"", O1539&lt;&gt;"", TODAY() &gt; O1539, N1539=""), "포스팅 지연",
IF(N1539&lt;&gt;"", "포스팅 완료",
IF(M1539=TRUE, "시술 완료",
IF(L1539=TRUE, "콘텐츠 가이드 전송",
IF(NOT(ISBLANK(J1539)), "예약 확정",
IF(I1539=TRUE, "구글폼 회신",
IF(H1539=TRUE, "구글폼 전송",
IF(G1539=TRUE, "거절",
IF(F1539=TRUE, "회신 수신",
"태핑 완료 회신대기")))))
))))</f>
        <v>태핑 완료 회신대기</v>
      </c>
      <c r="F1539" s="22" t="b">
        <v>0</v>
      </c>
      <c r="G1539" s="22" t="b">
        <v>0</v>
      </c>
      <c r="H1539" s="22" t="b">
        <v>0</v>
      </c>
      <c r="I1539" s="22" t="b">
        <f>IF(COUNTIF([1]!Form_Responses1[[#All],[Instagram account
(ex. idenel_official - Do not put "@")]], LOWER(A1539)) &gt; 0, TRUE, FALSE)</f>
        <v>0</v>
      </c>
      <c r="J1539" s="23"/>
      <c r="K1539" s="20" t="str">
        <f>IFERROR(VLOOKUP(LOWER(A1539), '[1]설문지 응답 시트1'!I:N, 6, FALSE), "")</f>
        <v/>
      </c>
      <c r="L1539" s="22" t="b">
        <v>0</v>
      </c>
      <c r="M1539" s="22" t="b">
        <v>0</v>
      </c>
      <c r="N1539" s="20"/>
      <c r="O1539" s="21" t="str">
        <f>IF(ISBLANK(Table1[[#This Row],[예약일(확정)]]),"",Table1[[#This Row],[예약일(확정)]]+7)</f>
        <v/>
      </c>
      <c r="P1539" s="20"/>
      <c r="Q1539" s="20"/>
      <c r="R1539" s="20"/>
      <c r="S1539" s="20"/>
      <c r="T1539" s="20"/>
      <c r="U1539" s="19"/>
    </row>
    <row r="1540" spans="1:21" ht="14">
      <c r="A1540" s="46" t="s">
        <v>3850</v>
      </c>
      <c r="B1540" s="152" t="str">
        <f>"https://www.instagram.com/"&amp;A1540</f>
        <v>https://www.instagram.com/kiminhee95</v>
      </c>
      <c r="C1540" s="107"/>
      <c r="D1540" s="148" t="s">
        <v>4</v>
      </c>
      <c r="E1540" s="11" t="str">
        <f ca="1">IF(AND(J1540&lt;&gt;"", O1540&lt;&gt;"", TODAY() &gt; O1540, N1540=""), "포스팅 지연",
IF(N1540&lt;&gt;"", "포스팅 완료",
IF(M1540=TRUE, "시술 완료",
IF(L1540=TRUE, "콘텐츠 가이드 전송",
IF(NOT(ISBLANK(J1540)), "예약 확정",
IF(I1540=TRUE, "구글폼 회신",
IF(H1540=TRUE, "구글폼 전송",
IF(G1540=TRUE, "거절",
IF(F1540=TRUE, "회신 수신",
"태핑 완료 회신대기")))))
))))</f>
        <v>태핑 완료 회신대기</v>
      </c>
      <c r="F1540" s="13" t="b">
        <v>0</v>
      </c>
      <c r="G1540" s="13" t="b">
        <v>0</v>
      </c>
      <c r="H1540" s="13" t="b">
        <v>0</v>
      </c>
      <c r="I1540" s="13" t="b">
        <f>IF(COUNTIF([1]!Form_Responses1[[#All],[Instagram account
(ex. idenel_official - Do not put "@")]], LOWER(A1540)) &gt; 0, TRUE, FALSE)</f>
        <v>0</v>
      </c>
      <c r="J1540" s="14"/>
      <c r="K1540" s="11" t="str">
        <f>IFERROR(VLOOKUP(LOWER(A1540), '[1]설문지 응답 시트1'!I:N, 6, FALSE), "")</f>
        <v/>
      </c>
      <c r="L1540" s="13" t="b">
        <v>0</v>
      </c>
      <c r="M1540" s="13" t="b">
        <v>0</v>
      </c>
      <c r="N1540" s="11"/>
      <c r="O1540" s="12" t="str">
        <f>IF(ISBLANK(Table1[[#This Row],[예약일(확정)]]),"",Table1[[#This Row],[예약일(확정)]]+7)</f>
        <v/>
      </c>
      <c r="P1540" s="11"/>
      <c r="Q1540" s="11"/>
      <c r="R1540" s="11"/>
      <c r="S1540" s="11"/>
      <c r="T1540" s="11"/>
      <c r="U1540" s="10"/>
    </row>
    <row r="1541" spans="1:21" ht="14">
      <c r="A1541" s="47" t="s">
        <v>3849</v>
      </c>
      <c r="B1541" s="151" t="str">
        <f>"https://www.instagram.com/"&amp;A1541</f>
        <v>https://www.instagram.com/linajieun</v>
      </c>
      <c r="C1541" s="109"/>
      <c r="D1541" s="150" t="s">
        <v>4</v>
      </c>
      <c r="E1541" s="20" t="str">
        <f ca="1">IF(AND(J1541&lt;&gt;"", O1541&lt;&gt;"", TODAY() &gt; O1541, N1541=""), "포스팅 지연",
IF(N1541&lt;&gt;"", "포스팅 완료",
IF(M1541=TRUE, "시술 완료",
IF(L1541=TRUE, "콘텐츠 가이드 전송",
IF(NOT(ISBLANK(J1541)), "예약 확정",
IF(I1541=TRUE, "구글폼 회신",
IF(H1541=TRUE, "구글폼 전송",
IF(G1541=TRUE, "거절",
IF(F1541=TRUE, "회신 수신",
"태핑 완료 회신대기")))))
))))</f>
        <v>태핑 완료 회신대기</v>
      </c>
      <c r="F1541" s="22" t="b">
        <v>0</v>
      </c>
      <c r="G1541" s="22" t="b">
        <v>0</v>
      </c>
      <c r="H1541" s="22" t="b">
        <v>0</v>
      </c>
      <c r="I1541" s="22" t="b">
        <f>IF(COUNTIF([1]!Form_Responses1[[#All],[Instagram account
(ex. idenel_official - Do not put "@")]], LOWER(A1541)) &gt; 0, TRUE, FALSE)</f>
        <v>0</v>
      </c>
      <c r="J1541" s="23"/>
      <c r="K1541" s="20" t="str">
        <f>IFERROR(VLOOKUP(LOWER(A1541), '[1]설문지 응답 시트1'!I:N, 6, FALSE), "")</f>
        <v/>
      </c>
      <c r="L1541" s="22" t="b">
        <v>0</v>
      </c>
      <c r="M1541" s="22" t="b">
        <v>0</v>
      </c>
      <c r="N1541" s="20"/>
      <c r="O1541" s="21" t="str">
        <f>IF(ISBLANK(Table1[[#This Row],[예약일(확정)]]),"",Table1[[#This Row],[예약일(확정)]]+7)</f>
        <v/>
      </c>
      <c r="P1541" s="20"/>
      <c r="Q1541" s="20"/>
      <c r="R1541" s="20"/>
      <c r="S1541" s="20"/>
      <c r="T1541" s="20"/>
      <c r="U1541" s="19"/>
    </row>
    <row r="1542" spans="1:21" ht="14">
      <c r="A1542" s="46" t="s">
        <v>3848</v>
      </c>
      <c r="B1542" s="152" t="str">
        <f>"https://www.instagram.com/"&amp;A1542</f>
        <v>https://www.instagram.com/soljiki_</v>
      </c>
      <c r="C1542" s="107"/>
      <c r="D1542" s="148" t="s">
        <v>4</v>
      </c>
      <c r="E1542" s="11" t="str">
        <f ca="1">IF(AND(J1542&lt;&gt;"", O1542&lt;&gt;"", TODAY() &gt; O1542, N1542=""), "포스팅 지연",
IF(N1542&lt;&gt;"", "포스팅 완료",
IF(M1542=TRUE, "시술 완료",
IF(L1542=TRUE, "콘텐츠 가이드 전송",
IF(NOT(ISBLANK(J1542)), "예약 확정",
IF(I1542=TRUE, "구글폼 회신",
IF(H1542=TRUE, "구글폼 전송",
IF(G1542=TRUE, "거절",
IF(F1542=TRUE, "회신 수신",
"태핑 완료 회신대기")))))
))))</f>
        <v>태핑 완료 회신대기</v>
      </c>
      <c r="F1542" s="13" t="b">
        <v>0</v>
      </c>
      <c r="G1542" s="13" t="b">
        <v>0</v>
      </c>
      <c r="H1542" s="13" t="b">
        <v>0</v>
      </c>
      <c r="I1542" s="13" t="b">
        <f>IF(COUNTIF([1]!Form_Responses1[[#All],[Instagram account
(ex. idenel_official - Do not put "@")]], LOWER(A1542)) &gt; 0, TRUE, FALSE)</f>
        <v>0</v>
      </c>
      <c r="J1542" s="14"/>
      <c r="K1542" s="11" t="str">
        <f>IFERROR(VLOOKUP(LOWER(A1542), '[1]설문지 응답 시트1'!I:N, 6, FALSE), "")</f>
        <v/>
      </c>
      <c r="L1542" s="13" t="b">
        <v>0</v>
      </c>
      <c r="M1542" s="13" t="b">
        <v>0</v>
      </c>
      <c r="N1542" s="11"/>
      <c r="O1542" s="12" t="str">
        <f>IF(ISBLANK(Table1[[#This Row],[예약일(확정)]]),"",Table1[[#This Row],[예약일(확정)]]+7)</f>
        <v/>
      </c>
      <c r="P1542" s="11"/>
      <c r="Q1542" s="11"/>
      <c r="R1542" s="11"/>
      <c r="S1542" s="11"/>
      <c r="T1542" s="11"/>
      <c r="U1542" s="10"/>
    </row>
    <row r="1543" spans="1:21" ht="14">
      <c r="A1543" s="47" t="s">
        <v>3847</v>
      </c>
      <c r="B1543" s="151" t="str">
        <f>"https://www.instagram.com/"&amp;A1543</f>
        <v>https://www.instagram.com/khaing_isgoing</v>
      </c>
      <c r="C1543" s="109"/>
      <c r="D1543" s="150" t="s">
        <v>4</v>
      </c>
      <c r="E1543" s="20" t="str">
        <f ca="1">IF(AND(J1543&lt;&gt;"", O1543&lt;&gt;"", TODAY() &gt; O1543, N1543=""), "포스팅 지연",
IF(N1543&lt;&gt;"", "포스팅 완료",
IF(M1543=TRUE, "시술 완료",
IF(L1543=TRUE, "콘텐츠 가이드 전송",
IF(NOT(ISBLANK(J1543)), "예약 확정",
IF(I1543=TRUE, "구글폼 회신",
IF(H1543=TRUE, "구글폼 전송",
IF(G1543=TRUE, "거절",
IF(F1543=TRUE, "회신 수신",
"태핑 완료 회신대기")))))
))))</f>
        <v>회신 수신</v>
      </c>
      <c r="F1543" s="22" t="b">
        <v>1</v>
      </c>
      <c r="G1543" s="22" t="b">
        <v>0</v>
      </c>
      <c r="H1543" s="22" t="b">
        <v>0</v>
      </c>
      <c r="I1543" s="22" t="b">
        <f>IF(COUNTIF([1]!Form_Responses1[[#All],[Instagram account
(ex. idenel_official - Do not put "@")]], LOWER(A1543)) &gt; 0, TRUE, FALSE)</f>
        <v>0</v>
      </c>
      <c r="J1543" s="23"/>
      <c r="K1543" s="20" t="str">
        <f>IFERROR(VLOOKUP(LOWER(A1543), '[1]설문지 응답 시트1'!I:N, 6, FALSE), "")</f>
        <v/>
      </c>
      <c r="L1543" s="22" t="b">
        <v>0</v>
      </c>
      <c r="M1543" s="22" t="b">
        <v>0</v>
      </c>
      <c r="N1543" s="20"/>
      <c r="O1543" s="21" t="str">
        <f>IF(ISBLANK(Table1[[#This Row],[예약일(확정)]]),"",Table1[[#This Row],[예약일(확정)]]+7)</f>
        <v/>
      </c>
      <c r="P1543" s="20"/>
      <c r="Q1543" s="20"/>
      <c r="R1543" s="20"/>
      <c r="S1543" s="20"/>
      <c r="T1543" s="20"/>
      <c r="U1543" s="19"/>
    </row>
    <row r="1544" spans="1:21" ht="14">
      <c r="A1544" s="46" t="s">
        <v>3846</v>
      </c>
      <c r="B1544" s="152" t="str">
        <f>"https://www.instagram.com/"&amp;A1544</f>
        <v>https://www.instagram.com/juliataskaeva</v>
      </c>
      <c r="C1544" s="107"/>
      <c r="D1544" s="148" t="s">
        <v>4</v>
      </c>
      <c r="E1544" s="11" t="str">
        <f ca="1">IF(AND(J1544&lt;&gt;"", O1544&lt;&gt;"", TODAY() &gt; O1544, N1544=""), "포스팅 지연",
IF(N1544&lt;&gt;"", "포스팅 완료",
IF(M1544=TRUE, "시술 완료",
IF(L1544=TRUE, "콘텐츠 가이드 전송",
IF(NOT(ISBLANK(J1544)), "예약 확정",
IF(I1544=TRUE, "구글폼 회신",
IF(H1544=TRUE, "구글폼 전송",
IF(G1544=TRUE, "거절",
IF(F1544=TRUE, "회신 수신",
"태핑 완료 회신대기")))))
))))</f>
        <v>태핑 완료 회신대기</v>
      </c>
      <c r="F1544" s="13" t="b">
        <v>0</v>
      </c>
      <c r="G1544" s="13" t="b">
        <v>0</v>
      </c>
      <c r="H1544" s="13" t="b">
        <v>0</v>
      </c>
      <c r="I1544" s="13" t="b">
        <f>IF(COUNTIF([1]!Form_Responses1[[#All],[Instagram account
(ex. idenel_official - Do not put "@")]], LOWER(A1544)) &gt; 0, TRUE, FALSE)</f>
        <v>0</v>
      </c>
      <c r="J1544" s="14"/>
      <c r="K1544" s="11" t="str">
        <f>IFERROR(VLOOKUP(LOWER(A1544), '[1]설문지 응답 시트1'!I:N, 6, FALSE), "")</f>
        <v/>
      </c>
      <c r="L1544" s="13" t="b">
        <v>0</v>
      </c>
      <c r="M1544" s="13" t="b">
        <v>0</v>
      </c>
      <c r="N1544" s="11"/>
      <c r="O1544" s="12" t="str">
        <f>IF(ISBLANK(Table1[[#This Row],[예약일(확정)]]),"",Table1[[#This Row],[예약일(확정)]]+7)</f>
        <v/>
      </c>
      <c r="P1544" s="11"/>
      <c r="Q1544" s="11"/>
      <c r="R1544" s="11"/>
      <c r="S1544" s="11"/>
      <c r="T1544" s="11"/>
      <c r="U1544" s="10"/>
    </row>
    <row r="1545" spans="1:21" ht="14">
      <c r="A1545" s="47" t="s">
        <v>3845</v>
      </c>
      <c r="B1545" s="151" t="str">
        <f>"https://www.instagram.com/"&amp;A1545</f>
        <v>https://www.instagram.com/quentinskin</v>
      </c>
      <c r="C1545" s="109"/>
      <c r="D1545" s="150" t="s">
        <v>4</v>
      </c>
      <c r="E1545" s="20" t="str">
        <f ca="1">IF(AND(J1545&lt;&gt;"", O1545&lt;&gt;"", TODAY() &gt; O1545, N1545=""), "포스팅 지연",
IF(N1545&lt;&gt;"", "포스팅 완료",
IF(M1545=TRUE, "시술 완료",
IF(L1545=TRUE, "콘텐츠 가이드 전송",
IF(NOT(ISBLANK(J1545)), "예약 확정",
IF(I1545=TRUE, "구글폼 회신",
IF(H1545=TRUE, "구글폼 전송",
IF(G1545=TRUE, "거절",
IF(F1545=TRUE, "회신 수신",
"태핑 완료 회신대기")))))
))))</f>
        <v>거절</v>
      </c>
      <c r="F1545" s="22" t="b">
        <v>1</v>
      </c>
      <c r="G1545" s="22" t="b">
        <v>1</v>
      </c>
      <c r="H1545" s="22" t="b">
        <v>0</v>
      </c>
      <c r="I1545" s="22" t="b">
        <f>IF(COUNTIF([1]!Form_Responses1[[#All],[Instagram account
(ex. idenel_official - Do not put "@")]], LOWER(A1545)) &gt; 0, TRUE, FALSE)</f>
        <v>0</v>
      </c>
      <c r="J1545" s="23"/>
      <c r="K1545" s="20" t="str">
        <f>IFERROR(VLOOKUP(LOWER(A1545), '[1]설문지 응답 시트1'!I:N, 6, FALSE), "")</f>
        <v/>
      </c>
      <c r="L1545" s="22" t="b">
        <v>0</v>
      </c>
      <c r="M1545" s="22" t="b">
        <v>0</v>
      </c>
      <c r="N1545" s="20"/>
      <c r="O1545" s="21" t="str">
        <f>IF(ISBLANK(Table1[[#This Row],[예약일(확정)]]),"",Table1[[#This Row],[예약일(확정)]]+7)</f>
        <v/>
      </c>
      <c r="P1545" s="20"/>
      <c r="Q1545" s="20"/>
      <c r="R1545" s="20"/>
      <c r="S1545" s="20"/>
      <c r="T1545" s="20"/>
      <c r="U1545" s="19"/>
    </row>
    <row r="1546" spans="1:21" ht="14">
      <c r="A1546" s="46" t="s">
        <v>3844</v>
      </c>
      <c r="B1546" s="152" t="str">
        <f>"https://www.instagram.com/"&amp;A1546</f>
        <v>https://www.instagram.com/masha_dmi_</v>
      </c>
      <c r="C1546" s="107"/>
      <c r="D1546" s="148" t="s">
        <v>4</v>
      </c>
      <c r="E1546" s="11" t="str">
        <f ca="1">IF(AND(J1546&lt;&gt;"", O1546&lt;&gt;"", TODAY() &gt; O1546, N1546=""), "포스팅 지연",
IF(N1546&lt;&gt;"", "포스팅 완료",
IF(M1546=TRUE, "시술 완료",
IF(L1546=TRUE, "콘텐츠 가이드 전송",
IF(NOT(ISBLANK(J1546)), "예약 확정",
IF(I1546=TRUE, "구글폼 회신",
IF(H1546=TRUE, "구글폼 전송",
IF(G1546=TRUE, "거절",
IF(F1546=TRUE, "회신 수신",
"태핑 완료 회신대기")))))
))))</f>
        <v>태핑 완료 회신대기</v>
      </c>
      <c r="F1546" s="13" t="b">
        <v>0</v>
      </c>
      <c r="G1546" s="13" t="b">
        <v>0</v>
      </c>
      <c r="H1546" s="13" t="b">
        <v>0</v>
      </c>
      <c r="I1546" s="13" t="b">
        <f>IF(COUNTIF([1]!Form_Responses1[[#All],[Instagram account
(ex. idenel_official - Do not put "@")]], LOWER(A1546)) &gt; 0, TRUE, FALSE)</f>
        <v>0</v>
      </c>
      <c r="J1546" s="14"/>
      <c r="K1546" s="11" t="str">
        <f>IFERROR(VLOOKUP(LOWER(A1546), '[1]설문지 응답 시트1'!I:N, 6, FALSE), "")</f>
        <v/>
      </c>
      <c r="L1546" s="13" t="b">
        <v>0</v>
      </c>
      <c r="M1546" s="13" t="b">
        <v>0</v>
      </c>
      <c r="N1546" s="11"/>
      <c r="O1546" s="12" t="str">
        <f>IF(ISBLANK(Table1[[#This Row],[예약일(확정)]]),"",Table1[[#This Row],[예약일(확정)]]+7)</f>
        <v/>
      </c>
      <c r="P1546" s="11"/>
      <c r="Q1546" s="11"/>
      <c r="R1546" s="11"/>
      <c r="S1546" s="11"/>
      <c r="T1546" s="11"/>
      <c r="U1546" s="10"/>
    </row>
    <row r="1547" spans="1:21" ht="14">
      <c r="A1547" s="47" t="s">
        <v>3843</v>
      </c>
      <c r="B1547" s="151" t="str">
        <f>"https://www.instagram.com/"&amp;A1547</f>
        <v>https://www.instagram.com/cathlea.kim</v>
      </c>
      <c r="C1547" s="109"/>
      <c r="D1547" s="150" t="s">
        <v>4</v>
      </c>
      <c r="E1547" s="20" t="str">
        <f ca="1">IF(AND(J1547&lt;&gt;"", O1547&lt;&gt;"", TODAY() &gt; O1547, N1547=""), "포스팅 지연",
IF(N1547&lt;&gt;"", "포스팅 완료",
IF(M1547=TRUE, "시술 완료",
IF(L1547=TRUE, "콘텐츠 가이드 전송",
IF(NOT(ISBLANK(J1547)), "예약 확정",
IF(I1547=TRUE, "구글폼 회신",
IF(H1547=TRUE, "구글폼 전송",
IF(G1547=TRUE, "거절",
IF(F1547=TRUE, "회신 수신",
"태핑 완료 회신대기")))))
))))</f>
        <v>태핑 완료 회신대기</v>
      </c>
      <c r="F1547" s="22" t="b">
        <v>0</v>
      </c>
      <c r="G1547" s="22" t="b">
        <v>0</v>
      </c>
      <c r="H1547" s="22" t="b">
        <v>0</v>
      </c>
      <c r="I1547" s="22" t="b">
        <f>IF(COUNTIF([1]!Form_Responses1[[#All],[Instagram account
(ex. idenel_official - Do not put "@")]], LOWER(A1547)) &gt; 0, TRUE, FALSE)</f>
        <v>0</v>
      </c>
      <c r="J1547" s="23"/>
      <c r="K1547" s="20" t="str">
        <f>IFERROR(VLOOKUP(LOWER(A1547), '[1]설문지 응답 시트1'!I:N, 6, FALSE), "")</f>
        <v/>
      </c>
      <c r="L1547" s="22" t="b">
        <v>0</v>
      </c>
      <c r="M1547" s="22" t="b">
        <v>0</v>
      </c>
      <c r="N1547" s="20"/>
      <c r="O1547" s="21" t="str">
        <f>IF(ISBLANK(Table1[[#This Row],[예약일(확정)]]),"",Table1[[#This Row],[예약일(확정)]]+7)</f>
        <v/>
      </c>
      <c r="P1547" s="20"/>
      <c r="Q1547" s="20"/>
      <c r="R1547" s="20"/>
      <c r="S1547" s="20"/>
      <c r="T1547" s="20"/>
      <c r="U1547" s="19"/>
    </row>
    <row r="1548" spans="1:21" ht="14">
      <c r="A1548" s="46" t="s">
        <v>3842</v>
      </c>
      <c r="B1548" s="152" t="str">
        <f>"https://www.instagram.com/"&amp;A1548</f>
        <v>https://www.instagram.com/dogasakar</v>
      </c>
      <c r="C1548" s="107"/>
      <c r="D1548" s="148" t="s">
        <v>4</v>
      </c>
      <c r="E1548" s="11" t="str">
        <f ca="1">IF(AND(J1548&lt;&gt;"", O1548&lt;&gt;"", TODAY() &gt; O1548, N1548=""), "포스팅 지연",
IF(N1548&lt;&gt;"", "포스팅 완료",
IF(M1548=TRUE, "시술 완료",
IF(L1548=TRUE, "콘텐츠 가이드 전송",
IF(NOT(ISBLANK(J1548)), "예약 확정",
IF(I1548=TRUE, "구글폼 회신",
IF(H1548=TRUE, "구글폼 전송",
IF(G1548=TRUE, "거절",
IF(F1548=TRUE, "회신 수신",
"태핑 완료 회신대기")))))
))))</f>
        <v>회신 수신</v>
      </c>
      <c r="F1548" s="13" t="b">
        <v>1</v>
      </c>
      <c r="G1548" s="13" t="b">
        <v>0</v>
      </c>
      <c r="H1548" s="13" t="b">
        <v>0</v>
      </c>
      <c r="I1548" s="13" t="b">
        <f>IF(COUNTIF([1]!Form_Responses1[[#All],[Instagram account
(ex. idenel_official - Do not put "@")]], LOWER(A1548)) &gt; 0, TRUE, FALSE)</f>
        <v>0</v>
      </c>
      <c r="J1548" s="14"/>
      <c r="K1548" s="11" t="str">
        <f>IFERROR(VLOOKUP(LOWER(A1548), '[1]설문지 응답 시트1'!I:N, 6, FALSE), "")</f>
        <v/>
      </c>
      <c r="L1548" s="13" t="b">
        <v>0</v>
      </c>
      <c r="M1548" s="13" t="b">
        <v>0</v>
      </c>
      <c r="N1548" s="11"/>
      <c r="O1548" s="12" t="str">
        <f>IF(ISBLANK(Table1[[#This Row],[예약일(확정)]]),"",Table1[[#This Row],[예약일(확정)]]+7)</f>
        <v/>
      </c>
      <c r="P1548" s="11"/>
      <c r="Q1548" s="11"/>
      <c r="R1548" s="11"/>
      <c r="S1548" s="11"/>
      <c r="T1548" s="11"/>
      <c r="U1548" s="10"/>
    </row>
    <row r="1549" spans="1:21" ht="14">
      <c r="A1549" s="47" t="s">
        <v>3841</v>
      </c>
      <c r="B1549" s="151" t="str">
        <f>"https://www.instagram.com/"&amp;A1549</f>
        <v>https://www.instagram.com/vikawilwer</v>
      </c>
      <c r="C1549" s="109"/>
      <c r="D1549" s="150" t="s">
        <v>4</v>
      </c>
      <c r="E1549" s="20" t="str">
        <f ca="1">IF(AND(J1549&lt;&gt;"", O1549&lt;&gt;"", TODAY() &gt; O1549, N1549=""), "포스팅 지연",
IF(N1549&lt;&gt;"", "포스팅 완료",
IF(M1549=TRUE, "시술 완료",
IF(L1549=TRUE, "콘텐츠 가이드 전송",
IF(NOT(ISBLANK(J1549)), "예약 확정",
IF(I1549=TRUE, "구글폼 회신",
IF(H1549=TRUE, "구글폼 전송",
IF(G1549=TRUE, "거절",
IF(F1549=TRUE, "회신 수신",
"태핑 완료 회신대기")))))
))))</f>
        <v>포스팅 지연</v>
      </c>
      <c r="F1549" s="22" t="b">
        <v>1</v>
      </c>
      <c r="G1549" s="22" t="b">
        <v>0</v>
      </c>
      <c r="H1549" s="22" t="b">
        <v>0</v>
      </c>
      <c r="I1549" s="22" t="b">
        <f>IF(COUNTIF([1]!Form_Responses1[[#All],[Instagram account
(ex. idenel_official - Do not put "@")]], LOWER(A1549)) &gt; 0, TRUE, FALSE)</f>
        <v>1</v>
      </c>
      <c r="J1549" s="23">
        <v>45882.479166666664</v>
      </c>
      <c r="K1549" s="20" t="str">
        <f>IFERROR(VLOOKUP(LOWER(A1549), '[1]설문지 응답 시트1'!I:N, 6, FALSE), "")</f>
        <v>Benjamin Clinic (Gangnam)</v>
      </c>
      <c r="L1549" s="22" t="b">
        <v>0</v>
      </c>
      <c r="M1549" s="22" t="b">
        <v>0</v>
      </c>
      <c r="N1549" s="20"/>
      <c r="O1549" s="21">
        <f>IF(ISBLANK(Table1[[#This Row],[예약일(확정)]]),"",Table1[[#This Row],[예약일(확정)]]+7)</f>
        <v>45889.479166666664</v>
      </c>
      <c r="P1549" s="20"/>
      <c r="Q1549" s="20"/>
      <c r="R1549" s="20"/>
      <c r="S1549" s="20"/>
      <c r="T1549" s="20"/>
      <c r="U1549" s="19"/>
    </row>
    <row r="1550" spans="1:21" ht="14">
      <c r="A1550" s="46" t="s">
        <v>3840</v>
      </c>
      <c r="B1550" s="152" t="str">
        <f>"https://www.instagram.com/"&amp;A1550</f>
        <v>https://www.instagram.com/_gabrielanaves</v>
      </c>
      <c r="C1550" s="107"/>
      <c r="D1550" s="148" t="s">
        <v>4</v>
      </c>
      <c r="E1550" s="11" t="str">
        <f ca="1">IF(AND(J1550&lt;&gt;"", O1550&lt;&gt;"", TODAY() &gt; O1550, N1550=""), "포스팅 지연",
IF(N1550&lt;&gt;"", "포스팅 완료",
IF(M1550=TRUE, "시술 완료",
IF(L1550=TRUE, "콘텐츠 가이드 전송",
IF(NOT(ISBLANK(J1550)), "예약 확정",
IF(I1550=TRUE, "구글폼 회신",
IF(H1550=TRUE, "구글폼 전송",
IF(G1550=TRUE, "거절",
IF(F1550=TRUE, "회신 수신",
"태핑 완료 회신대기")))))
))))</f>
        <v>태핑 완료 회신대기</v>
      </c>
      <c r="F1550" s="13" t="b">
        <v>0</v>
      </c>
      <c r="G1550" s="13" t="b">
        <v>0</v>
      </c>
      <c r="H1550" s="13" t="b">
        <v>0</v>
      </c>
      <c r="I1550" s="13" t="b">
        <f>IF(COUNTIF([1]!Form_Responses1[[#All],[Instagram account
(ex. idenel_official - Do not put "@")]], LOWER(A1550)) &gt; 0, TRUE, FALSE)</f>
        <v>0</v>
      </c>
      <c r="J1550" s="14"/>
      <c r="K1550" s="11" t="str">
        <f>IFERROR(VLOOKUP(LOWER(A1550), '[1]설문지 응답 시트1'!I:N, 6, FALSE), "")</f>
        <v/>
      </c>
      <c r="L1550" s="13" t="b">
        <v>0</v>
      </c>
      <c r="M1550" s="13" t="b">
        <v>0</v>
      </c>
      <c r="N1550" s="11"/>
      <c r="O1550" s="12" t="str">
        <f>IF(ISBLANK(Table1[[#This Row],[예약일(확정)]]),"",Table1[[#This Row],[예약일(확정)]]+7)</f>
        <v/>
      </c>
      <c r="P1550" s="11"/>
      <c r="Q1550" s="11"/>
      <c r="R1550" s="11"/>
      <c r="S1550" s="11"/>
      <c r="T1550" s="11"/>
      <c r="U1550" s="10"/>
    </row>
    <row r="1551" spans="1:21" ht="14">
      <c r="A1551" s="47" t="s">
        <v>3839</v>
      </c>
      <c r="B1551" s="151" t="str">
        <f>"https://www.instagram.com/"&amp;A1551</f>
        <v>https://www.instagram.com/lydeul</v>
      </c>
      <c r="C1551" s="109"/>
      <c r="D1551" s="150" t="s">
        <v>4</v>
      </c>
      <c r="E1551" s="20" t="str">
        <f ca="1">IF(AND(J1551&lt;&gt;"", O1551&lt;&gt;"", TODAY() &gt; O1551, N1551=""), "포스팅 지연",
IF(N1551&lt;&gt;"", "포스팅 완료",
IF(M1551=TRUE, "시술 완료",
IF(L1551=TRUE, "콘텐츠 가이드 전송",
IF(NOT(ISBLANK(J1551)), "예약 확정",
IF(I1551=TRUE, "구글폼 회신",
IF(H1551=TRUE, "구글폼 전송",
IF(G1551=TRUE, "거절",
IF(F1551=TRUE, "회신 수신",
"태핑 완료 회신대기")))))
))))</f>
        <v>회신 수신</v>
      </c>
      <c r="F1551" s="22" t="b">
        <v>1</v>
      </c>
      <c r="G1551" s="22" t="b">
        <v>0</v>
      </c>
      <c r="H1551" s="22" t="b">
        <v>0</v>
      </c>
      <c r="I1551" s="22" t="b">
        <f>IF(COUNTIF([1]!Form_Responses1[[#All],[Instagram account
(ex. idenel_official - Do not put "@")]], LOWER(A1551)) &gt; 0, TRUE, FALSE)</f>
        <v>0</v>
      </c>
      <c r="J1551" s="23"/>
      <c r="K1551" s="20" t="str">
        <f>IFERROR(VLOOKUP(LOWER(A1551), '[1]설문지 응답 시트1'!I:N, 6, FALSE), "")</f>
        <v/>
      </c>
      <c r="L1551" s="22" t="b">
        <v>0</v>
      </c>
      <c r="M1551" s="22" t="b">
        <v>0</v>
      </c>
      <c r="N1551" s="20"/>
      <c r="O1551" s="21" t="str">
        <f>IF(ISBLANK(Table1[[#This Row],[예약일(확정)]]),"",Table1[[#This Row],[예약일(확정)]]+7)</f>
        <v/>
      </c>
      <c r="P1551" s="20"/>
      <c r="Q1551" s="20"/>
      <c r="R1551" s="20"/>
      <c r="S1551" s="20"/>
      <c r="T1551" s="20"/>
      <c r="U1551" s="19"/>
    </row>
    <row r="1552" spans="1:21" ht="14">
      <c r="A1552" s="46" t="s">
        <v>3838</v>
      </c>
      <c r="B1552" s="152" t="str">
        <f>"https://www.instagram.com/"&amp;A1552</f>
        <v>https://www.instagram.com/destinacra</v>
      </c>
      <c r="C1552" s="107"/>
      <c r="D1552" s="148" t="s">
        <v>4</v>
      </c>
      <c r="E1552" s="11" t="str">
        <f ca="1">IF(AND(J1552&lt;&gt;"", O1552&lt;&gt;"", TODAY() &gt; O1552, N1552=""), "포스팅 지연",
IF(N1552&lt;&gt;"", "포스팅 완료",
IF(M1552=TRUE, "시술 완료",
IF(L1552=TRUE, "콘텐츠 가이드 전송",
IF(NOT(ISBLANK(J1552)), "예약 확정",
IF(I1552=TRUE, "구글폼 회신",
IF(H1552=TRUE, "구글폼 전송",
IF(G1552=TRUE, "거절",
IF(F1552=TRUE, "회신 수신",
"태핑 완료 회신대기")))))
))))</f>
        <v>태핑 완료 회신대기</v>
      </c>
      <c r="F1552" s="13" t="b">
        <v>0</v>
      </c>
      <c r="G1552" s="13" t="b">
        <v>0</v>
      </c>
      <c r="H1552" s="13" t="b">
        <v>0</v>
      </c>
      <c r="I1552" s="13" t="b">
        <f>IF(COUNTIF([1]!Form_Responses1[[#All],[Instagram account
(ex. idenel_official - Do not put "@")]], LOWER(A1552)) &gt; 0, TRUE, FALSE)</f>
        <v>0</v>
      </c>
      <c r="J1552" s="14"/>
      <c r="K1552" s="11" t="str">
        <f>IFERROR(VLOOKUP(LOWER(A1552), '[1]설문지 응답 시트1'!I:N, 6, FALSE), "")</f>
        <v/>
      </c>
      <c r="L1552" s="13" t="b">
        <v>0</v>
      </c>
      <c r="M1552" s="13" t="b">
        <v>0</v>
      </c>
      <c r="N1552" s="11"/>
      <c r="O1552" s="12" t="str">
        <f>IF(ISBLANK(Table1[[#This Row],[예약일(확정)]]),"",Table1[[#This Row],[예약일(확정)]]+7)</f>
        <v/>
      </c>
      <c r="P1552" s="11"/>
      <c r="Q1552" s="11"/>
      <c r="R1552" s="11"/>
      <c r="S1552" s="11"/>
      <c r="T1552" s="11"/>
      <c r="U1552" s="10"/>
    </row>
    <row r="1553" spans="1:21" ht="14">
      <c r="A1553" s="47" t="s">
        <v>3837</v>
      </c>
      <c r="B1553" s="151" t="str">
        <f>"https://www.instagram.com/"&amp;A1553</f>
        <v>https://www.instagram.com/seoul_researcher</v>
      </c>
      <c r="C1553" s="109"/>
      <c r="D1553" s="150" t="s">
        <v>4</v>
      </c>
      <c r="E1553" s="20" t="str">
        <f ca="1">IF(AND(J1553&lt;&gt;"", O1553&lt;&gt;"", TODAY() &gt; O1553, N1553=""), "포스팅 지연",
IF(N1553&lt;&gt;"", "포스팅 완료",
IF(M1553=TRUE, "시술 완료",
IF(L1553=TRUE, "콘텐츠 가이드 전송",
IF(NOT(ISBLANK(J1553)), "예약 확정",
IF(I1553=TRUE, "구글폼 회신",
IF(H1553=TRUE, "구글폼 전송",
IF(G1553=TRUE, "거절",
IF(F1553=TRUE, "회신 수신",
"태핑 완료 회신대기")))))
))))</f>
        <v>태핑 완료 회신대기</v>
      </c>
      <c r="F1553" s="22" t="b">
        <v>0</v>
      </c>
      <c r="G1553" s="22" t="b">
        <v>0</v>
      </c>
      <c r="H1553" s="22" t="b">
        <v>0</v>
      </c>
      <c r="I1553" s="22" t="b">
        <f>IF(COUNTIF([1]!Form_Responses1[[#All],[Instagram account
(ex. idenel_official - Do not put "@")]], LOWER(A1553)) &gt; 0, TRUE, FALSE)</f>
        <v>0</v>
      </c>
      <c r="J1553" s="23"/>
      <c r="K1553" s="20" t="str">
        <f>IFERROR(VLOOKUP(LOWER(A1553), '[1]설문지 응답 시트1'!I:N, 6, FALSE), "")</f>
        <v/>
      </c>
      <c r="L1553" s="22" t="b">
        <v>0</v>
      </c>
      <c r="M1553" s="22" t="b">
        <v>0</v>
      </c>
      <c r="N1553" s="20"/>
      <c r="O1553" s="21" t="str">
        <f>IF(ISBLANK(Table1[[#This Row],[예약일(확정)]]),"",Table1[[#This Row],[예약일(확정)]]+7)</f>
        <v/>
      </c>
      <c r="P1553" s="20"/>
      <c r="Q1553" s="20"/>
      <c r="R1553" s="20"/>
      <c r="S1553" s="20"/>
      <c r="T1553" s="20"/>
      <c r="U1553" s="19"/>
    </row>
    <row r="1554" spans="1:21" ht="14">
      <c r="A1554" s="46" t="s">
        <v>3836</v>
      </c>
      <c r="B1554" s="152" t="str">
        <f>"https://www.instagram.com/"&amp;A1554</f>
        <v>https://www.instagram.com/kari.enn</v>
      </c>
      <c r="C1554" s="107"/>
      <c r="D1554" s="148" t="s">
        <v>4</v>
      </c>
      <c r="E1554" s="11" t="str">
        <f ca="1">IF(AND(J1554&lt;&gt;"", O1554&lt;&gt;"", TODAY() &gt; O1554, N1554=""), "포스팅 지연",
IF(N1554&lt;&gt;"", "포스팅 완료",
IF(M1554=TRUE, "시술 완료",
IF(L1554=TRUE, "콘텐츠 가이드 전송",
IF(NOT(ISBLANK(J1554)), "예약 확정",
IF(I1554=TRUE, "구글폼 회신",
IF(H1554=TRUE, "구글폼 전송",
IF(G1554=TRUE, "거절",
IF(F1554=TRUE, "회신 수신",
"태핑 완료 회신대기")))))
))))</f>
        <v>콘텐츠 가이드 전송</v>
      </c>
      <c r="F1554" s="13" t="b">
        <v>1</v>
      </c>
      <c r="G1554" s="13" t="b">
        <v>0</v>
      </c>
      <c r="H1554" s="13" t="b">
        <v>1</v>
      </c>
      <c r="I1554" s="13" t="b">
        <f>IF(COUNTIF([1]!Form_Responses1[[#All],[Instagram account
(ex. idenel_official - Do not put "@")]], LOWER(A1554)) &gt; 0, TRUE, FALSE)</f>
        <v>1</v>
      </c>
      <c r="J1554" s="14">
        <v>45929.583333333336</v>
      </c>
      <c r="K1554" s="11" t="str">
        <f>IFERROR(VLOOKUP(LOWER(A1554), '[1]설문지 응답 시트1'!I:N, 6, FALSE), "")</f>
        <v>Benjamin Clinic (Gangnam)</v>
      </c>
      <c r="L1554" s="13" t="b">
        <v>1</v>
      </c>
      <c r="M1554" s="13" t="b">
        <v>0</v>
      </c>
      <c r="N1554" s="11"/>
      <c r="O1554" s="12">
        <f>IF(ISBLANK(Table1[[#This Row],[예약일(확정)]]),"",Table1[[#This Row],[예약일(확정)]]+7)</f>
        <v>45936.583333333336</v>
      </c>
      <c r="P1554" s="11" t="s">
        <v>0</v>
      </c>
      <c r="Q1554" s="11"/>
      <c r="R1554" s="11"/>
      <c r="S1554" s="11"/>
      <c r="T1554" s="11"/>
      <c r="U1554" s="10"/>
    </row>
    <row r="1555" spans="1:21" ht="14">
      <c r="A1555" s="47" t="s">
        <v>3835</v>
      </c>
      <c r="B1555" s="151" t="str">
        <f>"https://www.instagram.com/"&amp;A1555</f>
        <v>https://www.instagram.com/alanis_jj</v>
      </c>
      <c r="C1555" s="109"/>
      <c r="D1555" s="150" t="s">
        <v>4</v>
      </c>
      <c r="E1555" s="20" t="str">
        <f ca="1">IF(AND(J1555&lt;&gt;"", O1555&lt;&gt;"", TODAY() &gt; O1555, N1555=""), "포스팅 지연",
IF(N1555&lt;&gt;"", "포스팅 완료",
IF(M1555=TRUE, "시술 완료",
IF(L1555=TRUE, "콘텐츠 가이드 전송",
IF(NOT(ISBLANK(J1555)), "예약 확정",
IF(I1555=TRUE, "구글폼 회신",
IF(H1555=TRUE, "구글폼 전송",
IF(G1555=TRUE, "거절",
IF(F1555=TRUE, "회신 수신",
"태핑 완료 회신대기")))))
))))</f>
        <v>태핑 완료 회신대기</v>
      </c>
      <c r="F1555" s="22" t="b">
        <v>0</v>
      </c>
      <c r="G1555" s="22" t="b">
        <v>0</v>
      </c>
      <c r="H1555" s="22" t="b">
        <v>0</v>
      </c>
      <c r="I1555" s="22" t="b">
        <f>IF(COUNTIF([1]!Form_Responses1[[#All],[Instagram account
(ex. idenel_official - Do not put "@")]], LOWER(A1555)) &gt; 0, TRUE, FALSE)</f>
        <v>0</v>
      </c>
      <c r="J1555" s="23"/>
      <c r="K1555" s="20" t="str">
        <f>IFERROR(VLOOKUP(LOWER(A1555), '[1]설문지 응답 시트1'!I:N, 6, FALSE), "")</f>
        <v/>
      </c>
      <c r="L1555" s="22" t="b">
        <v>0</v>
      </c>
      <c r="M1555" s="22" t="b">
        <v>0</v>
      </c>
      <c r="N1555" s="20"/>
      <c r="O1555" s="21" t="str">
        <f>IF(ISBLANK(Table1[[#This Row],[예약일(확정)]]),"",Table1[[#This Row],[예약일(확정)]]+7)</f>
        <v/>
      </c>
      <c r="P1555" s="20"/>
      <c r="Q1555" s="20"/>
      <c r="R1555" s="20"/>
      <c r="S1555" s="20"/>
      <c r="T1555" s="20"/>
      <c r="U1555" s="19"/>
    </row>
    <row r="1556" spans="1:21" ht="17">
      <c r="A1556" s="75" t="s">
        <v>3834</v>
      </c>
      <c r="B1556" s="167" t="s">
        <v>3833</v>
      </c>
      <c r="C1556" s="166"/>
      <c r="D1556" s="148" t="s">
        <v>4</v>
      </c>
      <c r="E1556" s="11" t="str">
        <f ca="1">IF(AND(J1556&lt;&gt;"", O1556&lt;&gt;"", TODAY() &gt; O1556, N1556=""), "포스팅 지연",
IF(N1556&lt;&gt;"", "포스팅 완료",
IF(M1556=TRUE, "시술 완료",
IF(L1556=TRUE, "콘텐츠 가이드 전송",
IF(NOT(ISBLANK(J1556)), "예약 확정",
IF(I1556=TRUE, "구글폼 회신",
IF(H1556=TRUE, "구글폼 전송",
IF(G1556=TRUE, "거절",
IF(F1556=TRUE, "회신 수신",
"태핑 완료 회신대기")))))
))))</f>
        <v>포스팅 완료</v>
      </c>
      <c r="F1556" s="13" t="b">
        <v>1</v>
      </c>
      <c r="G1556" s="13" t="b">
        <v>0</v>
      </c>
      <c r="H1556" s="13" t="b">
        <v>1</v>
      </c>
      <c r="I1556" s="13" t="b">
        <f>IF(COUNTIF([1]!Form_Responses1[[#All],[Instagram account
(ex. idenel_official - Do not put "@")]], LOWER(A1556)) &gt; 0, TRUE, FALSE)</f>
        <v>1</v>
      </c>
      <c r="J1556" s="14">
        <v>45840.625</v>
      </c>
      <c r="K1556" s="11" t="str">
        <f>IFERROR(VLOOKUP(LOWER(A1556), '[1]설문지 응답 시트1'!I:N, 6, FALSE), "")</f>
        <v>Benjamin Clinic (Gangnam)</v>
      </c>
      <c r="L1556" s="13" t="b">
        <v>1</v>
      </c>
      <c r="M1556" s="13" t="b">
        <v>0</v>
      </c>
      <c r="N1556" s="58" t="s">
        <v>3832</v>
      </c>
      <c r="O1556" s="12">
        <f>IF(ISBLANK(Table1[[#This Row],[예약일(확정)]]),"",Table1[[#This Row],[예약일(확정)]]+7)</f>
        <v>45847.625</v>
      </c>
      <c r="P1556" s="11"/>
      <c r="Q1556" s="11"/>
      <c r="R1556" s="11"/>
      <c r="S1556" s="11"/>
      <c r="T1556" s="58" t="s">
        <v>3831</v>
      </c>
      <c r="U1556" s="10"/>
    </row>
    <row r="1557" spans="1:21" ht="14">
      <c r="A1557" s="47" t="s">
        <v>3830</v>
      </c>
      <c r="B1557" s="151" t="str">
        <f>"https://www.instagram.com/"&amp;A1557</f>
        <v>https://www.instagram.com/h1.m0v</v>
      </c>
      <c r="C1557" s="109"/>
      <c r="D1557" s="150" t="s">
        <v>4</v>
      </c>
      <c r="E1557" s="20" t="str">
        <f ca="1">IF(AND(J1557&lt;&gt;"", O1557&lt;&gt;"", TODAY() &gt; O1557, N1557=""), "포스팅 지연",
IF(N1557&lt;&gt;"", "포스팅 완료",
IF(M1557=TRUE, "시술 완료",
IF(L1557=TRUE, "콘텐츠 가이드 전송",
IF(NOT(ISBLANK(J1557)), "예약 확정",
IF(I1557=TRUE, "구글폼 회신",
IF(H1557=TRUE, "구글폼 전송",
IF(G1557=TRUE, "거절",
IF(F1557=TRUE, "회신 수신",
"태핑 완료 회신대기")))))
))))</f>
        <v>포스팅 완료</v>
      </c>
      <c r="F1557" s="22" t="b">
        <v>1</v>
      </c>
      <c r="G1557" s="22" t="b">
        <v>0</v>
      </c>
      <c r="H1557" s="22" t="b">
        <v>1</v>
      </c>
      <c r="I1557" s="22" t="b">
        <f>IF(COUNTIF([1]!Form_Responses1[[#All],[Instagram account
(ex. idenel_official - Do not put "@")]], LOWER(A1557)) &gt; 0, TRUE, FALSE)</f>
        <v>1</v>
      </c>
      <c r="J1557" s="23">
        <v>45840.604166666664</v>
      </c>
      <c r="K1557" s="20" t="str">
        <f>IFERROR(VLOOKUP(LOWER(A1557), '[1]설문지 응답 시트1'!I:N, 6, FALSE), "")</f>
        <v>Benjamin Clinic (Gangnam)</v>
      </c>
      <c r="L1557" s="22" t="b">
        <v>0</v>
      </c>
      <c r="M1557" s="22" t="b">
        <v>0</v>
      </c>
      <c r="N1557" s="33" t="s">
        <v>3829</v>
      </c>
      <c r="O1557" s="21">
        <f>IF(ISBLANK(Table1[[#This Row],[예약일(확정)]]),"",Table1[[#This Row],[예약일(확정)]]+7)</f>
        <v>45847.604166666664</v>
      </c>
      <c r="P1557" s="20"/>
      <c r="Q1557" s="20"/>
      <c r="R1557" s="20"/>
      <c r="S1557" s="20"/>
      <c r="T1557" s="33" t="s">
        <v>3828</v>
      </c>
      <c r="U1557" s="19"/>
    </row>
    <row r="1558" spans="1:21" ht="14">
      <c r="A1558" s="46" t="s">
        <v>3827</v>
      </c>
      <c r="B1558" s="152" t="str">
        <f>"https://www.instagram.com/"&amp;A1558</f>
        <v>https://www.instagram.com/nrynsri</v>
      </c>
      <c r="C1558" s="107"/>
      <c r="D1558" s="148" t="s">
        <v>4</v>
      </c>
      <c r="E1558" s="11" t="str">
        <f ca="1">IF(AND(J1558&lt;&gt;"", O1558&lt;&gt;"", TODAY() &gt; O1558, N1558=""), "포스팅 지연",
IF(N1558&lt;&gt;"", "포스팅 완료",
IF(M1558=TRUE, "시술 완료",
IF(L1558=TRUE, "콘텐츠 가이드 전송",
IF(NOT(ISBLANK(J1558)), "예약 확정",
IF(I1558=TRUE, "구글폼 회신",
IF(H1558=TRUE, "구글폼 전송",
IF(G1558=TRUE, "거절",
IF(F1558=TRUE, "회신 수신",
"태핑 완료 회신대기")))))
))))</f>
        <v>태핑 완료 회신대기</v>
      </c>
      <c r="F1558" s="13" t="b">
        <v>0</v>
      </c>
      <c r="G1558" s="13" t="b">
        <v>0</v>
      </c>
      <c r="H1558" s="13" t="b">
        <v>0</v>
      </c>
      <c r="I1558" s="13" t="b">
        <f>IF(COUNTIF([1]!Form_Responses1[[#All],[Instagram account
(ex. idenel_official - Do not put "@")]], LOWER(A1558)) &gt; 0, TRUE, FALSE)</f>
        <v>0</v>
      </c>
      <c r="J1558" s="14"/>
      <c r="K1558" s="11" t="str">
        <f>IFERROR(VLOOKUP(LOWER(A1558), '[1]설문지 응답 시트1'!I:N, 6, FALSE), "")</f>
        <v/>
      </c>
      <c r="L1558" s="13" t="b">
        <v>0</v>
      </c>
      <c r="M1558" s="13" t="b">
        <v>0</v>
      </c>
      <c r="N1558" s="11"/>
      <c r="O1558" s="12" t="str">
        <f>IF(ISBLANK(Table1[[#This Row],[예약일(확정)]]),"",Table1[[#This Row],[예약일(확정)]]+7)</f>
        <v/>
      </c>
      <c r="P1558" s="11"/>
      <c r="Q1558" s="11"/>
      <c r="R1558" s="11"/>
      <c r="S1558" s="11"/>
      <c r="T1558" s="11"/>
      <c r="U1558" s="10"/>
    </row>
    <row r="1559" spans="1:21" ht="14">
      <c r="A1559" s="47" t="s">
        <v>3826</v>
      </c>
      <c r="B1559" s="151" t="str">
        <f>"https://www.instagram.com/"&amp;A1559</f>
        <v>https://www.instagram.com/mimialxt</v>
      </c>
      <c r="C1559" s="109"/>
      <c r="D1559" s="150" t="s">
        <v>4</v>
      </c>
      <c r="E1559" s="20" t="str">
        <f ca="1">IF(AND(J1559&lt;&gt;"", O1559&lt;&gt;"", TODAY() &gt; O1559, N1559=""), "포스팅 지연",
IF(N1559&lt;&gt;"", "포스팅 완료",
IF(M1559=TRUE, "시술 완료",
IF(L1559=TRUE, "콘텐츠 가이드 전송",
IF(NOT(ISBLANK(J1559)), "예약 확정",
IF(I1559=TRUE, "구글폼 회신",
IF(H1559=TRUE, "구글폼 전송",
IF(G1559=TRUE, "거절",
IF(F1559=TRUE, "회신 수신",
"태핑 완료 회신대기")))))
))))</f>
        <v>태핑 완료 회신대기</v>
      </c>
      <c r="F1559" s="22" t="b">
        <v>0</v>
      </c>
      <c r="G1559" s="22" t="b">
        <v>0</v>
      </c>
      <c r="H1559" s="22" t="b">
        <v>0</v>
      </c>
      <c r="I1559" s="22" t="b">
        <f>IF(COUNTIF([1]!Form_Responses1[[#All],[Instagram account
(ex. idenel_official - Do not put "@")]], LOWER(A1559)) &gt; 0, TRUE, FALSE)</f>
        <v>0</v>
      </c>
      <c r="J1559" s="23"/>
      <c r="K1559" s="20" t="str">
        <f>IFERROR(VLOOKUP(LOWER(A1559), '[1]설문지 응답 시트1'!I:N, 6, FALSE), "")</f>
        <v/>
      </c>
      <c r="L1559" s="22" t="b">
        <v>0</v>
      </c>
      <c r="M1559" s="22" t="b">
        <v>0</v>
      </c>
      <c r="N1559" s="20"/>
      <c r="O1559" s="21" t="str">
        <f>IF(ISBLANK(Table1[[#This Row],[예약일(확정)]]),"",Table1[[#This Row],[예약일(확정)]]+7)</f>
        <v/>
      </c>
      <c r="P1559" s="20"/>
      <c r="Q1559" s="20"/>
      <c r="R1559" s="20"/>
      <c r="S1559" s="20"/>
      <c r="T1559" s="20"/>
      <c r="U1559" s="19"/>
    </row>
    <row r="1560" spans="1:21" ht="14">
      <c r="A1560" s="64" t="s">
        <v>3825</v>
      </c>
      <c r="B1560" s="35" t="str">
        <f>"https://www.instagram.com/"&amp;A1560</f>
        <v>https://www.instagram.com/onniejessie</v>
      </c>
      <c r="C1560" s="34"/>
      <c r="D1560" s="148" t="s">
        <v>4</v>
      </c>
      <c r="E1560" s="11" t="str">
        <f ca="1">IF(AND(J1560&lt;&gt;"", O1560&lt;&gt;"", TODAY() &gt; O1560, N1560=""), "포스팅 지연",
IF(N1560&lt;&gt;"", "포스팅 완료",
IF(M1560=TRUE, "시술 완료",
IF(L1560=TRUE, "콘텐츠 가이드 전송",
IF(NOT(ISBLANK(J1560)), "예약 확정",
IF(I1560=TRUE, "구글폼 회신",
IF(H1560=TRUE, "구글폼 전송",
IF(G1560=TRUE, "거절",
IF(F1560=TRUE, "회신 수신",
"태핑 완료 회신대기")))))
))))</f>
        <v>태핑 완료 회신대기</v>
      </c>
      <c r="F1560" s="13" t="b">
        <v>0</v>
      </c>
      <c r="G1560" s="13" t="b">
        <v>0</v>
      </c>
      <c r="H1560" s="13" t="b">
        <v>0</v>
      </c>
      <c r="I1560" s="13" t="b">
        <f>IF(COUNTIF([1]!Form_Responses1[[#All],[Instagram account
(ex. idenel_official - Do not put "@")]], LOWER(A1560)) &gt; 0, TRUE, FALSE)</f>
        <v>0</v>
      </c>
      <c r="J1560" s="14"/>
      <c r="K1560" s="11" t="str">
        <f>IFERROR(VLOOKUP(LOWER(A1560), '[1]설문지 응답 시트1'!I:N, 6, FALSE), "")</f>
        <v/>
      </c>
      <c r="L1560" s="13" t="b">
        <v>0</v>
      </c>
      <c r="M1560" s="13" t="b">
        <v>0</v>
      </c>
      <c r="N1560" s="11"/>
      <c r="O1560" s="12" t="str">
        <f>IF(ISBLANK(Table1[[#This Row],[예약일(확정)]]),"",Table1[[#This Row],[예약일(확정)]]+7)</f>
        <v/>
      </c>
      <c r="P1560" s="11"/>
      <c r="Q1560" s="11"/>
      <c r="R1560" s="11"/>
      <c r="S1560" s="11"/>
      <c r="T1560" s="11"/>
      <c r="U1560" s="10"/>
    </row>
    <row r="1561" spans="1:21" ht="14">
      <c r="A1561" s="47" t="s">
        <v>3824</v>
      </c>
      <c r="B1561" s="151" t="str">
        <f>"https://www.instagram.com/"&amp;A1561</f>
        <v>https://www.instagram.com/cansumalak</v>
      </c>
      <c r="C1561" s="109"/>
      <c r="D1561" s="150" t="s">
        <v>4</v>
      </c>
      <c r="E1561" s="20" t="str">
        <f ca="1">IF(AND(J1561&lt;&gt;"", O1561&lt;&gt;"", TODAY() &gt; O1561, N1561=""), "포스팅 지연",
IF(N1561&lt;&gt;"", "포스팅 완료",
IF(M1561=TRUE, "시술 완료",
IF(L1561=TRUE, "콘텐츠 가이드 전송",
IF(NOT(ISBLANK(J1561)), "예약 확정",
IF(I1561=TRUE, "구글폼 회신",
IF(H1561=TRUE, "구글폼 전송",
IF(G1561=TRUE, "거절",
IF(F1561=TRUE, "회신 수신",
"태핑 완료 회신대기")))))
))))</f>
        <v>태핑 완료 회신대기</v>
      </c>
      <c r="F1561" s="22" t="b">
        <v>0</v>
      </c>
      <c r="G1561" s="22" t="b">
        <v>0</v>
      </c>
      <c r="H1561" s="22" t="b">
        <v>0</v>
      </c>
      <c r="I1561" s="22" t="b">
        <f>IF(COUNTIF([1]!Form_Responses1[[#All],[Instagram account
(ex. idenel_official - Do not put "@")]], LOWER(A1561)) &gt; 0, TRUE, FALSE)</f>
        <v>0</v>
      </c>
      <c r="J1561" s="23"/>
      <c r="K1561" s="20" t="str">
        <f>IFERROR(VLOOKUP(LOWER(A1561), '[1]설문지 응답 시트1'!I:N, 6, FALSE), "")</f>
        <v/>
      </c>
      <c r="L1561" s="22" t="b">
        <v>0</v>
      </c>
      <c r="M1561" s="22" t="b">
        <v>0</v>
      </c>
      <c r="N1561" s="20"/>
      <c r="O1561" s="21" t="str">
        <f>IF(ISBLANK(Table1[[#This Row],[예약일(확정)]]),"",Table1[[#This Row],[예약일(확정)]]+7)</f>
        <v/>
      </c>
      <c r="P1561" s="20"/>
      <c r="Q1561" s="20"/>
      <c r="R1561" s="20"/>
      <c r="S1561" s="20"/>
      <c r="T1561" s="20"/>
      <c r="U1561" s="19"/>
    </row>
    <row r="1562" spans="1:21" ht="14">
      <c r="A1562" s="46" t="s">
        <v>3823</v>
      </c>
      <c r="B1562" s="152" t="str">
        <f>"https://www.instagram.com/"&amp;A1562</f>
        <v>https://www.instagram.com/hellotaniachan</v>
      </c>
      <c r="C1562" s="107"/>
      <c r="D1562" s="148" t="s">
        <v>4</v>
      </c>
      <c r="E1562" s="11" t="str">
        <f ca="1">IF(AND(J1562&lt;&gt;"", O1562&lt;&gt;"", TODAY() &gt; O1562, N1562=""), "포스팅 지연",
IF(N1562&lt;&gt;"", "포스팅 완료",
IF(M1562=TRUE, "시술 완료",
IF(L1562=TRUE, "콘텐츠 가이드 전송",
IF(NOT(ISBLANK(J1562)), "예약 확정",
IF(I1562=TRUE, "구글폼 회신",
IF(H1562=TRUE, "구글폼 전송",
IF(G1562=TRUE, "거절",
IF(F1562=TRUE, "회신 수신",
"태핑 완료 회신대기")))))
))))</f>
        <v>태핑 완료 회신대기</v>
      </c>
      <c r="F1562" s="13" t="b">
        <v>0</v>
      </c>
      <c r="G1562" s="13" t="b">
        <v>0</v>
      </c>
      <c r="H1562" s="13" t="b">
        <v>0</v>
      </c>
      <c r="I1562" s="13" t="b">
        <f>IF(COUNTIF([1]!Form_Responses1[[#All],[Instagram account
(ex. idenel_official - Do not put "@")]], LOWER(A1562)) &gt; 0, TRUE, FALSE)</f>
        <v>0</v>
      </c>
      <c r="J1562" s="14"/>
      <c r="K1562" s="11" t="str">
        <f>IFERROR(VLOOKUP(LOWER(A1562), '[1]설문지 응답 시트1'!I:N, 6, FALSE), "")</f>
        <v/>
      </c>
      <c r="L1562" s="13" t="b">
        <v>0</v>
      </c>
      <c r="M1562" s="13" t="b">
        <v>0</v>
      </c>
      <c r="N1562" s="11"/>
      <c r="O1562" s="12" t="str">
        <f>IF(ISBLANK(Table1[[#This Row],[예약일(확정)]]),"",Table1[[#This Row],[예약일(확정)]]+7)</f>
        <v/>
      </c>
      <c r="P1562" s="11"/>
      <c r="Q1562" s="11"/>
      <c r="R1562" s="11"/>
      <c r="S1562" s="11"/>
      <c r="T1562" s="11"/>
      <c r="U1562" s="10"/>
    </row>
    <row r="1563" spans="1:21" ht="14">
      <c r="A1563" s="47" t="s">
        <v>3822</v>
      </c>
      <c r="B1563" s="151" t="str">
        <f>"https://www.instagram.com/"&amp;A1563</f>
        <v>https://www.instagram.com/ashwin_k21</v>
      </c>
      <c r="C1563" s="109"/>
      <c r="D1563" s="150" t="s">
        <v>4</v>
      </c>
      <c r="E1563" s="20" t="str">
        <f ca="1">IF(AND(J1563&lt;&gt;"", O1563&lt;&gt;"", TODAY() &gt; O1563, N1563=""), "포스팅 지연",
IF(N1563&lt;&gt;"", "포스팅 완료",
IF(M1563=TRUE, "시술 완료",
IF(L1563=TRUE, "콘텐츠 가이드 전송",
IF(NOT(ISBLANK(J1563)), "예약 확정",
IF(I1563=TRUE, "구글폼 회신",
IF(H1563=TRUE, "구글폼 전송",
IF(G1563=TRUE, "거절",
IF(F1563=TRUE, "회신 수신",
"태핑 완료 회신대기")))))
))))</f>
        <v>태핑 완료 회신대기</v>
      </c>
      <c r="F1563" s="22" t="b">
        <v>0</v>
      </c>
      <c r="G1563" s="22" t="b">
        <v>0</v>
      </c>
      <c r="H1563" s="22" t="b">
        <v>0</v>
      </c>
      <c r="I1563" s="22" t="b">
        <f>IF(COUNTIF([1]!Form_Responses1[[#All],[Instagram account
(ex. idenel_official - Do not put "@")]], LOWER(A1563)) &gt; 0, TRUE, FALSE)</f>
        <v>0</v>
      </c>
      <c r="J1563" s="23"/>
      <c r="K1563" s="20" t="str">
        <f>IFERROR(VLOOKUP(LOWER(A1563), '[1]설문지 응답 시트1'!I:N, 6, FALSE), "")</f>
        <v/>
      </c>
      <c r="L1563" s="22" t="b">
        <v>0</v>
      </c>
      <c r="M1563" s="22" t="b">
        <v>0</v>
      </c>
      <c r="N1563" s="20"/>
      <c r="O1563" s="21" t="str">
        <f>IF(ISBLANK(Table1[[#This Row],[예약일(확정)]]),"",Table1[[#This Row],[예약일(확정)]]+7)</f>
        <v/>
      </c>
      <c r="P1563" s="20"/>
      <c r="Q1563" s="20"/>
      <c r="R1563" s="20"/>
      <c r="S1563" s="20"/>
      <c r="T1563" s="20"/>
      <c r="U1563" s="19"/>
    </row>
    <row r="1564" spans="1:21" ht="14">
      <c r="A1564" s="46" t="s">
        <v>3821</v>
      </c>
      <c r="B1564" s="152" t="str">
        <f>"https://www.instagram.com/"&amp;A1564</f>
        <v>https://www.instagram.com/jubamoni</v>
      </c>
      <c r="C1564" s="107"/>
      <c r="D1564" s="148" t="s">
        <v>4</v>
      </c>
      <c r="E1564" s="11" t="str">
        <f ca="1">IF(AND(J1564&lt;&gt;"", O1564&lt;&gt;"", TODAY() &gt; O1564, N1564=""), "포스팅 지연",
IF(N1564&lt;&gt;"", "포스팅 완료",
IF(M1564=TRUE, "시술 완료",
IF(L1564=TRUE, "콘텐츠 가이드 전송",
IF(NOT(ISBLANK(J1564)), "예약 확정",
IF(I1564=TRUE, "구글폼 회신",
IF(H1564=TRUE, "구글폼 전송",
IF(G1564=TRUE, "거절",
IF(F1564=TRUE, "회신 수신",
"태핑 완료 회신대기")))))
))))</f>
        <v>태핑 완료 회신대기</v>
      </c>
      <c r="F1564" s="13" t="b">
        <v>0</v>
      </c>
      <c r="G1564" s="13" t="b">
        <v>0</v>
      </c>
      <c r="H1564" s="13" t="b">
        <v>0</v>
      </c>
      <c r="I1564" s="13" t="b">
        <f>IF(COUNTIF([1]!Form_Responses1[[#All],[Instagram account
(ex. idenel_official - Do not put "@")]], LOWER(A1564)) &gt; 0, TRUE, FALSE)</f>
        <v>0</v>
      </c>
      <c r="J1564" s="14"/>
      <c r="K1564" s="11" t="str">
        <f>IFERROR(VLOOKUP(LOWER(A1564), '[1]설문지 응답 시트1'!I:N, 6, FALSE), "")</f>
        <v/>
      </c>
      <c r="L1564" s="13" t="b">
        <v>0</v>
      </c>
      <c r="M1564" s="13" t="b">
        <v>0</v>
      </c>
      <c r="N1564" s="11"/>
      <c r="O1564" s="12" t="str">
        <f>IF(ISBLANK(Table1[[#This Row],[예약일(확정)]]),"",Table1[[#This Row],[예약일(확정)]]+7)</f>
        <v/>
      </c>
      <c r="P1564" s="11"/>
      <c r="Q1564" s="11"/>
      <c r="R1564" s="11"/>
      <c r="S1564" s="11"/>
      <c r="T1564" s="11"/>
      <c r="U1564" s="10"/>
    </row>
    <row r="1565" spans="1:21" ht="14">
      <c r="A1565" s="47" t="s">
        <v>3820</v>
      </c>
      <c r="B1565" s="151" t="str">
        <f>"https://www.instagram.com/"&amp;A1565</f>
        <v>https://www.instagram.com/ployslittleatlas</v>
      </c>
      <c r="C1565" s="109"/>
      <c r="D1565" s="150" t="s">
        <v>4</v>
      </c>
      <c r="E1565" s="20" t="str">
        <f ca="1">IF(AND(J1565&lt;&gt;"", O1565&lt;&gt;"", TODAY() &gt; O1565, N1565=""), "포스팅 지연",
IF(N1565&lt;&gt;"", "포스팅 완료",
IF(M1565=TRUE, "시술 완료",
IF(L1565=TRUE, "콘텐츠 가이드 전송",
IF(NOT(ISBLANK(J1565)), "예약 확정",
IF(I1565=TRUE, "구글폼 회신",
IF(H1565=TRUE, "구글폼 전송",
IF(G1565=TRUE, "거절",
IF(F1565=TRUE, "회신 수신",
"태핑 완료 회신대기")))))
))))</f>
        <v>태핑 완료 회신대기</v>
      </c>
      <c r="F1565" s="22" t="b">
        <v>0</v>
      </c>
      <c r="G1565" s="22" t="b">
        <v>0</v>
      </c>
      <c r="H1565" s="22" t="b">
        <v>0</v>
      </c>
      <c r="I1565" s="22" t="b">
        <f>IF(COUNTIF([1]!Form_Responses1[[#All],[Instagram account
(ex. idenel_official - Do not put "@")]], LOWER(A1565)) &gt; 0, TRUE, FALSE)</f>
        <v>0</v>
      </c>
      <c r="J1565" s="23"/>
      <c r="K1565" s="20" t="str">
        <f>IFERROR(VLOOKUP(LOWER(A1565), '[1]설문지 응답 시트1'!I:N, 6, FALSE), "")</f>
        <v/>
      </c>
      <c r="L1565" s="22" t="b">
        <v>0</v>
      </c>
      <c r="M1565" s="22" t="b">
        <v>0</v>
      </c>
      <c r="N1565" s="20"/>
      <c r="O1565" s="21" t="str">
        <f>IF(ISBLANK(Table1[[#This Row],[예약일(확정)]]),"",Table1[[#This Row],[예약일(확정)]]+7)</f>
        <v/>
      </c>
      <c r="P1565" s="20"/>
      <c r="Q1565" s="20"/>
      <c r="R1565" s="20"/>
      <c r="S1565" s="20"/>
      <c r="T1565" s="20"/>
      <c r="U1565" s="19"/>
    </row>
    <row r="1566" spans="1:21" ht="14">
      <c r="A1566" s="46" t="s">
        <v>3819</v>
      </c>
      <c r="B1566" s="152" t="str">
        <f>"https://www.instagram.com/"&amp;A1566</f>
        <v>https://www.instagram.com/whwd_heada</v>
      </c>
      <c r="C1566" s="107"/>
      <c r="D1566" s="148" t="s">
        <v>4</v>
      </c>
      <c r="E1566" s="11" t="str">
        <f ca="1">IF(AND(J1566&lt;&gt;"", O1566&lt;&gt;"", TODAY() &gt; O1566, N1566=""), "포스팅 지연",
IF(N1566&lt;&gt;"", "포스팅 완료",
IF(M1566=TRUE, "시술 완료",
IF(L1566=TRUE, "콘텐츠 가이드 전송",
IF(NOT(ISBLANK(J1566)), "예약 확정",
IF(I1566=TRUE, "구글폼 회신",
IF(H1566=TRUE, "구글폼 전송",
IF(G1566=TRUE, "거절",
IF(F1566=TRUE, "회신 수신",
"태핑 완료 회신대기")))))
))))</f>
        <v>태핑 완료 회신대기</v>
      </c>
      <c r="F1566" s="13" t="b">
        <v>0</v>
      </c>
      <c r="G1566" s="13" t="b">
        <v>0</v>
      </c>
      <c r="H1566" s="13" t="b">
        <v>0</v>
      </c>
      <c r="I1566" s="13" t="b">
        <f>IF(COUNTIF([1]!Form_Responses1[[#All],[Instagram account
(ex. idenel_official - Do not put "@")]], LOWER(A1566)) &gt; 0, TRUE, FALSE)</f>
        <v>0</v>
      </c>
      <c r="J1566" s="14"/>
      <c r="K1566" s="11" t="str">
        <f>IFERROR(VLOOKUP(LOWER(A1566), '[1]설문지 응답 시트1'!I:N, 6, FALSE), "")</f>
        <v/>
      </c>
      <c r="L1566" s="13" t="b">
        <v>0</v>
      </c>
      <c r="M1566" s="13" t="b">
        <v>0</v>
      </c>
      <c r="N1566" s="11"/>
      <c r="O1566" s="12" t="str">
        <f>IF(ISBLANK(Table1[[#This Row],[예약일(확정)]]),"",Table1[[#This Row],[예약일(확정)]]+7)</f>
        <v/>
      </c>
      <c r="P1566" s="11"/>
      <c r="Q1566" s="11"/>
      <c r="R1566" s="11"/>
      <c r="S1566" s="11"/>
      <c r="T1566" s="11"/>
      <c r="U1566" s="10"/>
    </row>
    <row r="1567" spans="1:21" ht="14">
      <c r="A1567" s="47" t="s">
        <v>3818</v>
      </c>
      <c r="B1567" s="151" t="str">
        <f>"https://www.instagram.com/"&amp;A1567</f>
        <v>https://www.instagram.com/just.leilajasmin</v>
      </c>
      <c r="C1567" s="109"/>
      <c r="D1567" s="150" t="s">
        <v>4</v>
      </c>
      <c r="E1567" s="20" t="str">
        <f ca="1">IF(AND(J1567&lt;&gt;"", O1567&lt;&gt;"", TODAY() &gt; O1567, N1567=""), "포스팅 지연",
IF(N1567&lt;&gt;"", "포스팅 완료",
IF(M1567=TRUE, "시술 완료",
IF(L1567=TRUE, "콘텐츠 가이드 전송",
IF(NOT(ISBLANK(J1567)), "예약 확정",
IF(I1567=TRUE, "구글폼 회신",
IF(H1567=TRUE, "구글폼 전송",
IF(G1567=TRUE, "거절",
IF(F1567=TRUE, "회신 수신",
"태핑 완료 회신대기")))))
))))</f>
        <v>회신 수신</v>
      </c>
      <c r="F1567" s="22" t="b">
        <v>1</v>
      </c>
      <c r="G1567" s="22" t="b">
        <v>0</v>
      </c>
      <c r="H1567" s="22" t="b">
        <v>0</v>
      </c>
      <c r="I1567" s="22" t="b">
        <f>IF(COUNTIF([1]!Form_Responses1[[#All],[Instagram account
(ex. idenel_official - Do not put "@")]], LOWER(A1567)) &gt; 0, TRUE, FALSE)</f>
        <v>0</v>
      </c>
      <c r="J1567" s="23"/>
      <c r="K1567" s="20" t="str">
        <f>IFERROR(VLOOKUP(LOWER(A1567), '[1]설문지 응답 시트1'!I:N, 6, FALSE), "")</f>
        <v/>
      </c>
      <c r="L1567" s="22" t="b">
        <v>0</v>
      </c>
      <c r="M1567" s="22" t="b">
        <v>0</v>
      </c>
      <c r="N1567" s="20"/>
      <c r="O1567" s="21" t="str">
        <f>IF(ISBLANK(Table1[[#This Row],[예약일(확정)]]),"",Table1[[#This Row],[예약일(확정)]]+7)</f>
        <v/>
      </c>
      <c r="P1567" s="20"/>
      <c r="Q1567" s="20"/>
      <c r="R1567" s="20"/>
      <c r="S1567" s="20"/>
      <c r="T1567" s="20"/>
      <c r="U1567" s="19"/>
    </row>
    <row r="1568" spans="1:21" ht="14">
      <c r="A1568" s="46" t="s">
        <v>3817</v>
      </c>
      <c r="B1568" s="152" t="str">
        <f>"https://www.instagram.com/"&amp;A1568</f>
        <v>https://www.instagram.com/rebekahwingofficial</v>
      </c>
      <c r="C1568" s="107"/>
      <c r="D1568" s="148" t="s">
        <v>4</v>
      </c>
      <c r="E1568" s="11" t="str">
        <f ca="1">IF(AND(J1568&lt;&gt;"", O1568&lt;&gt;"", TODAY() &gt; O1568, N1568=""), "포스팅 지연",
IF(N1568&lt;&gt;"", "포스팅 완료",
IF(M1568=TRUE, "시술 완료",
IF(L1568=TRUE, "콘텐츠 가이드 전송",
IF(NOT(ISBLANK(J1568)), "예약 확정",
IF(I1568=TRUE, "구글폼 회신",
IF(H1568=TRUE, "구글폼 전송",
IF(G1568=TRUE, "거절",
IF(F1568=TRUE, "회신 수신",
"태핑 완료 회신대기")))))
))))</f>
        <v>태핑 완료 회신대기</v>
      </c>
      <c r="F1568" s="13" t="b">
        <v>0</v>
      </c>
      <c r="G1568" s="13" t="b">
        <v>0</v>
      </c>
      <c r="H1568" s="13" t="b">
        <v>0</v>
      </c>
      <c r="I1568" s="13" t="b">
        <f>IF(COUNTIF([1]!Form_Responses1[[#All],[Instagram account
(ex. idenel_official - Do not put "@")]], LOWER(A1568)) &gt; 0, TRUE, FALSE)</f>
        <v>0</v>
      </c>
      <c r="J1568" s="14"/>
      <c r="K1568" s="11" t="str">
        <f>IFERROR(VLOOKUP(LOWER(A1568), '[1]설문지 응답 시트1'!I:N, 6, FALSE), "")</f>
        <v/>
      </c>
      <c r="L1568" s="13" t="b">
        <v>0</v>
      </c>
      <c r="M1568" s="13" t="b">
        <v>0</v>
      </c>
      <c r="N1568" s="11"/>
      <c r="O1568" s="12" t="str">
        <f>IF(ISBLANK(Table1[[#This Row],[예약일(확정)]]),"",Table1[[#This Row],[예약일(확정)]]+7)</f>
        <v/>
      </c>
      <c r="P1568" s="11"/>
      <c r="Q1568" s="11"/>
      <c r="R1568" s="11"/>
      <c r="S1568" s="11"/>
      <c r="T1568" s="11"/>
      <c r="U1568" s="10"/>
    </row>
    <row r="1569" spans="1:21" ht="14">
      <c r="A1569" s="47" t="s">
        <v>3816</v>
      </c>
      <c r="B1569" s="151" t="str">
        <f>"https://www.instagram.com/"&amp;A1569</f>
        <v>https://www.instagram.com/wildtravelsanctuary</v>
      </c>
      <c r="C1569" s="109"/>
      <c r="D1569" s="150" t="s">
        <v>4</v>
      </c>
      <c r="E1569" s="20" t="str">
        <f ca="1">IF(AND(J1569&lt;&gt;"", O1569&lt;&gt;"", TODAY() &gt; O1569, N1569=""), "포스팅 지연",
IF(N1569&lt;&gt;"", "포스팅 완료",
IF(M1569=TRUE, "시술 완료",
IF(L1569=TRUE, "콘텐츠 가이드 전송",
IF(NOT(ISBLANK(J1569)), "예약 확정",
IF(I1569=TRUE, "구글폼 회신",
IF(H1569=TRUE, "구글폼 전송",
IF(G1569=TRUE, "거절",
IF(F1569=TRUE, "회신 수신",
"태핑 완료 회신대기")))))
))))</f>
        <v>태핑 완료 회신대기</v>
      </c>
      <c r="F1569" s="22" t="b">
        <v>0</v>
      </c>
      <c r="G1569" s="22" t="b">
        <v>0</v>
      </c>
      <c r="H1569" s="22" t="b">
        <v>0</v>
      </c>
      <c r="I1569" s="22" t="b">
        <f>IF(COUNTIF([1]!Form_Responses1[[#All],[Instagram account
(ex. idenel_official - Do not put "@")]], LOWER(A1569)) &gt; 0, TRUE, FALSE)</f>
        <v>0</v>
      </c>
      <c r="J1569" s="23"/>
      <c r="K1569" s="20" t="str">
        <f>IFERROR(VLOOKUP(LOWER(A1569), '[1]설문지 응답 시트1'!I:N, 6, FALSE), "")</f>
        <v/>
      </c>
      <c r="L1569" s="22" t="b">
        <v>0</v>
      </c>
      <c r="M1569" s="22" t="b">
        <v>0</v>
      </c>
      <c r="N1569" s="20"/>
      <c r="O1569" s="21" t="str">
        <f>IF(ISBLANK(Table1[[#This Row],[예약일(확정)]]),"",Table1[[#This Row],[예약일(확정)]]+7)</f>
        <v/>
      </c>
      <c r="P1569" s="20"/>
      <c r="Q1569" s="20"/>
      <c r="R1569" s="20"/>
      <c r="S1569" s="20"/>
      <c r="T1569" s="20"/>
      <c r="U1569" s="19"/>
    </row>
    <row r="1570" spans="1:21" ht="14">
      <c r="A1570" s="46" t="s">
        <v>3815</v>
      </c>
      <c r="B1570" s="152" t="str">
        <f>"https://www.instagram.com/"&amp;A1570</f>
        <v>https://www.instagram.com/roxcesable</v>
      </c>
      <c r="C1570" s="107"/>
      <c r="D1570" s="148" t="s">
        <v>4</v>
      </c>
      <c r="E1570" s="11" t="str">
        <f ca="1">IF(AND(J1570&lt;&gt;"", O1570&lt;&gt;"", TODAY() &gt; O1570, N1570=""), "포스팅 지연",
IF(N1570&lt;&gt;"", "포스팅 완료",
IF(M1570=TRUE, "시술 완료",
IF(L1570=TRUE, "콘텐츠 가이드 전송",
IF(NOT(ISBLANK(J1570)), "예약 확정",
IF(I1570=TRUE, "구글폼 회신",
IF(H1570=TRUE, "구글폼 전송",
IF(G1570=TRUE, "거절",
IF(F1570=TRUE, "회신 수신",
"태핑 완료 회신대기")))))
))))</f>
        <v>포스팅 완료</v>
      </c>
      <c r="F1570" s="13" t="b">
        <v>1</v>
      </c>
      <c r="G1570" s="13" t="b">
        <v>0</v>
      </c>
      <c r="H1570" s="13" t="b">
        <v>1</v>
      </c>
      <c r="I1570" s="13" t="b">
        <f>IF(COUNTIF([1]!Form_Responses1[[#All],[Instagram account
(ex. idenel_official - Do not put "@")]], LOWER(A1570)) &gt; 0, TRUE, FALSE)</f>
        <v>1</v>
      </c>
      <c r="J1570" s="14">
        <v>45842.708333333336</v>
      </c>
      <c r="K1570" s="11" t="str">
        <f>IFERROR(VLOOKUP(LOWER(A1570), '[1]설문지 응답 시트1'!I:N, 6, FALSE), "")</f>
        <v>Benjamin Clinic (Gangnam)</v>
      </c>
      <c r="L1570" s="13" t="b">
        <v>0</v>
      </c>
      <c r="M1570" s="13" t="b">
        <v>0</v>
      </c>
      <c r="N1570" s="58" t="s">
        <v>3814</v>
      </c>
      <c r="O1570" s="12">
        <f>IF(ISBLANK(Table1[[#This Row],[예약일(확정)]]),"",Table1[[#This Row],[예약일(확정)]]+7)</f>
        <v>45849.708333333336</v>
      </c>
      <c r="P1570" s="11"/>
      <c r="Q1570" s="11"/>
      <c r="R1570" s="11"/>
      <c r="S1570" s="11"/>
      <c r="T1570" s="58" t="s">
        <v>3813</v>
      </c>
      <c r="U1570" s="10"/>
    </row>
    <row r="1571" spans="1:21" ht="14">
      <c r="A1571" s="47" t="s">
        <v>3812</v>
      </c>
      <c r="B1571" s="151" t="str">
        <f>"https://www.instagram.com/"&amp;A1571</f>
        <v>https://www.instagram.com/sandionice</v>
      </c>
      <c r="C1571" s="109"/>
      <c r="D1571" s="150" t="s">
        <v>4</v>
      </c>
      <c r="E1571" s="20" t="str">
        <f ca="1">IF(AND(J1571&lt;&gt;"", O1571&lt;&gt;"", TODAY() &gt; O1571, N1571=""), "포스팅 지연",
IF(N1571&lt;&gt;"", "포스팅 완료",
IF(M1571=TRUE, "시술 완료",
IF(L1571=TRUE, "콘텐츠 가이드 전송",
IF(NOT(ISBLANK(J1571)), "예약 확정",
IF(I1571=TRUE, "구글폼 회신",
IF(H1571=TRUE, "구글폼 전송",
IF(G1571=TRUE, "거절",
IF(F1571=TRUE, "회신 수신",
"태핑 완료 회신대기")))))
))))</f>
        <v>태핑 완료 회신대기</v>
      </c>
      <c r="F1571" s="22" t="b">
        <v>0</v>
      </c>
      <c r="G1571" s="22" t="b">
        <v>0</v>
      </c>
      <c r="H1571" s="22" t="b">
        <v>0</v>
      </c>
      <c r="I1571" s="22" t="b">
        <f>IF(COUNTIF([1]!Form_Responses1[[#All],[Instagram account
(ex. idenel_official - Do not put "@")]], LOWER(A1571)) &gt; 0, TRUE, FALSE)</f>
        <v>0</v>
      </c>
      <c r="J1571" s="23"/>
      <c r="K1571" s="20" t="str">
        <f>IFERROR(VLOOKUP(LOWER(A1571), '[1]설문지 응답 시트1'!I:N, 6, FALSE), "")</f>
        <v/>
      </c>
      <c r="L1571" s="22" t="b">
        <v>0</v>
      </c>
      <c r="M1571" s="22" t="b">
        <v>0</v>
      </c>
      <c r="N1571" s="20"/>
      <c r="O1571" s="21" t="str">
        <f>IF(ISBLANK(Table1[[#This Row],[예약일(확정)]]),"",Table1[[#This Row],[예약일(확정)]]+7)</f>
        <v/>
      </c>
      <c r="P1571" s="20"/>
      <c r="Q1571" s="20"/>
      <c r="R1571" s="20"/>
      <c r="S1571" s="20"/>
      <c r="T1571" s="20"/>
      <c r="U1571" s="19"/>
    </row>
    <row r="1572" spans="1:21" ht="14">
      <c r="A1572" s="46" t="s">
        <v>3811</v>
      </c>
      <c r="B1572" s="152" t="str">
        <f>"https://www.instagram.com/"&amp;A1572</f>
        <v>https://www.instagram.com/johnbang8</v>
      </c>
      <c r="C1572" s="107"/>
      <c r="D1572" s="148" t="s">
        <v>4</v>
      </c>
      <c r="E1572" s="11" t="str">
        <f ca="1">IF(AND(J1572&lt;&gt;"", O1572&lt;&gt;"", TODAY() &gt; O1572, N1572=""), "포스팅 지연",
IF(N1572&lt;&gt;"", "포스팅 완료",
IF(M1572=TRUE, "시술 완료",
IF(L1572=TRUE, "콘텐츠 가이드 전송",
IF(NOT(ISBLANK(J1572)), "예약 확정",
IF(I1572=TRUE, "구글폼 회신",
IF(H1572=TRUE, "구글폼 전송",
IF(G1572=TRUE, "거절",
IF(F1572=TRUE, "회신 수신",
"태핑 완료 회신대기")))))
))))</f>
        <v>태핑 완료 회신대기</v>
      </c>
      <c r="F1572" s="13" t="b">
        <v>0</v>
      </c>
      <c r="G1572" s="13" t="b">
        <v>0</v>
      </c>
      <c r="H1572" s="13" t="b">
        <v>0</v>
      </c>
      <c r="I1572" s="13" t="b">
        <f>IF(COUNTIF([1]!Form_Responses1[[#All],[Instagram account
(ex. idenel_official - Do not put "@")]], LOWER(A1572)) &gt; 0, TRUE, FALSE)</f>
        <v>0</v>
      </c>
      <c r="J1572" s="14"/>
      <c r="K1572" s="11" t="str">
        <f>IFERROR(VLOOKUP(LOWER(A1572), '[1]설문지 응답 시트1'!I:N, 6, FALSE), "")</f>
        <v/>
      </c>
      <c r="L1572" s="13" t="b">
        <v>0</v>
      </c>
      <c r="M1572" s="13" t="b">
        <v>0</v>
      </c>
      <c r="N1572" s="11"/>
      <c r="O1572" s="12" t="str">
        <f>IF(ISBLANK(Table1[[#This Row],[예약일(확정)]]),"",Table1[[#This Row],[예약일(확정)]]+7)</f>
        <v/>
      </c>
      <c r="P1572" s="11"/>
      <c r="Q1572" s="11"/>
      <c r="R1572" s="11"/>
      <c r="S1572" s="11"/>
      <c r="T1572" s="11"/>
      <c r="U1572" s="10"/>
    </row>
    <row r="1573" spans="1:21" ht="14">
      <c r="A1573" s="47" t="s">
        <v>3810</v>
      </c>
      <c r="B1573" s="151" t="str">
        <f>"https://www.instagram.com/"&amp;A1573</f>
        <v>https://www.instagram.com/_goodjung_</v>
      </c>
      <c r="C1573" s="109"/>
      <c r="D1573" s="150" t="s">
        <v>4</v>
      </c>
      <c r="E1573" s="20" t="str">
        <f ca="1">IF(AND(J1573&lt;&gt;"", O1573&lt;&gt;"", TODAY() &gt; O1573, N1573=""), "포스팅 지연",
IF(N1573&lt;&gt;"", "포스팅 완료",
IF(M1573=TRUE, "시술 완료",
IF(L1573=TRUE, "콘텐츠 가이드 전송",
IF(NOT(ISBLANK(J1573)), "예약 확정",
IF(I1573=TRUE, "구글폼 회신",
IF(H1573=TRUE, "구글폼 전송",
IF(G1573=TRUE, "거절",
IF(F1573=TRUE, "회신 수신",
"태핑 완료 회신대기")))))
))))</f>
        <v>태핑 완료 회신대기</v>
      </c>
      <c r="F1573" s="22" t="b">
        <v>0</v>
      </c>
      <c r="G1573" s="22" t="b">
        <v>0</v>
      </c>
      <c r="H1573" s="22" t="b">
        <v>0</v>
      </c>
      <c r="I1573" s="22" t="b">
        <f>IF(COUNTIF([1]!Form_Responses1[[#All],[Instagram account
(ex. idenel_official - Do not put "@")]], LOWER(A1573)) &gt; 0, TRUE, FALSE)</f>
        <v>0</v>
      </c>
      <c r="J1573" s="23"/>
      <c r="K1573" s="20" t="str">
        <f>IFERROR(VLOOKUP(LOWER(A1573), '[1]설문지 응답 시트1'!I:N, 6, FALSE), "")</f>
        <v/>
      </c>
      <c r="L1573" s="22" t="b">
        <v>0</v>
      </c>
      <c r="M1573" s="22" t="b">
        <v>0</v>
      </c>
      <c r="N1573" s="20"/>
      <c r="O1573" s="21" t="str">
        <f>IF(ISBLANK(Table1[[#This Row],[예약일(확정)]]),"",Table1[[#This Row],[예약일(확정)]]+7)</f>
        <v/>
      </c>
      <c r="P1573" s="20"/>
      <c r="Q1573" s="20"/>
      <c r="R1573" s="20"/>
      <c r="S1573" s="20"/>
      <c r="T1573" s="20"/>
      <c r="U1573" s="19"/>
    </row>
    <row r="1574" spans="1:21" ht="14">
      <c r="A1574" s="46" t="s">
        <v>3809</v>
      </c>
      <c r="B1574" s="152" t="str">
        <f>"https://www.instagram.com/"&amp;A1574</f>
        <v>https://www.instagram.com/wu___foodie</v>
      </c>
      <c r="C1574" s="107"/>
      <c r="D1574" s="148" t="s">
        <v>4</v>
      </c>
      <c r="E1574" s="11" t="str">
        <f ca="1">IF(AND(J1574&lt;&gt;"", O1574&lt;&gt;"", TODAY() &gt; O1574, N1574=""), "포스팅 지연",
IF(N1574&lt;&gt;"", "포스팅 완료",
IF(M1574=TRUE, "시술 완료",
IF(L1574=TRUE, "콘텐츠 가이드 전송",
IF(NOT(ISBLANK(J1574)), "예약 확정",
IF(I1574=TRUE, "구글폼 회신",
IF(H1574=TRUE, "구글폼 전송",
IF(G1574=TRUE, "거절",
IF(F1574=TRUE, "회신 수신",
"태핑 완료 회신대기")))))
))))</f>
        <v>태핑 완료 회신대기</v>
      </c>
      <c r="F1574" s="13" t="b">
        <v>0</v>
      </c>
      <c r="G1574" s="13" t="b">
        <v>0</v>
      </c>
      <c r="H1574" s="13" t="b">
        <v>0</v>
      </c>
      <c r="I1574" s="13" t="b">
        <f>IF(COUNTIF([1]!Form_Responses1[[#All],[Instagram account
(ex. idenel_official - Do not put "@")]], LOWER(A1574)) &gt; 0, TRUE, FALSE)</f>
        <v>0</v>
      </c>
      <c r="J1574" s="14"/>
      <c r="K1574" s="11" t="str">
        <f>IFERROR(VLOOKUP(LOWER(A1574), '[1]설문지 응답 시트1'!I:N, 6, FALSE), "")</f>
        <v/>
      </c>
      <c r="L1574" s="13" t="b">
        <v>0</v>
      </c>
      <c r="M1574" s="13" t="b">
        <v>0</v>
      </c>
      <c r="N1574" s="11"/>
      <c r="O1574" s="12" t="str">
        <f>IF(ISBLANK(Table1[[#This Row],[예약일(확정)]]),"",Table1[[#This Row],[예약일(확정)]]+7)</f>
        <v/>
      </c>
      <c r="P1574" s="11"/>
      <c r="Q1574" s="11"/>
      <c r="R1574" s="11"/>
      <c r="S1574" s="11"/>
      <c r="T1574" s="11"/>
      <c r="U1574" s="10"/>
    </row>
    <row r="1575" spans="1:21" ht="14">
      <c r="A1575" s="47" t="s">
        <v>3808</v>
      </c>
      <c r="B1575" s="151" t="str">
        <f>"https://www.instagram.com/"&amp;A1575</f>
        <v>https://www.instagram.com/jessicachaw</v>
      </c>
      <c r="C1575" s="109"/>
      <c r="D1575" s="150" t="s">
        <v>4</v>
      </c>
      <c r="E1575" s="20" t="str">
        <f ca="1">IF(AND(J1575&lt;&gt;"", O1575&lt;&gt;"", TODAY() &gt; O1575, N1575=""), "포스팅 지연",
IF(N1575&lt;&gt;"", "포스팅 완료",
IF(M1575=TRUE, "시술 완료",
IF(L1575=TRUE, "콘텐츠 가이드 전송",
IF(NOT(ISBLANK(J1575)), "예약 확정",
IF(I1575=TRUE, "구글폼 회신",
IF(H1575=TRUE, "구글폼 전송",
IF(G1575=TRUE, "거절",
IF(F1575=TRUE, "회신 수신",
"태핑 완료 회신대기")))))
))))</f>
        <v>태핑 완료 회신대기</v>
      </c>
      <c r="F1575" s="22" t="b">
        <v>0</v>
      </c>
      <c r="G1575" s="22" t="b">
        <v>0</v>
      </c>
      <c r="H1575" s="22" t="b">
        <v>0</v>
      </c>
      <c r="I1575" s="22" t="b">
        <f>IF(COUNTIF([1]!Form_Responses1[[#All],[Instagram account
(ex. idenel_official - Do not put "@")]], LOWER(A1575)) &gt; 0, TRUE, FALSE)</f>
        <v>0</v>
      </c>
      <c r="J1575" s="23"/>
      <c r="K1575" s="20" t="str">
        <f>IFERROR(VLOOKUP(LOWER(A1575), '[1]설문지 응답 시트1'!I:N, 6, FALSE), "")</f>
        <v/>
      </c>
      <c r="L1575" s="22" t="b">
        <v>0</v>
      </c>
      <c r="M1575" s="22" t="b">
        <v>0</v>
      </c>
      <c r="N1575" s="20"/>
      <c r="O1575" s="21" t="str">
        <f>IF(ISBLANK(Table1[[#This Row],[예약일(확정)]]),"",Table1[[#This Row],[예약일(확정)]]+7)</f>
        <v/>
      </c>
      <c r="P1575" s="20"/>
      <c r="Q1575" s="20"/>
      <c r="R1575" s="20"/>
      <c r="S1575" s="20"/>
      <c r="T1575" s="20"/>
      <c r="U1575" s="19"/>
    </row>
    <row r="1576" spans="1:21" ht="14">
      <c r="A1576" s="46" t="s">
        <v>3807</v>
      </c>
      <c r="B1576" s="152" t="str">
        <f>"https://www.instagram.com/"&amp;A1576</f>
        <v>https://www.instagram.com/esthersoyunpark</v>
      </c>
      <c r="C1576" s="107"/>
      <c r="D1576" s="148" t="s">
        <v>4</v>
      </c>
      <c r="E1576" s="11" t="str">
        <f ca="1">IF(AND(J1576&lt;&gt;"", O1576&lt;&gt;"", TODAY() &gt; O1576, N1576=""), "포스팅 지연",
IF(N1576&lt;&gt;"", "포스팅 완료",
IF(M1576=TRUE, "시술 완료",
IF(L1576=TRUE, "콘텐츠 가이드 전송",
IF(NOT(ISBLANK(J1576)), "예약 확정",
IF(I1576=TRUE, "구글폼 회신",
IF(H1576=TRUE, "구글폼 전송",
IF(G1576=TRUE, "거절",
IF(F1576=TRUE, "회신 수신",
"태핑 완료 회신대기")))))
))))</f>
        <v>태핑 완료 회신대기</v>
      </c>
      <c r="F1576" s="13" t="b">
        <v>0</v>
      </c>
      <c r="G1576" s="13" t="b">
        <v>0</v>
      </c>
      <c r="H1576" s="13" t="b">
        <v>0</v>
      </c>
      <c r="I1576" s="13" t="b">
        <f>IF(COUNTIF([1]!Form_Responses1[[#All],[Instagram account
(ex. idenel_official - Do not put "@")]], LOWER(A1576)) &gt; 0, TRUE, FALSE)</f>
        <v>0</v>
      </c>
      <c r="J1576" s="14"/>
      <c r="K1576" s="11" t="str">
        <f>IFERROR(VLOOKUP(LOWER(A1576), '[1]설문지 응답 시트1'!I:N, 6, FALSE), "")</f>
        <v/>
      </c>
      <c r="L1576" s="13" t="b">
        <v>0</v>
      </c>
      <c r="M1576" s="13" t="b">
        <v>0</v>
      </c>
      <c r="N1576" s="11"/>
      <c r="O1576" s="12" t="str">
        <f>IF(ISBLANK(Table1[[#This Row],[예약일(확정)]]),"",Table1[[#This Row],[예약일(확정)]]+7)</f>
        <v/>
      </c>
      <c r="P1576" s="11"/>
      <c r="Q1576" s="11"/>
      <c r="R1576" s="11"/>
      <c r="S1576" s="11"/>
      <c r="T1576" s="11"/>
      <c r="U1576" s="10"/>
    </row>
    <row r="1577" spans="1:21" ht="14">
      <c r="A1577" s="47" t="s">
        <v>3806</v>
      </c>
      <c r="B1577" s="151" t="str">
        <f>"https://www.instagram.com/"&amp;A1577</f>
        <v>https://www.instagram.com/jkeely_</v>
      </c>
      <c r="C1577" s="109"/>
      <c r="D1577" s="150" t="s">
        <v>4</v>
      </c>
      <c r="E1577" s="20" t="str">
        <f ca="1">IF(AND(J1577&lt;&gt;"", O1577&lt;&gt;"", TODAY() &gt; O1577, N1577=""), "포스팅 지연",
IF(N1577&lt;&gt;"", "포스팅 완료",
IF(M1577=TRUE, "시술 완료",
IF(L1577=TRUE, "콘텐츠 가이드 전송",
IF(NOT(ISBLANK(J1577)), "예약 확정",
IF(I1577=TRUE, "구글폼 회신",
IF(H1577=TRUE, "구글폼 전송",
IF(G1577=TRUE, "거절",
IF(F1577=TRUE, "회신 수신",
"태핑 완료 회신대기")))))
))))</f>
        <v>태핑 완료 회신대기</v>
      </c>
      <c r="F1577" s="22" t="b">
        <v>0</v>
      </c>
      <c r="G1577" s="22" t="b">
        <v>0</v>
      </c>
      <c r="H1577" s="22" t="b">
        <v>0</v>
      </c>
      <c r="I1577" s="22" t="b">
        <f>IF(COUNTIF([1]!Form_Responses1[[#All],[Instagram account
(ex. idenel_official - Do not put "@")]], LOWER(A1577)) &gt; 0, TRUE, FALSE)</f>
        <v>0</v>
      </c>
      <c r="J1577" s="23"/>
      <c r="K1577" s="20" t="str">
        <f>IFERROR(VLOOKUP(LOWER(A1577), '[1]설문지 응답 시트1'!I:N, 6, FALSE), "")</f>
        <v/>
      </c>
      <c r="L1577" s="22" t="b">
        <v>0</v>
      </c>
      <c r="M1577" s="22" t="b">
        <v>0</v>
      </c>
      <c r="N1577" s="20"/>
      <c r="O1577" s="21" t="str">
        <f>IF(ISBLANK(Table1[[#This Row],[예약일(확정)]]),"",Table1[[#This Row],[예약일(확정)]]+7)</f>
        <v/>
      </c>
      <c r="P1577" s="20"/>
      <c r="Q1577" s="20"/>
      <c r="R1577" s="20"/>
      <c r="S1577" s="20"/>
      <c r="T1577" s="20"/>
      <c r="U1577" s="19"/>
    </row>
    <row r="1578" spans="1:21" ht="14">
      <c r="A1578" s="46" t="s">
        <v>3805</v>
      </c>
      <c r="B1578" s="152" t="str">
        <f>"https://www.instagram.com/"&amp;A1578</f>
        <v>https://www.instagram.com/our_unpredictable_journey</v>
      </c>
      <c r="C1578" s="107"/>
      <c r="D1578" s="148" t="s">
        <v>4</v>
      </c>
      <c r="E1578" s="11" t="str">
        <f ca="1">IF(AND(J1578&lt;&gt;"", O1578&lt;&gt;"", TODAY() &gt; O1578, N1578=""), "포스팅 지연",
IF(N1578&lt;&gt;"", "포스팅 완료",
IF(M1578=TRUE, "시술 완료",
IF(L1578=TRUE, "콘텐츠 가이드 전송",
IF(NOT(ISBLANK(J1578)), "예약 확정",
IF(I1578=TRUE, "구글폼 회신",
IF(H1578=TRUE, "구글폼 전송",
IF(G1578=TRUE, "거절",
IF(F1578=TRUE, "회신 수신",
"태핑 완료 회신대기")))))
))))</f>
        <v>회신 수신</v>
      </c>
      <c r="F1578" s="13" t="b">
        <v>1</v>
      </c>
      <c r="G1578" s="13" t="b">
        <v>0</v>
      </c>
      <c r="H1578" s="13" t="b">
        <v>0</v>
      </c>
      <c r="I1578" s="13" t="b">
        <f>IF(COUNTIF([1]!Form_Responses1[[#All],[Instagram account
(ex. idenel_official - Do not put "@")]], LOWER(A1578)) &gt; 0, TRUE, FALSE)</f>
        <v>0</v>
      </c>
      <c r="J1578" s="14"/>
      <c r="K1578" s="11" t="str">
        <f>IFERROR(VLOOKUP(LOWER(A1578), '[1]설문지 응답 시트1'!I:N, 6, FALSE), "")</f>
        <v/>
      </c>
      <c r="L1578" s="13" t="b">
        <v>0</v>
      </c>
      <c r="M1578" s="13" t="b">
        <v>0</v>
      </c>
      <c r="N1578" s="11"/>
      <c r="O1578" s="12" t="str">
        <f>IF(ISBLANK(Table1[[#This Row],[예약일(확정)]]),"",Table1[[#This Row],[예약일(확정)]]+7)</f>
        <v/>
      </c>
      <c r="P1578" s="11"/>
      <c r="Q1578" s="11"/>
      <c r="R1578" s="11"/>
      <c r="S1578" s="11"/>
      <c r="T1578" s="11"/>
      <c r="U1578" s="10"/>
    </row>
    <row r="1579" spans="1:21" ht="14">
      <c r="A1579" s="47" t="s">
        <v>3804</v>
      </c>
      <c r="B1579" s="151" t="str">
        <f>"https://www.instagram.com/"&amp;A1579</f>
        <v>https://www.instagram.com/itsdblog</v>
      </c>
      <c r="C1579" s="109"/>
      <c r="D1579" s="150" t="s">
        <v>4</v>
      </c>
      <c r="E1579" s="20" t="str">
        <f ca="1">IF(AND(J1579&lt;&gt;"", O1579&lt;&gt;"", TODAY() &gt; O1579, N1579=""), "포스팅 지연",
IF(N1579&lt;&gt;"", "포스팅 완료",
IF(M1579=TRUE, "시술 완료",
IF(L1579=TRUE, "콘텐츠 가이드 전송",
IF(NOT(ISBLANK(J1579)), "예약 확정",
IF(I1579=TRUE, "구글폼 회신",
IF(H1579=TRUE, "구글폼 전송",
IF(G1579=TRUE, "거절",
IF(F1579=TRUE, "회신 수신",
"태핑 완료 회신대기")))))
))))</f>
        <v>태핑 완료 회신대기</v>
      </c>
      <c r="F1579" s="22" t="b">
        <v>0</v>
      </c>
      <c r="G1579" s="22" t="b">
        <v>0</v>
      </c>
      <c r="H1579" s="22" t="b">
        <v>0</v>
      </c>
      <c r="I1579" s="22" t="b">
        <f>IF(COUNTIF([1]!Form_Responses1[[#All],[Instagram account
(ex. idenel_official - Do not put "@")]], LOWER(A1579)) &gt; 0, TRUE, FALSE)</f>
        <v>0</v>
      </c>
      <c r="J1579" s="23"/>
      <c r="K1579" s="20" t="str">
        <f>IFERROR(VLOOKUP(LOWER(A1579), '[1]설문지 응답 시트1'!I:N, 6, FALSE), "")</f>
        <v/>
      </c>
      <c r="L1579" s="22" t="b">
        <v>0</v>
      </c>
      <c r="M1579" s="22" t="b">
        <v>0</v>
      </c>
      <c r="N1579" s="20"/>
      <c r="O1579" s="21" t="str">
        <f>IF(ISBLANK(Table1[[#This Row],[예약일(확정)]]),"",Table1[[#This Row],[예약일(확정)]]+7)</f>
        <v/>
      </c>
      <c r="P1579" s="20"/>
      <c r="Q1579" s="20"/>
      <c r="R1579" s="20"/>
      <c r="S1579" s="20"/>
      <c r="T1579" s="20"/>
      <c r="U1579" s="19"/>
    </row>
    <row r="1580" spans="1:21" ht="14">
      <c r="A1580" s="46" t="s">
        <v>3803</v>
      </c>
      <c r="B1580" s="152" t="str">
        <f>"https://www.instagram.com/"&amp;A1580</f>
        <v>https://www.instagram.com/filizshines</v>
      </c>
      <c r="C1580" s="107"/>
      <c r="D1580" s="148" t="s">
        <v>4</v>
      </c>
      <c r="E1580" s="11" t="str">
        <f ca="1">IF(AND(J1580&lt;&gt;"", O1580&lt;&gt;"", TODAY() &gt; O1580, N1580=""), "포스팅 지연",
IF(N1580&lt;&gt;"", "포스팅 완료",
IF(M1580=TRUE, "시술 완료",
IF(L1580=TRUE, "콘텐츠 가이드 전송",
IF(NOT(ISBLANK(J1580)), "예약 확정",
IF(I1580=TRUE, "구글폼 회신",
IF(H1580=TRUE, "구글폼 전송",
IF(G1580=TRUE, "거절",
IF(F1580=TRUE, "회신 수신",
"태핑 완료 회신대기")))))
))))</f>
        <v>태핑 완료 회신대기</v>
      </c>
      <c r="F1580" s="13" t="b">
        <v>0</v>
      </c>
      <c r="G1580" s="13" t="b">
        <v>0</v>
      </c>
      <c r="H1580" s="13" t="b">
        <v>0</v>
      </c>
      <c r="I1580" s="13" t="b">
        <f>IF(COUNTIF([1]!Form_Responses1[[#All],[Instagram account
(ex. idenel_official - Do not put "@")]], LOWER(A1580)) &gt; 0, TRUE, FALSE)</f>
        <v>0</v>
      </c>
      <c r="J1580" s="14"/>
      <c r="K1580" s="11" t="str">
        <f>IFERROR(VLOOKUP(LOWER(A1580), '[1]설문지 응답 시트1'!I:N, 6, FALSE), "")</f>
        <v/>
      </c>
      <c r="L1580" s="13" t="b">
        <v>0</v>
      </c>
      <c r="M1580" s="13" t="b">
        <v>0</v>
      </c>
      <c r="N1580" s="11"/>
      <c r="O1580" s="12" t="str">
        <f>IF(ISBLANK(Table1[[#This Row],[예약일(확정)]]),"",Table1[[#This Row],[예약일(확정)]]+7)</f>
        <v/>
      </c>
      <c r="P1580" s="11"/>
      <c r="Q1580" s="11"/>
      <c r="R1580" s="11"/>
      <c r="S1580" s="11"/>
      <c r="T1580" s="11"/>
      <c r="U1580" s="10"/>
    </row>
    <row r="1581" spans="1:21" ht="14">
      <c r="A1581" s="47" t="s">
        <v>3802</v>
      </c>
      <c r="B1581" s="151" t="str">
        <f>"https://www.instagram.com/"&amp;A1581</f>
        <v>https://www.instagram.com/angelicasong</v>
      </c>
      <c r="C1581" s="109"/>
      <c r="D1581" s="150" t="s">
        <v>4</v>
      </c>
      <c r="E1581" s="20" t="str">
        <f ca="1">IF(AND(J1581&lt;&gt;"", O1581&lt;&gt;"", TODAY() &gt; O1581, N1581=""), "포스팅 지연",
IF(N1581&lt;&gt;"", "포스팅 완료",
IF(M1581=TRUE, "시술 완료",
IF(L1581=TRUE, "콘텐츠 가이드 전송",
IF(NOT(ISBLANK(J1581)), "예약 확정",
IF(I1581=TRUE, "구글폼 회신",
IF(H1581=TRUE, "구글폼 전송",
IF(G1581=TRUE, "거절",
IF(F1581=TRUE, "회신 수신",
"태핑 완료 회신대기")))))
))))</f>
        <v>태핑 완료 회신대기</v>
      </c>
      <c r="F1581" s="22" t="b">
        <v>0</v>
      </c>
      <c r="G1581" s="22" t="b">
        <v>0</v>
      </c>
      <c r="H1581" s="22" t="b">
        <v>0</v>
      </c>
      <c r="I1581" s="22" t="b">
        <f>IF(COUNTIF([1]!Form_Responses1[[#All],[Instagram account
(ex. idenel_official - Do not put "@")]], LOWER(A1581)) &gt; 0, TRUE, FALSE)</f>
        <v>0</v>
      </c>
      <c r="J1581" s="23"/>
      <c r="K1581" s="20" t="str">
        <f>IFERROR(VLOOKUP(LOWER(A1581), '[1]설문지 응답 시트1'!I:N, 6, FALSE), "")</f>
        <v/>
      </c>
      <c r="L1581" s="22" t="b">
        <v>0</v>
      </c>
      <c r="M1581" s="22" t="b">
        <v>0</v>
      </c>
      <c r="N1581" s="20"/>
      <c r="O1581" s="21" t="str">
        <f>IF(ISBLANK(Table1[[#This Row],[예약일(확정)]]),"",Table1[[#This Row],[예약일(확정)]]+7)</f>
        <v/>
      </c>
      <c r="P1581" s="20"/>
      <c r="Q1581" s="20"/>
      <c r="R1581" s="20"/>
      <c r="S1581" s="20"/>
      <c r="T1581" s="20"/>
      <c r="U1581" s="19"/>
    </row>
    <row r="1582" spans="1:21" ht="14">
      <c r="A1582" s="46" t="s">
        <v>3801</v>
      </c>
      <c r="B1582" s="152" t="str">
        <f>"https://www.instagram.com/"&amp;A1582</f>
        <v>https://www.instagram.com/rowieeka_</v>
      </c>
      <c r="C1582" s="107"/>
      <c r="D1582" s="148" t="s">
        <v>4</v>
      </c>
      <c r="E1582" s="11" t="str">
        <f ca="1">IF(AND(J1582&lt;&gt;"", O1582&lt;&gt;"", TODAY() &gt; O1582, N1582=""), "포스팅 지연",
IF(N1582&lt;&gt;"", "포스팅 완료",
IF(M1582=TRUE, "시술 완료",
IF(L1582=TRUE, "콘텐츠 가이드 전송",
IF(NOT(ISBLANK(J1582)), "예약 확정",
IF(I1582=TRUE, "구글폼 회신",
IF(H1582=TRUE, "구글폼 전송",
IF(G1582=TRUE, "거절",
IF(F1582=TRUE, "회신 수신",
"태핑 완료 회신대기")))))
))))</f>
        <v>태핑 완료 회신대기</v>
      </c>
      <c r="F1582" s="13" t="b">
        <v>0</v>
      </c>
      <c r="G1582" s="13" t="b">
        <v>0</v>
      </c>
      <c r="H1582" s="13" t="b">
        <v>0</v>
      </c>
      <c r="I1582" s="13" t="b">
        <f>IF(COUNTIF([1]!Form_Responses1[[#All],[Instagram account
(ex. idenel_official - Do not put "@")]], LOWER(A1582)) &gt; 0, TRUE, FALSE)</f>
        <v>0</v>
      </c>
      <c r="J1582" s="14"/>
      <c r="K1582" s="11" t="str">
        <f>IFERROR(VLOOKUP(LOWER(A1582), '[1]설문지 응답 시트1'!I:N, 6, FALSE), "")</f>
        <v/>
      </c>
      <c r="L1582" s="13" t="b">
        <v>0</v>
      </c>
      <c r="M1582" s="13" t="b">
        <v>0</v>
      </c>
      <c r="N1582" s="11"/>
      <c r="O1582" s="12" t="str">
        <f>IF(ISBLANK(Table1[[#This Row],[예약일(확정)]]),"",Table1[[#This Row],[예약일(확정)]]+7)</f>
        <v/>
      </c>
      <c r="P1582" s="11"/>
      <c r="Q1582" s="11"/>
      <c r="R1582" s="11"/>
      <c r="S1582" s="11"/>
      <c r="T1582" s="11"/>
      <c r="U1582" s="10"/>
    </row>
    <row r="1583" spans="1:21" ht="14">
      <c r="A1583" s="47" t="s">
        <v>3800</v>
      </c>
      <c r="B1583" s="151" t="str">
        <f>"https://www.instagram.com/"&amp;A1583</f>
        <v>https://www.instagram.com/helenstoryh</v>
      </c>
      <c r="C1583" s="109"/>
      <c r="D1583" s="150" t="s">
        <v>4</v>
      </c>
      <c r="E1583" s="20" t="str">
        <f ca="1">IF(AND(J1583&lt;&gt;"", O1583&lt;&gt;"", TODAY() &gt; O1583, N1583=""), "포스팅 지연",
IF(N1583&lt;&gt;"", "포스팅 완료",
IF(M1583=TRUE, "시술 완료",
IF(L1583=TRUE, "콘텐츠 가이드 전송",
IF(NOT(ISBLANK(J1583)), "예약 확정",
IF(I1583=TRUE, "구글폼 회신",
IF(H1583=TRUE, "구글폼 전송",
IF(G1583=TRUE, "거절",
IF(F1583=TRUE, "회신 수신",
"태핑 완료 회신대기")))))
))))</f>
        <v>태핑 완료 회신대기</v>
      </c>
      <c r="F1583" s="22" t="b">
        <v>0</v>
      </c>
      <c r="G1583" s="22" t="b">
        <v>0</v>
      </c>
      <c r="H1583" s="22" t="b">
        <v>0</v>
      </c>
      <c r="I1583" s="22" t="b">
        <f>IF(COUNTIF([1]!Form_Responses1[[#All],[Instagram account
(ex. idenel_official - Do not put "@")]], LOWER(A1583)) &gt; 0, TRUE, FALSE)</f>
        <v>0</v>
      </c>
      <c r="J1583" s="23"/>
      <c r="K1583" s="20" t="str">
        <f>IFERROR(VLOOKUP(LOWER(A1583), '[1]설문지 응답 시트1'!I:N, 6, FALSE), "")</f>
        <v/>
      </c>
      <c r="L1583" s="22" t="b">
        <v>0</v>
      </c>
      <c r="M1583" s="22" t="b">
        <v>0</v>
      </c>
      <c r="N1583" s="20"/>
      <c r="O1583" s="21" t="str">
        <f>IF(ISBLANK(Table1[[#This Row],[예약일(확정)]]),"",Table1[[#This Row],[예약일(확정)]]+7)</f>
        <v/>
      </c>
      <c r="P1583" s="20"/>
      <c r="Q1583" s="20"/>
      <c r="R1583" s="20"/>
      <c r="S1583" s="20"/>
      <c r="T1583" s="20"/>
      <c r="U1583" s="19"/>
    </row>
    <row r="1584" spans="1:21" ht="14">
      <c r="A1584" s="46" t="s">
        <v>3799</v>
      </c>
      <c r="B1584" s="152" t="str">
        <f>"https://www.instagram.com/"&amp;A1584</f>
        <v>https://www.instagram.com/ruisankun</v>
      </c>
      <c r="C1584" s="107"/>
      <c r="D1584" s="148" t="s">
        <v>4</v>
      </c>
      <c r="E1584" s="11" t="str">
        <f ca="1">IF(AND(J1584&lt;&gt;"", O1584&lt;&gt;"", TODAY() &gt; O1584, N1584=""), "포스팅 지연",
IF(N1584&lt;&gt;"", "포스팅 완료",
IF(M1584=TRUE, "시술 완료",
IF(L1584=TRUE, "콘텐츠 가이드 전송",
IF(NOT(ISBLANK(J1584)), "예약 확정",
IF(I1584=TRUE, "구글폼 회신",
IF(H1584=TRUE, "구글폼 전송",
IF(G1584=TRUE, "거절",
IF(F1584=TRUE, "회신 수신",
"태핑 완료 회신대기")))))
))))</f>
        <v>태핑 완료 회신대기</v>
      </c>
      <c r="F1584" s="13" t="b">
        <v>0</v>
      </c>
      <c r="G1584" s="13" t="b">
        <v>0</v>
      </c>
      <c r="H1584" s="13" t="b">
        <v>0</v>
      </c>
      <c r="I1584" s="13" t="b">
        <f>IF(COUNTIF([1]!Form_Responses1[[#All],[Instagram account
(ex. idenel_official - Do not put "@")]], LOWER(A1584)) &gt; 0, TRUE, FALSE)</f>
        <v>0</v>
      </c>
      <c r="J1584" s="14"/>
      <c r="K1584" s="11" t="str">
        <f>IFERROR(VLOOKUP(LOWER(A1584), '[1]설문지 응답 시트1'!I:N, 6, FALSE), "")</f>
        <v/>
      </c>
      <c r="L1584" s="13" t="b">
        <v>0</v>
      </c>
      <c r="M1584" s="13" t="b">
        <v>0</v>
      </c>
      <c r="N1584" s="11"/>
      <c r="O1584" s="12" t="str">
        <f>IF(ISBLANK(Table1[[#This Row],[예약일(확정)]]),"",Table1[[#This Row],[예약일(확정)]]+7)</f>
        <v/>
      </c>
      <c r="P1584" s="11"/>
      <c r="Q1584" s="11"/>
      <c r="R1584" s="11"/>
      <c r="S1584" s="11"/>
      <c r="T1584" s="11"/>
      <c r="U1584" s="10"/>
    </row>
    <row r="1585" spans="1:21" ht="14">
      <c r="A1585" s="47" t="s">
        <v>3798</v>
      </c>
      <c r="B1585" s="151" t="str">
        <f>"https://www.instagram.com/"&amp;A1585</f>
        <v>https://www.instagram.com/charlikestoeat</v>
      </c>
      <c r="C1585" s="109"/>
      <c r="D1585" s="150" t="s">
        <v>4</v>
      </c>
      <c r="E1585" s="20" t="str">
        <f ca="1">IF(AND(J1585&lt;&gt;"", O1585&lt;&gt;"", TODAY() &gt; O1585, N1585=""), "포스팅 지연",
IF(N1585&lt;&gt;"", "포스팅 완료",
IF(M1585=TRUE, "시술 완료",
IF(L1585=TRUE, "콘텐츠 가이드 전송",
IF(NOT(ISBLANK(J1585)), "예약 확정",
IF(I1585=TRUE, "구글폼 회신",
IF(H1585=TRUE, "구글폼 전송",
IF(G1585=TRUE, "거절",
IF(F1585=TRUE, "회신 수신",
"태핑 완료 회신대기")))))
))))</f>
        <v>태핑 완료 회신대기</v>
      </c>
      <c r="F1585" s="22" t="b">
        <v>0</v>
      </c>
      <c r="G1585" s="22" t="b">
        <v>0</v>
      </c>
      <c r="H1585" s="22" t="b">
        <v>0</v>
      </c>
      <c r="I1585" s="22" t="b">
        <f>IF(COUNTIF([1]!Form_Responses1[[#All],[Instagram account
(ex. idenel_official - Do not put "@")]], LOWER(A1585)) &gt; 0, TRUE, FALSE)</f>
        <v>0</v>
      </c>
      <c r="J1585" s="23"/>
      <c r="K1585" s="20" t="str">
        <f>IFERROR(VLOOKUP(LOWER(A1585), '[1]설문지 응답 시트1'!I:N, 6, FALSE), "")</f>
        <v/>
      </c>
      <c r="L1585" s="22" t="b">
        <v>0</v>
      </c>
      <c r="M1585" s="22" t="b">
        <v>0</v>
      </c>
      <c r="N1585" s="20"/>
      <c r="O1585" s="21" t="str">
        <f>IF(ISBLANK(Table1[[#This Row],[예약일(확정)]]),"",Table1[[#This Row],[예약일(확정)]]+7)</f>
        <v/>
      </c>
      <c r="P1585" s="20"/>
      <c r="Q1585" s="20"/>
      <c r="R1585" s="20"/>
      <c r="S1585" s="20"/>
      <c r="T1585" s="20"/>
      <c r="U1585" s="19"/>
    </row>
    <row r="1586" spans="1:21" ht="14">
      <c r="A1586" s="46" t="s">
        <v>3797</v>
      </c>
      <c r="B1586" s="152" t="str">
        <f>"https://www.instagram.com/"&amp;A1586</f>
        <v>https://www.instagram.com/yep4andy</v>
      </c>
      <c r="C1586" s="107"/>
      <c r="D1586" s="148" t="s">
        <v>4</v>
      </c>
      <c r="E1586" s="11" t="str">
        <f ca="1">IF(AND(J1586&lt;&gt;"", O1586&lt;&gt;"", TODAY() &gt; O1586, N1586=""), "포스팅 지연",
IF(N1586&lt;&gt;"", "포스팅 완료",
IF(M1586=TRUE, "시술 완료",
IF(L1586=TRUE, "콘텐츠 가이드 전송",
IF(NOT(ISBLANK(J1586)), "예약 확정",
IF(I1586=TRUE, "구글폼 회신",
IF(H1586=TRUE, "구글폼 전송",
IF(G1586=TRUE, "거절",
IF(F1586=TRUE, "회신 수신",
"태핑 완료 회신대기")))))
))))</f>
        <v>태핑 완료 회신대기</v>
      </c>
      <c r="F1586" s="13" t="b">
        <v>0</v>
      </c>
      <c r="G1586" s="13" t="b">
        <v>0</v>
      </c>
      <c r="H1586" s="13" t="b">
        <v>0</v>
      </c>
      <c r="I1586" s="13" t="b">
        <f>IF(COUNTIF([1]!Form_Responses1[[#All],[Instagram account
(ex. idenel_official - Do not put "@")]], LOWER(A1586)) &gt; 0, TRUE, FALSE)</f>
        <v>0</v>
      </c>
      <c r="J1586" s="14"/>
      <c r="K1586" s="11" t="str">
        <f>IFERROR(VLOOKUP(LOWER(A1586), '[1]설문지 응답 시트1'!I:N, 6, FALSE), "")</f>
        <v/>
      </c>
      <c r="L1586" s="13" t="b">
        <v>0</v>
      </c>
      <c r="M1586" s="13" t="b">
        <v>0</v>
      </c>
      <c r="N1586" s="11"/>
      <c r="O1586" s="12" t="str">
        <f>IF(ISBLANK(Table1[[#This Row],[예약일(확정)]]),"",Table1[[#This Row],[예약일(확정)]]+7)</f>
        <v/>
      </c>
      <c r="P1586" s="11"/>
      <c r="Q1586" s="11"/>
      <c r="R1586" s="11"/>
      <c r="S1586" s="11"/>
      <c r="T1586" s="11"/>
      <c r="U1586" s="10"/>
    </row>
    <row r="1587" spans="1:21" ht="14">
      <c r="A1587" s="47" t="s">
        <v>3796</v>
      </c>
      <c r="B1587" s="151" t="str">
        <f>"https://www.instagram.com/"&amp;A1587</f>
        <v>https://www.instagram.com/sophielovesmayo</v>
      </c>
      <c r="C1587" s="109"/>
      <c r="D1587" s="150" t="s">
        <v>4</v>
      </c>
      <c r="E1587" s="20" t="str">
        <f ca="1">IF(AND(J1587&lt;&gt;"", O1587&lt;&gt;"", TODAY() &gt; O1587, N1587=""), "포스팅 지연",
IF(N1587&lt;&gt;"", "포스팅 완료",
IF(M1587=TRUE, "시술 완료",
IF(L1587=TRUE, "콘텐츠 가이드 전송",
IF(NOT(ISBLANK(J1587)), "예약 확정",
IF(I1587=TRUE, "구글폼 회신",
IF(H1587=TRUE, "구글폼 전송",
IF(G1587=TRUE, "거절",
IF(F1587=TRUE, "회신 수신",
"태핑 완료 회신대기")))))
))))</f>
        <v>태핑 완료 회신대기</v>
      </c>
      <c r="F1587" s="22" t="b">
        <v>0</v>
      </c>
      <c r="G1587" s="22" t="b">
        <v>0</v>
      </c>
      <c r="H1587" s="22" t="b">
        <v>0</v>
      </c>
      <c r="I1587" s="22" t="b">
        <f>IF(COUNTIF([1]!Form_Responses1[[#All],[Instagram account
(ex. idenel_official - Do not put "@")]], LOWER(A1587)) &gt; 0, TRUE, FALSE)</f>
        <v>0</v>
      </c>
      <c r="J1587" s="23"/>
      <c r="K1587" s="20" t="str">
        <f>IFERROR(VLOOKUP(LOWER(A1587), '[1]설문지 응답 시트1'!I:N, 6, FALSE), "")</f>
        <v/>
      </c>
      <c r="L1587" s="22" t="b">
        <v>0</v>
      </c>
      <c r="M1587" s="22" t="b">
        <v>0</v>
      </c>
      <c r="N1587" s="20"/>
      <c r="O1587" s="21" t="str">
        <f>IF(ISBLANK(Table1[[#This Row],[예약일(확정)]]),"",Table1[[#This Row],[예약일(확정)]]+7)</f>
        <v/>
      </c>
      <c r="P1587" s="20"/>
      <c r="Q1587" s="20"/>
      <c r="R1587" s="20"/>
      <c r="S1587" s="20"/>
      <c r="T1587" s="20"/>
      <c r="U1587" s="19"/>
    </row>
    <row r="1588" spans="1:21" ht="14">
      <c r="A1588" s="46" t="s">
        <v>3795</v>
      </c>
      <c r="B1588" s="152" t="str">
        <f>"https://www.instagram.com/"&amp;A1588</f>
        <v>https://www.instagram.com/nantesvegetal</v>
      </c>
      <c r="C1588" s="107"/>
      <c r="D1588" s="148" t="s">
        <v>4</v>
      </c>
      <c r="E1588" s="11" t="str">
        <f ca="1">IF(AND(J1588&lt;&gt;"", O1588&lt;&gt;"", TODAY() &gt; O1588, N1588=""), "포스팅 지연",
IF(N1588&lt;&gt;"", "포스팅 완료",
IF(M1588=TRUE, "시술 완료",
IF(L1588=TRUE, "콘텐츠 가이드 전송",
IF(NOT(ISBLANK(J1588)), "예약 확정",
IF(I1588=TRUE, "구글폼 회신",
IF(H1588=TRUE, "구글폼 전송",
IF(G1588=TRUE, "거절",
IF(F1588=TRUE, "회신 수신",
"태핑 완료 회신대기")))))
))))</f>
        <v>태핑 완료 회신대기</v>
      </c>
      <c r="F1588" s="13" t="b">
        <v>0</v>
      </c>
      <c r="G1588" s="13" t="b">
        <v>0</v>
      </c>
      <c r="H1588" s="13" t="b">
        <v>0</v>
      </c>
      <c r="I1588" s="13" t="b">
        <f>IF(COUNTIF([1]!Form_Responses1[[#All],[Instagram account
(ex. idenel_official - Do not put "@")]], LOWER(A1588)) &gt; 0, TRUE, FALSE)</f>
        <v>0</v>
      </c>
      <c r="J1588" s="14"/>
      <c r="K1588" s="11" t="str">
        <f>IFERROR(VLOOKUP(LOWER(A1588), '[1]설문지 응답 시트1'!I:N, 6, FALSE), "")</f>
        <v/>
      </c>
      <c r="L1588" s="13" t="b">
        <v>0</v>
      </c>
      <c r="M1588" s="13" t="b">
        <v>0</v>
      </c>
      <c r="N1588" s="11"/>
      <c r="O1588" s="12" t="str">
        <f>IF(ISBLANK(Table1[[#This Row],[예약일(확정)]]),"",Table1[[#This Row],[예약일(확정)]]+7)</f>
        <v/>
      </c>
      <c r="P1588" s="11"/>
      <c r="Q1588" s="11"/>
      <c r="R1588" s="11"/>
      <c r="S1588" s="11"/>
      <c r="T1588" s="11"/>
      <c r="U1588" s="10"/>
    </row>
    <row r="1589" spans="1:21" ht="14">
      <c r="A1589" s="47" t="s">
        <v>3794</v>
      </c>
      <c r="B1589" s="151" t="str">
        <f>"https://www.instagram.com/"&amp;A1589</f>
        <v>https://www.instagram.com/imperatricewu</v>
      </c>
      <c r="C1589" s="109"/>
      <c r="D1589" s="150" t="s">
        <v>4</v>
      </c>
      <c r="E1589" s="20" t="str">
        <f ca="1">IF(AND(J1589&lt;&gt;"", O1589&lt;&gt;"", TODAY() &gt; O1589, N1589=""), "포스팅 지연",
IF(N1589&lt;&gt;"", "포스팅 완료",
IF(M1589=TRUE, "시술 완료",
IF(L1589=TRUE, "콘텐츠 가이드 전송",
IF(NOT(ISBLANK(J1589)), "예약 확정",
IF(I1589=TRUE, "구글폼 회신",
IF(H1589=TRUE, "구글폼 전송",
IF(G1589=TRUE, "거절",
IF(F1589=TRUE, "회신 수신",
"태핑 완료 회신대기")))))
))))</f>
        <v>태핑 완료 회신대기</v>
      </c>
      <c r="F1589" s="22" t="b">
        <v>0</v>
      </c>
      <c r="G1589" s="22" t="b">
        <v>0</v>
      </c>
      <c r="H1589" s="22" t="b">
        <v>0</v>
      </c>
      <c r="I1589" s="22" t="b">
        <f>IF(COUNTIF([1]!Form_Responses1[[#All],[Instagram account
(ex. idenel_official - Do not put "@")]], LOWER(A1589)) &gt; 0, TRUE, FALSE)</f>
        <v>0</v>
      </c>
      <c r="J1589" s="23"/>
      <c r="K1589" s="20" t="str">
        <f>IFERROR(VLOOKUP(LOWER(A1589), '[1]설문지 응답 시트1'!I:N, 6, FALSE), "")</f>
        <v/>
      </c>
      <c r="L1589" s="22" t="b">
        <v>0</v>
      </c>
      <c r="M1589" s="22" t="b">
        <v>0</v>
      </c>
      <c r="N1589" s="20"/>
      <c r="O1589" s="21" t="str">
        <f>IF(ISBLANK(Table1[[#This Row],[예약일(확정)]]),"",Table1[[#This Row],[예약일(확정)]]+7)</f>
        <v/>
      </c>
      <c r="P1589" s="20"/>
      <c r="Q1589" s="20"/>
      <c r="R1589" s="20"/>
      <c r="S1589" s="20"/>
      <c r="T1589" s="20"/>
      <c r="U1589" s="19"/>
    </row>
    <row r="1590" spans="1:21" ht="14">
      <c r="A1590" s="46" t="s">
        <v>3793</v>
      </c>
      <c r="B1590" s="152" t="str">
        <f>"https://www.instagram.com/"&amp;A1590</f>
        <v>https://www.instagram.com/aimemoiplu.s</v>
      </c>
      <c r="C1590" s="107"/>
      <c r="D1590" s="148" t="s">
        <v>4</v>
      </c>
      <c r="E1590" s="11" t="str">
        <f ca="1">IF(AND(J1590&lt;&gt;"", O1590&lt;&gt;"", TODAY() &gt; O1590, N1590=""), "포스팅 지연",
IF(N1590&lt;&gt;"", "포스팅 완료",
IF(M1590=TRUE, "시술 완료",
IF(L1590=TRUE, "콘텐츠 가이드 전송",
IF(NOT(ISBLANK(J1590)), "예약 확정",
IF(I1590=TRUE, "구글폼 회신",
IF(H1590=TRUE, "구글폼 전송",
IF(G1590=TRUE, "거절",
IF(F1590=TRUE, "회신 수신",
"태핑 완료 회신대기")))))
))))</f>
        <v>거절</v>
      </c>
      <c r="F1590" s="13" t="b">
        <v>1</v>
      </c>
      <c r="G1590" s="13" t="b">
        <v>1</v>
      </c>
      <c r="H1590" s="13" t="b">
        <v>0</v>
      </c>
      <c r="I1590" s="13" t="b">
        <f>IF(COUNTIF([1]!Form_Responses1[[#All],[Instagram account
(ex. idenel_official - Do not put "@")]], LOWER(A1590)) &gt; 0, TRUE, FALSE)</f>
        <v>0</v>
      </c>
      <c r="J1590" s="14"/>
      <c r="K1590" s="11" t="str">
        <f>IFERROR(VLOOKUP(LOWER(A1590), '[1]설문지 응답 시트1'!I:N, 6, FALSE), "")</f>
        <v/>
      </c>
      <c r="L1590" s="13" t="b">
        <v>0</v>
      </c>
      <c r="M1590" s="13" t="b">
        <v>0</v>
      </c>
      <c r="N1590" s="11"/>
      <c r="O1590" s="12" t="str">
        <f>IF(ISBLANK(Table1[[#This Row],[예약일(확정)]]),"",Table1[[#This Row],[예약일(확정)]]+7)</f>
        <v/>
      </c>
      <c r="P1590" s="11"/>
      <c r="Q1590" s="11"/>
      <c r="R1590" s="11"/>
      <c r="S1590" s="11"/>
      <c r="T1590" s="11"/>
      <c r="U1590" s="10"/>
    </row>
    <row r="1591" spans="1:21" ht="14">
      <c r="A1591" s="47" t="s">
        <v>3792</v>
      </c>
      <c r="B1591" s="151" t="str">
        <f>"https://www.instagram.com/"&amp;A1591</f>
        <v>https://www.instagram.com/_nezu_nezu</v>
      </c>
      <c r="C1591" s="109"/>
      <c r="D1591" s="150" t="s">
        <v>4</v>
      </c>
      <c r="E1591" s="20" t="str">
        <f ca="1">IF(AND(J1591&lt;&gt;"", O1591&lt;&gt;"", TODAY() &gt; O1591, N1591=""), "포스팅 지연",
IF(N1591&lt;&gt;"", "포스팅 완료",
IF(M1591=TRUE, "시술 완료",
IF(L1591=TRUE, "콘텐츠 가이드 전송",
IF(NOT(ISBLANK(J1591)), "예약 확정",
IF(I1591=TRUE, "구글폼 회신",
IF(H1591=TRUE, "구글폼 전송",
IF(G1591=TRUE, "거절",
IF(F1591=TRUE, "회신 수신",
"태핑 완료 회신대기")))))
))))</f>
        <v>태핑 완료 회신대기</v>
      </c>
      <c r="F1591" s="22" t="b">
        <v>0</v>
      </c>
      <c r="G1591" s="22" t="b">
        <v>0</v>
      </c>
      <c r="H1591" s="22" t="b">
        <v>0</v>
      </c>
      <c r="I1591" s="22" t="b">
        <f>IF(COUNTIF([1]!Form_Responses1[[#All],[Instagram account
(ex. idenel_official - Do not put "@")]], LOWER(A1591)) &gt; 0, TRUE, FALSE)</f>
        <v>0</v>
      </c>
      <c r="J1591" s="23"/>
      <c r="K1591" s="20" t="str">
        <f>IFERROR(VLOOKUP(LOWER(A1591), '[1]설문지 응답 시트1'!I:N, 6, FALSE), "")</f>
        <v/>
      </c>
      <c r="L1591" s="22" t="b">
        <v>0</v>
      </c>
      <c r="M1591" s="22" t="b">
        <v>0</v>
      </c>
      <c r="N1591" s="20"/>
      <c r="O1591" s="21" t="str">
        <f>IF(ISBLANK(Table1[[#This Row],[예약일(확정)]]),"",Table1[[#This Row],[예약일(확정)]]+7)</f>
        <v/>
      </c>
      <c r="P1591" s="20"/>
      <c r="Q1591" s="20"/>
      <c r="R1591" s="20"/>
      <c r="S1591" s="20"/>
      <c r="T1591" s="20"/>
      <c r="U1591" s="19"/>
    </row>
    <row r="1592" spans="1:21" ht="14">
      <c r="A1592" s="46" t="s">
        <v>3791</v>
      </c>
      <c r="B1592" s="152" t="str">
        <f>"https://www.instagram.com/"&amp;A1592</f>
        <v>https://www.instagram.com/togengram</v>
      </c>
      <c r="C1592" s="107"/>
      <c r="D1592" s="148" t="s">
        <v>4</v>
      </c>
      <c r="E1592" s="11" t="str">
        <f ca="1">IF(AND(J1592&lt;&gt;"", O1592&lt;&gt;"", TODAY() &gt; O1592, N1592=""), "포스팅 지연",
IF(N1592&lt;&gt;"", "포스팅 완료",
IF(M1592=TRUE, "시술 완료",
IF(L1592=TRUE, "콘텐츠 가이드 전송",
IF(NOT(ISBLANK(J1592)), "예약 확정",
IF(I1592=TRUE, "구글폼 회신",
IF(H1592=TRUE, "구글폼 전송",
IF(G1592=TRUE, "거절",
IF(F1592=TRUE, "회신 수신",
"태핑 완료 회신대기")))))
))))</f>
        <v>태핑 완료 회신대기</v>
      </c>
      <c r="F1592" s="13" t="b">
        <v>0</v>
      </c>
      <c r="G1592" s="13" t="b">
        <v>0</v>
      </c>
      <c r="H1592" s="13" t="b">
        <v>0</v>
      </c>
      <c r="I1592" s="13" t="b">
        <f>IF(COUNTIF([1]!Form_Responses1[[#All],[Instagram account
(ex. idenel_official - Do not put "@")]], LOWER(A1592)) &gt; 0, TRUE, FALSE)</f>
        <v>0</v>
      </c>
      <c r="J1592" s="14"/>
      <c r="K1592" s="11" t="str">
        <f>IFERROR(VLOOKUP(LOWER(A1592), '[1]설문지 응답 시트1'!I:N, 6, FALSE), "")</f>
        <v/>
      </c>
      <c r="L1592" s="13" t="b">
        <v>0</v>
      </c>
      <c r="M1592" s="13" t="b">
        <v>0</v>
      </c>
      <c r="N1592" s="11"/>
      <c r="O1592" s="12" t="str">
        <f>IF(ISBLANK(Table1[[#This Row],[예약일(확정)]]),"",Table1[[#This Row],[예약일(확정)]]+7)</f>
        <v/>
      </c>
      <c r="P1592" s="11"/>
      <c r="Q1592" s="11"/>
      <c r="R1592" s="11"/>
      <c r="S1592" s="11"/>
      <c r="T1592" s="11"/>
      <c r="U1592" s="10"/>
    </row>
    <row r="1593" spans="1:21" ht="14">
      <c r="A1593" s="47" t="s">
        <v>3790</v>
      </c>
      <c r="B1593" s="151" t="str">
        <f>"https://www.instagram.com/"&amp;A1593</f>
        <v>https://www.instagram.com/imkeosay</v>
      </c>
      <c r="C1593" s="109"/>
      <c r="D1593" s="150" t="s">
        <v>4</v>
      </c>
      <c r="E1593" s="20" t="str">
        <f ca="1">IF(AND(J1593&lt;&gt;"", O1593&lt;&gt;"", TODAY() &gt; O1593, N1593=""), "포스팅 지연",
IF(N1593&lt;&gt;"", "포스팅 완료",
IF(M1593=TRUE, "시술 완료",
IF(L1593=TRUE, "콘텐츠 가이드 전송",
IF(NOT(ISBLANK(J1593)), "예약 확정",
IF(I1593=TRUE, "구글폼 회신",
IF(H1593=TRUE, "구글폼 전송",
IF(G1593=TRUE, "거절",
IF(F1593=TRUE, "회신 수신",
"태핑 완료 회신대기")))))
))))</f>
        <v>회신 수신</v>
      </c>
      <c r="F1593" s="22" t="b">
        <v>1</v>
      </c>
      <c r="G1593" s="22" t="b">
        <v>0</v>
      </c>
      <c r="H1593" s="22" t="b">
        <v>0</v>
      </c>
      <c r="I1593" s="22" t="b">
        <f>IF(COUNTIF([1]!Form_Responses1[[#All],[Instagram account
(ex. idenel_official - Do not put "@")]], LOWER(A1593)) &gt; 0, TRUE, FALSE)</f>
        <v>0</v>
      </c>
      <c r="J1593" s="23"/>
      <c r="K1593" s="20" t="str">
        <f>IFERROR(VLOOKUP(LOWER(A1593), '[1]설문지 응답 시트1'!I:N, 6, FALSE), "")</f>
        <v/>
      </c>
      <c r="L1593" s="22" t="b">
        <v>0</v>
      </c>
      <c r="M1593" s="22" t="b">
        <v>0</v>
      </c>
      <c r="N1593" s="20"/>
      <c r="O1593" s="21" t="str">
        <f>IF(ISBLANK(Table1[[#This Row],[예약일(확정)]]),"",Table1[[#This Row],[예약일(확정)]]+7)</f>
        <v/>
      </c>
      <c r="P1593" s="20"/>
      <c r="Q1593" s="20"/>
      <c r="R1593" s="20"/>
      <c r="S1593" s="20"/>
      <c r="T1593" s="20"/>
      <c r="U1593" s="19"/>
    </row>
    <row r="1594" spans="1:21" ht="14">
      <c r="A1594" s="46" t="s">
        <v>3789</v>
      </c>
      <c r="B1594" s="152" t="str">
        <f>"https://www.instagram.com/"&amp;A1594</f>
        <v>https://www.instagram.com/cedriccommelabd</v>
      </c>
      <c r="C1594" s="107"/>
      <c r="D1594" s="148" t="s">
        <v>4</v>
      </c>
      <c r="E1594" s="11" t="str">
        <f ca="1">IF(AND(J1594&lt;&gt;"", O1594&lt;&gt;"", TODAY() &gt; O1594, N1594=""), "포스팅 지연",
IF(N1594&lt;&gt;"", "포스팅 완료",
IF(M1594=TRUE, "시술 완료",
IF(L1594=TRUE, "콘텐츠 가이드 전송",
IF(NOT(ISBLANK(J1594)), "예약 확정",
IF(I1594=TRUE, "구글폼 회신",
IF(H1594=TRUE, "구글폼 전송",
IF(G1594=TRUE, "거절",
IF(F1594=TRUE, "회신 수신",
"태핑 완료 회신대기")))))
))))</f>
        <v>태핑 완료 회신대기</v>
      </c>
      <c r="F1594" s="13" t="b">
        <v>0</v>
      </c>
      <c r="G1594" s="13" t="b">
        <v>0</v>
      </c>
      <c r="H1594" s="13" t="b">
        <v>0</v>
      </c>
      <c r="I1594" s="13" t="b">
        <f>IF(COUNTIF([1]!Form_Responses1[[#All],[Instagram account
(ex. idenel_official - Do not put "@")]], LOWER(A1594)) &gt; 0, TRUE, FALSE)</f>
        <v>0</v>
      </c>
      <c r="J1594" s="14"/>
      <c r="K1594" s="11" t="str">
        <f>IFERROR(VLOOKUP(LOWER(A1594), '[1]설문지 응답 시트1'!I:N, 6, FALSE), "")</f>
        <v/>
      </c>
      <c r="L1594" s="13" t="b">
        <v>0</v>
      </c>
      <c r="M1594" s="13" t="b">
        <v>0</v>
      </c>
      <c r="N1594" s="11"/>
      <c r="O1594" s="12" t="str">
        <f>IF(ISBLANK(Table1[[#This Row],[예약일(확정)]]),"",Table1[[#This Row],[예약일(확정)]]+7)</f>
        <v/>
      </c>
      <c r="P1594" s="11"/>
      <c r="Q1594" s="11"/>
      <c r="R1594" s="11"/>
      <c r="S1594" s="11"/>
      <c r="T1594" s="11"/>
      <c r="U1594" s="10"/>
    </row>
    <row r="1595" spans="1:21" ht="14">
      <c r="A1595" s="47" t="s">
        <v>3788</v>
      </c>
      <c r="B1595" s="151" t="str">
        <f>"https://www.instagram.com/"&amp;A1595</f>
        <v>https://www.instagram.com/madya.lsps</v>
      </c>
      <c r="C1595" s="109"/>
      <c r="D1595" s="150" t="s">
        <v>4</v>
      </c>
      <c r="E1595" s="20" t="str">
        <f ca="1">IF(AND(J1595&lt;&gt;"", O1595&lt;&gt;"", TODAY() &gt; O1595, N1595=""), "포스팅 지연",
IF(N1595&lt;&gt;"", "포스팅 완료",
IF(M1595=TRUE, "시술 완료",
IF(L1595=TRUE, "콘텐츠 가이드 전송",
IF(NOT(ISBLANK(J1595)), "예약 확정",
IF(I1595=TRUE, "구글폼 회신",
IF(H1595=TRUE, "구글폼 전송",
IF(G1595=TRUE, "거절",
IF(F1595=TRUE, "회신 수신",
"태핑 완료 회신대기")))))
))))</f>
        <v>태핑 완료 회신대기</v>
      </c>
      <c r="F1595" s="22" t="b">
        <v>0</v>
      </c>
      <c r="G1595" s="22" t="b">
        <v>0</v>
      </c>
      <c r="H1595" s="22" t="b">
        <v>0</v>
      </c>
      <c r="I1595" s="22" t="b">
        <f>IF(COUNTIF([1]!Form_Responses1[[#All],[Instagram account
(ex. idenel_official - Do not put "@")]], LOWER(A1595)) &gt; 0, TRUE, FALSE)</f>
        <v>0</v>
      </c>
      <c r="J1595" s="23"/>
      <c r="K1595" s="20" t="str">
        <f>IFERROR(VLOOKUP(LOWER(A1595), '[1]설문지 응답 시트1'!I:N, 6, FALSE), "")</f>
        <v/>
      </c>
      <c r="L1595" s="22" t="b">
        <v>0</v>
      </c>
      <c r="M1595" s="22" t="b">
        <v>0</v>
      </c>
      <c r="N1595" s="20"/>
      <c r="O1595" s="21" t="str">
        <f>IF(ISBLANK(Table1[[#This Row],[예약일(확정)]]),"",Table1[[#This Row],[예약일(확정)]]+7)</f>
        <v/>
      </c>
      <c r="P1595" s="20"/>
      <c r="Q1595" s="20"/>
      <c r="R1595" s="20"/>
      <c r="S1595" s="20"/>
      <c r="T1595" s="20"/>
      <c r="U1595" s="19"/>
    </row>
    <row r="1596" spans="1:21" ht="14">
      <c r="A1596" s="46" t="s">
        <v>3787</v>
      </c>
      <c r="B1596" s="152" t="str">
        <f>"https://www.instagram.com/"&amp;A1596</f>
        <v>https://www.instagram.com/hashtaglicia</v>
      </c>
      <c r="C1596" s="107"/>
      <c r="D1596" s="148" t="s">
        <v>4</v>
      </c>
      <c r="E1596" s="11" t="str">
        <f ca="1">IF(AND(J1596&lt;&gt;"", O1596&lt;&gt;"", TODAY() &gt; O1596, N1596=""), "포스팅 지연",
IF(N1596&lt;&gt;"", "포스팅 완료",
IF(M1596=TRUE, "시술 완료",
IF(L1596=TRUE, "콘텐츠 가이드 전송",
IF(NOT(ISBLANK(J1596)), "예약 확정",
IF(I1596=TRUE, "구글폼 회신",
IF(H1596=TRUE, "구글폼 전송",
IF(G1596=TRUE, "거절",
IF(F1596=TRUE, "회신 수신",
"태핑 완료 회신대기")))))
))))</f>
        <v>태핑 완료 회신대기</v>
      </c>
      <c r="F1596" s="13" t="b">
        <v>0</v>
      </c>
      <c r="G1596" s="13" t="b">
        <v>0</v>
      </c>
      <c r="H1596" s="13" t="b">
        <v>0</v>
      </c>
      <c r="I1596" s="13" t="b">
        <f>IF(COUNTIF([1]!Form_Responses1[[#All],[Instagram account
(ex. idenel_official - Do not put "@")]], LOWER(A1596)) &gt; 0, TRUE, FALSE)</f>
        <v>0</v>
      </c>
      <c r="J1596" s="14"/>
      <c r="K1596" s="11" t="str">
        <f>IFERROR(VLOOKUP(LOWER(A1596), '[1]설문지 응답 시트1'!I:N, 6, FALSE), "")</f>
        <v/>
      </c>
      <c r="L1596" s="13" t="b">
        <v>0</v>
      </c>
      <c r="M1596" s="13" t="b">
        <v>0</v>
      </c>
      <c r="N1596" s="11"/>
      <c r="O1596" s="12" t="str">
        <f>IF(ISBLANK(Table1[[#This Row],[예약일(확정)]]),"",Table1[[#This Row],[예약일(확정)]]+7)</f>
        <v/>
      </c>
      <c r="P1596" s="11"/>
      <c r="Q1596" s="11"/>
      <c r="R1596" s="11"/>
      <c r="S1596" s="11"/>
      <c r="T1596" s="11"/>
      <c r="U1596" s="10"/>
    </row>
    <row r="1597" spans="1:21" ht="14">
      <c r="A1597" s="47" t="s">
        <v>3786</v>
      </c>
      <c r="B1597" s="151" t="str">
        <f>"https://www.instagram.com/"&amp;A1597</f>
        <v>https://www.instagram.com/yoni0323</v>
      </c>
      <c r="C1597" s="109"/>
      <c r="D1597" s="150" t="s">
        <v>4</v>
      </c>
      <c r="E1597" s="20" t="str">
        <f ca="1">IF(AND(J1597&lt;&gt;"", O1597&lt;&gt;"", TODAY() &gt; O1597, N1597=""), "포스팅 지연",
IF(N1597&lt;&gt;"", "포스팅 완료",
IF(M1597=TRUE, "시술 완료",
IF(L1597=TRUE, "콘텐츠 가이드 전송",
IF(NOT(ISBLANK(J1597)), "예약 확정",
IF(I1597=TRUE, "구글폼 회신",
IF(H1597=TRUE, "구글폼 전송",
IF(G1597=TRUE, "거절",
IF(F1597=TRUE, "회신 수신",
"태핑 완료 회신대기")))))
))))</f>
        <v>태핑 완료 회신대기</v>
      </c>
      <c r="F1597" s="22" t="b">
        <v>0</v>
      </c>
      <c r="G1597" s="22" t="b">
        <v>0</v>
      </c>
      <c r="H1597" s="22" t="b">
        <v>0</v>
      </c>
      <c r="I1597" s="22" t="b">
        <f>IF(COUNTIF([1]!Form_Responses1[[#All],[Instagram account
(ex. idenel_official - Do not put "@")]], LOWER(A1597)) &gt; 0, TRUE, FALSE)</f>
        <v>0</v>
      </c>
      <c r="J1597" s="23"/>
      <c r="K1597" s="20" t="str">
        <f>IFERROR(VLOOKUP(LOWER(A1597), '[1]설문지 응답 시트1'!I:N, 6, FALSE), "")</f>
        <v/>
      </c>
      <c r="L1597" s="22" t="b">
        <v>0</v>
      </c>
      <c r="M1597" s="22" t="b">
        <v>0</v>
      </c>
      <c r="N1597" s="20"/>
      <c r="O1597" s="21" t="str">
        <f>IF(ISBLANK(Table1[[#This Row],[예약일(확정)]]),"",Table1[[#This Row],[예약일(확정)]]+7)</f>
        <v/>
      </c>
      <c r="P1597" s="20"/>
      <c r="Q1597" s="20"/>
      <c r="R1597" s="20"/>
      <c r="S1597" s="20"/>
      <c r="T1597" s="20"/>
      <c r="U1597" s="19"/>
    </row>
    <row r="1598" spans="1:21" ht="14">
      <c r="A1598" s="46" t="s">
        <v>3785</v>
      </c>
      <c r="B1598" s="152" t="str">
        <f>"https://www.instagram.com/"&amp;A1598</f>
        <v>https://www.instagram.com/milain94</v>
      </c>
      <c r="C1598" s="107"/>
      <c r="D1598" s="148" t="s">
        <v>4</v>
      </c>
      <c r="E1598" s="11" t="str">
        <f ca="1">IF(AND(J1598&lt;&gt;"", O1598&lt;&gt;"", TODAY() &gt; O1598, N1598=""), "포스팅 지연",
IF(N1598&lt;&gt;"", "포스팅 완료",
IF(M1598=TRUE, "시술 완료",
IF(L1598=TRUE, "콘텐츠 가이드 전송",
IF(NOT(ISBLANK(J1598)), "예약 확정",
IF(I1598=TRUE, "구글폼 회신",
IF(H1598=TRUE, "구글폼 전송",
IF(G1598=TRUE, "거절",
IF(F1598=TRUE, "회신 수신",
"태핑 완료 회신대기")))))
))))</f>
        <v>태핑 완료 회신대기</v>
      </c>
      <c r="F1598" s="13" t="b">
        <v>0</v>
      </c>
      <c r="G1598" s="13" t="b">
        <v>0</v>
      </c>
      <c r="H1598" s="13" t="b">
        <v>0</v>
      </c>
      <c r="I1598" s="13" t="b">
        <f>IF(COUNTIF([1]!Form_Responses1[[#All],[Instagram account
(ex. idenel_official - Do not put "@")]], LOWER(A1598)) &gt; 0, TRUE, FALSE)</f>
        <v>0</v>
      </c>
      <c r="J1598" s="14"/>
      <c r="K1598" s="11" t="str">
        <f>IFERROR(VLOOKUP(LOWER(A1598), '[1]설문지 응답 시트1'!I:N, 6, FALSE), "")</f>
        <v/>
      </c>
      <c r="L1598" s="13" t="b">
        <v>0</v>
      </c>
      <c r="M1598" s="13" t="b">
        <v>0</v>
      </c>
      <c r="N1598" s="11"/>
      <c r="O1598" s="12" t="str">
        <f>IF(ISBLANK(Table1[[#This Row],[예약일(확정)]]),"",Table1[[#This Row],[예약일(확정)]]+7)</f>
        <v/>
      </c>
      <c r="P1598" s="11"/>
      <c r="Q1598" s="11"/>
      <c r="R1598" s="11"/>
      <c r="S1598" s="11"/>
      <c r="T1598" s="11"/>
      <c r="U1598" s="10"/>
    </row>
    <row r="1599" spans="1:21" ht="14">
      <c r="A1599" s="47" t="s">
        <v>3784</v>
      </c>
      <c r="B1599" s="151" t="str">
        <f>"https://www.instagram.com/"&amp;A1599</f>
        <v>https://www.instagram.com/incyvincyspider</v>
      </c>
      <c r="C1599" s="109"/>
      <c r="D1599" s="150" t="s">
        <v>4</v>
      </c>
      <c r="E1599" s="20" t="str">
        <f ca="1">IF(AND(J1599&lt;&gt;"", O1599&lt;&gt;"", TODAY() &gt; O1599, N1599=""), "포스팅 지연",
IF(N1599&lt;&gt;"", "포스팅 완료",
IF(M1599=TRUE, "시술 완료",
IF(L1599=TRUE, "콘텐츠 가이드 전송",
IF(NOT(ISBLANK(J1599)), "예약 확정",
IF(I1599=TRUE, "구글폼 회신",
IF(H1599=TRUE, "구글폼 전송",
IF(G1599=TRUE, "거절",
IF(F1599=TRUE, "회신 수신",
"태핑 완료 회신대기")))))
))))</f>
        <v>태핑 완료 회신대기</v>
      </c>
      <c r="F1599" s="22" t="b">
        <v>0</v>
      </c>
      <c r="G1599" s="22" t="b">
        <v>0</v>
      </c>
      <c r="H1599" s="22" t="b">
        <v>0</v>
      </c>
      <c r="I1599" s="22" t="b">
        <f>IF(COUNTIF([1]!Form_Responses1[[#All],[Instagram account
(ex. idenel_official - Do not put "@")]], LOWER(A1599)) &gt; 0, TRUE, FALSE)</f>
        <v>0</v>
      </c>
      <c r="J1599" s="23"/>
      <c r="K1599" s="20" t="str">
        <f>IFERROR(VLOOKUP(LOWER(A1599), '[1]설문지 응답 시트1'!I:N, 6, FALSE), "")</f>
        <v/>
      </c>
      <c r="L1599" s="22" t="b">
        <v>0</v>
      </c>
      <c r="M1599" s="22" t="b">
        <v>0</v>
      </c>
      <c r="N1599" s="20"/>
      <c r="O1599" s="21" t="str">
        <f>IF(ISBLANK(Table1[[#This Row],[예약일(확정)]]),"",Table1[[#This Row],[예약일(확정)]]+7)</f>
        <v/>
      </c>
      <c r="P1599" s="20"/>
      <c r="Q1599" s="20"/>
      <c r="R1599" s="20"/>
      <c r="S1599" s="20"/>
      <c r="T1599" s="20"/>
      <c r="U1599" s="19"/>
    </row>
    <row r="1600" spans="1:21" ht="14">
      <c r="A1600" s="46" t="s">
        <v>3783</v>
      </c>
      <c r="B1600" s="152" t="str">
        <f>"https://www.instagram.com/"&amp;A1600</f>
        <v>https://www.instagram.com/adventureswithmadalina</v>
      </c>
      <c r="C1600" s="107"/>
      <c r="D1600" s="148" t="s">
        <v>4</v>
      </c>
      <c r="E1600" s="11" t="str">
        <f ca="1">IF(AND(J1600&lt;&gt;"", O1600&lt;&gt;"", TODAY() &gt; O1600, N1600=""), "포스팅 지연",
IF(N1600&lt;&gt;"", "포스팅 완료",
IF(M1600=TRUE, "시술 완료",
IF(L1600=TRUE, "콘텐츠 가이드 전송",
IF(NOT(ISBLANK(J1600)), "예약 확정",
IF(I1600=TRUE, "구글폼 회신",
IF(H1600=TRUE, "구글폼 전송",
IF(G1600=TRUE, "거절",
IF(F1600=TRUE, "회신 수신",
"태핑 완료 회신대기")))))
))))</f>
        <v>태핑 완료 회신대기</v>
      </c>
      <c r="F1600" s="13" t="b">
        <v>0</v>
      </c>
      <c r="G1600" s="13" t="b">
        <v>0</v>
      </c>
      <c r="H1600" s="13" t="b">
        <v>0</v>
      </c>
      <c r="I1600" s="13" t="b">
        <f>IF(COUNTIF([1]!Form_Responses1[[#All],[Instagram account
(ex. idenel_official - Do not put "@")]], LOWER(A1600)) &gt; 0, TRUE, FALSE)</f>
        <v>0</v>
      </c>
      <c r="J1600" s="14"/>
      <c r="K1600" s="11" t="str">
        <f>IFERROR(VLOOKUP(LOWER(A1600), '[1]설문지 응답 시트1'!I:N, 6, FALSE), "")</f>
        <v/>
      </c>
      <c r="L1600" s="13" t="b">
        <v>0</v>
      </c>
      <c r="M1600" s="13" t="b">
        <v>0</v>
      </c>
      <c r="N1600" s="11"/>
      <c r="O1600" s="12" t="str">
        <f>IF(ISBLANK(Table1[[#This Row],[예약일(확정)]]),"",Table1[[#This Row],[예약일(확정)]]+7)</f>
        <v/>
      </c>
      <c r="P1600" s="11"/>
      <c r="Q1600" s="11"/>
      <c r="R1600" s="11"/>
      <c r="S1600" s="11"/>
      <c r="T1600" s="11"/>
      <c r="U1600" s="10"/>
    </row>
    <row r="1601" spans="1:21" ht="14">
      <c r="A1601" s="47" t="s">
        <v>3782</v>
      </c>
      <c r="B1601" s="151" t="str">
        <f>"https://www.instagram.com/"&amp;A1601</f>
        <v>https://www.instagram.com/partyzzzan</v>
      </c>
      <c r="C1601" s="109"/>
      <c r="D1601" s="150" t="s">
        <v>4</v>
      </c>
      <c r="E1601" s="20" t="str">
        <f ca="1">IF(AND(J1601&lt;&gt;"", O1601&lt;&gt;"", TODAY() &gt; O1601, N1601=""), "포스팅 지연",
IF(N1601&lt;&gt;"", "포스팅 완료",
IF(M1601=TRUE, "시술 완료",
IF(L1601=TRUE, "콘텐츠 가이드 전송",
IF(NOT(ISBLANK(J1601)), "예약 확정",
IF(I1601=TRUE, "구글폼 회신",
IF(H1601=TRUE, "구글폼 전송",
IF(G1601=TRUE, "거절",
IF(F1601=TRUE, "회신 수신",
"태핑 완료 회신대기")))))
))))</f>
        <v>태핑 완료 회신대기</v>
      </c>
      <c r="F1601" s="22" t="b">
        <v>0</v>
      </c>
      <c r="G1601" s="22" t="b">
        <v>0</v>
      </c>
      <c r="H1601" s="22" t="b">
        <v>0</v>
      </c>
      <c r="I1601" s="22" t="b">
        <f>IF(COUNTIF([1]!Form_Responses1[[#All],[Instagram account
(ex. idenel_official - Do not put "@")]], LOWER(A1601)) &gt; 0, TRUE, FALSE)</f>
        <v>0</v>
      </c>
      <c r="J1601" s="23"/>
      <c r="K1601" s="20" t="str">
        <f>IFERROR(VLOOKUP(LOWER(A1601), '[1]설문지 응답 시트1'!I:N, 6, FALSE), "")</f>
        <v/>
      </c>
      <c r="L1601" s="22" t="b">
        <v>0</v>
      </c>
      <c r="M1601" s="22" t="b">
        <v>0</v>
      </c>
      <c r="N1601" s="20"/>
      <c r="O1601" s="21" t="str">
        <f>IF(ISBLANK(Table1[[#This Row],[예약일(확정)]]),"",Table1[[#This Row],[예약일(확정)]]+7)</f>
        <v/>
      </c>
      <c r="P1601" s="20"/>
      <c r="Q1601" s="20"/>
      <c r="R1601" s="20"/>
      <c r="S1601" s="20"/>
      <c r="T1601" s="20"/>
      <c r="U1601" s="19"/>
    </row>
    <row r="1602" spans="1:21" ht="14">
      <c r="A1602" s="46" t="s">
        <v>3781</v>
      </c>
      <c r="B1602" s="152" t="str">
        <f>"https://www.instagram.com/"&amp;A1602</f>
        <v>https://www.instagram.com/amelia.ea_</v>
      </c>
      <c r="C1602" s="107"/>
      <c r="D1602" s="148" t="s">
        <v>4</v>
      </c>
      <c r="E1602" s="11" t="str">
        <f ca="1">IF(AND(J1602&lt;&gt;"", O1602&lt;&gt;"", TODAY() &gt; O1602, N1602=""), "포스팅 지연",
IF(N1602&lt;&gt;"", "포스팅 완료",
IF(M1602=TRUE, "시술 완료",
IF(L1602=TRUE, "콘텐츠 가이드 전송",
IF(NOT(ISBLANK(J1602)), "예약 확정",
IF(I1602=TRUE, "구글폼 회신",
IF(H1602=TRUE, "구글폼 전송",
IF(G1602=TRUE, "거절",
IF(F1602=TRUE, "회신 수신",
"태핑 완료 회신대기")))))
))))</f>
        <v>태핑 완료 회신대기</v>
      </c>
      <c r="F1602" s="13" t="b">
        <v>0</v>
      </c>
      <c r="G1602" s="13" t="b">
        <v>0</v>
      </c>
      <c r="H1602" s="13" t="b">
        <v>0</v>
      </c>
      <c r="I1602" s="13" t="b">
        <f>IF(COUNTIF([1]!Form_Responses1[[#All],[Instagram account
(ex. idenel_official - Do not put "@")]], LOWER(A1602)) &gt; 0, TRUE, FALSE)</f>
        <v>0</v>
      </c>
      <c r="J1602" s="14"/>
      <c r="K1602" s="11" t="str">
        <f>IFERROR(VLOOKUP(LOWER(A1602), '[1]설문지 응답 시트1'!I:N, 6, FALSE), "")</f>
        <v/>
      </c>
      <c r="L1602" s="13" t="b">
        <v>0</v>
      </c>
      <c r="M1602" s="13" t="b">
        <v>0</v>
      </c>
      <c r="N1602" s="11"/>
      <c r="O1602" s="12" t="str">
        <f>IF(ISBLANK(Table1[[#This Row],[예약일(확정)]]),"",Table1[[#This Row],[예약일(확정)]]+7)</f>
        <v/>
      </c>
      <c r="P1602" s="11"/>
      <c r="Q1602" s="11"/>
      <c r="R1602" s="11"/>
      <c r="S1602" s="11"/>
      <c r="T1602" s="11"/>
      <c r="U1602" s="10"/>
    </row>
    <row r="1603" spans="1:21" ht="14">
      <c r="A1603" s="47" t="s">
        <v>3780</v>
      </c>
      <c r="B1603" s="151" t="str">
        <f>"https://www.instagram.com/"&amp;A1603</f>
        <v>https://www.instagram.com/carmen_wqw</v>
      </c>
      <c r="C1603" s="109"/>
      <c r="D1603" s="150" t="s">
        <v>4</v>
      </c>
      <c r="E1603" s="20" t="str">
        <f ca="1">IF(AND(J1603&lt;&gt;"", O1603&lt;&gt;"", TODAY() &gt; O1603, N1603=""), "포스팅 지연",
IF(N1603&lt;&gt;"", "포스팅 완료",
IF(M1603=TRUE, "시술 완료",
IF(L1603=TRUE, "콘텐츠 가이드 전송",
IF(NOT(ISBLANK(J1603)), "예약 확정",
IF(I1603=TRUE, "구글폼 회신",
IF(H1603=TRUE, "구글폼 전송",
IF(G1603=TRUE, "거절",
IF(F1603=TRUE, "회신 수신",
"태핑 완료 회신대기")))))
))))</f>
        <v>태핑 완료 회신대기</v>
      </c>
      <c r="F1603" s="22" t="b">
        <v>0</v>
      </c>
      <c r="G1603" s="22" t="b">
        <v>0</v>
      </c>
      <c r="H1603" s="22" t="b">
        <v>0</v>
      </c>
      <c r="I1603" s="22" t="b">
        <f>IF(COUNTIF([1]!Form_Responses1[[#All],[Instagram account
(ex. idenel_official - Do not put "@")]], LOWER(A1603)) &gt; 0, TRUE, FALSE)</f>
        <v>0</v>
      </c>
      <c r="J1603" s="23"/>
      <c r="K1603" s="20" t="str">
        <f>IFERROR(VLOOKUP(LOWER(A1603), '[1]설문지 응답 시트1'!I:N, 6, FALSE), "")</f>
        <v/>
      </c>
      <c r="L1603" s="22" t="b">
        <v>0</v>
      </c>
      <c r="M1603" s="22" t="b">
        <v>0</v>
      </c>
      <c r="N1603" s="20"/>
      <c r="O1603" s="21" t="str">
        <f>IF(ISBLANK(Table1[[#This Row],[예약일(확정)]]),"",Table1[[#This Row],[예약일(확정)]]+7)</f>
        <v/>
      </c>
      <c r="P1603" s="20"/>
      <c r="Q1603" s="20"/>
      <c r="R1603" s="20"/>
      <c r="S1603" s="20"/>
      <c r="T1603" s="20"/>
      <c r="U1603" s="19"/>
    </row>
    <row r="1604" spans="1:21" ht="14">
      <c r="A1604" s="46" t="s">
        <v>3779</v>
      </c>
      <c r="B1604" s="152" t="str">
        <f>"https://www.instagram.com/"&amp;A1604</f>
        <v>https://www.instagram.com/stacy.ssh</v>
      </c>
      <c r="C1604" s="107"/>
      <c r="D1604" s="148" t="s">
        <v>4</v>
      </c>
      <c r="E1604" s="11" t="str">
        <f ca="1">IF(AND(J1604&lt;&gt;"", O1604&lt;&gt;"", TODAY() &gt; O1604, N1604=""), "포스팅 지연",
IF(N1604&lt;&gt;"", "포스팅 완료",
IF(M1604=TRUE, "시술 완료",
IF(L1604=TRUE, "콘텐츠 가이드 전송",
IF(NOT(ISBLANK(J1604)), "예약 확정",
IF(I1604=TRUE, "구글폼 회신",
IF(H1604=TRUE, "구글폼 전송",
IF(G1604=TRUE, "거절",
IF(F1604=TRUE, "회신 수신",
"태핑 완료 회신대기")))))
))))</f>
        <v>태핑 완료 회신대기</v>
      </c>
      <c r="F1604" s="13" t="b">
        <v>0</v>
      </c>
      <c r="G1604" s="13" t="b">
        <v>0</v>
      </c>
      <c r="H1604" s="13" t="b">
        <v>0</v>
      </c>
      <c r="I1604" s="13" t="b">
        <f>IF(COUNTIF([1]!Form_Responses1[[#All],[Instagram account
(ex. idenel_official - Do not put "@")]], LOWER(A1604)) &gt; 0, TRUE, FALSE)</f>
        <v>0</v>
      </c>
      <c r="J1604" s="14"/>
      <c r="K1604" s="11" t="str">
        <f>IFERROR(VLOOKUP(LOWER(A1604), '[1]설문지 응답 시트1'!I:N, 6, FALSE), "")</f>
        <v/>
      </c>
      <c r="L1604" s="13" t="b">
        <v>0</v>
      </c>
      <c r="M1604" s="13" t="b">
        <v>0</v>
      </c>
      <c r="N1604" s="11"/>
      <c r="O1604" s="12" t="str">
        <f>IF(ISBLANK(Table1[[#This Row],[예약일(확정)]]),"",Table1[[#This Row],[예약일(확정)]]+7)</f>
        <v/>
      </c>
      <c r="P1604" s="11"/>
      <c r="Q1604" s="11"/>
      <c r="R1604" s="11"/>
      <c r="S1604" s="11"/>
      <c r="T1604" s="11"/>
      <c r="U1604" s="10"/>
    </row>
    <row r="1605" spans="1:21" ht="14">
      <c r="A1605" s="47" t="s">
        <v>3558</v>
      </c>
      <c r="B1605" s="151" t="str">
        <f>"https://www.instagram.com/"&amp;A1605</f>
        <v>https://www.instagram.com/_annienova</v>
      </c>
      <c r="C1605" s="109"/>
      <c r="D1605" s="150" t="s">
        <v>4</v>
      </c>
      <c r="E1605" s="20" t="str">
        <f ca="1">IF(AND(J1605&lt;&gt;"", O1605&lt;&gt;"", TODAY() &gt; O1605, N1605=""), "포스팅 지연",
IF(N1605&lt;&gt;"", "포스팅 완료",
IF(M1605=TRUE, "시술 완료",
IF(L1605=TRUE, "콘텐츠 가이드 전송",
IF(NOT(ISBLANK(J1605)), "예약 확정",
IF(I1605=TRUE, "구글폼 회신",
IF(H1605=TRUE, "구글폼 전송",
IF(G1605=TRUE, "거절",
IF(F1605=TRUE, "회신 수신",
"태핑 완료 회신대기")))))
))))</f>
        <v>태핑 완료 회신대기</v>
      </c>
      <c r="F1605" s="22" t="b">
        <v>0</v>
      </c>
      <c r="G1605" s="22" t="b">
        <v>0</v>
      </c>
      <c r="H1605" s="22" t="b">
        <v>0</v>
      </c>
      <c r="I1605" s="22" t="b">
        <f>IF(COUNTIF([1]!Form_Responses1[[#All],[Instagram account
(ex. idenel_official - Do not put "@")]], LOWER(A1605)) &gt; 0, TRUE, FALSE)</f>
        <v>0</v>
      </c>
      <c r="J1605" s="23"/>
      <c r="K1605" s="20" t="str">
        <f>IFERROR(VLOOKUP(LOWER(A1605), '[1]설문지 응답 시트1'!I:N, 6, FALSE), "")</f>
        <v/>
      </c>
      <c r="L1605" s="22" t="b">
        <v>0</v>
      </c>
      <c r="M1605" s="22" t="b">
        <v>0</v>
      </c>
      <c r="N1605" s="20"/>
      <c r="O1605" s="21" t="str">
        <f>IF(ISBLANK(Table1[[#This Row],[예약일(확정)]]),"",Table1[[#This Row],[예약일(확정)]]+7)</f>
        <v/>
      </c>
      <c r="P1605" s="20"/>
      <c r="Q1605" s="20"/>
      <c r="R1605" s="20"/>
      <c r="S1605" s="20"/>
      <c r="T1605" s="20"/>
      <c r="U1605" s="19"/>
    </row>
    <row r="1606" spans="1:21" ht="14">
      <c r="A1606" s="46" t="s">
        <v>3778</v>
      </c>
      <c r="B1606" s="152" t="str">
        <f>"https://www.instagram.com/"&amp;A1606</f>
        <v>https://www.instagram.com/thekateng</v>
      </c>
      <c r="C1606" s="107"/>
      <c r="D1606" s="148" t="s">
        <v>4</v>
      </c>
      <c r="E1606" s="11" t="str">
        <f ca="1">IF(AND(J1606&lt;&gt;"", O1606&lt;&gt;"", TODAY() &gt; O1606, N1606=""), "포스팅 지연",
IF(N1606&lt;&gt;"", "포스팅 완료",
IF(M1606=TRUE, "시술 완료",
IF(L1606=TRUE, "콘텐츠 가이드 전송",
IF(NOT(ISBLANK(J1606)), "예약 확정",
IF(I1606=TRUE, "구글폼 회신",
IF(H1606=TRUE, "구글폼 전송",
IF(G1606=TRUE, "거절",
IF(F1606=TRUE, "회신 수신",
"태핑 완료 회신대기")))))
))))</f>
        <v>태핑 완료 회신대기</v>
      </c>
      <c r="F1606" s="13" t="b">
        <v>0</v>
      </c>
      <c r="G1606" s="13" t="b">
        <v>0</v>
      </c>
      <c r="H1606" s="13" t="b">
        <v>0</v>
      </c>
      <c r="I1606" s="13" t="b">
        <f>IF(COUNTIF([1]!Form_Responses1[[#All],[Instagram account
(ex. idenel_official - Do not put "@")]], LOWER(A1606)) &gt; 0, TRUE, FALSE)</f>
        <v>0</v>
      </c>
      <c r="J1606" s="14"/>
      <c r="K1606" s="11" t="str">
        <f>IFERROR(VLOOKUP(LOWER(A1606), '[1]설문지 응답 시트1'!I:N, 6, FALSE), "")</f>
        <v/>
      </c>
      <c r="L1606" s="13" t="b">
        <v>0</v>
      </c>
      <c r="M1606" s="13" t="b">
        <v>0</v>
      </c>
      <c r="N1606" s="11"/>
      <c r="O1606" s="12" t="str">
        <f>IF(ISBLANK(Table1[[#This Row],[예약일(확정)]]),"",Table1[[#This Row],[예약일(확정)]]+7)</f>
        <v/>
      </c>
      <c r="P1606" s="11"/>
      <c r="Q1606" s="11"/>
      <c r="R1606" s="11"/>
      <c r="S1606" s="11"/>
      <c r="T1606" s="11"/>
      <c r="U1606" s="10"/>
    </row>
    <row r="1607" spans="1:21" ht="14">
      <c r="A1607" s="47" t="s">
        <v>3777</v>
      </c>
      <c r="B1607" s="151" t="str">
        <f>"https://www.instagram.com/"&amp;A1607</f>
        <v>https://www.instagram.com/yuliya_park</v>
      </c>
      <c r="C1607" s="109"/>
      <c r="D1607" s="150" t="s">
        <v>4</v>
      </c>
      <c r="E1607" s="20" t="str">
        <f ca="1">IF(AND(J1607&lt;&gt;"", O1607&lt;&gt;"", TODAY() &gt; O1607, N1607=""), "포스팅 지연",
IF(N1607&lt;&gt;"", "포스팅 완료",
IF(M1607=TRUE, "시술 완료",
IF(L1607=TRUE, "콘텐츠 가이드 전송",
IF(NOT(ISBLANK(J1607)), "예약 확정",
IF(I1607=TRUE, "구글폼 회신",
IF(H1607=TRUE, "구글폼 전송",
IF(G1607=TRUE, "거절",
IF(F1607=TRUE, "회신 수신",
"태핑 완료 회신대기")))))
))))</f>
        <v>구글폼 전송</v>
      </c>
      <c r="F1607" s="22" t="b">
        <v>1</v>
      </c>
      <c r="G1607" s="22" t="b">
        <v>0</v>
      </c>
      <c r="H1607" s="22" t="b">
        <v>1</v>
      </c>
      <c r="I1607" s="22" t="b">
        <f>IF(COUNTIF([1]!Form_Responses1[[#All],[Instagram account
(ex. idenel_official - Do not put "@")]], LOWER(A1607)) &gt; 0, TRUE, FALSE)</f>
        <v>0</v>
      </c>
      <c r="J1607" s="23"/>
      <c r="K1607" s="20" t="str">
        <f>IFERROR(VLOOKUP(LOWER(A1607), '[1]설문지 응답 시트1'!I:N, 6, FALSE), "")</f>
        <v/>
      </c>
      <c r="L1607" s="22" t="b">
        <v>0</v>
      </c>
      <c r="M1607" s="22" t="b">
        <v>0</v>
      </c>
      <c r="N1607" s="20"/>
      <c r="O1607" s="21" t="str">
        <f>IF(ISBLANK(Table1[[#This Row],[예약일(확정)]]),"",Table1[[#This Row],[예약일(확정)]]+7)</f>
        <v/>
      </c>
      <c r="P1607" s="20"/>
      <c r="Q1607" s="20"/>
      <c r="R1607" s="20"/>
      <c r="S1607" s="20"/>
      <c r="T1607" s="20"/>
      <c r="U1607" s="19"/>
    </row>
    <row r="1608" spans="1:21" ht="14">
      <c r="A1608" s="46" t="s">
        <v>3776</v>
      </c>
      <c r="B1608" s="152" t="str">
        <f>"https://www.instagram.com/"&amp;A1608</f>
        <v>https://www.instagram.com/opi.lim</v>
      </c>
      <c r="C1608" s="107"/>
      <c r="D1608" s="148" t="s">
        <v>4</v>
      </c>
      <c r="E1608" s="11" t="str">
        <f ca="1">IF(AND(J1608&lt;&gt;"", O1608&lt;&gt;"", TODAY() &gt; O1608, N1608=""), "포스팅 지연",
IF(N1608&lt;&gt;"", "포스팅 완료",
IF(M1608=TRUE, "시술 완료",
IF(L1608=TRUE, "콘텐츠 가이드 전송",
IF(NOT(ISBLANK(J1608)), "예약 확정",
IF(I1608=TRUE, "구글폼 회신",
IF(H1608=TRUE, "구글폼 전송",
IF(G1608=TRUE, "거절",
IF(F1608=TRUE, "회신 수신",
"태핑 완료 회신대기")))))
))))</f>
        <v>태핑 완료 회신대기</v>
      </c>
      <c r="F1608" s="13" t="b">
        <v>0</v>
      </c>
      <c r="G1608" s="13" t="b">
        <v>0</v>
      </c>
      <c r="H1608" s="13" t="b">
        <v>0</v>
      </c>
      <c r="I1608" s="13" t="b">
        <f>IF(COUNTIF([1]!Form_Responses1[[#All],[Instagram account
(ex. idenel_official - Do not put "@")]], LOWER(A1608)) &gt; 0, TRUE, FALSE)</f>
        <v>0</v>
      </c>
      <c r="J1608" s="14"/>
      <c r="K1608" s="11" t="str">
        <f>IFERROR(VLOOKUP(LOWER(A1608), '[1]설문지 응답 시트1'!I:N, 6, FALSE), "")</f>
        <v/>
      </c>
      <c r="L1608" s="13" t="b">
        <v>0</v>
      </c>
      <c r="M1608" s="13" t="b">
        <v>0</v>
      </c>
      <c r="N1608" s="11"/>
      <c r="O1608" s="12" t="str">
        <f>IF(ISBLANK(Table1[[#This Row],[예약일(확정)]]),"",Table1[[#This Row],[예약일(확정)]]+7)</f>
        <v/>
      </c>
      <c r="P1608" s="11"/>
      <c r="Q1608" s="11"/>
      <c r="R1608" s="11"/>
      <c r="S1608" s="11"/>
      <c r="T1608" s="11"/>
      <c r="U1608" s="10"/>
    </row>
    <row r="1609" spans="1:21" ht="14">
      <c r="A1609" s="47" t="s">
        <v>3775</v>
      </c>
      <c r="B1609" s="151" t="str">
        <f>"https://www.instagram.com/"&amp;A1609</f>
        <v>https://www.instagram.com/thecareertalk</v>
      </c>
      <c r="C1609" s="109"/>
      <c r="D1609" s="150" t="s">
        <v>4</v>
      </c>
      <c r="E1609" s="20" t="str">
        <f ca="1">IF(AND(J1609&lt;&gt;"", O1609&lt;&gt;"", TODAY() &gt; O1609, N1609=""), "포스팅 지연",
IF(N1609&lt;&gt;"", "포스팅 완료",
IF(M1609=TRUE, "시술 완료",
IF(L1609=TRUE, "콘텐츠 가이드 전송",
IF(NOT(ISBLANK(J1609)), "예약 확정",
IF(I1609=TRUE, "구글폼 회신",
IF(H1609=TRUE, "구글폼 전송",
IF(G1609=TRUE, "거절",
IF(F1609=TRUE, "회신 수신",
"태핑 완료 회신대기")))))
))))</f>
        <v>태핑 완료 회신대기</v>
      </c>
      <c r="F1609" s="22" t="b">
        <v>0</v>
      </c>
      <c r="G1609" s="22" t="b">
        <v>0</v>
      </c>
      <c r="H1609" s="22" t="b">
        <v>0</v>
      </c>
      <c r="I1609" s="22" t="b">
        <f>IF(COUNTIF([1]!Form_Responses1[[#All],[Instagram account
(ex. idenel_official - Do not put "@")]], LOWER(A1609)) &gt; 0, TRUE, FALSE)</f>
        <v>0</v>
      </c>
      <c r="J1609" s="23"/>
      <c r="K1609" s="20" t="str">
        <f>IFERROR(VLOOKUP(LOWER(A1609), '[1]설문지 응답 시트1'!I:N, 6, FALSE), "")</f>
        <v/>
      </c>
      <c r="L1609" s="22" t="b">
        <v>0</v>
      </c>
      <c r="M1609" s="22" t="b">
        <v>0</v>
      </c>
      <c r="N1609" s="20"/>
      <c r="O1609" s="21" t="str">
        <f>IF(ISBLANK(Table1[[#This Row],[예약일(확정)]]),"",Table1[[#This Row],[예약일(확정)]]+7)</f>
        <v/>
      </c>
      <c r="P1609" s="20"/>
      <c r="Q1609" s="20"/>
      <c r="R1609" s="20"/>
      <c r="S1609" s="20"/>
      <c r="T1609" s="20"/>
      <c r="U1609" s="19"/>
    </row>
    <row r="1610" spans="1:21" ht="14">
      <c r="A1610" s="46" t="s">
        <v>3774</v>
      </c>
      <c r="B1610" s="152" t="str">
        <f>"https://www.instagram.com/"&amp;A1610</f>
        <v>https://www.instagram.com/supermommysg</v>
      </c>
      <c r="C1610" s="107"/>
      <c r="D1610" s="148" t="s">
        <v>4</v>
      </c>
      <c r="E1610" s="11" t="str">
        <f ca="1">IF(AND(J1610&lt;&gt;"", O1610&lt;&gt;"", TODAY() &gt; O1610, N1610=""), "포스팅 지연",
IF(N1610&lt;&gt;"", "포스팅 완료",
IF(M1610=TRUE, "시술 완료",
IF(L1610=TRUE, "콘텐츠 가이드 전송",
IF(NOT(ISBLANK(J1610)), "예약 확정",
IF(I1610=TRUE, "구글폼 회신",
IF(H1610=TRUE, "구글폼 전송",
IF(G1610=TRUE, "거절",
IF(F1610=TRUE, "회신 수신",
"태핑 완료 회신대기")))))
))))</f>
        <v>태핑 완료 회신대기</v>
      </c>
      <c r="F1610" s="13" t="b">
        <v>0</v>
      </c>
      <c r="G1610" s="13" t="b">
        <v>0</v>
      </c>
      <c r="H1610" s="13" t="b">
        <v>0</v>
      </c>
      <c r="I1610" s="13" t="b">
        <f>IF(COUNTIF([1]!Form_Responses1[[#All],[Instagram account
(ex. idenel_official - Do not put "@")]], LOWER(A1610)) &gt; 0, TRUE, FALSE)</f>
        <v>0</v>
      </c>
      <c r="J1610" s="14"/>
      <c r="K1610" s="11" t="str">
        <f>IFERROR(VLOOKUP(LOWER(A1610), '[1]설문지 응답 시트1'!I:N, 6, FALSE), "")</f>
        <v/>
      </c>
      <c r="L1610" s="13" t="b">
        <v>0</v>
      </c>
      <c r="M1610" s="13" t="b">
        <v>0</v>
      </c>
      <c r="N1610" s="11"/>
      <c r="O1610" s="12" t="str">
        <f>IF(ISBLANK(Table1[[#This Row],[예약일(확정)]]),"",Table1[[#This Row],[예약일(확정)]]+7)</f>
        <v/>
      </c>
      <c r="P1610" s="11"/>
      <c r="Q1610" s="11"/>
      <c r="R1610" s="11"/>
      <c r="S1610" s="11"/>
      <c r="T1610" s="11"/>
      <c r="U1610" s="10"/>
    </row>
    <row r="1611" spans="1:21" ht="14">
      <c r="A1611" s="47" t="s">
        <v>3773</v>
      </c>
      <c r="B1611" s="151" t="str">
        <f>"https://www.instagram.com/"&amp;A1611</f>
        <v>https://www.instagram.com/dotzbink</v>
      </c>
      <c r="C1611" s="109"/>
      <c r="D1611" s="150" t="s">
        <v>4</v>
      </c>
      <c r="E1611" s="20" t="str">
        <f ca="1">IF(AND(J1611&lt;&gt;"", O1611&lt;&gt;"", TODAY() &gt; O1611, N1611=""), "포스팅 지연",
IF(N1611&lt;&gt;"", "포스팅 완료",
IF(M1611=TRUE, "시술 완료",
IF(L1611=TRUE, "콘텐츠 가이드 전송",
IF(NOT(ISBLANK(J1611)), "예약 확정",
IF(I1611=TRUE, "구글폼 회신",
IF(H1611=TRUE, "구글폼 전송",
IF(G1611=TRUE, "거절",
IF(F1611=TRUE, "회신 수신",
"태핑 완료 회신대기")))))
))))</f>
        <v>회신 수신</v>
      </c>
      <c r="F1611" s="22" t="b">
        <v>1</v>
      </c>
      <c r="G1611" s="22" t="b">
        <v>0</v>
      </c>
      <c r="H1611" s="22" t="b">
        <v>0</v>
      </c>
      <c r="I1611" s="22" t="b">
        <f>IF(COUNTIF([1]!Form_Responses1[[#All],[Instagram account
(ex. idenel_official - Do not put "@")]], LOWER(A1611)) &gt; 0, TRUE, FALSE)</f>
        <v>0</v>
      </c>
      <c r="J1611" s="23"/>
      <c r="K1611" s="20" t="str">
        <f>IFERROR(VLOOKUP(LOWER(A1611), '[1]설문지 응답 시트1'!I:N, 6, FALSE), "")</f>
        <v/>
      </c>
      <c r="L1611" s="22" t="b">
        <v>0</v>
      </c>
      <c r="M1611" s="22" t="b">
        <v>0</v>
      </c>
      <c r="N1611" s="20"/>
      <c r="O1611" s="21" t="str">
        <f>IF(ISBLANK(Table1[[#This Row],[예약일(확정)]]),"",Table1[[#This Row],[예약일(확정)]]+7)</f>
        <v/>
      </c>
      <c r="P1611" s="20"/>
      <c r="Q1611" s="20"/>
      <c r="R1611" s="20"/>
      <c r="S1611" s="20"/>
      <c r="T1611" s="20"/>
      <c r="U1611" s="19"/>
    </row>
    <row r="1612" spans="1:21" ht="14">
      <c r="A1612" s="46" t="s">
        <v>3772</v>
      </c>
      <c r="B1612" s="152" t="str">
        <f>"https://www.instagram.com/"&amp;A1612</f>
        <v>https://www.instagram.com/sabrinassp</v>
      </c>
      <c r="C1612" s="107"/>
      <c r="D1612" s="148" t="s">
        <v>4</v>
      </c>
      <c r="E1612" s="11" t="str">
        <f ca="1">IF(AND(J1612&lt;&gt;"", O1612&lt;&gt;"", TODAY() &gt; O1612, N1612=""), "포스팅 지연",
IF(N1612&lt;&gt;"", "포스팅 완료",
IF(M1612=TRUE, "시술 완료",
IF(L1612=TRUE, "콘텐츠 가이드 전송",
IF(NOT(ISBLANK(J1612)), "예약 확정",
IF(I1612=TRUE, "구글폼 회신",
IF(H1612=TRUE, "구글폼 전송",
IF(G1612=TRUE, "거절",
IF(F1612=TRUE, "회신 수신",
"태핑 완료 회신대기")))))
))))</f>
        <v>태핑 완료 회신대기</v>
      </c>
      <c r="F1612" s="13" t="b">
        <v>0</v>
      </c>
      <c r="G1612" s="13" t="b">
        <v>0</v>
      </c>
      <c r="H1612" s="13" t="b">
        <v>0</v>
      </c>
      <c r="I1612" s="13" t="b">
        <f>IF(COUNTIF([1]!Form_Responses1[[#All],[Instagram account
(ex. idenel_official - Do not put "@")]], LOWER(A1612)) &gt; 0, TRUE, FALSE)</f>
        <v>0</v>
      </c>
      <c r="J1612" s="14"/>
      <c r="K1612" s="11" t="str">
        <f>IFERROR(VLOOKUP(LOWER(A1612), '[1]설문지 응답 시트1'!I:N, 6, FALSE), "")</f>
        <v/>
      </c>
      <c r="L1612" s="13" t="b">
        <v>0</v>
      </c>
      <c r="M1612" s="13" t="b">
        <v>0</v>
      </c>
      <c r="N1612" s="11"/>
      <c r="O1612" s="12" t="str">
        <f>IF(ISBLANK(Table1[[#This Row],[예약일(확정)]]),"",Table1[[#This Row],[예약일(확정)]]+7)</f>
        <v/>
      </c>
      <c r="P1612" s="11"/>
      <c r="Q1612" s="11"/>
      <c r="R1612" s="11"/>
      <c r="S1612" s="11"/>
      <c r="T1612" s="11"/>
      <c r="U1612" s="10"/>
    </row>
    <row r="1613" spans="1:21" ht="14">
      <c r="A1613" s="47" t="s">
        <v>3771</v>
      </c>
      <c r="B1613" s="151" t="str">
        <f>"https://www.instagram.com/"&amp;A1613</f>
        <v>https://www.instagram.com/soymunsara</v>
      </c>
      <c r="C1613" s="109"/>
      <c r="D1613" s="150" t="s">
        <v>4</v>
      </c>
      <c r="E1613" s="20" t="str">
        <f ca="1">IF(AND(J1613&lt;&gt;"", O1613&lt;&gt;"", TODAY() &gt; O1613, N1613=""), "포스팅 지연",
IF(N1613&lt;&gt;"", "포스팅 완료",
IF(M1613=TRUE, "시술 완료",
IF(L1613=TRUE, "콘텐츠 가이드 전송",
IF(NOT(ISBLANK(J1613)), "예약 확정",
IF(I1613=TRUE, "구글폼 회신",
IF(H1613=TRUE, "구글폼 전송",
IF(G1613=TRUE, "거절",
IF(F1613=TRUE, "회신 수신",
"태핑 완료 회신대기")))))
))))</f>
        <v>태핑 완료 회신대기</v>
      </c>
      <c r="F1613" s="22" t="b">
        <v>0</v>
      </c>
      <c r="G1613" s="22" t="b">
        <v>0</v>
      </c>
      <c r="H1613" s="22" t="b">
        <v>0</v>
      </c>
      <c r="I1613" s="22" t="b">
        <f>IF(COUNTIF([1]!Form_Responses1[[#All],[Instagram account
(ex. idenel_official - Do not put "@")]], LOWER(A1613)) &gt; 0, TRUE, FALSE)</f>
        <v>0</v>
      </c>
      <c r="J1613" s="23"/>
      <c r="K1613" s="20" t="str">
        <f>IFERROR(VLOOKUP(LOWER(A1613), '[1]설문지 응답 시트1'!I:N, 6, FALSE), "")</f>
        <v/>
      </c>
      <c r="L1613" s="22" t="b">
        <v>0</v>
      </c>
      <c r="M1613" s="22" t="b">
        <v>0</v>
      </c>
      <c r="N1613" s="20"/>
      <c r="O1613" s="21" t="str">
        <f>IF(ISBLANK(Table1[[#This Row],[예약일(확정)]]),"",Table1[[#This Row],[예약일(확정)]]+7)</f>
        <v/>
      </c>
      <c r="P1613" s="20"/>
      <c r="Q1613" s="20"/>
      <c r="R1613" s="20"/>
      <c r="S1613" s="20"/>
      <c r="T1613" s="20"/>
      <c r="U1613" s="19"/>
    </row>
    <row r="1614" spans="1:21" ht="14">
      <c r="A1614" s="46" t="s">
        <v>3770</v>
      </c>
      <c r="B1614" s="152" t="str">
        <f>"https://www.instagram.com/"&amp;A1614</f>
        <v>https://www.instagram.com/austin.athanasius</v>
      </c>
      <c r="C1614" s="107"/>
      <c r="D1614" s="148" t="s">
        <v>4</v>
      </c>
      <c r="E1614" s="11" t="str">
        <f ca="1">IF(AND(J1614&lt;&gt;"", O1614&lt;&gt;"", TODAY() &gt; O1614, N1614=""), "포스팅 지연",
IF(N1614&lt;&gt;"", "포스팅 완료",
IF(M1614=TRUE, "시술 완료",
IF(L1614=TRUE, "콘텐츠 가이드 전송",
IF(NOT(ISBLANK(J1614)), "예약 확정",
IF(I1614=TRUE, "구글폼 회신",
IF(H1614=TRUE, "구글폼 전송",
IF(G1614=TRUE, "거절",
IF(F1614=TRUE, "회신 수신",
"태핑 완료 회신대기")))))
))))</f>
        <v>태핑 완료 회신대기</v>
      </c>
      <c r="F1614" s="13" t="b">
        <v>0</v>
      </c>
      <c r="G1614" s="13" t="b">
        <v>0</v>
      </c>
      <c r="H1614" s="13" t="b">
        <v>0</v>
      </c>
      <c r="I1614" s="13" t="b">
        <f>IF(COUNTIF([1]!Form_Responses1[[#All],[Instagram account
(ex. idenel_official - Do not put "@")]], LOWER(A1614)) &gt; 0, TRUE, FALSE)</f>
        <v>0</v>
      </c>
      <c r="J1614" s="14"/>
      <c r="K1614" s="11" t="str">
        <f>IFERROR(VLOOKUP(LOWER(A1614), '[1]설문지 응답 시트1'!I:N, 6, FALSE), "")</f>
        <v/>
      </c>
      <c r="L1614" s="13" t="b">
        <v>0</v>
      </c>
      <c r="M1614" s="13" t="b">
        <v>0</v>
      </c>
      <c r="N1614" s="11"/>
      <c r="O1614" s="12" t="str">
        <f>IF(ISBLANK(Table1[[#This Row],[예약일(확정)]]),"",Table1[[#This Row],[예약일(확정)]]+7)</f>
        <v/>
      </c>
      <c r="P1614" s="11"/>
      <c r="Q1614" s="11"/>
      <c r="R1614" s="11"/>
      <c r="S1614" s="11"/>
      <c r="T1614" s="11"/>
      <c r="U1614" s="10"/>
    </row>
    <row r="1615" spans="1:21" ht="14">
      <c r="A1615" s="47" t="s">
        <v>3769</v>
      </c>
      <c r="B1615" s="151" t="str">
        <f>"https://www.instagram.com/"&amp;A1615</f>
        <v>https://www.instagram.com/ssijeol</v>
      </c>
      <c r="C1615" s="109"/>
      <c r="D1615" s="150" t="s">
        <v>4</v>
      </c>
      <c r="E1615" s="20" t="str">
        <f ca="1">IF(AND(J1615&lt;&gt;"", O1615&lt;&gt;"", TODAY() &gt; O1615, N1615=""), "포스팅 지연",
IF(N1615&lt;&gt;"", "포스팅 완료",
IF(M1615=TRUE, "시술 완료",
IF(L1615=TRUE, "콘텐츠 가이드 전송",
IF(NOT(ISBLANK(J1615)), "예약 확정",
IF(I1615=TRUE, "구글폼 회신",
IF(H1615=TRUE, "구글폼 전송",
IF(G1615=TRUE, "거절",
IF(F1615=TRUE, "회신 수신",
"태핑 완료 회신대기")))))
))))</f>
        <v>태핑 완료 회신대기</v>
      </c>
      <c r="F1615" s="22" t="b">
        <v>0</v>
      </c>
      <c r="G1615" s="22" t="b">
        <v>0</v>
      </c>
      <c r="H1615" s="22" t="b">
        <v>0</v>
      </c>
      <c r="I1615" s="22" t="b">
        <f>IF(COUNTIF([1]!Form_Responses1[[#All],[Instagram account
(ex. idenel_official - Do not put "@")]], LOWER(A1615)) &gt; 0, TRUE, FALSE)</f>
        <v>0</v>
      </c>
      <c r="J1615" s="23"/>
      <c r="K1615" s="20" t="str">
        <f>IFERROR(VLOOKUP(LOWER(A1615), '[1]설문지 응답 시트1'!I:N, 6, FALSE), "")</f>
        <v/>
      </c>
      <c r="L1615" s="22" t="b">
        <v>0</v>
      </c>
      <c r="M1615" s="22" t="b">
        <v>0</v>
      </c>
      <c r="N1615" s="20"/>
      <c r="O1615" s="21" t="str">
        <f>IF(ISBLANK(Table1[[#This Row],[예약일(확정)]]),"",Table1[[#This Row],[예약일(확정)]]+7)</f>
        <v/>
      </c>
      <c r="P1615" s="20"/>
      <c r="Q1615" s="20"/>
      <c r="R1615" s="20"/>
      <c r="S1615" s="20"/>
      <c r="T1615" s="20"/>
      <c r="U1615" s="19"/>
    </row>
    <row r="1616" spans="1:21" ht="14">
      <c r="A1616" s="46" t="s">
        <v>3768</v>
      </c>
      <c r="B1616" s="152" t="str">
        <f>"https://www.instagram.com/"&amp;A1616</f>
        <v>https://www.instagram.com/reginaokoree</v>
      </c>
      <c r="C1616" s="107"/>
      <c r="D1616" s="148" t="s">
        <v>4</v>
      </c>
      <c r="E1616" s="11" t="str">
        <f ca="1">IF(AND(J1616&lt;&gt;"", O1616&lt;&gt;"", TODAY() &gt; O1616, N1616=""), "포스팅 지연",
IF(N1616&lt;&gt;"", "포스팅 완료",
IF(M1616=TRUE, "시술 완료",
IF(L1616=TRUE, "콘텐츠 가이드 전송",
IF(NOT(ISBLANK(J1616)), "예약 확정",
IF(I1616=TRUE, "구글폼 회신",
IF(H1616=TRUE, "구글폼 전송",
IF(G1616=TRUE, "거절",
IF(F1616=TRUE, "회신 수신",
"태핑 완료 회신대기")))))
))))</f>
        <v>태핑 완료 회신대기</v>
      </c>
      <c r="F1616" s="13" t="b">
        <v>0</v>
      </c>
      <c r="G1616" s="13" t="b">
        <v>0</v>
      </c>
      <c r="H1616" s="13" t="b">
        <v>0</v>
      </c>
      <c r="I1616" s="13" t="b">
        <f>IF(COUNTIF([1]!Form_Responses1[[#All],[Instagram account
(ex. idenel_official - Do not put "@")]], LOWER(A1616)) &gt; 0, TRUE, FALSE)</f>
        <v>0</v>
      </c>
      <c r="J1616" s="14"/>
      <c r="K1616" s="11" t="str">
        <f>IFERROR(VLOOKUP(LOWER(A1616), '[1]설문지 응답 시트1'!I:N, 6, FALSE), "")</f>
        <v/>
      </c>
      <c r="L1616" s="13" t="b">
        <v>0</v>
      </c>
      <c r="M1616" s="13" t="b">
        <v>0</v>
      </c>
      <c r="N1616" s="11"/>
      <c r="O1616" s="12" t="str">
        <f>IF(ISBLANK(Table1[[#This Row],[예약일(확정)]]),"",Table1[[#This Row],[예약일(확정)]]+7)</f>
        <v/>
      </c>
      <c r="P1616" s="11"/>
      <c r="Q1616" s="11"/>
      <c r="R1616" s="11"/>
      <c r="S1616" s="11"/>
      <c r="T1616" s="11"/>
      <c r="U1616" s="10"/>
    </row>
    <row r="1617" spans="1:21" ht="14">
      <c r="A1617" s="47" t="s">
        <v>3767</v>
      </c>
      <c r="B1617" s="151" t="str">
        <f>"https://www.instagram.com/"&amp;A1617</f>
        <v>https://www.instagram.com/thekimsjourney</v>
      </c>
      <c r="C1617" s="109"/>
      <c r="D1617" s="150" t="s">
        <v>4</v>
      </c>
      <c r="E1617" s="20" t="str">
        <f ca="1">IF(AND(J1617&lt;&gt;"", O1617&lt;&gt;"", TODAY() &gt; O1617, N1617=""), "포스팅 지연",
IF(N1617&lt;&gt;"", "포스팅 완료",
IF(M1617=TRUE, "시술 완료",
IF(L1617=TRUE, "콘텐츠 가이드 전송",
IF(NOT(ISBLANK(J1617)), "예약 확정",
IF(I1617=TRUE, "구글폼 회신",
IF(H1617=TRUE, "구글폼 전송",
IF(G1617=TRUE, "거절",
IF(F1617=TRUE, "회신 수신",
"태핑 완료 회신대기")))))
))))</f>
        <v>회신 수신</v>
      </c>
      <c r="F1617" s="22" t="b">
        <v>1</v>
      </c>
      <c r="G1617" s="22" t="b">
        <v>0</v>
      </c>
      <c r="H1617" s="22" t="b">
        <v>0</v>
      </c>
      <c r="I1617" s="22" t="b">
        <f>IF(COUNTIF([1]!Form_Responses1[[#All],[Instagram account
(ex. idenel_official - Do not put "@")]], LOWER(A1617)) &gt; 0, TRUE, FALSE)</f>
        <v>0</v>
      </c>
      <c r="J1617" s="23"/>
      <c r="K1617" s="20" t="str">
        <f>IFERROR(VLOOKUP(LOWER(A1617), '[1]설문지 응답 시트1'!I:N, 6, FALSE), "")</f>
        <v/>
      </c>
      <c r="L1617" s="22" t="b">
        <v>0</v>
      </c>
      <c r="M1617" s="22" t="b">
        <v>0</v>
      </c>
      <c r="N1617" s="20"/>
      <c r="O1617" s="21" t="str">
        <f>IF(ISBLANK(Table1[[#This Row],[예약일(확정)]]),"",Table1[[#This Row],[예약일(확정)]]+7)</f>
        <v/>
      </c>
      <c r="P1617" s="20"/>
      <c r="Q1617" s="20"/>
      <c r="R1617" s="20"/>
      <c r="S1617" s="20"/>
      <c r="T1617" s="20"/>
      <c r="U1617" s="19"/>
    </row>
    <row r="1618" spans="1:21" ht="14">
      <c r="A1618" s="46" t="s">
        <v>3766</v>
      </c>
      <c r="B1618" s="152" t="str">
        <f>"https://www.instagram.com/"&amp;A1618</f>
        <v>https://www.instagram.com/anastasia.in.nyc</v>
      </c>
      <c r="C1618" s="107"/>
      <c r="D1618" s="148" t="s">
        <v>4</v>
      </c>
      <c r="E1618" s="11" t="str">
        <f ca="1">IF(AND(J1618&lt;&gt;"", O1618&lt;&gt;"", TODAY() &gt; O1618, N1618=""), "포스팅 지연",
IF(N1618&lt;&gt;"", "포스팅 완료",
IF(M1618=TRUE, "시술 완료",
IF(L1618=TRUE, "콘텐츠 가이드 전송",
IF(NOT(ISBLANK(J1618)), "예약 확정",
IF(I1618=TRUE, "구글폼 회신",
IF(H1618=TRUE, "구글폼 전송",
IF(G1618=TRUE, "거절",
IF(F1618=TRUE, "회신 수신",
"태핑 완료 회신대기")))))
))))</f>
        <v>태핑 완료 회신대기</v>
      </c>
      <c r="F1618" s="13" t="b">
        <v>0</v>
      </c>
      <c r="G1618" s="13" t="b">
        <v>0</v>
      </c>
      <c r="H1618" s="13" t="b">
        <v>0</v>
      </c>
      <c r="I1618" s="13" t="b">
        <f>IF(COUNTIF([1]!Form_Responses1[[#All],[Instagram account
(ex. idenel_official - Do not put "@")]], LOWER(A1618)) &gt; 0, TRUE, FALSE)</f>
        <v>0</v>
      </c>
      <c r="J1618" s="14"/>
      <c r="K1618" s="11" t="str">
        <f>IFERROR(VLOOKUP(LOWER(A1618), '[1]설문지 응답 시트1'!I:N, 6, FALSE), "")</f>
        <v/>
      </c>
      <c r="L1618" s="13" t="b">
        <v>0</v>
      </c>
      <c r="M1618" s="13" t="b">
        <v>0</v>
      </c>
      <c r="N1618" s="11"/>
      <c r="O1618" s="12" t="str">
        <f>IF(ISBLANK(Table1[[#This Row],[예약일(확정)]]),"",Table1[[#This Row],[예약일(확정)]]+7)</f>
        <v/>
      </c>
      <c r="P1618" s="11"/>
      <c r="Q1618" s="11"/>
      <c r="R1618" s="11"/>
      <c r="S1618" s="11"/>
      <c r="T1618" s="11"/>
      <c r="U1618" s="10"/>
    </row>
    <row r="1619" spans="1:21" ht="14">
      <c r="A1619" s="47" t="s">
        <v>3765</v>
      </c>
      <c r="B1619" s="151" t="str">
        <f>"https://www.instagram.com/"&amp;A1619</f>
        <v>https://www.instagram.com/deaadherizkyy</v>
      </c>
      <c r="C1619" s="109"/>
      <c r="D1619" s="150" t="s">
        <v>4</v>
      </c>
      <c r="E1619" s="20" t="str">
        <f ca="1">IF(AND(J1619&lt;&gt;"", O1619&lt;&gt;"", TODAY() &gt; O1619, N1619=""), "포스팅 지연",
IF(N1619&lt;&gt;"", "포스팅 완료",
IF(M1619=TRUE, "시술 완료",
IF(L1619=TRUE, "콘텐츠 가이드 전송",
IF(NOT(ISBLANK(J1619)), "예약 확정",
IF(I1619=TRUE, "구글폼 회신",
IF(H1619=TRUE, "구글폼 전송",
IF(G1619=TRUE, "거절",
IF(F1619=TRUE, "회신 수신",
"태핑 완료 회신대기")))))
))))</f>
        <v>태핑 완료 회신대기</v>
      </c>
      <c r="F1619" s="22" t="b">
        <v>0</v>
      </c>
      <c r="G1619" s="22" t="b">
        <v>0</v>
      </c>
      <c r="H1619" s="22" t="b">
        <v>0</v>
      </c>
      <c r="I1619" s="22" t="b">
        <f>IF(COUNTIF([1]!Form_Responses1[[#All],[Instagram account
(ex. idenel_official - Do not put "@")]], LOWER(A1619)) &gt; 0, TRUE, FALSE)</f>
        <v>0</v>
      </c>
      <c r="J1619" s="23"/>
      <c r="K1619" s="20" t="str">
        <f>IFERROR(VLOOKUP(LOWER(A1619), '[1]설문지 응답 시트1'!I:N, 6, FALSE), "")</f>
        <v/>
      </c>
      <c r="L1619" s="22" t="b">
        <v>0</v>
      </c>
      <c r="M1619" s="22" t="b">
        <v>0</v>
      </c>
      <c r="N1619" s="20"/>
      <c r="O1619" s="21" t="str">
        <f>IF(ISBLANK(Table1[[#This Row],[예약일(확정)]]),"",Table1[[#This Row],[예약일(확정)]]+7)</f>
        <v/>
      </c>
      <c r="P1619" s="20"/>
      <c r="Q1619" s="20"/>
      <c r="R1619" s="20"/>
      <c r="S1619" s="20"/>
      <c r="T1619" s="20"/>
      <c r="U1619" s="19"/>
    </row>
    <row r="1620" spans="1:21" ht="14">
      <c r="A1620" s="46" t="s">
        <v>3764</v>
      </c>
      <c r="B1620" s="152" t="str">
        <f>"https://www.instagram.com/"&amp;A1620</f>
        <v>https://www.instagram.com/hispassport</v>
      </c>
      <c r="C1620" s="107"/>
      <c r="D1620" s="148" t="s">
        <v>4</v>
      </c>
      <c r="E1620" s="11" t="str">
        <f ca="1">IF(AND(J1620&lt;&gt;"", O1620&lt;&gt;"", TODAY() &gt; O1620, N1620=""), "포스팅 지연",
IF(N1620&lt;&gt;"", "포스팅 완료",
IF(M1620=TRUE, "시술 완료",
IF(L1620=TRUE, "콘텐츠 가이드 전송",
IF(NOT(ISBLANK(J1620)), "예약 확정",
IF(I1620=TRUE, "구글폼 회신",
IF(H1620=TRUE, "구글폼 전송",
IF(G1620=TRUE, "거절",
IF(F1620=TRUE, "회신 수신",
"태핑 완료 회신대기")))))
))))</f>
        <v>태핑 완료 회신대기</v>
      </c>
      <c r="F1620" s="13" t="b">
        <v>0</v>
      </c>
      <c r="G1620" s="13" t="b">
        <v>0</v>
      </c>
      <c r="H1620" s="13" t="b">
        <v>0</v>
      </c>
      <c r="I1620" s="13" t="b">
        <f>IF(COUNTIF([1]!Form_Responses1[[#All],[Instagram account
(ex. idenel_official - Do not put "@")]], LOWER(A1620)) &gt; 0, TRUE, FALSE)</f>
        <v>0</v>
      </c>
      <c r="J1620" s="14"/>
      <c r="K1620" s="11" t="str">
        <f>IFERROR(VLOOKUP(LOWER(A1620), '[1]설문지 응답 시트1'!I:N, 6, FALSE), "")</f>
        <v/>
      </c>
      <c r="L1620" s="13" t="b">
        <v>0</v>
      </c>
      <c r="M1620" s="13" t="b">
        <v>0</v>
      </c>
      <c r="N1620" s="11"/>
      <c r="O1620" s="12" t="str">
        <f>IF(ISBLANK(Table1[[#This Row],[예약일(확정)]]),"",Table1[[#This Row],[예약일(확정)]]+7)</f>
        <v/>
      </c>
      <c r="P1620" s="11"/>
      <c r="Q1620" s="11"/>
      <c r="R1620" s="11"/>
      <c r="S1620" s="11"/>
      <c r="T1620" s="11"/>
      <c r="U1620" s="10"/>
    </row>
    <row r="1621" spans="1:21" ht="14">
      <c r="A1621" s="47" t="s">
        <v>3763</v>
      </c>
      <c r="B1621" s="151" t="str">
        <f>"https://www.instagram.com/"&amp;A1621</f>
        <v>https://www.instagram.com/tahmina_aslanova</v>
      </c>
      <c r="C1621" s="109"/>
      <c r="D1621" s="150" t="s">
        <v>4</v>
      </c>
      <c r="E1621" s="20" t="str">
        <f ca="1">IF(AND(J1621&lt;&gt;"", O1621&lt;&gt;"", TODAY() &gt; O1621, N1621=""), "포스팅 지연",
IF(N1621&lt;&gt;"", "포스팅 완료",
IF(M1621=TRUE, "시술 완료",
IF(L1621=TRUE, "콘텐츠 가이드 전송",
IF(NOT(ISBLANK(J1621)), "예약 확정",
IF(I1621=TRUE, "구글폼 회신",
IF(H1621=TRUE, "구글폼 전송",
IF(G1621=TRUE, "거절",
IF(F1621=TRUE, "회신 수신",
"태핑 완료 회신대기")))))
))))</f>
        <v>태핑 완료 회신대기</v>
      </c>
      <c r="F1621" s="22" t="b">
        <v>0</v>
      </c>
      <c r="G1621" s="22" t="b">
        <v>0</v>
      </c>
      <c r="H1621" s="22" t="b">
        <v>0</v>
      </c>
      <c r="I1621" s="22" t="b">
        <f>IF(COUNTIF([1]!Form_Responses1[[#All],[Instagram account
(ex. idenel_official - Do not put "@")]], LOWER(A1621)) &gt; 0, TRUE, FALSE)</f>
        <v>0</v>
      </c>
      <c r="J1621" s="23"/>
      <c r="K1621" s="20" t="str">
        <f>IFERROR(VLOOKUP(LOWER(A1621), '[1]설문지 응답 시트1'!I:N, 6, FALSE), "")</f>
        <v/>
      </c>
      <c r="L1621" s="22" t="b">
        <v>0</v>
      </c>
      <c r="M1621" s="22" t="b">
        <v>0</v>
      </c>
      <c r="N1621" s="20"/>
      <c r="O1621" s="21" t="str">
        <f>IF(ISBLANK(Table1[[#This Row],[예약일(확정)]]),"",Table1[[#This Row],[예약일(확정)]]+7)</f>
        <v/>
      </c>
      <c r="P1621" s="20"/>
      <c r="Q1621" s="20"/>
      <c r="R1621" s="20"/>
      <c r="S1621" s="20"/>
      <c r="T1621" s="20"/>
      <c r="U1621" s="19"/>
    </row>
    <row r="1622" spans="1:21" ht="14">
      <c r="A1622" s="36" t="s">
        <v>3762</v>
      </c>
      <c r="B1622" s="35" t="str">
        <f>"https://www.instagram.com/"&amp;A1622</f>
        <v>https://www.instagram.com/zhansayalala</v>
      </c>
      <c r="C1622" s="34"/>
      <c r="D1622" s="148" t="s">
        <v>4</v>
      </c>
      <c r="E1622" s="11" t="str">
        <f ca="1">IF(AND(J1622&lt;&gt;"", O1622&lt;&gt;"", TODAY() &gt; O1622, N1622=""), "포스팅 지연",
IF(N1622&lt;&gt;"", "포스팅 완료",
IF(M1622=TRUE, "시술 완료",
IF(L1622=TRUE, "콘텐츠 가이드 전송",
IF(NOT(ISBLANK(J1622)), "예약 확정",
IF(I1622=TRUE, "구글폼 회신",
IF(H1622=TRUE, "구글폼 전송",
IF(G1622=TRUE, "거절",
IF(F1622=TRUE, "회신 수신",
"태핑 완료 회신대기")))))
))))</f>
        <v>태핑 완료 회신대기</v>
      </c>
      <c r="F1622" s="13" t="b">
        <v>0</v>
      </c>
      <c r="G1622" s="13" t="b">
        <v>0</v>
      </c>
      <c r="H1622" s="13" t="b">
        <v>0</v>
      </c>
      <c r="I1622" s="13" t="b">
        <f>IF(COUNTIF([1]!Form_Responses1[[#All],[Instagram account
(ex. idenel_official - Do not put "@")]], LOWER(A1622)) &gt; 0, TRUE, FALSE)</f>
        <v>0</v>
      </c>
      <c r="J1622" s="14"/>
      <c r="K1622" s="11" t="str">
        <f>IFERROR(VLOOKUP(LOWER(A1622), '[1]설문지 응답 시트1'!I:N, 6, FALSE), "")</f>
        <v/>
      </c>
      <c r="L1622" s="13" t="b">
        <v>0</v>
      </c>
      <c r="M1622" s="13" t="b">
        <v>0</v>
      </c>
      <c r="N1622" s="11"/>
      <c r="O1622" s="12" t="str">
        <f>IF(ISBLANK(Table1[[#This Row],[예약일(확정)]]),"",Table1[[#This Row],[예약일(확정)]]+7)</f>
        <v/>
      </c>
      <c r="P1622" s="11"/>
      <c r="Q1622" s="11"/>
      <c r="R1622" s="11"/>
      <c r="S1622" s="11"/>
      <c r="T1622" s="11"/>
      <c r="U1622" s="10"/>
    </row>
    <row r="1623" spans="1:21" ht="14">
      <c r="A1623" s="39" t="s">
        <v>3761</v>
      </c>
      <c r="B1623" s="38" t="str">
        <f>"https://www.instagram.com/"&amp;A1623</f>
        <v>https://www.instagram.com/amirasamy998</v>
      </c>
      <c r="C1623" s="37"/>
      <c r="D1623" s="150" t="s">
        <v>4</v>
      </c>
      <c r="E1623" s="20" t="str">
        <f ca="1">IF(AND(J1623&lt;&gt;"", O1623&lt;&gt;"", TODAY() &gt; O1623, N1623=""), "포스팅 지연",
IF(N1623&lt;&gt;"", "포스팅 완료",
IF(M1623=TRUE, "시술 완료",
IF(L1623=TRUE, "콘텐츠 가이드 전송",
IF(NOT(ISBLANK(J1623)), "예약 확정",
IF(I1623=TRUE, "구글폼 회신",
IF(H1623=TRUE, "구글폼 전송",
IF(G1623=TRUE, "거절",
IF(F1623=TRUE, "회신 수신",
"태핑 완료 회신대기")))))
))))</f>
        <v>거절</v>
      </c>
      <c r="F1623" s="22" t="b">
        <v>1</v>
      </c>
      <c r="G1623" s="22" t="b">
        <v>1</v>
      </c>
      <c r="H1623" s="22" t="b">
        <v>0</v>
      </c>
      <c r="I1623" s="22" t="b">
        <f>IF(COUNTIF([1]!Form_Responses1[[#All],[Instagram account
(ex. idenel_official - Do not put "@")]], LOWER(A1623)) &gt; 0, TRUE, FALSE)</f>
        <v>0</v>
      </c>
      <c r="J1623" s="23"/>
      <c r="K1623" s="20" t="str">
        <f>IFERROR(VLOOKUP(LOWER(A1623), '[1]설문지 응답 시트1'!I:N, 6, FALSE), "")</f>
        <v/>
      </c>
      <c r="L1623" s="22" t="b">
        <v>0</v>
      </c>
      <c r="M1623" s="22" t="b">
        <v>0</v>
      </c>
      <c r="N1623" s="20"/>
      <c r="O1623" s="21" t="str">
        <f>IF(ISBLANK(Table1[[#This Row],[예약일(확정)]]),"",Table1[[#This Row],[예약일(확정)]]+7)</f>
        <v/>
      </c>
      <c r="P1623" s="20"/>
      <c r="Q1623" s="20"/>
      <c r="R1623" s="20"/>
      <c r="S1623" s="20"/>
      <c r="T1623" s="20"/>
      <c r="U1623" s="19"/>
    </row>
    <row r="1624" spans="1:21" ht="14">
      <c r="A1624" s="36" t="s">
        <v>3760</v>
      </c>
      <c r="B1624" s="35" t="str">
        <f>"https://www.instagram.com/"&amp;A1624</f>
        <v>https://www.instagram.com/kim___lady</v>
      </c>
      <c r="C1624" s="34"/>
      <c r="D1624" s="148" t="s">
        <v>4</v>
      </c>
      <c r="E1624" s="11" t="str">
        <f ca="1">IF(AND(J1624&lt;&gt;"", O1624&lt;&gt;"", TODAY() &gt; O1624, N1624=""), "포스팅 지연",
IF(N1624&lt;&gt;"", "포스팅 완료",
IF(M1624=TRUE, "시술 완료",
IF(L1624=TRUE, "콘텐츠 가이드 전송",
IF(NOT(ISBLANK(J1624)), "예약 확정",
IF(I1624=TRUE, "구글폼 회신",
IF(H1624=TRUE, "구글폼 전송",
IF(G1624=TRUE, "거절",
IF(F1624=TRUE, "회신 수신",
"태핑 완료 회신대기")))))
))))</f>
        <v>태핑 완료 회신대기</v>
      </c>
      <c r="F1624" s="13" t="b">
        <v>0</v>
      </c>
      <c r="G1624" s="13" t="b">
        <v>0</v>
      </c>
      <c r="H1624" s="13" t="b">
        <v>0</v>
      </c>
      <c r="I1624" s="13" t="b">
        <f>IF(COUNTIF([1]!Form_Responses1[[#All],[Instagram account
(ex. idenel_official - Do not put "@")]], LOWER(A1624)) &gt; 0, TRUE, FALSE)</f>
        <v>0</v>
      </c>
      <c r="J1624" s="14"/>
      <c r="K1624" s="11" t="str">
        <f>IFERROR(VLOOKUP(LOWER(A1624), '[1]설문지 응답 시트1'!I:N, 6, FALSE), "")</f>
        <v/>
      </c>
      <c r="L1624" s="13" t="b">
        <v>0</v>
      </c>
      <c r="M1624" s="13" t="b">
        <v>0</v>
      </c>
      <c r="N1624" s="11"/>
      <c r="O1624" s="12" t="str">
        <f>IF(ISBLANK(Table1[[#This Row],[예약일(확정)]]),"",Table1[[#This Row],[예약일(확정)]]+7)</f>
        <v/>
      </c>
      <c r="P1624" s="11"/>
      <c r="Q1624" s="11"/>
      <c r="R1624" s="11"/>
      <c r="S1624" s="11"/>
      <c r="T1624" s="11"/>
      <c r="U1624" s="10"/>
    </row>
    <row r="1625" spans="1:21" ht="14">
      <c r="A1625" s="47" t="s">
        <v>70</v>
      </c>
      <c r="B1625" s="151" t="str">
        <f>"https://www.instagram.com/"&amp;A1625</f>
        <v>https://www.instagram.com/serenetsq</v>
      </c>
      <c r="C1625" s="109"/>
      <c r="D1625" s="150" t="s">
        <v>4</v>
      </c>
      <c r="E1625" s="20" t="str">
        <f ca="1">IF(AND(J1625&lt;&gt;"", O1625&lt;&gt;"", TODAY() &gt; O1625, N1625=""), "포스팅 지연",
IF(N1625&lt;&gt;"", "포스팅 완료",
IF(M1625=TRUE, "시술 완료",
IF(L1625=TRUE, "콘텐츠 가이드 전송",
IF(NOT(ISBLANK(J1625)), "예약 확정",
IF(I1625=TRUE, "구글폼 회신",
IF(H1625=TRUE, "구글폼 전송",
IF(G1625=TRUE, "거절",
IF(F1625=TRUE, "회신 수신",
"태핑 완료 회신대기")))))
))))</f>
        <v>회신 수신</v>
      </c>
      <c r="F1625" s="22" t="b">
        <v>1</v>
      </c>
      <c r="G1625" s="22" t="b">
        <v>0</v>
      </c>
      <c r="H1625" s="22" t="b">
        <v>0</v>
      </c>
      <c r="I1625" s="22" t="b">
        <f>IF(COUNTIF([1]!Form_Responses1[[#All],[Instagram account
(ex. idenel_official - Do not put "@")]], LOWER(A1625)) &gt; 0, TRUE, FALSE)</f>
        <v>0</v>
      </c>
      <c r="J1625" s="23"/>
      <c r="K1625" s="20" t="str">
        <f>IFERROR(VLOOKUP(LOWER(A1625), '[1]설문지 응답 시트1'!I:N, 6, FALSE), "")</f>
        <v/>
      </c>
      <c r="L1625" s="22" t="b">
        <v>0</v>
      </c>
      <c r="M1625" s="22" t="b">
        <v>0</v>
      </c>
      <c r="N1625" s="20"/>
      <c r="O1625" s="21" t="str">
        <f>IF(ISBLANK(Table1[[#This Row],[예약일(확정)]]),"",Table1[[#This Row],[예약일(확정)]]+7)</f>
        <v/>
      </c>
      <c r="P1625" s="20"/>
      <c r="Q1625" s="20"/>
      <c r="R1625" s="20"/>
      <c r="S1625" s="20"/>
      <c r="T1625" s="20"/>
      <c r="U1625" s="19"/>
    </row>
    <row r="1626" spans="1:21" ht="14">
      <c r="A1626" s="46" t="s">
        <v>3759</v>
      </c>
      <c r="B1626" s="152" t="str">
        <f>"https://www.instagram.com/"&amp;A1626</f>
        <v>https://www.instagram.com/aliciadkoo</v>
      </c>
      <c r="C1626" s="107"/>
      <c r="D1626" s="148" t="s">
        <v>4</v>
      </c>
      <c r="E1626" s="11" t="str">
        <f ca="1">IF(AND(J1626&lt;&gt;"", O1626&lt;&gt;"", TODAY() &gt; O1626, N1626=""), "포스팅 지연",
IF(N1626&lt;&gt;"", "포스팅 완료",
IF(M1626=TRUE, "시술 완료",
IF(L1626=TRUE, "콘텐츠 가이드 전송",
IF(NOT(ISBLANK(J1626)), "예약 확정",
IF(I1626=TRUE, "구글폼 회신",
IF(H1626=TRUE, "구글폼 전송",
IF(G1626=TRUE, "거절",
IF(F1626=TRUE, "회신 수신",
"태핑 완료 회신대기")))))
))))</f>
        <v>태핑 완료 회신대기</v>
      </c>
      <c r="F1626" s="13" t="b">
        <v>0</v>
      </c>
      <c r="G1626" s="13" t="b">
        <v>0</v>
      </c>
      <c r="H1626" s="13" t="b">
        <v>0</v>
      </c>
      <c r="I1626" s="13" t="b">
        <f>IF(COUNTIF([1]!Form_Responses1[[#All],[Instagram account
(ex. idenel_official - Do not put "@")]], LOWER(A1626)) &gt; 0, TRUE, FALSE)</f>
        <v>0</v>
      </c>
      <c r="J1626" s="14"/>
      <c r="K1626" s="11" t="str">
        <f>IFERROR(VLOOKUP(LOWER(A1626), '[1]설문지 응답 시트1'!I:N, 6, FALSE), "")</f>
        <v/>
      </c>
      <c r="L1626" s="13" t="b">
        <v>0</v>
      </c>
      <c r="M1626" s="13" t="b">
        <v>0</v>
      </c>
      <c r="N1626" s="11"/>
      <c r="O1626" s="12" t="str">
        <f>IF(ISBLANK(Table1[[#This Row],[예약일(확정)]]),"",Table1[[#This Row],[예약일(확정)]]+7)</f>
        <v/>
      </c>
      <c r="P1626" s="11"/>
      <c r="Q1626" s="11"/>
      <c r="R1626" s="11"/>
      <c r="S1626" s="11"/>
      <c r="T1626" s="11"/>
      <c r="U1626" s="10"/>
    </row>
    <row r="1627" spans="1:21" ht="14">
      <c r="A1627" s="47" t="s">
        <v>3758</v>
      </c>
      <c r="B1627" s="151" t="str">
        <f>"https://www.instagram.com/"&amp;A1627</f>
        <v>https://www.instagram.com/farahsbr</v>
      </c>
      <c r="C1627" s="109"/>
      <c r="D1627" s="150" t="s">
        <v>4</v>
      </c>
      <c r="E1627" s="20" t="str">
        <f ca="1">IF(AND(J1627&lt;&gt;"", O1627&lt;&gt;"", TODAY() &gt; O1627, N1627=""), "포스팅 지연",
IF(N1627&lt;&gt;"", "포스팅 완료",
IF(M1627=TRUE, "시술 완료",
IF(L1627=TRUE, "콘텐츠 가이드 전송",
IF(NOT(ISBLANK(J1627)), "예약 확정",
IF(I1627=TRUE, "구글폼 회신",
IF(H1627=TRUE, "구글폼 전송",
IF(G1627=TRUE, "거절",
IF(F1627=TRUE, "회신 수신",
"태핑 완료 회신대기")))))
))))</f>
        <v>회신 수신</v>
      </c>
      <c r="F1627" s="22" t="b">
        <v>1</v>
      </c>
      <c r="G1627" s="22" t="b">
        <v>0</v>
      </c>
      <c r="H1627" s="22" t="b">
        <v>0</v>
      </c>
      <c r="I1627" s="22" t="b">
        <f>IF(COUNTIF([1]!Form_Responses1[[#All],[Instagram account
(ex. idenel_official - Do not put "@")]], LOWER(A1627)) &gt; 0, TRUE, FALSE)</f>
        <v>0</v>
      </c>
      <c r="J1627" s="23"/>
      <c r="K1627" s="20" t="str">
        <f>IFERROR(VLOOKUP(LOWER(A1627), '[1]설문지 응답 시트1'!I:N, 6, FALSE), "")</f>
        <v/>
      </c>
      <c r="L1627" s="22" t="b">
        <v>0</v>
      </c>
      <c r="M1627" s="22" t="b">
        <v>0</v>
      </c>
      <c r="N1627" s="20"/>
      <c r="O1627" s="21" t="str">
        <f>IF(ISBLANK(Table1[[#This Row],[예약일(확정)]]),"",Table1[[#This Row],[예약일(확정)]]+7)</f>
        <v/>
      </c>
      <c r="P1627" s="20"/>
      <c r="Q1627" s="20"/>
      <c r="R1627" s="20"/>
      <c r="S1627" s="20"/>
      <c r="T1627" s="20"/>
      <c r="U1627" s="19"/>
    </row>
    <row r="1628" spans="1:21" ht="14">
      <c r="A1628" s="46" t="s">
        <v>3757</v>
      </c>
      <c r="B1628" s="152" t="str">
        <f>"https://www.instagram.com/"&amp;A1628</f>
        <v>https://www.instagram.com/uyujung_465</v>
      </c>
      <c r="C1628" s="107"/>
      <c r="D1628" s="148" t="s">
        <v>4</v>
      </c>
      <c r="E1628" s="11" t="str">
        <f ca="1">IF(AND(J1628&lt;&gt;"", O1628&lt;&gt;"", TODAY() &gt; O1628, N1628=""), "포스팅 지연",
IF(N1628&lt;&gt;"", "포스팅 완료",
IF(M1628=TRUE, "시술 완료",
IF(L1628=TRUE, "콘텐츠 가이드 전송",
IF(NOT(ISBLANK(J1628)), "예약 확정",
IF(I1628=TRUE, "구글폼 회신",
IF(H1628=TRUE, "구글폼 전송",
IF(G1628=TRUE, "거절",
IF(F1628=TRUE, "회신 수신",
"태핑 완료 회신대기")))))
))))</f>
        <v>태핑 완료 회신대기</v>
      </c>
      <c r="F1628" s="13" t="b">
        <v>0</v>
      </c>
      <c r="G1628" s="13" t="b">
        <v>0</v>
      </c>
      <c r="H1628" s="13" t="b">
        <v>0</v>
      </c>
      <c r="I1628" s="13" t="b">
        <f>IF(COUNTIF([1]!Form_Responses1[[#All],[Instagram account
(ex. idenel_official - Do not put "@")]], LOWER(A1628)) &gt; 0, TRUE, FALSE)</f>
        <v>0</v>
      </c>
      <c r="J1628" s="14"/>
      <c r="K1628" s="11" t="str">
        <f>IFERROR(VLOOKUP(LOWER(A1628), '[1]설문지 응답 시트1'!I:N, 6, FALSE), "")</f>
        <v/>
      </c>
      <c r="L1628" s="13" t="b">
        <v>0</v>
      </c>
      <c r="M1628" s="13" t="b">
        <v>0</v>
      </c>
      <c r="N1628" s="11"/>
      <c r="O1628" s="12" t="str">
        <f>IF(ISBLANK(Table1[[#This Row],[예약일(확정)]]),"",Table1[[#This Row],[예약일(확정)]]+7)</f>
        <v/>
      </c>
      <c r="P1628" s="11"/>
      <c r="Q1628" s="11"/>
      <c r="R1628" s="11"/>
      <c r="S1628" s="11"/>
      <c r="T1628" s="11"/>
      <c r="U1628" s="10"/>
    </row>
    <row r="1629" spans="1:21" ht="14">
      <c r="A1629" s="47" t="s">
        <v>3756</v>
      </c>
      <c r="B1629" s="151" t="str">
        <f>"https://www.instagram.com/"&amp;A1629</f>
        <v>https://www.instagram.com/haochanghxx</v>
      </c>
      <c r="C1629" s="109"/>
      <c r="D1629" s="150" t="s">
        <v>4</v>
      </c>
      <c r="E1629" s="20" t="str">
        <f ca="1">IF(AND(J1629&lt;&gt;"", O1629&lt;&gt;"", TODAY() &gt; O1629, N1629=""), "포스팅 지연",
IF(N1629&lt;&gt;"", "포스팅 완료",
IF(M1629=TRUE, "시술 완료",
IF(L1629=TRUE, "콘텐츠 가이드 전송",
IF(NOT(ISBLANK(J1629)), "예약 확정",
IF(I1629=TRUE, "구글폼 회신",
IF(H1629=TRUE, "구글폼 전송",
IF(G1629=TRUE, "거절",
IF(F1629=TRUE, "회신 수신",
"태핑 완료 회신대기")))))
))))</f>
        <v>태핑 완료 회신대기</v>
      </c>
      <c r="F1629" s="22" t="b">
        <v>0</v>
      </c>
      <c r="G1629" s="22" t="b">
        <v>0</v>
      </c>
      <c r="H1629" s="22" t="b">
        <v>0</v>
      </c>
      <c r="I1629" s="22" t="b">
        <f>IF(COUNTIF([1]!Form_Responses1[[#All],[Instagram account
(ex. idenel_official - Do not put "@")]], LOWER(A1629)) &gt; 0, TRUE, FALSE)</f>
        <v>0</v>
      </c>
      <c r="J1629" s="23"/>
      <c r="K1629" s="20" t="str">
        <f>IFERROR(VLOOKUP(LOWER(A1629), '[1]설문지 응답 시트1'!I:N, 6, FALSE), "")</f>
        <v/>
      </c>
      <c r="L1629" s="22" t="b">
        <v>0</v>
      </c>
      <c r="M1629" s="22" t="b">
        <v>0</v>
      </c>
      <c r="N1629" s="20"/>
      <c r="O1629" s="21" t="str">
        <f>IF(ISBLANK(Table1[[#This Row],[예약일(확정)]]),"",Table1[[#This Row],[예약일(확정)]]+7)</f>
        <v/>
      </c>
      <c r="P1629" s="20"/>
      <c r="Q1629" s="20"/>
      <c r="R1629" s="20"/>
      <c r="S1629" s="20"/>
      <c r="T1629" s="20"/>
      <c r="U1629" s="19"/>
    </row>
    <row r="1630" spans="1:21" ht="14">
      <c r="A1630" s="46" t="s">
        <v>3755</v>
      </c>
      <c r="B1630" s="152" t="str">
        <f>"https://www.instagram.com/"&amp;A1630</f>
        <v>https://www.instagram.com/ttyntna</v>
      </c>
      <c r="C1630" s="107"/>
      <c r="D1630" s="148" t="s">
        <v>4</v>
      </c>
      <c r="E1630" s="11" t="str">
        <f ca="1">IF(AND(J1630&lt;&gt;"", O1630&lt;&gt;"", TODAY() &gt; O1630, N1630=""), "포스팅 지연",
IF(N1630&lt;&gt;"", "포스팅 완료",
IF(M1630=TRUE, "시술 완료",
IF(L1630=TRUE, "콘텐츠 가이드 전송",
IF(NOT(ISBLANK(J1630)), "예약 확정",
IF(I1630=TRUE, "구글폼 회신",
IF(H1630=TRUE, "구글폼 전송",
IF(G1630=TRUE, "거절",
IF(F1630=TRUE, "회신 수신",
"태핑 완료 회신대기")))))
))))</f>
        <v>태핑 완료 회신대기</v>
      </c>
      <c r="F1630" s="13" t="b">
        <v>0</v>
      </c>
      <c r="G1630" s="13" t="b">
        <v>0</v>
      </c>
      <c r="H1630" s="13" t="b">
        <v>0</v>
      </c>
      <c r="I1630" s="13" t="b">
        <f>IF(COUNTIF([1]!Form_Responses1[[#All],[Instagram account
(ex. idenel_official - Do not put "@")]], LOWER(A1630)) &gt; 0, TRUE, FALSE)</f>
        <v>0</v>
      </c>
      <c r="J1630" s="14"/>
      <c r="K1630" s="11" t="str">
        <f>IFERROR(VLOOKUP(LOWER(A1630), '[1]설문지 응답 시트1'!I:N, 6, FALSE), "")</f>
        <v/>
      </c>
      <c r="L1630" s="13" t="b">
        <v>0</v>
      </c>
      <c r="M1630" s="13" t="b">
        <v>0</v>
      </c>
      <c r="N1630" s="11"/>
      <c r="O1630" s="12" t="str">
        <f>IF(ISBLANK(Table1[[#This Row],[예약일(확정)]]),"",Table1[[#This Row],[예약일(확정)]]+7)</f>
        <v/>
      </c>
      <c r="P1630" s="11"/>
      <c r="Q1630" s="11"/>
      <c r="R1630" s="11"/>
      <c r="S1630" s="11"/>
      <c r="T1630" s="11"/>
      <c r="U1630" s="10"/>
    </row>
    <row r="1631" spans="1:21" ht="14">
      <c r="A1631" s="47" t="s">
        <v>3754</v>
      </c>
      <c r="B1631" s="151" t="str">
        <f>"https://www.instagram.com/"&amp;A1631</f>
        <v>https://www.instagram.com/thanya</v>
      </c>
      <c r="C1631" s="109"/>
      <c r="D1631" s="150" t="s">
        <v>4</v>
      </c>
      <c r="E1631" s="20" t="str">
        <f ca="1">IF(AND(J1631&lt;&gt;"", O1631&lt;&gt;"", TODAY() &gt; O1631, N1631=""), "포스팅 지연",
IF(N1631&lt;&gt;"", "포스팅 완료",
IF(M1631=TRUE, "시술 완료",
IF(L1631=TRUE, "콘텐츠 가이드 전송",
IF(NOT(ISBLANK(J1631)), "예약 확정",
IF(I1631=TRUE, "구글폼 회신",
IF(H1631=TRUE, "구글폼 전송",
IF(G1631=TRUE, "거절",
IF(F1631=TRUE, "회신 수신",
"태핑 완료 회신대기")))))
))))</f>
        <v>태핑 완료 회신대기</v>
      </c>
      <c r="F1631" s="22" t="b">
        <v>0</v>
      </c>
      <c r="G1631" s="22" t="b">
        <v>0</v>
      </c>
      <c r="H1631" s="22" t="b">
        <v>0</v>
      </c>
      <c r="I1631" s="22" t="b">
        <f>IF(COUNTIF([1]!Form_Responses1[[#All],[Instagram account
(ex. idenel_official - Do not put "@")]], LOWER(A1631)) &gt; 0, TRUE, FALSE)</f>
        <v>0</v>
      </c>
      <c r="J1631" s="23"/>
      <c r="K1631" s="20" t="str">
        <f>IFERROR(VLOOKUP(LOWER(A1631), '[1]설문지 응답 시트1'!I:N, 6, FALSE), "")</f>
        <v/>
      </c>
      <c r="L1631" s="22" t="b">
        <v>0</v>
      </c>
      <c r="M1631" s="22" t="b">
        <v>0</v>
      </c>
      <c r="N1631" s="20"/>
      <c r="O1631" s="21" t="str">
        <f>IF(ISBLANK(Table1[[#This Row],[예약일(확정)]]),"",Table1[[#This Row],[예약일(확정)]]+7)</f>
        <v/>
      </c>
      <c r="P1631" s="20"/>
      <c r="Q1631" s="20"/>
      <c r="R1631" s="20"/>
      <c r="S1631" s="20"/>
      <c r="T1631" s="20"/>
      <c r="U1631" s="19"/>
    </row>
    <row r="1632" spans="1:21" ht="14">
      <c r="A1632" s="46" t="s">
        <v>3753</v>
      </c>
      <c r="B1632" s="152" t="str">
        <f>"https://www.instagram.com/"&amp;A1632</f>
        <v>https://www.instagram.com/sandy33_916</v>
      </c>
      <c r="C1632" s="107"/>
      <c r="D1632" s="148" t="s">
        <v>4</v>
      </c>
      <c r="E1632" s="11" t="str">
        <f ca="1">IF(AND(J1632&lt;&gt;"", O1632&lt;&gt;"", TODAY() &gt; O1632, N1632=""), "포스팅 지연",
IF(N1632&lt;&gt;"", "포스팅 완료",
IF(M1632=TRUE, "시술 완료",
IF(L1632=TRUE, "콘텐츠 가이드 전송",
IF(NOT(ISBLANK(J1632)), "예약 확정",
IF(I1632=TRUE, "구글폼 회신",
IF(H1632=TRUE, "구글폼 전송",
IF(G1632=TRUE, "거절",
IF(F1632=TRUE, "회신 수신",
"태핑 완료 회신대기")))))
))))</f>
        <v>태핑 완료 회신대기</v>
      </c>
      <c r="F1632" s="13" t="b">
        <v>0</v>
      </c>
      <c r="G1632" s="13" t="b">
        <v>0</v>
      </c>
      <c r="H1632" s="13" t="b">
        <v>0</v>
      </c>
      <c r="I1632" s="13" t="b">
        <f>IF(COUNTIF([1]!Form_Responses1[[#All],[Instagram account
(ex. idenel_official - Do not put "@")]], LOWER(A1632)) &gt; 0, TRUE, FALSE)</f>
        <v>0</v>
      </c>
      <c r="J1632" s="14"/>
      <c r="K1632" s="11" t="str">
        <f>IFERROR(VLOOKUP(LOWER(A1632), '[1]설문지 응답 시트1'!I:N, 6, FALSE), "")</f>
        <v/>
      </c>
      <c r="L1632" s="13" t="b">
        <v>0</v>
      </c>
      <c r="M1632" s="13" t="b">
        <v>0</v>
      </c>
      <c r="N1632" s="11"/>
      <c r="O1632" s="12" t="str">
        <f>IF(ISBLANK(Table1[[#This Row],[예약일(확정)]]),"",Table1[[#This Row],[예약일(확정)]]+7)</f>
        <v/>
      </c>
      <c r="P1632" s="11"/>
      <c r="Q1632" s="11"/>
      <c r="R1632" s="11"/>
      <c r="S1632" s="11"/>
      <c r="T1632" s="11"/>
      <c r="U1632" s="10"/>
    </row>
    <row r="1633" spans="1:21" ht="14">
      <c r="A1633" s="47" t="s">
        <v>3752</v>
      </c>
      <c r="B1633" s="151" t="str">
        <f>"https://www.instagram.com/"&amp;A1633</f>
        <v>https://www.instagram.com/nikkie_6633</v>
      </c>
      <c r="C1633" s="109"/>
      <c r="D1633" s="150" t="s">
        <v>4</v>
      </c>
      <c r="E1633" s="20" t="str">
        <f ca="1">IF(AND(J1633&lt;&gt;"", O1633&lt;&gt;"", TODAY() &gt; O1633, N1633=""), "포스팅 지연",
IF(N1633&lt;&gt;"", "포스팅 완료",
IF(M1633=TRUE, "시술 완료",
IF(L1633=TRUE, "콘텐츠 가이드 전송",
IF(NOT(ISBLANK(J1633)), "예약 확정",
IF(I1633=TRUE, "구글폼 회신",
IF(H1633=TRUE, "구글폼 전송",
IF(G1633=TRUE, "거절",
IF(F1633=TRUE, "회신 수신",
"태핑 완료 회신대기")))))
))))</f>
        <v>태핑 완료 회신대기</v>
      </c>
      <c r="F1633" s="22" t="b">
        <v>0</v>
      </c>
      <c r="G1633" s="22" t="b">
        <v>0</v>
      </c>
      <c r="H1633" s="22" t="b">
        <v>0</v>
      </c>
      <c r="I1633" s="22" t="b">
        <f>IF(COUNTIF([1]!Form_Responses1[[#All],[Instagram account
(ex. idenel_official - Do not put "@")]], LOWER(A1633)) &gt; 0, TRUE, FALSE)</f>
        <v>0</v>
      </c>
      <c r="J1633" s="23"/>
      <c r="K1633" s="20" t="str">
        <f>IFERROR(VLOOKUP(LOWER(A1633), '[1]설문지 응답 시트1'!I:N, 6, FALSE), "")</f>
        <v/>
      </c>
      <c r="L1633" s="22" t="b">
        <v>0</v>
      </c>
      <c r="M1633" s="22" t="b">
        <v>0</v>
      </c>
      <c r="N1633" s="20"/>
      <c r="O1633" s="21" t="str">
        <f>IF(ISBLANK(Table1[[#This Row],[예약일(확정)]]),"",Table1[[#This Row],[예약일(확정)]]+7)</f>
        <v/>
      </c>
      <c r="P1633" s="20"/>
      <c r="Q1633" s="20"/>
      <c r="R1633" s="20"/>
      <c r="S1633" s="20"/>
      <c r="T1633" s="20"/>
      <c r="U1633" s="19"/>
    </row>
    <row r="1634" spans="1:21" ht="14">
      <c r="A1634" s="46" t="s">
        <v>3751</v>
      </c>
      <c r="B1634" s="152" t="str">
        <f>"https://www.instagram.com/"&amp;A1634</f>
        <v>https://www.instagram.com/yeunnio</v>
      </c>
      <c r="C1634" s="107"/>
      <c r="D1634" s="148" t="s">
        <v>4</v>
      </c>
      <c r="E1634" s="11" t="str">
        <f ca="1">IF(AND(J1634&lt;&gt;"", O1634&lt;&gt;"", TODAY() &gt; O1634, N1634=""), "포스팅 지연",
IF(N1634&lt;&gt;"", "포스팅 완료",
IF(M1634=TRUE, "시술 완료",
IF(L1634=TRUE, "콘텐츠 가이드 전송",
IF(NOT(ISBLANK(J1634)), "예약 확정",
IF(I1634=TRUE, "구글폼 회신",
IF(H1634=TRUE, "구글폼 전송",
IF(G1634=TRUE, "거절",
IF(F1634=TRUE, "회신 수신",
"태핑 완료 회신대기")))))
))))</f>
        <v>태핑 완료 회신대기</v>
      </c>
      <c r="F1634" s="13" t="b">
        <v>0</v>
      </c>
      <c r="G1634" s="13" t="b">
        <v>0</v>
      </c>
      <c r="H1634" s="13" t="b">
        <v>0</v>
      </c>
      <c r="I1634" s="13" t="b">
        <f>IF(COUNTIF([1]!Form_Responses1[[#All],[Instagram account
(ex. idenel_official - Do not put "@")]], LOWER(A1634)) &gt; 0, TRUE, FALSE)</f>
        <v>0</v>
      </c>
      <c r="J1634" s="14"/>
      <c r="K1634" s="11" t="str">
        <f>IFERROR(VLOOKUP(LOWER(A1634), '[1]설문지 응답 시트1'!I:N, 6, FALSE), "")</f>
        <v/>
      </c>
      <c r="L1634" s="13" t="b">
        <v>0</v>
      </c>
      <c r="M1634" s="13" t="b">
        <v>0</v>
      </c>
      <c r="N1634" s="11"/>
      <c r="O1634" s="12" t="str">
        <f>IF(ISBLANK(Table1[[#This Row],[예약일(확정)]]),"",Table1[[#This Row],[예약일(확정)]]+7)</f>
        <v/>
      </c>
      <c r="P1634" s="11"/>
      <c r="Q1634" s="11"/>
      <c r="R1634" s="11"/>
      <c r="S1634" s="11"/>
      <c r="T1634" s="11"/>
      <c r="U1634" s="10"/>
    </row>
    <row r="1635" spans="1:21" ht="14">
      <c r="A1635" s="47" t="s">
        <v>3750</v>
      </c>
      <c r="B1635" s="151" t="str">
        <f>"https://www.instagram.com/"&amp;A1635</f>
        <v>https://www.instagram.com/prodpriew</v>
      </c>
      <c r="C1635" s="109"/>
      <c r="D1635" s="150" t="s">
        <v>4</v>
      </c>
      <c r="E1635" s="20" t="str">
        <f ca="1">IF(AND(J1635&lt;&gt;"", O1635&lt;&gt;"", TODAY() &gt; O1635, N1635=""), "포스팅 지연",
IF(N1635&lt;&gt;"", "포스팅 완료",
IF(M1635=TRUE, "시술 완료",
IF(L1635=TRUE, "콘텐츠 가이드 전송",
IF(NOT(ISBLANK(J1635)), "예약 확정",
IF(I1635=TRUE, "구글폼 회신",
IF(H1635=TRUE, "구글폼 전송",
IF(G1635=TRUE, "거절",
IF(F1635=TRUE, "회신 수신",
"태핑 완료 회신대기")))))
))))</f>
        <v>태핑 완료 회신대기</v>
      </c>
      <c r="F1635" s="22" t="b">
        <v>0</v>
      </c>
      <c r="G1635" s="22" t="b">
        <v>0</v>
      </c>
      <c r="H1635" s="22" t="b">
        <v>0</v>
      </c>
      <c r="I1635" s="22" t="b">
        <f>IF(COUNTIF([1]!Form_Responses1[[#All],[Instagram account
(ex. idenel_official - Do not put "@")]], LOWER(A1635)) &gt; 0, TRUE, FALSE)</f>
        <v>0</v>
      </c>
      <c r="J1635" s="23"/>
      <c r="K1635" s="20" t="str">
        <f>IFERROR(VLOOKUP(LOWER(A1635), '[1]설문지 응답 시트1'!I:N, 6, FALSE), "")</f>
        <v/>
      </c>
      <c r="L1635" s="22" t="b">
        <v>0</v>
      </c>
      <c r="M1635" s="22" t="b">
        <v>0</v>
      </c>
      <c r="N1635" s="20"/>
      <c r="O1635" s="21" t="str">
        <f>IF(ISBLANK(Table1[[#This Row],[예약일(확정)]]),"",Table1[[#This Row],[예약일(확정)]]+7)</f>
        <v/>
      </c>
      <c r="P1635" s="20"/>
      <c r="Q1635" s="20"/>
      <c r="R1635" s="20"/>
      <c r="S1635" s="20"/>
      <c r="T1635" s="20"/>
      <c r="U1635" s="19"/>
    </row>
    <row r="1636" spans="1:21" ht="14">
      <c r="A1636" s="46" t="s">
        <v>3749</v>
      </c>
      <c r="B1636" s="152" t="str">
        <f>"https://www.instagram.com/"&amp;A1636</f>
        <v>https://www.instagram.com/thehebelee</v>
      </c>
      <c r="C1636" s="107"/>
      <c r="D1636" s="148" t="s">
        <v>4</v>
      </c>
      <c r="E1636" s="11" t="str">
        <f ca="1">IF(AND(J1636&lt;&gt;"", O1636&lt;&gt;"", TODAY() &gt; O1636, N1636=""), "포스팅 지연",
IF(N1636&lt;&gt;"", "포스팅 완료",
IF(M1636=TRUE, "시술 완료",
IF(L1636=TRUE, "콘텐츠 가이드 전송",
IF(NOT(ISBLANK(J1636)), "예약 확정",
IF(I1636=TRUE, "구글폼 회신",
IF(H1636=TRUE, "구글폼 전송",
IF(G1636=TRUE, "거절",
IF(F1636=TRUE, "회신 수신",
"태핑 완료 회신대기")))))
))))</f>
        <v>태핑 완료 회신대기</v>
      </c>
      <c r="F1636" s="13" t="b">
        <v>0</v>
      </c>
      <c r="G1636" s="13" t="b">
        <v>0</v>
      </c>
      <c r="H1636" s="13" t="b">
        <v>0</v>
      </c>
      <c r="I1636" s="13" t="b">
        <f>IF(COUNTIF([1]!Form_Responses1[[#All],[Instagram account
(ex. idenel_official - Do not put "@")]], LOWER(A1636)) &gt; 0, TRUE, FALSE)</f>
        <v>0</v>
      </c>
      <c r="J1636" s="14"/>
      <c r="K1636" s="11" t="str">
        <f>IFERROR(VLOOKUP(LOWER(A1636), '[1]설문지 응답 시트1'!I:N, 6, FALSE), "")</f>
        <v/>
      </c>
      <c r="L1636" s="13" t="b">
        <v>0</v>
      </c>
      <c r="M1636" s="13" t="b">
        <v>0</v>
      </c>
      <c r="N1636" s="11"/>
      <c r="O1636" s="12" t="str">
        <f>IF(ISBLANK(Table1[[#This Row],[예약일(확정)]]),"",Table1[[#This Row],[예약일(확정)]]+7)</f>
        <v/>
      </c>
      <c r="P1636" s="11"/>
      <c r="Q1636" s="11"/>
      <c r="R1636" s="11"/>
      <c r="S1636" s="11"/>
      <c r="T1636" s="11"/>
      <c r="U1636" s="10"/>
    </row>
    <row r="1637" spans="1:21" ht="14">
      <c r="A1637" s="47" t="s">
        <v>3748</v>
      </c>
      <c r="B1637" s="151" t="str">
        <f>"https://www.instagram.com/"&amp;A1637</f>
        <v>https://www.instagram.com/ningva._</v>
      </c>
      <c r="C1637" s="109"/>
      <c r="D1637" s="150" t="s">
        <v>4</v>
      </c>
      <c r="E1637" s="20" t="str">
        <f ca="1">IF(AND(J1637&lt;&gt;"", O1637&lt;&gt;"", TODAY() &gt; O1637, N1637=""), "포스팅 지연",
IF(N1637&lt;&gt;"", "포스팅 완료",
IF(M1637=TRUE, "시술 완료",
IF(L1637=TRUE, "콘텐츠 가이드 전송",
IF(NOT(ISBLANK(J1637)), "예약 확정",
IF(I1637=TRUE, "구글폼 회신",
IF(H1637=TRUE, "구글폼 전송",
IF(G1637=TRUE, "거절",
IF(F1637=TRUE, "회신 수신",
"태핑 완료 회신대기")))))
))))</f>
        <v>태핑 완료 회신대기</v>
      </c>
      <c r="F1637" s="22" t="b">
        <v>0</v>
      </c>
      <c r="G1637" s="22" t="b">
        <v>0</v>
      </c>
      <c r="H1637" s="22" t="b">
        <v>0</v>
      </c>
      <c r="I1637" s="22" t="b">
        <f>IF(COUNTIF([1]!Form_Responses1[[#All],[Instagram account
(ex. idenel_official - Do not put "@")]], LOWER(A1637)) &gt; 0, TRUE, FALSE)</f>
        <v>0</v>
      </c>
      <c r="J1637" s="23"/>
      <c r="K1637" s="20" t="str">
        <f>IFERROR(VLOOKUP(LOWER(A1637), '[1]설문지 응답 시트1'!I:N, 6, FALSE), "")</f>
        <v/>
      </c>
      <c r="L1637" s="22" t="b">
        <v>0</v>
      </c>
      <c r="M1637" s="22" t="b">
        <v>0</v>
      </c>
      <c r="N1637" s="20"/>
      <c r="O1637" s="21" t="str">
        <f>IF(ISBLANK(Table1[[#This Row],[예약일(확정)]]),"",Table1[[#This Row],[예약일(확정)]]+7)</f>
        <v/>
      </c>
      <c r="P1637" s="20"/>
      <c r="Q1637" s="20"/>
      <c r="R1637" s="20"/>
      <c r="S1637" s="20"/>
      <c r="T1637" s="20"/>
      <c r="U1637" s="19"/>
    </row>
    <row r="1638" spans="1:21" ht="14">
      <c r="A1638" s="46" t="s">
        <v>3747</v>
      </c>
      <c r="B1638" s="152" t="str">
        <f>"https://www.instagram.com/"&amp;A1638</f>
        <v>https://www.instagram.com/cccccc.b</v>
      </c>
      <c r="C1638" s="107"/>
      <c r="D1638" s="148" t="s">
        <v>4</v>
      </c>
      <c r="E1638" s="11" t="str">
        <f ca="1">IF(AND(J1638&lt;&gt;"", O1638&lt;&gt;"", TODAY() &gt; O1638, N1638=""), "포스팅 지연",
IF(N1638&lt;&gt;"", "포스팅 완료",
IF(M1638=TRUE, "시술 완료",
IF(L1638=TRUE, "콘텐츠 가이드 전송",
IF(NOT(ISBLANK(J1638)), "예약 확정",
IF(I1638=TRUE, "구글폼 회신",
IF(H1638=TRUE, "구글폼 전송",
IF(G1638=TRUE, "거절",
IF(F1638=TRUE, "회신 수신",
"태핑 완료 회신대기")))))
))))</f>
        <v>회신 수신</v>
      </c>
      <c r="F1638" s="13" t="b">
        <v>1</v>
      </c>
      <c r="G1638" s="13" t="b">
        <v>0</v>
      </c>
      <c r="H1638" s="13" t="b">
        <v>0</v>
      </c>
      <c r="I1638" s="13" t="b">
        <f>IF(COUNTIF([1]!Form_Responses1[[#All],[Instagram account
(ex. idenel_official - Do not put "@")]], LOWER(A1638)) &gt; 0, TRUE, FALSE)</f>
        <v>0</v>
      </c>
      <c r="J1638" s="14"/>
      <c r="K1638" s="11" t="str">
        <f>IFERROR(VLOOKUP(LOWER(A1638), '[1]설문지 응답 시트1'!I:N, 6, FALSE), "")</f>
        <v/>
      </c>
      <c r="L1638" s="13" t="b">
        <v>0</v>
      </c>
      <c r="M1638" s="13" t="b">
        <v>0</v>
      </c>
      <c r="N1638" s="11"/>
      <c r="O1638" s="12" t="str">
        <f>IF(ISBLANK(Table1[[#This Row],[예약일(확정)]]),"",Table1[[#This Row],[예약일(확정)]]+7)</f>
        <v/>
      </c>
      <c r="P1638" s="11"/>
      <c r="Q1638" s="11"/>
      <c r="R1638" s="11"/>
      <c r="S1638" s="11"/>
      <c r="T1638" s="11"/>
      <c r="U1638" s="10"/>
    </row>
    <row r="1639" spans="1:21" ht="14">
      <c r="A1639" s="47" t="s">
        <v>3746</v>
      </c>
      <c r="B1639" s="151" t="str">
        <f>"https://www.instagram.com/"&amp;A1639</f>
        <v>https://www.instagram.com/riinniir</v>
      </c>
      <c r="C1639" s="109"/>
      <c r="D1639" s="150" t="s">
        <v>4</v>
      </c>
      <c r="E1639" s="20" t="str">
        <f ca="1">IF(AND(J1639&lt;&gt;"", O1639&lt;&gt;"", TODAY() &gt; O1639, N1639=""), "포스팅 지연",
IF(N1639&lt;&gt;"", "포스팅 완료",
IF(M1639=TRUE, "시술 완료",
IF(L1639=TRUE, "콘텐츠 가이드 전송",
IF(NOT(ISBLANK(J1639)), "예약 확정",
IF(I1639=TRUE, "구글폼 회신",
IF(H1639=TRUE, "구글폼 전송",
IF(G1639=TRUE, "거절",
IF(F1639=TRUE, "회신 수신",
"태핑 완료 회신대기")))))
))))</f>
        <v>태핑 완료 회신대기</v>
      </c>
      <c r="F1639" s="22" t="b">
        <v>0</v>
      </c>
      <c r="G1639" s="22" t="b">
        <v>0</v>
      </c>
      <c r="H1639" s="22" t="b">
        <v>0</v>
      </c>
      <c r="I1639" s="22" t="b">
        <f>IF(COUNTIF([1]!Form_Responses1[[#All],[Instagram account
(ex. idenel_official - Do not put "@")]], LOWER(A1639)) &gt; 0, TRUE, FALSE)</f>
        <v>0</v>
      </c>
      <c r="J1639" s="23"/>
      <c r="K1639" s="20" t="str">
        <f>IFERROR(VLOOKUP(LOWER(A1639), '[1]설문지 응답 시트1'!I:N, 6, FALSE), "")</f>
        <v/>
      </c>
      <c r="L1639" s="22" t="b">
        <v>0</v>
      </c>
      <c r="M1639" s="22" t="b">
        <v>0</v>
      </c>
      <c r="N1639" s="20"/>
      <c r="O1639" s="21" t="str">
        <f>IF(ISBLANK(Table1[[#This Row],[예약일(확정)]]),"",Table1[[#This Row],[예약일(확정)]]+7)</f>
        <v/>
      </c>
      <c r="P1639" s="20"/>
      <c r="Q1639" s="20"/>
      <c r="R1639" s="20"/>
      <c r="S1639" s="20"/>
      <c r="T1639" s="20"/>
      <c r="U1639" s="19"/>
    </row>
    <row r="1640" spans="1:21" ht="14">
      <c r="A1640" s="46" t="s">
        <v>3745</v>
      </c>
      <c r="B1640" s="152" t="str">
        <f>"https://www.instagram.com/"&amp;A1640</f>
        <v>https://www.instagram.com/chenxiuhuan</v>
      </c>
      <c r="C1640" s="107"/>
      <c r="D1640" s="148" t="s">
        <v>4</v>
      </c>
      <c r="E1640" s="11" t="str">
        <f ca="1">IF(AND(J1640&lt;&gt;"", O1640&lt;&gt;"", TODAY() &gt; O1640, N1640=""), "포스팅 지연",
IF(N1640&lt;&gt;"", "포스팅 완료",
IF(M1640=TRUE, "시술 완료",
IF(L1640=TRUE, "콘텐츠 가이드 전송",
IF(NOT(ISBLANK(J1640)), "예약 확정",
IF(I1640=TRUE, "구글폼 회신",
IF(H1640=TRUE, "구글폼 전송",
IF(G1640=TRUE, "거절",
IF(F1640=TRUE, "회신 수신",
"태핑 완료 회신대기")))))
))))</f>
        <v>태핑 완료 회신대기</v>
      </c>
      <c r="F1640" s="13" t="b">
        <v>0</v>
      </c>
      <c r="G1640" s="13" t="b">
        <v>0</v>
      </c>
      <c r="H1640" s="13" t="b">
        <v>0</v>
      </c>
      <c r="I1640" s="13" t="b">
        <f>IF(COUNTIF([1]!Form_Responses1[[#All],[Instagram account
(ex. idenel_official - Do not put "@")]], LOWER(A1640)) &gt; 0, TRUE, FALSE)</f>
        <v>0</v>
      </c>
      <c r="J1640" s="14"/>
      <c r="K1640" s="11" t="str">
        <f>IFERROR(VLOOKUP(LOWER(A1640), '[1]설문지 응답 시트1'!I:N, 6, FALSE), "")</f>
        <v/>
      </c>
      <c r="L1640" s="13" t="b">
        <v>0</v>
      </c>
      <c r="M1640" s="13" t="b">
        <v>0</v>
      </c>
      <c r="N1640" s="11"/>
      <c r="O1640" s="12" t="str">
        <f>IF(ISBLANK(Table1[[#This Row],[예약일(확정)]]),"",Table1[[#This Row],[예약일(확정)]]+7)</f>
        <v/>
      </c>
      <c r="P1640" s="11"/>
      <c r="Q1640" s="11"/>
      <c r="R1640" s="11"/>
      <c r="S1640" s="11"/>
      <c r="T1640" s="11"/>
      <c r="U1640" s="10"/>
    </row>
    <row r="1641" spans="1:21" ht="14">
      <c r="A1641" s="47" t="s">
        <v>3744</v>
      </c>
      <c r="B1641" s="151" t="str">
        <f>"https://www.instagram.com/"&amp;A1641</f>
        <v>https://www.instagram.com/tammytwkr</v>
      </c>
      <c r="C1641" s="109"/>
      <c r="D1641" s="150" t="s">
        <v>4</v>
      </c>
      <c r="E1641" s="20" t="str">
        <f ca="1">IF(AND(J1641&lt;&gt;"", O1641&lt;&gt;"", TODAY() &gt; O1641, N1641=""), "포스팅 지연",
IF(N1641&lt;&gt;"", "포스팅 완료",
IF(M1641=TRUE, "시술 완료",
IF(L1641=TRUE, "콘텐츠 가이드 전송",
IF(NOT(ISBLANK(J1641)), "예약 확정",
IF(I1641=TRUE, "구글폼 회신",
IF(H1641=TRUE, "구글폼 전송",
IF(G1641=TRUE, "거절",
IF(F1641=TRUE, "회신 수신",
"태핑 완료 회신대기")))))
))))</f>
        <v>태핑 완료 회신대기</v>
      </c>
      <c r="F1641" s="22" t="b">
        <v>0</v>
      </c>
      <c r="G1641" s="22" t="b">
        <v>0</v>
      </c>
      <c r="H1641" s="22" t="b">
        <v>0</v>
      </c>
      <c r="I1641" s="22" t="b">
        <f>IF(COUNTIF([1]!Form_Responses1[[#All],[Instagram account
(ex. idenel_official - Do not put "@")]], LOWER(A1641)) &gt; 0, TRUE, FALSE)</f>
        <v>0</v>
      </c>
      <c r="J1641" s="23"/>
      <c r="K1641" s="20" t="str">
        <f>IFERROR(VLOOKUP(LOWER(A1641), '[1]설문지 응답 시트1'!I:N, 6, FALSE), "")</f>
        <v/>
      </c>
      <c r="L1641" s="22" t="b">
        <v>0</v>
      </c>
      <c r="M1641" s="22" t="b">
        <v>0</v>
      </c>
      <c r="N1641" s="20"/>
      <c r="O1641" s="21" t="str">
        <f>IF(ISBLANK(Table1[[#This Row],[예약일(확정)]]),"",Table1[[#This Row],[예약일(확정)]]+7)</f>
        <v/>
      </c>
      <c r="P1641" s="20"/>
      <c r="Q1641" s="20"/>
      <c r="R1641" s="20"/>
      <c r="S1641" s="20"/>
      <c r="T1641" s="20"/>
      <c r="U1641" s="19"/>
    </row>
    <row r="1642" spans="1:21" ht="14">
      <c r="A1642" s="46" t="s">
        <v>3743</v>
      </c>
      <c r="B1642" s="152" t="str">
        <f>"https://www.instagram.com/"&amp;A1642</f>
        <v>https://www.instagram.com/dorachai</v>
      </c>
      <c r="C1642" s="107"/>
      <c r="D1642" s="148" t="s">
        <v>4</v>
      </c>
      <c r="E1642" s="11" t="str">
        <f ca="1">IF(AND(J1642&lt;&gt;"", O1642&lt;&gt;"", TODAY() &gt; O1642, N1642=""), "포스팅 지연",
IF(N1642&lt;&gt;"", "포스팅 완료",
IF(M1642=TRUE, "시술 완료",
IF(L1642=TRUE, "콘텐츠 가이드 전송",
IF(NOT(ISBLANK(J1642)), "예약 확정",
IF(I1642=TRUE, "구글폼 회신",
IF(H1642=TRUE, "구글폼 전송",
IF(G1642=TRUE, "거절",
IF(F1642=TRUE, "회신 수신",
"태핑 완료 회신대기")))))
))))</f>
        <v>태핑 완료 회신대기</v>
      </c>
      <c r="F1642" s="13" t="b">
        <v>0</v>
      </c>
      <c r="G1642" s="13" t="b">
        <v>0</v>
      </c>
      <c r="H1642" s="13" t="b">
        <v>0</v>
      </c>
      <c r="I1642" s="13" t="b">
        <f>IF(COUNTIF([1]!Form_Responses1[[#All],[Instagram account
(ex. idenel_official - Do not put "@")]], LOWER(A1642)) &gt; 0, TRUE, FALSE)</f>
        <v>0</v>
      </c>
      <c r="J1642" s="14"/>
      <c r="K1642" s="11" t="str">
        <f>IFERROR(VLOOKUP(LOWER(A1642), '[1]설문지 응답 시트1'!I:N, 6, FALSE), "")</f>
        <v/>
      </c>
      <c r="L1642" s="13" t="b">
        <v>0</v>
      </c>
      <c r="M1642" s="13" t="b">
        <v>0</v>
      </c>
      <c r="N1642" s="11"/>
      <c r="O1642" s="12" t="str">
        <f>IF(ISBLANK(Table1[[#This Row],[예약일(확정)]]),"",Table1[[#This Row],[예약일(확정)]]+7)</f>
        <v/>
      </c>
      <c r="P1642" s="11"/>
      <c r="Q1642" s="11"/>
      <c r="R1642" s="11"/>
      <c r="S1642" s="11"/>
      <c r="T1642" s="11"/>
      <c r="U1642" s="10"/>
    </row>
    <row r="1643" spans="1:21" ht="14">
      <c r="A1643" s="47" t="s">
        <v>3742</v>
      </c>
      <c r="B1643" s="151" t="str">
        <f>"https://www.instagram.com/"&amp;A1643</f>
        <v>https://www.instagram.com/abdulaziz.xn</v>
      </c>
      <c r="C1643" s="109"/>
      <c r="D1643" s="150" t="s">
        <v>4</v>
      </c>
      <c r="E1643" s="20" t="str">
        <f ca="1">IF(AND(J1643&lt;&gt;"", O1643&lt;&gt;"", TODAY() &gt; O1643, N1643=""), "포스팅 지연",
IF(N1643&lt;&gt;"", "포스팅 완료",
IF(M1643=TRUE, "시술 완료",
IF(L1643=TRUE, "콘텐츠 가이드 전송",
IF(NOT(ISBLANK(J1643)), "예약 확정",
IF(I1643=TRUE, "구글폼 회신",
IF(H1643=TRUE, "구글폼 전송",
IF(G1643=TRUE, "거절",
IF(F1643=TRUE, "회신 수신",
"태핑 완료 회신대기")))))
))))</f>
        <v>태핑 완료 회신대기</v>
      </c>
      <c r="F1643" s="22" t="b">
        <v>0</v>
      </c>
      <c r="G1643" s="22" t="b">
        <v>0</v>
      </c>
      <c r="H1643" s="22" t="b">
        <v>0</v>
      </c>
      <c r="I1643" s="22" t="b">
        <f>IF(COUNTIF([1]!Form_Responses1[[#All],[Instagram account
(ex. idenel_official - Do not put "@")]], LOWER(A1643)) &gt; 0, TRUE, FALSE)</f>
        <v>0</v>
      </c>
      <c r="J1643" s="23"/>
      <c r="K1643" s="20" t="str">
        <f>IFERROR(VLOOKUP(LOWER(A1643), '[1]설문지 응답 시트1'!I:N, 6, FALSE), "")</f>
        <v/>
      </c>
      <c r="L1643" s="22" t="b">
        <v>0</v>
      </c>
      <c r="M1643" s="22" t="b">
        <v>0</v>
      </c>
      <c r="N1643" s="20"/>
      <c r="O1643" s="21" t="str">
        <f>IF(ISBLANK(Table1[[#This Row],[예약일(확정)]]),"",Table1[[#This Row],[예약일(확정)]]+7)</f>
        <v/>
      </c>
      <c r="P1643" s="20"/>
      <c r="Q1643" s="20"/>
      <c r="R1643" s="20"/>
      <c r="S1643" s="20"/>
      <c r="T1643" s="20"/>
      <c r="U1643" s="19"/>
    </row>
    <row r="1644" spans="1:21" ht="14">
      <c r="A1644" s="46" t="s">
        <v>3741</v>
      </c>
      <c r="B1644" s="152" t="str">
        <f>"https://www.instagram.com/"&amp;A1644</f>
        <v>https://www.instagram.com/nodi_cook_korea</v>
      </c>
      <c r="C1644" s="107"/>
      <c r="D1644" s="148" t="s">
        <v>4</v>
      </c>
      <c r="E1644" s="11" t="str">
        <f ca="1">IF(AND(J1644&lt;&gt;"", O1644&lt;&gt;"", TODAY() &gt; O1644, N1644=""), "포스팅 지연",
IF(N1644&lt;&gt;"", "포스팅 완료",
IF(M1644=TRUE, "시술 완료",
IF(L1644=TRUE, "콘텐츠 가이드 전송",
IF(NOT(ISBLANK(J1644)), "예약 확정",
IF(I1644=TRUE, "구글폼 회신",
IF(H1644=TRUE, "구글폼 전송",
IF(G1644=TRUE, "거절",
IF(F1644=TRUE, "회신 수신",
"태핑 완료 회신대기")))))
))))</f>
        <v>태핑 완료 회신대기</v>
      </c>
      <c r="F1644" s="13" t="b">
        <v>0</v>
      </c>
      <c r="G1644" s="13" t="b">
        <v>0</v>
      </c>
      <c r="H1644" s="13" t="b">
        <v>0</v>
      </c>
      <c r="I1644" s="13" t="b">
        <f>IF(COUNTIF([1]!Form_Responses1[[#All],[Instagram account
(ex. idenel_official - Do not put "@")]], LOWER(A1644)) &gt; 0, TRUE, FALSE)</f>
        <v>0</v>
      </c>
      <c r="J1644" s="14"/>
      <c r="K1644" s="11" t="str">
        <f>IFERROR(VLOOKUP(LOWER(A1644), '[1]설문지 응답 시트1'!I:N, 6, FALSE), "")</f>
        <v/>
      </c>
      <c r="L1644" s="13" t="b">
        <v>0</v>
      </c>
      <c r="M1644" s="13" t="b">
        <v>0</v>
      </c>
      <c r="N1644" s="11"/>
      <c r="O1644" s="12" t="str">
        <f>IF(ISBLANK(Table1[[#This Row],[예약일(확정)]]),"",Table1[[#This Row],[예약일(확정)]]+7)</f>
        <v/>
      </c>
      <c r="P1644" s="11"/>
      <c r="Q1644" s="11"/>
      <c r="R1644" s="11"/>
      <c r="S1644" s="11"/>
      <c r="T1644" s="11"/>
      <c r="U1644" s="10"/>
    </row>
    <row r="1645" spans="1:21" ht="14">
      <c r="A1645" s="47" t="s">
        <v>3740</v>
      </c>
      <c r="B1645" s="151" t="str">
        <f>"https://www.instagram.com/"&amp;A1645</f>
        <v>https://www.instagram.com/korean.bek</v>
      </c>
      <c r="C1645" s="109"/>
      <c r="D1645" s="150" t="s">
        <v>4</v>
      </c>
      <c r="E1645" s="20" t="str">
        <f ca="1">IF(AND(J1645&lt;&gt;"", O1645&lt;&gt;"", TODAY() &gt; O1645, N1645=""), "포스팅 지연",
IF(N1645&lt;&gt;"", "포스팅 완료",
IF(M1645=TRUE, "시술 완료",
IF(L1645=TRUE, "콘텐츠 가이드 전송",
IF(NOT(ISBLANK(J1645)), "예약 확정",
IF(I1645=TRUE, "구글폼 회신",
IF(H1645=TRUE, "구글폼 전송",
IF(G1645=TRUE, "거절",
IF(F1645=TRUE, "회신 수신",
"태핑 완료 회신대기")))))
))))</f>
        <v>회신 수신</v>
      </c>
      <c r="F1645" s="22" t="b">
        <v>1</v>
      </c>
      <c r="G1645" s="22" t="b">
        <v>0</v>
      </c>
      <c r="H1645" s="22" t="b">
        <v>0</v>
      </c>
      <c r="I1645" s="22" t="b">
        <f>IF(COUNTIF([1]!Form_Responses1[[#All],[Instagram account
(ex. idenel_official - Do not put "@")]], LOWER(A1645)) &gt; 0, TRUE, FALSE)</f>
        <v>0</v>
      </c>
      <c r="J1645" s="23"/>
      <c r="K1645" s="20" t="str">
        <f>IFERROR(VLOOKUP(LOWER(A1645), '[1]설문지 응답 시트1'!I:N, 6, FALSE), "")</f>
        <v/>
      </c>
      <c r="L1645" s="22" t="b">
        <v>0</v>
      </c>
      <c r="M1645" s="22" t="b">
        <v>0</v>
      </c>
      <c r="N1645" s="20"/>
      <c r="O1645" s="21" t="str">
        <f>IF(ISBLANK(Table1[[#This Row],[예약일(확정)]]),"",Table1[[#This Row],[예약일(확정)]]+7)</f>
        <v/>
      </c>
      <c r="P1645" s="20"/>
      <c r="Q1645" s="20"/>
      <c r="R1645" s="20"/>
      <c r="S1645" s="20"/>
      <c r="T1645" s="20"/>
      <c r="U1645" s="19"/>
    </row>
    <row r="1646" spans="1:21" ht="14">
      <c r="A1646" s="46" t="s">
        <v>3739</v>
      </c>
      <c r="B1646" s="152" t="str">
        <f>"https://www.instagram.com/"&amp;A1646</f>
        <v>https://www.instagram.com/moshinabola_</v>
      </c>
      <c r="C1646" s="107"/>
      <c r="D1646" s="148" t="s">
        <v>4</v>
      </c>
      <c r="E1646" s="11" t="str">
        <f ca="1">IF(AND(J1646&lt;&gt;"", O1646&lt;&gt;"", TODAY() &gt; O1646, N1646=""), "포스팅 지연",
IF(N1646&lt;&gt;"", "포스팅 완료",
IF(M1646=TRUE, "시술 완료",
IF(L1646=TRUE, "콘텐츠 가이드 전송",
IF(NOT(ISBLANK(J1646)), "예약 확정",
IF(I1646=TRUE, "구글폼 회신",
IF(H1646=TRUE, "구글폼 전송",
IF(G1646=TRUE, "거절",
IF(F1646=TRUE, "회신 수신",
"태핑 완료 회신대기")))))
))))</f>
        <v>태핑 완료 회신대기</v>
      </c>
      <c r="F1646" s="13" t="b">
        <v>0</v>
      </c>
      <c r="G1646" s="13" t="b">
        <v>0</v>
      </c>
      <c r="H1646" s="13" t="b">
        <v>0</v>
      </c>
      <c r="I1646" s="13" t="b">
        <f>IF(COUNTIF([1]!Form_Responses1[[#All],[Instagram account
(ex. idenel_official - Do not put "@")]], LOWER(A1646)) &gt; 0, TRUE, FALSE)</f>
        <v>0</v>
      </c>
      <c r="J1646" s="14"/>
      <c r="K1646" s="11" t="str">
        <f>IFERROR(VLOOKUP(LOWER(A1646), '[1]설문지 응답 시트1'!I:N, 6, FALSE), "")</f>
        <v/>
      </c>
      <c r="L1646" s="13" t="b">
        <v>0</v>
      </c>
      <c r="M1646" s="13" t="b">
        <v>0</v>
      </c>
      <c r="N1646" s="11"/>
      <c r="O1646" s="12" t="str">
        <f>IF(ISBLANK(Table1[[#This Row],[예약일(확정)]]),"",Table1[[#This Row],[예약일(확정)]]+7)</f>
        <v/>
      </c>
      <c r="P1646" s="11"/>
      <c r="Q1646" s="11"/>
      <c r="R1646" s="11"/>
      <c r="S1646" s="11"/>
      <c r="T1646" s="11"/>
      <c r="U1646" s="10"/>
    </row>
    <row r="1647" spans="1:21" ht="14">
      <c r="A1647" s="47" t="s">
        <v>3738</v>
      </c>
      <c r="B1647" s="151" t="str">
        <f>"https://www.instagram.com/"&amp;A1647</f>
        <v>https://www.instagram.com/ibrag1mov_kr</v>
      </c>
      <c r="C1647" s="109"/>
      <c r="D1647" s="150" t="s">
        <v>4</v>
      </c>
      <c r="E1647" s="20" t="str">
        <f ca="1">IF(AND(J1647&lt;&gt;"", O1647&lt;&gt;"", TODAY() &gt; O1647, N1647=""), "포스팅 지연",
IF(N1647&lt;&gt;"", "포스팅 완료",
IF(M1647=TRUE, "시술 완료",
IF(L1647=TRUE, "콘텐츠 가이드 전송",
IF(NOT(ISBLANK(J1647)), "예약 확정",
IF(I1647=TRUE, "구글폼 회신",
IF(H1647=TRUE, "구글폼 전송",
IF(G1647=TRUE, "거절",
IF(F1647=TRUE, "회신 수신",
"태핑 완료 회신대기")))))
))))</f>
        <v>태핑 완료 회신대기</v>
      </c>
      <c r="F1647" s="22" t="b">
        <v>0</v>
      </c>
      <c r="G1647" s="22" t="b">
        <v>0</v>
      </c>
      <c r="H1647" s="22" t="b">
        <v>0</v>
      </c>
      <c r="I1647" s="22" t="b">
        <f>IF(COUNTIF([1]!Form_Responses1[[#All],[Instagram account
(ex. idenel_official - Do not put "@")]], LOWER(A1647)) &gt; 0, TRUE, FALSE)</f>
        <v>0</v>
      </c>
      <c r="J1647" s="23"/>
      <c r="K1647" s="20" t="str">
        <f>IFERROR(VLOOKUP(LOWER(A1647), '[1]설문지 응답 시트1'!I:N, 6, FALSE), "")</f>
        <v/>
      </c>
      <c r="L1647" s="22" t="b">
        <v>0</v>
      </c>
      <c r="M1647" s="22" t="b">
        <v>0</v>
      </c>
      <c r="N1647" s="20"/>
      <c r="O1647" s="21" t="str">
        <f>IF(ISBLANK(Table1[[#This Row],[예약일(확정)]]),"",Table1[[#This Row],[예약일(확정)]]+7)</f>
        <v/>
      </c>
      <c r="P1647" s="20"/>
      <c r="Q1647" s="20"/>
      <c r="R1647" s="20"/>
      <c r="S1647" s="20"/>
      <c r="T1647" s="20"/>
      <c r="U1647" s="19"/>
    </row>
    <row r="1648" spans="1:21" ht="14">
      <c r="A1648" s="46" t="s">
        <v>3737</v>
      </c>
      <c r="B1648" s="152" t="str">
        <f>"https://www.instagram.com/"&amp;A1648</f>
        <v>https://www.instagram.com/yunsixon</v>
      </c>
      <c r="C1648" s="107"/>
      <c r="D1648" s="148" t="s">
        <v>4</v>
      </c>
      <c r="E1648" s="11" t="str">
        <f ca="1">IF(AND(J1648&lt;&gt;"", O1648&lt;&gt;"", TODAY() &gt; O1648, N1648=""), "포스팅 지연",
IF(N1648&lt;&gt;"", "포스팅 완료",
IF(M1648=TRUE, "시술 완료",
IF(L1648=TRUE, "콘텐츠 가이드 전송",
IF(NOT(ISBLANK(J1648)), "예약 확정",
IF(I1648=TRUE, "구글폼 회신",
IF(H1648=TRUE, "구글폼 전송",
IF(G1648=TRUE, "거절",
IF(F1648=TRUE, "회신 수신",
"태핑 완료 회신대기")))))
))))</f>
        <v>태핑 완료 회신대기</v>
      </c>
      <c r="F1648" s="13" t="b">
        <v>0</v>
      </c>
      <c r="G1648" s="13" t="b">
        <v>0</v>
      </c>
      <c r="H1648" s="13" t="b">
        <v>0</v>
      </c>
      <c r="I1648" s="13" t="b">
        <f>IF(COUNTIF([1]!Form_Responses1[[#All],[Instagram account
(ex. idenel_official - Do not put "@")]], LOWER(A1648)) &gt; 0, TRUE, FALSE)</f>
        <v>0</v>
      </c>
      <c r="J1648" s="14"/>
      <c r="K1648" s="11" t="str">
        <f>IFERROR(VLOOKUP(LOWER(A1648), '[1]설문지 응답 시트1'!I:N, 6, FALSE), "")</f>
        <v/>
      </c>
      <c r="L1648" s="13" t="b">
        <v>0</v>
      </c>
      <c r="M1648" s="13" t="b">
        <v>0</v>
      </c>
      <c r="N1648" s="11"/>
      <c r="O1648" s="12" t="str">
        <f>IF(ISBLANK(Table1[[#This Row],[예약일(확정)]]),"",Table1[[#This Row],[예약일(확정)]]+7)</f>
        <v/>
      </c>
      <c r="P1648" s="11"/>
      <c r="Q1648" s="11"/>
      <c r="R1648" s="11"/>
      <c r="S1648" s="11"/>
      <c r="T1648" s="11"/>
      <c r="U1648" s="10"/>
    </row>
    <row r="1649" spans="1:21" ht="14">
      <c r="A1649" s="47" t="s">
        <v>3736</v>
      </c>
      <c r="B1649" s="151" t="str">
        <f>"https://www.instagram.com/"&amp;A1649</f>
        <v>https://www.instagram.com/cheongju_ryan</v>
      </c>
      <c r="C1649" s="109"/>
      <c r="D1649" s="150" t="s">
        <v>4</v>
      </c>
      <c r="E1649" s="20" t="str">
        <f ca="1">IF(AND(J1649&lt;&gt;"", O1649&lt;&gt;"", TODAY() &gt; O1649, N1649=""), "포스팅 지연",
IF(N1649&lt;&gt;"", "포스팅 완료",
IF(M1649=TRUE, "시술 완료",
IF(L1649=TRUE, "콘텐츠 가이드 전송",
IF(NOT(ISBLANK(J1649)), "예약 확정",
IF(I1649=TRUE, "구글폼 회신",
IF(H1649=TRUE, "구글폼 전송",
IF(G1649=TRUE, "거절",
IF(F1649=TRUE, "회신 수신",
"태핑 완료 회신대기")))))
))))</f>
        <v>태핑 완료 회신대기</v>
      </c>
      <c r="F1649" s="22" t="b">
        <v>0</v>
      </c>
      <c r="G1649" s="22" t="b">
        <v>0</v>
      </c>
      <c r="H1649" s="22" t="b">
        <v>0</v>
      </c>
      <c r="I1649" s="22" t="b">
        <f>IF(COUNTIF([1]!Form_Responses1[[#All],[Instagram account
(ex. idenel_official - Do not put "@")]], LOWER(A1649)) &gt; 0, TRUE, FALSE)</f>
        <v>0</v>
      </c>
      <c r="J1649" s="23"/>
      <c r="K1649" s="20" t="str">
        <f>IFERROR(VLOOKUP(LOWER(A1649), '[1]설문지 응답 시트1'!I:N, 6, FALSE), "")</f>
        <v/>
      </c>
      <c r="L1649" s="22" t="b">
        <v>0</v>
      </c>
      <c r="M1649" s="22" t="b">
        <v>0</v>
      </c>
      <c r="N1649" s="20"/>
      <c r="O1649" s="21" t="str">
        <f>IF(ISBLANK(Table1[[#This Row],[예약일(확정)]]),"",Table1[[#This Row],[예약일(확정)]]+7)</f>
        <v/>
      </c>
      <c r="P1649" s="20"/>
      <c r="Q1649" s="20"/>
      <c r="R1649" s="20"/>
      <c r="S1649" s="20"/>
      <c r="T1649" s="20"/>
      <c r="U1649" s="19"/>
    </row>
    <row r="1650" spans="1:21" ht="14">
      <c r="A1650" s="46" t="s">
        <v>3735</v>
      </c>
      <c r="B1650" s="152" t="str">
        <f>"https://www.instagram.com/"&amp;A1650</f>
        <v>https://www.instagram.com/oh.hhana</v>
      </c>
      <c r="C1650" s="107"/>
      <c r="D1650" s="148" t="s">
        <v>4</v>
      </c>
      <c r="E1650" s="11" t="str">
        <f ca="1">IF(AND(J1650&lt;&gt;"", O1650&lt;&gt;"", TODAY() &gt; O1650, N1650=""), "포스팅 지연",
IF(N1650&lt;&gt;"", "포스팅 완료",
IF(M1650=TRUE, "시술 완료",
IF(L1650=TRUE, "콘텐츠 가이드 전송",
IF(NOT(ISBLANK(J1650)), "예약 확정",
IF(I1650=TRUE, "구글폼 회신",
IF(H1650=TRUE, "구글폼 전송",
IF(G1650=TRUE, "거절",
IF(F1650=TRUE, "회신 수신",
"태핑 완료 회신대기")))))
))))</f>
        <v>태핑 완료 회신대기</v>
      </c>
      <c r="F1650" s="13" t="b">
        <v>0</v>
      </c>
      <c r="G1650" s="13" t="b">
        <v>0</v>
      </c>
      <c r="H1650" s="13" t="b">
        <v>0</v>
      </c>
      <c r="I1650" s="13" t="b">
        <f>IF(COUNTIF([1]!Form_Responses1[[#All],[Instagram account
(ex. idenel_official - Do not put "@")]], LOWER(A1650)) &gt; 0, TRUE, FALSE)</f>
        <v>0</v>
      </c>
      <c r="J1650" s="14"/>
      <c r="K1650" s="11" t="str">
        <f>IFERROR(VLOOKUP(LOWER(A1650), '[1]설문지 응답 시트1'!I:N, 6, FALSE), "")</f>
        <v/>
      </c>
      <c r="L1650" s="13" t="b">
        <v>0</v>
      </c>
      <c r="M1650" s="13" t="b">
        <v>0</v>
      </c>
      <c r="N1650" s="11"/>
      <c r="O1650" s="12" t="str">
        <f>IF(ISBLANK(Table1[[#This Row],[예약일(확정)]]),"",Table1[[#This Row],[예약일(확정)]]+7)</f>
        <v/>
      </c>
      <c r="P1650" s="11"/>
      <c r="Q1650" s="11"/>
      <c r="R1650" s="11"/>
      <c r="S1650" s="11"/>
      <c r="T1650" s="11"/>
      <c r="U1650" s="10"/>
    </row>
    <row r="1651" spans="1:21" ht="14">
      <c r="A1651" s="47" t="s">
        <v>3734</v>
      </c>
      <c r="B1651" s="151" t="str">
        <f>"https://www.instagram.com/"&amp;A1651</f>
        <v>https://www.instagram.com/topicat8</v>
      </c>
      <c r="C1651" s="109"/>
      <c r="D1651" s="150" t="s">
        <v>4</v>
      </c>
      <c r="E1651" s="20" t="str">
        <f ca="1">IF(AND(J1651&lt;&gt;"", O1651&lt;&gt;"", TODAY() &gt; O1651, N1651=""), "포스팅 지연",
IF(N1651&lt;&gt;"", "포스팅 완료",
IF(M1651=TRUE, "시술 완료",
IF(L1651=TRUE, "콘텐츠 가이드 전송",
IF(NOT(ISBLANK(J1651)), "예약 확정",
IF(I1651=TRUE, "구글폼 회신",
IF(H1651=TRUE, "구글폼 전송",
IF(G1651=TRUE, "거절",
IF(F1651=TRUE, "회신 수신",
"태핑 완료 회신대기")))))
))))</f>
        <v>태핑 완료 회신대기</v>
      </c>
      <c r="F1651" s="22" t="b">
        <v>0</v>
      </c>
      <c r="G1651" s="22" t="b">
        <v>0</v>
      </c>
      <c r="H1651" s="22" t="b">
        <v>0</v>
      </c>
      <c r="I1651" s="22" t="b">
        <f>IF(COUNTIF([1]!Form_Responses1[[#All],[Instagram account
(ex. idenel_official - Do not put "@")]], LOWER(A1651)) &gt; 0, TRUE, FALSE)</f>
        <v>0</v>
      </c>
      <c r="J1651" s="23"/>
      <c r="K1651" s="20" t="str">
        <f>IFERROR(VLOOKUP(LOWER(A1651), '[1]설문지 응답 시트1'!I:N, 6, FALSE), "")</f>
        <v/>
      </c>
      <c r="L1651" s="22" t="b">
        <v>0</v>
      </c>
      <c r="M1651" s="22" t="b">
        <v>0</v>
      </c>
      <c r="N1651" s="20"/>
      <c r="O1651" s="21" t="str">
        <f>IF(ISBLANK(Table1[[#This Row],[예약일(확정)]]),"",Table1[[#This Row],[예약일(확정)]]+7)</f>
        <v/>
      </c>
      <c r="P1651" s="20"/>
      <c r="Q1651" s="20"/>
      <c r="R1651" s="20"/>
      <c r="S1651" s="20"/>
      <c r="T1651" s="20"/>
      <c r="U1651" s="19"/>
    </row>
    <row r="1652" spans="1:21" ht="14">
      <c r="A1652" s="46" t="s">
        <v>3733</v>
      </c>
      <c r="B1652" s="152" t="str">
        <f>"https://www.instagram.com/"&amp;A1652</f>
        <v>https://www.instagram.com/jipseekid</v>
      </c>
      <c r="C1652" s="107"/>
      <c r="D1652" s="148" t="s">
        <v>4</v>
      </c>
      <c r="E1652" s="11" t="str">
        <f ca="1">IF(AND(J1652&lt;&gt;"", O1652&lt;&gt;"", TODAY() &gt; O1652, N1652=""), "포스팅 지연",
IF(N1652&lt;&gt;"", "포스팅 완료",
IF(M1652=TRUE, "시술 완료",
IF(L1652=TRUE, "콘텐츠 가이드 전송",
IF(NOT(ISBLANK(J1652)), "예약 확정",
IF(I1652=TRUE, "구글폼 회신",
IF(H1652=TRUE, "구글폼 전송",
IF(G1652=TRUE, "거절",
IF(F1652=TRUE, "회신 수신",
"태핑 완료 회신대기")))))
))))</f>
        <v>태핑 완료 회신대기</v>
      </c>
      <c r="F1652" s="13" t="b">
        <v>0</v>
      </c>
      <c r="G1652" s="13" t="b">
        <v>0</v>
      </c>
      <c r="H1652" s="13" t="b">
        <v>0</v>
      </c>
      <c r="I1652" s="13" t="b">
        <f>IF(COUNTIF([1]!Form_Responses1[[#All],[Instagram account
(ex. idenel_official - Do not put "@")]], LOWER(A1652)) &gt; 0, TRUE, FALSE)</f>
        <v>0</v>
      </c>
      <c r="J1652" s="14"/>
      <c r="K1652" s="11" t="str">
        <f>IFERROR(VLOOKUP(LOWER(A1652), '[1]설문지 응답 시트1'!I:N, 6, FALSE), "")</f>
        <v/>
      </c>
      <c r="L1652" s="13" t="b">
        <v>0</v>
      </c>
      <c r="M1652" s="13" t="b">
        <v>0</v>
      </c>
      <c r="N1652" s="11"/>
      <c r="O1652" s="12" t="str">
        <f>IF(ISBLANK(Table1[[#This Row],[예약일(확정)]]),"",Table1[[#This Row],[예약일(확정)]]+7)</f>
        <v/>
      </c>
      <c r="P1652" s="11"/>
      <c r="Q1652" s="11"/>
      <c r="R1652" s="11"/>
      <c r="S1652" s="11"/>
      <c r="T1652" s="11"/>
      <c r="U1652" s="10"/>
    </row>
    <row r="1653" spans="1:21" ht="14">
      <c r="A1653" s="47" t="s">
        <v>3732</v>
      </c>
      <c r="B1653" s="151" t="str">
        <f>"https://www.instagram.com/"&amp;A1653</f>
        <v>https://www.instagram.com/ya_zzumin</v>
      </c>
      <c r="C1653" s="109"/>
      <c r="D1653" s="150" t="s">
        <v>4</v>
      </c>
      <c r="E1653" s="20" t="str">
        <f ca="1">IF(AND(J1653&lt;&gt;"", O1653&lt;&gt;"", TODAY() &gt; O1653, N1653=""), "포스팅 지연",
IF(N1653&lt;&gt;"", "포스팅 완료",
IF(M1653=TRUE, "시술 완료",
IF(L1653=TRUE, "콘텐츠 가이드 전송",
IF(NOT(ISBLANK(J1653)), "예약 확정",
IF(I1653=TRUE, "구글폼 회신",
IF(H1653=TRUE, "구글폼 전송",
IF(G1653=TRUE, "거절",
IF(F1653=TRUE, "회신 수신",
"태핑 완료 회신대기")))))
))))</f>
        <v>회신 수신</v>
      </c>
      <c r="F1653" s="22" t="b">
        <v>1</v>
      </c>
      <c r="G1653" s="22" t="b">
        <v>0</v>
      </c>
      <c r="H1653" s="22" t="b">
        <v>0</v>
      </c>
      <c r="I1653" s="22" t="b">
        <f>IF(COUNTIF([1]!Form_Responses1[[#All],[Instagram account
(ex. idenel_official - Do not put "@")]], LOWER(A1653)) &gt; 0, TRUE, FALSE)</f>
        <v>0</v>
      </c>
      <c r="J1653" s="23"/>
      <c r="K1653" s="20" t="str">
        <f>IFERROR(VLOOKUP(LOWER(A1653), '[1]설문지 응답 시트1'!I:N, 6, FALSE), "")</f>
        <v/>
      </c>
      <c r="L1653" s="22" t="b">
        <v>0</v>
      </c>
      <c r="M1653" s="22" t="b">
        <v>0</v>
      </c>
      <c r="N1653" s="20"/>
      <c r="O1653" s="21" t="str">
        <f>IF(ISBLANK(Table1[[#This Row],[예약일(확정)]]),"",Table1[[#This Row],[예약일(확정)]]+7)</f>
        <v/>
      </c>
      <c r="P1653" s="20"/>
      <c r="Q1653" s="20"/>
      <c r="R1653" s="20"/>
      <c r="S1653" s="20"/>
      <c r="T1653" s="20"/>
      <c r="U1653" s="19"/>
    </row>
    <row r="1654" spans="1:21" ht="14">
      <c r="A1654" s="46" t="s">
        <v>3731</v>
      </c>
      <c r="B1654" s="152" t="str">
        <f>"https://www.instagram.com/"&amp;A1654</f>
        <v>https://www.instagram.com/matt.kims</v>
      </c>
      <c r="C1654" s="107"/>
      <c r="D1654" s="148" t="s">
        <v>4</v>
      </c>
      <c r="E1654" s="11" t="str">
        <f ca="1">IF(AND(J1654&lt;&gt;"", O1654&lt;&gt;"", TODAY() &gt; O1654, N1654=""), "포스팅 지연",
IF(N1654&lt;&gt;"", "포스팅 완료",
IF(M1654=TRUE, "시술 완료",
IF(L1654=TRUE, "콘텐츠 가이드 전송",
IF(NOT(ISBLANK(J1654)), "예약 확정",
IF(I1654=TRUE, "구글폼 회신",
IF(H1654=TRUE, "구글폼 전송",
IF(G1654=TRUE, "거절",
IF(F1654=TRUE, "회신 수신",
"태핑 완료 회신대기")))))
))))</f>
        <v>태핑 완료 회신대기</v>
      </c>
      <c r="F1654" s="13" t="b">
        <v>0</v>
      </c>
      <c r="G1654" s="13" t="b">
        <v>0</v>
      </c>
      <c r="H1654" s="13" t="b">
        <v>0</v>
      </c>
      <c r="I1654" s="13" t="b">
        <f>IF(COUNTIF([1]!Form_Responses1[[#All],[Instagram account
(ex. idenel_official - Do not put "@")]], LOWER(A1654)) &gt; 0, TRUE, FALSE)</f>
        <v>0</v>
      </c>
      <c r="J1654" s="14"/>
      <c r="K1654" s="11" t="str">
        <f>IFERROR(VLOOKUP(LOWER(A1654), '[1]설문지 응답 시트1'!I:N, 6, FALSE), "")</f>
        <v/>
      </c>
      <c r="L1654" s="13" t="b">
        <v>0</v>
      </c>
      <c r="M1654" s="13" t="b">
        <v>0</v>
      </c>
      <c r="N1654" s="11"/>
      <c r="O1654" s="12" t="str">
        <f>IF(ISBLANK(Table1[[#This Row],[예약일(확정)]]),"",Table1[[#This Row],[예약일(확정)]]+7)</f>
        <v/>
      </c>
      <c r="P1654" s="11"/>
      <c r="Q1654" s="11"/>
      <c r="R1654" s="11"/>
      <c r="S1654" s="11"/>
      <c r="T1654" s="11"/>
      <c r="U1654" s="10"/>
    </row>
    <row r="1655" spans="1:21" ht="14">
      <c r="A1655" s="47" t="s">
        <v>3730</v>
      </c>
      <c r="B1655" s="151" t="str">
        <f>"https://www.instagram.com/"&amp;A1655</f>
        <v>https://www.instagram.com/jinathegorgeous</v>
      </c>
      <c r="C1655" s="109"/>
      <c r="D1655" s="150" t="s">
        <v>4</v>
      </c>
      <c r="E1655" s="20" t="str">
        <f ca="1">IF(AND(J1655&lt;&gt;"", O1655&lt;&gt;"", TODAY() &gt; O1655, N1655=""), "포스팅 지연",
IF(N1655&lt;&gt;"", "포스팅 완료",
IF(M1655=TRUE, "시술 완료",
IF(L1655=TRUE, "콘텐츠 가이드 전송",
IF(NOT(ISBLANK(J1655)), "예약 확정",
IF(I1655=TRUE, "구글폼 회신",
IF(H1655=TRUE, "구글폼 전송",
IF(G1655=TRUE, "거절",
IF(F1655=TRUE, "회신 수신",
"태핑 완료 회신대기")))))
))))</f>
        <v>태핑 완료 회신대기</v>
      </c>
      <c r="F1655" s="22" t="b">
        <v>0</v>
      </c>
      <c r="G1655" s="22" t="b">
        <v>0</v>
      </c>
      <c r="H1655" s="22" t="b">
        <v>0</v>
      </c>
      <c r="I1655" s="22" t="b">
        <f>IF(COUNTIF([1]!Form_Responses1[[#All],[Instagram account
(ex. idenel_official - Do not put "@")]], LOWER(A1655)) &gt; 0, TRUE, FALSE)</f>
        <v>0</v>
      </c>
      <c r="J1655" s="23"/>
      <c r="K1655" s="20" t="str">
        <f>IFERROR(VLOOKUP(LOWER(A1655), '[1]설문지 응답 시트1'!I:N, 6, FALSE), "")</f>
        <v/>
      </c>
      <c r="L1655" s="22" t="b">
        <v>0</v>
      </c>
      <c r="M1655" s="22" t="b">
        <v>0</v>
      </c>
      <c r="N1655" s="20"/>
      <c r="O1655" s="21" t="str">
        <f>IF(ISBLANK(Table1[[#This Row],[예약일(확정)]]),"",Table1[[#This Row],[예약일(확정)]]+7)</f>
        <v/>
      </c>
      <c r="P1655" s="20"/>
      <c r="Q1655" s="20"/>
      <c r="R1655" s="20"/>
      <c r="S1655" s="20"/>
      <c r="T1655" s="20"/>
      <c r="U1655" s="19"/>
    </row>
    <row r="1656" spans="1:21" ht="14">
      <c r="A1656" s="46" t="s">
        <v>3729</v>
      </c>
      <c r="B1656" s="152" t="str">
        <f>"https://www.instagram.com/"&amp;A1656</f>
        <v>https://www.instagram.com/kenjikundesu</v>
      </c>
      <c r="C1656" s="107"/>
      <c r="D1656" s="148" t="s">
        <v>4</v>
      </c>
      <c r="E1656" s="11" t="str">
        <f ca="1">IF(AND(J1656&lt;&gt;"", O1656&lt;&gt;"", TODAY() &gt; O1656, N1656=""), "포스팅 지연",
IF(N1656&lt;&gt;"", "포스팅 완료",
IF(M1656=TRUE, "시술 완료",
IF(L1656=TRUE, "콘텐츠 가이드 전송",
IF(NOT(ISBLANK(J1656)), "예약 확정",
IF(I1656=TRUE, "구글폼 회신",
IF(H1656=TRUE, "구글폼 전송",
IF(G1656=TRUE, "거절",
IF(F1656=TRUE, "회신 수신",
"태핑 완료 회신대기")))))
))))</f>
        <v>태핑 완료 회신대기</v>
      </c>
      <c r="F1656" s="13" t="b">
        <v>0</v>
      </c>
      <c r="G1656" s="13" t="b">
        <v>0</v>
      </c>
      <c r="H1656" s="13" t="b">
        <v>0</v>
      </c>
      <c r="I1656" s="13" t="b">
        <f>IF(COUNTIF([1]!Form_Responses1[[#All],[Instagram account
(ex. idenel_official - Do not put "@")]], LOWER(A1656)) &gt; 0, TRUE, FALSE)</f>
        <v>0</v>
      </c>
      <c r="J1656" s="14"/>
      <c r="K1656" s="11" t="str">
        <f>IFERROR(VLOOKUP(LOWER(A1656), '[1]설문지 응답 시트1'!I:N, 6, FALSE), "")</f>
        <v/>
      </c>
      <c r="L1656" s="13" t="b">
        <v>0</v>
      </c>
      <c r="M1656" s="13" t="b">
        <v>0</v>
      </c>
      <c r="N1656" s="11"/>
      <c r="O1656" s="12" t="str">
        <f>IF(ISBLANK(Table1[[#This Row],[예약일(확정)]]),"",Table1[[#This Row],[예약일(확정)]]+7)</f>
        <v/>
      </c>
      <c r="P1656" s="11"/>
      <c r="Q1656" s="11"/>
      <c r="R1656" s="11"/>
      <c r="S1656" s="11"/>
      <c r="T1656" s="11"/>
      <c r="U1656" s="10"/>
    </row>
    <row r="1657" spans="1:21" ht="14">
      <c r="A1657" s="47" t="s">
        <v>3728</v>
      </c>
      <c r="B1657" s="151" t="str">
        <f>"https://www.instagram.com/"&amp;A1657</f>
        <v>https://www.instagram.com/aditya_edits___</v>
      </c>
      <c r="C1657" s="109"/>
      <c r="D1657" s="150" t="s">
        <v>4</v>
      </c>
      <c r="E1657" s="20" t="str">
        <f ca="1">IF(AND(J1657&lt;&gt;"", O1657&lt;&gt;"", TODAY() &gt; O1657, N1657=""), "포스팅 지연",
IF(N1657&lt;&gt;"", "포스팅 완료",
IF(M1657=TRUE, "시술 완료",
IF(L1657=TRUE, "콘텐츠 가이드 전송",
IF(NOT(ISBLANK(J1657)), "예약 확정",
IF(I1657=TRUE, "구글폼 회신",
IF(H1657=TRUE, "구글폼 전송",
IF(G1657=TRUE, "거절",
IF(F1657=TRUE, "회신 수신",
"태핑 완료 회신대기")))))
))))</f>
        <v>거절</v>
      </c>
      <c r="F1657" s="22" t="b">
        <v>1</v>
      </c>
      <c r="G1657" s="22" t="b">
        <v>1</v>
      </c>
      <c r="H1657" s="22" t="b">
        <v>0</v>
      </c>
      <c r="I1657" s="22" t="b">
        <f>IF(COUNTIF([1]!Form_Responses1[[#All],[Instagram account
(ex. idenel_official - Do not put "@")]], LOWER(A1657)) &gt; 0, TRUE, FALSE)</f>
        <v>0</v>
      </c>
      <c r="J1657" s="23"/>
      <c r="K1657" s="20" t="str">
        <f>IFERROR(VLOOKUP(LOWER(A1657), '[1]설문지 응답 시트1'!I:N, 6, FALSE), "")</f>
        <v/>
      </c>
      <c r="L1657" s="22" t="b">
        <v>0</v>
      </c>
      <c r="M1657" s="22" t="b">
        <v>0</v>
      </c>
      <c r="N1657" s="20"/>
      <c r="O1657" s="21" t="str">
        <f>IF(ISBLANK(Table1[[#This Row],[예약일(확정)]]),"",Table1[[#This Row],[예약일(확정)]]+7)</f>
        <v/>
      </c>
      <c r="P1657" s="20"/>
      <c r="Q1657" s="20"/>
      <c r="R1657" s="20"/>
      <c r="S1657" s="20"/>
      <c r="T1657" s="20"/>
      <c r="U1657" s="19"/>
    </row>
    <row r="1658" spans="1:21" ht="14">
      <c r="A1658" s="46" t="s">
        <v>3727</v>
      </c>
      <c r="B1658" s="152" t="str">
        <f>"https://www.instagram.com/"&amp;A1658</f>
        <v>https://www.instagram.com/18hens</v>
      </c>
      <c r="C1658" s="107"/>
      <c r="D1658" s="148" t="s">
        <v>4</v>
      </c>
      <c r="E1658" s="11" t="str">
        <f ca="1">IF(AND(J1658&lt;&gt;"", O1658&lt;&gt;"", TODAY() &gt; O1658, N1658=""), "포스팅 지연",
IF(N1658&lt;&gt;"", "포스팅 완료",
IF(M1658=TRUE, "시술 완료",
IF(L1658=TRUE, "콘텐츠 가이드 전송",
IF(NOT(ISBLANK(J1658)), "예약 확정",
IF(I1658=TRUE, "구글폼 회신",
IF(H1658=TRUE, "구글폼 전송",
IF(G1658=TRUE, "거절",
IF(F1658=TRUE, "회신 수신",
"태핑 완료 회신대기")))))
))))</f>
        <v>태핑 완료 회신대기</v>
      </c>
      <c r="F1658" s="13" t="b">
        <v>0</v>
      </c>
      <c r="G1658" s="13" t="b">
        <v>0</v>
      </c>
      <c r="H1658" s="13" t="b">
        <v>0</v>
      </c>
      <c r="I1658" s="13" t="b">
        <f>IF(COUNTIF([1]!Form_Responses1[[#All],[Instagram account
(ex. idenel_official - Do not put "@")]], LOWER(A1658)) &gt; 0, TRUE, FALSE)</f>
        <v>0</v>
      </c>
      <c r="J1658" s="14"/>
      <c r="K1658" s="11" t="str">
        <f>IFERROR(VLOOKUP(LOWER(A1658), '[1]설문지 응답 시트1'!I:N, 6, FALSE), "")</f>
        <v/>
      </c>
      <c r="L1658" s="13" t="b">
        <v>0</v>
      </c>
      <c r="M1658" s="13" t="b">
        <v>0</v>
      </c>
      <c r="N1658" s="11"/>
      <c r="O1658" s="12" t="str">
        <f>IF(ISBLANK(Table1[[#This Row],[예약일(확정)]]),"",Table1[[#This Row],[예약일(확정)]]+7)</f>
        <v/>
      </c>
      <c r="P1658" s="11"/>
      <c r="Q1658" s="11"/>
      <c r="R1658" s="11"/>
      <c r="S1658" s="11"/>
      <c r="T1658" s="11"/>
      <c r="U1658" s="10"/>
    </row>
    <row r="1659" spans="1:21" ht="14">
      <c r="A1659" s="47" t="s">
        <v>3726</v>
      </c>
      <c r="B1659" s="151" t="str">
        <f>"https://www.instagram.com/"&amp;A1659</f>
        <v>https://www.instagram.com/miikkita_</v>
      </c>
      <c r="C1659" s="109"/>
      <c r="D1659" s="150" t="s">
        <v>4</v>
      </c>
      <c r="E1659" s="20" t="str">
        <f ca="1">IF(AND(J1659&lt;&gt;"", O1659&lt;&gt;"", TODAY() &gt; O1659, N1659=""), "포스팅 지연",
IF(N1659&lt;&gt;"", "포스팅 완료",
IF(M1659=TRUE, "시술 완료",
IF(L1659=TRUE, "콘텐츠 가이드 전송",
IF(NOT(ISBLANK(J1659)), "예약 확정",
IF(I1659=TRUE, "구글폼 회신",
IF(H1659=TRUE, "구글폼 전송",
IF(G1659=TRUE, "거절",
IF(F1659=TRUE, "회신 수신",
"태핑 완료 회신대기")))))
))))</f>
        <v>태핑 완료 회신대기</v>
      </c>
      <c r="F1659" s="22" t="b">
        <v>0</v>
      </c>
      <c r="G1659" s="22" t="b">
        <v>0</v>
      </c>
      <c r="H1659" s="22" t="b">
        <v>0</v>
      </c>
      <c r="I1659" s="22" t="b">
        <f>IF(COUNTIF([1]!Form_Responses1[[#All],[Instagram account
(ex. idenel_official - Do not put "@")]], LOWER(A1659)) &gt; 0, TRUE, FALSE)</f>
        <v>0</v>
      </c>
      <c r="J1659" s="23"/>
      <c r="K1659" s="20" t="str">
        <f>IFERROR(VLOOKUP(LOWER(A1659), '[1]설문지 응답 시트1'!I:N, 6, FALSE), "")</f>
        <v/>
      </c>
      <c r="L1659" s="22" t="b">
        <v>0</v>
      </c>
      <c r="M1659" s="22" t="b">
        <v>0</v>
      </c>
      <c r="N1659" s="20"/>
      <c r="O1659" s="21" t="str">
        <f>IF(ISBLANK(Table1[[#This Row],[예약일(확정)]]),"",Table1[[#This Row],[예약일(확정)]]+7)</f>
        <v/>
      </c>
      <c r="P1659" s="20"/>
      <c r="Q1659" s="20"/>
      <c r="R1659" s="20"/>
      <c r="S1659" s="20"/>
      <c r="T1659" s="20"/>
      <c r="U1659" s="19"/>
    </row>
    <row r="1660" spans="1:21" ht="14">
      <c r="A1660" s="46" t="s">
        <v>3725</v>
      </c>
      <c r="B1660" s="152" t="str">
        <f>"https://www.instagram.com/"&amp;A1660</f>
        <v>https://www.instagram.com/mykbeautybible</v>
      </c>
      <c r="C1660" s="107"/>
      <c r="D1660" s="148" t="s">
        <v>4</v>
      </c>
      <c r="E1660" s="11" t="str">
        <f ca="1">IF(AND(J1660&lt;&gt;"", O1660&lt;&gt;"", TODAY() &gt; O1660, N1660=""), "포스팅 지연",
IF(N1660&lt;&gt;"", "포스팅 완료",
IF(M1660=TRUE, "시술 완료",
IF(L1660=TRUE, "콘텐츠 가이드 전송",
IF(NOT(ISBLANK(J1660)), "예약 확정",
IF(I1660=TRUE, "구글폼 회신",
IF(H1660=TRUE, "구글폼 전송",
IF(G1660=TRUE, "거절",
IF(F1660=TRUE, "회신 수신",
"태핑 완료 회신대기")))))
))))</f>
        <v>태핑 완료 회신대기</v>
      </c>
      <c r="F1660" s="13" t="b">
        <v>0</v>
      </c>
      <c r="G1660" s="13" t="b">
        <v>0</v>
      </c>
      <c r="H1660" s="13" t="b">
        <v>0</v>
      </c>
      <c r="I1660" s="13" t="b">
        <f>IF(COUNTIF([1]!Form_Responses1[[#All],[Instagram account
(ex. idenel_official - Do not put "@")]], LOWER(A1660)) &gt; 0, TRUE, FALSE)</f>
        <v>0</v>
      </c>
      <c r="J1660" s="14"/>
      <c r="K1660" s="11" t="str">
        <f>IFERROR(VLOOKUP(LOWER(A1660), '[1]설문지 응답 시트1'!I:N, 6, FALSE), "")</f>
        <v/>
      </c>
      <c r="L1660" s="13" t="b">
        <v>0</v>
      </c>
      <c r="M1660" s="13" t="b">
        <v>0</v>
      </c>
      <c r="N1660" s="11"/>
      <c r="O1660" s="12" t="str">
        <f>IF(ISBLANK(Table1[[#This Row],[예약일(확정)]]),"",Table1[[#This Row],[예약일(확정)]]+7)</f>
        <v/>
      </c>
      <c r="P1660" s="11"/>
      <c r="Q1660" s="11"/>
      <c r="R1660" s="11"/>
      <c r="S1660" s="11"/>
      <c r="T1660" s="11"/>
      <c r="U1660" s="10"/>
    </row>
    <row r="1661" spans="1:21" ht="14">
      <c r="A1661" s="47" t="s">
        <v>3724</v>
      </c>
      <c r="B1661" s="151" t="str">
        <f>"https://www.instagram.com/"&amp;A1661</f>
        <v>https://www.instagram.com/se.hunchoi</v>
      </c>
      <c r="C1661" s="109"/>
      <c r="D1661" s="150" t="s">
        <v>4</v>
      </c>
      <c r="E1661" s="20" t="str">
        <f ca="1">IF(AND(J1661&lt;&gt;"", O1661&lt;&gt;"", TODAY() &gt; O1661, N1661=""), "포스팅 지연",
IF(N1661&lt;&gt;"", "포스팅 완료",
IF(M1661=TRUE, "시술 완료",
IF(L1661=TRUE, "콘텐츠 가이드 전송",
IF(NOT(ISBLANK(J1661)), "예약 확정",
IF(I1661=TRUE, "구글폼 회신",
IF(H1661=TRUE, "구글폼 전송",
IF(G1661=TRUE, "거절",
IF(F1661=TRUE, "회신 수신",
"태핑 완료 회신대기")))))
))))</f>
        <v>태핑 완료 회신대기</v>
      </c>
      <c r="F1661" s="22" t="b">
        <v>0</v>
      </c>
      <c r="G1661" s="22" t="b">
        <v>0</v>
      </c>
      <c r="H1661" s="22" t="b">
        <v>0</v>
      </c>
      <c r="I1661" s="22" t="b">
        <f>IF(COUNTIF([1]!Form_Responses1[[#All],[Instagram account
(ex. idenel_official - Do not put "@")]], LOWER(A1661)) &gt; 0, TRUE, FALSE)</f>
        <v>0</v>
      </c>
      <c r="J1661" s="23"/>
      <c r="K1661" s="20" t="str">
        <f>IFERROR(VLOOKUP(LOWER(A1661), '[1]설문지 응답 시트1'!I:N, 6, FALSE), "")</f>
        <v/>
      </c>
      <c r="L1661" s="22" t="b">
        <v>0</v>
      </c>
      <c r="M1661" s="22" t="b">
        <v>0</v>
      </c>
      <c r="N1661" s="20"/>
      <c r="O1661" s="21" t="str">
        <f>IF(ISBLANK(Table1[[#This Row],[예약일(확정)]]),"",Table1[[#This Row],[예약일(확정)]]+7)</f>
        <v/>
      </c>
      <c r="P1661" s="20"/>
      <c r="Q1661" s="20"/>
      <c r="R1661" s="20"/>
      <c r="S1661" s="20"/>
      <c r="T1661" s="20"/>
      <c r="U1661" s="19"/>
    </row>
    <row r="1662" spans="1:21" ht="14">
      <c r="A1662" s="46" t="s">
        <v>3723</v>
      </c>
      <c r="B1662" s="152" t="str">
        <f>"https://www.instagram.com/"&amp;A1662</f>
        <v>https://www.instagram.com/leonledaron</v>
      </c>
      <c r="C1662" s="107"/>
      <c r="D1662" s="148" t="s">
        <v>4</v>
      </c>
      <c r="E1662" s="11" t="str">
        <f ca="1">IF(AND(J1662&lt;&gt;"", O1662&lt;&gt;"", TODAY() &gt; O1662, N1662=""), "포스팅 지연",
IF(N1662&lt;&gt;"", "포스팅 완료",
IF(M1662=TRUE, "시술 완료",
IF(L1662=TRUE, "콘텐츠 가이드 전송",
IF(NOT(ISBLANK(J1662)), "예약 확정",
IF(I1662=TRUE, "구글폼 회신",
IF(H1662=TRUE, "구글폼 전송",
IF(G1662=TRUE, "거절",
IF(F1662=TRUE, "회신 수신",
"태핑 완료 회신대기")))))
))))</f>
        <v>태핑 완료 회신대기</v>
      </c>
      <c r="F1662" s="13" t="b">
        <v>0</v>
      </c>
      <c r="G1662" s="13" t="b">
        <v>0</v>
      </c>
      <c r="H1662" s="13" t="b">
        <v>0</v>
      </c>
      <c r="I1662" s="13" t="b">
        <f>IF(COUNTIF([1]!Form_Responses1[[#All],[Instagram account
(ex. idenel_official - Do not put "@")]], LOWER(A1662)) &gt; 0, TRUE, FALSE)</f>
        <v>0</v>
      </c>
      <c r="J1662" s="14"/>
      <c r="K1662" s="11" t="str">
        <f>IFERROR(VLOOKUP(LOWER(A1662), '[1]설문지 응답 시트1'!I:N, 6, FALSE), "")</f>
        <v/>
      </c>
      <c r="L1662" s="13" t="b">
        <v>0</v>
      </c>
      <c r="M1662" s="13" t="b">
        <v>0</v>
      </c>
      <c r="N1662" s="11"/>
      <c r="O1662" s="12" t="str">
        <f>IF(ISBLANK(Table1[[#This Row],[예약일(확정)]]),"",Table1[[#This Row],[예약일(확정)]]+7)</f>
        <v/>
      </c>
      <c r="P1662" s="11"/>
      <c r="Q1662" s="11"/>
      <c r="R1662" s="11"/>
      <c r="S1662" s="11"/>
      <c r="T1662" s="11"/>
      <c r="U1662" s="10"/>
    </row>
    <row r="1663" spans="1:21" ht="14">
      <c r="A1663" s="47" t="s">
        <v>1305</v>
      </c>
      <c r="B1663" s="151" t="str">
        <f>"https://www.instagram.com/"&amp;A1663</f>
        <v>https://www.instagram.com/taimanshalang_korean</v>
      </c>
      <c r="C1663" s="109"/>
      <c r="D1663" s="150" t="s">
        <v>4</v>
      </c>
      <c r="E1663" s="20" t="str">
        <f ca="1">IF(AND(J1663&lt;&gt;"", O1663&lt;&gt;"", TODAY() &gt; O1663, N1663=""), "포스팅 지연",
IF(N1663&lt;&gt;"", "포스팅 완료",
IF(M1663=TRUE, "시술 완료",
IF(L1663=TRUE, "콘텐츠 가이드 전송",
IF(NOT(ISBLANK(J1663)), "예약 확정",
IF(I1663=TRUE, "구글폼 회신",
IF(H1663=TRUE, "구글폼 전송",
IF(G1663=TRUE, "거절",
IF(F1663=TRUE, "회신 수신",
"태핑 완료 회신대기")))))
))))</f>
        <v>태핑 완료 회신대기</v>
      </c>
      <c r="F1663" s="22" t="b">
        <v>0</v>
      </c>
      <c r="G1663" s="22" t="b">
        <v>0</v>
      </c>
      <c r="H1663" s="22" t="b">
        <v>0</v>
      </c>
      <c r="I1663" s="22" t="b">
        <f>IF(COUNTIF([1]!Form_Responses1[[#All],[Instagram account
(ex. idenel_official - Do not put "@")]], LOWER(A1663)) &gt; 0, TRUE, FALSE)</f>
        <v>0</v>
      </c>
      <c r="J1663" s="23"/>
      <c r="K1663" s="20" t="str">
        <f>IFERROR(VLOOKUP(LOWER(A1663), '[1]설문지 응답 시트1'!I:N, 6, FALSE), "")</f>
        <v/>
      </c>
      <c r="L1663" s="22" t="b">
        <v>0</v>
      </c>
      <c r="M1663" s="22" t="b">
        <v>0</v>
      </c>
      <c r="N1663" s="20"/>
      <c r="O1663" s="21" t="str">
        <f>IF(ISBLANK(Table1[[#This Row],[예약일(확정)]]),"",Table1[[#This Row],[예약일(확정)]]+7)</f>
        <v/>
      </c>
      <c r="P1663" s="20"/>
      <c r="Q1663" s="20"/>
      <c r="R1663" s="20"/>
      <c r="S1663" s="20"/>
      <c r="T1663" s="20"/>
      <c r="U1663" s="19"/>
    </row>
    <row r="1664" spans="1:21" ht="14">
      <c r="A1664" s="46" t="s">
        <v>3722</v>
      </c>
      <c r="B1664" s="152" t="str">
        <f>"https://www.instagram.com/"&amp;A1664</f>
        <v>https://www.instagram.com/vanessaanicholo</v>
      </c>
      <c r="C1664" s="107"/>
      <c r="D1664" s="148" t="s">
        <v>4</v>
      </c>
      <c r="E1664" s="11" t="str">
        <f ca="1">IF(AND(J1664&lt;&gt;"", O1664&lt;&gt;"", TODAY() &gt; O1664, N1664=""), "포스팅 지연",
IF(N1664&lt;&gt;"", "포스팅 완료",
IF(M1664=TRUE, "시술 완료",
IF(L1664=TRUE, "콘텐츠 가이드 전송",
IF(NOT(ISBLANK(J1664)), "예약 확정",
IF(I1664=TRUE, "구글폼 회신",
IF(H1664=TRUE, "구글폼 전송",
IF(G1664=TRUE, "거절",
IF(F1664=TRUE, "회신 수신",
"태핑 완료 회신대기")))))
))))</f>
        <v>태핑 완료 회신대기</v>
      </c>
      <c r="F1664" s="13" t="b">
        <v>0</v>
      </c>
      <c r="G1664" s="13" t="b">
        <v>0</v>
      </c>
      <c r="H1664" s="13" t="b">
        <v>0</v>
      </c>
      <c r="I1664" s="13" t="b">
        <f>IF(COUNTIF([1]!Form_Responses1[[#All],[Instagram account
(ex. idenel_official - Do not put "@")]], LOWER(A1664)) &gt; 0, TRUE, FALSE)</f>
        <v>0</v>
      </c>
      <c r="J1664" s="14"/>
      <c r="K1664" s="11" t="str">
        <f>IFERROR(VLOOKUP(LOWER(A1664), '[1]설문지 응답 시트1'!I:N, 6, FALSE), "")</f>
        <v/>
      </c>
      <c r="L1664" s="13" t="b">
        <v>0</v>
      </c>
      <c r="M1664" s="13" t="b">
        <v>0</v>
      </c>
      <c r="N1664" s="11"/>
      <c r="O1664" s="12" t="str">
        <f>IF(ISBLANK(Table1[[#This Row],[예약일(확정)]]),"",Table1[[#This Row],[예약일(확정)]]+7)</f>
        <v/>
      </c>
      <c r="P1664" s="11"/>
      <c r="Q1664" s="11"/>
      <c r="R1664" s="11"/>
      <c r="S1664" s="11"/>
      <c r="T1664" s="11"/>
      <c r="U1664" s="10"/>
    </row>
    <row r="1665" spans="1:21" ht="14">
      <c r="A1665" s="47" t="s">
        <v>3721</v>
      </c>
      <c r="B1665" s="151" t="str">
        <f>"https://www.instagram.com/"&amp;A1665</f>
        <v>https://www.instagram.com/k_dinamoon</v>
      </c>
      <c r="C1665" s="109"/>
      <c r="D1665" s="150" t="s">
        <v>4</v>
      </c>
      <c r="E1665" s="20" t="str">
        <f ca="1">IF(AND(J1665&lt;&gt;"", O1665&lt;&gt;"", TODAY() &gt; O1665, N1665=""), "포스팅 지연",
IF(N1665&lt;&gt;"", "포스팅 완료",
IF(M1665=TRUE, "시술 완료",
IF(L1665=TRUE, "콘텐츠 가이드 전송",
IF(NOT(ISBLANK(J1665)), "예약 확정",
IF(I1665=TRUE, "구글폼 회신",
IF(H1665=TRUE, "구글폼 전송",
IF(G1665=TRUE, "거절",
IF(F1665=TRUE, "회신 수신",
"태핑 완료 회신대기")))))
))))</f>
        <v>회신 수신</v>
      </c>
      <c r="F1665" s="22" t="b">
        <v>1</v>
      </c>
      <c r="G1665" s="22" t="b">
        <v>0</v>
      </c>
      <c r="H1665" s="22" t="b">
        <v>0</v>
      </c>
      <c r="I1665" s="22" t="b">
        <f>IF(COUNTIF([1]!Form_Responses1[[#All],[Instagram account
(ex. idenel_official - Do not put "@")]], LOWER(A1665)) &gt; 0, TRUE, FALSE)</f>
        <v>0</v>
      </c>
      <c r="J1665" s="23"/>
      <c r="K1665" s="20" t="str">
        <f>IFERROR(VLOOKUP(LOWER(A1665), '[1]설문지 응답 시트1'!I:N, 6, FALSE), "")</f>
        <v/>
      </c>
      <c r="L1665" s="22" t="b">
        <v>0</v>
      </c>
      <c r="M1665" s="22" t="b">
        <v>0</v>
      </c>
      <c r="N1665" s="20"/>
      <c r="O1665" s="21" t="str">
        <f>IF(ISBLANK(Table1[[#This Row],[예약일(확정)]]),"",Table1[[#This Row],[예약일(확정)]]+7)</f>
        <v/>
      </c>
      <c r="P1665" s="20"/>
      <c r="Q1665" s="20"/>
      <c r="R1665" s="20"/>
      <c r="S1665" s="20"/>
      <c r="T1665" s="20"/>
      <c r="U1665" s="19"/>
    </row>
    <row r="1666" spans="1:21" ht="14">
      <c r="A1666" s="46" t="s">
        <v>3720</v>
      </c>
      <c r="B1666" s="152" t="str">
        <f>"https://www.instagram.com/"&amp;A1666</f>
        <v>https://www.instagram.com/leilei_0818</v>
      </c>
      <c r="C1666" s="107"/>
      <c r="D1666" s="148" t="s">
        <v>4</v>
      </c>
      <c r="E1666" s="11" t="str">
        <f ca="1">IF(AND(J1666&lt;&gt;"", O1666&lt;&gt;"", TODAY() &gt; O1666, N1666=""), "포스팅 지연",
IF(N1666&lt;&gt;"", "포스팅 완료",
IF(M1666=TRUE, "시술 완료",
IF(L1666=TRUE, "콘텐츠 가이드 전송",
IF(NOT(ISBLANK(J1666)), "예약 확정",
IF(I1666=TRUE, "구글폼 회신",
IF(H1666=TRUE, "구글폼 전송",
IF(G1666=TRUE, "거절",
IF(F1666=TRUE, "회신 수신",
"태핑 완료 회신대기")))))
))))</f>
        <v>태핑 완료 회신대기</v>
      </c>
      <c r="F1666" s="13" t="b">
        <v>0</v>
      </c>
      <c r="G1666" s="13" t="b">
        <v>0</v>
      </c>
      <c r="H1666" s="13" t="b">
        <v>0</v>
      </c>
      <c r="I1666" s="13" t="b">
        <f>IF(COUNTIF([1]!Form_Responses1[[#All],[Instagram account
(ex. idenel_official - Do not put "@")]], LOWER(A1666)) &gt; 0, TRUE, FALSE)</f>
        <v>0</v>
      </c>
      <c r="J1666" s="14"/>
      <c r="K1666" s="11" t="str">
        <f>IFERROR(VLOOKUP(LOWER(A1666), '[1]설문지 응답 시트1'!I:N, 6, FALSE), "")</f>
        <v/>
      </c>
      <c r="L1666" s="13" t="b">
        <v>0</v>
      </c>
      <c r="M1666" s="13" t="b">
        <v>0</v>
      </c>
      <c r="N1666" s="11"/>
      <c r="O1666" s="12" t="str">
        <f>IF(ISBLANK(Table1[[#This Row],[예약일(확정)]]),"",Table1[[#This Row],[예약일(확정)]]+7)</f>
        <v/>
      </c>
      <c r="P1666" s="11"/>
      <c r="Q1666" s="11"/>
      <c r="R1666" s="11"/>
      <c r="S1666" s="11"/>
      <c r="T1666" s="11"/>
      <c r="U1666" s="10"/>
    </row>
    <row r="1667" spans="1:21" ht="14">
      <c r="A1667" s="47" t="s">
        <v>3719</v>
      </c>
      <c r="B1667" s="151" t="str">
        <f>"https://www.instagram.com/"&amp;A1667</f>
        <v>https://www.instagram.com/janisdiaries</v>
      </c>
      <c r="C1667" s="109"/>
      <c r="D1667" s="150" t="s">
        <v>4</v>
      </c>
      <c r="E1667" s="20" t="str">
        <f ca="1">IF(AND(J1667&lt;&gt;"", O1667&lt;&gt;"", TODAY() &gt; O1667, N1667=""), "포스팅 지연",
IF(N1667&lt;&gt;"", "포스팅 완료",
IF(M1667=TRUE, "시술 완료",
IF(L1667=TRUE, "콘텐츠 가이드 전송",
IF(NOT(ISBLANK(J1667)), "예약 확정",
IF(I1667=TRUE, "구글폼 회신",
IF(H1667=TRUE, "구글폼 전송",
IF(G1667=TRUE, "거절",
IF(F1667=TRUE, "회신 수신",
"태핑 완료 회신대기")))))
))))</f>
        <v>태핑 완료 회신대기</v>
      </c>
      <c r="F1667" s="22" t="b">
        <v>0</v>
      </c>
      <c r="G1667" s="22" t="b">
        <v>0</v>
      </c>
      <c r="H1667" s="22" t="b">
        <v>0</v>
      </c>
      <c r="I1667" s="22" t="b">
        <f>IF(COUNTIF([1]!Form_Responses1[[#All],[Instagram account
(ex. idenel_official - Do not put "@")]], LOWER(A1667)) &gt; 0, TRUE, FALSE)</f>
        <v>0</v>
      </c>
      <c r="J1667" s="23"/>
      <c r="K1667" s="20" t="str">
        <f>IFERROR(VLOOKUP(LOWER(A1667), '[1]설문지 응답 시트1'!I:N, 6, FALSE), "")</f>
        <v/>
      </c>
      <c r="L1667" s="22" t="b">
        <v>0</v>
      </c>
      <c r="M1667" s="22" t="b">
        <v>0</v>
      </c>
      <c r="N1667" s="20"/>
      <c r="O1667" s="21" t="str">
        <f>IF(ISBLANK(Table1[[#This Row],[예약일(확정)]]),"",Table1[[#This Row],[예약일(확정)]]+7)</f>
        <v/>
      </c>
      <c r="P1667" s="20"/>
      <c r="Q1667" s="20"/>
      <c r="R1667" s="20"/>
      <c r="S1667" s="20"/>
      <c r="T1667" s="20"/>
      <c r="U1667" s="19"/>
    </row>
    <row r="1668" spans="1:21" ht="14">
      <c r="A1668" s="46" t="s">
        <v>3718</v>
      </c>
      <c r="B1668" s="152" t="str">
        <f>"https://www.instagram.com/"&amp;A1668</f>
        <v>https://www.instagram.com/liveout.loud</v>
      </c>
      <c r="C1668" s="107"/>
      <c r="D1668" s="148" t="s">
        <v>4</v>
      </c>
      <c r="E1668" s="11" t="str">
        <f ca="1">IF(AND(J1668&lt;&gt;"", O1668&lt;&gt;"", TODAY() &gt; O1668, N1668=""), "포스팅 지연",
IF(N1668&lt;&gt;"", "포스팅 완료",
IF(M1668=TRUE, "시술 완료",
IF(L1668=TRUE, "콘텐츠 가이드 전송",
IF(NOT(ISBLANK(J1668)), "예약 확정",
IF(I1668=TRUE, "구글폼 회신",
IF(H1668=TRUE, "구글폼 전송",
IF(G1668=TRUE, "거절",
IF(F1668=TRUE, "회신 수신",
"태핑 완료 회신대기")))))
))))</f>
        <v>태핑 완료 회신대기</v>
      </c>
      <c r="F1668" s="13" t="b">
        <v>0</v>
      </c>
      <c r="G1668" s="13" t="b">
        <v>0</v>
      </c>
      <c r="H1668" s="13" t="b">
        <v>0</v>
      </c>
      <c r="I1668" s="13" t="b">
        <f>IF(COUNTIF([1]!Form_Responses1[[#All],[Instagram account
(ex. idenel_official - Do not put "@")]], LOWER(A1668)) &gt; 0, TRUE, FALSE)</f>
        <v>0</v>
      </c>
      <c r="J1668" s="14"/>
      <c r="K1668" s="11" t="str">
        <f>IFERROR(VLOOKUP(LOWER(A1668), '[1]설문지 응답 시트1'!I:N, 6, FALSE), "")</f>
        <v/>
      </c>
      <c r="L1668" s="13" t="b">
        <v>0</v>
      </c>
      <c r="M1668" s="13" t="b">
        <v>0</v>
      </c>
      <c r="N1668" s="11"/>
      <c r="O1668" s="12" t="str">
        <f>IF(ISBLANK(Table1[[#This Row],[예약일(확정)]]),"",Table1[[#This Row],[예약일(확정)]]+7)</f>
        <v/>
      </c>
      <c r="P1668" s="11"/>
      <c r="Q1668" s="11"/>
      <c r="R1668" s="11"/>
      <c r="S1668" s="11"/>
      <c r="T1668" s="11"/>
      <c r="U1668" s="10"/>
    </row>
    <row r="1669" spans="1:21" ht="14">
      <c r="A1669" s="47" t="s">
        <v>3717</v>
      </c>
      <c r="B1669" s="151" t="str">
        <f>"https://www.instagram.com/"&amp;A1669</f>
        <v>https://www.instagram.com/forkspoonmanila</v>
      </c>
      <c r="C1669" s="109"/>
      <c r="D1669" s="150" t="s">
        <v>4</v>
      </c>
      <c r="E1669" s="20" t="str">
        <f ca="1">IF(AND(J1669&lt;&gt;"", O1669&lt;&gt;"", TODAY() &gt; O1669, N1669=""), "포스팅 지연",
IF(N1669&lt;&gt;"", "포스팅 완료",
IF(M1669=TRUE, "시술 완료",
IF(L1669=TRUE, "콘텐츠 가이드 전송",
IF(NOT(ISBLANK(J1669)), "예약 확정",
IF(I1669=TRUE, "구글폼 회신",
IF(H1669=TRUE, "구글폼 전송",
IF(G1669=TRUE, "거절",
IF(F1669=TRUE, "회신 수신",
"태핑 완료 회신대기")))))
))))</f>
        <v>태핑 완료 회신대기</v>
      </c>
      <c r="F1669" s="22" t="b">
        <v>0</v>
      </c>
      <c r="G1669" s="22" t="b">
        <v>0</v>
      </c>
      <c r="H1669" s="22" t="b">
        <v>0</v>
      </c>
      <c r="I1669" s="22" t="b">
        <f>IF(COUNTIF([1]!Form_Responses1[[#All],[Instagram account
(ex. idenel_official - Do not put "@")]], LOWER(A1669)) &gt; 0, TRUE, FALSE)</f>
        <v>0</v>
      </c>
      <c r="J1669" s="23"/>
      <c r="K1669" s="20" t="str">
        <f>IFERROR(VLOOKUP(LOWER(A1669), '[1]설문지 응답 시트1'!I:N, 6, FALSE), "")</f>
        <v/>
      </c>
      <c r="L1669" s="22" t="b">
        <v>0</v>
      </c>
      <c r="M1669" s="22" t="b">
        <v>0</v>
      </c>
      <c r="N1669" s="20"/>
      <c r="O1669" s="21" t="str">
        <f>IF(ISBLANK(Table1[[#This Row],[예약일(확정)]]),"",Table1[[#This Row],[예약일(확정)]]+7)</f>
        <v/>
      </c>
      <c r="P1669" s="20"/>
      <c r="Q1669" s="20"/>
      <c r="R1669" s="20"/>
      <c r="S1669" s="20"/>
      <c r="T1669" s="20"/>
      <c r="U1669" s="19"/>
    </row>
    <row r="1670" spans="1:21" ht="14">
      <c r="A1670" s="46" t="s">
        <v>3716</v>
      </c>
      <c r="B1670" s="152" t="str">
        <f>"https://www.instagram.com/"&amp;A1670</f>
        <v>https://www.instagram.com/songhtll</v>
      </c>
      <c r="C1670" s="107"/>
      <c r="D1670" s="148" t="s">
        <v>4</v>
      </c>
      <c r="E1670" s="11" t="str">
        <f ca="1">IF(AND(J1670&lt;&gt;"", O1670&lt;&gt;"", TODAY() &gt; O1670, N1670=""), "포스팅 지연",
IF(N1670&lt;&gt;"", "포스팅 완료",
IF(M1670=TRUE, "시술 완료",
IF(L1670=TRUE, "콘텐츠 가이드 전송",
IF(NOT(ISBLANK(J1670)), "예약 확정",
IF(I1670=TRUE, "구글폼 회신",
IF(H1670=TRUE, "구글폼 전송",
IF(G1670=TRUE, "거절",
IF(F1670=TRUE, "회신 수신",
"태핑 완료 회신대기")))))
))))</f>
        <v>태핑 완료 회신대기</v>
      </c>
      <c r="F1670" s="13" t="b">
        <v>0</v>
      </c>
      <c r="G1670" s="13" t="b">
        <v>0</v>
      </c>
      <c r="H1670" s="13" t="b">
        <v>0</v>
      </c>
      <c r="I1670" s="13" t="b">
        <f>IF(COUNTIF([1]!Form_Responses1[[#All],[Instagram account
(ex. idenel_official - Do not put "@")]], LOWER(A1670)) &gt; 0, TRUE, FALSE)</f>
        <v>0</v>
      </c>
      <c r="J1670" s="14"/>
      <c r="K1670" s="11" t="str">
        <f>IFERROR(VLOOKUP(LOWER(A1670), '[1]설문지 응답 시트1'!I:N, 6, FALSE), "")</f>
        <v/>
      </c>
      <c r="L1670" s="13" t="b">
        <v>0</v>
      </c>
      <c r="M1670" s="13" t="b">
        <v>0</v>
      </c>
      <c r="N1670" s="11"/>
      <c r="O1670" s="12" t="str">
        <f>IF(ISBLANK(Table1[[#This Row],[예약일(확정)]]),"",Table1[[#This Row],[예약일(확정)]]+7)</f>
        <v/>
      </c>
      <c r="P1670" s="11"/>
      <c r="Q1670" s="11"/>
      <c r="R1670" s="11"/>
      <c r="S1670" s="11"/>
      <c r="T1670" s="11"/>
      <c r="U1670" s="10"/>
    </row>
    <row r="1671" spans="1:21" ht="14">
      <c r="A1671" s="47" t="s">
        <v>3715</v>
      </c>
      <c r="B1671" s="151" t="str">
        <f>"https://www.instagram.com/"&amp;A1671</f>
        <v>https://www.instagram.com/aya.alhware</v>
      </c>
      <c r="C1671" s="109"/>
      <c r="D1671" s="150" t="s">
        <v>4</v>
      </c>
      <c r="E1671" s="20" t="str">
        <f ca="1">IF(AND(J1671&lt;&gt;"", O1671&lt;&gt;"", TODAY() &gt; O1671, N1671=""), "포스팅 지연",
IF(N1671&lt;&gt;"", "포스팅 완료",
IF(M1671=TRUE, "시술 완료",
IF(L1671=TRUE, "콘텐츠 가이드 전송",
IF(NOT(ISBLANK(J1671)), "예약 확정",
IF(I1671=TRUE, "구글폼 회신",
IF(H1671=TRUE, "구글폼 전송",
IF(G1671=TRUE, "거절",
IF(F1671=TRUE, "회신 수신",
"태핑 완료 회신대기")))))
))))</f>
        <v>거절</v>
      </c>
      <c r="F1671" s="22" t="b">
        <v>1</v>
      </c>
      <c r="G1671" s="22" t="b">
        <v>1</v>
      </c>
      <c r="H1671" s="22" t="b">
        <v>0</v>
      </c>
      <c r="I1671" s="22" t="b">
        <f>IF(COUNTIF([1]!Form_Responses1[[#All],[Instagram account
(ex. idenel_official - Do not put "@")]], LOWER(A1671)) &gt; 0, TRUE, FALSE)</f>
        <v>0</v>
      </c>
      <c r="J1671" s="23"/>
      <c r="K1671" s="20" t="str">
        <f>IFERROR(VLOOKUP(LOWER(A1671), '[1]설문지 응답 시트1'!I:N, 6, FALSE), "")</f>
        <v/>
      </c>
      <c r="L1671" s="22" t="b">
        <v>0</v>
      </c>
      <c r="M1671" s="22" t="b">
        <v>0</v>
      </c>
      <c r="N1671" s="20"/>
      <c r="O1671" s="21" t="str">
        <f>IF(ISBLANK(Table1[[#This Row],[예약일(확정)]]),"",Table1[[#This Row],[예약일(확정)]]+7)</f>
        <v/>
      </c>
      <c r="P1671" s="20"/>
      <c r="Q1671" s="20"/>
      <c r="R1671" s="20"/>
      <c r="S1671" s="20"/>
      <c r="T1671" s="20"/>
      <c r="U1671" s="19"/>
    </row>
    <row r="1672" spans="1:21" ht="14">
      <c r="A1672" s="46" t="s">
        <v>3714</v>
      </c>
      <c r="B1672" s="152" t="str">
        <f>"https://www.instagram.com/"&amp;A1672</f>
        <v>https://www.instagram.com/soha_sallem</v>
      </c>
      <c r="C1672" s="107"/>
      <c r="D1672" s="148" t="s">
        <v>4</v>
      </c>
      <c r="E1672" s="11" t="str">
        <f ca="1">IF(AND(J1672&lt;&gt;"", O1672&lt;&gt;"", TODAY() &gt; O1672, N1672=""), "포스팅 지연",
IF(N1672&lt;&gt;"", "포스팅 완료",
IF(M1672=TRUE, "시술 완료",
IF(L1672=TRUE, "콘텐츠 가이드 전송",
IF(NOT(ISBLANK(J1672)), "예약 확정",
IF(I1672=TRUE, "구글폼 회신",
IF(H1672=TRUE, "구글폼 전송",
IF(G1672=TRUE, "거절",
IF(F1672=TRUE, "회신 수신",
"태핑 완료 회신대기")))))
))))</f>
        <v>회신 수신</v>
      </c>
      <c r="F1672" s="13" t="b">
        <v>1</v>
      </c>
      <c r="G1672" s="13" t="b">
        <v>0</v>
      </c>
      <c r="H1672" s="13" t="b">
        <v>0</v>
      </c>
      <c r="I1672" s="13" t="b">
        <f>IF(COUNTIF([1]!Form_Responses1[[#All],[Instagram account
(ex. idenel_official - Do not put "@")]], LOWER(A1672)) &gt; 0, TRUE, FALSE)</f>
        <v>0</v>
      </c>
      <c r="J1672" s="14"/>
      <c r="K1672" s="11" t="str">
        <f>IFERROR(VLOOKUP(LOWER(A1672), '[1]설문지 응답 시트1'!I:N, 6, FALSE), "")</f>
        <v/>
      </c>
      <c r="L1672" s="13" t="b">
        <v>0</v>
      </c>
      <c r="M1672" s="13" t="b">
        <v>0</v>
      </c>
      <c r="N1672" s="11"/>
      <c r="O1672" s="12" t="str">
        <f>IF(ISBLANK(Table1[[#This Row],[예약일(확정)]]),"",Table1[[#This Row],[예약일(확정)]]+7)</f>
        <v/>
      </c>
      <c r="P1672" s="11"/>
      <c r="Q1672" s="11"/>
      <c r="R1672" s="11"/>
      <c r="S1672" s="11"/>
      <c r="T1672" s="11"/>
      <c r="U1672" s="10"/>
    </row>
    <row r="1673" spans="1:21" ht="14">
      <c r="A1673" s="47" t="s">
        <v>3713</v>
      </c>
      <c r="B1673" s="151" t="str">
        <f>"https://www.instagram.com/"&amp;A1673</f>
        <v>https://www.instagram.com/busralayda</v>
      </c>
      <c r="C1673" s="109"/>
      <c r="D1673" s="150" t="s">
        <v>4</v>
      </c>
      <c r="E1673" s="20" t="str">
        <f ca="1">IF(AND(J1673&lt;&gt;"", O1673&lt;&gt;"", TODAY() &gt; O1673, N1673=""), "포스팅 지연",
IF(N1673&lt;&gt;"", "포스팅 완료",
IF(M1673=TRUE, "시술 완료",
IF(L1673=TRUE, "콘텐츠 가이드 전송",
IF(NOT(ISBLANK(J1673)), "예약 확정",
IF(I1673=TRUE, "구글폼 회신",
IF(H1673=TRUE, "구글폼 전송",
IF(G1673=TRUE, "거절",
IF(F1673=TRUE, "회신 수신",
"태핑 완료 회신대기")))))
))))</f>
        <v>태핑 완료 회신대기</v>
      </c>
      <c r="F1673" s="22" t="b">
        <v>0</v>
      </c>
      <c r="G1673" s="22" t="b">
        <v>0</v>
      </c>
      <c r="H1673" s="22" t="b">
        <v>0</v>
      </c>
      <c r="I1673" s="22" t="b">
        <f>IF(COUNTIF([1]!Form_Responses1[[#All],[Instagram account
(ex. idenel_official - Do not put "@")]], LOWER(A1673)) &gt; 0, TRUE, FALSE)</f>
        <v>0</v>
      </c>
      <c r="J1673" s="23"/>
      <c r="K1673" s="20" t="str">
        <f>IFERROR(VLOOKUP(LOWER(A1673), '[1]설문지 응답 시트1'!I:N, 6, FALSE), "")</f>
        <v/>
      </c>
      <c r="L1673" s="22" t="b">
        <v>0</v>
      </c>
      <c r="M1673" s="22" t="b">
        <v>0</v>
      </c>
      <c r="N1673" s="20"/>
      <c r="O1673" s="21" t="str">
        <f>IF(ISBLANK(Table1[[#This Row],[예약일(확정)]]),"",Table1[[#This Row],[예약일(확정)]]+7)</f>
        <v/>
      </c>
      <c r="P1673" s="20"/>
      <c r="Q1673" s="20"/>
      <c r="R1673" s="20"/>
      <c r="S1673" s="20"/>
      <c r="T1673" s="20"/>
      <c r="U1673" s="19"/>
    </row>
    <row r="1674" spans="1:21" ht="14">
      <c r="A1674" s="46" t="s">
        <v>3712</v>
      </c>
      <c r="B1674" s="152" t="str">
        <f>"https://www.instagram.com/"&amp;A1674</f>
        <v>https://www.instagram.com/nenes_makeups</v>
      </c>
      <c r="C1674" s="107"/>
      <c r="D1674" s="148" t="s">
        <v>4</v>
      </c>
      <c r="E1674" s="11" t="str">
        <f ca="1">IF(AND(J1674&lt;&gt;"", O1674&lt;&gt;"", TODAY() &gt; O1674, N1674=""), "포스팅 지연",
IF(N1674&lt;&gt;"", "포스팅 완료",
IF(M1674=TRUE, "시술 완료",
IF(L1674=TRUE, "콘텐츠 가이드 전송",
IF(NOT(ISBLANK(J1674)), "예약 확정",
IF(I1674=TRUE, "구글폼 회신",
IF(H1674=TRUE, "구글폼 전송",
IF(G1674=TRUE, "거절",
IF(F1674=TRUE, "회신 수신",
"태핑 완료 회신대기")))))
))))</f>
        <v>태핑 완료 회신대기</v>
      </c>
      <c r="F1674" s="13" t="b">
        <v>0</v>
      </c>
      <c r="G1674" s="13" t="b">
        <v>0</v>
      </c>
      <c r="H1674" s="13" t="b">
        <v>0</v>
      </c>
      <c r="I1674" s="13" t="b">
        <f>IF(COUNTIF([1]!Form_Responses1[[#All],[Instagram account
(ex. idenel_official - Do not put "@")]], LOWER(A1674)) &gt; 0, TRUE, FALSE)</f>
        <v>0</v>
      </c>
      <c r="J1674" s="14"/>
      <c r="K1674" s="11" t="str">
        <f>IFERROR(VLOOKUP(LOWER(A1674), '[1]설문지 응답 시트1'!I:N, 6, FALSE), "")</f>
        <v/>
      </c>
      <c r="L1674" s="13" t="b">
        <v>0</v>
      </c>
      <c r="M1674" s="13" t="b">
        <v>0</v>
      </c>
      <c r="N1674" s="11"/>
      <c r="O1674" s="12" t="str">
        <f>IF(ISBLANK(Table1[[#This Row],[예약일(확정)]]),"",Table1[[#This Row],[예약일(확정)]]+7)</f>
        <v/>
      </c>
      <c r="P1674" s="11"/>
      <c r="Q1674" s="11"/>
      <c r="R1674" s="11"/>
      <c r="S1674" s="11"/>
      <c r="T1674" s="11"/>
      <c r="U1674" s="10"/>
    </row>
    <row r="1675" spans="1:21" ht="14">
      <c r="A1675" s="47" t="s">
        <v>3711</v>
      </c>
      <c r="B1675" s="151" t="str">
        <f>"https://www.instagram.com/"&amp;A1675</f>
        <v>https://www.instagram.com/cloverade</v>
      </c>
      <c r="C1675" s="109"/>
      <c r="D1675" s="150" t="s">
        <v>4</v>
      </c>
      <c r="E1675" s="20" t="str">
        <f ca="1">IF(AND(J1675&lt;&gt;"", O1675&lt;&gt;"", TODAY() &gt; O1675, N1675=""), "포스팅 지연",
IF(N1675&lt;&gt;"", "포스팅 완료",
IF(M1675=TRUE, "시술 완료",
IF(L1675=TRUE, "콘텐츠 가이드 전송",
IF(NOT(ISBLANK(J1675)), "예약 확정",
IF(I1675=TRUE, "구글폼 회신",
IF(H1675=TRUE, "구글폼 전송",
IF(G1675=TRUE, "거절",
IF(F1675=TRUE, "회신 수신",
"태핑 완료 회신대기")))))
))))</f>
        <v>태핑 완료 회신대기</v>
      </c>
      <c r="F1675" s="22" t="b">
        <v>0</v>
      </c>
      <c r="G1675" s="22" t="b">
        <v>0</v>
      </c>
      <c r="H1675" s="22" t="b">
        <v>0</v>
      </c>
      <c r="I1675" s="22" t="b">
        <f>IF(COUNTIF([1]!Form_Responses1[[#All],[Instagram account
(ex. idenel_official - Do not put "@")]], LOWER(A1675)) &gt; 0, TRUE, FALSE)</f>
        <v>0</v>
      </c>
      <c r="J1675" s="23"/>
      <c r="K1675" s="20" t="str">
        <f>IFERROR(VLOOKUP(LOWER(A1675), '[1]설문지 응답 시트1'!I:N, 6, FALSE), "")</f>
        <v/>
      </c>
      <c r="L1675" s="22" t="b">
        <v>0</v>
      </c>
      <c r="M1675" s="22" t="b">
        <v>0</v>
      </c>
      <c r="N1675" s="20"/>
      <c r="O1675" s="21" t="str">
        <f>IF(ISBLANK(Table1[[#This Row],[예약일(확정)]]),"",Table1[[#This Row],[예약일(확정)]]+7)</f>
        <v/>
      </c>
      <c r="P1675" s="20"/>
      <c r="Q1675" s="20"/>
      <c r="R1675" s="20"/>
      <c r="S1675" s="20"/>
      <c r="T1675" s="20"/>
      <c r="U1675" s="19"/>
    </row>
    <row r="1676" spans="1:21" ht="14">
      <c r="A1676" s="46" t="s">
        <v>3710</v>
      </c>
      <c r="B1676" s="152" t="str">
        <f>"https://www.instagram.com/"&amp;A1676</f>
        <v>https://www.instagram.com/belemhhernandez</v>
      </c>
      <c r="C1676" s="107"/>
      <c r="D1676" s="148" t="s">
        <v>4</v>
      </c>
      <c r="E1676" s="11" t="str">
        <f ca="1">IF(AND(J1676&lt;&gt;"", O1676&lt;&gt;"", TODAY() &gt; O1676, N1676=""), "포스팅 지연",
IF(N1676&lt;&gt;"", "포스팅 완료",
IF(M1676=TRUE, "시술 완료",
IF(L1676=TRUE, "콘텐츠 가이드 전송",
IF(NOT(ISBLANK(J1676)), "예약 확정",
IF(I1676=TRUE, "구글폼 회신",
IF(H1676=TRUE, "구글폼 전송",
IF(G1676=TRUE, "거절",
IF(F1676=TRUE, "회신 수신",
"태핑 완료 회신대기")))))
))))</f>
        <v>회신 수신</v>
      </c>
      <c r="F1676" s="13" t="b">
        <v>1</v>
      </c>
      <c r="G1676" s="13" t="b">
        <v>0</v>
      </c>
      <c r="H1676" s="13" t="b">
        <v>0</v>
      </c>
      <c r="I1676" s="13" t="b">
        <f>IF(COUNTIF([1]!Form_Responses1[[#All],[Instagram account
(ex. idenel_official - Do not put "@")]], LOWER(A1676)) &gt; 0, TRUE, FALSE)</f>
        <v>0</v>
      </c>
      <c r="J1676" s="14"/>
      <c r="K1676" s="11" t="str">
        <f>IFERROR(VLOOKUP(LOWER(A1676), '[1]설문지 응답 시트1'!I:N, 6, FALSE), "")</f>
        <v/>
      </c>
      <c r="L1676" s="13" t="b">
        <v>0</v>
      </c>
      <c r="M1676" s="13" t="b">
        <v>0</v>
      </c>
      <c r="N1676" s="11"/>
      <c r="O1676" s="12" t="str">
        <f>IF(ISBLANK(Table1[[#This Row],[예약일(확정)]]),"",Table1[[#This Row],[예약일(확정)]]+7)</f>
        <v/>
      </c>
      <c r="P1676" s="11"/>
      <c r="Q1676" s="11"/>
      <c r="R1676" s="11"/>
      <c r="S1676" s="11"/>
      <c r="T1676" s="11"/>
      <c r="U1676" s="10"/>
    </row>
    <row r="1677" spans="1:21" ht="14">
      <c r="A1677" s="47" t="s">
        <v>3709</v>
      </c>
      <c r="B1677" s="151" t="str">
        <f>"https://www.instagram.com/"&amp;A1677</f>
        <v>https://www.instagram.com/brute.choi</v>
      </c>
      <c r="C1677" s="109"/>
      <c r="D1677" s="150" t="s">
        <v>4</v>
      </c>
      <c r="E1677" s="20" t="str">
        <f ca="1">IF(AND(J1677&lt;&gt;"", O1677&lt;&gt;"", TODAY() &gt; O1677, N1677=""), "포스팅 지연",
IF(N1677&lt;&gt;"", "포스팅 완료",
IF(M1677=TRUE, "시술 완료",
IF(L1677=TRUE, "콘텐츠 가이드 전송",
IF(NOT(ISBLANK(J1677)), "예약 확정",
IF(I1677=TRUE, "구글폼 회신",
IF(H1677=TRUE, "구글폼 전송",
IF(G1677=TRUE, "거절",
IF(F1677=TRUE, "회신 수신",
"태핑 완료 회신대기")))))
))))</f>
        <v>태핑 완료 회신대기</v>
      </c>
      <c r="F1677" s="22" t="b">
        <v>0</v>
      </c>
      <c r="G1677" s="22" t="b">
        <v>0</v>
      </c>
      <c r="H1677" s="22" t="b">
        <v>0</v>
      </c>
      <c r="I1677" s="22" t="b">
        <f>IF(COUNTIF([1]!Form_Responses1[[#All],[Instagram account
(ex. idenel_official - Do not put "@")]], LOWER(A1677)) &gt; 0, TRUE, FALSE)</f>
        <v>0</v>
      </c>
      <c r="J1677" s="23"/>
      <c r="K1677" s="20" t="str">
        <f>IFERROR(VLOOKUP(LOWER(A1677), '[1]설문지 응답 시트1'!I:N, 6, FALSE), "")</f>
        <v/>
      </c>
      <c r="L1677" s="22" t="b">
        <v>0</v>
      </c>
      <c r="M1677" s="22" t="b">
        <v>0</v>
      </c>
      <c r="N1677" s="20"/>
      <c r="O1677" s="21" t="str">
        <f>IF(ISBLANK(Table1[[#This Row],[예약일(확정)]]),"",Table1[[#This Row],[예약일(확정)]]+7)</f>
        <v/>
      </c>
      <c r="P1677" s="20"/>
      <c r="Q1677" s="20"/>
      <c r="R1677" s="20"/>
      <c r="S1677" s="20"/>
      <c r="T1677" s="20"/>
      <c r="U1677" s="19"/>
    </row>
    <row r="1678" spans="1:21" ht="14">
      <c r="A1678" s="46" t="s">
        <v>3708</v>
      </c>
      <c r="B1678" s="152" t="str">
        <f>"https://www.instagram.com/"&amp;A1678</f>
        <v>https://www.instagram.com/sweeline</v>
      </c>
      <c r="C1678" s="107"/>
      <c r="D1678" s="148" t="s">
        <v>4</v>
      </c>
      <c r="E1678" s="11" t="str">
        <f ca="1">IF(AND(J1678&lt;&gt;"", O1678&lt;&gt;"", TODAY() &gt; O1678, N1678=""), "포스팅 지연",
IF(N1678&lt;&gt;"", "포스팅 완료",
IF(M1678=TRUE, "시술 완료",
IF(L1678=TRUE, "콘텐츠 가이드 전송",
IF(NOT(ISBLANK(J1678)), "예약 확정",
IF(I1678=TRUE, "구글폼 회신",
IF(H1678=TRUE, "구글폼 전송",
IF(G1678=TRUE, "거절",
IF(F1678=TRUE, "회신 수신",
"태핑 완료 회신대기")))))
))))</f>
        <v>태핑 완료 회신대기</v>
      </c>
      <c r="F1678" s="13" t="b">
        <v>0</v>
      </c>
      <c r="G1678" s="13" t="b">
        <v>0</v>
      </c>
      <c r="H1678" s="13" t="b">
        <v>0</v>
      </c>
      <c r="I1678" s="13" t="b">
        <f>IF(COUNTIF([1]!Form_Responses1[[#All],[Instagram account
(ex. idenel_official - Do not put "@")]], LOWER(A1678)) &gt; 0, TRUE, FALSE)</f>
        <v>0</v>
      </c>
      <c r="J1678" s="14"/>
      <c r="K1678" s="11" t="str">
        <f>IFERROR(VLOOKUP(LOWER(A1678), '[1]설문지 응답 시트1'!I:N, 6, FALSE), "")</f>
        <v/>
      </c>
      <c r="L1678" s="13" t="b">
        <v>0</v>
      </c>
      <c r="M1678" s="13" t="b">
        <v>0</v>
      </c>
      <c r="N1678" s="11"/>
      <c r="O1678" s="12" t="str">
        <f>IF(ISBLANK(Table1[[#This Row],[예약일(확정)]]),"",Table1[[#This Row],[예약일(확정)]]+7)</f>
        <v/>
      </c>
      <c r="P1678" s="11"/>
      <c r="Q1678" s="11"/>
      <c r="R1678" s="11"/>
      <c r="S1678" s="11"/>
      <c r="T1678" s="11"/>
      <c r="U1678" s="10"/>
    </row>
    <row r="1679" spans="1:21" ht="14">
      <c r="A1679" s="47" t="s">
        <v>3707</v>
      </c>
      <c r="B1679" s="151" t="str">
        <f>"https://www.instagram.com/"&amp;A1679</f>
        <v>https://www.instagram.com/kazimsumerkan</v>
      </c>
      <c r="C1679" s="109"/>
      <c r="D1679" s="150" t="s">
        <v>4</v>
      </c>
      <c r="E1679" s="20" t="str">
        <f ca="1">IF(AND(J1679&lt;&gt;"", O1679&lt;&gt;"", TODAY() &gt; O1679, N1679=""), "포스팅 지연",
IF(N1679&lt;&gt;"", "포스팅 완료",
IF(M1679=TRUE, "시술 완료",
IF(L1679=TRUE, "콘텐츠 가이드 전송",
IF(NOT(ISBLANK(J1679)), "예약 확정",
IF(I1679=TRUE, "구글폼 회신",
IF(H1679=TRUE, "구글폼 전송",
IF(G1679=TRUE, "거절",
IF(F1679=TRUE, "회신 수신",
"태핑 완료 회신대기")))))
))))</f>
        <v>태핑 완료 회신대기</v>
      </c>
      <c r="F1679" s="22" t="b">
        <v>0</v>
      </c>
      <c r="G1679" s="22" t="b">
        <v>0</v>
      </c>
      <c r="H1679" s="22" t="b">
        <v>0</v>
      </c>
      <c r="I1679" s="22" t="b">
        <f>IF(COUNTIF([1]!Form_Responses1[[#All],[Instagram account
(ex. idenel_official - Do not put "@")]], LOWER(A1679)) &gt; 0, TRUE, FALSE)</f>
        <v>0</v>
      </c>
      <c r="J1679" s="23"/>
      <c r="K1679" s="20" t="str">
        <f>IFERROR(VLOOKUP(LOWER(A1679), '[1]설문지 응답 시트1'!I:N, 6, FALSE), "")</f>
        <v/>
      </c>
      <c r="L1679" s="22" t="b">
        <v>0</v>
      </c>
      <c r="M1679" s="22" t="b">
        <v>0</v>
      </c>
      <c r="N1679" s="20"/>
      <c r="O1679" s="21" t="str">
        <f>IF(ISBLANK(Table1[[#This Row],[예약일(확정)]]),"",Table1[[#This Row],[예약일(확정)]]+7)</f>
        <v/>
      </c>
      <c r="P1679" s="20"/>
      <c r="Q1679" s="20"/>
      <c r="R1679" s="20"/>
      <c r="S1679" s="20"/>
      <c r="T1679" s="20"/>
      <c r="U1679" s="19"/>
    </row>
    <row r="1680" spans="1:21" ht="14">
      <c r="A1680" s="46" t="s">
        <v>3706</v>
      </c>
      <c r="B1680" s="152" t="str">
        <f>"https://www.instagram.com/"&amp;A1680</f>
        <v>https://www.instagram.com/kjellys.makeupartist</v>
      </c>
      <c r="C1680" s="107"/>
      <c r="D1680" s="148" t="s">
        <v>4</v>
      </c>
      <c r="E1680" s="11" t="str">
        <f ca="1">IF(AND(J1680&lt;&gt;"", O1680&lt;&gt;"", TODAY() &gt; O1680, N1680=""), "포스팅 지연",
IF(N1680&lt;&gt;"", "포스팅 완료",
IF(M1680=TRUE, "시술 완료",
IF(L1680=TRUE, "콘텐츠 가이드 전송",
IF(NOT(ISBLANK(J1680)), "예약 확정",
IF(I1680=TRUE, "구글폼 회신",
IF(H1680=TRUE, "구글폼 전송",
IF(G1680=TRUE, "거절",
IF(F1680=TRUE, "회신 수신",
"태핑 완료 회신대기")))))
))))</f>
        <v>태핑 완료 회신대기</v>
      </c>
      <c r="F1680" s="13" t="b">
        <v>0</v>
      </c>
      <c r="G1680" s="13" t="b">
        <v>0</v>
      </c>
      <c r="H1680" s="13" t="b">
        <v>0</v>
      </c>
      <c r="I1680" s="13" t="b">
        <f>IF(COUNTIF([1]!Form_Responses1[[#All],[Instagram account
(ex. idenel_official - Do not put "@")]], LOWER(A1680)) &gt; 0, TRUE, FALSE)</f>
        <v>0</v>
      </c>
      <c r="J1680" s="14"/>
      <c r="K1680" s="11" t="str">
        <f>IFERROR(VLOOKUP(LOWER(A1680), '[1]설문지 응답 시트1'!I:N, 6, FALSE), "")</f>
        <v/>
      </c>
      <c r="L1680" s="13" t="b">
        <v>0</v>
      </c>
      <c r="M1680" s="13" t="b">
        <v>0</v>
      </c>
      <c r="N1680" s="11"/>
      <c r="O1680" s="12" t="str">
        <f>IF(ISBLANK(Table1[[#This Row],[예약일(확정)]]),"",Table1[[#This Row],[예약일(확정)]]+7)</f>
        <v/>
      </c>
      <c r="P1680" s="11"/>
      <c r="Q1680" s="11"/>
      <c r="R1680" s="11"/>
      <c r="S1680" s="11"/>
      <c r="T1680" s="11"/>
      <c r="U1680" s="10"/>
    </row>
    <row r="1681" spans="1:21" ht="14">
      <c r="A1681" s="47" t="s">
        <v>3705</v>
      </c>
      <c r="B1681" s="151" t="str">
        <f>"https://www.instagram.com/"&amp;A1681</f>
        <v>https://www.instagram.com/sarajanewarner</v>
      </c>
      <c r="C1681" s="109"/>
      <c r="D1681" s="150" t="s">
        <v>4</v>
      </c>
      <c r="E1681" s="20" t="str">
        <f ca="1">IF(AND(J1681&lt;&gt;"", O1681&lt;&gt;"", TODAY() &gt; O1681, N1681=""), "포스팅 지연",
IF(N1681&lt;&gt;"", "포스팅 완료",
IF(M1681=TRUE, "시술 완료",
IF(L1681=TRUE, "콘텐츠 가이드 전송",
IF(NOT(ISBLANK(J1681)), "예약 확정",
IF(I1681=TRUE, "구글폼 회신",
IF(H1681=TRUE, "구글폼 전송",
IF(G1681=TRUE, "거절",
IF(F1681=TRUE, "회신 수신",
"태핑 완료 회신대기")))))
))))</f>
        <v>태핑 완료 회신대기</v>
      </c>
      <c r="F1681" s="22" t="b">
        <v>0</v>
      </c>
      <c r="G1681" s="22" t="b">
        <v>0</v>
      </c>
      <c r="H1681" s="22" t="b">
        <v>0</v>
      </c>
      <c r="I1681" s="22" t="b">
        <f>IF(COUNTIF([1]!Form_Responses1[[#All],[Instagram account
(ex. idenel_official - Do not put "@")]], LOWER(A1681)) &gt; 0, TRUE, FALSE)</f>
        <v>0</v>
      </c>
      <c r="J1681" s="23"/>
      <c r="K1681" s="20" t="str">
        <f>IFERROR(VLOOKUP(LOWER(A1681), '[1]설문지 응답 시트1'!I:N, 6, FALSE), "")</f>
        <v/>
      </c>
      <c r="L1681" s="22" t="b">
        <v>0</v>
      </c>
      <c r="M1681" s="22" t="b">
        <v>0</v>
      </c>
      <c r="N1681" s="20"/>
      <c r="O1681" s="21" t="str">
        <f>IF(ISBLANK(Table1[[#This Row],[예약일(확정)]]),"",Table1[[#This Row],[예약일(확정)]]+7)</f>
        <v/>
      </c>
      <c r="P1681" s="20"/>
      <c r="Q1681" s="20"/>
      <c r="R1681" s="20"/>
      <c r="S1681" s="20"/>
      <c r="T1681" s="20"/>
      <c r="U1681" s="19"/>
    </row>
    <row r="1682" spans="1:21" ht="14">
      <c r="A1682" s="46" t="s">
        <v>3704</v>
      </c>
      <c r="B1682" s="152" t="str">
        <f>"https://www.instagram.com/"&amp;A1682</f>
        <v>https://www.instagram.com/marriamtr</v>
      </c>
      <c r="C1682" s="107"/>
      <c r="D1682" s="148" t="s">
        <v>4</v>
      </c>
      <c r="E1682" s="11" t="str">
        <f ca="1">IF(AND(J1682&lt;&gt;"", O1682&lt;&gt;"", TODAY() &gt; O1682, N1682=""), "포스팅 지연",
IF(N1682&lt;&gt;"", "포스팅 완료",
IF(M1682=TRUE, "시술 완료",
IF(L1682=TRUE, "콘텐츠 가이드 전송",
IF(NOT(ISBLANK(J1682)), "예약 확정",
IF(I1682=TRUE, "구글폼 회신",
IF(H1682=TRUE, "구글폼 전송",
IF(G1682=TRUE, "거절",
IF(F1682=TRUE, "회신 수신",
"태핑 완료 회신대기")))))
))))</f>
        <v>태핑 완료 회신대기</v>
      </c>
      <c r="F1682" s="13" t="b">
        <v>0</v>
      </c>
      <c r="G1682" s="13" t="b">
        <v>0</v>
      </c>
      <c r="H1682" s="13" t="b">
        <v>0</v>
      </c>
      <c r="I1682" s="13" t="b">
        <f>IF(COUNTIF([1]!Form_Responses1[[#All],[Instagram account
(ex. idenel_official - Do not put "@")]], LOWER(A1682)) &gt; 0, TRUE, FALSE)</f>
        <v>0</v>
      </c>
      <c r="J1682" s="14"/>
      <c r="K1682" s="11" t="str">
        <f>IFERROR(VLOOKUP(LOWER(A1682), '[1]설문지 응답 시트1'!I:N, 6, FALSE), "")</f>
        <v/>
      </c>
      <c r="L1682" s="13" t="b">
        <v>0</v>
      </c>
      <c r="M1682" s="13" t="b">
        <v>0</v>
      </c>
      <c r="N1682" s="11"/>
      <c r="O1682" s="12" t="str">
        <f>IF(ISBLANK(Table1[[#This Row],[예약일(확정)]]),"",Table1[[#This Row],[예약일(확정)]]+7)</f>
        <v/>
      </c>
      <c r="P1682" s="11"/>
      <c r="Q1682" s="11"/>
      <c r="R1682" s="11"/>
      <c r="S1682" s="11"/>
      <c r="T1682" s="11"/>
      <c r="U1682" s="10"/>
    </row>
    <row r="1683" spans="1:21" ht="14">
      <c r="A1683" s="47" t="s">
        <v>3703</v>
      </c>
      <c r="B1683" s="151" t="str">
        <f>"https://www.instagram.com/"&amp;A1683</f>
        <v>https://www.instagram.com/viv_li</v>
      </c>
      <c r="C1683" s="109"/>
      <c r="D1683" s="150" t="s">
        <v>4</v>
      </c>
      <c r="E1683" s="20" t="str">
        <f ca="1">IF(AND(J1683&lt;&gt;"", O1683&lt;&gt;"", TODAY() &gt; O1683, N1683=""), "포스팅 지연",
IF(N1683&lt;&gt;"", "포스팅 완료",
IF(M1683=TRUE, "시술 완료",
IF(L1683=TRUE, "콘텐츠 가이드 전송",
IF(NOT(ISBLANK(J1683)), "예약 확정",
IF(I1683=TRUE, "구글폼 회신",
IF(H1683=TRUE, "구글폼 전송",
IF(G1683=TRUE, "거절",
IF(F1683=TRUE, "회신 수신",
"태핑 완료 회신대기")))))
))))</f>
        <v>태핑 완료 회신대기</v>
      </c>
      <c r="F1683" s="22" t="b">
        <v>0</v>
      </c>
      <c r="G1683" s="22" t="b">
        <v>0</v>
      </c>
      <c r="H1683" s="22" t="b">
        <v>0</v>
      </c>
      <c r="I1683" s="22" t="b">
        <f>IF(COUNTIF([1]!Form_Responses1[[#All],[Instagram account
(ex. idenel_official - Do not put "@")]], LOWER(A1683)) &gt; 0, TRUE, FALSE)</f>
        <v>0</v>
      </c>
      <c r="J1683" s="23"/>
      <c r="K1683" s="20" t="str">
        <f>IFERROR(VLOOKUP(LOWER(A1683), '[1]설문지 응답 시트1'!I:N, 6, FALSE), "")</f>
        <v/>
      </c>
      <c r="L1683" s="22" t="b">
        <v>0</v>
      </c>
      <c r="M1683" s="22" t="b">
        <v>0</v>
      </c>
      <c r="N1683" s="20"/>
      <c r="O1683" s="21" t="str">
        <f>IF(ISBLANK(Table1[[#This Row],[예약일(확정)]]),"",Table1[[#This Row],[예약일(확정)]]+7)</f>
        <v/>
      </c>
      <c r="P1683" s="20"/>
      <c r="Q1683" s="20"/>
      <c r="R1683" s="20"/>
      <c r="S1683" s="20"/>
      <c r="T1683" s="20"/>
      <c r="U1683" s="19"/>
    </row>
    <row r="1684" spans="1:21" ht="14">
      <c r="A1684" s="46" t="s">
        <v>3702</v>
      </c>
      <c r="B1684" s="152" t="str">
        <f>"https://www.instagram.com/"&amp;A1684</f>
        <v>https://www.instagram.com/imhannahcho</v>
      </c>
      <c r="C1684" s="107"/>
      <c r="D1684" s="148" t="s">
        <v>4</v>
      </c>
      <c r="E1684" s="11" t="str">
        <f ca="1">IF(AND(J1684&lt;&gt;"", O1684&lt;&gt;"", TODAY() &gt; O1684, N1684=""), "포스팅 지연",
IF(N1684&lt;&gt;"", "포스팅 완료",
IF(M1684=TRUE, "시술 완료",
IF(L1684=TRUE, "콘텐츠 가이드 전송",
IF(NOT(ISBLANK(J1684)), "예약 확정",
IF(I1684=TRUE, "구글폼 회신",
IF(H1684=TRUE, "구글폼 전송",
IF(G1684=TRUE, "거절",
IF(F1684=TRUE, "회신 수신",
"태핑 완료 회신대기")))))
))))</f>
        <v>태핑 완료 회신대기</v>
      </c>
      <c r="F1684" s="13" t="b">
        <v>0</v>
      </c>
      <c r="G1684" s="13" t="b">
        <v>0</v>
      </c>
      <c r="H1684" s="13" t="b">
        <v>0</v>
      </c>
      <c r="I1684" s="13" t="b">
        <f>IF(COUNTIF([1]!Form_Responses1[[#All],[Instagram account
(ex. idenel_official - Do not put "@")]], LOWER(A1684)) &gt; 0, TRUE, FALSE)</f>
        <v>0</v>
      </c>
      <c r="J1684" s="14"/>
      <c r="K1684" s="11" t="str">
        <f>IFERROR(VLOOKUP(LOWER(A1684), '[1]설문지 응답 시트1'!I:N, 6, FALSE), "")</f>
        <v/>
      </c>
      <c r="L1684" s="13" t="b">
        <v>0</v>
      </c>
      <c r="M1684" s="13" t="b">
        <v>0</v>
      </c>
      <c r="N1684" s="11"/>
      <c r="O1684" s="12" t="str">
        <f>IF(ISBLANK(Table1[[#This Row],[예약일(확정)]]),"",Table1[[#This Row],[예약일(확정)]]+7)</f>
        <v/>
      </c>
      <c r="P1684" s="11"/>
      <c r="Q1684" s="11"/>
      <c r="R1684" s="11"/>
      <c r="S1684" s="11"/>
      <c r="T1684" s="11"/>
      <c r="U1684" s="10"/>
    </row>
    <row r="1685" spans="1:21" ht="14">
      <c r="A1685" s="47" t="s">
        <v>3701</v>
      </c>
      <c r="B1685" s="151" t="str">
        <f>"https://www.instagram.com/"&amp;A1685</f>
        <v>https://www.instagram.com/meenyaseu</v>
      </c>
      <c r="C1685" s="109"/>
      <c r="D1685" s="150" t="s">
        <v>4</v>
      </c>
      <c r="E1685" s="20" t="str">
        <f ca="1">IF(AND(J1685&lt;&gt;"", O1685&lt;&gt;"", TODAY() &gt; O1685, N1685=""), "포스팅 지연",
IF(N1685&lt;&gt;"", "포스팅 완료",
IF(M1685=TRUE, "시술 완료",
IF(L1685=TRUE, "콘텐츠 가이드 전송",
IF(NOT(ISBLANK(J1685)), "예약 확정",
IF(I1685=TRUE, "구글폼 회신",
IF(H1685=TRUE, "구글폼 전송",
IF(G1685=TRUE, "거절",
IF(F1685=TRUE, "회신 수신",
"태핑 완료 회신대기")))))
))))</f>
        <v>태핑 완료 회신대기</v>
      </c>
      <c r="F1685" s="22" t="b">
        <v>0</v>
      </c>
      <c r="G1685" s="22" t="b">
        <v>0</v>
      </c>
      <c r="H1685" s="22" t="b">
        <v>0</v>
      </c>
      <c r="I1685" s="22" t="b">
        <f>IF(COUNTIF([1]!Form_Responses1[[#All],[Instagram account
(ex. idenel_official - Do not put "@")]], LOWER(A1685)) &gt; 0, TRUE, FALSE)</f>
        <v>0</v>
      </c>
      <c r="J1685" s="23"/>
      <c r="K1685" s="20" t="str">
        <f>IFERROR(VLOOKUP(LOWER(A1685), '[1]설문지 응답 시트1'!I:N, 6, FALSE), "")</f>
        <v/>
      </c>
      <c r="L1685" s="22" t="b">
        <v>0</v>
      </c>
      <c r="M1685" s="22" t="b">
        <v>0</v>
      </c>
      <c r="N1685" s="20"/>
      <c r="O1685" s="21" t="str">
        <f>IF(ISBLANK(Table1[[#This Row],[예약일(확정)]]),"",Table1[[#This Row],[예약일(확정)]]+7)</f>
        <v/>
      </c>
      <c r="P1685" s="20"/>
      <c r="Q1685" s="20"/>
      <c r="R1685" s="20"/>
      <c r="S1685" s="20"/>
      <c r="T1685" s="20"/>
      <c r="U1685" s="19"/>
    </row>
    <row r="1686" spans="1:21" ht="14">
      <c r="A1686" s="46" t="s">
        <v>3700</v>
      </c>
      <c r="B1686" s="152" t="str">
        <f>"https://www.instagram.com/"&amp;A1686</f>
        <v>https://www.instagram.com/trend_tracker_kk</v>
      </c>
      <c r="C1686" s="107"/>
      <c r="D1686" s="148" t="s">
        <v>4</v>
      </c>
      <c r="E1686" s="11" t="str">
        <f ca="1">IF(AND(J1686&lt;&gt;"", O1686&lt;&gt;"", TODAY() &gt; O1686, N1686=""), "포스팅 지연",
IF(N1686&lt;&gt;"", "포스팅 완료",
IF(M1686=TRUE, "시술 완료",
IF(L1686=TRUE, "콘텐츠 가이드 전송",
IF(NOT(ISBLANK(J1686)), "예약 확정",
IF(I1686=TRUE, "구글폼 회신",
IF(H1686=TRUE, "구글폼 전송",
IF(G1686=TRUE, "거절",
IF(F1686=TRUE, "회신 수신",
"태핑 완료 회신대기")))))
))))</f>
        <v>태핑 완료 회신대기</v>
      </c>
      <c r="F1686" s="13" t="b">
        <v>0</v>
      </c>
      <c r="G1686" s="13" t="b">
        <v>0</v>
      </c>
      <c r="H1686" s="13" t="b">
        <v>0</v>
      </c>
      <c r="I1686" s="13" t="b">
        <f>IF(COUNTIF([1]!Form_Responses1[[#All],[Instagram account
(ex. idenel_official - Do not put "@")]], LOWER(A1686)) &gt; 0, TRUE, FALSE)</f>
        <v>0</v>
      </c>
      <c r="J1686" s="14"/>
      <c r="K1686" s="11" t="str">
        <f>IFERROR(VLOOKUP(LOWER(A1686), '[1]설문지 응답 시트1'!I:N, 6, FALSE), "")</f>
        <v/>
      </c>
      <c r="L1686" s="13" t="b">
        <v>0</v>
      </c>
      <c r="M1686" s="13" t="b">
        <v>0</v>
      </c>
      <c r="N1686" s="11"/>
      <c r="O1686" s="12" t="str">
        <f>IF(ISBLANK(Table1[[#This Row],[예약일(확정)]]),"",Table1[[#This Row],[예약일(확정)]]+7)</f>
        <v/>
      </c>
      <c r="P1686" s="11"/>
      <c r="Q1686" s="11"/>
      <c r="R1686" s="11"/>
      <c r="S1686" s="11"/>
      <c r="T1686" s="11"/>
      <c r="U1686" s="10"/>
    </row>
    <row r="1687" spans="1:21" ht="14">
      <c r="A1687" s="47" t="s">
        <v>3699</v>
      </c>
      <c r="B1687" s="151" t="str">
        <f>"https://www.instagram.com/"&amp;A1687</f>
        <v>https://www.instagram.com/kaylja</v>
      </c>
      <c r="C1687" s="109"/>
      <c r="D1687" s="150" t="s">
        <v>4</v>
      </c>
      <c r="E1687" s="20" t="str">
        <f ca="1">IF(AND(J1687&lt;&gt;"", O1687&lt;&gt;"", TODAY() &gt; O1687, N1687=""), "포스팅 지연",
IF(N1687&lt;&gt;"", "포스팅 완료",
IF(M1687=TRUE, "시술 완료",
IF(L1687=TRUE, "콘텐츠 가이드 전송",
IF(NOT(ISBLANK(J1687)), "예약 확정",
IF(I1687=TRUE, "구글폼 회신",
IF(H1687=TRUE, "구글폼 전송",
IF(G1687=TRUE, "거절",
IF(F1687=TRUE, "회신 수신",
"태핑 완료 회신대기")))))
))))</f>
        <v>태핑 완료 회신대기</v>
      </c>
      <c r="F1687" s="22" t="b">
        <v>0</v>
      </c>
      <c r="G1687" s="22" t="b">
        <v>0</v>
      </c>
      <c r="H1687" s="22" t="b">
        <v>0</v>
      </c>
      <c r="I1687" s="22" t="b">
        <f>IF(COUNTIF([1]!Form_Responses1[[#All],[Instagram account
(ex. idenel_official - Do not put "@")]], LOWER(A1687)) &gt; 0, TRUE, FALSE)</f>
        <v>0</v>
      </c>
      <c r="J1687" s="23"/>
      <c r="K1687" s="20" t="str">
        <f>IFERROR(VLOOKUP(LOWER(A1687), '[1]설문지 응답 시트1'!I:N, 6, FALSE), "")</f>
        <v/>
      </c>
      <c r="L1687" s="22" t="b">
        <v>0</v>
      </c>
      <c r="M1687" s="22" t="b">
        <v>0</v>
      </c>
      <c r="N1687" s="20"/>
      <c r="O1687" s="21" t="str">
        <f>IF(ISBLANK(Table1[[#This Row],[예약일(확정)]]),"",Table1[[#This Row],[예약일(확정)]]+7)</f>
        <v/>
      </c>
      <c r="P1687" s="20"/>
      <c r="Q1687" s="20"/>
      <c r="R1687" s="20"/>
      <c r="S1687" s="20"/>
      <c r="T1687" s="20"/>
      <c r="U1687" s="19"/>
    </row>
    <row r="1688" spans="1:21" ht="14">
      <c r="A1688" s="46" t="s">
        <v>3698</v>
      </c>
      <c r="B1688" s="152" t="str">
        <f>"https://www.instagram.com/"&amp;A1688</f>
        <v>https://www.instagram.com/viry.gv</v>
      </c>
      <c r="C1688" s="107"/>
      <c r="D1688" s="148" t="s">
        <v>4</v>
      </c>
      <c r="E1688" s="11" t="str">
        <f ca="1">IF(AND(J1688&lt;&gt;"", O1688&lt;&gt;"", TODAY() &gt; O1688, N1688=""), "포스팅 지연",
IF(N1688&lt;&gt;"", "포스팅 완료",
IF(M1688=TRUE, "시술 완료",
IF(L1688=TRUE, "콘텐츠 가이드 전송",
IF(NOT(ISBLANK(J1688)), "예약 확정",
IF(I1688=TRUE, "구글폼 회신",
IF(H1688=TRUE, "구글폼 전송",
IF(G1688=TRUE, "거절",
IF(F1688=TRUE, "회신 수신",
"태핑 완료 회신대기")))))
))))</f>
        <v>태핑 완료 회신대기</v>
      </c>
      <c r="F1688" s="13" t="b">
        <v>0</v>
      </c>
      <c r="G1688" s="13" t="b">
        <v>0</v>
      </c>
      <c r="H1688" s="13" t="b">
        <v>0</v>
      </c>
      <c r="I1688" s="13" t="b">
        <f>IF(COUNTIF([1]!Form_Responses1[[#All],[Instagram account
(ex. idenel_official - Do not put "@")]], LOWER(A1688)) &gt; 0, TRUE, FALSE)</f>
        <v>0</v>
      </c>
      <c r="J1688" s="14"/>
      <c r="K1688" s="11" t="str">
        <f>IFERROR(VLOOKUP(LOWER(A1688), '[1]설문지 응답 시트1'!I:N, 6, FALSE), "")</f>
        <v/>
      </c>
      <c r="L1688" s="13" t="b">
        <v>0</v>
      </c>
      <c r="M1688" s="13" t="b">
        <v>0</v>
      </c>
      <c r="N1688" s="11"/>
      <c r="O1688" s="12" t="str">
        <f>IF(ISBLANK(Table1[[#This Row],[예약일(확정)]]),"",Table1[[#This Row],[예약일(확정)]]+7)</f>
        <v/>
      </c>
      <c r="P1688" s="11"/>
      <c r="Q1688" s="11"/>
      <c r="R1688" s="11"/>
      <c r="S1688" s="11"/>
      <c r="T1688" s="11"/>
      <c r="U1688" s="10"/>
    </row>
    <row r="1689" spans="1:21" ht="14">
      <c r="A1689" s="47" t="s">
        <v>3697</v>
      </c>
      <c r="B1689" s="151" t="str">
        <f>"https://www.instagram.com/"&amp;A1689</f>
        <v>https://www.instagram.com/armadio_di_michela</v>
      </c>
      <c r="C1689" s="109"/>
      <c r="D1689" s="150" t="s">
        <v>4</v>
      </c>
      <c r="E1689" s="20" t="str">
        <f ca="1">IF(AND(J1689&lt;&gt;"", O1689&lt;&gt;"", TODAY() &gt; O1689, N1689=""), "포스팅 지연",
IF(N1689&lt;&gt;"", "포스팅 완료",
IF(M1689=TRUE, "시술 완료",
IF(L1689=TRUE, "콘텐츠 가이드 전송",
IF(NOT(ISBLANK(J1689)), "예약 확정",
IF(I1689=TRUE, "구글폼 회신",
IF(H1689=TRUE, "구글폼 전송",
IF(G1689=TRUE, "거절",
IF(F1689=TRUE, "회신 수신",
"태핑 완료 회신대기")))))
))))</f>
        <v>태핑 완료 회신대기</v>
      </c>
      <c r="F1689" s="22" t="b">
        <v>0</v>
      </c>
      <c r="G1689" s="22" t="b">
        <v>0</v>
      </c>
      <c r="H1689" s="22" t="b">
        <v>0</v>
      </c>
      <c r="I1689" s="22" t="b">
        <f>IF(COUNTIF([1]!Form_Responses1[[#All],[Instagram account
(ex. idenel_official - Do not put "@")]], LOWER(A1689)) &gt; 0, TRUE, FALSE)</f>
        <v>0</v>
      </c>
      <c r="J1689" s="23"/>
      <c r="K1689" s="20" t="str">
        <f>IFERROR(VLOOKUP(LOWER(A1689), '[1]설문지 응답 시트1'!I:N, 6, FALSE), "")</f>
        <v/>
      </c>
      <c r="L1689" s="22" t="b">
        <v>0</v>
      </c>
      <c r="M1689" s="22" t="b">
        <v>0</v>
      </c>
      <c r="N1689" s="20"/>
      <c r="O1689" s="21" t="str">
        <f>IF(ISBLANK(Table1[[#This Row],[예약일(확정)]]),"",Table1[[#This Row],[예약일(확정)]]+7)</f>
        <v/>
      </c>
      <c r="P1689" s="20"/>
      <c r="Q1689" s="20"/>
      <c r="R1689" s="20"/>
      <c r="S1689" s="20"/>
      <c r="T1689" s="20"/>
      <c r="U1689" s="19"/>
    </row>
    <row r="1690" spans="1:21" ht="14">
      <c r="A1690" s="46" t="s">
        <v>3696</v>
      </c>
      <c r="B1690" s="152" t="str">
        <f>"https://www.instagram.com/"&amp;A1690</f>
        <v>https://www.instagram.com/jadeamberrrr</v>
      </c>
      <c r="C1690" s="107"/>
      <c r="D1690" s="148" t="s">
        <v>4</v>
      </c>
      <c r="E1690" s="11" t="str">
        <f ca="1">IF(AND(J1690&lt;&gt;"", O1690&lt;&gt;"", TODAY() &gt; O1690, N1690=""), "포스팅 지연",
IF(N1690&lt;&gt;"", "포스팅 완료",
IF(M1690=TRUE, "시술 완료",
IF(L1690=TRUE, "콘텐츠 가이드 전송",
IF(NOT(ISBLANK(J1690)), "예약 확정",
IF(I1690=TRUE, "구글폼 회신",
IF(H1690=TRUE, "구글폼 전송",
IF(G1690=TRUE, "거절",
IF(F1690=TRUE, "회신 수신",
"태핑 완료 회신대기")))))
))))</f>
        <v>태핑 완료 회신대기</v>
      </c>
      <c r="F1690" s="13" t="b">
        <v>0</v>
      </c>
      <c r="G1690" s="13" t="b">
        <v>0</v>
      </c>
      <c r="H1690" s="13" t="b">
        <v>0</v>
      </c>
      <c r="I1690" s="13" t="b">
        <f>IF(COUNTIF([1]!Form_Responses1[[#All],[Instagram account
(ex. idenel_official - Do not put "@")]], LOWER(A1690)) &gt; 0, TRUE, FALSE)</f>
        <v>0</v>
      </c>
      <c r="J1690" s="14"/>
      <c r="K1690" s="11" t="str">
        <f>IFERROR(VLOOKUP(LOWER(A1690), '[1]설문지 응답 시트1'!I:N, 6, FALSE), "")</f>
        <v/>
      </c>
      <c r="L1690" s="13" t="b">
        <v>0</v>
      </c>
      <c r="M1690" s="13" t="b">
        <v>0</v>
      </c>
      <c r="N1690" s="11"/>
      <c r="O1690" s="12" t="str">
        <f>IF(ISBLANK(Table1[[#This Row],[예약일(확정)]]),"",Table1[[#This Row],[예약일(확정)]]+7)</f>
        <v/>
      </c>
      <c r="P1690" s="11"/>
      <c r="Q1690" s="11"/>
      <c r="R1690" s="11"/>
      <c r="S1690" s="11"/>
      <c r="T1690" s="11"/>
      <c r="U1690" s="10"/>
    </row>
    <row r="1691" spans="1:21" ht="14">
      <c r="A1691" s="47" t="s">
        <v>3695</v>
      </c>
      <c r="B1691" s="151" t="str">
        <f>"https://www.instagram.com/"&amp;A1691</f>
        <v>https://www.instagram.com/salliqueenm</v>
      </c>
      <c r="C1691" s="109"/>
      <c r="D1691" s="150" t="s">
        <v>4</v>
      </c>
      <c r="E1691" s="20" t="str">
        <f ca="1">IF(AND(J1691&lt;&gt;"", O1691&lt;&gt;"", TODAY() &gt; O1691, N1691=""), "포스팅 지연",
IF(N1691&lt;&gt;"", "포스팅 완료",
IF(M1691=TRUE, "시술 완료",
IF(L1691=TRUE, "콘텐츠 가이드 전송",
IF(NOT(ISBLANK(J1691)), "예약 확정",
IF(I1691=TRUE, "구글폼 회신",
IF(H1691=TRUE, "구글폼 전송",
IF(G1691=TRUE, "거절",
IF(F1691=TRUE, "회신 수신",
"태핑 완료 회신대기")))))
))))</f>
        <v>태핑 완료 회신대기</v>
      </c>
      <c r="F1691" s="22" t="b">
        <v>0</v>
      </c>
      <c r="G1691" s="22" t="b">
        <v>0</v>
      </c>
      <c r="H1691" s="22" t="b">
        <v>0</v>
      </c>
      <c r="I1691" s="22" t="b">
        <f>IF(COUNTIF([1]!Form_Responses1[[#All],[Instagram account
(ex. idenel_official - Do not put "@")]], LOWER(A1691)) &gt; 0, TRUE, FALSE)</f>
        <v>0</v>
      </c>
      <c r="J1691" s="23"/>
      <c r="K1691" s="20" t="str">
        <f>IFERROR(VLOOKUP(LOWER(A1691), '[1]설문지 응답 시트1'!I:N, 6, FALSE), "")</f>
        <v/>
      </c>
      <c r="L1691" s="22" t="b">
        <v>0</v>
      </c>
      <c r="M1691" s="22" t="b">
        <v>0</v>
      </c>
      <c r="N1691" s="20"/>
      <c r="O1691" s="21" t="str">
        <f>IF(ISBLANK(Table1[[#This Row],[예약일(확정)]]),"",Table1[[#This Row],[예약일(확정)]]+7)</f>
        <v/>
      </c>
      <c r="P1691" s="20"/>
      <c r="Q1691" s="20"/>
      <c r="R1691" s="20"/>
      <c r="S1691" s="20"/>
      <c r="T1691" s="20"/>
      <c r="U1691" s="19"/>
    </row>
    <row r="1692" spans="1:21" ht="14">
      <c r="A1692" s="46" t="s">
        <v>3694</v>
      </c>
      <c r="B1692" s="152" t="str">
        <f>"https://www.instagram.com/"&amp;A1692</f>
        <v>https://www.instagram.com/thepostofficegirl</v>
      </c>
      <c r="C1692" s="107"/>
      <c r="D1692" s="148" t="s">
        <v>4</v>
      </c>
      <c r="E1692" s="11" t="str">
        <f ca="1">IF(AND(J1692&lt;&gt;"", O1692&lt;&gt;"", TODAY() &gt; O1692, N1692=""), "포스팅 지연",
IF(N1692&lt;&gt;"", "포스팅 완료",
IF(M1692=TRUE, "시술 완료",
IF(L1692=TRUE, "콘텐츠 가이드 전송",
IF(NOT(ISBLANK(J1692)), "예약 확정",
IF(I1692=TRUE, "구글폼 회신",
IF(H1692=TRUE, "구글폼 전송",
IF(G1692=TRUE, "거절",
IF(F1692=TRUE, "회신 수신",
"태핑 완료 회신대기")))))
))))</f>
        <v>태핑 완료 회신대기</v>
      </c>
      <c r="F1692" s="13" t="b">
        <v>0</v>
      </c>
      <c r="G1692" s="13" t="b">
        <v>0</v>
      </c>
      <c r="H1692" s="13" t="b">
        <v>0</v>
      </c>
      <c r="I1692" s="13" t="b">
        <f>IF(COUNTIF([1]!Form_Responses1[[#All],[Instagram account
(ex. idenel_official - Do not put "@")]], LOWER(A1692)) &gt; 0, TRUE, FALSE)</f>
        <v>0</v>
      </c>
      <c r="J1692" s="14"/>
      <c r="K1692" s="11" t="str">
        <f>IFERROR(VLOOKUP(LOWER(A1692), '[1]설문지 응답 시트1'!I:N, 6, FALSE), "")</f>
        <v/>
      </c>
      <c r="L1692" s="13" t="b">
        <v>0</v>
      </c>
      <c r="M1692" s="13" t="b">
        <v>0</v>
      </c>
      <c r="N1692" s="11"/>
      <c r="O1692" s="12" t="str">
        <f>IF(ISBLANK(Table1[[#This Row],[예약일(확정)]]),"",Table1[[#This Row],[예약일(확정)]]+7)</f>
        <v/>
      </c>
      <c r="P1692" s="11"/>
      <c r="Q1692" s="11"/>
      <c r="R1692" s="11"/>
      <c r="S1692" s="11"/>
      <c r="T1692" s="11"/>
      <c r="U1692" s="10"/>
    </row>
    <row r="1693" spans="1:21" ht="14">
      <c r="A1693" s="47" t="s">
        <v>3693</v>
      </c>
      <c r="B1693" s="151" t="str">
        <f>"https://www.instagram.com/"&amp;A1693</f>
        <v>https://www.instagram.com/shannonmarie.0316</v>
      </c>
      <c r="C1693" s="109"/>
      <c r="D1693" s="150" t="s">
        <v>4</v>
      </c>
      <c r="E1693" s="20" t="str">
        <f ca="1">IF(AND(J1693&lt;&gt;"", O1693&lt;&gt;"", TODAY() &gt; O1693, N1693=""), "포스팅 지연",
IF(N1693&lt;&gt;"", "포스팅 완료",
IF(M1693=TRUE, "시술 완료",
IF(L1693=TRUE, "콘텐츠 가이드 전송",
IF(NOT(ISBLANK(J1693)), "예약 확정",
IF(I1693=TRUE, "구글폼 회신",
IF(H1693=TRUE, "구글폼 전송",
IF(G1693=TRUE, "거절",
IF(F1693=TRUE, "회신 수신",
"태핑 완료 회신대기")))))
))))</f>
        <v>태핑 완료 회신대기</v>
      </c>
      <c r="F1693" s="22" t="b">
        <v>0</v>
      </c>
      <c r="G1693" s="22" t="b">
        <v>0</v>
      </c>
      <c r="H1693" s="22" t="b">
        <v>0</v>
      </c>
      <c r="I1693" s="22" t="b">
        <f>IF(COUNTIF([1]!Form_Responses1[[#All],[Instagram account
(ex. idenel_official - Do not put "@")]], LOWER(A1693)) &gt; 0, TRUE, FALSE)</f>
        <v>0</v>
      </c>
      <c r="J1693" s="23"/>
      <c r="K1693" s="20" t="str">
        <f>IFERROR(VLOOKUP(LOWER(A1693), '[1]설문지 응답 시트1'!I:N, 6, FALSE), "")</f>
        <v/>
      </c>
      <c r="L1693" s="22" t="b">
        <v>0</v>
      </c>
      <c r="M1693" s="22" t="b">
        <v>0</v>
      </c>
      <c r="N1693" s="20"/>
      <c r="O1693" s="21" t="str">
        <f>IF(ISBLANK(Table1[[#This Row],[예약일(확정)]]),"",Table1[[#This Row],[예약일(확정)]]+7)</f>
        <v/>
      </c>
      <c r="P1693" s="20"/>
      <c r="Q1693" s="20"/>
      <c r="R1693" s="20"/>
      <c r="S1693" s="20"/>
      <c r="T1693" s="20"/>
      <c r="U1693" s="19"/>
    </row>
    <row r="1694" spans="1:21" ht="14">
      <c r="A1694" s="46" t="s">
        <v>3692</v>
      </c>
      <c r="B1694" s="152" t="str">
        <f>"https://www.instagram.com/"&amp;A1694</f>
        <v>https://www.instagram.com/biancapanzironi</v>
      </c>
      <c r="C1694" s="107"/>
      <c r="D1694" s="148" t="s">
        <v>4</v>
      </c>
      <c r="E1694" s="11" t="str">
        <f ca="1">IF(AND(J1694&lt;&gt;"", O1694&lt;&gt;"", TODAY() &gt; O1694, N1694=""), "포스팅 지연",
IF(N1694&lt;&gt;"", "포스팅 완료",
IF(M1694=TRUE, "시술 완료",
IF(L1694=TRUE, "콘텐츠 가이드 전송",
IF(NOT(ISBLANK(J1694)), "예약 확정",
IF(I1694=TRUE, "구글폼 회신",
IF(H1694=TRUE, "구글폼 전송",
IF(G1694=TRUE, "거절",
IF(F1694=TRUE, "회신 수신",
"태핑 완료 회신대기")))))
))))</f>
        <v>태핑 완료 회신대기</v>
      </c>
      <c r="F1694" s="13" t="b">
        <v>0</v>
      </c>
      <c r="G1694" s="13" t="b">
        <v>0</v>
      </c>
      <c r="H1694" s="13" t="b">
        <v>0</v>
      </c>
      <c r="I1694" s="13" t="b">
        <f>IF(COUNTIF([1]!Form_Responses1[[#All],[Instagram account
(ex. idenel_official - Do not put "@")]], LOWER(A1694)) &gt; 0, TRUE, FALSE)</f>
        <v>0</v>
      </c>
      <c r="J1694" s="14"/>
      <c r="K1694" s="11" t="str">
        <f>IFERROR(VLOOKUP(LOWER(A1694), '[1]설문지 응답 시트1'!I:N, 6, FALSE), "")</f>
        <v/>
      </c>
      <c r="L1694" s="13" t="b">
        <v>0</v>
      </c>
      <c r="M1694" s="13" t="b">
        <v>0</v>
      </c>
      <c r="N1694" s="11"/>
      <c r="O1694" s="12" t="str">
        <f>IF(ISBLANK(Table1[[#This Row],[예약일(확정)]]),"",Table1[[#This Row],[예약일(확정)]]+7)</f>
        <v/>
      </c>
      <c r="P1694" s="11"/>
      <c r="Q1694" s="11"/>
      <c r="R1694" s="11"/>
      <c r="S1694" s="11"/>
      <c r="T1694" s="11"/>
      <c r="U1694" s="10"/>
    </row>
    <row r="1695" spans="1:21" ht="14">
      <c r="A1695" s="47" t="s">
        <v>3691</v>
      </c>
      <c r="B1695" s="151" t="str">
        <f>"https://www.instagram.com/"&amp;A1695</f>
        <v>https://www.instagram.com/hyunn.jh</v>
      </c>
      <c r="C1695" s="109"/>
      <c r="D1695" s="150" t="s">
        <v>4</v>
      </c>
      <c r="E1695" s="20" t="str">
        <f ca="1">IF(AND(J1695&lt;&gt;"", O1695&lt;&gt;"", TODAY() &gt; O1695, N1695=""), "포스팅 지연",
IF(N1695&lt;&gt;"", "포스팅 완료",
IF(M1695=TRUE, "시술 완료",
IF(L1695=TRUE, "콘텐츠 가이드 전송",
IF(NOT(ISBLANK(J1695)), "예약 확정",
IF(I1695=TRUE, "구글폼 회신",
IF(H1695=TRUE, "구글폼 전송",
IF(G1695=TRUE, "거절",
IF(F1695=TRUE, "회신 수신",
"태핑 완료 회신대기")))))
))))</f>
        <v>태핑 완료 회신대기</v>
      </c>
      <c r="F1695" s="22" t="b">
        <v>0</v>
      </c>
      <c r="G1695" s="22" t="b">
        <v>0</v>
      </c>
      <c r="H1695" s="22" t="b">
        <v>0</v>
      </c>
      <c r="I1695" s="22" t="b">
        <f>IF(COUNTIF([1]!Form_Responses1[[#All],[Instagram account
(ex. idenel_official - Do not put "@")]], LOWER(A1695)) &gt; 0, TRUE, FALSE)</f>
        <v>0</v>
      </c>
      <c r="J1695" s="23"/>
      <c r="K1695" s="20" t="str">
        <f>IFERROR(VLOOKUP(LOWER(A1695), '[1]설문지 응답 시트1'!I:N, 6, FALSE), "")</f>
        <v/>
      </c>
      <c r="L1695" s="22" t="b">
        <v>0</v>
      </c>
      <c r="M1695" s="22" t="b">
        <v>0</v>
      </c>
      <c r="N1695" s="20"/>
      <c r="O1695" s="21" t="str">
        <f>IF(ISBLANK(Table1[[#This Row],[예약일(확정)]]),"",Table1[[#This Row],[예약일(확정)]]+7)</f>
        <v/>
      </c>
      <c r="P1695" s="20"/>
      <c r="Q1695" s="20"/>
      <c r="R1695" s="20"/>
      <c r="S1695" s="20"/>
      <c r="T1695" s="20"/>
      <c r="U1695" s="19"/>
    </row>
    <row r="1696" spans="1:21" ht="14">
      <c r="A1696" s="46" t="s">
        <v>3690</v>
      </c>
      <c r="B1696" s="152" t="str">
        <f>"https://www.instagram.com/"&amp;A1696</f>
        <v>https://www.instagram.com/veronikhp</v>
      </c>
      <c r="C1696" s="107"/>
      <c r="D1696" s="148" t="s">
        <v>4</v>
      </c>
      <c r="E1696" s="11" t="str">
        <f ca="1">IF(AND(J1696&lt;&gt;"", O1696&lt;&gt;"", TODAY() &gt; O1696, N1696=""), "포스팅 지연",
IF(N1696&lt;&gt;"", "포스팅 완료",
IF(M1696=TRUE, "시술 완료",
IF(L1696=TRUE, "콘텐츠 가이드 전송",
IF(NOT(ISBLANK(J1696)), "예약 확정",
IF(I1696=TRUE, "구글폼 회신",
IF(H1696=TRUE, "구글폼 전송",
IF(G1696=TRUE, "거절",
IF(F1696=TRUE, "회신 수신",
"태핑 완료 회신대기")))))
))))</f>
        <v>태핑 완료 회신대기</v>
      </c>
      <c r="F1696" s="13" t="b">
        <v>0</v>
      </c>
      <c r="G1696" s="13" t="b">
        <v>0</v>
      </c>
      <c r="H1696" s="13" t="b">
        <v>0</v>
      </c>
      <c r="I1696" s="13" t="b">
        <f>IF(COUNTIF([1]!Form_Responses1[[#All],[Instagram account
(ex. idenel_official - Do not put "@")]], LOWER(A1696)) &gt; 0, TRUE, FALSE)</f>
        <v>0</v>
      </c>
      <c r="J1696" s="14"/>
      <c r="K1696" s="11" t="str">
        <f>IFERROR(VLOOKUP(LOWER(A1696), '[1]설문지 응답 시트1'!I:N, 6, FALSE), "")</f>
        <v/>
      </c>
      <c r="L1696" s="13" t="b">
        <v>0</v>
      </c>
      <c r="M1696" s="13" t="b">
        <v>0</v>
      </c>
      <c r="N1696" s="11"/>
      <c r="O1696" s="12" t="str">
        <f>IF(ISBLANK(Table1[[#This Row],[예약일(확정)]]),"",Table1[[#This Row],[예약일(확정)]]+7)</f>
        <v/>
      </c>
      <c r="P1696" s="11"/>
      <c r="Q1696" s="11"/>
      <c r="R1696" s="11"/>
      <c r="S1696" s="11"/>
      <c r="T1696" s="11"/>
      <c r="U1696" s="10"/>
    </row>
    <row r="1697" spans="1:21" ht="14">
      <c r="A1697" s="47" t="s">
        <v>3689</v>
      </c>
      <c r="B1697" s="151" t="str">
        <f>"https://www.instagram.com/"&amp;A1697</f>
        <v>https://www.instagram.com/dheaspahic</v>
      </c>
      <c r="C1697" s="109"/>
      <c r="D1697" s="150" t="s">
        <v>4</v>
      </c>
      <c r="E1697" s="20" t="str">
        <f ca="1">IF(AND(J1697&lt;&gt;"", O1697&lt;&gt;"", TODAY() &gt; O1697, N1697=""), "포스팅 지연",
IF(N1697&lt;&gt;"", "포스팅 완료",
IF(M1697=TRUE, "시술 완료",
IF(L1697=TRUE, "콘텐츠 가이드 전송",
IF(NOT(ISBLANK(J1697)), "예약 확정",
IF(I1697=TRUE, "구글폼 회신",
IF(H1697=TRUE, "구글폼 전송",
IF(G1697=TRUE, "거절",
IF(F1697=TRUE, "회신 수신",
"태핑 완료 회신대기")))))
))))</f>
        <v>회신 수신</v>
      </c>
      <c r="F1697" s="22" t="b">
        <v>1</v>
      </c>
      <c r="G1697" s="22" t="b">
        <v>0</v>
      </c>
      <c r="H1697" s="22" t="b">
        <v>0</v>
      </c>
      <c r="I1697" s="22" t="b">
        <f>IF(COUNTIF([1]!Form_Responses1[[#All],[Instagram account
(ex. idenel_official - Do not put "@")]], LOWER(A1697)) &gt; 0, TRUE, FALSE)</f>
        <v>0</v>
      </c>
      <c r="J1697" s="23"/>
      <c r="K1697" s="20" t="str">
        <f>IFERROR(VLOOKUP(LOWER(A1697), '[1]설문지 응답 시트1'!I:N, 6, FALSE), "")</f>
        <v/>
      </c>
      <c r="L1697" s="22" t="b">
        <v>0</v>
      </c>
      <c r="M1697" s="22" t="b">
        <v>0</v>
      </c>
      <c r="N1697" s="20"/>
      <c r="O1697" s="21" t="str">
        <f>IF(ISBLANK(Table1[[#This Row],[예약일(확정)]]),"",Table1[[#This Row],[예약일(확정)]]+7)</f>
        <v/>
      </c>
      <c r="P1697" s="20"/>
      <c r="Q1697" s="20"/>
      <c r="R1697" s="20"/>
      <c r="S1697" s="20"/>
      <c r="T1697" s="20"/>
      <c r="U1697" s="19"/>
    </row>
    <row r="1698" spans="1:21" ht="14">
      <c r="A1698" s="46" t="s">
        <v>3688</v>
      </c>
      <c r="B1698" s="152" t="str">
        <f>"https://www.instagram.com/"&amp;A1698</f>
        <v>https://www.instagram.com/yurichiu0325</v>
      </c>
      <c r="C1698" s="107"/>
      <c r="D1698" s="148" t="s">
        <v>4</v>
      </c>
      <c r="E1698" s="11" t="str">
        <f ca="1">IF(AND(J1698&lt;&gt;"", O1698&lt;&gt;"", TODAY() &gt; O1698, N1698=""), "포스팅 지연",
IF(N1698&lt;&gt;"", "포스팅 완료",
IF(M1698=TRUE, "시술 완료",
IF(L1698=TRUE, "콘텐츠 가이드 전송",
IF(NOT(ISBLANK(J1698)), "예약 확정",
IF(I1698=TRUE, "구글폼 회신",
IF(H1698=TRUE, "구글폼 전송",
IF(G1698=TRUE, "거절",
IF(F1698=TRUE, "회신 수신",
"태핑 완료 회신대기")))))
))))</f>
        <v>태핑 완료 회신대기</v>
      </c>
      <c r="F1698" s="13" t="b">
        <v>0</v>
      </c>
      <c r="G1698" s="13" t="b">
        <v>0</v>
      </c>
      <c r="H1698" s="13" t="b">
        <v>0</v>
      </c>
      <c r="I1698" s="13" t="b">
        <f>IF(COUNTIF([1]!Form_Responses1[[#All],[Instagram account
(ex. idenel_official - Do not put "@")]], LOWER(A1698)) &gt; 0, TRUE, FALSE)</f>
        <v>0</v>
      </c>
      <c r="J1698" s="14"/>
      <c r="K1698" s="11" t="str">
        <f>IFERROR(VLOOKUP(LOWER(A1698), '[1]설문지 응답 시트1'!I:N, 6, FALSE), "")</f>
        <v/>
      </c>
      <c r="L1698" s="13" t="b">
        <v>0</v>
      </c>
      <c r="M1698" s="13" t="b">
        <v>0</v>
      </c>
      <c r="N1698" s="11"/>
      <c r="O1698" s="12" t="str">
        <f>IF(ISBLANK(Table1[[#This Row],[예약일(확정)]]),"",Table1[[#This Row],[예약일(확정)]]+7)</f>
        <v/>
      </c>
      <c r="P1698" s="11"/>
      <c r="Q1698" s="11"/>
      <c r="R1698" s="11"/>
      <c r="S1698" s="11"/>
      <c r="T1698" s="11"/>
      <c r="U1698" s="10"/>
    </row>
    <row r="1699" spans="1:21" ht="14">
      <c r="A1699" s="47" t="s">
        <v>3687</v>
      </c>
      <c r="B1699" s="151" t="str">
        <f>"https://www.instagram.com/"&amp;A1699</f>
        <v>https://www.instagram.com/ceeforyourselfx</v>
      </c>
      <c r="C1699" s="109"/>
      <c r="D1699" s="150" t="s">
        <v>4</v>
      </c>
      <c r="E1699" s="20" t="str">
        <f ca="1">IF(AND(J1699&lt;&gt;"", O1699&lt;&gt;"", TODAY() &gt; O1699, N1699=""), "포스팅 지연",
IF(N1699&lt;&gt;"", "포스팅 완료",
IF(M1699=TRUE, "시술 완료",
IF(L1699=TRUE, "콘텐츠 가이드 전송",
IF(NOT(ISBLANK(J1699)), "예약 확정",
IF(I1699=TRUE, "구글폼 회신",
IF(H1699=TRUE, "구글폼 전송",
IF(G1699=TRUE, "거절",
IF(F1699=TRUE, "회신 수신",
"태핑 완료 회신대기")))))
))))</f>
        <v>태핑 완료 회신대기</v>
      </c>
      <c r="F1699" s="22" t="b">
        <v>0</v>
      </c>
      <c r="G1699" s="22" t="b">
        <v>0</v>
      </c>
      <c r="H1699" s="22" t="b">
        <v>0</v>
      </c>
      <c r="I1699" s="22" t="b">
        <f>IF(COUNTIF([1]!Form_Responses1[[#All],[Instagram account
(ex. idenel_official - Do not put "@")]], LOWER(A1699)) &gt; 0, TRUE, FALSE)</f>
        <v>0</v>
      </c>
      <c r="J1699" s="23"/>
      <c r="K1699" s="20" t="str">
        <f>IFERROR(VLOOKUP(LOWER(A1699), '[1]설문지 응답 시트1'!I:N, 6, FALSE), "")</f>
        <v/>
      </c>
      <c r="L1699" s="22" t="b">
        <v>0</v>
      </c>
      <c r="M1699" s="22" t="b">
        <v>0</v>
      </c>
      <c r="N1699" s="20"/>
      <c r="O1699" s="21" t="str">
        <f>IF(ISBLANK(Table1[[#This Row],[예약일(확정)]]),"",Table1[[#This Row],[예약일(확정)]]+7)</f>
        <v/>
      </c>
      <c r="P1699" s="20"/>
      <c r="Q1699" s="20"/>
      <c r="R1699" s="20"/>
      <c r="S1699" s="20"/>
      <c r="T1699" s="20"/>
      <c r="U1699" s="19"/>
    </row>
    <row r="1700" spans="1:21" ht="14">
      <c r="A1700" s="46" t="s">
        <v>3686</v>
      </c>
      <c r="B1700" s="152" t="str">
        <f>"https://www.instagram.com/"&amp;A1700</f>
        <v>https://www.instagram.com/lexandkris</v>
      </c>
      <c r="C1700" s="107"/>
      <c r="D1700" s="148" t="s">
        <v>4</v>
      </c>
      <c r="E1700" s="11" t="str">
        <f ca="1">IF(AND(J1700&lt;&gt;"", O1700&lt;&gt;"", TODAY() &gt; O1700, N1700=""), "포스팅 지연",
IF(N1700&lt;&gt;"", "포스팅 완료",
IF(M1700=TRUE, "시술 완료",
IF(L1700=TRUE, "콘텐츠 가이드 전송",
IF(NOT(ISBLANK(J1700)), "예약 확정",
IF(I1700=TRUE, "구글폼 회신",
IF(H1700=TRUE, "구글폼 전송",
IF(G1700=TRUE, "거절",
IF(F1700=TRUE, "회신 수신",
"태핑 완료 회신대기")))))
))))</f>
        <v>태핑 완료 회신대기</v>
      </c>
      <c r="F1700" s="13" t="b">
        <v>0</v>
      </c>
      <c r="G1700" s="13" t="b">
        <v>0</v>
      </c>
      <c r="H1700" s="13" t="b">
        <v>0</v>
      </c>
      <c r="I1700" s="13" t="b">
        <f>IF(COUNTIF([1]!Form_Responses1[[#All],[Instagram account
(ex. idenel_official - Do not put "@")]], LOWER(A1700)) &gt; 0, TRUE, FALSE)</f>
        <v>0</v>
      </c>
      <c r="J1700" s="14"/>
      <c r="K1700" s="11" t="str">
        <f>IFERROR(VLOOKUP(LOWER(A1700), '[1]설문지 응답 시트1'!I:N, 6, FALSE), "")</f>
        <v/>
      </c>
      <c r="L1700" s="13" t="b">
        <v>0</v>
      </c>
      <c r="M1700" s="13" t="b">
        <v>0</v>
      </c>
      <c r="N1700" s="11"/>
      <c r="O1700" s="12" t="str">
        <f>IF(ISBLANK(Table1[[#This Row],[예약일(확정)]]),"",Table1[[#This Row],[예약일(확정)]]+7)</f>
        <v/>
      </c>
      <c r="P1700" s="11"/>
      <c r="Q1700" s="11"/>
      <c r="R1700" s="11"/>
      <c r="S1700" s="11"/>
      <c r="T1700" s="11"/>
      <c r="U1700" s="10"/>
    </row>
    <row r="1701" spans="1:21" ht="14">
      <c r="A1701" s="47" t="s">
        <v>3685</v>
      </c>
      <c r="B1701" s="151" t="str">
        <f>"https://www.instagram.com/"&amp;A1701</f>
        <v>https://www.instagram.com/soymaryjane7</v>
      </c>
      <c r="C1701" s="109"/>
      <c r="D1701" s="150" t="s">
        <v>4</v>
      </c>
      <c r="E1701" s="20" t="str">
        <f ca="1">IF(AND(J1701&lt;&gt;"", O1701&lt;&gt;"", TODAY() &gt; O1701, N1701=""), "포스팅 지연",
IF(N1701&lt;&gt;"", "포스팅 완료",
IF(M1701=TRUE, "시술 완료",
IF(L1701=TRUE, "콘텐츠 가이드 전송",
IF(NOT(ISBLANK(J1701)), "예약 확정",
IF(I1701=TRUE, "구글폼 회신",
IF(H1701=TRUE, "구글폼 전송",
IF(G1701=TRUE, "거절",
IF(F1701=TRUE, "회신 수신",
"태핑 완료 회신대기")))))
))))</f>
        <v>회신 수신</v>
      </c>
      <c r="F1701" s="22" t="b">
        <v>1</v>
      </c>
      <c r="G1701" s="22" t="b">
        <v>0</v>
      </c>
      <c r="H1701" s="22" t="b">
        <v>0</v>
      </c>
      <c r="I1701" s="22" t="b">
        <f>IF(COUNTIF([1]!Form_Responses1[[#All],[Instagram account
(ex. idenel_official - Do not put "@")]], LOWER(A1701)) &gt; 0, TRUE, FALSE)</f>
        <v>0</v>
      </c>
      <c r="J1701" s="23"/>
      <c r="K1701" s="20" t="str">
        <f>IFERROR(VLOOKUP(LOWER(A1701), '[1]설문지 응답 시트1'!I:N, 6, FALSE), "")</f>
        <v/>
      </c>
      <c r="L1701" s="22" t="b">
        <v>0</v>
      </c>
      <c r="M1701" s="22" t="b">
        <v>0</v>
      </c>
      <c r="N1701" s="20"/>
      <c r="O1701" s="21" t="str">
        <f>IF(ISBLANK(Table1[[#This Row],[예약일(확정)]]),"",Table1[[#This Row],[예약일(확정)]]+7)</f>
        <v/>
      </c>
      <c r="P1701" s="20"/>
      <c r="Q1701" s="20"/>
      <c r="R1701" s="20"/>
      <c r="S1701" s="20"/>
      <c r="T1701" s="20"/>
      <c r="U1701" s="19"/>
    </row>
    <row r="1702" spans="1:21" ht="14">
      <c r="A1702" s="46" t="s">
        <v>3684</v>
      </c>
      <c r="B1702" s="152" t="str">
        <f>"https://www.instagram.com/"&amp;A1702</f>
        <v>https://www.instagram.com/kuvelutetseo</v>
      </c>
      <c r="C1702" s="107"/>
      <c r="D1702" s="148" t="s">
        <v>4</v>
      </c>
      <c r="E1702" s="11" t="str">
        <f ca="1">IF(AND(J1702&lt;&gt;"", O1702&lt;&gt;"", TODAY() &gt; O1702, N1702=""), "포스팅 지연",
IF(N1702&lt;&gt;"", "포스팅 완료",
IF(M1702=TRUE, "시술 완료",
IF(L1702=TRUE, "콘텐츠 가이드 전송",
IF(NOT(ISBLANK(J1702)), "예약 확정",
IF(I1702=TRUE, "구글폼 회신",
IF(H1702=TRUE, "구글폼 전송",
IF(G1702=TRUE, "거절",
IF(F1702=TRUE, "회신 수신",
"태핑 완료 회신대기")))))
))))</f>
        <v>태핑 완료 회신대기</v>
      </c>
      <c r="F1702" s="13" t="b">
        <v>0</v>
      </c>
      <c r="G1702" s="13" t="b">
        <v>0</v>
      </c>
      <c r="H1702" s="13" t="b">
        <v>0</v>
      </c>
      <c r="I1702" s="13" t="b">
        <f>IF(COUNTIF([1]!Form_Responses1[[#All],[Instagram account
(ex. idenel_official - Do not put "@")]], LOWER(A1702)) &gt; 0, TRUE, FALSE)</f>
        <v>0</v>
      </c>
      <c r="J1702" s="14"/>
      <c r="K1702" s="11" t="str">
        <f>IFERROR(VLOOKUP(LOWER(A1702), '[1]설문지 응답 시트1'!I:N, 6, FALSE), "")</f>
        <v/>
      </c>
      <c r="L1702" s="13" t="b">
        <v>0</v>
      </c>
      <c r="M1702" s="13" t="b">
        <v>0</v>
      </c>
      <c r="N1702" s="11"/>
      <c r="O1702" s="12" t="str">
        <f>IF(ISBLANK(Table1[[#This Row],[예약일(확정)]]),"",Table1[[#This Row],[예약일(확정)]]+7)</f>
        <v/>
      </c>
      <c r="P1702" s="11"/>
      <c r="Q1702" s="11"/>
      <c r="R1702" s="11"/>
      <c r="S1702" s="11"/>
      <c r="T1702" s="11"/>
      <c r="U1702" s="10"/>
    </row>
    <row r="1703" spans="1:21" ht="14">
      <c r="A1703" s="164" t="s">
        <v>3683</v>
      </c>
      <c r="B1703" s="38" t="str">
        <f>"https://www.instagram.com/"&amp;A1703</f>
        <v>https://www.instagram.com/baebeat_</v>
      </c>
      <c r="C1703" s="37"/>
      <c r="D1703" s="150" t="s">
        <v>4</v>
      </c>
      <c r="E1703" s="20" t="str">
        <f ca="1">IF(AND(J1703&lt;&gt;"", O1703&lt;&gt;"", TODAY() &gt; O1703, N1703=""), "포스팅 지연",
IF(N1703&lt;&gt;"", "포스팅 완료",
IF(M1703=TRUE, "시술 완료",
IF(L1703=TRUE, "콘텐츠 가이드 전송",
IF(NOT(ISBLANK(J1703)), "예약 확정",
IF(I1703=TRUE, "구글폼 회신",
IF(H1703=TRUE, "구글폼 전송",
IF(G1703=TRUE, "거절",
IF(F1703=TRUE, "회신 수신",
"태핑 완료 회신대기")))))
))))</f>
        <v>태핑 완료 회신대기</v>
      </c>
      <c r="F1703" s="22" t="b">
        <v>0</v>
      </c>
      <c r="G1703" s="22" t="b">
        <v>0</v>
      </c>
      <c r="H1703" s="22" t="b">
        <v>0</v>
      </c>
      <c r="I1703" s="22" t="b">
        <f>IF(COUNTIF([1]!Form_Responses1[[#All],[Instagram account
(ex. idenel_official - Do not put "@")]], LOWER(A1703)) &gt; 0, TRUE, FALSE)</f>
        <v>0</v>
      </c>
      <c r="J1703" s="23"/>
      <c r="K1703" s="20" t="str">
        <f>IFERROR(VLOOKUP(LOWER(A1703), '[1]설문지 응답 시트1'!I:N, 6, FALSE), "")</f>
        <v/>
      </c>
      <c r="L1703" s="22" t="b">
        <v>0</v>
      </c>
      <c r="M1703" s="22" t="b">
        <v>0</v>
      </c>
      <c r="N1703" s="20"/>
      <c r="O1703" s="21" t="str">
        <f>IF(ISBLANK(Table1[[#This Row],[예약일(확정)]]),"",Table1[[#This Row],[예약일(확정)]]+7)</f>
        <v/>
      </c>
      <c r="P1703" s="20"/>
      <c r="Q1703" s="20"/>
      <c r="R1703" s="20"/>
      <c r="S1703" s="20"/>
      <c r="T1703" s="20"/>
      <c r="U1703" s="19"/>
    </row>
    <row r="1704" spans="1:21" ht="14">
      <c r="A1704" s="64" t="s">
        <v>3682</v>
      </c>
      <c r="B1704" s="35" t="str">
        <f>"https://www.instagram.com/"&amp;A1704</f>
        <v>https://www.instagram.com/jsgogovlog</v>
      </c>
      <c r="C1704" s="34"/>
      <c r="D1704" s="148" t="s">
        <v>4</v>
      </c>
      <c r="E1704" s="11" t="str">
        <f ca="1">IF(AND(J1704&lt;&gt;"", O1704&lt;&gt;"", TODAY() &gt; O1704, N1704=""), "포스팅 지연",
IF(N1704&lt;&gt;"", "포스팅 완료",
IF(M1704=TRUE, "시술 완료",
IF(L1704=TRUE, "콘텐츠 가이드 전송",
IF(NOT(ISBLANK(J1704)), "예약 확정",
IF(I1704=TRUE, "구글폼 회신",
IF(H1704=TRUE, "구글폼 전송",
IF(G1704=TRUE, "거절",
IF(F1704=TRUE, "회신 수신",
"태핑 완료 회신대기")))))
))))</f>
        <v>태핑 완료 회신대기</v>
      </c>
      <c r="F1704" s="13" t="b">
        <v>0</v>
      </c>
      <c r="G1704" s="13" t="b">
        <v>0</v>
      </c>
      <c r="H1704" s="13" t="b">
        <v>0</v>
      </c>
      <c r="I1704" s="13" t="b">
        <f>IF(COUNTIF([1]!Form_Responses1[[#All],[Instagram account
(ex. idenel_official - Do not put "@")]], LOWER(A1704)) &gt; 0, TRUE, FALSE)</f>
        <v>0</v>
      </c>
      <c r="J1704" s="14"/>
      <c r="K1704" s="11" t="str">
        <f>IFERROR(VLOOKUP(LOWER(A1704), '[1]설문지 응답 시트1'!I:N, 6, FALSE), "")</f>
        <v/>
      </c>
      <c r="L1704" s="13" t="b">
        <v>0</v>
      </c>
      <c r="M1704" s="13" t="b">
        <v>0</v>
      </c>
      <c r="N1704" s="11"/>
      <c r="O1704" s="12" t="str">
        <f>IF(ISBLANK(Table1[[#This Row],[예약일(확정)]]),"",Table1[[#This Row],[예약일(확정)]]+7)</f>
        <v/>
      </c>
      <c r="P1704" s="11"/>
      <c r="Q1704" s="11"/>
      <c r="R1704" s="11"/>
      <c r="S1704" s="11"/>
      <c r="T1704" s="11"/>
      <c r="U1704" s="10"/>
    </row>
    <row r="1705" spans="1:21" ht="14">
      <c r="A1705" s="164" t="s">
        <v>3681</v>
      </c>
      <c r="B1705" s="38" t="str">
        <f>"https://www.instagram.com/"&amp;A1705</f>
        <v>https://www.instagram.com/vanefitcorea</v>
      </c>
      <c r="C1705" s="37"/>
      <c r="D1705" s="150" t="s">
        <v>4</v>
      </c>
      <c r="E1705" s="20" t="str">
        <f ca="1">IF(AND(J1705&lt;&gt;"", O1705&lt;&gt;"", TODAY() &gt; O1705, N1705=""), "포스팅 지연",
IF(N1705&lt;&gt;"", "포스팅 완료",
IF(M1705=TRUE, "시술 완료",
IF(L1705=TRUE, "콘텐츠 가이드 전송",
IF(NOT(ISBLANK(J1705)), "예약 확정",
IF(I1705=TRUE, "구글폼 회신",
IF(H1705=TRUE, "구글폼 전송",
IF(G1705=TRUE, "거절",
IF(F1705=TRUE, "회신 수신",
"태핑 완료 회신대기")))))
))))</f>
        <v>태핑 완료 회신대기</v>
      </c>
      <c r="F1705" s="22" t="b">
        <v>0</v>
      </c>
      <c r="G1705" s="22" t="b">
        <v>0</v>
      </c>
      <c r="H1705" s="22" t="b">
        <v>0</v>
      </c>
      <c r="I1705" s="22" t="b">
        <f>IF(COUNTIF([1]!Form_Responses1[[#All],[Instagram account
(ex. idenel_official - Do not put "@")]], LOWER(A1705)) &gt; 0, TRUE, FALSE)</f>
        <v>0</v>
      </c>
      <c r="J1705" s="23"/>
      <c r="K1705" s="20" t="str">
        <f>IFERROR(VLOOKUP(LOWER(A1705), '[1]설문지 응답 시트1'!I:N, 6, FALSE), "")</f>
        <v/>
      </c>
      <c r="L1705" s="22" t="b">
        <v>0</v>
      </c>
      <c r="M1705" s="22" t="b">
        <v>0</v>
      </c>
      <c r="N1705" s="20"/>
      <c r="O1705" s="21" t="str">
        <f>IF(ISBLANK(Table1[[#This Row],[예약일(확정)]]),"",Table1[[#This Row],[예약일(확정)]]+7)</f>
        <v/>
      </c>
      <c r="P1705" s="20"/>
      <c r="Q1705" s="20"/>
      <c r="R1705" s="20"/>
      <c r="S1705" s="20"/>
      <c r="T1705" s="20"/>
      <c r="U1705" s="19"/>
    </row>
    <row r="1706" spans="1:21" ht="14">
      <c r="A1706" s="64" t="s">
        <v>3680</v>
      </c>
      <c r="B1706" s="35" t="str">
        <f>"https://www.instagram.com/"&amp;A1706</f>
        <v>https://www.instagram.com/najeujan</v>
      </c>
      <c r="C1706" s="34"/>
      <c r="D1706" s="148" t="s">
        <v>4</v>
      </c>
      <c r="E1706" s="11" t="str">
        <f ca="1">IF(AND(J1706&lt;&gt;"", O1706&lt;&gt;"", TODAY() &gt; O1706, N1706=""), "포스팅 지연",
IF(N1706&lt;&gt;"", "포스팅 완료",
IF(M1706=TRUE, "시술 완료",
IF(L1706=TRUE, "콘텐츠 가이드 전송",
IF(NOT(ISBLANK(J1706)), "예약 확정",
IF(I1706=TRUE, "구글폼 회신",
IF(H1706=TRUE, "구글폼 전송",
IF(G1706=TRUE, "거절",
IF(F1706=TRUE, "회신 수신",
"태핑 완료 회신대기")))))
))))</f>
        <v>태핑 완료 회신대기</v>
      </c>
      <c r="F1706" s="13" t="b">
        <v>0</v>
      </c>
      <c r="G1706" s="13" t="b">
        <v>0</v>
      </c>
      <c r="H1706" s="13" t="b">
        <v>0</v>
      </c>
      <c r="I1706" s="13" t="b">
        <f>IF(COUNTIF([1]!Form_Responses1[[#All],[Instagram account
(ex. idenel_official - Do not put "@")]], LOWER(A1706)) &gt; 0, TRUE, FALSE)</f>
        <v>0</v>
      </c>
      <c r="J1706" s="14"/>
      <c r="K1706" s="11" t="str">
        <f>IFERROR(VLOOKUP(LOWER(A1706), '[1]설문지 응답 시트1'!I:N, 6, FALSE), "")</f>
        <v/>
      </c>
      <c r="L1706" s="13" t="b">
        <v>0</v>
      </c>
      <c r="M1706" s="13" t="b">
        <v>0</v>
      </c>
      <c r="N1706" s="11"/>
      <c r="O1706" s="12" t="str">
        <f>IF(ISBLANK(Table1[[#This Row],[예약일(확정)]]),"",Table1[[#This Row],[예약일(확정)]]+7)</f>
        <v/>
      </c>
      <c r="P1706" s="11"/>
      <c r="Q1706" s="11"/>
      <c r="R1706" s="11"/>
      <c r="S1706" s="11"/>
      <c r="T1706" s="11"/>
      <c r="U1706" s="10"/>
    </row>
    <row r="1707" spans="1:21" ht="14">
      <c r="A1707" s="47" t="s">
        <v>3679</v>
      </c>
      <c r="B1707" s="151" t="str">
        <f>"https://www.instagram.com/"&amp;A1707</f>
        <v>https://www.instagram.com/countingstars</v>
      </c>
      <c r="C1707" s="109"/>
      <c r="D1707" s="150" t="s">
        <v>4</v>
      </c>
      <c r="E1707" s="20" t="str">
        <f ca="1">IF(AND(J1707&lt;&gt;"", O1707&lt;&gt;"", TODAY() &gt; O1707, N1707=""), "포스팅 지연",
IF(N1707&lt;&gt;"", "포스팅 완료",
IF(M1707=TRUE, "시술 완료",
IF(L1707=TRUE, "콘텐츠 가이드 전송",
IF(NOT(ISBLANK(J1707)), "예약 확정",
IF(I1707=TRUE, "구글폼 회신",
IF(H1707=TRUE, "구글폼 전송",
IF(G1707=TRUE, "거절",
IF(F1707=TRUE, "회신 수신",
"태핑 완료 회신대기")))))
))))</f>
        <v>태핑 완료 회신대기</v>
      </c>
      <c r="F1707" s="22" t="b">
        <v>0</v>
      </c>
      <c r="G1707" s="22" t="b">
        <v>0</v>
      </c>
      <c r="H1707" s="22" t="b">
        <v>0</v>
      </c>
      <c r="I1707" s="22" t="b">
        <f>IF(COUNTIF([1]!Form_Responses1[[#All],[Instagram account
(ex. idenel_official - Do not put "@")]], LOWER(A1707)) &gt; 0, TRUE, FALSE)</f>
        <v>0</v>
      </c>
      <c r="J1707" s="23"/>
      <c r="K1707" s="20" t="str">
        <f>IFERROR(VLOOKUP(LOWER(A1707), '[1]설문지 응답 시트1'!I:N, 6, FALSE), "")</f>
        <v/>
      </c>
      <c r="L1707" s="22" t="b">
        <v>0</v>
      </c>
      <c r="M1707" s="22" t="b">
        <v>0</v>
      </c>
      <c r="N1707" s="20"/>
      <c r="O1707" s="21" t="str">
        <f>IF(ISBLANK(Table1[[#This Row],[예약일(확정)]]),"",Table1[[#This Row],[예약일(확정)]]+7)</f>
        <v/>
      </c>
      <c r="P1707" s="20"/>
      <c r="Q1707" s="20"/>
      <c r="R1707" s="20"/>
      <c r="S1707" s="20"/>
      <c r="T1707" s="20"/>
      <c r="U1707" s="19"/>
    </row>
    <row r="1708" spans="1:21" ht="14">
      <c r="A1708" s="46" t="s">
        <v>3678</v>
      </c>
      <c r="B1708" s="152" t="str">
        <f>"https://www.instagram.com/"&amp;A1708</f>
        <v>https://www.instagram.com/uncoreanoinitalia</v>
      </c>
      <c r="C1708" s="107"/>
      <c r="D1708" s="148" t="s">
        <v>4</v>
      </c>
      <c r="E1708" s="11" t="str">
        <f ca="1">IF(AND(J1708&lt;&gt;"", O1708&lt;&gt;"", TODAY() &gt; O1708, N1708=""), "포스팅 지연",
IF(N1708&lt;&gt;"", "포스팅 완료",
IF(M1708=TRUE, "시술 완료",
IF(L1708=TRUE, "콘텐츠 가이드 전송",
IF(NOT(ISBLANK(J1708)), "예약 확정",
IF(I1708=TRUE, "구글폼 회신",
IF(H1708=TRUE, "구글폼 전송",
IF(G1708=TRUE, "거절",
IF(F1708=TRUE, "회신 수신",
"태핑 완료 회신대기")))))
))))</f>
        <v>태핑 완료 회신대기</v>
      </c>
      <c r="F1708" s="13" t="b">
        <v>0</v>
      </c>
      <c r="G1708" s="13" t="b">
        <v>0</v>
      </c>
      <c r="H1708" s="13" t="b">
        <v>0</v>
      </c>
      <c r="I1708" s="13" t="b">
        <f>IF(COUNTIF([1]!Form_Responses1[[#All],[Instagram account
(ex. idenel_official - Do not put "@")]], LOWER(A1708)) &gt; 0, TRUE, FALSE)</f>
        <v>0</v>
      </c>
      <c r="J1708" s="14"/>
      <c r="K1708" s="11" t="str">
        <f>IFERROR(VLOOKUP(LOWER(A1708), '[1]설문지 응답 시트1'!I:N, 6, FALSE), "")</f>
        <v/>
      </c>
      <c r="L1708" s="13" t="b">
        <v>0</v>
      </c>
      <c r="M1708" s="13" t="b">
        <v>0</v>
      </c>
      <c r="N1708" s="11"/>
      <c r="O1708" s="12" t="str">
        <f>IF(ISBLANK(Table1[[#This Row],[예약일(확정)]]),"",Table1[[#This Row],[예약일(확정)]]+7)</f>
        <v/>
      </c>
      <c r="P1708" s="11"/>
      <c r="Q1708" s="11"/>
      <c r="R1708" s="11"/>
      <c r="S1708" s="11"/>
      <c r="T1708" s="11"/>
      <c r="U1708" s="10"/>
    </row>
    <row r="1709" spans="1:21" ht="14">
      <c r="A1709" s="47" t="s">
        <v>3677</v>
      </c>
      <c r="B1709" s="151" t="str">
        <f>"https://www.instagram.com/"&amp;A1709</f>
        <v>https://www.instagram.com/anagabrielarodrig</v>
      </c>
      <c r="C1709" s="109"/>
      <c r="D1709" s="150" t="s">
        <v>4</v>
      </c>
      <c r="E1709" s="20" t="str">
        <f ca="1">IF(AND(J1709&lt;&gt;"", O1709&lt;&gt;"", TODAY() &gt; O1709, N1709=""), "포스팅 지연",
IF(N1709&lt;&gt;"", "포스팅 완료",
IF(M1709=TRUE, "시술 완료",
IF(L1709=TRUE, "콘텐츠 가이드 전송",
IF(NOT(ISBLANK(J1709)), "예약 확정",
IF(I1709=TRUE, "구글폼 회신",
IF(H1709=TRUE, "구글폼 전송",
IF(G1709=TRUE, "거절",
IF(F1709=TRUE, "회신 수신",
"태핑 완료 회신대기")))))
))))</f>
        <v>태핑 완료 회신대기</v>
      </c>
      <c r="F1709" s="22" t="b">
        <v>0</v>
      </c>
      <c r="G1709" s="22" t="b">
        <v>0</v>
      </c>
      <c r="H1709" s="22" t="b">
        <v>0</v>
      </c>
      <c r="I1709" s="22" t="b">
        <f>IF(COUNTIF([1]!Form_Responses1[[#All],[Instagram account
(ex. idenel_official - Do not put "@")]], LOWER(A1709)) &gt; 0, TRUE, FALSE)</f>
        <v>0</v>
      </c>
      <c r="J1709" s="23"/>
      <c r="K1709" s="20" t="str">
        <f>IFERROR(VLOOKUP(LOWER(A1709), '[1]설문지 응답 시트1'!I:N, 6, FALSE), "")</f>
        <v/>
      </c>
      <c r="L1709" s="22" t="b">
        <v>0</v>
      </c>
      <c r="M1709" s="22" t="b">
        <v>0</v>
      </c>
      <c r="N1709" s="20"/>
      <c r="O1709" s="21" t="str">
        <f>IF(ISBLANK(Table1[[#This Row],[예약일(확정)]]),"",Table1[[#This Row],[예약일(확정)]]+7)</f>
        <v/>
      </c>
      <c r="P1709" s="20"/>
      <c r="Q1709" s="20"/>
      <c r="R1709" s="20"/>
      <c r="S1709" s="20"/>
      <c r="T1709" s="20"/>
      <c r="U1709" s="19"/>
    </row>
    <row r="1710" spans="1:21" ht="14">
      <c r="A1710" s="46" t="s">
        <v>3676</v>
      </c>
      <c r="B1710" s="152" t="str">
        <f>"https://www.instagram.com/"&amp;A1710</f>
        <v>https://www.instagram.com/japomaniaaaa</v>
      </c>
      <c r="C1710" s="107"/>
      <c r="D1710" s="148" t="s">
        <v>4</v>
      </c>
      <c r="E1710" s="11" t="str">
        <f ca="1">IF(AND(J1710&lt;&gt;"", O1710&lt;&gt;"", TODAY() &gt; O1710, N1710=""), "포스팅 지연",
IF(N1710&lt;&gt;"", "포스팅 완료",
IF(M1710=TRUE, "시술 완료",
IF(L1710=TRUE, "콘텐츠 가이드 전송",
IF(NOT(ISBLANK(J1710)), "예약 확정",
IF(I1710=TRUE, "구글폼 회신",
IF(H1710=TRUE, "구글폼 전송",
IF(G1710=TRUE, "거절",
IF(F1710=TRUE, "회신 수신",
"태핑 완료 회신대기")))))
))))</f>
        <v>태핑 완료 회신대기</v>
      </c>
      <c r="F1710" s="13" t="b">
        <v>0</v>
      </c>
      <c r="G1710" s="13" t="b">
        <v>0</v>
      </c>
      <c r="H1710" s="13" t="b">
        <v>0</v>
      </c>
      <c r="I1710" s="13" t="b">
        <f>IF(COUNTIF([1]!Form_Responses1[[#All],[Instagram account
(ex. idenel_official - Do not put "@")]], LOWER(A1710)) &gt; 0, TRUE, FALSE)</f>
        <v>0</v>
      </c>
      <c r="J1710" s="14"/>
      <c r="K1710" s="11" t="str">
        <f>IFERROR(VLOOKUP(LOWER(A1710), '[1]설문지 응답 시트1'!I:N, 6, FALSE), "")</f>
        <v/>
      </c>
      <c r="L1710" s="13" t="b">
        <v>0</v>
      </c>
      <c r="M1710" s="13" t="b">
        <v>0</v>
      </c>
      <c r="N1710" s="11"/>
      <c r="O1710" s="12" t="str">
        <f>IF(ISBLANK(Table1[[#This Row],[예약일(확정)]]),"",Table1[[#This Row],[예약일(확정)]]+7)</f>
        <v/>
      </c>
      <c r="P1710" s="11"/>
      <c r="Q1710" s="11"/>
      <c r="R1710" s="11"/>
      <c r="S1710" s="11"/>
      <c r="T1710" s="11"/>
      <c r="U1710" s="10"/>
    </row>
    <row r="1711" spans="1:21" ht="14">
      <c r="A1711" s="47" t="s">
        <v>3675</v>
      </c>
      <c r="B1711" s="151" t="str">
        <f>"https://www.instagram.com/"&amp;A1711</f>
        <v>https://www.instagram.com/fiammettafiore_</v>
      </c>
      <c r="C1711" s="109"/>
      <c r="D1711" s="150" t="s">
        <v>4</v>
      </c>
      <c r="E1711" s="20" t="str">
        <f ca="1">IF(AND(J1711&lt;&gt;"", O1711&lt;&gt;"", TODAY() &gt; O1711, N1711=""), "포스팅 지연",
IF(N1711&lt;&gt;"", "포스팅 완료",
IF(M1711=TRUE, "시술 완료",
IF(L1711=TRUE, "콘텐츠 가이드 전송",
IF(NOT(ISBLANK(J1711)), "예약 확정",
IF(I1711=TRUE, "구글폼 회신",
IF(H1711=TRUE, "구글폼 전송",
IF(G1711=TRUE, "거절",
IF(F1711=TRUE, "회신 수신",
"태핑 완료 회신대기")))))
))))</f>
        <v>태핑 완료 회신대기</v>
      </c>
      <c r="F1711" s="22" t="b">
        <v>0</v>
      </c>
      <c r="G1711" s="22" t="b">
        <v>0</v>
      </c>
      <c r="H1711" s="22" t="b">
        <v>0</v>
      </c>
      <c r="I1711" s="22" t="b">
        <f>IF(COUNTIF([1]!Form_Responses1[[#All],[Instagram account
(ex. idenel_official - Do not put "@")]], LOWER(A1711)) &gt; 0, TRUE, FALSE)</f>
        <v>0</v>
      </c>
      <c r="J1711" s="23"/>
      <c r="K1711" s="20" t="str">
        <f>IFERROR(VLOOKUP(LOWER(A1711), '[1]설문지 응답 시트1'!I:N, 6, FALSE), "")</f>
        <v/>
      </c>
      <c r="L1711" s="22" t="b">
        <v>0</v>
      </c>
      <c r="M1711" s="22" t="b">
        <v>0</v>
      </c>
      <c r="N1711" s="20"/>
      <c r="O1711" s="21" t="str">
        <f>IF(ISBLANK(Table1[[#This Row],[예약일(확정)]]),"",Table1[[#This Row],[예약일(확정)]]+7)</f>
        <v/>
      </c>
      <c r="P1711" s="20"/>
      <c r="Q1711" s="20"/>
      <c r="R1711" s="20"/>
      <c r="S1711" s="20"/>
      <c r="T1711" s="20"/>
      <c r="U1711" s="19"/>
    </row>
    <row r="1712" spans="1:21" ht="14">
      <c r="A1712" s="46" t="s">
        <v>3674</v>
      </c>
      <c r="B1712" s="152" t="str">
        <f>"https://www.instagram.com/"&amp;A1712</f>
        <v>https://www.instagram.com/notzaragast</v>
      </c>
      <c r="C1712" s="107"/>
      <c r="D1712" s="148" t="s">
        <v>4</v>
      </c>
      <c r="E1712" s="11" t="str">
        <f ca="1">IF(AND(J1712&lt;&gt;"", O1712&lt;&gt;"", TODAY() &gt; O1712, N1712=""), "포스팅 지연",
IF(N1712&lt;&gt;"", "포스팅 완료",
IF(M1712=TRUE, "시술 완료",
IF(L1712=TRUE, "콘텐츠 가이드 전송",
IF(NOT(ISBLANK(J1712)), "예약 확정",
IF(I1712=TRUE, "구글폼 회신",
IF(H1712=TRUE, "구글폼 전송",
IF(G1712=TRUE, "거절",
IF(F1712=TRUE, "회신 수신",
"태핑 완료 회신대기")))))
))))</f>
        <v>태핑 완료 회신대기</v>
      </c>
      <c r="F1712" s="13" t="b">
        <v>0</v>
      </c>
      <c r="G1712" s="13" t="b">
        <v>0</v>
      </c>
      <c r="H1712" s="13" t="b">
        <v>0</v>
      </c>
      <c r="I1712" s="13" t="b">
        <f>IF(COUNTIF([1]!Form_Responses1[[#All],[Instagram account
(ex. idenel_official - Do not put "@")]], LOWER(A1712)) &gt; 0, TRUE, FALSE)</f>
        <v>0</v>
      </c>
      <c r="J1712" s="14"/>
      <c r="K1712" s="11" t="str">
        <f>IFERROR(VLOOKUP(LOWER(A1712), '[1]설문지 응답 시트1'!I:N, 6, FALSE), "")</f>
        <v/>
      </c>
      <c r="L1712" s="13" t="b">
        <v>0</v>
      </c>
      <c r="M1712" s="13" t="b">
        <v>0</v>
      </c>
      <c r="N1712" s="11"/>
      <c r="O1712" s="12" t="str">
        <f>IF(ISBLANK(Table1[[#This Row],[예약일(확정)]]),"",Table1[[#This Row],[예약일(확정)]]+7)</f>
        <v/>
      </c>
      <c r="P1712" s="11"/>
      <c r="Q1712" s="11"/>
      <c r="R1712" s="11"/>
      <c r="S1712" s="11"/>
      <c r="T1712" s="11"/>
      <c r="U1712" s="10"/>
    </row>
    <row r="1713" spans="1:21" ht="14">
      <c r="A1713" s="47" t="s">
        <v>3673</v>
      </c>
      <c r="B1713" s="151" t="str">
        <f>"https://www.instagram.com/"&amp;A1713</f>
        <v>https://www.instagram.com/h43j1n_</v>
      </c>
      <c r="C1713" s="109"/>
      <c r="D1713" s="150" t="s">
        <v>4</v>
      </c>
      <c r="E1713" s="20" t="str">
        <f ca="1">IF(AND(J1713&lt;&gt;"", O1713&lt;&gt;"", TODAY() &gt; O1713, N1713=""), "포스팅 지연",
IF(N1713&lt;&gt;"", "포스팅 완료",
IF(M1713=TRUE, "시술 완료",
IF(L1713=TRUE, "콘텐츠 가이드 전송",
IF(NOT(ISBLANK(J1713)), "예약 확정",
IF(I1713=TRUE, "구글폼 회신",
IF(H1713=TRUE, "구글폼 전송",
IF(G1713=TRUE, "거절",
IF(F1713=TRUE, "회신 수신",
"태핑 완료 회신대기")))))
))))</f>
        <v>포스팅 완료</v>
      </c>
      <c r="F1713" s="22" t="b">
        <v>1</v>
      </c>
      <c r="G1713" s="22" t="b">
        <v>0</v>
      </c>
      <c r="H1713" s="22" t="b">
        <v>1</v>
      </c>
      <c r="I1713" s="22" t="b">
        <f>IF(COUNTIF([1]!Form_Responses1[[#All],[Instagram account
(ex. idenel_official - Do not put "@")]], LOWER(A1713)) &gt; 0, TRUE, FALSE)</f>
        <v>1</v>
      </c>
      <c r="J1713" s="23">
        <v>45125</v>
      </c>
      <c r="K1713" s="20" t="str">
        <f>IFERROR(VLOOKUP(LOWER(A1713), '[1]설문지 응답 시트1'!I:N, 6, FALSE), "")</f>
        <v>Obliv Clinic (Incheon)</v>
      </c>
      <c r="L1713" s="22" t="b">
        <v>0</v>
      </c>
      <c r="M1713" s="22" t="b">
        <v>0</v>
      </c>
      <c r="N1713" s="33" t="s">
        <v>3672</v>
      </c>
      <c r="O1713" s="21">
        <f>IF(ISBLANK(Table1[[#This Row],[예약일(확정)]]),"",Table1[[#This Row],[예약일(확정)]]+7)</f>
        <v>45132</v>
      </c>
      <c r="P1713" s="20"/>
      <c r="Q1713" s="20"/>
      <c r="R1713" s="20"/>
      <c r="S1713" s="20"/>
      <c r="T1713" s="33" t="s">
        <v>3671</v>
      </c>
      <c r="U1713" s="19"/>
    </row>
    <row r="1714" spans="1:21" ht="14">
      <c r="A1714" s="46" t="s">
        <v>3670</v>
      </c>
      <c r="B1714" s="152" t="str">
        <f>"https://www.instagram.com/"&amp;A1714</f>
        <v>https://www.instagram.com/cesia_medina_</v>
      </c>
      <c r="C1714" s="107"/>
      <c r="D1714" s="148" t="s">
        <v>4</v>
      </c>
      <c r="E1714" s="11" t="str">
        <f ca="1">IF(AND(J1714&lt;&gt;"", O1714&lt;&gt;"", TODAY() &gt; O1714, N1714=""), "포스팅 지연",
IF(N1714&lt;&gt;"", "포스팅 완료",
IF(M1714=TRUE, "시술 완료",
IF(L1714=TRUE, "콘텐츠 가이드 전송",
IF(NOT(ISBLANK(J1714)), "예약 확정",
IF(I1714=TRUE, "구글폼 회신",
IF(H1714=TRUE, "구글폼 전송",
IF(G1714=TRUE, "거절",
IF(F1714=TRUE, "회신 수신",
"태핑 완료 회신대기")))))
))))</f>
        <v>태핑 완료 회신대기</v>
      </c>
      <c r="F1714" s="13" t="b">
        <v>0</v>
      </c>
      <c r="G1714" s="13" t="b">
        <v>0</v>
      </c>
      <c r="H1714" s="13" t="b">
        <v>0</v>
      </c>
      <c r="I1714" s="13" t="b">
        <f>IF(COUNTIF([1]!Form_Responses1[[#All],[Instagram account
(ex. idenel_official - Do not put "@")]], LOWER(A1714)) &gt; 0, TRUE, FALSE)</f>
        <v>0</v>
      </c>
      <c r="J1714" s="14"/>
      <c r="K1714" s="11" t="str">
        <f>IFERROR(VLOOKUP(LOWER(A1714), '[1]설문지 응답 시트1'!I:N, 6, FALSE), "")</f>
        <v/>
      </c>
      <c r="L1714" s="13" t="b">
        <v>0</v>
      </c>
      <c r="M1714" s="13" t="b">
        <v>0</v>
      </c>
      <c r="N1714" s="11"/>
      <c r="O1714" s="12" t="str">
        <f>IF(ISBLANK(Table1[[#This Row],[예약일(확정)]]),"",Table1[[#This Row],[예약일(확정)]]+7)</f>
        <v/>
      </c>
      <c r="P1714" s="11"/>
      <c r="Q1714" s="11"/>
      <c r="R1714" s="11"/>
      <c r="S1714" s="11"/>
      <c r="T1714" s="11"/>
      <c r="U1714" s="10"/>
    </row>
    <row r="1715" spans="1:21" ht="14">
      <c r="A1715" s="47" t="s">
        <v>3669</v>
      </c>
      <c r="B1715" s="151" t="str">
        <f>"https://www.instagram.com/"&amp;A1715</f>
        <v>https://www.instagram.com/sicilianicreativi</v>
      </c>
      <c r="C1715" s="109"/>
      <c r="D1715" s="150" t="s">
        <v>4</v>
      </c>
      <c r="E1715" s="20" t="str">
        <f ca="1">IF(AND(J1715&lt;&gt;"", O1715&lt;&gt;"", TODAY() &gt; O1715, N1715=""), "포스팅 지연",
IF(N1715&lt;&gt;"", "포스팅 완료",
IF(M1715=TRUE, "시술 완료",
IF(L1715=TRUE, "콘텐츠 가이드 전송",
IF(NOT(ISBLANK(J1715)), "예약 확정",
IF(I1715=TRUE, "구글폼 회신",
IF(H1715=TRUE, "구글폼 전송",
IF(G1715=TRUE, "거절",
IF(F1715=TRUE, "회신 수신",
"태핑 완료 회신대기")))))
))))</f>
        <v>태핑 완료 회신대기</v>
      </c>
      <c r="F1715" s="22" t="b">
        <v>0</v>
      </c>
      <c r="G1715" s="22" t="b">
        <v>0</v>
      </c>
      <c r="H1715" s="22" t="b">
        <v>0</v>
      </c>
      <c r="I1715" s="22" t="b">
        <f>IF(COUNTIF([1]!Form_Responses1[[#All],[Instagram account
(ex. idenel_official - Do not put "@")]], LOWER(A1715)) &gt; 0, TRUE, FALSE)</f>
        <v>0</v>
      </c>
      <c r="J1715" s="23"/>
      <c r="K1715" s="20" t="str">
        <f>IFERROR(VLOOKUP(LOWER(A1715), '[1]설문지 응답 시트1'!I:N, 6, FALSE), "")</f>
        <v/>
      </c>
      <c r="L1715" s="22" t="b">
        <v>0</v>
      </c>
      <c r="M1715" s="22" t="b">
        <v>0</v>
      </c>
      <c r="N1715" s="20"/>
      <c r="O1715" s="21" t="str">
        <f>IF(ISBLANK(Table1[[#This Row],[예약일(확정)]]),"",Table1[[#This Row],[예약일(확정)]]+7)</f>
        <v/>
      </c>
      <c r="P1715" s="20"/>
      <c r="Q1715" s="20"/>
      <c r="R1715" s="20"/>
      <c r="S1715" s="20"/>
      <c r="T1715" s="20"/>
      <c r="U1715" s="19"/>
    </row>
    <row r="1716" spans="1:21" ht="14">
      <c r="A1716" s="46" t="s">
        <v>3668</v>
      </c>
      <c r="B1716" s="152" t="str">
        <f>"https://www.instagram.com/"&amp;A1716</f>
        <v>https://www.instagram.com/mi__coreana</v>
      </c>
      <c r="C1716" s="107"/>
      <c r="D1716" s="148" t="s">
        <v>4</v>
      </c>
      <c r="E1716" s="11" t="str">
        <f ca="1">IF(AND(J1716&lt;&gt;"", O1716&lt;&gt;"", TODAY() &gt; O1716, N1716=""), "포스팅 지연",
IF(N1716&lt;&gt;"", "포스팅 완료",
IF(M1716=TRUE, "시술 완료",
IF(L1716=TRUE, "콘텐츠 가이드 전송",
IF(NOT(ISBLANK(J1716)), "예약 확정",
IF(I1716=TRUE, "구글폼 회신",
IF(H1716=TRUE, "구글폼 전송",
IF(G1716=TRUE, "거절",
IF(F1716=TRUE, "회신 수신",
"태핑 완료 회신대기")))))
))))</f>
        <v>태핑 완료 회신대기</v>
      </c>
      <c r="F1716" s="13" t="b">
        <v>0</v>
      </c>
      <c r="G1716" s="13" t="b">
        <v>0</v>
      </c>
      <c r="H1716" s="13" t="b">
        <v>0</v>
      </c>
      <c r="I1716" s="13" t="b">
        <f>IF(COUNTIF([1]!Form_Responses1[[#All],[Instagram account
(ex. idenel_official - Do not put "@")]], LOWER(A1716)) &gt; 0, TRUE, FALSE)</f>
        <v>0</v>
      </c>
      <c r="J1716" s="14"/>
      <c r="K1716" s="11" t="str">
        <f>IFERROR(VLOOKUP(LOWER(A1716), '[1]설문지 응답 시트1'!I:N, 6, FALSE), "")</f>
        <v/>
      </c>
      <c r="L1716" s="13" t="b">
        <v>0</v>
      </c>
      <c r="M1716" s="13" t="b">
        <v>0</v>
      </c>
      <c r="N1716" s="11"/>
      <c r="O1716" s="12" t="str">
        <f>IF(ISBLANK(Table1[[#This Row],[예약일(확정)]]),"",Table1[[#This Row],[예약일(확정)]]+7)</f>
        <v/>
      </c>
      <c r="P1716" s="11"/>
      <c r="Q1716" s="11"/>
      <c r="R1716" s="11"/>
      <c r="S1716" s="11"/>
      <c r="T1716" s="11"/>
      <c r="U1716" s="10"/>
    </row>
    <row r="1717" spans="1:21" ht="14">
      <c r="A1717" s="47" t="s">
        <v>3667</v>
      </c>
      <c r="B1717" s="151" t="str">
        <f>"https://www.instagram.com/"&amp;A1717</f>
        <v>https://www.instagram.com/silviamaie</v>
      </c>
      <c r="C1717" s="109"/>
      <c r="D1717" s="150" t="s">
        <v>4</v>
      </c>
      <c r="E1717" s="20" t="str">
        <f ca="1">IF(AND(J1717&lt;&gt;"", O1717&lt;&gt;"", TODAY() &gt; O1717, N1717=""), "포스팅 지연",
IF(N1717&lt;&gt;"", "포스팅 완료",
IF(M1717=TRUE, "시술 완료",
IF(L1717=TRUE, "콘텐츠 가이드 전송",
IF(NOT(ISBLANK(J1717)), "예약 확정",
IF(I1717=TRUE, "구글폼 회신",
IF(H1717=TRUE, "구글폼 전송",
IF(G1717=TRUE, "거절",
IF(F1717=TRUE, "회신 수신",
"태핑 완료 회신대기")))))
))))</f>
        <v>회신 수신</v>
      </c>
      <c r="F1717" s="22" t="b">
        <v>1</v>
      </c>
      <c r="G1717" s="22" t="b">
        <v>0</v>
      </c>
      <c r="H1717" s="22" t="b">
        <v>0</v>
      </c>
      <c r="I1717" s="22" t="b">
        <f>IF(COUNTIF([1]!Form_Responses1[[#All],[Instagram account
(ex. idenel_official - Do not put "@")]], LOWER(A1717)) &gt; 0, TRUE, FALSE)</f>
        <v>0</v>
      </c>
      <c r="J1717" s="23"/>
      <c r="K1717" s="20" t="str">
        <f>IFERROR(VLOOKUP(LOWER(A1717), '[1]설문지 응답 시트1'!I:N, 6, FALSE), "")</f>
        <v/>
      </c>
      <c r="L1717" s="22" t="b">
        <v>0</v>
      </c>
      <c r="M1717" s="22" t="b">
        <v>0</v>
      </c>
      <c r="N1717" s="20"/>
      <c r="O1717" s="21" t="str">
        <f>IF(ISBLANK(Table1[[#This Row],[예약일(확정)]]),"",Table1[[#This Row],[예약일(확정)]]+7)</f>
        <v/>
      </c>
      <c r="P1717" s="20"/>
      <c r="Q1717" s="20"/>
      <c r="R1717" s="20"/>
      <c r="S1717" s="20"/>
      <c r="T1717" s="20"/>
      <c r="U1717" s="19"/>
    </row>
    <row r="1718" spans="1:21" ht="14">
      <c r="A1718" s="46" t="s">
        <v>3666</v>
      </c>
      <c r="B1718" s="152" t="str">
        <f>"https://www.instagram.com/"&amp;A1718</f>
        <v>https://www.instagram.com/notiziario_coreano</v>
      </c>
      <c r="C1718" s="107"/>
      <c r="D1718" s="148" t="s">
        <v>4</v>
      </c>
      <c r="E1718" s="11" t="str">
        <f ca="1">IF(AND(J1718&lt;&gt;"", O1718&lt;&gt;"", TODAY() &gt; O1718, N1718=""), "포스팅 지연",
IF(N1718&lt;&gt;"", "포스팅 완료",
IF(M1718=TRUE, "시술 완료",
IF(L1718=TRUE, "콘텐츠 가이드 전송",
IF(NOT(ISBLANK(J1718)), "예약 확정",
IF(I1718=TRUE, "구글폼 회신",
IF(H1718=TRUE, "구글폼 전송",
IF(G1718=TRUE, "거절",
IF(F1718=TRUE, "회신 수신",
"태핑 완료 회신대기")))))
))))</f>
        <v>태핑 완료 회신대기</v>
      </c>
      <c r="F1718" s="13" t="b">
        <v>0</v>
      </c>
      <c r="G1718" s="13" t="b">
        <v>0</v>
      </c>
      <c r="H1718" s="13" t="b">
        <v>0</v>
      </c>
      <c r="I1718" s="13" t="b">
        <f>IF(COUNTIF([1]!Form_Responses1[[#All],[Instagram account
(ex. idenel_official - Do not put "@")]], LOWER(A1718)) &gt; 0, TRUE, FALSE)</f>
        <v>0</v>
      </c>
      <c r="J1718" s="14"/>
      <c r="K1718" s="11" t="str">
        <f>IFERROR(VLOOKUP(LOWER(A1718), '[1]설문지 응답 시트1'!I:N, 6, FALSE), "")</f>
        <v/>
      </c>
      <c r="L1718" s="13" t="b">
        <v>0</v>
      </c>
      <c r="M1718" s="13" t="b">
        <v>0</v>
      </c>
      <c r="N1718" s="11"/>
      <c r="O1718" s="12" t="str">
        <f>IF(ISBLANK(Table1[[#This Row],[예약일(확정)]]),"",Table1[[#This Row],[예약일(확정)]]+7)</f>
        <v/>
      </c>
      <c r="P1718" s="11"/>
      <c r="Q1718" s="11"/>
      <c r="R1718" s="11"/>
      <c r="S1718" s="11"/>
      <c r="T1718" s="11"/>
      <c r="U1718" s="10"/>
    </row>
    <row r="1719" spans="1:21" ht="14">
      <c r="A1719" s="47" t="s">
        <v>3665</v>
      </c>
      <c r="B1719" s="151" t="str">
        <f>"https://www.instagram.com/"&amp;A1719</f>
        <v>https://www.instagram.com/le.vali</v>
      </c>
      <c r="C1719" s="109"/>
      <c r="D1719" s="150" t="s">
        <v>4</v>
      </c>
      <c r="E1719" s="20" t="str">
        <f ca="1">IF(AND(J1719&lt;&gt;"", O1719&lt;&gt;"", TODAY() &gt; O1719, N1719=""), "포스팅 지연",
IF(N1719&lt;&gt;"", "포스팅 완료",
IF(M1719=TRUE, "시술 완료",
IF(L1719=TRUE, "콘텐츠 가이드 전송",
IF(NOT(ISBLANK(J1719)), "예약 확정",
IF(I1719=TRUE, "구글폼 회신",
IF(H1719=TRUE, "구글폼 전송",
IF(G1719=TRUE, "거절",
IF(F1719=TRUE, "회신 수신",
"태핑 완료 회신대기")))))
))))</f>
        <v>태핑 완료 회신대기</v>
      </c>
      <c r="F1719" s="22" t="b">
        <v>0</v>
      </c>
      <c r="G1719" s="22" t="b">
        <v>0</v>
      </c>
      <c r="H1719" s="22" t="b">
        <v>0</v>
      </c>
      <c r="I1719" s="22" t="b">
        <f>IF(COUNTIF([1]!Form_Responses1[[#All],[Instagram account
(ex. idenel_official - Do not put "@")]], LOWER(A1719)) &gt; 0, TRUE, FALSE)</f>
        <v>0</v>
      </c>
      <c r="J1719" s="23"/>
      <c r="K1719" s="20" t="str">
        <f>IFERROR(VLOOKUP(LOWER(A1719), '[1]설문지 응답 시트1'!I:N, 6, FALSE), "")</f>
        <v/>
      </c>
      <c r="L1719" s="22" t="b">
        <v>0</v>
      </c>
      <c r="M1719" s="22" t="b">
        <v>0</v>
      </c>
      <c r="N1719" s="20"/>
      <c r="O1719" s="21" t="str">
        <f>IF(ISBLANK(Table1[[#This Row],[예약일(확정)]]),"",Table1[[#This Row],[예약일(확정)]]+7)</f>
        <v/>
      </c>
      <c r="P1719" s="20"/>
      <c r="Q1719" s="20"/>
      <c r="R1719" s="20"/>
      <c r="S1719" s="20"/>
      <c r="T1719" s="20"/>
      <c r="U1719" s="19"/>
    </row>
    <row r="1720" spans="1:21" ht="14">
      <c r="A1720" s="64" t="s">
        <v>3664</v>
      </c>
      <c r="B1720" s="35" t="str">
        <f>"https://www.instagram.com/"&amp;A1720</f>
        <v>https://www.instagram.com/flowertakesontheworld</v>
      </c>
      <c r="C1720" s="34"/>
      <c r="D1720" s="148" t="s">
        <v>4</v>
      </c>
      <c r="E1720" s="11" t="str">
        <f ca="1">IF(AND(J1720&lt;&gt;"", O1720&lt;&gt;"", TODAY() &gt; O1720, N1720=""), "포스팅 지연",
IF(N1720&lt;&gt;"", "포스팅 완료",
IF(M1720=TRUE, "시술 완료",
IF(L1720=TRUE, "콘텐츠 가이드 전송",
IF(NOT(ISBLANK(J1720)), "예약 확정",
IF(I1720=TRUE, "구글폼 회신",
IF(H1720=TRUE, "구글폼 전송",
IF(G1720=TRUE, "거절",
IF(F1720=TRUE, "회신 수신",
"태핑 완료 회신대기")))))
))))</f>
        <v>태핑 완료 회신대기</v>
      </c>
      <c r="F1720" s="13" t="b">
        <v>0</v>
      </c>
      <c r="G1720" s="13" t="b">
        <v>0</v>
      </c>
      <c r="H1720" s="13" t="b">
        <v>0</v>
      </c>
      <c r="I1720" s="13" t="b">
        <f>IF(COUNTIF([1]!Form_Responses1[[#All],[Instagram account
(ex. idenel_official - Do not put "@")]], LOWER(A1720)) &gt; 0, TRUE, FALSE)</f>
        <v>0</v>
      </c>
      <c r="J1720" s="14"/>
      <c r="K1720" s="11" t="str">
        <f>IFERROR(VLOOKUP(LOWER(A1720), '[1]설문지 응답 시트1'!I:N, 6, FALSE), "")</f>
        <v/>
      </c>
      <c r="L1720" s="13" t="b">
        <v>0</v>
      </c>
      <c r="M1720" s="13" t="b">
        <v>0</v>
      </c>
      <c r="N1720" s="11"/>
      <c r="O1720" s="12" t="str">
        <f>IF(ISBLANK(Table1[[#This Row],[예약일(확정)]]),"",Table1[[#This Row],[예약일(확정)]]+7)</f>
        <v/>
      </c>
      <c r="P1720" s="11"/>
      <c r="Q1720" s="11"/>
      <c r="R1720" s="11"/>
      <c r="S1720" s="11"/>
      <c r="T1720" s="11"/>
      <c r="U1720" s="10"/>
    </row>
    <row r="1721" spans="1:21" ht="14">
      <c r="A1721" s="164" t="s">
        <v>3663</v>
      </c>
      <c r="B1721" s="38" t="str">
        <f>"https://www.instagram.com/"&amp;A1721</f>
        <v>https://www.instagram.com/itskaypaige</v>
      </c>
      <c r="C1721" s="37"/>
      <c r="D1721" s="150" t="s">
        <v>4</v>
      </c>
      <c r="E1721" s="20" t="str">
        <f ca="1">IF(AND(J1721&lt;&gt;"", O1721&lt;&gt;"", TODAY() &gt; O1721, N1721=""), "포스팅 지연",
IF(N1721&lt;&gt;"", "포스팅 완료",
IF(M1721=TRUE, "시술 완료",
IF(L1721=TRUE, "콘텐츠 가이드 전송",
IF(NOT(ISBLANK(J1721)), "예약 확정",
IF(I1721=TRUE, "구글폼 회신",
IF(H1721=TRUE, "구글폼 전송",
IF(G1721=TRUE, "거절",
IF(F1721=TRUE, "회신 수신",
"태핑 완료 회신대기")))))
))))</f>
        <v>태핑 완료 회신대기</v>
      </c>
      <c r="F1721" s="22" t="b">
        <v>0</v>
      </c>
      <c r="G1721" s="22" t="b">
        <v>0</v>
      </c>
      <c r="H1721" s="22" t="b">
        <v>0</v>
      </c>
      <c r="I1721" s="22" t="b">
        <f>IF(COUNTIF([1]!Form_Responses1[[#All],[Instagram account
(ex. idenel_official - Do not put "@")]], LOWER(A1721)) &gt; 0, TRUE, FALSE)</f>
        <v>0</v>
      </c>
      <c r="J1721" s="23"/>
      <c r="K1721" s="20" t="str">
        <f>IFERROR(VLOOKUP(LOWER(A1721), '[1]설문지 응답 시트1'!I:N, 6, FALSE), "")</f>
        <v/>
      </c>
      <c r="L1721" s="22" t="b">
        <v>0</v>
      </c>
      <c r="M1721" s="22" t="b">
        <v>0</v>
      </c>
      <c r="N1721" s="20"/>
      <c r="O1721" s="21" t="str">
        <f>IF(ISBLANK(Table1[[#This Row],[예약일(확정)]]),"",Table1[[#This Row],[예약일(확정)]]+7)</f>
        <v/>
      </c>
      <c r="P1721" s="20"/>
      <c r="Q1721" s="20"/>
      <c r="R1721" s="20"/>
      <c r="S1721" s="20"/>
      <c r="T1721" s="20"/>
      <c r="U1721" s="19"/>
    </row>
    <row r="1722" spans="1:21" ht="14">
      <c r="A1722" s="46" t="s">
        <v>3662</v>
      </c>
      <c r="B1722" s="152" t="str">
        <f>"https://www.instagram.com/"&amp;A1722</f>
        <v>https://www.instagram.com/fazlinne</v>
      </c>
      <c r="C1722" s="107"/>
      <c r="D1722" s="148" t="s">
        <v>4</v>
      </c>
      <c r="E1722" s="11" t="str">
        <f ca="1">IF(AND(J1722&lt;&gt;"", O1722&lt;&gt;"", TODAY() &gt; O1722, N1722=""), "포스팅 지연",
IF(N1722&lt;&gt;"", "포스팅 완료",
IF(M1722=TRUE, "시술 완료",
IF(L1722=TRUE, "콘텐츠 가이드 전송",
IF(NOT(ISBLANK(J1722)), "예약 확정",
IF(I1722=TRUE, "구글폼 회신",
IF(H1722=TRUE, "구글폼 전송",
IF(G1722=TRUE, "거절",
IF(F1722=TRUE, "회신 수신",
"태핑 완료 회신대기")))))
))))</f>
        <v>태핑 완료 회신대기</v>
      </c>
      <c r="F1722" s="13" t="b">
        <v>0</v>
      </c>
      <c r="G1722" s="13" t="b">
        <v>0</v>
      </c>
      <c r="H1722" s="13" t="b">
        <v>0</v>
      </c>
      <c r="I1722" s="13" t="b">
        <f>IF(COUNTIF([1]!Form_Responses1[[#All],[Instagram account
(ex. idenel_official - Do not put "@")]], LOWER(A1722)) &gt; 0, TRUE, FALSE)</f>
        <v>0</v>
      </c>
      <c r="J1722" s="14"/>
      <c r="K1722" s="11" t="str">
        <f>IFERROR(VLOOKUP(LOWER(A1722), '[1]설문지 응답 시트1'!I:N, 6, FALSE), "")</f>
        <v/>
      </c>
      <c r="L1722" s="13" t="b">
        <v>0</v>
      </c>
      <c r="M1722" s="13" t="b">
        <v>0</v>
      </c>
      <c r="N1722" s="11"/>
      <c r="O1722" s="12" t="str">
        <f>IF(ISBLANK(Table1[[#This Row],[예약일(확정)]]),"",Table1[[#This Row],[예약일(확정)]]+7)</f>
        <v/>
      </c>
      <c r="P1722" s="11"/>
      <c r="Q1722" s="11"/>
      <c r="R1722" s="11"/>
      <c r="S1722" s="11"/>
      <c r="T1722" s="11"/>
      <c r="U1722" s="10"/>
    </row>
    <row r="1723" spans="1:21" ht="14">
      <c r="A1723" s="47" t="s">
        <v>3661</v>
      </c>
      <c r="B1723" s="151" t="str">
        <f>"https://www.instagram.com/"&amp;A1723</f>
        <v>https://www.instagram.com/hayitsloasis</v>
      </c>
      <c r="C1723" s="109"/>
      <c r="D1723" s="150" t="s">
        <v>4</v>
      </c>
      <c r="E1723" s="20" t="str">
        <f ca="1">IF(AND(J1723&lt;&gt;"", O1723&lt;&gt;"", TODAY() &gt; O1723, N1723=""), "포스팅 지연",
IF(N1723&lt;&gt;"", "포스팅 완료",
IF(M1723=TRUE, "시술 완료",
IF(L1723=TRUE, "콘텐츠 가이드 전송",
IF(NOT(ISBLANK(J1723)), "예약 확정",
IF(I1723=TRUE, "구글폼 회신",
IF(H1723=TRUE, "구글폼 전송",
IF(G1723=TRUE, "거절",
IF(F1723=TRUE, "회신 수신",
"태핑 완료 회신대기")))))
))))</f>
        <v>태핑 완료 회신대기</v>
      </c>
      <c r="F1723" s="22" t="b">
        <v>0</v>
      </c>
      <c r="G1723" s="22" t="b">
        <v>0</v>
      </c>
      <c r="H1723" s="22" t="b">
        <v>0</v>
      </c>
      <c r="I1723" s="22" t="b">
        <f>IF(COUNTIF([1]!Form_Responses1[[#All],[Instagram account
(ex. idenel_official - Do not put "@")]], LOWER(A1723)) &gt; 0, TRUE, FALSE)</f>
        <v>0</v>
      </c>
      <c r="J1723" s="23"/>
      <c r="K1723" s="20" t="str">
        <f>IFERROR(VLOOKUP(LOWER(A1723), '[1]설문지 응답 시트1'!I:N, 6, FALSE), "")</f>
        <v/>
      </c>
      <c r="L1723" s="22" t="b">
        <v>0</v>
      </c>
      <c r="M1723" s="22" t="b">
        <v>0</v>
      </c>
      <c r="N1723" s="20"/>
      <c r="O1723" s="21" t="str">
        <f>IF(ISBLANK(Table1[[#This Row],[예약일(확정)]]),"",Table1[[#This Row],[예약일(확정)]]+7)</f>
        <v/>
      </c>
      <c r="P1723" s="20"/>
      <c r="Q1723" s="20"/>
      <c r="R1723" s="20"/>
      <c r="S1723" s="20"/>
      <c r="T1723" s="20"/>
      <c r="U1723" s="19"/>
    </row>
    <row r="1724" spans="1:21" ht="14">
      <c r="A1724" s="46" t="s">
        <v>3660</v>
      </c>
      <c r="B1724" s="152" t="str">
        <f>"https://www.instagram.com/"&amp;A1724</f>
        <v>https://www.instagram.com/korea.haqida</v>
      </c>
      <c r="C1724" s="107"/>
      <c r="D1724" s="148" t="s">
        <v>4</v>
      </c>
      <c r="E1724" s="11" t="str">
        <f ca="1">IF(AND(J1724&lt;&gt;"", O1724&lt;&gt;"", TODAY() &gt; O1724, N1724=""), "포스팅 지연",
IF(N1724&lt;&gt;"", "포스팅 완료",
IF(M1724=TRUE, "시술 완료",
IF(L1724=TRUE, "콘텐츠 가이드 전송",
IF(NOT(ISBLANK(J1724)), "예약 확정",
IF(I1724=TRUE, "구글폼 회신",
IF(H1724=TRUE, "구글폼 전송",
IF(G1724=TRUE, "거절",
IF(F1724=TRUE, "회신 수신",
"태핑 완료 회신대기")))))
))))</f>
        <v>회신 수신</v>
      </c>
      <c r="F1724" s="13" t="b">
        <v>1</v>
      </c>
      <c r="G1724" s="13" t="b">
        <v>0</v>
      </c>
      <c r="H1724" s="13" t="b">
        <v>0</v>
      </c>
      <c r="I1724" s="13" t="b">
        <f>IF(COUNTIF([1]!Form_Responses1[[#All],[Instagram account
(ex. idenel_official - Do not put "@")]], LOWER(A1724)) &gt; 0, TRUE, FALSE)</f>
        <v>0</v>
      </c>
      <c r="J1724" s="14"/>
      <c r="K1724" s="11" t="str">
        <f>IFERROR(VLOOKUP(LOWER(A1724), '[1]설문지 응답 시트1'!I:N, 6, FALSE), "")</f>
        <v/>
      </c>
      <c r="L1724" s="13" t="b">
        <v>0</v>
      </c>
      <c r="M1724" s="13" t="b">
        <v>0</v>
      </c>
      <c r="N1724" s="11"/>
      <c r="O1724" s="12" t="str">
        <f>IF(ISBLANK(Table1[[#This Row],[예약일(확정)]]),"",Table1[[#This Row],[예약일(확정)]]+7)</f>
        <v/>
      </c>
      <c r="P1724" s="11"/>
      <c r="Q1724" s="11"/>
      <c r="R1724" s="11"/>
      <c r="S1724" s="11"/>
      <c r="T1724" s="11"/>
      <c r="U1724" s="10"/>
    </row>
    <row r="1725" spans="1:21" ht="14">
      <c r="A1725" s="47" t="s">
        <v>3659</v>
      </c>
      <c r="B1725" s="151" t="str">
        <f>"https://www.instagram.com/"&amp;A1725</f>
        <v>https://www.instagram.com/sochourner</v>
      </c>
      <c r="C1725" s="109"/>
      <c r="D1725" s="150" t="s">
        <v>4</v>
      </c>
      <c r="E1725" s="20" t="str">
        <f ca="1">IF(AND(J1725&lt;&gt;"", O1725&lt;&gt;"", TODAY() &gt; O1725, N1725=""), "포스팅 지연",
IF(N1725&lt;&gt;"", "포스팅 완료",
IF(M1725=TRUE, "시술 완료",
IF(L1725=TRUE, "콘텐츠 가이드 전송",
IF(NOT(ISBLANK(J1725)), "예약 확정",
IF(I1725=TRUE, "구글폼 회신",
IF(H1725=TRUE, "구글폼 전송",
IF(G1725=TRUE, "거절",
IF(F1725=TRUE, "회신 수신",
"태핑 완료 회신대기")))))
))))</f>
        <v>태핑 완료 회신대기</v>
      </c>
      <c r="F1725" s="22" t="b">
        <v>0</v>
      </c>
      <c r="G1725" s="22" t="b">
        <v>0</v>
      </c>
      <c r="H1725" s="22" t="b">
        <v>0</v>
      </c>
      <c r="I1725" s="22" t="b">
        <f>IF(COUNTIF([1]!Form_Responses1[[#All],[Instagram account
(ex. idenel_official - Do not put "@")]], LOWER(A1725)) &gt; 0, TRUE, FALSE)</f>
        <v>0</v>
      </c>
      <c r="J1725" s="23"/>
      <c r="K1725" s="20" t="str">
        <f>IFERROR(VLOOKUP(LOWER(A1725), '[1]설문지 응답 시트1'!I:N, 6, FALSE), "")</f>
        <v/>
      </c>
      <c r="L1725" s="22" t="b">
        <v>0</v>
      </c>
      <c r="M1725" s="22" t="b">
        <v>0</v>
      </c>
      <c r="N1725" s="20"/>
      <c r="O1725" s="21" t="str">
        <f>IF(ISBLANK(Table1[[#This Row],[예약일(확정)]]),"",Table1[[#This Row],[예약일(확정)]]+7)</f>
        <v/>
      </c>
      <c r="P1725" s="20"/>
      <c r="Q1725" s="20"/>
      <c r="R1725" s="20"/>
      <c r="S1725" s="20"/>
      <c r="T1725" s="20"/>
      <c r="U1725" s="19"/>
    </row>
    <row r="1726" spans="1:21" ht="14">
      <c r="A1726" s="46" t="s">
        <v>3658</v>
      </c>
      <c r="B1726" s="152" t="str">
        <f>"https://www.instagram.com/"&amp;A1726</f>
        <v>https://www.instagram.com/_mr_simple___</v>
      </c>
      <c r="C1726" s="107"/>
      <c r="D1726" s="148" t="s">
        <v>4</v>
      </c>
      <c r="E1726" s="11" t="str">
        <f ca="1">IF(AND(J1726&lt;&gt;"", O1726&lt;&gt;"", TODAY() &gt; O1726, N1726=""), "포스팅 지연",
IF(N1726&lt;&gt;"", "포스팅 완료",
IF(M1726=TRUE, "시술 완료",
IF(L1726=TRUE, "콘텐츠 가이드 전송",
IF(NOT(ISBLANK(J1726)), "예약 확정",
IF(I1726=TRUE, "구글폼 회신",
IF(H1726=TRUE, "구글폼 전송",
IF(G1726=TRUE, "거절",
IF(F1726=TRUE, "회신 수신",
"태핑 완료 회신대기")))))
))))</f>
        <v>태핑 완료 회신대기</v>
      </c>
      <c r="F1726" s="13" t="b">
        <v>0</v>
      </c>
      <c r="G1726" s="13" t="b">
        <v>0</v>
      </c>
      <c r="H1726" s="13" t="b">
        <v>0</v>
      </c>
      <c r="I1726" s="13" t="b">
        <f>IF(COUNTIF([1]!Form_Responses1[[#All],[Instagram account
(ex. idenel_official - Do not put "@")]], LOWER(A1726)) &gt; 0, TRUE, FALSE)</f>
        <v>0</v>
      </c>
      <c r="J1726" s="14"/>
      <c r="K1726" s="11" t="str">
        <f>IFERROR(VLOOKUP(LOWER(A1726), '[1]설문지 응답 시트1'!I:N, 6, FALSE), "")</f>
        <v/>
      </c>
      <c r="L1726" s="13" t="b">
        <v>0</v>
      </c>
      <c r="M1726" s="13" t="b">
        <v>0</v>
      </c>
      <c r="N1726" s="11"/>
      <c r="O1726" s="12" t="str">
        <f>IF(ISBLANK(Table1[[#This Row],[예약일(확정)]]),"",Table1[[#This Row],[예약일(확정)]]+7)</f>
        <v/>
      </c>
      <c r="P1726" s="11"/>
      <c r="Q1726" s="11"/>
      <c r="R1726" s="11"/>
      <c r="S1726" s="11"/>
      <c r="T1726" s="11"/>
      <c r="U1726" s="10"/>
    </row>
    <row r="1727" spans="1:21" ht="14">
      <c r="A1727" s="47" t="s">
        <v>3657</v>
      </c>
      <c r="B1727" s="151" t="str">
        <f>"https://www.instagram.com/"&amp;A1727</f>
        <v>https://www.instagram.com/julligo_kr</v>
      </c>
      <c r="C1727" s="109"/>
      <c r="D1727" s="150" t="s">
        <v>4</v>
      </c>
      <c r="E1727" s="20" t="str">
        <f ca="1">IF(AND(J1727&lt;&gt;"", O1727&lt;&gt;"", TODAY() &gt; O1727, N1727=""), "포스팅 지연",
IF(N1727&lt;&gt;"", "포스팅 완료",
IF(M1727=TRUE, "시술 완료",
IF(L1727=TRUE, "콘텐츠 가이드 전송",
IF(NOT(ISBLANK(J1727)), "예약 확정",
IF(I1727=TRUE, "구글폼 회신",
IF(H1727=TRUE, "구글폼 전송",
IF(G1727=TRUE, "거절",
IF(F1727=TRUE, "회신 수신",
"태핑 완료 회신대기")))))
))))</f>
        <v>태핑 완료 회신대기</v>
      </c>
      <c r="F1727" s="22" t="b">
        <v>0</v>
      </c>
      <c r="G1727" s="22" t="b">
        <v>0</v>
      </c>
      <c r="H1727" s="22" t="b">
        <v>0</v>
      </c>
      <c r="I1727" s="22" t="b">
        <f>IF(COUNTIF([1]!Form_Responses1[[#All],[Instagram account
(ex. idenel_official - Do not put "@")]], LOWER(A1727)) &gt; 0, TRUE, FALSE)</f>
        <v>0</v>
      </c>
      <c r="J1727" s="23"/>
      <c r="K1727" s="20" t="str">
        <f>IFERROR(VLOOKUP(LOWER(A1727), '[1]설문지 응답 시트1'!I:N, 6, FALSE), "")</f>
        <v/>
      </c>
      <c r="L1727" s="22" t="b">
        <v>0</v>
      </c>
      <c r="M1727" s="22" t="b">
        <v>0</v>
      </c>
      <c r="N1727" s="20"/>
      <c r="O1727" s="21" t="str">
        <f>IF(ISBLANK(Table1[[#This Row],[예약일(확정)]]),"",Table1[[#This Row],[예약일(확정)]]+7)</f>
        <v/>
      </c>
      <c r="P1727" s="20"/>
      <c r="Q1727" s="20"/>
      <c r="R1727" s="20"/>
      <c r="S1727" s="20"/>
      <c r="T1727" s="20"/>
      <c r="U1727" s="19"/>
    </row>
    <row r="1728" spans="1:21" ht="14">
      <c r="A1728" s="46" t="s">
        <v>3656</v>
      </c>
      <c r="B1728" s="152" t="str">
        <f>"https://www.instagram.com/"&amp;A1728</f>
        <v>https://www.instagram.com/kzmika</v>
      </c>
      <c r="C1728" s="107"/>
      <c r="D1728" s="148" t="s">
        <v>4</v>
      </c>
      <c r="E1728" s="11" t="str">
        <f ca="1">IF(AND(J1728&lt;&gt;"", O1728&lt;&gt;"", TODAY() &gt; O1728, N1728=""), "포스팅 지연",
IF(N1728&lt;&gt;"", "포스팅 완료",
IF(M1728=TRUE, "시술 완료",
IF(L1728=TRUE, "콘텐츠 가이드 전송",
IF(NOT(ISBLANK(J1728)), "예약 확정",
IF(I1728=TRUE, "구글폼 회신",
IF(H1728=TRUE, "구글폼 전송",
IF(G1728=TRUE, "거절",
IF(F1728=TRUE, "회신 수신",
"태핑 완료 회신대기")))))
))))</f>
        <v>태핑 완료 회신대기</v>
      </c>
      <c r="F1728" s="13" t="b">
        <v>0</v>
      </c>
      <c r="G1728" s="13" t="b">
        <v>0</v>
      </c>
      <c r="H1728" s="13" t="b">
        <v>0</v>
      </c>
      <c r="I1728" s="13" t="b">
        <f>IF(COUNTIF([1]!Form_Responses1[[#All],[Instagram account
(ex. idenel_official - Do not put "@")]], LOWER(A1728)) &gt; 0, TRUE, FALSE)</f>
        <v>0</v>
      </c>
      <c r="J1728" s="14"/>
      <c r="K1728" s="11" t="str">
        <f>IFERROR(VLOOKUP(LOWER(A1728), '[1]설문지 응답 시트1'!I:N, 6, FALSE), "")</f>
        <v/>
      </c>
      <c r="L1728" s="13" t="b">
        <v>0</v>
      </c>
      <c r="M1728" s="13" t="b">
        <v>0</v>
      </c>
      <c r="N1728" s="11"/>
      <c r="O1728" s="12" t="str">
        <f>IF(ISBLANK(Table1[[#This Row],[예약일(확정)]]),"",Table1[[#This Row],[예약일(확정)]]+7)</f>
        <v/>
      </c>
      <c r="P1728" s="11"/>
      <c r="Q1728" s="11"/>
      <c r="R1728" s="11"/>
      <c r="S1728" s="11"/>
      <c r="T1728" s="11"/>
      <c r="U1728" s="10"/>
    </row>
    <row r="1729" spans="1:21" ht="14">
      <c r="A1729" s="47" t="s">
        <v>3655</v>
      </c>
      <c r="B1729" s="151" t="str">
        <f>"https://www.instagram.com/"&amp;A1729</f>
        <v>https://www.instagram.com/msh_nknv</v>
      </c>
      <c r="C1729" s="109"/>
      <c r="D1729" s="150" t="s">
        <v>4</v>
      </c>
      <c r="E1729" s="20" t="str">
        <f ca="1">IF(AND(J1729&lt;&gt;"", O1729&lt;&gt;"", TODAY() &gt; O1729, N1729=""), "포스팅 지연",
IF(N1729&lt;&gt;"", "포스팅 완료",
IF(M1729=TRUE, "시술 완료",
IF(L1729=TRUE, "콘텐츠 가이드 전송",
IF(NOT(ISBLANK(J1729)), "예약 확정",
IF(I1729=TRUE, "구글폼 회신",
IF(H1729=TRUE, "구글폼 전송",
IF(G1729=TRUE, "거절",
IF(F1729=TRUE, "회신 수신",
"태핑 완료 회신대기")))))
))))</f>
        <v>태핑 완료 회신대기</v>
      </c>
      <c r="F1729" s="22" t="b">
        <v>0</v>
      </c>
      <c r="G1729" s="22" t="b">
        <v>0</v>
      </c>
      <c r="H1729" s="22" t="b">
        <v>0</v>
      </c>
      <c r="I1729" s="22" t="b">
        <f>IF(COUNTIF([1]!Form_Responses1[[#All],[Instagram account
(ex. idenel_official - Do not put "@")]], LOWER(A1729)) &gt; 0, TRUE, FALSE)</f>
        <v>0</v>
      </c>
      <c r="J1729" s="23"/>
      <c r="K1729" s="20" t="str">
        <f>IFERROR(VLOOKUP(LOWER(A1729), '[1]설문지 응답 시트1'!I:N, 6, FALSE), "")</f>
        <v/>
      </c>
      <c r="L1729" s="22" t="b">
        <v>0</v>
      </c>
      <c r="M1729" s="22" t="b">
        <v>0</v>
      </c>
      <c r="N1729" s="20"/>
      <c r="O1729" s="21" t="str">
        <f>IF(ISBLANK(Table1[[#This Row],[예약일(확정)]]),"",Table1[[#This Row],[예약일(확정)]]+7)</f>
        <v/>
      </c>
      <c r="P1729" s="20"/>
      <c r="Q1729" s="20"/>
      <c r="R1729" s="20"/>
      <c r="S1729" s="20"/>
      <c r="T1729" s="20"/>
      <c r="U1729" s="19"/>
    </row>
    <row r="1730" spans="1:21" ht="14">
      <c r="A1730" s="46" t="s">
        <v>3654</v>
      </c>
      <c r="B1730" s="152" t="str">
        <f>"https://www.instagram.com/"&amp;A1730</f>
        <v>https://www.instagram.com/hj.savvides_photoblog</v>
      </c>
      <c r="C1730" s="107"/>
      <c r="D1730" s="148" t="s">
        <v>4</v>
      </c>
      <c r="E1730" s="11" t="str">
        <f ca="1">IF(AND(J1730&lt;&gt;"", O1730&lt;&gt;"", TODAY() &gt; O1730, N1730=""), "포스팅 지연",
IF(N1730&lt;&gt;"", "포스팅 완료",
IF(M1730=TRUE, "시술 완료",
IF(L1730=TRUE, "콘텐츠 가이드 전송",
IF(NOT(ISBLANK(J1730)), "예약 확정",
IF(I1730=TRUE, "구글폼 회신",
IF(H1730=TRUE, "구글폼 전송",
IF(G1730=TRUE, "거절",
IF(F1730=TRUE, "회신 수신",
"태핑 완료 회신대기")))))
))))</f>
        <v>태핑 완료 회신대기</v>
      </c>
      <c r="F1730" s="13" t="b">
        <v>0</v>
      </c>
      <c r="G1730" s="13" t="b">
        <v>0</v>
      </c>
      <c r="H1730" s="13" t="b">
        <v>0</v>
      </c>
      <c r="I1730" s="13" t="b">
        <f>IF(COUNTIF([1]!Form_Responses1[[#All],[Instagram account
(ex. idenel_official - Do not put "@")]], LOWER(A1730)) &gt; 0, TRUE, FALSE)</f>
        <v>0</v>
      </c>
      <c r="J1730" s="14"/>
      <c r="K1730" s="11" t="str">
        <f>IFERROR(VLOOKUP(LOWER(A1730), '[1]설문지 응답 시트1'!I:N, 6, FALSE), "")</f>
        <v/>
      </c>
      <c r="L1730" s="13" t="b">
        <v>0</v>
      </c>
      <c r="M1730" s="13" t="b">
        <v>0</v>
      </c>
      <c r="N1730" s="11"/>
      <c r="O1730" s="12" t="str">
        <f>IF(ISBLANK(Table1[[#This Row],[예약일(확정)]]),"",Table1[[#This Row],[예약일(확정)]]+7)</f>
        <v/>
      </c>
      <c r="P1730" s="11"/>
      <c r="Q1730" s="11"/>
      <c r="R1730" s="11"/>
      <c r="S1730" s="11"/>
      <c r="T1730" s="11"/>
      <c r="U1730" s="10"/>
    </row>
    <row r="1731" spans="1:21" ht="14">
      <c r="A1731" s="47" t="s">
        <v>3653</v>
      </c>
      <c r="B1731" s="151" t="str">
        <f>"https://www.instagram.com/"&amp;A1731</f>
        <v>https://www.instagram.com/itsmichelle.park</v>
      </c>
      <c r="C1731" s="109"/>
      <c r="D1731" s="150" t="s">
        <v>4</v>
      </c>
      <c r="E1731" s="20" t="str">
        <f ca="1">IF(AND(J1731&lt;&gt;"", O1731&lt;&gt;"", TODAY() &gt; O1731, N1731=""), "포스팅 지연",
IF(N1731&lt;&gt;"", "포스팅 완료",
IF(M1731=TRUE, "시술 완료",
IF(L1731=TRUE, "콘텐츠 가이드 전송",
IF(NOT(ISBLANK(J1731)), "예약 확정",
IF(I1731=TRUE, "구글폼 회신",
IF(H1731=TRUE, "구글폼 전송",
IF(G1731=TRUE, "거절",
IF(F1731=TRUE, "회신 수신",
"태핑 완료 회신대기")))))
))))</f>
        <v>태핑 완료 회신대기</v>
      </c>
      <c r="F1731" s="22" t="b">
        <v>0</v>
      </c>
      <c r="G1731" s="22" t="b">
        <v>0</v>
      </c>
      <c r="H1731" s="22" t="b">
        <v>0</v>
      </c>
      <c r="I1731" s="22" t="b">
        <f>IF(COUNTIF([1]!Form_Responses1[[#All],[Instagram account
(ex. idenel_official - Do not put "@")]], LOWER(A1731)) &gt; 0, TRUE, FALSE)</f>
        <v>0</v>
      </c>
      <c r="J1731" s="23"/>
      <c r="K1731" s="20" t="str">
        <f>IFERROR(VLOOKUP(LOWER(A1731), '[1]설문지 응답 시트1'!I:N, 6, FALSE), "")</f>
        <v/>
      </c>
      <c r="L1731" s="22" t="b">
        <v>0</v>
      </c>
      <c r="M1731" s="22" t="b">
        <v>0</v>
      </c>
      <c r="N1731" s="20"/>
      <c r="O1731" s="21" t="str">
        <f>IF(ISBLANK(Table1[[#This Row],[예약일(확정)]]),"",Table1[[#This Row],[예약일(확정)]]+7)</f>
        <v/>
      </c>
      <c r="P1731" s="20"/>
      <c r="Q1731" s="20"/>
      <c r="R1731" s="20"/>
      <c r="S1731" s="20"/>
      <c r="T1731" s="20"/>
      <c r="U1731" s="19"/>
    </row>
    <row r="1732" spans="1:21" ht="14">
      <c r="A1732" s="46" t="s">
        <v>3652</v>
      </c>
      <c r="B1732" s="152" t="str">
        <f>"https://www.instagram.com/"&amp;A1732</f>
        <v>https://www.instagram.com/kikyangela</v>
      </c>
      <c r="C1732" s="107"/>
      <c r="D1732" s="148" t="s">
        <v>4</v>
      </c>
      <c r="E1732" s="11" t="str">
        <f ca="1">IF(AND(J1732&lt;&gt;"", O1732&lt;&gt;"", TODAY() &gt; O1732, N1732=""), "포스팅 지연",
IF(N1732&lt;&gt;"", "포스팅 완료",
IF(M1732=TRUE, "시술 완료",
IF(L1732=TRUE, "콘텐츠 가이드 전송",
IF(NOT(ISBLANK(J1732)), "예약 확정",
IF(I1732=TRUE, "구글폼 회신",
IF(H1732=TRUE, "구글폼 전송",
IF(G1732=TRUE, "거절",
IF(F1732=TRUE, "회신 수신",
"태핑 완료 회신대기")))))
))))</f>
        <v>태핑 완료 회신대기</v>
      </c>
      <c r="F1732" s="13" t="b">
        <v>0</v>
      </c>
      <c r="G1732" s="13" t="b">
        <v>0</v>
      </c>
      <c r="H1732" s="13" t="b">
        <v>0</v>
      </c>
      <c r="I1732" s="13" t="b">
        <f>IF(COUNTIF([1]!Form_Responses1[[#All],[Instagram account
(ex. idenel_official - Do not put "@")]], LOWER(A1732)) &gt; 0, TRUE, FALSE)</f>
        <v>0</v>
      </c>
      <c r="J1732" s="14"/>
      <c r="K1732" s="11" t="str">
        <f>IFERROR(VLOOKUP(LOWER(A1732), '[1]설문지 응답 시트1'!I:N, 6, FALSE), "")</f>
        <v/>
      </c>
      <c r="L1732" s="13" t="b">
        <v>0</v>
      </c>
      <c r="M1732" s="13" t="b">
        <v>0</v>
      </c>
      <c r="N1732" s="11"/>
      <c r="O1732" s="12" t="str">
        <f>IF(ISBLANK(Table1[[#This Row],[예약일(확정)]]),"",Table1[[#This Row],[예약일(확정)]]+7)</f>
        <v/>
      </c>
      <c r="P1732" s="11"/>
      <c r="Q1732" s="11"/>
      <c r="R1732" s="11"/>
      <c r="S1732" s="11"/>
      <c r="T1732" s="11"/>
      <c r="U1732" s="10"/>
    </row>
    <row r="1733" spans="1:21" ht="14">
      <c r="A1733" s="47" t="s">
        <v>917</v>
      </c>
      <c r="B1733" s="151" t="str">
        <f>"https://www.instagram.com/"&amp;A1733</f>
        <v>https://www.instagram.com/__1295na</v>
      </c>
      <c r="C1733" s="109"/>
      <c r="D1733" s="150" t="s">
        <v>4</v>
      </c>
      <c r="E1733" s="20" t="str">
        <f ca="1">IF(AND(J1733&lt;&gt;"", O1733&lt;&gt;"", TODAY() &gt; O1733, N1733=""), "포스팅 지연",
IF(N1733&lt;&gt;"", "포스팅 완료",
IF(M1733=TRUE, "시술 완료",
IF(L1733=TRUE, "콘텐츠 가이드 전송",
IF(NOT(ISBLANK(J1733)), "예약 확정",
IF(I1733=TRUE, "구글폼 회신",
IF(H1733=TRUE, "구글폼 전송",
IF(G1733=TRUE, "거절",
IF(F1733=TRUE, "회신 수신",
"태핑 완료 회신대기")))))
))))</f>
        <v>태핑 완료 회신대기</v>
      </c>
      <c r="F1733" s="22" t="b">
        <v>0</v>
      </c>
      <c r="G1733" s="22" t="b">
        <v>0</v>
      </c>
      <c r="H1733" s="22" t="b">
        <v>0</v>
      </c>
      <c r="I1733" s="22" t="b">
        <f>IF(COUNTIF([1]!Form_Responses1[[#All],[Instagram account
(ex. idenel_official - Do not put "@")]], LOWER(A1733)) &gt; 0, TRUE, FALSE)</f>
        <v>0</v>
      </c>
      <c r="J1733" s="23"/>
      <c r="K1733" s="20" t="str">
        <f>IFERROR(VLOOKUP(LOWER(A1733), '[1]설문지 응답 시트1'!I:N, 6, FALSE), "")</f>
        <v/>
      </c>
      <c r="L1733" s="22" t="b">
        <v>0</v>
      </c>
      <c r="M1733" s="22" t="b">
        <v>0</v>
      </c>
      <c r="N1733" s="20"/>
      <c r="O1733" s="21" t="str">
        <f>IF(ISBLANK(Table1[[#This Row],[예약일(확정)]]),"",Table1[[#This Row],[예약일(확정)]]+7)</f>
        <v/>
      </c>
      <c r="P1733" s="20"/>
      <c r="Q1733" s="20"/>
      <c r="R1733" s="20"/>
      <c r="S1733" s="20"/>
      <c r="T1733" s="20"/>
      <c r="U1733" s="19"/>
    </row>
    <row r="1734" spans="1:21" ht="14">
      <c r="A1734" s="46" t="s">
        <v>3651</v>
      </c>
      <c r="B1734" s="152" t="str">
        <f>"https://www.instagram.com/"&amp;A1734</f>
        <v>https://www.instagram.com/iamlinaangelina</v>
      </c>
      <c r="C1734" s="107"/>
      <c r="D1734" s="148" t="s">
        <v>4</v>
      </c>
      <c r="E1734" s="11" t="str">
        <f ca="1">IF(AND(J1734&lt;&gt;"", O1734&lt;&gt;"", TODAY() &gt; O1734, N1734=""), "포스팅 지연",
IF(N1734&lt;&gt;"", "포스팅 완료",
IF(M1734=TRUE, "시술 완료",
IF(L1734=TRUE, "콘텐츠 가이드 전송",
IF(NOT(ISBLANK(J1734)), "예약 확정",
IF(I1734=TRUE, "구글폼 회신",
IF(H1734=TRUE, "구글폼 전송",
IF(G1734=TRUE, "거절",
IF(F1734=TRUE, "회신 수신",
"태핑 완료 회신대기")))))
))))</f>
        <v>태핑 완료 회신대기</v>
      </c>
      <c r="F1734" s="13" t="b">
        <v>0</v>
      </c>
      <c r="G1734" s="13" t="b">
        <v>0</v>
      </c>
      <c r="H1734" s="13" t="b">
        <v>0</v>
      </c>
      <c r="I1734" s="13" t="b">
        <f>IF(COUNTIF([1]!Form_Responses1[[#All],[Instagram account
(ex. idenel_official - Do not put "@")]], LOWER(A1734)) &gt; 0, TRUE, FALSE)</f>
        <v>0</v>
      </c>
      <c r="J1734" s="14"/>
      <c r="K1734" s="11" t="str">
        <f>IFERROR(VLOOKUP(LOWER(A1734), '[1]설문지 응답 시트1'!I:N, 6, FALSE), "")</f>
        <v/>
      </c>
      <c r="L1734" s="13" t="b">
        <v>0</v>
      </c>
      <c r="M1734" s="13" t="b">
        <v>0</v>
      </c>
      <c r="N1734" s="11"/>
      <c r="O1734" s="12" t="str">
        <f>IF(ISBLANK(Table1[[#This Row],[예약일(확정)]]),"",Table1[[#This Row],[예약일(확정)]]+7)</f>
        <v/>
      </c>
      <c r="P1734" s="11"/>
      <c r="Q1734" s="11"/>
      <c r="R1734" s="11"/>
      <c r="S1734" s="11"/>
      <c r="T1734" s="11"/>
      <c r="U1734" s="10"/>
    </row>
    <row r="1735" spans="1:21" ht="14">
      <c r="A1735" s="47" t="s">
        <v>3650</v>
      </c>
      <c r="B1735" s="151" t="str">
        <f>"https://www.instagram.com/"&amp;A1735</f>
        <v>https://www.instagram.com/aidenkim16</v>
      </c>
      <c r="C1735" s="109"/>
      <c r="D1735" s="150" t="s">
        <v>4</v>
      </c>
      <c r="E1735" s="20" t="str">
        <f ca="1">IF(AND(J1735&lt;&gt;"", O1735&lt;&gt;"", TODAY() &gt; O1735, N1735=""), "포스팅 지연",
IF(N1735&lt;&gt;"", "포스팅 완료",
IF(M1735=TRUE, "시술 완료",
IF(L1735=TRUE, "콘텐츠 가이드 전송",
IF(NOT(ISBLANK(J1735)), "예약 확정",
IF(I1735=TRUE, "구글폼 회신",
IF(H1735=TRUE, "구글폼 전송",
IF(G1735=TRUE, "거절",
IF(F1735=TRUE, "회신 수신",
"태핑 완료 회신대기")))))
))))</f>
        <v>태핑 완료 회신대기</v>
      </c>
      <c r="F1735" s="22" t="b">
        <v>0</v>
      </c>
      <c r="G1735" s="22" t="b">
        <v>0</v>
      </c>
      <c r="H1735" s="22" t="b">
        <v>0</v>
      </c>
      <c r="I1735" s="22" t="b">
        <f>IF(COUNTIF([1]!Form_Responses1[[#All],[Instagram account
(ex. idenel_official - Do not put "@")]], LOWER(A1735)) &gt; 0, TRUE, FALSE)</f>
        <v>0</v>
      </c>
      <c r="J1735" s="23"/>
      <c r="K1735" s="20" t="str">
        <f>IFERROR(VLOOKUP(LOWER(A1735), '[1]설문지 응답 시트1'!I:N, 6, FALSE), "")</f>
        <v/>
      </c>
      <c r="L1735" s="22" t="b">
        <v>0</v>
      </c>
      <c r="M1735" s="22" t="b">
        <v>0</v>
      </c>
      <c r="N1735" s="20"/>
      <c r="O1735" s="21" t="str">
        <f>IF(ISBLANK(Table1[[#This Row],[예약일(확정)]]),"",Table1[[#This Row],[예약일(확정)]]+7)</f>
        <v/>
      </c>
      <c r="P1735" s="20"/>
      <c r="Q1735" s="20"/>
      <c r="R1735" s="20"/>
      <c r="S1735" s="20"/>
      <c r="T1735" s="20"/>
      <c r="U1735" s="19"/>
    </row>
    <row r="1736" spans="1:21" ht="14">
      <c r="A1736" s="18" t="s">
        <v>3649</v>
      </c>
      <c r="B1736" s="152" t="str">
        <f>"https://www.instagram.com/"&amp;A1736</f>
        <v>https://www.instagram.com/mayaya.kimmm</v>
      </c>
      <c r="C1736" s="107"/>
      <c r="D1736" s="148" t="s">
        <v>4</v>
      </c>
      <c r="E1736" s="11" t="str">
        <f ca="1">IF(AND(J1736&lt;&gt;"", O1736&lt;&gt;"", TODAY() &gt; O1736, N1736=""), "포스팅 지연",
IF(N1736&lt;&gt;"", "포스팅 완료",
IF(M1736=TRUE, "시술 완료",
IF(L1736=TRUE, "콘텐츠 가이드 전송",
IF(NOT(ISBLANK(J1736)), "예약 확정",
IF(I1736=TRUE, "구글폼 회신",
IF(H1736=TRUE, "구글폼 전송",
IF(G1736=TRUE, "거절",
IF(F1736=TRUE, "회신 수신",
"태핑 완료 회신대기")))))
))))</f>
        <v>태핑 완료 회신대기</v>
      </c>
      <c r="F1736" s="13" t="b">
        <v>0</v>
      </c>
      <c r="G1736" s="13" t="b">
        <v>0</v>
      </c>
      <c r="H1736" s="13" t="b">
        <v>0</v>
      </c>
      <c r="I1736" s="13" t="b">
        <f>IF(COUNTIF([1]!Form_Responses1[[#All],[Instagram account
(ex. idenel_official - Do not put "@")]], LOWER(A1736)) &gt; 0, TRUE, FALSE)</f>
        <v>0</v>
      </c>
      <c r="J1736" s="14"/>
      <c r="K1736" s="11" t="str">
        <f>IFERROR(VLOOKUP(LOWER(A1736), '[1]설문지 응답 시트1'!I:N, 6, FALSE), "")</f>
        <v/>
      </c>
      <c r="L1736" s="13" t="b">
        <v>0</v>
      </c>
      <c r="M1736" s="13" t="b">
        <v>0</v>
      </c>
      <c r="N1736" s="11"/>
      <c r="O1736" s="12" t="str">
        <f>IF(ISBLANK(Table1[[#This Row],[예약일(확정)]]),"",Table1[[#This Row],[예약일(확정)]]+7)</f>
        <v/>
      </c>
      <c r="P1736" s="11"/>
      <c r="Q1736" s="11"/>
      <c r="R1736" s="11"/>
      <c r="S1736" s="11"/>
      <c r="T1736" s="11"/>
      <c r="U1736" s="10"/>
    </row>
    <row r="1737" spans="1:21" ht="14">
      <c r="A1737" s="27" t="s">
        <v>3648</v>
      </c>
      <c r="B1737" s="151" t="str">
        <f>"https://www.instagram.com/"&amp;A1737</f>
        <v>https://www.instagram.com/korea_travel___</v>
      </c>
      <c r="C1737" s="109"/>
      <c r="D1737" s="150" t="s">
        <v>4</v>
      </c>
      <c r="E1737" s="20" t="str">
        <f ca="1">IF(AND(J1737&lt;&gt;"", O1737&lt;&gt;"", TODAY() &gt; O1737, N1737=""), "포스팅 지연",
IF(N1737&lt;&gt;"", "포스팅 완료",
IF(M1737=TRUE, "시술 완료",
IF(L1737=TRUE, "콘텐츠 가이드 전송",
IF(NOT(ISBLANK(J1737)), "예약 확정",
IF(I1737=TRUE, "구글폼 회신",
IF(H1737=TRUE, "구글폼 전송",
IF(G1737=TRUE, "거절",
IF(F1737=TRUE, "회신 수신",
"태핑 완료 회신대기")))))
))))</f>
        <v>태핑 완료 회신대기</v>
      </c>
      <c r="F1737" s="22" t="b">
        <v>0</v>
      </c>
      <c r="G1737" s="22" t="b">
        <v>0</v>
      </c>
      <c r="H1737" s="22" t="b">
        <v>0</v>
      </c>
      <c r="I1737" s="22" t="b">
        <f>IF(COUNTIF([1]!Form_Responses1[[#All],[Instagram account
(ex. idenel_official - Do not put "@")]], LOWER(A1737)) &gt; 0, TRUE, FALSE)</f>
        <v>0</v>
      </c>
      <c r="J1737" s="23"/>
      <c r="K1737" s="20" t="str">
        <f>IFERROR(VLOOKUP(LOWER(A1737), '[1]설문지 응답 시트1'!I:N, 6, FALSE), "")</f>
        <v/>
      </c>
      <c r="L1737" s="22" t="b">
        <v>0</v>
      </c>
      <c r="M1737" s="22" t="b">
        <v>0</v>
      </c>
      <c r="N1737" s="20"/>
      <c r="O1737" s="21" t="str">
        <f>IF(ISBLANK(Table1[[#This Row],[예약일(확정)]]),"",Table1[[#This Row],[예약일(확정)]]+7)</f>
        <v/>
      </c>
      <c r="P1737" s="20"/>
      <c r="Q1737" s="20"/>
      <c r="R1737" s="20"/>
      <c r="S1737" s="20"/>
      <c r="T1737" s="20"/>
      <c r="U1737" s="19"/>
    </row>
    <row r="1738" spans="1:21" ht="14">
      <c r="A1738" s="18" t="s">
        <v>3647</v>
      </c>
      <c r="B1738" s="152" t="str">
        <f>"https://www.instagram.com/"&amp;A1738</f>
        <v>https://www.instagram.com/ayaladenise_</v>
      </c>
      <c r="C1738" s="107"/>
      <c r="D1738" s="148" t="s">
        <v>4</v>
      </c>
      <c r="E1738" s="11" t="str">
        <f ca="1">IF(AND(J1738&lt;&gt;"", O1738&lt;&gt;"", TODAY() &gt; O1738, N1738=""), "포스팅 지연",
IF(N1738&lt;&gt;"", "포스팅 완료",
IF(M1738=TRUE, "시술 완료",
IF(L1738=TRUE, "콘텐츠 가이드 전송",
IF(NOT(ISBLANK(J1738)), "예약 확정",
IF(I1738=TRUE, "구글폼 회신",
IF(H1738=TRUE, "구글폼 전송",
IF(G1738=TRUE, "거절",
IF(F1738=TRUE, "회신 수신",
"태핑 완료 회신대기")))))
))))</f>
        <v>태핑 완료 회신대기</v>
      </c>
      <c r="F1738" s="13" t="b">
        <v>0</v>
      </c>
      <c r="G1738" s="13" t="b">
        <v>0</v>
      </c>
      <c r="H1738" s="13" t="b">
        <v>0</v>
      </c>
      <c r="I1738" s="13" t="b">
        <f>IF(COUNTIF([1]!Form_Responses1[[#All],[Instagram account
(ex. idenel_official - Do not put "@")]], LOWER(A1738)) &gt; 0, TRUE, FALSE)</f>
        <v>0</v>
      </c>
      <c r="J1738" s="14"/>
      <c r="K1738" s="11" t="str">
        <f>IFERROR(VLOOKUP(LOWER(A1738), '[1]설문지 응답 시트1'!I:N, 6, FALSE), "")</f>
        <v/>
      </c>
      <c r="L1738" s="13" t="b">
        <v>0</v>
      </c>
      <c r="M1738" s="13" t="b">
        <v>0</v>
      </c>
      <c r="N1738" s="11"/>
      <c r="O1738" s="12" t="str">
        <f>IF(ISBLANK(Table1[[#This Row],[예약일(확정)]]),"",Table1[[#This Row],[예약일(확정)]]+7)</f>
        <v/>
      </c>
      <c r="P1738" s="11"/>
      <c r="Q1738" s="11"/>
      <c r="R1738" s="11"/>
      <c r="S1738" s="11"/>
      <c r="T1738" s="11"/>
      <c r="U1738" s="10"/>
    </row>
    <row r="1739" spans="1:21" ht="14">
      <c r="A1739" s="27" t="s">
        <v>3646</v>
      </c>
      <c r="B1739" s="151" t="str">
        <f>"https://www.instagram.com/"&amp;A1739</f>
        <v>https://www.instagram.com/sevvalwinchesterr</v>
      </c>
      <c r="C1739" s="109"/>
      <c r="D1739" s="150" t="s">
        <v>4</v>
      </c>
      <c r="E1739" s="20" t="str">
        <f ca="1">IF(AND(J1739&lt;&gt;"", O1739&lt;&gt;"", TODAY() &gt; O1739, N1739=""), "포스팅 지연",
IF(N1739&lt;&gt;"", "포스팅 완료",
IF(M1739=TRUE, "시술 완료",
IF(L1739=TRUE, "콘텐츠 가이드 전송",
IF(NOT(ISBLANK(J1739)), "예약 확정",
IF(I1739=TRUE, "구글폼 회신",
IF(H1739=TRUE, "구글폼 전송",
IF(G1739=TRUE, "거절",
IF(F1739=TRUE, "회신 수신",
"태핑 완료 회신대기")))))
))))</f>
        <v>구글폼 전송</v>
      </c>
      <c r="F1739" s="22" t="b">
        <v>1</v>
      </c>
      <c r="G1739" s="22" t="b">
        <v>0</v>
      </c>
      <c r="H1739" s="22" t="b">
        <v>1</v>
      </c>
      <c r="I1739" s="22" t="b">
        <f>IF(COUNTIF([1]!Form_Responses1[[#All],[Instagram account
(ex. idenel_official - Do not put "@")]], LOWER(A1739)) &gt; 0, TRUE, FALSE)</f>
        <v>0</v>
      </c>
      <c r="J1739" s="23"/>
      <c r="K1739" s="20" t="str">
        <f>IFERROR(VLOOKUP(LOWER(A1739), '[1]설문지 응답 시트1'!I:N, 6, FALSE), "")</f>
        <v/>
      </c>
      <c r="L1739" s="22" t="b">
        <v>0</v>
      </c>
      <c r="M1739" s="22" t="b">
        <v>0</v>
      </c>
      <c r="N1739" s="20"/>
      <c r="O1739" s="21" t="str">
        <f>IF(ISBLANK(Table1[[#This Row],[예약일(확정)]]),"",Table1[[#This Row],[예약일(확정)]]+7)</f>
        <v/>
      </c>
      <c r="P1739" s="20"/>
      <c r="Q1739" s="20"/>
      <c r="R1739" s="20"/>
      <c r="S1739" s="20"/>
      <c r="T1739" s="20"/>
      <c r="U1739" s="19"/>
    </row>
    <row r="1740" spans="1:21" ht="14">
      <c r="A1740" s="18" t="s">
        <v>3532</v>
      </c>
      <c r="B1740" s="152" t="str">
        <f>"https://www.instagram.com/"&amp;A1740</f>
        <v>https://www.instagram.com/aaaudreyrose</v>
      </c>
      <c r="C1740" s="107"/>
      <c r="D1740" s="148" t="s">
        <v>4</v>
      </c>
      <c r="E1740" s="11" t="str">
        <f ca="1">IF(AND(J1740&lt;&gt;"", O1740&lt;&gt;"", TODAY() &gt; O1740, N1740=""), "포스팅 지연",
IF(N1740&lt;&gt;"", "포스팅 완료",
IF(M1740=TRUE, "시술 완료",
IF(L1740=TRUE, "콘텐츠 가이드 전송",
IF(NOT(ISBLANK(J1740)), "예약 확정",
IF(I1740=TRUE, "구글폼 회신",
IF(H1740=TRUE, "구글폼 전송",
IF(G1740=TRUE, "거절",
IF(F1740=TRUE, "회신 수신",
"태핑 완료 회신대기")))))
))))</f>
        <v>태핑 완료 회신대기</v>
      </c>
      <c r="F1740" s="13" t="b">
        <v>0</v>
      </c>
      <c r="G1740" s="13" t="b">
        <v>0</v>
      </c>
      <c r="H1740" s="13" t="b">
        <v>0</v>
      </c>
      <c r="I1740" s="13" t="b">
        <f>IF(COUNTIF([1]!Form_Responses1[[#All],[Instagram account
(ex. idenel_official - Do not put "@")]], LOWER(A1740)) &gt; 0, TRUE, FALSE)</f>
        <v>0</v>
      </c>
      <c r="J1740" s="14"/>
      <c r="K1740" s="11" t="str">
        <f>IFERROR(VLOOKUP(LOWER(A1740), '[1]설문지 응답 시트1'!I:N, 6, FALSE), "")</f>
        <v/>
      </c>
      <c r="L1740" s="13" t="b">
        <v>0</v>
      </c>
      <c r="M1740" s="13" t="b">
        <v>0</v>
      </c>
      <c r="N1740" s="11"/>
      <c r="O1740" s="12" t="str">
        <f>IF(ISBLANK(Table1[[#This Row],[예약일(확정)]]),"",Table1[[#This Row],[예약일(확정)]]+7)</f>
        <v/>
      </c>
      <c r="P1740" s="11"/>
      <c r="Q1740" s="11"/>
      <c r="R1740" s="11"/>
      <c r="S1740" s="11"/>
      <c r="T1740" s="11"/>
      <c r="U1740" s="10"/>
    </row>
    <row r="1741" spans="1:21" ht="14">
      <c r="A1741" s="27" t="s">
        <v>3645</v>
      </c>
      <c r="B1741" s="151" t="str">
        <f>"https://www.instagram.com/"&amp;A1741</f>
        <v>https://www.instagram.com/jana_waliddd</v>
      </c>
      <c r="C1741" s="109"/>
      <c r="D1741" s="150" t="s">
        <v>4</v>
      </c>
      <c r="E1741" s="20" t="str">
        <f ca="1">IF(AND(J1741&lt;&gt;"", O1741&lt;&gt;"", TODAY() &gt; O1741, N1741=""), "포스팅 지연",
IF(N1741&lt;&gt;"", "포스팅 완료",
IF(M1741=TRUE, "시술 완료",
IF(L1741=TRUE, "콘텐츠 가이드 전송",
IF(NOT(ISBLANK(J1741)), "예약 확정",
IF(I1741=TRUE, "구글폼 회신",
IF(H1741=TRUE, "구글폼 전송",
IF(G1741=TRUE, "거절",
IF(F1741=TRUE, "회신 수신",
"태핑 완료 회신대기")))))
))))</f>
        <v>태핑 완료 회신대기</v>
      </c>
      <c r="F1741" s="22" t="b">
        <v>0</v>
      </c>
      <c r="G1741" s="22" t="b">
        <v>0</v>
      </c>
      <c r="H1741" s="22" t="b">
        <v>0</v>
      </c>
      <c r="I1741" s="22" t="b">
        <f>IF(COUNTIF([1]!Form_Responses1[[#All],[Instagram account
(ex. idenel_official - Do not put "@")]], LOWER(A1741)) &gt; 0, TRUE, FALSE)</f>
        <v>0</v>
      </c>
      <c r="J1741" s="23"/>
      <c r="K1741" s="20" t="str">
        <f>IFERROR(VLOOKUP(LOWER(A1741), '[1]설문지 응답 시트1'!I:N, 6, FALSE), "")</f>
        <v/>
      </c>
      <c r="L1741" s="22" t="b">
        <v>0</v>
      </c>
      <c r="M1741" s="22" t="b">
        <v>0</v>
      </c>
      <c r="N1741" s="20"/>
      <c r="O1741" s="21" t="str">
        <f>IF(ISBLANK(Table1[[#This Row],[예약일(확정)]]),"",Table1[[#This Row],[예약일(확정)]]+7)</f>
        <v/>
      </c>
      <c r="P1741" s="20"/>
      <c r="Q1741" s="20"/>
      <c r="R1741" s="20"/>
      <c r="S1741" s="20"/>
      <c r="T1741" s="20"/>
      <c r="U1741" s="19"/>
    </row>
    <row r="1742" spans="1:21" ht="14">
      <c r="A1742" s="18" t="s">
        <v>3644</v>
      </c>
      <c r="B1742" s="152" t="str">
        <f>"https://www.instagram.com/"&amp;A1742</f>
        <v>https://www.instagram.com/yourshailee</v>
      </c>
      <c r="C1742" s="107"/>
      <c r="D1742" s="148" t="s">
        <v>4</v>
      </c>
      <c r="E1742" s="11" t="str">
        <f ca="1">IF(AND(J1742&lt;&gt;"", O1742&lt;&gt;"", TODAY() &gt; O1742, N1742=""), "포스팅 지연",
IF(N1742&lt;&gt;"", "포스팅 완료",
IF(M1742=TRUE, "시술 완료",
IF(L1742=TRUE, "콘텐츠 가이드 전송",
IF(NOT(ISBLANK(J1742)), "예약 확정",
IF(I1742=TRUE, "구글폼 회신",
IF(H1742=TRUE, "구글폼 전송",
IF(G1742=TRUE, "거절",
IF(F1742=TRUE, "회신 수신",
"태핑 완료 회신대기")))))
))))</f>
        <v>태핑 완료 회신대기</v>
      </c>
      <c r="F1742" s="13" t="b">
        <v>0</v>
      </c>
      <c r="G1742" s="13" t="b">
        <v>0</v>
      </c>
      <c r="H1742" s="13" t="b">
        <v>0</v>
      </c>
      <c r="I1742" s="13" t="b">
        <f>IF(COUNTIF([1]!Form_Responses1[[#All],[Instagram account
(ex. idenel_official - Do not put "@")]], LOWER(A1742)) &gt; 0, TRUE, FALSE)</f>
        <v>0</v>
      </c>
      <c r="J1742" s="14"/>
      <c r="K1742" s="11" t="str">
        <f>IFERROR(VLOOKUP(LOWER(A1742), '[1]설문지 응답 시트1'!I:N, 6, FALSE), "")</f>
        <v/>
      </c>
      <c r="L1742" s="13" t="b">
        <v>0</v>
      </c>
      <c r="M1742" s="13" t="b">
        <v>0</v>
      </c>
      <c r="N1742" s="11"/>
      <c r="O1742" s="12" t="str">
        <f>IF(ISBLANK(Table1[[#This Row],[예약일(확정)]]),"",Table1[[#This Row],[예약일(확정)]]+7)</f>
        <v/>
      </c>
      <c r="P1742" s="11"/>
      <c r="Q1742" s="11"/>
      <c r="R1742" s="11"/>
      <c r="S1742" s="11"/>
      <c r="T1742" s="11"/>
      <c r="U1742" s="10"/>
    </row>
    <row r="1743" spans="1:21" ht="14">
      <c r="A1743" s="27" t="s">
        <v>3643</v>
      </c>
      <c r="B1743" s="151" t="str">
        <f>"https://www.instagram.com/"&amp;A1743</f>
        <v>https://www.instagram.com/yinbit</v>
      </c>
      <c r="C1743" s="109"/>
      <c r="D1743" s="150" t="s">
        <v>4</v>
      </c>
      <c r="E1743" s="20" t="str">
        <f ca="1">IF(AND(J1743&lt;&gt;"", O1743&lt;&gt;"", TODAY() &gt; O1743, N1743=""), "포스팅 지연",
IF(N1743&lt;&gt;"", "포스팅 완료",
IF(M1743=TRUE, "시술 완료",
IF(L1743=TRUE, "콘텐츠 가이드 전송",
IF(NOT(ISBLANK(J1743)), "예약 확정",
IF(I1743=TRUE, "구글폼 회신",
IF(H1743=TRUE, "구글폼 전송",
IF(G1743=TRUE, "거절",
IF(F1743=TRUE, "회신 수신",
"태핑 완료 회신대기")))))
))))</f>
        <v>태핑 완료 회신대기</v>
      </c>
      <c r="F1743" s="22" t="b">
        <v>0</v>
      </c>
      <c r="G1743" s="22" t="b">
        <v>0</v>
      </c>
      <c r="H1743" s="22" t="b">
        <v>0</v>
      </c>
      <c r="I1743" s="22" t="b">
        <f>IF(COUNTIF([1]!Form_Responses1[[#All],[Instagram account
(ex. idenel_official - Do not put "@")]], LOWER(A1743)) &gt; 0, TRUE, FALSE)</f>
        <v>0</v>
      </c>
      <c r="J1743" s="23"/>
      <c r="K1743" s="20" t="str">
        <f>IFERROR(VLOOKUP(LOWER(A1743), '[1]설문지 응답 시트1'!I:N, 6, FALSE), "")</f>
        <v/>
      </c>
      <c r="L1743" s="22" t="b">
        <v>0</v>
      </c>
      <c r="M1743" s="22" t="b">
        <v>0</v>
      </c>
      <c r="N1743" s="20"/>
      <c r="O1743" s="21" t="str">
        <f>IF(ISBLANK(Table1[[#This Row],[예약일(확정)]]),"",Table1[[#This Row],[예약일(확정)]]+7)</f>
        <v/>
      </c>
      <c r="P1743" s="20"/>
      <c r="Q1743" s="20"/>
      <c r="R1743" s="20"/>
      <c r="S1743" s="20"/>
      <c r="T1743" s="20"/>
      <c r="U1743" s="19"/>
    </row>
    <row r="1744" spans="1:21" ht="14">
      <c r="A1744" s="18" t="s">
        <v>3642</v>
      </c>
      <c r="B1744" s="152" t="str">
        <f>"https://www.instagram.com/"&amp;A1744</f>
        <v>https://www.instagram.com/halydiary</v>
      </c>
      <c r="C1744" s="107"/>
      <c r="D1744" s="148" t="s">
        <v>4</v>
      </c>
      <c r="E1744" s="11" t="str">
        <f ca="1">IF(AND(J1744&lt;&gt;"", O1744&lt;&gt;"", TODAY() &gt; O1744, N1744=""), "포스팅 지연",
IF(N1744&lt;&gt;"", "포스팅 완료",
IF(M1744=TRUE, "시술 완료",
IF(L1744=TRUE, "콘텐츠 가이드 전송",
IF(NOT(ISBLANK(J1744)), "예약 확정",
IF(I1744=TRUE, "구글폼 회신",
IF(H1744=TRUE, "구글폼 전송",
IF(G1744=TRUE, "거절",
IF(F1744=TRUE, "회신 수신",
"태핑 완료 회신대기")))))
))))</f>
        <v>태핑 완료 회신대기</v>
      </c>
      <c r="F1744" s="13" t="b">
        <v>0</v>
      </c>
      <c r="G1744" s="13" t="b">
        <v>0</v>
      </c>
      <c r="H1744" s="13" t="b">
        <v>0</v>
      </c>
      <c r="I1744" s="13" t="b">
        <f>IF(COUNTIF([1]!Form_Responses1[[#All],[Instagram account
(ex. idenel_official - Do not put "@")]], LOWER(A1744)) &gt; 0, TRUE, FALSE)</f>
        <v>0</v>
      </c>
      <c r="J1744" s="14"/>
      <c r="K1744" s="11" t="str">
        <f>IFERROR(VLOOKUP(LOWER(A1744), '[1]설문지 응답 시트1'!I:N, 6, FALSE), "")</f>
        <v/>
      </c>
      <c r="L1744" s="13" t="b">
        <v>0</v>
      </c>
      <c r="M1744" s="13" t="b">
        <v>0</v>
      </c>
      <c r="N1744" s="11"/>
      <c r="O1744" s="12" t="str">
        <f>IF(ISBLANK(Table1[[#This Row],[예약일(확정)]]),"",Table1[[#This Row],[예약일(확정)]]+7)</f>
        <v/>
      </c>
      <c r="P1744" s="11"/>
      <c r="Q1744" s="11"/>
      <c r="R1744" s="11"/>
      <c r="S1744" s="11"/>
      <c r="T1744" s="11"/>
      <c r="U1744" s="10"/>
    </row>
    <row r="1745" spans="1:21" ht="14">
      <c r="A1745" s="27" t="s">
        <v>3641</v>
      </c>
      <c r="B1745" s="151" t="str">
        <f>"https://www.instagram.com/"&amp;A1745</f>
        <v>https://www.instagram.com/imclo</v>
      </c>
      <c r="C1745" s="109"/>
      <c r="D1745" s="150" t="s">
        <v>4</v>
      </c>
      <c r="E1745" s="20" t="str">
        <f ca="1">IF(AND(J1745&lt;&gt;"", O1745&lt;&gt;"", TODAY() &gt; O1745, N1745=""), "포스팅 지연",
IF(N1745&lt;&gt;"", "포스팅 완료",
IF(M1745=TRUE, "시술 완료",
IF(L1745=TRUE, "콘텐츠 가이드 전송",
IF(NOT(ISBLANK(J1745)), "예약 확정",
IF(I1745=TRUE, "구글폼 회신",
IF(H1745=TRUE, "구글폼 전송",
IF(G1745=TRUE, "거절",
IF(F1745=TRUE, "회신 수신",
"태핑 완료 회신대기")))))
))))</f>
        <v>회신 수신</v>
      </c>
      <c r="F1745" s="22" t="b">
        <v>1</v>
      </c>
      <c r="G1745" s="22" t="b">
        <v>0</v>
      </c>
      <c r="H1745" s="22" t="b">
        <v>0</v>
      </c>
      <c r="I1745" s="22" t="b">
        <f>IF(COUNTIF([1]!Form_Responses1[[#All],[Instagram account
(ex. idenel_official - Do not put "@")]], LOWER(A1745)) &gt; 0, TRUE, FALSE)</f>
        <v>0</v>
      </c>
      <c r="J1745" s="23"/>
      <c r="K1745" s="20" t="str">
        <f>IFERROR(VLOOKUP(LOWER(A1745), '[1]설문지 응답 시트1'!I:N, 6, FALSE), "")</f>
        <v/>
      </c>
      <c r="L1745" s="22" t="b">
        <v>0</v>
      </c>
      <c r="M1745" s="22" t="b">
        <v>0</v>
      </c>
      <c r="N1745" s="20"/>
      <c r="O1745" s="21" t="str">
        <f>IF(ISBLANK(Table1[[#This Row],[예약일(확정)]]),"",Table1[[#This Row],[예약일(확정)]]+7)</f>
        <v/>
      </c>
      <c r="P1745" s="20"/>
      <c r="Q1745" s="20"/>
      <c r="R1745" s="20"/>
      <c r="S1745" s="20"/>
      <c r="T1745" s="20"/>
      <c r="U1745" s="19"/>
    </row>
    <row r="1746" spans="1:21" ht="14">
      <c r="A1746" s="46" t="s">
        <v>3640</v>
      </c>
      <c r="B1746" s="152" t="str">
        <f>"https://www.instagram.com/"&amp;A1746</f>
        <v>https://www.instagram.com/missysandy1</v>
      </c>
      <c r="C1746" s="107"/>
      <c r="D1746" s="148" t="s">
        <v>4</v>
      </c>
      <c r="E1746" s="11" t="str">
        <f ca="1">IF(AND(J1746&lt;&gt;"", O1746&lt;&gt;"", TODAY() &gt; O1746, N1746=""), "포스팅 지연",
IF(N1746&lt;&gt;"", "포스팅 완료",
IF(M1746=TRUE, "시술 완료",
IF(L1746=TRUE, "콘텐츠 가이드 전송",
IF(NOT(ISBLANK(J1746)), "예약 확정",
IF(I1746=TRUE, "구글폼 회신",
IF(H1746=TRUE, "구글폼 전송",
IF(G1746=TRUE, "거절",
IF(F1746=TRUE, "회신 수신",
"태핑 완료 회신대기")))))
))))</f>
        <v>태핑 완료 회신대기</v>
      </c>
      <c r="F1746" s="13" t="b">
        <v>0</v>
      </c>
      <c r="G1746" s="13" t="b">
        <v>0</v>
      </c>
      <c r="H1746" s="13" t="b">
        <v>0</v>
      </c>
      <c r="I1746" s="13" t="b">
        <f>IF(COUNTIF([1]!Form_Responses1[[#All],[Instagram account
(ex. idenel_official - Do not put "@")]], LOWER(A1746)) &gt; 0, TRUE, FALSE)</f>
        <v>0</v>
      </c>
      <c r="J1746" s="14"/>
      <c r="K1746" s="11" t="str">
        <f>IFERROR(VLOOKUP(LOWER(A1746), '[1]설문지 응답 시트1'!I:N, 6, FALSE), "")</f>
        <v/>
      </c>
      <c r="L1746" s="13" t="b">
        <v>0</v>
      </c>
      <c r="M1746" s="13" t="b">
        <v>0</v>
      </c>
      <c r="N1746" s="11"/>
      <c r="O1746" s="12" t="str">
        <f>IF(ISBLANK(Table1[[#This Row],[예약일(확정)]]),"",Table1[[#This Row],[예약일(확정)]]+7)</f>
        <v/>
      </c>
      <c r="P1746" s="11"/>
      <c r="Q1746" s="11"/>
      <c r="R1746" s="11"/>
      <c r="S1746" s="11"/>
      <c r="T1746" s="11"/>
      <c r="U1746" s="10"/>
    </row>
    <row r="1747" spans="1:21" ht="14">
      <c r="A1747" s="47" t="s">
        <v>3639</v>
      </c>
      <c r="B1747" s="151" t="str">
        <f>"https://www.instagram.com/"&amp;A1747</f>
        <v>https://www.instagram.com/dom.j</v>
      </c>
      <c r="C1747" s="109"/>
      <c r="D1747" s="150" t="s">
        <v>4</v>
      </c>
      <c r="E1747" s="20" t="str">
        <f ca="1">IF(AND(J1747&lt;&gt;"", O1747&lt;&gt;"", TODAY() &gt; O1747, N1747=""), "포스팅 지연",
IF(N1747&lt;&gt;"", "포스팅 완료",
IF(M1747=TRUE, "시술 완료",
IF(L1747=TRUE, "콘텐츠 가이드 전송",
IF(NOT(ISBLANK(J1747)), "예약 확정",
IF(I1747=TRUE, "구글폼 회신",
IF(H1747=TRUE, "구글폼 전송",
IF(G1747=TRUE, "거절",
IF(F1747=TRUE, "회신 수신",
"태핑 완료 회신대기")))))
))))</f>
        <v>태핑 완료 회신대기</v>
      </c>
      <c r="F1747" s="22" t="b">
        <v>0</v>
      </c>
      <c r="G1747" s="22" t="b">
        <v>0</v>
      </c>
      <c r="H1747" s="22" t="b">
        <v>0</v>
      </c>
      <c r="I1747" s="22" t="b">
        <f>IF(COUNTIF([1]!Form_Responses1[[#All],[Instagram account
(ex. idenel_official - Do not put "@")]], LOWER(A1747)) &gt; 0, TRUE, FALSE)</f>
        <v>0</v>
      </c>
      <c r="J1747" s="23"/>
      <c r="K1747" s="20" t="str">
        <f>IFERROR(VLOOKUP(LOWER(A1747), '[1]설문지 응답 시트1'!I:N, 6, FALSE), "")</f>
        <v/>
      </c>
      <c r="L1747" s="22" t="b">
        <v>0</v>
      </c>
      <c r="M1747" s="22" t="b">
        <v>0</v>
      </c>
      <c r="N1747" s="20"/>
      <c r="O1747" s="21" t="str">
        <f>IF(ISBLANK(Table1[[#This Row],[예약일(확정)]]),"",Table1[[#This Row],[예약일(확정)]]+7)</f>
        <v/>
      </c>
      <c r="P1747" s="20"/>
      <c r="Q1747" s="20"/>
      <c r="R1747" s="20"/>
      <c r="S1747" s="20"/>
      <c r="T1747" s="20"/>
      <c r="U1747" s="19"/>
    </row>
    <row r="1748" spans="1:21" ht="14">
      <c r="A1748" s="46" t="s">
        <v>3638</v>
      </c>
      <c r="B1748" s="152" t="str">
        <f>"https://www.instagram.com/"&amp;A1748</f>
        <v>https://www.instagram.com/amyeatsdrinks</v>
      </c>
      <c r="C1748" s="107"/>
      <c r="D1748" s="148" t="s">
        <v>4</v>
      </c>
      <c r="E1748" s="11" t="str">
        <f ca="1">IF(AND(J1748&lt;&gt;"", O1748&lt;&gt;"", TODAY() &gt; O1748, N1748=""), "포스팅 지연",
IF(N1748&lt;&gt;"", "포스팅 완료",
IF(M1748=TRUE, "시술 완료",
IF(L1748=TRUE, "콘텐츠 가이드 전송",
IF(NOT(ISBLANK(J1748)), "예약 확정",
IF(I1748=TRUE, "구글폼 회신",
IF(H1748=TRUE, "구글폼 전송",
IF(G1748=TRUE, "거절",
IF(F1748=TRUE, "회신 수신",
"태핑 완료 회신대기")))))
))))</f>
        <v>태핑 완료 회신대기</v>
      </c>
      <c r="F1748" s="13" t="b">
        <v>0</v>
      </c>
      <c r="G1748" s="13" t="b">
        <v>0</v>
      </c>
      <c r="H1748" s="13" t="b">
        <v>0</v>
      </c>
      <c r="I1748" s="13" t="b">
        <f>IF(COUNTIF([1]!Form_Responses1[[#All],[Instagram account
(ex. idenel_official - Do not put "@")]], LOWER(A1748)) &gt; 0, TRUE, FALSE)</f>
        <v>0</v>
      </c>
      <c r="J1748" s="14"/>
      <c r="K1748" s="11" t="str">
        <f>IFERROR(VLOOKUP(LOWER(A1748), '[1]설문지 응답 시트1'!I:N, 6, FALSE), "")</f>
        <v/>
      </c>
      <c r="L1748" s="13" t="b">
        <v>0</v>
      </c>
      <c r="M1748" s="13" t="b">
        <v>0</v>
      </c>
      <c r="N1748" s="11"/>
      <c r="O1748" s="12" t="str">
        <f>IF(ISBLANK(Table1[[#This Row],[예약일(확정)]]),"",Table1[[#This Row],[예약일(확정)]]+7)</f>
        <v/>
      </c>
      <c r="P1748" s="11"/>
      <c r="Q1748" s="11"/>
      <c r="R1748" s="11"/>
      <c r="S1748" s="11"/>
      <c r="T1748" s="11"/>
      <c r="U1748" s="10"/>
    </row>
    <row r="1749" spans="1:21" ht="14">
      <c r="A1749" s="47" t="s">
        <v>3637</v>
      </c>
      <c r="B1749" s="151" t="str">
        <f>"https://www.instagram.com/"&amp;A1749</f>
        <v>https://www.instagram.com/ketty_cullenoff</v>
      </c>
      <c r="C1749" s="109"/>
      <c r="D1749" s="150" t="s">
        <v>4</v>
      </c>
      <c r="E1749" s="20" t="str">
        <f ca="1">IF(AND(J1749&lt;&gt;"", O1749&lt;&gt;"", TODAY() &gt; O1749, N1749=""), "포스팅 지연",
IF(N1749&lt;&gt;"", "포스팅 완료",
IF(M1749=TRUE, "시술 완료",
IF(L1749=TRUE, "콘텐츠 가이드 전송",
IF(NOT(ISBLANK(J1749)), "예약 확정",
IF(I1749=TRUE, "구글폼 회신",
IF(H1749=TRUE, "구글폼 전송",
IF(G1749=TRUE, "거절",
IF(F1749=TRUE, "회신 수신",
"태핑 완료 회신대기")))))
))))</f>
        <v>태핑 완료 회신대기</v>
      </c>
      <c r="F1749" s="22" t="b">
        <v>0</v>
      </c>
      <c r="G1749" s="22" t="b">
        <v>0</v>
      </c>
      <c r="H1749" s="22" t="b">
        <v>0</v>
      </c>
      <c r="I1749" s="22" t="b">
        <f>IF(COUNTIF([1]!Form_Responses1[[#All],[Instagram account
(ex. idenel_official - Do not put "@")]], LOWER(A1749)) &gt; 0, TRUE, FALSE)</f>
        <v>0</v>
      </c>
      <c r="J1749" s="23"/>
      <c r="K1749" s="20" t="str">
        <f>IFERROR(VLOOKUP(LOWER(A1749), '[1]설문지 응답 시트1'!I:N, 6, FALSE), "")</f>
        <v/>
      </c>
      <c r="L1749" s="22" t="b">
        <v>0</v>
      </c>
      <c r="M1749" s="22" t="b">
        <v>0</v>
      </c>
      <c r="N1749" s="20"/>
      <c r="O1749" s="21" t="str">
        <f>IF(ISBLANK(Table1[[#This Row],[예약일(확정)]]),"",Table1[[#This Row],[예약일(확정)]]+7)</f>
        <v/>
      </c>
      <c r="P1749" s="20"/>
      <c r="Q1749" s="20"/>
      <c r="R1749" s="20"/>
      <c r="S1749" s="20"/>
      <c r="T1749" s="20"/>
      <c r="U1749" s="19"/>
    </row>
    <row r="1750" spans="1:21" ht="14">
      <c r="A1750" s="46" t="s">
        <v>3636</v>
      </c>
      <c r="B1750" s="152" t="str">
        <f>"https://www.instagram.com/"&amp;A1750</f>
        <v>https://www.instagram.com/rurykrisnaaa</v>
      </c>
      <c r="C1750" s="107"/>
      <c r="D1750" s="148" t="s">
        <v>4</v>
      </c>
      <c r="E1750" s="11" t="str">
        <f ca="1">IF(AND(J1750&lt;&gt;"", O1750&lt;&gt;"", TODAY() &gt; O1750, N1750=""), "포스팅 지연",
IF(N1750&lt;&gt;"", "포스팅 완료",
IF(M1750=TRUE, "시술 완료",
IF(L1750=TRUE, "콘텐츠 가이드 전송",
IF(NOT(ISBLANK(J1750)), "예약 확정",
IF(I1750=TRUE, "구글폼 회신",
IF(H1750=TRUE, "구글폼 전송",
IF(G1750=TRUE, "거절",
IF(F1750=TRUE, "회신 수신",
"태핑 완료 회신대기")))))
))))</f>
        <v>태핑 완료 회신대기</v>
      </c>
      <c r="F1750" s="13" t="b">
        <v>0</v>
      </c>
      <c r="G1750" s="13" t="b">
        <v>0</v>
      </c>
      <c r="H1750" s="13" t="b">
        <v>0</v>
      </c>
      <c r="I1750" s="13" t="b">
        <f>IF(COUNTIF([1]!Form_Responses1[[#All],[Instagram account
(ex. idenel_official - Do not put "@")]], LOWER(A1750)) &gt; 0, TRUE, FALSE)</f>
        <v>0</v>
      </c>
      <c r="J1750" s="14"/>
      <c r="K1750" s="11" t="str">
        <f>IFERROR(VLOOKUP(LOWER(A1750), '[1]설문지 응답 시트1'!I:N, 6, FALSE), "")</f>
        <v/>
      </c>
      <c r="L1750" s="13" t="b">
        <v>0</v>
      </c>
      <c r="M1750" s="13" t="b">
        <v>0</v>
      </c>
      <c r="N1750" s="11"/>
      <c r="O1750" s="12" t="str">
        <f>IF(ISBLANK(Table1[[#This Row],[예약일(확정)]]),"",Table1[[#This Row],[예약일(확정)]]+7)</f>
        <v/>
      </c>
      <c r="P1750" s="11"/>
      <c r="Q1750" s="11"/>
      <c r="R1750" s="11"/>
      <c r="S1750" s="11"/>
      <c r="T1750" s="11"/>
      <c r="U1750" s="10"/>
    </row>
    <row r="1751" spans="1:21" ht="14">
      <c r="A1751" s="47" t="s">
        <v>3635</v>
      </c>
      <c r="B1751" s="151" t="str">
        <f>"https://www.instagram.com/"&amp;A1751</f>
        <v>https://www.instagram.com/ecebaltaci</v>
      </c>
      <c r="C1751" s="109"/>
      <c r="D1751" s="150" t="s">
        <v>4</v>
      </c>
      <c r="E1751" s="20" t="str">
        <f ca="1">IF(AND(J1751&lt;&gt;"", O1751&lt;&gt;"", TODAY() &gt; O1751, N1751=""), "포스팅 지연",
IF(N1751&lt;&gt;"", "포스팅 완료",
IF(M1751=TRUE, "시술 완료",
IF(L1751=TRUE, "콘텐츠 가이드 전송",
IF(NOT(ISBLANK(J1751)), "예약 확정",
IF(I1751=TRUE, "구글폼 회신",
IF(H1751=TRUE, "구글폼 전송",
IF(G1751=TRUE, "거절",
IF(F1751=TRUE, "회신 수신",
"태핑 완료 회신대기")))))
))))</f>
        <v>태핑 완료 회신대기</v>
      </c>
      <c r="F1751" s="22" t="b">
        <v>0</v>
      </c>
      <c r="G1751" s="22" t="b">
        <v>0</v>
      </c>
      <c r="H1751" s="22" t="b">
        <v>0</v>
      </c>
      <c r="I1751" s="22" t="b">
        <f>IF(COUNTIF([1]!Form_Responses1[[#All],[Instagram account
(ex. idenel_official - Do not put "@")]], LOWER(A1751)) &gt; 0, TRUE, FALSE)</f>
        <v>0</v>
      </c>
      <c r="J1751" s="23"/>
      <c r="K1751" s="20" t="str">
        <f>IFERROR(VLOOKUP(LOWER(A1751), '[1]설문지 응답 시트1'!I:N, 6, FALSE), "")</f>
        <v/>
      </c>
      <c r="L1751" s="22" t="b">
        <v>0</v>
      </c>
      <c r="M1751" s="22" t="b">
        <v>0</v>
      </c>
      <c r="N1751" s="20"/>
      <c r="O1751" s="21" t="str">
        <f>IF(ISBLANK(Table1[[#This Row],[예약일(확정)]]),"",Table1[[#This Row],[예약일(확정)]]+7)</f>
        <v/>
      </c>
      <c r="P1751" s="20"/>
      <c r="Q1751" s="20"/>
      <c r="R1751" s="20"/>
      <c r="S1751" s="20"/>
      <c r="T1751" s="20"/>
      <c r="U1751" s="19"/>
    </row>
    <row r="1752" spans="1:21" ht="14">
      <c r="A1752" s="46" t="s">
        <v>903</v>
      </c>
      <c r="B1752" s="152" t="str">
        <f>"https://www.instagram.com/"&amp;A1752</f>
        <v>https://www.instagram.com/kuubenson</v>
      </c>
      <c r="C1752" s="107"/>
      <c r="D1752" s="148" t="s">
        <v>4</v>
      </c>
      <c r="E1752" s="11" t="str">
        <f ca="1">IF(AND(J1752&lt;&gt;"", O1752&lt;&gt;"", TODAY() &gt; O1752, N1752=""), "포스팅 지연",
IF(N1752&lt;&gt;"", "포스팅 완료",
IF(M1752=TRUE, "시술 완료",
IF(L1752=TRUE, "콘텐츠 가이드 전송",
IF(NOT(ISBLANK(J1752)), "예약 확정",
IF(I1752=TRUE, "구글폼 회신",
IF(H1752=TRUE, "구글폼 전송",
IF(G1752=TRUE, "거절",
IF(F1752=TRUE, "회신 수신",
"태핑 완료 회신대기")))))
))))</f>
        <v>태핑 완료 회신대기</v>
      </c>
      <c r="F1752" s="13" t="b">
        <v>0</v>
      </c>
      <c r="G1752" s="13" t="b">
        <v>0</v>
      </c>
      <c r="H1752" s="13" t="b">
        <v>0</v>
      </c>
      <c r="I1752" s="13" t="b">
        <f>IF(COUNTIF([1]!Form_Responses1[[#All],[Instagram account
(ex. idenel_official - Do not put "@")]], LOWER(A1752)) &gt; 0, TRUE, FALSE)</f>
        <v>0</v>
      </c>
      <c r="J1752" s="14"/>
      <c r="K1752" s="11" t="str">
        <f>IFERROR(VLOOKUP(LOWER(A1752), '[1]설문지 응답 시트1'!I:N, 6, FALSE), "")</f>
        <v/>
      </c>
      <c r="L1752" s="13" t="b">
        <v>0</v>
      </c>
      <c r="M1752" s="13" t="b">
        <v>0</v>
      </c>
      <c r="N1752" s="11"/>
      <c r="O1752" s="12" t="str">
        <f>IF(ISBLANK(Table1[[#This Row],[예약일(확정)]]),"",Table1[[#This Row],[예약일(확정)]]+7)</f>
        <v/>
      </c>
      <c r="P1752" s="11"/>
      <c r="Q1752" s="11"/>
      <c r="R1752" s="11"/>
      <c r="S1752" s="11"/>
      <c r="T1752" s="11"/>
      <c r="U1752" s="10"/>
    </row>
    <row r="1753" spans="1:21" ht="14">
      <c r="A1753" s="47" t="s">
        <v>85</v>
      </c>
      <c r="B1753" s="151" t="str">
        <f>"https://www.instagram.com/"&amp;A1753</f>
        <v>https://www.instagram.com/chrisbg</v>
      </c>
      <c r="C1753" s="109"/>
      <c r="D1753" s="150" t="s">
        <v>4</v>
      </c>
      <c r="E1753" s="20" t="str">
        <f ca="1">IF(AND(J1753&lt;&gt;"", O1753&lt;&gt;"", TODAY() &gt; O1753, N1753=""), "포스팅 지연",
IF(N1753&lt;&gt;"", "포스팅 완료",
IF(M1753=TRUE, "시술 완료",
IF(L1753=TRUE, "콘텐츠 가이드 전송",
IF(NOT(ISBLANK(J1753)), "예약 확정",
IF(I1753=TRUE, "구글폼 회신",
IF(H1753=TRUE, "구글폼 전송",
IF(G1753=TRUE, "거절",
IF(F1753=TRUE, "회신 수신",
"태핑 완료 회신대기")))))
))))</f>
        <v>회신 수신</v>
      </c>
      <c r="F1753" s="22" t="b">
        <v>1</v>
      </c>
      <c r="G1753" s="22" t="b">
        <v>0</v>
      </c>
      <c r="H1753" s="22" t="b">
        <v>0</v>
      </c>
      <c r="I1753" s="22" t="b">
        <f>IF(COUNTIF([1]!Form_Responses1[[#All],[Instagram account
(ex. idenel_official - Do not put "@")]], LOWER(A1753)) &gt; 0, TRUE, FALSE)</f>
        <v>0</v>
      </c>
      <c r="J1753" s="23"/>
      <c r="K1753" s="20" t="str">
        <f>IFERROR(VLOOKUP(LOWER(A1753), '[1]설문지 응답 시트1'!I:N, 6, FALSE), "")</f>
        <v/>
      </c>
      <c r="L1753" s="22" t="b">
        <v>0</v>
      </c>
      <c r="M1753" s="22" t="b">
        <v>0</v>
      </c>
      <c r="N1753" s="20"/>
      <c r="O1753" s="21" t="str">
        <f>IF(ISBLANK(Table1[[#This Row],[예약일(확정)]]),"",Table1[[#This Row],[예약일(확정)]]+7)</f>
        <v/>
      </c>
      <c r="P1753" s="20"/>
      <c r="Q1753" s="20"/>
      <c r="R1753" s="20"/>
      <c r="S1753" s="20"/>
      <c r="T1753" s="20"/>
      <c r="U1753" s="19"/>
    </row>
    <row r="1754" spans="1:21" ht="14">
      <c r="A1754" s="46" t="s">
        <v>3634</v>
      </c>
      <c r="B1754" s="152" t="str">
        <f>"https://www.instagram.com/"&amp;A1754</f>
        <v>https://www.instagram.com/k.goinsomewhere</v>
      </c>
      <c r="C1754" s="107"/>
      <c r="D1754" s="148" t="s">
        <v>4</v>
      </c>
      <c r="E1754" s="11" t="str">
        <f ca="1">IF(AND(J1754&lt;&gt;"", O1754&lt;&gt;"", TODAY() &gt; O1754, N1754=""), "포스팅 지연",
IF(N1754&lt;&gt;"", "포스팅 완료",
IF(M1754=TRUE, "시술 완료",
IF(L1754=TRUE, "콘텐츠 가이드 전송",
IF(NOT(ISBLANK(J1754)), "예약 확정",
IF(I1754=TRUE, "구글폼 회신",
IF(H1754=TRUE, "구글폼 전송",
IF(G1754=TRUE, "거절",
IF(F1754=TRUE, "회신 수신",
"태핑 완료 회신대기")))))
))))</f>
        <v>태핑 완료 회신대기</v>
      </c>
      <c r="F1754" s="13" t="b">
        <v>0</v>
      </c>
      <c r="G1754" s="13" t="b">
        <v>0</v>
      </c>
      <c r="H1754" s="13" t="b">
        <v>0</v>
      </c>
      <c r="I1754" s="13" t="b">
        <f>IF(COUNTIF([1]!Form_Responses1[[#All],[Instagram account
(ex. idenel_official - Do not put "@")]], LOWER(A1754)) &gt; 0, TRUE, FALSE)</f>
        <v>0</v>
      </c>
      <c r="J1754" s="14"/>
      <c r="K1754" s="11" t="str">
        <f>IFERROR(VLOOKUP(LOWER(A1754), '[1]설문지 응답 시트1'!I:N, 6, FALSE), "")</f>
        <v/>
      </c>
      <c r="L1754" s="13" t="b">
        <v>0</v>
      </c>
      <c r="M1754" s="13" t="b">
        <v>0</v>
      </c>
      <c r="N1754" s="11"/>
      <c r="O1754" s="12" t="str">
        <f>IF(ISBLANK(Table1[[#This Row],[예약일(확정)]]),"",Table1[[#This Row],[예약일(확정)]]+7)</f>
        <v/>
      </c>
      <c r="P1754" s="11"/>
      <c r="Q1754" s="11"/>
      <c r="R1754" s="11"/>
      <c r="S1754" s="11"/>
      <c r="T1754" s="11"/>
      <c r="U1754" s="10"/>
    </row>
    <row r="1755" spans="1:21" ht="14">
      <c r="A1755" s="47" t="s">
        <v>3633</v>
      </c>
      <c r="B1755" s="151" t="str">
        <f>"https://www.instagram.com/"&amp;A1755</f>
        <v>https://www.instagram.com/stormscape</v>
      </c>
      <c r="C1755" s="109"/>
      <c r="D1755" s="150" t="s">
        <v>4</v>
      </c>
      <c r="E1755" s="20" t="str">
        <f ca="1">IF(AND(J1755&lt;&gt;"", O1755&lt;&gt;"", TODAY() &gt; O1755, N1755=""), "포스팅 지연",
IF(N1755&lt;&gt;"", "포스팅 완료",
IF(M1755=TRUE, "시술 완료",
IF(L1755=TRUE, "콘텐츠 가이드 전송",
IF(NOT(ISBLANK(J1755)), "예약 확정",
IF(I1755=TRUE, "구글폼 회신",
IF(H1755=TRUE, "구글폼 전송",
IF(G1755=TRUE, "거절",
IF(F1755=TRUE, "회신 수신",
"태핑 완료 회신대기")))))
))))</f>
        <v>태핑 완료 회신대기</v>
      </c>
      <c r="F1755" s="22" t="b">
        <v>0</v>
      </c>
      <c r="G1755" s="22" t="b">
        <v>0</v>
      </c>
      <c r="H1755" s="22" t="b">
        <v>0</v>
      </c>
      <c r="I1755" s="22" t="b">
        <f>IF(COUNTIF([1]!Form_Responses1[[#All],[Instagram account
(ex. idenel_official - Do not put "@")]], LOWER(A1755)) &gt; 0, TRUE, FALSE)</f>
        <v>0</v>
      </c>
      <c r="J1755" s="23"/>
      <c r="K1755" s="20" t="str">
        <f>IFERROR(VLOOKUP(LOWER(A1755), '[1]설문지 응답 시트1'!I:N, 6, FALSE), "")</f>
        <v/>
      </c>
      <c r="L1755" s="22" t="b">
        <v>0</v>
      </c>
      <c r="M1755" s="22" t="b">
        <v>0</v>
      </c>
      <c r="N1755" s="20"/>
      <c r="O1755" s="21" t="str">
        <f>IF(ISBLANK(Table1[[#This Row],[예약일(확정)]]),"",Table1[[#This Row],[예약일(확정)]]+7)</f>
        <v/>
      </c>
      <c r="P1755" s="20"/>
      <c r="Q1755" s="20"/>
      <c r="R1755" s="20"/>
      <c r="S1755" s="20"/>
      <c r="T1755" s="20"/>
      <c r="U1755" s="19"/>
    </row>
    <row r="1756" spans="1:21" ht="14">
      <c r="A1756" s="46" t="s">
        <v>3632</v>
      </c>
      <c r="B1756" s="152" t="str">
        <f>"https://www.instagram.com/"&amp;A1756</f>
        <v>https://www.instagram.com/yohanes.cahya</v>
      </c>
      <c r="C1756" s="107"/>
      <c r="D1756" s="148" t="s">
        <v>4</v>
      </c>
      <c r="E1756" s="11" t="str">
        <f ca="1">IF(AND(J1756&lt;&gt;"", O1756&lt;&gt;"", TODAY() &gt; O1756, N1756=""), "포스팅 지연",
IF(N1756&lt;&gt;"", "포스팅 완료",
IF(M1756=TRUE, "시술 완료",
IF(L1756=TRUE, "콘텐츠 가이드 전송",
IF(NOT(ISBLANK(J1756)), "예약 확정",
IF(I1756=TRUE, "구글폼 회신",
IF(H1756=TRUE, "구글폼 전송",
IF(G1756=TRUE, "거절",
IF(F1756=TRUE, "회신 수신",
"태핑 완료 회신대기")))))
))))</f>
        <v>태핑 완료 회신대기</v>
      </c>
      <c r="F1756" s="13" t="b">
        <v>0</v>
      </c>
      <c r="G1756" s="13" t="b">
        <v>0</v>
      </c>
      <c r="H1756" s="13" t="b">
        <v>0</v>
      </c>
      <c r="I1756" s="13" t="b">
        <f>IF(COUNTIF([1]!Form_Responses1[[#All],[Instagram account
(ex. idenel_official - Do not put "@")]], LOWER(A1756)) &gt; 0, TRUE, FALSE)</f>
        <v>0</v>
      </c>
      <c r="J1756" s="14"/>
      <c r="K1756" s="11" t="str">
        <f>IFERROR(VLOOKUP(LOWER(A1756), '[1]설문지 응답 시트1'!I:N, 6, FALSE), "")</f>
        <v/>
      </c>
      <c r="L1756" s="13" t="b">
        <v>0</v>
      </c>
      <c r="M1756" s="13" t="b">
        <v>0</v>
      </c>
      <c r="N1756" s="11"/>
      <c r="O1756" s="12" t="str">
        <f>IF(ISBLANK(Table1[[#This Row],[예약일(확정)]]),"",Table1[[#This Row],[예약일(확정)]]+7)</f>
        <v/>
      </c>
      <c r="P1756" s="11"/>
      <c r="Q1756" s="11"/>
      <c r="R1756" s="11"/>
      <c r="S1756" s="11"/>
      <c r="T1756" s="11"/>
      <c r="U1756" s="10"/>
    </row>
    <row r="1757" spans="1:21" ht="14">
      <c r="A1757" s="47" t="s">
        <v>3631</v>
      </c>
      <c r="B1757" s="151" t="str">
        <f>"https://www.instagram.com/"&amp;A1757</f>
        <v>https://www.instagram.com/chrishellia</v>
      </c>
      <c r="C1757" s="109"/>
      <c r="D1757" s="150" t="s">
        <v>4</v>
      </c>
      <c r="E1757" s="20" t="str">
        <f ca="1">IF(AND(J1757&lt;&gt;"", O1757&lt;&gt;"", TODAY() &gt; O1757, N1757=""), "포스팅 지연",
IF(N1757&lt;&gt;"", "포스팅 완료",
IF(M1757=TRUE, "시술 완료",
IF(L1757=TRUE, "콘텐츠 가이드 전송",
IF(NOT(ISBLANK(J1757)), "예약 확정",
IF(I1757=TRUE, "구글폼 회신",
IF(H1757=TRUE, "구글폼 전송",
IF(G1757=TRUE, "거절",
IF(F1757=TRUE, "회신 수신",
"태핑 완료 회신대기")))))
))))</f>
        <v>태핑 완료 회신대기</v>
      </c>
      <c r="F1757" s="22" t="b">
        <v>0</v>
      </c>
      <c r="G1757" s="22" t="b">
        <v>0</v>
      </c>
      <c r="H1757" s="22" t="b">
        <v>0</v>
      </c>
      <c r="I1757" s="22" t="b">
        <f>IF(COUNTIF([1]!Form_Responses1[[#All],[Instagram account
(ex. idenel_official - Do not put "@")]], LOWER(A1757)) &gt; 0, TRUE, FALSE)</f>
        <v>0</v>
      </c>
      <c r="J1757" s="23"/>
      <c r="K1757" s="20" t="str">
        <f>IFERROR(VLOOKUP(LOWER(A1757), '[1]설문지 응답 시트1'!I:N, 6, FALSE), "")</f>
        <v/>
      </c>
      <c r="L1757" s="22" t="b">
        <v>0</v>
      </c>
      <c r="M1757" s="22" t="b">
        <v>0</v>
      </c>
      <c r="N1757" s="20"/>
      <c r="O1757" s="21" t="str">
        <f>IF(ISBLANK(Table1[[#This Row],[예약일(확정)]]),"",Table1[[#This Row],[예약일(확정)]]+7)</f>
        <v/>
      </c>
      <c r="P1757" s="20"/>
      <c r="Q1757" s="20"/>
      <c r="R1757" s="20"/>
      <c r="S1757" s="20"/>
      <c r="T1757" s="20"/>
      <c r="U1757" s="19"/>
    </row>
    <row r="1758" spans="1:21" ht="14">
      <c r="A1758" s="46" t="s">
        <v>3630</v>
      </c>
      <c r="B1758" s="152" t="str">
        <f>"https://www.instagram.com/"&amp;A1758</f>
        <v>https://www.instagram.com/liaindraandriana</v>
      </c>
      <c r="C1758" s="107"/>
      <c r="D1758" s="148" t="s">
        <v>4</v>
      </c>
      <c r="E1758" s="11" t="str">
        <f ca="1">IF(AND(J1758&lt;&gt;"", O1758&lt;&gt;"", TODAY() &gt; O1758, N1758=""), "포스팅 지연",
IF(N1758&lt;&gt;"", "포스팅 완료",
IF(M1758=TRUE, "시술 완료",
IF(L1758=TRUE, "콘텐츠 가이드 전송",
IF(NOT(ISBLANK(J1758)), "예약 확정",
IF(I1758=TRUE, "구글폼 회신",
IF(H1758=TRUE, "구글폼 전송",
IF(G1758=TRUE, "거절",
IF(F1758=TRUE, "회신 수신",
"태핑 완료 회신대기")))))
))))</f>
        <v>태핑 완료 회신대기</v>
      </c>
      <c r="F1758" s="13" t="b">
        <v>0</v>
      </c>
      <c r="G1758" s="13" t="b">
        <v>0</v>
      </c>
      <c r="H1758" s="13" t="b">
        <v>0</v>
      </c>
      <c r="I1758" s="13" t="b">
        <f>IF(COUNTIF([1]!Form_Responses1[[#All],[Instagram account
(ex. idenel_official - Do not put "@")]], LOWER(A1758)) &gt; 0, TRUE, FALSE)</f>
        <v>0</v>
      </c>
      <c r="J1758" s="14"/>
      <c r="K1758" s="11" t="str">
        <f>IFERROR(VLOOKUP(LOWER(A1758), '[1]설문지 응답 시트1'!I:N, 6, FALSE), "")</f>
        <v/>
      </c>
      <c r="L1758" s="13" t="b">
        <v>0</v>
      </c>
      <c r="M1758" s="13" t="b">
        <v>0</v>
      </c>
      <c r="N1758" s="11"/>
      <c r="O1758" s="12" t="str">
        <f>IF(ISBLANK(Table1[[#This Row],[예약일(확정)]]),"",Table1[[#This Row],[예약일(확정)]]+7)</f>
        <v/>
      </c>
      <c r="P1758" s="11"/>
      <c r="Q1758" s="11"/>
      <c r="R1758" s="11"/>
      <c r="S1758" s="11"/>
      <c r="T1758" s="11"/>
      <c r="U1758" s="10"/>
    </row>
    <row r="1759" spans="1:21" ht="14">
      <c r="A1759" s="47" t="s">
        <v>3629</v>
      </c>
      <c r="B1759" s="151" t="str">
        <f>"https://www.instagram.com/"&amp;A1759</f>
        <v>https://www.instagram.com/shelby.wu</v>
      </c>
      <c r="C1759" s="109"/>
      <c r="D1759" s="150" t="s">
        <v>4</v>
      </c>
      <c r="E1759" s="20" t="str">
        <f ca="1">IF(AND(J1759&lt;&gt;"", O1759&lt;&gt;"", TODAY() &gt; O1759, N1759=""), "포스팅 지연",
IF(N1759&lt;&gt;"", "포스팅 완료",
IF(M1759=TRUE, "시술 완료",
IF(L1759=TRUE, "콘텐츠 가이드 전송",
IF(NOT(ISBLANK(J1759)), "예약 확정",
IF(I1759=TRUE, "구글폼 회신",
IF(H1759=TRUE, "구글폼 전송",
IF(G1759=TRUE, "거절",
IF(F1759=TRUE, "회신 수신",
"태핑 완료 회신대기")))))
))))</f>
        <v>태핑 완료 회신대기</v>
      </c>
      <c r="F1759" s="22" t="b">
        <v>0</v>
      </c>
      <c r="G1759" s="22" t="b">
        <v>0</v>
      </c>
      <c r="H1759" s="22" t="b">
        <v>0</v>
      </c>
      <c r="I1759" s="22" t="b">
        <f>IF(COUNTIF([1]!Form_Responses1[[#All],[Instagram account
(ex. idenel_official - Do not put "@")]], LOWER(A1759)) &gt; 0, TRUE, FALSE)</f>
        <v>0</v>
      </c>
      <c r="J1759" s="23"/>
      <c r="K1759" s="20" t="str">
        <f>IFERROR(VLOOKUP(LOWER(A1759), '[1]설문지 응답 시트1'!I:N, 6, FALSE), "")</f>
        <v/>
      </c>
      <c r="L1759" s="22" t="b">
        <v>0</v>
      </c>
      <c r="M1759" s="22" t="b">
        <v>0</v>
      </c>
      <c r="N1759" s="20"/>
      <c r="O1759" s="21" t="str">
        <f>IF(ISBLANK(Table1[[#This Row],[예약일(확정)]]),"",Table1[[#This Row],[예약일(확정)]]+7)</f>
        <v/>
      </c>
      <c r="P1759" s="20"/>
      <c r="Q1759" s="20"/>
      <c r="R1759" s="20"/>
      <c r="S1759" s="20"/>
      <c r="T1759" s="20"/>
      <c r="U1759" s="19"/>
    </row>
    <row r="1760" spans="1:21" ht="14">
      <c r="A1760" s="46" t="s">
        <v>3628</v>
      </c>
      <c r="B1760" s="152" t="str">
        <f>"https://www.instagram.com/"&amp;A1760</f>
        <v>https://www.instagram.com/violetta_blog9</v>
      </c>
      <c r="C1760" s="107"/>
      <c r="D1760" s="148" t="s">
        <v>4</v>
      </c>
      <c r="E1760" s="11" t="str">
        <f ca="1">IF(AND(J1760&lt;&gt;"", O1760&lt;&gt;"", TODAY() &gt; O1760, N1760=""), "포스팅 지연",
IF(N1760&lt;&gt;"", "포스팅 완료",
IF(M1760=TRUE, "시술 완료",
IF(L1760=TRUE, "콘텐츠 가이드 전송",
IF(NOT(ISBLANK(J1760)), "예약 확정",
IF(I1760=TRUE, "구글폼 회신",
IF(H1760=TRUE, "구글폼 전송",
IF(G1760=TRUE, "거절",
IF(F1760=TRUE, "회신 수신",
"태핑 완료 회신대기")))))
))))</f>
        <v>태핑 완료 회신대기</v>
      </c>
      <c r="F1760" s="13" t="b">
        <v>0</v>
      </c>
      <c r="G1760" s="13" t="b">
        <v>0</v>
      </c>
      <c r="H1760" s="13" t="b">
        <v>0</v>
      </c>
      <c r="I1760" s="13" t="b">
        <f>IF(COUNTIF([1]!Form_Responses1[[#All],[Instagram account
(ex. idenel_official - Do not put "@")]], LOWER(A1760)) &gt; 0, TRUE, FALSE)</f>
        <v>0</v>
      </c>
      <c r="J1760" s="14"/>
      <c r="K1760" s="11" t="str">
        <f>IFERROR(VLOOKUP(LOWER(A1760), '[1]설문지 응답 시트1'!I:N, 6, FALSE), "")</f>
        <v/>
      </c>
      <c r="L1760" s="13" t="b">
        <v>0</v>
      </c>
      <c r="M1760" s="13" t="b">
        <v>0</v>
      </c>
      <c r="N1760" s="11"/>
      <c r="O1760" s="12" t="str">
        <f>IF(ISBLANK(Table1[[#This Row],[예약일(확정)]]),"",Table1[[#This Row],[예약일(확정)]]+7)</f>
        <v/>
      </c>
      <c r="P1760" s="11"/>
      <c r="Q1760" s="11"/>
      <c r="R1760" s="11"/>
      <c r="S1760" s="11"/>
      <c r="T1760" s="11"/>
      <c r="U1760" s="10"/>
    </row>
    <row r="1761" spans="1:21" ht="14">
      <c r="A1761" s="47" t="s">
        <v>3627</v>
      </c>
      <c r="B1761" s="151" t="str">
        <f>"https://www.instagram.com/"&amp;A1761</f>
        <v>https://www.instagram.com/kristanto.wongso</v>
      </c>
      <c r="C1761" s="109"/>
      <c r="D1761" s="150" t="s">
        <v>4</v>
      </c>
      <c r="E1761" s="20" t="str">
        <f ca="1">IF(AND(J1761&lt;&gt;"", O1761&lt;&gt;"", TODAY() &gt; O1761, N1761=""), "포스팅 지연",
IF(N1761&lt;&gt;"", "포스팅 완료",
IF(M1761=TRUE, "시술 완료",
IF(L1761=TRUE, "콘텐츠 가이드 전송",
IF(NOT(ISBLANK(J1761)), "예약 확정",
IF(I1761=TRUE, "구글폼 회신",
IF(H1761=TRUE, "구글폼 전송",
IF(G1761=TRUE, "거절",
IF(F1761=TRUE, "회신 수신",
"태핑 완료 회신대기")))))
))))</f>
        <v>태핑 완료 회신대기</v>
      </c>
      <c r="F1761" s="22" t="b">
        <v>0</v>
      </c>
      <c r="G1761" s="22" t="b">
        <v>0</v>
      </c>
      <c r="H1761" s="22" t="b">
        <v>0</v>
      </c>
      <c r="I1761" s="22" t="b">
        <f>IF(COUNTIF([1]!Form_Responses1[[#All],[Instagram account
(ex. idenel_official - Do not put "@")]], LOWER(A1761)) &gt; 0, TRUE, FALSE)</f>
        <v>0</v>
      </c>
      <c r="J1761" s="23"/>
      <c r="K1761" s="20" t="str">
        <f>IFERROR(VLOOKUP(LOWER(A1761), '[1]설문지 응답 시트1'!I:N, 6, FALSE), "")</f>
        <v/>
      </c>
      <c r="L1761" s="22" t="b">
        <v>0</v>
      </c>
      <c r="M1761" s="22" t="b">
        <v>0</v>
      </c>
      <c r="N1761" s="20"/>
      <c r="O1761" s="21" t="str">
        <f>IF(ISBLANK(Table1[[#This Row],[예약일(확정)]]),"",Table1[[#This Row],[예약일(확정)]]+7)</f>
        <v/>
      </c>
      <c r="P1761" s="20"/>
      <c r="Q1761" s="20"/>
      <c r="R1761" s="20"/>
      <c r="S1761" s="20"/>
      <c r="T1761" s="20"/>
      <c r="U1761" s="19"/>
    </row>
    <row r="1762" spans="1:21" ht="14">
      <c r="A1762" s="46" t="s">
        <v>440</v>
      </c>
      <c r="B1762" s="152" t="str">
        <f>"https://www.instagram.com/"&amp;A1762</f>
        <v>https://www.instagram.com/alyona.weys</v>
      </c>
      <c r="C1762" s="107"/>
      <c r="D1762" s="148" t="s">
        <v>4</v>
      </c>
      <c r="E1762" s="11" t="str">
        <f ca="1">IF(AND(J1762&lt;&gt;"", O1762&lt;&gt;"", TODAY() &gt; O1762, N1762=""), "포스팅 지연",
IF(N1762&lt;&gt;"", "포스팅 완료",
IF(M1762=TRUE, "시술 완료",
IF(L1762=TRUE, "콘텐츠 가이드 전송",
IF(NOT(ISBLANK(J1762)), "예약 확정",
IF(I1762=TRUE, "구글폼 회신",
IF(H1762=TRUE, "구글폼 전송",
IF(G1762=TRUE, "거절",
IF(F1762=TRUE, "회신 수신",
"태핑 완료 회신대기")))))
))))</f>
        <v>태핑 완료 회신대기</v>
      </c>
      <c r="F1762" s="13" t="b">
        <v>0</v>
      </c>
      <c r="G1762" s="13" t="b">
        <v>0</v>
      </c>
      <c r="H1762" s="13" t="b">
        <v>0</v>
      </c>
      <c r="I1762" s="13" t="b">
        <f>IF(COUNTIF([1]!Form_Responses1[[#All],[Instagram account
(ex. idenel_official - Do not put "@")]], LOWER(A1762)) &gt; 0, TRUE, FALSE)</f>
        <v>0</v>
      </c>
      <c r="J1762" s="14"/>
      <c r="K1762" s="11" t="str">
        <f>IFERROR(VLOOKUP(LOWER(A1762), '[1]설문지 응답 시트1'!I:N, 6, FALSE), "")</f>
        <v/>
      </c>
      <c r="L1762" s="13" t="b">
        <v>0</v>
      </c>
      <c r="M1762" s="13" t="b">
        <v>0</v>
      </c>
      <c r="N1762" s="11"/>
      <c r="O1762" s="12" t="str">
        <f>IF(ISBLANK(Table1[[#This Row],[예약일(확정)]]),"",Table1[[#This Row],[예약일(확정)]]+7)</f>
        <v/>
      </c>
      <c r="P1762" s="11"/>
      <c r="Q1762" s="11"/>
      <c r="R1762" s="11"/>
      <c r="S1762" s="11"/>
      <c r="T1762" s="11"/>
      <c r="U1762" s="10"/>
    </row>
    <row r="1763" spans="1:21" ht="14">
      <c r="A1763" s="47" t="s">
        <v>3626</v>
      </c>
      <c r="B1763" s="151" t="str">
        <f>"https://www.instagram.com/"&amp;A1763</f>
        <v>https://www.instagram.com/fiqajamingon</v>
      </c>
      <c r="C1763" s="109"/>
      <c r="D1763" s="150" t="s">
        <v>4</v>
      </c>
      <c r="E1763" s="20" t="str">
        <f ca="1">IF(AND(J1763&lt;&gt;"", O1763&lt;&gt;"", TODAY() &gt; O1763, N1763=""), "포스팅 지연",
IF(N1763&lt;&gt;"", "포스팅 완료",
IF(M1763=TRUE, "시술 완료",
IF(L1763=TRUE, "콘텐츠 가이드 전송",
IF(NOT(ISBLANK(J1763)), "예약 확정",
IF(I1763=TRUE, "구글폼 회신",
IF(H1763=TRUE, "구글폼 전송",
IF(G1763=TRUE, "거절",
IF(F1763=TRUE, "회신 수신",
"태핑 완료 회신대기")))))
))))</f>
        <v>태핑 완료 회신대기</v>
      </c>
      <c r="F1763" s="22" t="b">
        <v>0</v>
      </c>
      <c r="G1763" s="22" t="b">
        <v>0</v>
      </c>
      <c r="H1763" s="22" t="b">
        <v>0</v>
      </c>
      <c r="I1763" s="22" t="b">
        <f>IF(COUNTIF([1]!Form_Responses1[[#All],[Instagram account
(ex. idenel_official - Do not put "@")]], LOWER(A1763)) &gt; 0, TRUE, FALSE)</f>
        <v>0</v>
      </c>
      <c r="J1763" s="23"/>
      <c r="K1763" s="20" t="str">
        <f>IFERROR(VLOOKUP(LOWER(A1763), '[1]설문지 응답 시트1'!I:N, 6, FALSE), "")</f>
        <v/>
      </c>
      <c r="L1763" s="22" t="b">
        <v>0</v>
      </c>
      <c r="M1763" s="22" t="b">
        <v>0</v>
      </c>
      <c r="N1763" s="20"/>
      <c r="O1763" s="21" t="str">
        <f>IF(ISBLANK(Table1[[#This Row],[예약일(확정)]]),"",Table1[[#This Row],[예약일(확정)]]+7)</f>
        <v/>
      </c>
      <c r="P1763" s="20"/>
      <c r="Q1763" s="20"/>
      <c r="R1763" s="20"/>
      <c r="S1763" s="20"/>
      <c r="T1763" s="20"/>
      <c r="U1763" s="19"/>
    </row>
    <row r="1764" spans="1:21" ht="14">
      <c r="A1764" s="46" t="s">
        <v>3625</v>
      </c>
      <c r="B1764" s="152" t="str">
        <f>"https://www.instagram.com/"&amp;A1764</f>
        <v>https://www.instagram.com/chaaya</v>
      </c>
      <c r="C1764" s="107"/>
      <c r="D1764" s="148" t="s">
        <v>4</v>
      </c>
      <c r="E1764" s="11" t="str">
        <f ca="1">IF(AND(J1764&lt;&gt;"", O1764&lt;&gt;"", TODAY() &gt; O1764, N1764=""), "포스팅 지연",
IF(N1764&lt;&gt;"", "포스팅 완료",
IF(M1764=TRUE, "시술 완료",
IF(L1764=TRUE, "콘텐츠 가이드 전송",
IF(NOT(ISBLANK(J1764)), "예약 확정",
IF(I1764=TRUE, "구글폼 회신",
IF(H1764=TRUE, "구글폼 전송",
IF(G1764=TRUE, "거절",
IF(F1764=TRUE, "회신 수신",
"태핑 완료 회신대기")))))
))))</f>
        <v>태핑 완료 회신대기</v>
      </c>
      <c r="F1764" s="13" t="b">
        <v>0</v>
      </c>
      <c r="G1764" s="13" t="b">
        <v>0</v>
      </c>
      <c r="H1764" s="13" t="b">
        <v>0</v>
      </c>
      <c r="I1764" s="13" t="b">
        <f>IF(COUNTIF([1]!Form_Responses1[[#All],[Instagram account
(ex. idenel_official - Do not put "@")]], LOWER(A1764)) &gt; 0, TRUE, FALSE)</f>
        <v>0</v>
      </c>
      <c r="J1764" s="14"/>
      <c r="K1764" s="11" t="str">
        <f>IFERROR(VLOOKUP(LOWER(A1764), '[1]설문지 응답 시트1'!I:N, 6, FALSE), "")</f>
        <v/>
      </c>
      <c r="L1764" s="13" t="b">
        <v>0</v>
      </c>
      <c r="M1764" s="13" t="b">
        <v>0</v>
      </c>
      <c r="N1764" s="11"/>
      <c r="O1764" s="12" t="str">
        <f>IF(ISBLANK(Table1[[#This Row],[예약일(확정)]]),"",Table1[[#This Row],[예약일(확정)]]+7)</f>
        <v/>
      </c>
      <c r="P1764" s="11"/>
      <c r="Q1764" s="11"/>
      <c r="R1764" s="11"/>
      <c r="S1764" s="11"/>
      <c r="T1764" s="11"/>
      <c r="U1764" s="10"/>
    </row>
    <row r="1765" spans="1:21" ht="14">
      <c r="A1765" s="47" t="s">
        <v>3624</v>
      </c>
      <c r="B1765" s="151" t="str">
        <f>"https://www.instagram.com/"&amp;A1765</f>
        <v>https://www.instagram.com/bestieliu</v>
      </c>
      <c r="C1765" s="109"/>
      <c r="D1765" s="150" t="s">
        <v>4</v>
      </c>
      <c r="E1765" s="20" t="str">
        <f ca="1">IF(AND(J1765&lt;&gt;"", O1765&lt;&gt;"", TODAY() &gt; O1765, N1765=""), "포스팅 지연",
IF(N1765&lt;&gt;"", "포스팅 완료",
IF(M1765=TRUE, "시술 완료",
IF(L1765=TRUE, "콘텐츠 가이드 전송",
IF(NOT(ISBLANK(J1765)), "예약 확정",
IF(I1765=TRUE, "구글폼 회신",
IF(H1765=TRUE, "구글폼 전송",
IF(G1765=TRUE, "거절",
IF(F1765=TRUE, "회신 수신",
"태핑 완료 회신대기")))))
))))</f>
        <v>태핑 완료 회신대기</v>
      </c>
      <c r="F1765" s="22" t="b">
        <v>0</v>
      </c>
      <c r="G1765" s="22" t="b">
        <v>0</v>
      </c>
      <c r="H1765" s="22" t="b">
        <v>0</v>
      </c>
      <c r="I1765" s="22" t="b">
        <f>IF(COUNTIF([1]!Form_Responses1[[#All],[Instagram account
(ex. idenel_official - Do not put "@")]], LOWER(A1765)) &gt; 0, TRUE, FALSE)</f>
        <v>0</v>
      </c>
      <c r="J1765" s="23"/>
      <c r="K1765" s="20" t="str">
        <f>IFERROR(VLOOKUP(LOWER(A1765), '[1]설문지 응답 시트1'!I:N, 6, FALSE), "")</f>
        <v/>
      </c>
      <c r="L1765" s="22" t="b">
        <v>0</v>
      </c>
      <c r="M1765" s="22" t="b">
        <v>0</v>
      </c>
      <c r="N1765" s="20"/>
      <c r="O1765" s="21" t="str">
        <f>IF(ISBLANK(Table1[[#This Row],[예약일(확정)]]),"",Table1[[#This Row],[예약일(확정)]]+7)</f>
        <v/>
      </c>
      <c r="P1765" s="20"/>
      <c r="Q1765" s="20"/>
      <c r="R1765" s="20"/>
      <c r="S1765" s="20"/>
      <c r="T1765" s="20"/>
      <c r="U1765" s="19"/>
    </row>
    <row r="1766" spans="1:21" ht="14">
      <c r="A1766" s="46" t="s">
        <v>3623</v>
      </c>
      <c r="B1766" s="152" t="str">
        <f>"https://www.instagram.com/"&amp;A1766</f>
        <v>https://www.instagram.com/brooke.alison.laven</v>
      </c>
      <c r="C1766" s="107"/>
      <c r="D1766" s="148" t="s">
        <v>4</v>
      </c>
      <c r="E1766" s="11" t="str">
        <f ca="1">IF(AND(J1766&lt;&gt;"", O1766&lt;&gt;"", TODAY() &gt; O1766, N1766=""), "포스팅 지연",
IF(N1766&lt;&gt;"", "포스팅 완료",
IF(M1766=TRUE, "시술 완료",
IF(L1766=TRUE, "콘텐츠 가이드 전송",
IF(NOT(ISBLANK(J1766)), "예약 확정",
IF(I1766=TRUE, "구글폼 회신",
IF(H1766=TRUE, "구글폼 전송",
IF(G1766=TRUE, "거절",
IF(F1766=TRUE, "회신 수신",
"태핑 완료 회신대기")))))
))))</f>
        <v>태핑 완료 회신대기</v>
      </c>
      <c r="F1766" s="13" t="b">
        <v>0</v>
      </c>
      <c r="G1766" s="13" t="b">
        <v>0</v>
      </c>
      <c r="H1766" s="13" t="b">
        <v>0</v>
      </c>
      <c r="I1766" s="13" t="b">
        <f>IF(COUNTIF([1]!Form_Responses1[[#All],[Instagram account
(ex. idenel_official - Do not put "@")]], LOWER(A1766)) &gt; 0, TRUE, FALSE)</f>
        <v>0</v>
      </c>
      <c r="J1766" s="14"/>
      <c r="K1766" s="11" t="str">
        <f>IFERROR(VLOOKUP(LOWER(A1766), '[1]설문지 응답 시트1'!I:N, 6, FALSE), "")</f>
        <v/>
      </c>
      <c r="L1766" s="13" t="b">
        <v>0</v>
      </c>
      <c r="M1766" s="13" t="b">
        <v>0</v>
      </c>
      <c r="N1766" s="11"/>
      <c r="O1766" s="12" t="str">
        <f>IF(ISBLANK(Table1[[#This Row],[예약일(확정)]]),"",Table1[[#This Row],[예약일(확정)]]+7)</f>
        <v/>
      </c>
      <c r="P1766" s="11"/>
      <c r="Q1766" s="11"/>
      <c r="R1766" s="11"/>
      <c r="S1766" s="11"/>
      <c r="T1766" s="11"/>
      <c r="U1766" s="10"/>
    </row>
    <row r="1767" spans="1:21" ht="14">
      <c r="A1767" s="47" t="s">
        <v>3622</v>
      </c>
      <c r="B1767" s="151" t="str">
        <f>"https://www.instagram.com/"&amp;A1767</f>
        <v>https://www.instagram.com/__destinyc</v>
      </c>
      <c r="C1767" s="109"/>
      <c r="D1767" s="150" t="s">
        <v>4</v>
      </c>
      <c r="E1767" s="20" t="str">
        <f ca="1">IF(AND(J1767&lt;&gt;"", O1767&lt;&gt;"", TODAY() &gt; O1767, N1767=""), "포스팅 지연",
IF(N1767&lt;&gt;"", "포스팅 완료",
IF(M1767=TRUE, "시술 완료",
IF(L1767=TRUE, "콘텐츠 가이드 전송",
IF(NOT(ISBLANK(J1767)), "예약 확정",
IF(I1767=TRUE, "구글폼 회신",
IF(H1767=TRUE, "구글폼 전송",
IF(G1767=TRUE, "거절",
IF(F1767=TRUE, "회신 수신",
"태핑 완료 회신대기")))))
))))</f>
        <v>태핑 완료 회신대기</v>
      </c>
      <c r="F1767" s="22" t="b">
        <v>0</v>
      </c>
      <c r="G1767" s="22" t="b">
        <v>0</v>
      </c>
      <c r="H1767" s="22" t="b">
        <v>0</v>
      </c>
      <c r="I1767" s="22" t="b">
        <f>IF(COUNTIF([1]!Form_Responses1[[#All],[Instagram account
(ex. idenel_official - Do not put "@")]], LOWER(A1767)) &gt; 0, TRUE, FALSE)</f>
        <v>0</v>
      </c>
      <c r="J1767" s="23"/>
      <c r="K1767" s="20" t="str">
        <f>IFERROR(VLOOKUP(LOWER(A1767), '[1]설문지 응답 시트1'!I:N, 6, FALSE), "")</f>
        <v/>
      </c>
      <c r="L1767" s="22" t="b">
        <v>0</v>
      </c>
      <c r="M1767" s="22" t="b">
        <v>0</v>
      </c>
      <c r="N1767" s="20"/>
      <c r="O1767" s="21" t="str">
        <f>IF(ISBLANK(Table1[[#This Row],[예약일(확정)]]),"",Table1[[#This Row],[예약일(확정)]]+7)</f>
        <v/>
      </c>
      <c r="P1767" s="20"/>
      <c r="Q1767" s="20"/>
      <c r="R1767" s="20"/>
      <c r="S1767" s="20"/>
      <c r="T1767" s="20"/>
      <c r="U1767" s="19"/>
    </row>
    <row r="1768" spans="1:21" ht="14">
      <c r="A1768" s="46" t="s">
        <v>3621</v>
      </c>
      <c r="B1768" s="152" t="str">
        <f>"https://www.instagram.com/"&amp;A1768</f>
        <v>https://www.instagram.com/julia__marr</v>
      </c>
      <c r="C1768" s="107"/>
      <c r="D1768" s="148" t="s">
        <v>4</v>
      </c>
      <c r="E1768" s="11" t="str">
        <f ca="1">IF(AND(J1768&lt;&gt;"", O1768&lt;&gt;"", TODAY() &gt; O1768, N1768=""), "포스팅 지연",
IF(N1768&lt;&gt;"", "포스팅 완료",
IF(M1768=TRUE, "시술 완료",
IF(L1768=TRUE, "콘텐츠 가이드 전송",
IF(NOT(ISBLANK(J1768)), "예약 확정",
IF(I1768=TRUE, "구글폼 회신",
IF(H1768=TRUE, "구글폼 전송",
IF(G1768=TRUE, "거절",
IF(F1768=TRUE, "회신 수신",
"태핑 완료 회신대기")))))
))))</f>
        <v>태핑 완료 회신대기</v>
      </c>
      <c r="F1768" s="13" t="b">
        <v>0</v>
      </c>
      <c r="G1768" s="13" t="b">
        <v>0</v>
      </c>
      <c r="H1768" s="13" t="b">
        <v>0</v>
      </c>
      <c r="I1768" s="13" t="b">
        <f>IF(COUNTIF([1]!Form_Responses1[[#All],[Instagram account
(ex. idenel_official - Do not put "@")]], LOWER(A1768)) &gt; 0, TRUE, FALSE)</f>
        <v>0</v>
      </c>
      <c r="J1768" s="14"/>
      <c r="K1768" s="11" t="str">
        <f>IFERROR(VLOOKUP(LOWER(A1768), '[1]설문지 응답 시트1'!I:N, 6, FALSE), "")</f>
        <v/>
      </c>
      <c r="L1768" s="13" t="b">
        <v>0</v>
      </c>
      <c r="M1768" s="13" t="b">
        <v>0</v>
      </c>
      <c r="N1768" s="11"/>
      <c r="O1768" s="12" t="str">
        <f>IF(ISBLANK(Table1[[#This Row],[예약일(확정)]]),"",Table1[[#This Row],[예약일(확정)]]+7)</f>
        <v/>
      </c>
      <c r="P1768" s="11"/>
      <c r="Q1768" s="11"/>
      <c r="R1768" s="11"/>
      <c r="S1768" s="11"/>
      <c r="T1768" s="11"/>
      <c r="U1768" s="10"/>
    </row>
    <row r="1769" spans="1:21" ht="14">
      <c r="A1769" s="47" t="s">
        <v>3620</v>
      </c>
      <c r="B1769" s="151" t="str">
        <f>"https://www.instagram.com/"&amp;A1769</f>
        <v>https://www.instagram.com/liralikes</v>
      </c>
      <c r="C1769" s="109"/>
      <c r="D1769" s="150" t="s">
        <v>4</v>
      </c>
      <c r="E1769" s="20" t="str">
        <f ca="1">IF(AND(J1769&lt;&gt;"", O1769&lt;&gt;"", TODAY() &gt; O1769, N1769=""), "포스팅 지연",
IF(N1769&lt;&gt;"", "포스팅 완료",
IF(M1769=TRUE, "시술 완료",
IF(L1769=TRUE, "콘텐츠 가이드 전송",
IF(NOT(ISBLANK(J1769)), "예약 확정",
IF(I1769=TRUE, "구글폼 회신",
IF(H1769=TRUE, "구글폼 전송",
IF(G1769=TRUE, "거절",
IF(F1769=TRUE, "회신 수신",
"태핑 완료 회신대기")))))
))))</f>
        <v>태핑 완료 회신대기</v>
      </c>
      <c r="F1769" s="22" t="b">
        <v>0</v>
      </c>
      <c r="G1769" s="22" t="b">
        <v>0</v>
      </c>
      <c r="H1769" s="22" t="b">
        <v>0</v>
      </c>
      <c r="I1769" s="22" t="b">
        <f>IF(COUNTIF([1]!Form_Responses1[[#All],[Instagram account
(ex. idenel_official - Do not put "@")]], LOWER(A1769)) &gt; 0, TRUE, FALSE)</f>
        <v>0</v>
      </c>
      <c r="J1769" s="23"/>
      <c r="K1769" s="20" t="str">
        <f>IFERROR(VLOOKUP(LOWER(A1769), '[1]설문지 응답 시트1'!I:N, 6, FALSE), "")</f>
        <v/>
      </c>
      <c r="L1769" s="22" t="b">
        <v>0</v>
      </c>
      <c r="M1769" s="22" t="b">
        <v>0</v>
      </c>
      <c r="N1769" s="20"/>
      <c r="O1769" s="21" t="str">
        <f>IF(ISBLANK(Table1[[#This Row],[예약일(확정)]]),"",Table1[[#This Row],[예약일(확정)]]+7)</f>
        <v/>
      </c>
      <c r="P1769" s="20"/>
      <c r="Q1769" s="20"/>
      <c r="R1769" s="20"/>
      <c r="S1769" s="20"/>
      <c r="T1769" s="20"/>
      <c r="U1769" s="19"/>
    </row>
    <row r="1770" spans="1:21" ht="14">
      <c r="A1770" s="46" t="s">
        <v>3619</v>
      </c>
      <c r="B1770" s="152" t="str">
        <f>"https://www.instagram.com/"&amp;A1770</f>
        <v>https://www.instagram.com/fatihahfarid</v>
      </c>
      <c r="C1770" s="107"/>
      <c r="D1770" s="148" t="s">
        <v>4</v>
      </c>
      <c r="E1770" s="11" t="str">
        <f ca="1">IF(AND(J1770&lt;&gt;"", O1770&lt;&gt;"", TODAY() &gt; O1770, N1770=""), "포스팅 지연",
IF(N1770&lt;&gt;"", "포스팅 완료",
IF(M1770=TRUE, "시술 완료",
IF(L1770=TRUE, "콘텐츠 가이드 전송",
IF(NOT(ISBLANK(J1770)), "예약 확정",
IF(I1770=TRUE, "구글폼 회신",
IF(H1770=TRUE, "구글폼 전송",
IF(G1770=TRUE, "거절",
IF(F1770=TRUE, "회신 수신",
"태핑 완료 회신대기")))))
))))</f>
        <v>태핑 완료 회신대기</v>
      </c>
      <c r="F1770" s="13" t="b">
        <v>0</v>
      </c>
      <c r="G1770" s="13" t="b">
        <v>0</v>
      </c>
      <c r="H1770" s="13" t="b">
        <v>0</v>
      </c>
      <c r="I1770" s="13" t="b">
        <f>IF(COUNTIF([1]!Form_Responses1[[#All],[Instagram account
(ex. idenel_official - Do not put "@")]], LOWER(A1770)) &gt; 0, TRUE, FALSE)</f>
        <v>0</v>
      </c>
      <c r="J1770" s="14"/>
      <c r="K1770" s="11" t="str">
        <f>IFERROR(VLOOKUP(LOWER(A1770), '[1]설문지 응답 시트1'!I:N, 6, FALSE), "")</f>
        <v/>
      </c>
      <c r="L1770" s="13" t="b">
        <v>0</v>
      </c>
      <c r="M1770" s="13" t="b">
        <v>0</v>
      </c>
      <c r="N1770" s="11"/>
      <c r="O1770" s="12" t="str">
        <f>IF(ISBLANK(Table1[[#This Row],[예약일(확정)]]),"",Table1[[#This Row],[예약일(확정)]]+7)</f>
        <v/>
      </c>
      <c r="P1770" s="11"/>
      <c r="Q1770" s="11"/>
      <c r="R1770" s="11"/>
      <c r="S1770" s="11"/>
      <c r="T1770" s="11"/>
      <c r="U1770" s="10"/>
    </row>
    <row r="1771" spans="1:21" ht="14">
      <c r="A1771" s="47" t="s">
        <v>3618</v>
      </c>
      <c r="B1771" s="151" t="str">
        <f>"https://www.instagram.com/"&amp;A1771</f>
        <v>https://www.instagram.com/cansu.karakas</v>
      </c>
      <c r="C1771" s="109"/>
      <c r="D1771" s="150" t="s">
        <v>4</v>
      </c>
      <c r="E1771" s="20" t="str">
        <f ca="1">IF(AND(J1771&lt;&gt;"", O1771&lt;&gt;"", TODAY() &gt; O1771, N1771=""), "포스팅 지연",
IF(N1771&lt;&gt;"", "포스팅 완료",
IF(M1771=TRUE, "시술 완료",
IF(L1771=TRUE, "콘텐츠 가이드 전송",
IF(NOT(ISBLANK(J1771)), "예약 확정",
IF(I1771=TRUE, "구글폼 회신",
IF(H1771=TRUE, "구글폼 전송",
IF(G1771=TRUE, "거절",
IF(F1771=TRUE, "회신 수신",
"태핑 완료 회신대기")))))
))))</f>
        <v>태핑 완료 회신대기</v>
      </c>
      <c r="F1771" s="22" t="b">
        <v>0</v>
      </c>
      <c r="G1771" s="22" t="b">
        <v>0</v>
      </c>
      <c r="H1771" s="22" t="b">
        <v>0</v>
      </c>
      <c r="I1771" s="22" t="b">
        <f>IF(COUNTIF([1]!Form_Responses1[[#All],[Instagram account
(ex. idenel_official - Do not put "@")]], LOWER(A1771)) &gt; 0, TRUE, FALSE)</f>
        <v>0</v>
      </c>
      <c r="J1771" s="23"/>
      <c r="K1771" s="20" t="str">
        <f>IFERROR(VLOOKUP(LOWER(A1771), '[1]설문지 응답 시트1'!I:N, 6, FALSE), "")</f>
        <v/>
      </c>
      <c r="L1771" s="22" t="b">
        <v>0</v>
      </c>
      <c r="M1771" s="22" t="b">
        <v>0</v>
      </c>
      <c r="N1771" s="20"/>
      <c r="O1771" s="21" t="str">
        <f>IF(ISBLANK(Table1[[#This Row],[예약일(확정)]]),"",Table1[[#This Row],[예약일(확정)]]+7)</f>
        <v/>
      </c>
      <c r="P1771" s="20"/>
      <c r="Q1771" s="20"/>
      <c r="R1771" s="20"/>
      <c r="S1771" s="20"/>
      <c r="T1771" s="20"/>
      <c r="U1771" s="19"/>
    </row>
    <row r="1772" spans="1:21" ht="14">
      <c r="A1772" s="46" t="s">
        <v>3617</v>
      </c>
      <c r="B1772" s="152" t="str">
        <f>"https://www.instagram.com/"&amp;A1772</f>
        <v>https://www.instagram.com/butterdfly</v>
      </c>
      <c r="C1772" s="107"/>
      <c r="D1772" s="148" t="s">
        <v>4</v>
      </c>
      <c r="E1772" s="11" t="str">
        <f ca="1">IF(AND(J1772&lt;&gt;"", O1772&lt;&gt;"", TODAY() &gt; O1772, N1772=""), "포스팅 지연",
IF(N1772&lt;&gt;"", "포스팅 완료",
IF(M1772=TRUE, "시술 완료",
IF(L1772=TRUE, "콘텐츠 가이드 전송",
IF(NOT(ISBLANK(J1772)), "예약 확정",
IF(I1772=TRUE, "구글폼 회신",
IF(H1772=TRUE, "구글폼 전송",
IF(G1772=TRUE, "거절",
IF(F1772=TRUE, "회신 수신",
"태핑 완료 회신대기")))))
))))</f>
        <v>회신 수신</v>
      </c>
      <c r="F1772" s="13" t="b">
        <v>1</v>
      </c>
      <c r="G1772" s="13" t="b">
        <v>0</v>
      </c>
      <c r="H1772" s="13" t="b">
        <v>0</v>
      </c>
      <c r="I1772" s="13" t="b">
        <f>IF(COUNTIF([1]!Form_Responses1[[#All],[Instagram account
(ex. idenel_official - Do not put "@")]], LOWER(A1772)) &gt; 0, TRUE, FALSE)</f>
        <v>0</v>
      </c>
      <c r="J1772" s="14"/>
      <c r="K1772" s="11" t="str">
        <f>IFERROR(VLOOKUP(LOWER(A1772), '[1]설문지 응답 시트1'!I:N, 6, FALSE), "")</f>
        <v/>
      </c>
      <c r="L1772" s="13" t="b">
        <v>0</v>
      </c>
      <c r="M1772" s="13" t="b">
        <v>0</v>
      </c>
      <c r="N1772" s="11"/>
      <c r="O1772" s="12" t="str">
        <f>IF(ISBLANK(Table1[[#This Row],[예약일(확정)]]),"",Table1[[#This Row],[예약일(확정)]]+7)</f>
        <v/>
      </c>
      <c r="P1772" s="11"/>
      <c r="Q1772" s="11"/>
      <c r="R1772" s="11"/>
      <c r="S1772" s="11"/>
      <c r="T1772" s="11"/>
      <c r="U1772" s="10"/>
    </row>
    <row r="1773" spans="1:21" ht="14">
      <c r="A1773" s="47" t="s">
        <v>3616</v>
      </c>
      <c r="B1773" s="151" t="str">
        <f>"https://www.instagram.com/"&amp;A1773</f>
        <v>https://www.instagram.com/fatima_kasuri</v>
      </c>
      <c r="C1773" s="109"/>
      <c r="D1773" s="150" t="s">
        <v>4</v>
      </c>
      <c r="E1773" s="20" t="str">
        <f ca="1">IF(AND(J1773&lt;&gt;"", O1773&lt;&gt;"", TODAY() &gt; O1773, N1773=""), "포스팅 지연",
IF(N1773&lt;&gt;"", "포스팅 완료",
IF(M1773=TRUE, "시술 완료",
IF(L1773=TRUE, "콘텐츠 가이드 전송",
IF(NOT(ISBLANK(J1773)), "예약 확정",
IF(I1773=TRUE, "구글폼 회신",
IF(H1773=TRUE, "구글폼 전송",
IF(G1773=TRUE, "거절",
IF(F1773=TRUE, "회신 수신",
"태핑 완료 회신대기")))))
))))</f>
        <v>태핑 완료 회신대기</v>
      </c>
      <c r="F1773" s="22" t="b">
        <v>0</v>
      </c>
      <c r="G1773" s="22" t="b">
        <v>0</v>
      </c>
      <c r="H1773" s="22" t="b">
        <v>0</v>
      </c>
      <c r="I1773" s="22" t="b">
        <f>IF(COUNTIF([1]!Form_Responses1[[#All],[Instagram account
(ex. idenel_official - Do not put "@")]], LOWER(A1773)) &gt; 0, TRUE, FALSE)</f>
        <v>0</v>
      </c>
      <c r="J1773" s="23"/>
      <c r="K1773" s="20" t="str">
        <f>IFERROR(VLOOKUP(LOWER(A1773), '[1]설문지 응답 시트1'!I:N, 6, FALSE), "")</f>
        <v/>
      </c>
      <c r="L1773" s="22" t="b">
        <v>0</v>
      </c>
      <c r="M1773" s="22" t="b">
        <v>0</v>
      </c>
      <c r="N1773" s="20"/>
      <c r="O1773" s="21" t="str">
        <f>IF(ISBLANK(Table1[[#This Row],[예약일(확정)]]),"",Table1[[#This Row],[예약일(확정)]]+7)</f>
        <v/>
      </c>
      <c r="P1773" s="20"/>
      <c r="Q1773" s="20"/>
      <c r="R1773" s="20"/>
      <c r="S1773" s="20"/>
      <c r="T1773" s="20"/>
      <c r="U1773" s="19"/>
    </row>
    <row r="1774" spans="1:21" ht="14">
      <c r="A1774" s="46" t="s">
        <v>3615</v>
      </c>
      <c r="B1774" s="152" t="str">
        <f>"https://www.instagram.com/"&amp;A1774</f>
        <v>https://www.instagram.com/hyccc.11</v>
      </c>
      <c r="C1774" s="107"/>
      <c r="D1774" s="148" t="s">
        <v>4</v>
      </c>
      <c r="E1774" s="11" t="str">
        <f ca="1">IF(AND(J1774&lt;&gt;"", O1774&lt;&gt;"", TODAY() &gt; O1774, N1774=""), "포스팅 지연",
IF(N1774&lt;&gt;"", "포스팅 완료",
IF(M1774=TRUE, "시술 완료",
IF(L1774=TRUE, "콘텐츠 가이드 전송",
IF(NOT(ISBLANK(J1774)), "예약 확정",
IF(I1774=TRUE, "구글폼 회신",
IF(H1774=TRUE, "구글폼 전송",
IF(G1774=TRUE, "거절",
IF(F1774=TRUE, "회신 수신",
"태핑 완료 회신대기")))))
))))</f>
        <v>태핑 완료 회신대기</v>
      </c>
      <c r="F1774" s="13" t="b">
        <v>0</v>
      </c>
      <c r="G1774" s="13" t="b">
        <v>0</v>
      </c>
      <c r="H1774" s="13" t="b">
        <v>0</v>
      </c>
      <c r="I1774" s="13" t="b">
        <f>IF(COUNTIF([1]!Form_Responses1[[#All],[Instagram account
(ex. idenel_official - Do not put "@")]], LOWER(A1774)) &gt; 0, TRUE, FALSE)</f>
        <v>0</v>
      </c>
      <c r="J1774" s="14"/>
      <c r="K1774" s="11" t="str">
        <f>IFERROR(VLOOKUP(LOWER(A1774), '[1]설문지 응답 시트1'!I:N, 6, FALSE), "")</f>
        <v/>
      </c>
      <c r="L1774" s="13" t="b">
        <v>0</v>
      </c>
      <c r="M1774" s="13" t="b">
        <v>0</v>
      </c>
      <c r="N1774" s="11"/>
      <c r="O1774" s="12" t="str">
        <f>IF(ISBLANK(Table1[[#This Row],[예약일(확정)]]),"",Table1[[#This Row],[예약일(확정)]]+7)</f>
        <v/>
      </c>
      <c r="P1774" s="11"/>
      <c r="Q1774" s="11"/>
      <c r="R1774" s="11"/>
      <c r="S1774" s="11"/>
      <c r="T1774" s="11"/>
      <c r="U1774" s="10"/>
    </row>
    <row r="1775" spans="1:21" ht="14">
      <c r="A1775" s="47" t="s">
        <v>3614</v>
      </c>
      <c r="B1775" s="151" t="str">
        <f>"https://www.instagram.com/"&amp;A1775</f>
        <v>https://www.instagram.com/glowyale</v>
      </c>
      <c r="C1775" s="109"/>
      <c r="D1775" s="150" t="s">
        <v>4</v>
      </c>
      <c r="E1775" s="20" t="str">
        <f ca="1">IF(AND(J1775&lt;&gt;"", O1775&lt;&gt;"", TODAY() &gt; O1775, N1775=""), "포스팅 지연",
IF(N1775&lt;&gt;"", "포스팅 완료",
IF(M1775=TRUE, "시술 완료",
IF(L1775=TRUE, "콘텐츠 가이드 전송",
IF(NOT(ISBLANK(J1775)), "예약 확정",
IF(I1775=TRUE, "구글폼 회신",
IF(H1775=TRUE, "구글폼 전송",
IF(G1775=TRUE, "거절",
IF(F1775=TRUE, "회신 수신",
"태핑 완료 회신대기")))))
))))</f>
        <v>태핑 완료 회신대기</v>
      </c>
      <c r="F1775" s="22" t="b">
        <v>0</v>
      </c>
      <c r="G1775" s="22" t="b">
        <v>0</v>
      </c>
      <c r="H1775" s="22" t="b">
        <v>0</v>
      </c>
      <c r="I1775" s="22" t="b">
        <f>IF(COUNTIF([1]!Form_Responses1[[#All],[Instagram account
(ex. idenel_official - Do not put "@")]], LOWER(A1775)) &gt; 0, TRUE, FALSE)</f>
        <v>0</v>
      </c>
      <c r="J1775" s="23"/>
      <c r="K1775" s="20" t="str">
        <f>IFERROR(VLOOKUP(LOWER(A1775), '[1]설문지 응답 시트1'!I:N, 6, FALSE), "")</f>
        <v/>
      </c>
      <c r="L1775" s="22" t="b">
        <v>0</v>
      </c>
      <c r="M1775" s="22" t="b">
        <v>0</v>
      </c>
      <c r="N1775" s="20"/>
      <c r="O1775" s="21" t="str">
        <f>IF(ISBLANK(Table1[[#This Row],[예약일(확정)]]),"",Table1[[#This Row],[예약일(확정)]]+7)</f>
        <v/>
      </c>
      <c r="P1775" s="20"/>
      <c r="Q1775" s="20"/>
      <c r="R1775" s="20"/>
      <c r="S1775" s="20"/>
      <c r="T1775" s="20"/>
      <c r="U1775" s="19"/>
    </row>
    <row r="1776" spans="1:21" ht="14">
      <c r="A1776" s="46" t="s">
        <v>3613</v>
      </c>
      <c r="B1776" s="152" t="str">
        <f>"https://www.instagram.com/"&amp;A1776</f>
        <v>https://www.instagram.com/thisisgiodude</v>
      </c>
      <c r="C1776" s="107"/>
      <c r="D1776" s="148" t="s">
        <v>4</v>
      </c>
      <c r="E1776" s="11" t="str">
        <f ca="1">IF(AND(J1776&lt;&gt;"", O1776&lt;&gt;"", TODAY() &gt; O1776, N1776=""), "포스팅 지연",
IF(N1776&lt;&gt;"", "포스팅 완료",
IF(M1776=TRUE, "시술 완료",
IF(L1776=TRUE, "콘텐츠 가이드 전송",
IF(NOT(ISBLANK(J1776)), "예약 확정",
IF(I1776=TRUE, "구글폼 회신",
IF(H1776=TRUE, "구글폼 전송",
IF(G1776=TRUE, "거절",
IF(F1776=TRUE, "회신 수신",
"태핑 완료 회신대기")))))
))))</f>
        <v>태핑 완료 회신대기</v>
      </c>
      <c r="F1776" s="13" t="b">
        <v>0</v>
      </c>
      <c r="G1776" s="13" t="b">
        <v>0</v>
      </c>
      <c r="H1776" s="13" t="b">
        <v>0</v>
      </c>
      <c r="I1776" s="13" t="b">
        <f>IF(COUNTIF([1]!Form_Responses1[[#All],[Instagram account
(ex. idenel_official - Do not put "@")]], LOWER(A1776)) &gt; 0, TRUE, FALSE)</f>
        <v>0</v>
      </c>
      <c r="J1776" s="14"/>
      <c r="K1776" s="11" t="str">
        <f>IFERROR(VLOOKUP(LOWER(A1776), '[1]설문지 응답 시트1'!I:N, 6, FALSE), "")</f>
        <v/>
      </c>
      <c r="L1776" s="13" t="b">
        <v>0</v>
      </c>
      <c r="M1776" s="13" t="b">
        <v>0</v>
      </c>
      <c r="N1776" s="11"/>
      <c r="O1776" s="12" t="str">
        <f>IF(ISBLANK(Table1[[#This Row],[예약일(확정)]]),"",Table1[[#This Row],[예약일(확정)]]+7)</f>
        <v/>
      </c>
      <c r="P1776" s="11"/>
      <c r="Q1776" s="11"/>
      <c r="R1776" s="11"/>
      <c r="S1776" s="11"/>
      <c r="T1776" s="11"/>
      <c r="U1776" s="10"/>
    </row>
    <row r="1777" spans="1:21" ht="14">
      <c r="A1777" s="47" t="s">
        <v>3612</v>
      </c>
      <c r="B1777" s="151" t="str">
        <f>"https://www.instagram.com/"&amp;A1777</f>
        <v>https://www.instagram.com/yunsoopcy</v>
      </c>
      <c r="C1777" s="109"/>
      <c r="D1777" s="150" t="s">
        <v>4</v>
      </c>
      <c r="E1777" s="20" t="str">
        <f ca="1">IF(AND(J1777&lt;&gt;"", O1777&lt;&gt;"", TODAY() &gt; O1777, N1777=""), "포스팅 지연",
IF(N1777&lt;&gt;"", "포스팅 완료",
IF(M1777=TRUE, "시술 완료",
IF(L1777=TRUE, "콘텐츠 가이드 전송",
IF(NOT(ISBLANK(J1777)), "예약 확정",
IF(I1777=TRUE, "구글폼 회신",
IF(H1777=TRUE, "구글폼 전송",
IF(G1777=TRUE, "거절",
IF(F1777=TRUE, "회신 수신",
"태핑 완료 회신대기")))))
))))</f>
        <v>태핑 완료 회신대기</v>
      </c>
      <c r="F1777" s="22" t="b">
        <v>0</v>
      </c>
      <c r="G1777" s="22" t="b">
        <v>0</v>
      </c>
      <c r="H1777" s="22" t="b">
        <v>0</v>
      </c>
      <c r="I1777" s="22" t="b">
        <f>IF(COUNTIF([1]!Form_Responses1[[#All],[Instagram account
(ex. idenel_official - Do not put "@")]], LOWER(A1777)) &gt; 0, TRUE, FALSE)</f>
        <v>0</v>
      </c>
      <c r="J1777" s="23"/>
      <c r="K1777" s="20" t="str">
        <f>IFERROR(VLOOKUP(LOWER(A1777), '[1]설문지 응답 시트1'!I:N, 6, FALSE), "")</f>
        <v/>
      </c>
      <c r="L1777" s="22" t="b">
        <v>0</v>
      </c>
      <c r="M1777" s="22" t="b">
        <v>0</v>
      </c>
      <c r="N1777" s="20"/>
      <c r="O1777" s="21" t="str">
        <f>IF(ISBLANK(Table1[[#This Row],[예약일(확정)]]),"",Table1[[#This Row],[예약일(확정)]]+7)</f>
        <v/>
      </c>
      <c r="P1777" s="20"/>
      <c r="Q1777" s="20"/>
      <c r="R1777" s="20"/>
      <c r="S1777" s="20"/>
      <c r="T1777" s="20"/>
      <c r="U1777" s="19"/>
    </row>
    <row r="1778" spans="1:21" ht="14">
      <c r="A1778" s="46" t="s">
        <v>3611</v>
      </c>
      <c r="B1778" s="152" t="str">
        <f>"https://www.instagram.com/"&amp;A1778</f>
        <v>https://www.instagram.com/kangounchained</v>
      </c>
      <c r="C1778" s="107"/>
      <c r="D1778" s="148" t="s">
        <v>4</v>
      </c>
      <c r="E1778" s="11" t="str">
        <f ca="1">IF(AND(J1778&lt;&gt;"", O1778&lt;&gt;"", TODAY() &gt; O1778, N1778=""), "포스팅 지연",
IF(N1778&lt;&gt;"", "포스팅 완료",
IF(M1778=TRUE, "시술 완료",
IF(L1778=TRUE, "콘텐츠 가이드 전송",
IF(NOT(ISBLANK(J1778)), "예약 확정",
IF(I1778=TRUE, "구글폼 회신",
IF(H1778=TRUE, "구글폼 전송",
IF(G1778=TRUE, "거절",
IF(F1778=TRUE, "회신 수신",
"태핑 완료 회신대기")))))
))))</f>
        <v>포스팅 지연</v>
      </c>
      <c r="F1778" s="13" t="b">
        <v>1</v>
      </c>
      <c r="G1778" s="13" t="b">
        <v>0</v>
      </c>
      <c r="H1778" s="13" t="b">
        <v>1</v>
      </c>
      <c r="I1778" s="13" t="b">
        <f>IF(COUNTIF([1]!Form_Responses1[[#All],[Instagram account
(ex. idenel_official - Do not put "@")]], LOWER(A1778)) &gt; 0, TRUE, FALSE)</f>
        <v>1</v>
      </c>
      <c r="J1778" s="14">
        <v>45845.583333333336</v>
      </c>
      <c r="K1778" s="11" t="str">
        <f>IFERROR(VLOOKUP(LOWER(A1778), '[1]설문지 응답 시트1'!I:N, 6, FALSE), "")</f>
        <v>Benjamin Clinic (Gangnam)</v>
      </c>
      <c r="L1778" s="13" t="b">
        <v>0</v>
      </c>
      <c r="M1778" s="13" t="b">
        <v>0</v>
      </c>
      <c r="N1778" s="11"/>
      <c r="O1778" s="12">
        <f>IF(ISBLANK(Table1[[#This Row],[예약일(확정)]]),"",Table1[[#This Row],[예약일(확정)]]+7)</f>
        <v>45852.583333333336</v>
      </c>
      <c r="P1778" s="11"/>
      <c r="Q1778" s="11"/>
      <c r="R1778" s="11"/>
      <c r="S1778" s="11"/>
      <c r="T1778" s="11"/>
      <c r="U1778" s="10"/>
    </row>
    <row r="1779" spans="1:21" ht="14">
      <c r="A1779" s="47" t="s">
        <v>3610</v>
      </c>
      <c r="B1779" s="151" t="str">
        <f>"https://www.instagram.com/"&amp;A1779</f>
        <v>https://www.instagram.com/lalisalein</v>
      </c>
      <c r="C1779" s="109"/>
      <c r="D1779" s="150" t="s">
        <v>4</v>
      </c>
      <c r="E1779" s="20" t="str">
        <f ca="1">IF(AND(J1779&lt;&gt;"", O1779&lt;&gt;"", TODAY() &gt; O1779, N1779=""), "포스팅 지연",
IF(N1779&lt;&gt;"", "포스팅 완료",
IF(M1779=TRUE, "시술 완료",
IF(L1779=TRUE, "콘텐츠 가이드 전송",
IF(NOT(ISBLANK(J1779)), "예약 확정",
IF(I1779=TRUE, "구글폼 회신",
IF(H1779=TRUE, "구글폼 전송",
IF(G1779=TRUE, "거절",
IF(F1779=TRUE, "회신 수신",
"태핑 완료 회신대기")))))
))))</f>
        <v>태핑 완료 회신대기</v>
      </c>
      <c r="F1779" s="22" t="b">
        <v>0</v>
      </c>
      <c r="G1779" s="22" t="b">
        <v>0</v>
      </c>
      <c r="H1779" s="22" t="b">
        <v>0</v>
      </c>
      <c r="I1779" s="22" t="b">
        <f>IF(COUNTIF([1]!Form_Responses1[[#All],[Instagram account
(ex. idenel_official - Do not put "@")]], LOWER(A1779)) &gt; 0, TRUE, FALSE)</f>
        <v>0</v>
      </c>
      <c r="J1779" s="23"/>
      <c r="K1779" s="20" t="str">
        <f>IFERROR(VLOOKUP(LOWER(A1779), '[1]설문지 응답 시트1'!I:N, 6, FALSE), "")</f>
        <v/>
      </c>
      <c r="L1779" s="22" t="b">
        <v>0</v>
      </c>
      <c r="M1779" s="22" t="b">
        <v>0</v>
      </c>
      <c r="N1779" s="20"/>
      <c r="O1779" s="21" t="str">
        <f>IF(ISBLANK(Table1[[#This Row],[예약일(확정)]]),"",Table1[[#This Row],[예약일(확정)]]+7)</f>
        <v/>
      </c>
      <c r="P1779" s="20"/>
      <c r="Q1779" s="20"/>
      <c r="R1779" s="20"/>
      <c r="S1779" s="20"/>
      <c r="T1779" s="20"/>
      <c r="U1779" s="19"/>
    </row>
    <row r="1780" spans="1:21" ht="14">
      <c r="A1780" s="46" t="s">
        <v>3609</v>
      </c>
      <c r="B1780" s="152" t="str">
        <f>"https://www.instagram.com/"&amp;A1780</f>
        <v>https://www.instagram.com/samtodd</v>
      </c>
      <c r="C1780" s="107"/>
      <c r="D1780" s="148" t="s">
        <v>4</v>
      </c>
      <c r="E1780" s="11" t="str">
        <f ca="1">IF(AND(J1780&lt;&gt;"", O1780&lt;&gt;"", TODAY() &gt; O1780, N1780=""), "포스팅 지연",
IF(N1780&lt;&gt;"", "포스팅 완료",
IF(M1780=TRUE, "시술 완료",
IF(L1780=TRUE, "콘텐츠 가이드 전송",
IF(NOT(ISBLANK(J1780)), "예약 확정",
IF(I1780=TRUE, "구글폼 회신",
IF(H1780=TRUE, "구글폼 전송",
IF(G1780=TRUE, "거절",
IF(F1780=TRUE, "회신 수신",
"태핑 완료 회신대기")))))
))))</f>
        <v>태핑 완료 회신대기</v>
      </c>
      <c r="F1780" s="13" t="b">
        <v>0</v>
      </c>
      <c r="G1780" s="13" t="b">
        <v>0</v>
      </c>
      <c r="H1780" s="13" t="b">
        <v>0</v>
      </c>
      <c r="I1780" s="13" t="b">
        <f>IF(COUNTIF([1]!Form_Responses1[[#All],[Instagram account
(ex. idenel_official - Do not put "@")]], LOWER(A1780)) &gt; 0, TRUE, FALSE)</f>
        <v>0</v>
      </c>
      <c r="J1780" s="14"/>
      <c r="K1780" s="11" t="str">
        <f>IFERROR(VLOOKUP(LOWER(A1780), '[1]설문지 응답 시트1'!I:N, 6, FALSE), "")</f>
        <v/>
      </c>
      <c r="L1780" s="13" t="b">
        <v>0</v>
      </c>
      <c r="M1780" s="13" t="b">
        <v>0</v>
      </c>
      <c r="N1780" s="11"/>
      <c r="O1780" s="12" t="str">
        <f>IF(ISBLANK(Table1[[#This Row],[예약일(확정)]]),"",Table1[[#This Row],[예약일(확정)]]+7)</f>
        <v/>
      </c>
      <c r="P1780" s="11"/>
      <c r="Q1780" s="11"/>
      <c r="R1780" s="11"/>
      <c r="S1780" s="11"/>
      <c r="T1780" s="11"/>
      <c r="U1780" s="10"/>
    </row>
    <row r="1781" spans="1:21" ht="14">
      <c r="A1781" s="47" t="s">
        <v>3608</v>
      </c>
      <c r="B1781" s="151" t="str">
        <f>"https://www.instagram.com/"&amp;A1781</f>
        <v>https://www.instagram.com/jennaxhong</v>
      </c>
      <c r="C1781" s="109"/>
      <c r="D1781" s="150" t="s">
        <v>4</v>
      </c>
      <c r="E1781" s="20" t="str">
        <f ca="1">IF(AND(J1781&lt;&gt;"", O1781&lt;&gt;"", TODAY() &gt; O1781, N1781=""), "포스팅 지연",
IF(N1781&lt;&gt;"", "포스팅 완료",
IF(M1781=TRUE, "시술 완료",
IF(L1781=TRUE, "콘텐츠 가이드 전송",
IF(NOT(ISBLANK(J1781)), "예약 확정",
IF(I1781=TRUE, "구글폼 회신",
IF(H1781=TRUE, "구글폼 전송",
IF(G1781=TRUE, "거절",
IF(F1781=TRUE, "회신 수신",
"태핑 완료 회신대기")))))
))))</f>
        <v>태핑 완료 회신대기</v>
      </c>
      <c r="F1781" s="22" t="b">
        <v>0</v>
      </c>
      <c r="G1781" s="22" t="b">
        <v>0</v>
      </c>
      <c r="H1781" s="22" t="b">
        <v>0</v>
      </c>
      <c r="I1781" s="22" t="b">
        <f>IF(COUNTIF([1]!Form_Responses1[[#All],[Instagram account
(ex. idenel_official - Do not put "@")]], LOWER(A1781)) &gt; 0, TRUE, FALSE)</f>
        <v>0</v>
      </c>
      <c r="J1781" s="23"/>
      <c r="K1781" s="20" t="str">
        <f>IFERROR(VLOOKUP(LOWER(A1781), '[1]설문지 응답 시트1'!I:N, 6, FALSE), "")</f>
        <v/>
      </c>
      <c r="L1781" s="22" t="b">
        <v>0</v>
      </c>
      <c r="M1781" s="22" t="b">
        <v>0</v>
      </c>
      <c r="N1781" s="20"/>
      <c r="O1781" s="21" t="str">
        <f>IF(ISBLANK(Table1[[#This Row],[예약일(확정)]]),"",Table1[[#This Row],[예약일(확정)]]+7)</f>
        <v/>
      </c>
      <c r="P1781" s="20"/>
      <c r="Q1781" s="20"/>
      <c r="R1781" s="20"/>
      <c r="S1781" s="20"/>
      <c r="T1781" s="20"/>
      <c r="U1781" s="19"/>
    </row>
    <row r="1782" spans="1:21" ht="14">
      <c r="A1782" s="46" t="s">
        <v>3607</v>
      </c>
      <c r="B1782" s="152" t="str">
        <f>"https://www.instagram.com/"&amp;A1782</f>
        <v>https://www.instagram.com/sari.okami</v>
      </c>
      <c r="C1782" s="107"/>
      <c r="D1782" s="148" t="s">
        <v>4</v>
      </c>
      <c r="E1782" s="11" t="str">
        <f ca="1">IF(AND(J1782&lt;&gt;"", O1782&lt;&gt;"", TODAY() &gt; O1782, N1782=""), "포스팅 지연",
IF(N1782&lt;&gt;"", "포스팅 완료",
IF(M1782=TRUE, "시술 완료",
IF(L1782=TRUE, "콘텐츠 가이드 전송",
IF(NOT(ISBLANK(J1782)), "예약 확정",
IF(I1782=TRUE, "구글폼 회신",
IF(H1782=TRUE, "구글폼 전송",
IF(G1782=TRUE, "거절",
IF(F1782=TRUE, "회신 수신",
"태핑 완료 회신대기")))))
))))</f>
        <v>태핑 완료 회신대기</v>
      </c>
      <c r="F1782" s="13" t="b">
        <v>0</v>
      </c>
      <c r="G1782" s="13" t="b">
        <v>0</v>
      </c>
      <c r="H1782" s="13" t="b">
        <v>0</v>
      </c>
      <c r="I1782" s="13" t="b">
        <f>IF(COUNTIF([1]!Form_Responses1[[#All],[Instagram account
(ex. idenel_official - Do not put "@")]], LOWER(A1782)) &gt; 0, TRUE, FALSE)</f>
        <v>0</v>
      </c>
      <c r="J1782" s="14"/>
      <c r="K1782" s="11" t="str">
        <f>IFERROR(VLOOKUP(LOWER(A1782), '[1]설문지 응답 시트1'!I:N, 6, FALSE), "")</f>
        <v/>
      </c>
      <c r="L1782" s="13" t="b">
        <v>0</v>
      </c>
      <c r="M1782" s="13" t="b">
        <v>0</v>
      </c>
      <c r="N1782" s="11"/>
      <c r="O1782" s="12" t="str">
        <f>IF(ISBLANK(Table1[[#This Row],[예약일(확정)]]),"",Table1[[#This Row],[예약일(확정)]]+7)</f>
        <v/>
      </c>
      <c r="P1782" s="11"/>
      <c r="Q1782" s="11"/>
      <c r="R1782" s="11"/>
      <c r="S1782" s="11"/>
      <c r="T1782" s="11"/>
      <c r="U1782" s="10"/>
    </row>
    <row r="1783" spans="1:21" ht="14">
      <c r="A1783" s="47" t="s">
        <v>3606</v>
      </c>
      <c r="B1783" s="151" t="str">
        <f>"https://www.instagram.com/"&amp;A1783</f>
        <v>https://www.instagram.com/vanessaudreys</v>
      </c>
      <c r="C1783" s="109"/>
      <c r="D1783" s="150" t="s">
        <v>4</v>
      </c>
      <c r="E1783" s="20" t="str">
        <f ca="1">IF(AND(J1783&lt;&gt;"", O1783&lt;&gt;"", TODAY() &gt; O1783, N1783=""), "포스팅 지연",
IF(N1783&lt;&gt;"", "포스팅 완료",
IF(M1783=TRUE, "시술 완료",
IF(L1783=TRUE, "콘텐츠 가이드 전송",
IF(NOT(ISBLANK(J1783)), "예약 확정",
IF(I1783=TRUE, "구글폼 회신",
IF(H1783=TRUE, "구글폼 전송",
IF(G1783=TRUE, "거절",
IF(F1783=TRUE, "회신 수신",
"태핑 완료 회신대기")))))
))))</f>
        <v>태핑 완료 회신대기</v>
      </c>
      <c r="F1783" s="22" t="b">
        <v>0</v>
      </c>
      <c r="G1783" s="22" t="b">
        <v>0</v>
      </c>
      <c r="H1783" s="22" t="b">
        <v>0</v>
      </c>
      <c r="I1783" s="22" t="b">
        <f>IF(COUNTIF([1]!Form_Responses1[[#All],[Instagram account
(ex. idenel_official - Do not put "@")]], LOWER(A1783)) &gt; 0, TRUE, FALSE)</f>
        <v>0</v>
      </c>
      <c r="J1783" s="23"/>
      <c r="K1783" s="20" t="str">
        <f>IFERROR(VLOOKUP(LOWER(A1783), '[1]설문지 응답 시트1'!I:N, 6, FALSE), "")</f>
        <v/>
      </c>
      <c r="L1783" s="22" t="b">
        <v>0</v>
      </c>
      <c r="M1783" s="22" t="b">
        <v>0</v>
      </c>
      <c r="N1783" s="20"/>
      <c r="O1783" s="21" t="str">
        <f>IF(ISBLANK(Table1[[#This Row],[예약일(확정)]]),"",Table1[[#This Row],[예약일(확정)]]+7)</f>
        <v/>
      </c>
      <c r="P1783" s="20"/>
      <c r="Q1783" s="20"/>
      <c r="R1783" s="20"/>
      <c r="S1783" s="20"/>
      <c r="T1783" s="20"/>
      <c r="U1783" s="19"/>
    </row>
    <row r="1784" spans="1:21" ht="14">
      <c r="A1784" s="46" t="s">
        <v>3605</v>
      </c>
      <c r="B1784" s="152" t="str">
        <f>"https://www.instagram.com/"&amp;A1784</f>
        <v>https://www.instagram.com/_amberalexander</v>
      </c>
      <c r="C1784" s="107"/>
      <c r="D1784" s="148" t="s">
        <v>4</v>
      </c>
      <c r="E1784" s="11" t="str">
        <f ca="1">IF(AND(J1784&lt;&gt;"", O1784&lt;&gt;"", TODAY() &gt; O1784, N1784=""), "포스팅 지연",
IF(N1784&lt;&gt;"", "포스팅 완료",
IF(M1784=TRUE, "시술 완료",
IF(L1784=TRUE, "콘텐츠 가이드 전송",
IF(NOT(ISBLANK(J1784)), "예약 확정",
IF(I1784=TRUE, "구글폼 회신",
IF(H1784=TRUE, "구글폼 전송",
IF(G1784=TRUE, "거절",
IF(F1784=TRUE, "회신 수신",
"태핑 완료 회신대기")))))
))))</f>
        <v>태핑 완료 회신대기</v>
      </c>
      <c r="F1784" s="13" t="b">
        <v>0</v>
      </c>
      <c r="G1784" s="13" t="b">
        <v>0</v>
      </c>
      <c r="H1784" s="13" t="b">
        <v>0</v>
      </c>
      <c r="I1784" s="13" t="b">
        <f>IF(COUNTIF([1]!Form_Responses1[[#All],[Instagram account
(ex. idenel_official - Do not put "@")]], LOWER(A1784)) &gt; 0, TRUE, FALSE)</f>
        <v>0</v>
      </c>
      <c r="J1784" s="14"/>
      <c r="K1784" s="11" t="str">
        <f>IFERROR(VLOOKUP(LOWER(A1784), '[1]설문지 응답 시트1'!I:N, 6, FALSE), "")</f>
        <v/>
      </c>
      <c r="L1784" s="13" t="b">
        <v>0</v>
      </c>
      <c r="M1784" s="13" t="b">
        <v>0</v>
      </c>
      <c r="N1784" s="11"/>
      <c r="O1784" s="12" t="str">
        <f>IF(ISBLANK(Table1[[#This Row],[예약일(확정)]]),"",Table1[[#This Row],[예약일(확정)]]+7)</f>
        <v/>
      </c>
      <c r="P1784" s="11"/>
      <c r="Q1784" s="11"/>
      <c r="R1784" s="11"/>
      <c r="S1784" s="11"/>
      <c r="T1784" s="11"/>
      <c r="U1784" s="10"/>
    </row>
    <row r="1785" spans="1:21" ht="14">
      <c r="A1785" s="47" t="s">
        <v>3604</v>
      </c>
      <c r="B1785" s="151" t="str">
        <f>"https://www.instagram.com/"&amp;A1785</f>
        <v>https://www.instagram.com/megan_bowen_</v>
      </c>
      <c r="C1785" s="109"/>
      <c r="D1785" s="150" t="s">
        <v>4</v>
      </c>
      <c r="E1785" s="20" t="str">
        <f ca="1">IF(AND(J1785&lt;&gt;"", O1785&lt;&gt;"", TODAY() &gt; O1785, N1785=""), "포스팅 지연",
IF(N1785&lt;&gt;"", "포스팅 완료",
IF(M1785=TRUE, "시술 완료",
IF(L1785=TRUE, "콘텐츠 가이드 전송",
IF(NOT(ISBLANK(J1785)), "예약 확정",
IF(I1785=TRUE, "구글폼 회신",
IF(H1785=TRUE, "구글폼 전송",
IF(G1785=TRUE, "거절",
IF(F1785=TRUE, "회신 수신",
"태핑 완료 회신대기")))))
))))</f>
        <v>태핑 완료 회신대기</v>
      </c>
      <c r="F1785" s="22" t="b">
        <v>0</v>
      </c>
      <c r="G1785" s="22" t="b">
        <v>0</v>
      </c>
      <c r="H1785" s="22" t="b">
        <v>0</v>
      </c>
      <c r="I1785" s="22" t="b">
        <f>IF(COUNTIF([1]!Form_Responses1[[#All],[Instagram account
(ex. idenel_official - Do not put "@")]], LOWER(A1785)) &gt; 0, TRUE, FALSE)</f>
        <v>0</v>
      </c>
      <c r="J1785" s="23"/>
      <c r="K1785" s="20" t="str">
        <f>IFERROR(VLOOKUP(LOWER(A1785), '[1]설문지 응답 시트1'!I:N, 6, FALSE), "")</f>
        <v/>
      </c>
      <c r="L1785" s="22" t="b">
        <v>0</v>
      </c>
      <c r="M1785" s="22" t="b">
        <v>0</v>
      </c>
      <c r="N1785" s="20"/>
      <c r="O1785" s="21" t="str">
        <f>IF(ISBLANK(Table1[[#This Row],[예약일(확정)]]),"",Table1[[#This Row],[예약일(확정)]]+7)</f>
        <v/>
      </c>
      <c r="P1785" s="20"/>
      <c r="Q1785" s="20"/>
      <c r="R1785" s="20"/>
      <c r="S1785" s="20"/>
      <c r="T1785" s="20"/>
      <c r="U1785" s="19"/>
    </row>
    <row r="1786" spans="1:21" ht="14">
      <c r="A1786" s="46" t="s">
        <v>451</v>
      </c>
      <c r="B1786" s="152" t="str">
        <f>"https://www.instagram.com/"&amp;A1786</f>
        <v>https://www.instagram.com/xjuliamii</v>
      </c>
      <c r="C1786" s="107"/>
      <c r="D1786" s="148" t="s">
        <v>4</v>
      </c>
      <c r="E1786" s="11" t="str">
        <f ca="1">IF(AND(J1786&lt;&gt;"", O1786&lt;&gt;"", TODAY() &gt; O1786, N1786=""), "포스팅 지연",
IF(N1786&lt;&gt;"", "포스팅 완료",
IF(M1786=TRUE, "시술 완료",
IF(L1786=TRUE, "콘텐츠 가이드 전송",
IF(NOT(ISBLANK(J1786)), "예약 확정",
IF(I1786=TRUE, "구글폼 회신",
IF(H1786=TRUE, "구글폼 전송",
IF(G1786=TRUE, "거절",
IF(F1786=TRUE, "회신 수신",
"태핑 완료 회신대기")))))
))))</f>
        <v>회신 수신</v>
      </c>
      <c r="F1786" s="13" t="b">
        <v>1</v>
      </c>
      <c r="G1786" s="13" t="b">
        <v>0</v>
      </c>
      <c r="H1786" s="13" t="b">
        <v>0</v>
      </c>
      <c r="I1786" s="13" t="b">
        <f>IF(COUNTIF([1]!Form_Responses1[[#All],[Instagram account
(ex. idenel_official - Do not put "@")]], LOWER(A1786)) &gt; 0, TRUE, FALSE)</f>
        <v>0</v>
      </c>
      <c r="J1786" s="14"/>
      <c r="K1786" s="11" t="str">
        <f>IFERROR(VLOOKUP(LOWER(A1786), '[1]설문지 응답 시트1'!I:N, 6, FALSE), "")</f>
        <v/>
      </c>
      <c r="L1786" s="13" t="b">
        <v>0</v>
      </c>
      <c r="M1786" s="13" t="b">
        <v>0</v>
      </c>
      <c r="N1786" s="11"/>
      <c r="O1786" s="12" t="str">
        <f>IF(ISBLANK(Table1[[#This Row],[예약일(확정)]]),"",Table1[[#This Row],[예약일(확정)]]+7)</f>
        <v/>
      </c>
      <c r="P1786" s="11"/>
      <c r="Q1786" s="11"/>
      <c r="R1786" s="11"/>
      <c r="S1786" s="11"/>
      <c r="T1786" s="11"/>
      <c r="U1786" s="10"/>
    </row>
    <row r="1787" spans="1:21" ht="14">
      <c r="A1787" s="47" t="s">
        <v>910</v>
      </c>
      <c r="B1787" s="151" t="str">
        <f>"https://www.instagram.com/"&amp;A1787</f>
        <v>https://www.instagram.com/joanneffan</v>
      </c>
      <c r="C1787" s="109"/>
      <c r="D1787" s="150" t="s">
        <v>4</v>
      </c>
      <c r="E1787" s="20" t="str">
        <f ca="1">IF(AND(J1787&lt;&gt;"", O1787&lt;&gt;"", TODAY() &gt; O1787, N1787=""), "포스팅 지연",
IF(N1787&lt;&gt;"", "포스팅 완료",
IF(M1787=TRUE, "시술 완료",
IF(L1787=TRUE, "콘텐츠 가이드 전송",
IF(NOT(ISBLANK(J1787)), "예약 확정",
IF(I1787=TRUE, "구글폼 회신",
IF(H1787=TRUE, "구글폼 전송",
IF(G1787=TRUE, "거절",
IF(F1787=TRUE, "회신 수신",
"태핑 완료 회신대기")))))
))))</f>
        <v>태핑 완료 회신대기</v>
      </c>
      <c r="F1787" s="22" t="b">
        <v>0</v>
      </c>
      <c r="G1787" s="22" t="b">
        <v>0</v>
      </c>
      <c r="H1787" s="22" t="b">
        <v>0</v>
      </c>
      <c r="I1787" s="22" t="b">
        <f>IF(COUNTIF([1]!Form_Responses1[[#All],[Instagram account
(ex. idenel_official - Do not put "@")]], LOWER(A1787)) &gt; 0, TRUE, FALSE)</f>
        <v>0</v>
      </c>
      <c r="J1787" s="23"/>
      <c r="K1787" s="20" t="str">
        <f>IFERROR(VLOOKUP(LOWER(A1787), '[1]설문지 응답 시트1'!I:N, 6, FALSE), "")</f>
        <v/>
      </c>
      <c r="L1787" s="22" t="b">
        <v>0</v>
      </c>
      <c r="M1787" s="22" t="b">
        <v>0</v>
      </c>
      <c r="N1787" s="20"/>
      <c r="O1787" s="21" t="str">
        <f>IF(ISBLANK(Table1[[#This Row],[예약일(확정)]]),"",Table1[[#This Row],[예약일(확정)]]+7)</f>
        <v/>
      </c>
      <c r="P1787" s="20"/>
      <c r="Q1787" s="20"/>
      <c r="R1787" s="20"/>
      <c r="S1787" s="20"/>
      <c r="T1787" s="20"/>
      <c r="U1787" s="19"/>
    </row>
    <row r="1788" spans="1:21" ht="14">
      <c r="A1788" s="46" t="s">
        <v>3603</v>
      </c>
      <c r="B1788" s="152" t="str">
        <f>"https://www.instagram.com/"&amp;A1788</f>
        <v>https://www.instagram.com/jihanette</v>
      </c>
      <c r="C1788" s="107"/>
      <c r="D1788" s="148" t="s">
        <v>4</v>
      </c>
      <c r="E1788" s="11" t="str">
        <f ca="1">IF(AND(J1788&lt;&gt;"", O1788&lt;&gt;"", TODAY() &gt; O1788, N1788=""), "포스팅 지연",
IF(N1788&lt;&gt;"", "포스팅 완료",
IF(M1788=TRUE, "시술 완료",
IF(L1788=TRUE, "콘텐츠 가이드 전송",
IF(NOT(ISBLANK(J1788)), "예약 확정",
IF(I1788=TRUE, "구글폼 회신",
IF(H1788=TRUE, "구글폼 전송",
IF(G1788=TRUE, "거절",
IF(F1788=TRUE, "회신 수신",
"태핑 완료 회신대기")))))
))))</f>
        <v>태핑 완료 회신대기</v>
      </c>
      <c r="F1788" s="13" t="b">
        <v>0</v>
      </c>
      <c r="G1788" s="13" t="b">
        <v>0</v>
      </c>
      <c r="H1788" s="13" t="b">
        <v>0</v>
      </c>
      <c r="I1788" s="13" t="b">
        <f>IF(COUNTIF([1]!Form_Responses1[[#All],[Instagram account
(ex. idenel_official - Do not put "@")]], LOWER(A1788)) &gt; 0, TRUE, FALSE)</f>
        <v>0</v>
      </c>
      <c r="J1788" s="14"/>
      <c r="K1788" s="11" t="str">
        <f>IFERROR(VLOOKUP(LOWER(A1788), '[1]설문지 응답 시트1'!I:N, 6, FALSE), "")</f>
        <v/>
      </c>
      <c r="L1788" s="13" t="b">
        <v>0</v>
      </c>
      <c r="M1788" s="13" t="b">
        <v>0</v>
      </c>
      <c r="N1788" s="11"/>
      <c r="O1788" s="12" t="str">
        <f>IF(ISBLANK(Table1[[#This Row],[예약일(확정)]]),"",Table1[[#This Row],[예약일(확정)]]+7)</f>
        <v/>
      </c>
      <c r="P1788" s="11"/>
      <c r="Q1788" s="11"/>
      <c r="R1788" s="11"/>
      <c r="S1788" s="11"/>
      <c r="T1788" s="11"/>
      <c r="U1788" s="10"/>
    </row>
    <row r="1789" spans="1:21" ht="14">
      <c r="A1789" s="47" t="s">
        <v>3602</v>
      </c>
      <c r="B1789" s="151" t="str">
        <f>"https://www.instagram.com/"&amp;A1789</f>
        <v>https://www.instagram.com/thedays_dean</v>
      </c>
      <c r="C1789" s="109"/>
      <c r="D1789" s="150" t="s">
        <v>4</v>
      </c>
      <c r="E1789" s="20" t="str">
        <f ca="1">IF(AND(J1789&lt;&gt;"", O1789&lt;&gt;"", TODAY() &gt; O1789, N1789=""), "포스팅 지연",
IF(N1789&lt;&gt;"", "포스팅 완료",
IF(M1789=TRUE, "시술 완료",
IF(L1789=TRUE, "콘텐츠 가이드 전송",
IF(NOT(ISBLANK(J1789)), "예약 확정",
IF(I1789=TRUE, "구글폼 회신",
IF(H1789=TRUE, "구글폼 전송",
IF(G1789=TRUE, "거절",
IF(F1789=TRUE, "회신 수신",
"태핑 완료 회신대기")))))
))))</f>
        <v>태핑 완료 회신대기</v>
      </c>
      <c r="F1789" s="22" t="b">
        <v>0</v>
      </c>
      <c r="G1789" s="22" t="b">
        <v>0</v>
      </c>
      <c r="H1789" s="22" t="b">
        <v>0</v>
      </c>
      <c r="I1789" s="22" t="b">
        <f>IF(COUNTIF([1]!Form_Responses1[[#All],[Instagram account
(ex. idenel_official - Do not put "@")]], LOWER(A1789)) &gt; 0, TRUE, FALSE)</f>
        <v>0</v>
      </c>
      <c r="J1789" s="23"/>
      <c r="K1789" s="20" t="str">
        <f>IFERROR(VLOOKUP(LOWER(A1789), '[1]설문지 응답 시트1'!I:N, 6, FALSE), "")</f>
        <v/>
      </c>
      <c r="L1789" s="22" t="b">
        <v>0</v>
      </c>
      <c r="M1789" s="22" t="b">
        <v>0</v>
      </c>
      <c r="N1789" s="20"/>
      <c r="O1789" s="21" t="str">
        <f>IF(ISBLANK(Table1[[#This Row],[예약일(확정)]]),"",Table1[[#This Row],[예약일(확정)]]+7)</f>
        <v/>
      </c>
      <c r="P1789" s="20"/>
      <c r="Q1789" s="20"/>
      <c r="R1789" s="20"/>
      <c r="S1789" s="20"/>
      <c r="T1789" s="20"/>
      <c r="U1789" s="19"/>
    </row>
    <row r="1790" spans="1:21" ht="14">
      <c r="A1790" s="46" t="s">
        <v>3601</v>
      </c>
      <c r="B1790" s="152" t="str">
        <f>"https://www.instagram.com/"&amp;A1790</f>
        <v>https://www.instagram.com/jhandry.jpg</v>
      </c>
      <c r="C1790" s="107"/>
      <c r="D1790" s="148" t="s">
        <v>4</v>
      </c>
      <c r="E1790" s="11" t="str">
        <f ca="1">IF(AND(J1790&lt;&gt;"", O1790&lt;&gt;"", TODAY() &gt; O1790, N1790=""), "포스팅 지연",
IF(N1790&lt;&gt;"", "포스팅 완료",
IF(M1790=TRUE, "시술 완료",
IF(L1790=TRUE, "콘텐츠 가이드 전송",
IF(NOT(ISBLANK(J1790)), "예약 확정",
IF(I1790=TRUE, "구글폼 회신",
IF(H1790=TRUE, "구글폼 전송",
IF(G1790=TRUE, "거절",
IF(F1790=TRUE, "회신 수신",
"태핑 완료 회신대기")))))
))))</f>
        <v>태핑 완료 회신대기</v>
      </c>
      <c r="F1790" s="13" t="b">
        <v>0</v>
      </c>
      <c r="G1790" s="13" t="b">
        <v>0</v>
      </c>
      <c r="H1790" s="13" t="b">
        <v>0</v>
      </c>
      <c r="I1790" s="13" t="b">
        <f>IF(COUNTIF([1]!Form_Responses1[[#All],[Instagram account
(ex. idenel_official - Do not put "@")]], LOWER(A1790)) &gt; 0, TRUE, FALSE)</f>
        <v>0</v>
      </c>
      <c r="J1790" s="14"/>
      <c r="K1790" s="11" t="str">
        <f>IFERROR(VLOOKUP(LOWER(A1790), '[1]설문지 응답 시트1'!I:N, 6, FALSE), "")</f>
        <v/>
      </c>
      <c r="L1790" s="13" t="b">
        <v>0</v>
      </c>
      <c r="M1790" s="13" t="b">
        <v>0</v>
      </c>
      <c r="N1790" s="11"/>
      <c r="O1790" s="12" t="str">
        <f>IF(ISBLANK(Table1[[#This Row],[예약일(확정)]]),"",Table1[[#This Row],[예약일(확정)]]+7)</f>
        <v/>
      </c>
      <c r="P1790" s="11"/>
      <c r="Q1790" s="11"/>
      <c r="R1790" s="11"/>
      <c r="S1790" s="11"/>
      <c r="T1790" s="11"/>
      <c r="U1790" s="10"/>
    </row>
    <row r="1791" spans="1:21" ht="14">
      <c r="A1791" s="47" t="s">
        <v>3600</v>
      </c>
      <c r="B1791" s="151" t="str">
        <f>"https://www.instagram.com/"&amp;A1791</f>
        <v>https://www.instagram.com/reeriyani</v>
      </c>
      <c r="C1791" s="109"/>
      <c r="D1791" s="150" t="s">
        <v>4</v>
      </c>
      <c r="E1791" s="20" t="str">
        <f ca="1">IF(AND(J1791&lt;&gt;"", O1791&lt;&gt;"", TODAY() &gt; O1791, N1791=""), "포스팅 지연",
IF(N1791&lt;&gt;"", "포스팅 완료",
IF(M1791=TRUE, "시술 완료",
IF(L1791=TRUE, "콘텐츠 가이드 전송",
IF(NOT(ISBLANK(J1791)), "예약 확정",
IF(I1791=TRUE, "구글폼 회신",
IF(H1791=TRUE, "구글폼 전송",
IF(G1791=TRUE, "거절",
IF(F1791=TRUE, "회신 수신",
"태핑 완료 회신대기")))))
))))</f>
        <v>태핑 완료 회신대기</v>
      </c>
      <c r="F1791" s="22" t="b">
        <v>0</v>
      </c>
      <c r="G1791" s="22" t="b">
        <v>0</v>
      </c>
      <c r="H1791" s="22" t="b">
        <v>0</v>
      </c>
      <c r="I1791" s="22" t="b">
        <f>IF(COUNTIF([1]!Form_Responses1[[#All],[Instagram account
(ex. idenel_official - Do not put "@")]], LOWER(A1791)) &gt; 0, TRUE, FALSE)</f>
        <v>0</v>
      </c>
      <c r="J1791" s="23"/>
      <c r="K1791" s="20" t="str">
        <f>IFERROR(VLOOKUP(LOWER(A1791), '[1]설문지 응답 시트1'!I:N, 6, FALSE), "")</f>
        <v/>
      </c>
      <c r="L1791" s="22" t="b">
        <v>0</v>
      </c>
      <c r="M1791" s="22" t="b">
        <v>0</v>
      </c>
      <c r="N1791" s="20"/>
      <c r="O1791" s="21" t="str">
        <f>IF(ISBLANK(Table1[[#This Row],[예약일(확정)]]),"",Table1[[#This Row],[예약일(확정)]]+7)</f>
        <v/>
      </c>
      <c r="P1791" s="20"/>
      <c r="Q1791" s="20"/>
      <c r="R1791" s="20"/>
      <c r="S1791" s="20"/>
      <c r="T1791" s="20"/>
      <c r="U1791" s="19"/>
    </row>
    <row r="1792" spans="1:21" ht="14">
      <c r="A1792" s="46" t="s">
        <v>3599</v>
      </c>
      <c r="B1792" s="152" t="str">
        <f>"https://www.instagram.com/"&amp;A1792</f>
        <v>https://www.instagram.com/elibrahimi_siham</v>
      </c>
      <c r="C1792" s="107"/>
      <c r="D1792" s="148" t="s">
        <v>4</v>
      </c>
      <c r="E1792" s="11" t="str">
        <f ca="1">IF(AND(J1792&lt;&gt;"", O1792&lt;&gt;"", TODAY() &gt; O1792, N1792=""), "포스팅 지연",
IF(N1792&lt;&gt;"", "포스팅 완료",
IF(M1792=TRUE, "시술 완료",
IF(L1792=TRUE, "콘텐츠 가이드 전송",
IF(NOT(ISBLANK(J1792)), "예약 확정",
IF(I1792=TRUE, "구글폼 회신",
IF(H1792=TRUE, "구글폼 전송",
IF(G1792=TRUE, "거절",
IF(F1792=TRUE, "회신 수신",
"태핑 완료 회신대기")))))
))))</f>
        <v>태핑 완료 회신대기</v>
      </c>
      <c r="F1792" s="13" t="b">
        <v>0</v>
      </c>
      <c r="G1792" s="13" t="b">
        <v>0</v>
      </c>
      <c r="H1792" s="13" t="b">
        <v>0</v>
      </c>
      <c r="I1792" s="13" t="b">
        <f>IF(COUNTIF([1]!Form_Responses1[[#All],[Instagram account
(ex. idenel_official - Do not put "@")]], LOWER(A1792)) &gt; 0, TRUE, FALSE)</f>
        <v>0</v>
      </c>
      <c r="J1792" s="14"/>
      <c r="K1792" s="11" t="str">
        <f>IFERROR(VLOOKUP(LOWER(A1792), '[1]설문지 응답 시트1'!I:N, 6, FALSE), "")</f>
        <v/>
      </c>
      <c r="L1792" s="13" t="b">
        <v>0</v>
      </c>
      <c r="M1792" s="13" t="b">
        <v>0</v>
      </c>
      <c r="N1792" s="11"/>
      <c r="O1792" s="12" t="str">
        <f>IF(ISBLANK(Table1[[#This Row],[예약일(확정)]]),"",Table1[[#This Row],[예약일(확정)]]+7)</f>
        <v/>
      </c>
      <c r="P1792" s="11"/>
      <c r="Q1792" s="11"/>
      <c r="R1792" s="11"/>
      <c r="S1792" s="11"/>
      <c r="T1792" s="11"/>
      <c r="U1792" s="10"/>
    </row>
    <row r="1793" spans="1:21" ht="14">
      <c r="A1793" s="65" t="s">
        <v>3598</v>
      </c>
      <c r="B1793" s="151" t="str">
        <f>"https://www.instagram.com/"&amp;A1793</f>
        <v>https://www.instagram.com/chemmu.kr</v>
      </c>
      <c r="C1793" s="109"/>
      <c r="D1793" s="150" t="s">
        <v>4</v>
      </c>
      <c r="E1793" s="20" t="str">
        <f ca="1">IF(AND(J1793&lt;&gt;"", O1793&lt;&gt;"", TODAY() &gt; O1793, N1793=""), "포스팅 지연",
IF(N1793&lt;&gt;"", "포스팅 완료",
IF(M1793=TRUE, "시술 완료",
IF(L1793=TRUE, "콘텐츠 가이드 전송",
IF(NOT(ISBLANK(J1793)), "예약 확정",
IF(I1793=TRUE, "구글폼 회신",
IF(H1793=TRUE, "구글폼 전송",
IF(G1793=TRUE, "거절",
IF(F1793=TRUE, "회신 수신",
"태핑 완료 회신대기")))))
))))</f>
        <v>태핑 완료 회신대기</v>
      </c>
      <c r="F1793" s="22" t="b">
        <v>0</v>
      </c>
      <c r="G1793" s="22" t="b">
        <v>0</v>
      </c>
      <c r="H1793" s="22" t="b">
        <v>0</v>
      </c>
      <c r="I1793" s="22" t="b">
        <f>IF(COUNTIF([1]!Form_Responses1[[#All],[Instagram account
(ex. idenel_official - Do not put "@")]], LOWER(A1793)) &gt; 0, TRUE, FALSE)</f>
        <v>0</v>
      </c>
      <c r="J1793" s="23"/>
      <c r="K1793" s="20" t="str">
        <f>IFERROR(VLOOKUP(LOWER(A1793), '[1]설문지 응답 시트1'!I:N, 6, FALSE), "")</f>
        <v/>
      </c>
      <c r="L1793" s="22" t="b">
        <v>0</v>
      </c>
      <c r="M1793" s="22" t="b">
        <v>0</v>
      </c>
      <c r="N1793" s="20"/>
      <c r="O1793" s="21" t="str">
        <f>IF(ISBLANK(Table1[[#This Row],[예약일(확정)]]),"",Table1[[#This Row],[예약일(확정)]]+7)</f>
        <v/>
      </c>
      <c r="P1793" s="20"/>
      <c r="Q1793" s="20"/>
      <c r="R1793" s="20"/>
      <c r="S1793" s="20"/>
      <c r="T1793" s="20"/>
      <c r="U1793" s="19"/>
    </row>
    <row r="1794" spans="1:21" ht="14">
      <c r="A1794" s="46" t="s">
        <v>3597</v>
      </c>
      <c r="B1794" s="152" t="str">
        <f>"https://www.instagram.com/"&amp;A1794</f>
        <v>https://www.instagram.com/pavelshincreative</v>
      </c>
      <c r="C1794" s="107"/>
      <c r="D1794" s="148" t="s">
        <v>4</v>
      </c>
      <c r="E1794" s="11" t="str">
        <f ca="1">IF(AND(J1794&lt;&gt;"", O1794&lt;&gt;"", TODAY() &gt; O1794, N1794=""), "포스팅 지연",
IF(N1794&lt;&gt;"", "포스팅 완료",
IF(M1794=TRUE, "시술 완료",
IF(L1794=TRUE, "콘텐츠 가이드 전송",
IF(NOT(ISBLANK(J1794)), "예약 확정",
IF(I1794=TRUE, "구글폼 회신",
IF(H1794=TRUE, "구글폼 전송",
IF(G1794=TRUE, "거절",
IF(F1794=TRUE, "회신 수신",
"태핑 완료 회신대기")))))
))))</f>
        <v>태핑 완료 회신대기</v>
      </c>
      <c r="F1794" s="13" t="b">
        <v>0</v>
      </c>
      <c r="G1794" s="13" t="b">
        <v>0</v>
      </c>
      <c r="H1794" s="13" t="b">
        <v>0</v>
      </c>
      <c r="I1794" s="13" t="b">
        <f>IF(COUNTIF([1]!Form_Responses1[[#All],[Instagram account
(ex. idenel_official - Do not put "@")]], LOWER(A1794)) &gt; 0, TRUE, FALSE)</f>
        <v>0</v>
      </c>
      <c r="J1794" s="14"/>
      <c r="K1794" s="11" t="str">
        <f>IFERROR(VLOOKUP(LOWER(A1794), '[1]설문지 응답 시트1'!I:N, 6, FALSE), "")</f>
        <v/>
      </c>
      <c r="L1794" s="13" t="b">
        <v>0</v>
      </c>
      <c r="M1794" s="13" t="b">
        <v>0</v>
      </c>
      <c r="N1794" s="11"/>
      <c r="O1794" s="12" t="str">
        <f>IF(ISBLANK(Table1[[#This Row],[예약일(확정)]]),"",Table1[[#This Row],[예약일(확정)]]+7)</f>
        <v/>
      </c>
      <c r="P1794" s="11"/>
      <c r="Q1794" s="11"/>
      <c r="R1794" s="11"/>
      <c r="S1794" s="11"/>
      <c r="T1794" s="11"/>
      <c r="U1794" s="10"/>
    </row>
    <row r="1795" spans="1:21" ht="14">
      <c r="A1795" s="47" t="s">
        <v>3596</v>
      </c>
      <c r="B1795" s="151" t="str">
        <f>"https://www.instagram.com/"&amp;A1795</f>
        <v>https://www.instagram.com/diannainkorea</v>
      </c>
      <c r="C1795" s="109"/>
      <c r="D1795" s="150" t="s">
        <v>4</v>
      </c>
      <c r="E1795" s="20" t="str">
        <f ca="1">IF(AND(J1795&lt;&gt;"", O1795&lt;&gt;"", TODAY() &gt; O1795, N1795=""), "포스팅 지연",
IF(N1795&lt;&gt;"", "포스팅 완료",
IF(M1795=TRUE, "시술 완료",
IF(L1795=TRUE, "콘텐츠 가이드 전송",
IF(NOT(ISBLANK(J1795)), "예약 확정",
IF(I1795=TRUE, "구글폼 회신",
IF(H1795=TRUE, "구글폼 전송",
IF(G1795=TRUE, "거절",
IF(F1795=TRUE, "회신 수신",
"태핑 완료 회신대기")))))
))))</f>
        <v>회신 수신</v>
      </c>
      <c r="F1795" s="22" t="b">
        <v>1</v>
      </c>
      <c r="G1795" s="22" t="b">
        <v>0</v>
      </c>
      <c r="H1795" s="22" t="b">
        <v>0</v>
      </c>
      <c r="I1795" s="22" t="b">
        <f>IF(COUNTIF([1]!Form_Responses1[[#All],[Instagram account
(ex. idenel_official - Do not put "@")]], LOWER(A1795)) &gt; 0, TRUE, FALSE)</f>
        <v>0</v>
      </c>
      <c r="J1795" s="23"/>
      <c r="K1795" s="20" t="str">
        <f>IFERROR(VLOOKUP(LOWER(A1795), '[1]설문지 응답 시트1'!I:N, 6, FALSE), "")</f>
        <v/>
      </c>
      <c r="L1795" s="22" t="b">
        <v>0</v>
      </c>
      <c r="M1795" s="22" t="b">
        <v>0</v>
      </c>
      <c r="N1795" s="20"/>
      <c r="O1795" s="21" t="str">
        <f>IF(ISBLANK(Table1[[#This Row],[예약일(확정)]]),"",Table1[[#This Row],[예약일(확정)]]+7)</f>
        <v/>
      </c>
      <c r="P1795" s="20"/>
      <c r="Q1795" s="20"/>
      <c r="R1795" s="20"/>
      <c r="S1795" s="20"/>
      <c r="T1795" s="20"/>
      <c r="U1795" s="19"/>
    </row>
    <row r="1796" spans="1:21" ht="14">
      <c r="A1796" s="46" t="s">
        <v>3595</v>
      </c>
      <c r="B1796" s="152" t="str">
        <f>"https://www.instagram.com/"&amp;A1796</f>
        <v>https://www.instagram.com/zino_0224</v>
      </c>
      <c r="C1796" s="107"/>
      <c r="D1796" s="148" t="s">
        <v>4</v>
      </c>
      <c r="E1796" s="11" t="str">
        <f ca="1">IF(AND(J1796&lt;&gt;"", O1796&lt;&gt;"", TODAY() &gt; O1796, N1796=""), "포스팅 지연",
IF(N1796&lt;&gt;"", "포스팅 완료",
IF(M1796=TRUE, "시술 완료",
IF(L1796=TRUE, "콘텐츠 가이드 전송",
IF(NOT(ISBLANK(J1796)), "예약 확정",
IF(I1796=TRUE, "구글폼 회신",
IF(H1796=TRUE, "구글폼 전송",
IF(G1796=TRUE, "거절",
IF(F1796=TRUE, "회신 수신",
"태핑 완료 회신대기")))))
))))</f>
        <v>태핑 완료 회신대기</v>
      </c>
      <c r="F1796" s="13" t="b">
        <v>0</v>
      </c>
      <c r="G1796" s="13" t="b">
        <v>0</v>
      </c>
      <c r="H1796" s="13" t="b">
        <v>0</v>
      </c>
      <c r="I1796" s="13" t="b">
        <f>IF(COUNTIF([1]!Form_Responses1[[#All],[Instagram account
(ex. idenel_official - Do not put "@")]], LOWER(A1796)) &gt; 0, TRUE, FALSE)</f>
        <v>0</v>
      </c>
      <c r="J1796" s="14"/>
      <c r="K1796" s="11" t="str">
        <f>IFERROR(VLOOKUP(LOWER(A1796), '[1]설문지 응답 시트1'!I:N, 6, FALSE), "")</f>
        <v/>
      </c>
      <c r="L1796" s="13" t="b">
        <v>0</v>
      </c>
      <c r="M1796" s="13" t="b">
        <v>0</v>
      </c>
      <c r="N1796" s="11"/>
      <c r="O1796" s="12" t="str">
        <f>IF(ISBLANK(Table1[[#This Row],[예약일(확정)]]),"",Table1[[#This Row],[예약일(확정)]]+7)</f>
        <v/>
      </c>
      <c r="P1796" s="11"/>
      <c r="Q1796" s="11"/>
      <c r="R1796" s="11"/>
      <c r="S1796" s="11"/>
      <c r="T1796" s="11"/>
      <c r="U1796" s="10"/>
    </row>
    <row r="1797" spans="1:21" ht="14">
      <c r="A1797" s="47" t="s">
        <v>3594</v>
      </c>
      <c r="B1797" s="151" t="str">
        <f>"https://www.instagram.com/"&amp;A1797</f>
        <v>https://www.instagram.com/radhikaandprince</v>
      </c>
      <c r="C1797" s="109"/>
      <c r="D1797" s="150" t="s">
        <v>4</v>
      </c>
      <c r="E1797" s="20" t="str">
        <f ca="1">IF(AND(J1797&lt;&gt;"", O1797&lt;&gt;"", TODAY() &gt; O1797, N1797=""), "포스팅 지연",
IF(N1797&lt;&gt;"", "포스팅 완료",
IF(M1797=TRUE, "시술 완료",
IF(L1797=TRUE, "콘텐츠 가이드 전송",
IF(NOT(ISBLANK(J1797)), "예약 확정",
IF(I1797=TRUE, "구글폼 회신",
IF(H1797=TRUE, "구글폼 전송",
IF(G1797=TRUE, "거절",
IF(F1797=TRUE, "회신 수신",
"태핑 완료 회신대기")))))
))))</f>
        <v>태핑 완료 회신대기</v>
      </c>
      <c r="F1797" s="22" t="b">
        <v>0</v>
      </c>
      <c r="G1797" s="22" t="b">
        <v>0</v>
      </c>
      <c r="H1797" s="22" t="b">
        <v>0</v>
      </c>
      <c r="I1797" s="22" t="b">
        <f>IF(COUNTIF([1]!Form_Responses1[[#All],[Instagram account
(ex. idenel_official - Do not put "@")]], LOWER(A1797)) &gt; 0, TRUE, FALSE)</f>
        <v>0</v>
      </c>
      <c r="J1797" s="23"/>
      <c r="K1797" s="20" t="str">
        <f>IFERROR(VLOOKUP(LOWER(A1797), '[1]설문지 응답 시트1'!I:N, 6, FALSE), "")</f>
        <v/>
      </c>
      <c r="L1797" s="22" t="b">
        <v>0</v>
      </c>
      <c r="M1797" s="22" t="b">
        <v>0</v>
      </c>
      <c r="N1797" s="20"/>
      <c r="O1797" s="21" t="str">
        <f>IF(ISBLANK(Table1[[#This Row],[예약일(확정)]]),"",Table1[[#This Row],[예약일(확정)]]+7)</f>
        <v/>
      </c>
      <c r="P1797" s="20"/>
      <c r="Q1797" s="20"/>
      <c r="R1797" s="20"/>
      <c r="S1797" s="20"/>
      <c r="T1797" s="20"/>
      <c r="U1797" s="19"/>
    </row>
    <row r="1798" spans="1:21" ht="14">
      <c r="A1798" s="46" t="s">
        <v>3593</v>
      </c>
      <c r="B1798" s="152" t="str">
        <f>"https://www.instagram.com/"&amp;A1798</f>
        <v>https://www.instagram.com/simply_rhaze</v>
      </c>
      <c r="C1798" s="107"/>
      <c r="D1798" s="148" t="s">
        <v>4</v>
      </c>
      <c r="E1798" s="11" t="str">
        <f ca="1">IF(AND(J1798&lt;&gt;"", O1798&lt;&gt;"", TODAY() &gt; O1798, N1798=""), "포스팅 지연",
IF(N1798&lt;&gt;"", "포스팅 완료",
IF(M1798=TRUE, "시술 완료",
IF(L1798=TRUE, "콘텐츠 가이드 전송",
IF(NOT(ISBLANK(J1798)), "예약 확정",
IF(I1798=TRUE, "구글폼 회신",
IF(H1798=TRUE, "구글폼 전송",
IF(G1798=TRUE, "거절",
IF(F1798=TRUE, "회신 수신",
"태핑 완료 회신대기")))))
))))</f>
        <v>태핑 완료 회신대기</v>
      </c>
      <c r="F1798" s="13" t="b">
        <v>0</v>
      </c>
      <c r="G1798" s="13" t="b">
        <v>0</v>
      </c>
      <c r="H1798" s="13" t="b">
        <v>0</v>
      </c>
      <c r="I1798" s="13" t="b">
        <f>IF(COUNTIF([1]!Form_Responses1[[#All],[Instagram account
(ex. idenel_official - Do not put "@")]], LOWER(A1798)) &gt; 0, TRUE, FALSE)</f>
        <v>0</v>
      </c>
      <c r="J1798" s="14"/>
      <c r="K1798" s="11" t="str">
        <f>IFERROR(VLOOKUP(LOWER(A1798), '[1]설문지 응답 시트1'!I:N, 6, FALSE), "")</f>
        <v/>
      </c>
      <c r="L1798" s="13" t="b">
        <v>0</v>
      </c>
      <c r="M1798" s="13" t="b">
        <v>0</v>
      </c>
      <c r="N1798" s="11"/>
      <c r="O1798" s="12" t="str">
        <f>IF(ISBLANK(Table1[[#This Row],[예약일(확정)]]),"",Table1[[#This Row],[예약일(확정)]]+7)</f>
        <v/>
      </c>
      <c r="P1798" s="11"/>
      <c r="Q1798" s="11"/>
      <c r="R1798" s="11"/>
      <c r="S1798" s="11"/>
      <c r="T1798" s="11"/>
      <c r="U1798" s="10"/>
    </row>
    <row r="1799" spans="1:21" ht="14">
      <c r="A1799" s="47" t="s">
        <v>3592</v>
      </c>
      <c r="B1799" s="151" t="str">
        <f>"https://www.instagram.com/"&amp;A1799</f>
        <v>https://www.instagram.com/au.nn__</v>
      </c>
      <c r="C1799" s="109"/>
      <c r="D1799" s="150" t="s">
        <v>4</v>
      </c>
      <c r="E1799" s="20" t="str">
        <f ca="1">IF(AND(J1799&lt;&gt;"", O1799&lt;&gt;"", TODAY() &gt; O1799, N1799=""), "포스팅 지연",
IF(N1799&lt;&gt;"", "포스팅 완료",
IF(M1799=TRUE, "시술 완료",
IF(L1799=TRUE, "콘텐츠 가이드 전송",
IF(NOT(ISBLANK(J1799)), "예약 확정",
IF(I1799=TRUE, "구글폼 회신",
IF(H1799=TRUE, "구글폼 전송",
IF(G1799=TRUE, "거절",
IF(F1799=TRUE, "회신 수신",
"태핑 완료 회신대기")))))
))))</f>
        <v>태핑 완료 회신대기</v>
      </c>
      <c r="F1799" s="22" t="b">
        <v>0</v>
      </c>
      <c r="G1799" s="22" t="b">
        <v>0</v>
      </c>
      <c r="H1799" s="22" t="b">
        <v>0</v>
      </c>
      <c r="I1799" s="22" t="b">
        <f>IF(COUNTIF([1]!Form_Responses1[[#All],[Instagram account
(ex. idenel_official - Do not put "@")]], LOWER(A1799)) &gt; 0, TRUE, FALSE)</f>
        <v>0</v>
      </c>
      <c r="J1799" s="23"/>
      <c r="K1799" s="20" t="str">
        <f>IFERROR(VLOOKUP(LOWER(A1799), '[1]설문지 응답 시트1'!I:N, 6, FALSE), "")</f>
        <v/>
      </c>
      <c r="L1799" s="22" t="b">
        <v>0</v>
      </c>
      <c r="M1799" s="22" t="b">
        <v>0</v>
      </c>
      <c r="N1799" s="20"/>
      <c r="O1799" s="21" t="str">
        <f>IF(ISBLANK(Table1[[#This Row],[예약일(확정)]]),"",Table1[[#This Row],[예약일(확정)]]+7)</f>
        <v/>
      </c>
      <c r="P1799" s="20"/>
      <c r="Q1799" s="20"/>
      <c r="R1799" s="20"/>
      <c r="S1799" s="20"/>
      <c r="T1799" s="20"/>
      <c r="U1799" s="19"/>
    </row>
    <row r="1800" spans="1:21" ht="14">
      <c r="A1800" s="46" t="s">
        <v>3591</v>
      </c>
      <c r="B1800" s="152" t="str">
        <f>"https://www.instagram.com/"&amp;A1800</f>
        <v>https://www.instagram.com/jezzeka.brown</v>
      </c>
      <c r="C1800" s="107"/>
      <c r="D1800" s="148" t="s">
        <v>4</v>
      </c>
      <c r="E1800" s="11" t="str">
        <f ca="1">IF(AND(J1800&lt;&gt;"", O1800&lt;&gt;"", TODAY() &gt; O1800, N1800=""), "포스팅 지연",
IF(N1800&lt;&gt;"", "포스팅 완료",
IF(M1800=TRUE, "시술 완료",
IF(L1800=TRUE, "콘텐츠 가이드 전송",
IF(NOT(ISBLANK(J1800)), "예약 확정",
IF(I1800=TRUE, "구글폼 회신",
IF(H1800=TRUE, "구글폼 전송",
IF(G1800=TRUE, "거절",
IF(F1800=TRUE, "회신 수신",
"태핑 완료 회신대기")))))
))))</f>
        <v>태핑 완료 회신대기</v>
      </c>
      <c r="F1800" s="13" t="b">
        <v>0</v>
      </c>
      <c r="G1800" s="13" t="b">
        <v>0</v>
      </c>
      <c r="H1800" s="13" t="b">
        <v>0</v>
      </c>
      <c r="I1800" s="13" t="b">
        <f>IF(COUNTIF([1]!Form_Responses1[[#All],[Instagram account
(ex. idenel_official - Do not put "@")]], LOWER(A1800)) &gt; 0, TRUE, FALSE)</f>
        <v>0</v>
      </c>
      <c r="J1800" s="14"/>
      <c r="K1800" s="11" t="str">
        <f>IFERROR(VLOOKUP(LOWER(A1800), '[1]설문지 응답 시트1'!I:N, 6, FALSE), "")</f>
        <v/>
      </c>
      <c r="L1800" s="13" t="b">
        <v>0</v>
      </c>
      <c r="M1800" s="13" t="b">
        <v>0</v>
      </c>
      <c r="N1800" s="11"/>
      <c r="O1800" s="12" t="str">
        <f>IF(ISBLANK(Table1[[#This Row],[예약일(확정)]]),"",Table1[[#This Row],[예약일(확정)]]+7)</f>
        <v/>
      </c>
      <c r="P1800" s="11"/>
      <c r="Q1800" s="11"/>
      <c r="R1800" s="11"/>
      <c r="S1800" s="11"/>
      <c r="T1800" s="11"/>
      <c r="U1800" s="10"/>
    </row>
    <row r="1801" spans="1:21" ht="14">
      <c r="A1801" s="47" t="s">
        <v>3590</v>
      </c>
      <c r="B1801" s="151" t="str">
        <f>"https://www.instagram.com/"&amp;A1801</f>
        <v>https://www.instagram.com/itshoneybii</v>
      </c>
      <c r="C1801" s="109"/>
      <c r="D1801" s="150" t="s">
        <v>4</v>
      </c>
      <c r="E1801" s="20" t="str">
        <f ca="1">IF(AND(J1801&lt;&gt;"", O1801&lt;&gt;"", TODAY() &gt; O1801, N1801=""), "포스팅 지연",
IF(N1801&lt;&gt;"", "포스팅 완료",
IF(M1801=TRUE, "시술 완료",
IF(L1801=TRUE, "콘텐츠 가이드 전송",
IF(NOT(ISBLANK(J1801)), "예약 확정",
IF(I1801=TRUE, "구글폼 회신",
IF(H1801=TRUE, "구글폼 전송",
IF(G1801=TRUE, "거절",
IF(F1801=TRUE, "회신 수신",
"태핑 완료 회신대기")))))
))))</f>
        <v>태핑 완료 회신대기</v>
      </c>
      <c r="F1801" s="22" t="b">
        <v>0</v>
      </c>
      <c r="G1801" s="22" t="b">
        <v>0</v>
      </c>
      <c r="H1801" s="22" t="b">
        <v>0</v>
      </c>
      <c r="I1801" s="22" t="b">
        <f>IF(COUNTIF([1]!Form_Responses1[[#All],[Instagram account
(ex. idenel_official - Do not put "@")]], LOWER(A1801)) &gt; 0, TRUE, FALSE)</f>
        <v>0</v>
      </c>
      <c r="J1801" s="23"/>
      <c r="K1801" s="20" t="str">
        <f>IFERROR(VLOOKUP(LOWER(A1801), '[1]설문지 응답 시트1'!I:N, 6, FALSE), "")</f>
        <v/>
      </c>
      <c r="L1801" s="22" t="b">
        <v>0</v>
      </c>
      <c r="M1801" s="22" t="b">
        <v>0</v>
      </c>
      <c r="N1801" s="20"/>
      <c r="O1801" s="21" t="str">
        <f>IF(ISBLANK(Table1[[#This Row],[예약일(확정)]]),"",Table1[[#This Row],[예약일(확정)]]+7)</f>
        <v/>
      </c>
      <c r="P1801" s="20"/>
      <c r="Q1801" s="20"/>
      <c r="R1801" s="20"/>
      <c r="S1801" s="20"/>
      <c r="T1801" s="20"/>
      <c r="U1801" s="19"/>
    </row>
    <row r="1802" spans="1:21" ht="14">
      <c r="A1802" s="18" t="s">
        <v>3589</v>
      </c>
      <c r="B1802" s="152" t="str">
        <f>"https://www.instagram.com/"&amp;A1802</f>
        <v>https://www.instagram.com/jannatshzreya</v>
      </c>
      <c r="C1802" s="107"/>
      <c r="D1802" s="148" t="s">
        <v>4</v>
      </c>
      <c r="E1802" s="11" t="str">
        <f ca="1">IF(AND(J1802&lt;&gt;"", O1802&lt;&gt;"", TODAY() &gt; O1802, N1802=""), "포스팅 지연",
IF(N1802&lt;&gt;"", "포스팅 완료",
IF(M1802=TRUE, "시술 완료",
IF(L1802=TRUE, "콘텐츠 가이드 전송",
IF(NOT(ISBLANK(J1802)), "예약 확정",
IF(I1802=TRUE, "구글폼 회신",
IF(H1802=TRUE, "구글폼 전송",
IF(G1802=TRUE, "거절",
IF(F1802=TRUE, "회신 수신",
"태핑 완료 회신대기")))))
))))</f>
        <v>포스팅 완료</v>
      </c>
      <c r="F1802" s="13" t="b">
        <v>0</v>
      </c>
      <c r="G1802" s="13" t="b">
        <v>0</v>
      </c>
      <c r="H1802" s="13" t="b">
        <v>0</v>
      </c>
      <c r="I1802" s="13" t="b">
        <f>IF(COUNTIF([1]!Form_Responses1[[#All],[Instagram account
(ex. idenel_official - Do not put "@")]], LOWER(A1802)) &gt; 0, TRUE, FALSE)</f>
        <v>1</v>
      </c>
      <c r="J1802" s="14">
        <v>45863.666666666664</v>
      </c>
      <c r="K1802" s="11" t="str">
        <f>IFERROR(VLOOKUP(LOWER(A1802), '[1]설문지 응답 시트1'!I:N, 6, FALSE), "")</f>
        <v>Benjamin Clinic (Gangnam)</v>
      </c>
      <c r="L1802" s="13" t="b">
        <v>0</v>
      </c>
      <c r="M1802" s="13" t="b">
        <v>0</v>
      </c>
      <c r="N1802" s="58" t="s">
        <v>3388</v>
      </c>
      <c r="O1802" s="12">
        <f>IF(ISBLANK(Table1[[#This Row],[예약일(확정)]]),"",Table1[[#This Row],[예약일(확정)]]+7)</f>
        <v>45870.666666666664</v>
      </c>
      <c r="P1802" s="11"/>
      <c r="Q1802" s="11"/>
      <c r="R1802" s="11"/>
      <c r="S1802" s="11"/>
      <c r="T1802" s="11" t="s">
        <v>1962</v>
      </c>
      <c r="U1802" s="10"/>
    </row>
    <row r="1803" spans="1:21" ht="14">
      <c r="A1803" s="27" t="s">
        <v>3588</v>
      </c>
      <c r="B1803" s="151" t="str">
        <f>"https://www.instagram.com/"&amp;A1803</f>
        <v>https://www.instagram.com/babyysour</v>
      </c>
      <c r="C1803" s="109"/>
      <c r="D1803" s="150" t="s">
        <v>4</v>
      </c>
      <c r="E1803" s="20" t="str">
        <f ca="1">IF(AND(J1803&lt;&gt;"", O1803&lt;&gt;"", TODAY() &gt; O1803, N1803=""), "포스팅 지연",
IF(N1803&lt;&gt;"", "포스팅 완료",
IF(M1803=TRUE, "시술 완료",
IF(L1803=TRUE, "콘텐츠 가이드 전송",
IF(NOT(ISBLANK(J1803)), "예약 확정",
IF(I1803=TRUE, "구글폼 회신",
IF(H1803=TRUE, "구글폼 전송",
IF(G1803=TRUE, "거절",
IF(F1803=TRUE, "회신 수신",
"태핑 완료 회신대기")))))
))))</f>
        <v>태핑 완료 회신대기</v>
      </c>
      <c r="F1803" s="22" t="b">
        <v>0</v>
      </c>
      <c r="G1803" s="22" t="b">
        <v>0</v>
      </c>
      <c r="H1803" s="22" t="b">
        <v>0</v>
      </c>
      <c r="I1803" s="22" t="b">
        <f>IF(COUNTIF([1]!Form_Responses1[[#All],[Instagram account
(ex. idenel_official - Do not put "@")]], LOWER(A1803)) &gt; 0, TRUE, FALSE)</f>
        <v>0</v>
      </c>
      <c r="J1803" s="23"/>
      <c r="K1803" s="20" t="str">
        <f>IFERROR(VLOOKUP(LOWER(A1803), '[1]설문지 응답 시트1'!I:N, 6, FALSE), "")</f>
        <v/>
      </c>
      <c r="L1803" s="22" t="b">
        <v>0</v>
      </c>
      <c r="M1803" s="22" t="b">
        <v>0</v>
      </c>
      <c r="N1803" s="20"/>
      <c r="O1803" s="21" t="str">
        <f>IF(ISBLANK(Table1[[#This Row],[예약일(확정)]]),"",Table1[[#This Row],[예약일(확정)]]+7)</f>
        <v/>
      </c>
      <c r="P1803" s="20"/>
      <c r="Q1803" s="20"/>
      <c r="R1803" s="20"/>
      <c r="S1803" s="20"/>
      <c r="T1803" s="20"/>
      <c r="U1803" s="19"/>
    </row>
    <row r="1804" spans="1:21" ht="17">
      <c r="A1804" s="124" t="s">
        <v>2229</v>
      </c>
      <c r="B1804" s="171" t="str">
        <f>"https://www.instagram.com/"&amp;A1804</f>
        <v>https://www.instagram.com/code_name_cezer</v>
      </c>
      <c r="C1804" s="170"/>
      <c r="D1804" s="148" t="s">
        <v>4</v>
      </c>
      <c r="E1804" s="11" t="str">
        <f ca="1">IF(AND(J1804&lt;&gt;"", O1804&lt;&gt;"", TODAY() &gt; O1804, N1804=""), "포스팅 지연",
IF(N1804&lt;&gt;"", "포스팅 완료",
IF(M1804=TRUE, "시술 완료",
IF(L1804=TRUE, "콘텐츠 가이드 전송",
IF(NOT(ISBLANK(J1804)), "예약 확정",
IF(I1804=TRUE, "구글폼 회신",
IF(H1804=TRUE, "구글폼 전송",
IF(G1804=TRUE, "거절",
IF(F1804=TRUE, "회신 수신",
"태핑 완료 회신대기")))))
))))</f>
        <v>태핑 완료 회신대기</v>
      </c>
      <c r="F1804" s="13" t="b">
        <v>0</v>
      </c>
      <c r="G1804" s="13" t="b">
        <v>0</v>
      </c>
      <c r="H1804" s="13" t="b">
        <v>0</v>
      </c>
      <c r="I1804" s="13" t="b">
        <f>IF(COUNTIF([1]!Form_Responses1[[#All],[Instagram account
(ex. idenel_official - Do not put "@")]], LOWER(A1804)) &gt; 0, TRUE, FALSE)</f>
        <v>0</v>
      </c>
      <c r="J1804" s="14"/>
      <c r="K1804" s="11" t="str">
        <f>IFERROR(VLOOKUP(LOWER(A1804), '[1]설문지 응답 시트1'!I:N, 6, FALSE), "")</f>
        <v/>
      </c>
      <c r="L1804" s="13" t="b">
        <v>0</v>
      </c>
      <c r="M1804" s="13" t="b">
        <v>0</v>
      </c>
      <c r="N1804" s="11"/>
      <c r="O1804" s="12" t="str">
        <f>IF(ISBLANK(Table1[[#This Row],[예약일(확정)]]),"",Table1[[#This Row],[예약일(확정)]]+7)</f>
        <v/>
      </c>
      <c r="P1804" s="11"/>
      <c r="Q1804" s="11"/>
      <c r="R1804" s="11"/>
      <c r="S1804" s="11"/>
      <c r="T1804" s="11"/>
      <c r="U1804" s="10"/>
    </row>
    <row r="1805" spans="1:21" ht="17">
      <c r="A1805" s="124" t="s">
        <v>3587</v>
      </c>
      <c r="B1805" s="173" t="str">
        <f>"https://www.instagram.com/"&amp;A1805</f>
        <v>https://www.instagram.com/0.0sunny0.0</v>
      </c>
      <c r="C1805" s="172"/>
      <c r="D1805" s="150" t="s">
        <v>4</v>
      </c>
      <c r="E1805" s="20" t="str">
        <f ca="1">IF(AND(J1805&lt;&gt;"", O1805&lt;&gt;"", TODAY() &gt; O1805, N1805=""), "포스팅 지연",
IF(N1805&lt;&gt;"", "포스팅 완료",
IF(M1805=TRUE, "시술 완료",
IF(L1805=TRUE, "콘텐츠 가이드 전송",
IF(NOT(ISBLANK(J1805)), "예약 확정",
IF(I1805=TRUE, "구글폼 회신",
IF(H1805=TRUE, "구글폼 전송",
IF(G1805=TRUE, "거절",
IF(F1805=TRUE, "회신 수신",
"태핑 완료 회신대기")))))
))))</f>
        <v>태핑 완료 회신대기</v>
      </c>
      <c r="F1805" s="22" t="b">
        <v>0</v>
      </c>
      <c r="G1805" s="22" t="b">
        <v>0</v>
      </c>
      <c r="H1805" s="22" t="b">
        <v>0</v>
      </c>
      <c r="I1805" s="22" t="b">
        <f>IF(COUNTIF([1]!Form_Responses1[[#All],[Instagram account
(ex. idenel_official - Do not put "@")]], LOWER(A1805)) &gt; 0, TRUE, FALSE)</f>
        <v>0</v>
      </c>
      <c r="J1805" s="23"/>
      <c r="K1805" s="20" t="str">
        <f>IFERROR(VLOOKUP(LOWER(A1805), '[1]설문지 응답 시트1'!I:N, 6, FALSE), "")</f>
        <v/>
      </c>
      <c r="L1805" s="22" t="b">
        <v>0</v>
      </c>
      <c r="M1805" s="22" t="b">
        <v>0</v>
      </c>
      <c r="N1805" s="20"/>
      <c r="O1805" s="21" t="str">
        <f>IF(ISBLANK(Table1[[#This Row],[예약일(확정)]]),"",Table1[[#This Row],[예약일(확정)]]+7)</f>
        <v/>
      </c>
      <c r="P1805" s="20"/>
      <c r="Q1805" s="20"/>
      <c r="R1805" s="20"/>
      <c r="S1805" s="20"/>
      <c r="T1805" s="20"/>
      <c r="U1805" s="19"/>
    </row>
    <row r="1806" spans="1:21" ht="17">
      <c r="A1806" s="124" t="s">
        <v>444</v>
      </c>
      <c r="B1806" s="171" t="str">
        <f>"https://www.instagram.com/"&amp;A1806</f>
        <v>https://www.instagram.com/shinyeonseul02</v>
      </c>
      <c r="C1806" s="170"/>
      <c r="D1806" s="148" t="s">
        <v>4</v>
      </c>
      <c r="E1806" s="11" t="str">
        <f ca="1">IF(AND(J1806&lt;&gt;"", O1806&lt;&gt;"", TODAY() &gt; O1806, N1806=""), "포스팅 지연",
IF(N1806&lt;&gt;"", "포스팅 완료",
IF(M1806=TRUE, "시술 완료",
IF(L1806=TRUE, "콘텐츠 가이드 전송",
IF(NOT(ISBLANK(J1806)), "예약 확정",
IF(I1806=TRUE, "구글폼 회신",
IF(H1806=TRUE, "구글폼 전송",
IF(G1806=TRUE, "거절",
IF(F1806=TRUE, "회신 수신",
"태핑 완료 회신대기")))))
))))</f>
        <v>태핑 완료 회신대기</v>
      </c>
      <c r="F1806" s="13" t="b">
        <v>0</v>
      </c>
      <c r="G1806" s="13" t="b">
        <v>0</v>
      </c>
      <c r="H1806" s="13" t="b">
        <v>0</v>
      </c>
      <c r="I1806" s="13" t="b">
        <f>IF(COUNTIF([1]!Form_Responses1[[#All],[Instagram account
(ex. idenel_official - Do not put "@")]], LOWER(A1806)) &gt; 0, TRUE, FALSE)</f>
        <v>0</v>
      </c>
      <c r="J1806" s="14"/>
      <c r="K1806" s="11" t="str">
        <f>IFERROR(VLOOKUP(LOWER(A1806), '[1]설문지 응답 시트1'!I:N, 6, FALSE), "")</f>
        <v/>
      </c>
      <c r="L1806" s="13" t="b">
        <v>0</v>
      </c>
      <c r="M1806" s="13" t="b">
        <v>0</v>
      </c>
      <c r="N1806" s="11"/>
      <c r="O1806" s="12" t="str">
        <f>IF(ISBLANK(Table1[[#This Row],[예약일(확정)]]),"",Table1[[#This Row],[예약일(확정)]]+7)</f>
        <v/>
      </c>
      <c r="P1806" s="11"/>
      <c r="Q1806" s="11"/>
      <c r="R1806" s="11"/>
      <c r="S1806" s="11"/>
      <c r="T1806" s="11"/>
      <c r="U1806" s="10"/>
    </row>
    <row r="1807" spans="1:21" ht="17">
      <c r="A1807" s="71" t="s">
        <v>3586</v>
      </c>
      <c r="B1807" s="173" t="str">
        <f>"https://www.instagram.com/"&amp;A1807</f>
        <v>https://www.instagram.com/_gimmechocopie</v>
      </c>
      <c r="C1807" s="172"/>
      <c r="D1807" s="150" t="s">
        <v>4</v>
      </c>
      <c r="E1807" s="20" t="str">
        <f ca="1">IF(AND(J1807&lt;&gt;"", O1807&lt;&gt;"", TODAY() &gt; O1807, N1807=""), "포스팅 지연",
IF(N1807&lt;&gt;"", "포스팅 완료",
IF(M1807=TRUE, "시술 완료",
IF(L1807=TRUE, "콘텐츠 가이드 전송",
IF(NOT(ISBLANK(J1807)), "예약 확정",
IF(I1807=TRUE, "구글폼 회신",
IF(H1807=TRUE, "구글폼 전송",
IF(G1807=TRUE, "거절",
IF(F1807=TRUE, "회신 수신",
"태핑 완료 회신대기")))))
))))</f>
        <v>태핑 완료 회신대기</v>
      </c>
      <c r="F1807" s="22" t="b">
        <v>0</v>
      </c>
      <c r="G1807" s="22" t="b">
        <v>0</v>
      </c>
      <c r="H1807" s="22" t="b">
        <v>0</v>
      </c>
      <c r="I1807" s="22" t="b">
        <f>IF(COUNTIF([1]!Form_Responses1[[#All],[Instagram account
(ex. idenel_official - Do not put "@")]], LOWER(A1807)) &gt; 0, TRUE, FALSE)</f>
        <v>0</v>
      </c>
      <c r="J1807" s="23"/>
      <c r="K1807" s="20" t="str">
        <f>IFERROR(VLOOKUP(LOWER(A1807), '[1]설문지 응답 시트1'!I:N, 6, FALSE), "")</f>
        <v/>
      </c>
      <c r="L1807" s="22" t="b">
        <v>0</v>
      </c>
      <c r="M1807" s="22" t="b">
        <v>0</v>
      </c>
      <c r="N1807" s="20"/>
      <c r="O1807" s="21" t="str">
        <f>IF(ISBLANK(Table1[[#This Row],[예약일(확정)]]),"",Table1[[#This Row],[예약일(확정)]]+7)</f>
        <v/>
      </c>
      <c r="P1807" s="20"/>
      <c r="Q1807" s="20"/>
      <c r="R1807" s="20"/>
      <c r="S1807" s="20"/>
      <c r="T1807" s="20"/>
      <c r="U1807" s="19"/>
    </row>
    <row r="1808" spans="1:21" ht="17">
      <c r="A1808" s="124" t="s">
        <v>3585</v>
      </c>
      <c r="B1808" s="171" t="str">
        <f>"https://www.instagram.com/"&amp;A1808</f>
        <v>https://www.instagram.com/jasmine_kjc</v>
      </c>
      <c r="C1808" s="170"/>
      <c r="D1808" s="148" t="s">
        <v>4</v>
      </c>
      <c r="E1808" s="11" t="str">
        <f ca="1">IF(AND(J1808&lt;&gt;"", O1808&lt;&gt;"", TODAY() &gt; O1808, N1808=""), "포스팅 지연",
IF(N1808&lt;&gt;"", "포스팅 완료",
IF(M1808=TRUE, "시술 완료",
IF(L1808=TRUE, "콘텐츠 가이드 전송",
IF(NOT(ISBLANK(J1808)), "예약 확정",
IF(I1808=TRUE, "구글폼 회신",
IF(H1808=TRUE, "구글폼 전송",
IF(G1808=TRUE, "거절",
IF(F1808=TRUE, "회신 수신",
"태핑 완료 회신대기")))))
))))</f>
        <v>태핑 완료 회신대기</v>
      </c>
      <c r="F1808" s="13" t="b">
        <v>0</v>
      </c>
      <c r="G1808" s="13" t="b">
        <v>0</v>
      </c>
      <c r="H1808" s="13" t="b">
        <v>0</v>
      </c>
      <c r="I1808" s="13" t="b">
        <f>IF(COUNTIF([1]!Form_Responses1[[#All],[Instagram account
(ex. idenel_official - Do not put "@")]], LOWER(A1808)) &gt; 0, TRUE, FALSE)</f>
        <v>0</v>
      </c>
      <c r="J1808" s="14"/>
      <c r="K1808" s="11" t="str">
        <f>IFERROR(VLOOKUP(LOWER(A1808), '[1]설문지 응답 시트1'!I:N, 6, FALSE), "")</f>
        <v/>
      </c>
      <c r="L1808" s="13" t="b">
        <v>0</v>
      </c>
      <c r="M1808" s="13" t="b">
        <v>0</v>
      </c>
      <c r="N1808" s="11"/>
      <c r="O1808" s="12" t="str">
        <f>IF(ISBLANK(Table1[[#This Row],[예약일(확정)]]),"",Table1[[#This Row],[예약일(확정)]]+7)</f>
        <v/>
      </c>
      <c r="P1808" s="11"/>
      <c r="Q1808" s="11"/>
      <c r="R1808" s="11"/>
      <c r="S1808" s="11"/>
      <c r="T1808" s="11"/>
      <c r="U1808" s="10"/>
    </row>
    <row r="1809" spans="1:21" ht="17">
      <c r="A1809" s="124" t="s">
        <v>3584</v>
      </c>
      <c r="B1809" s="173" t="str">
        <f>"https://www.instagram.com/"&amp;A1809</f>
        <v>https://www.instagram.com/christa_belle.811</v>
      </c>
      <c r="C1809" s="172"/>
      <c r="D1809" s="150" t="s">
        <v>4</v>
      </c>
      <c r="E1809" s="20" t="str">
        <f ca="1">IF(AND(J1809&lt;&gt;"", O1809&lt;&gt;"", TODAY() &gt; O1809, N1809=""), "포스팅 지연",
IF(N1809&lt;&gt;"", "포스팅 완료",
IF(M1809=TRUE, "시술 완료",
IF(L1809=TRUE, "콘텐츠 가이드 전송",
IF(NOT(ISBLANK(J1809)), "예약 확정",
IF(I1809=TRUE, "구글폼 회신",
IF(H1809=TRUE, "구글폼 전송",
IF(G1809=TRUE, "거절",
IF(F1809=TRUE, "회신 수신",
"태핑 완료 회신대기")))))
))))</f>
        <v>태핑 완료 회신대기</v>
      </c>
      <c r="F1809" s="22" t="b">
        <v>0</v>
      </c>
      <c r="G1809" s="22" t="b">
        <v>0</v>
      </c>
      <c r="H1809" s="22" t="b">
        <v>0</v>
      </c>
      <c r="I1809" s="22" t="b">
        <f>IF(COUNTIF([1]!Form_Responses1[[#All],[Instagram account
(ex. idenel_official - Do not put "@")]], LOWER(A1809)) &gt; 0, TRUE, FALSE)</f>
        <v>0</v>
      </c>
      <c r="J1809" s="23"/>
      <c r="K1809" s="20" t="str">
        <f>IFERROR(VLOOKUP(LOWER(A1809), '[1]설문지 응답 시트1'!I:N, 6, FALSE), "")</f>
        <v/>
      </c>
      <c r="L1809" s="22" t="b">
        <v>0</v>
      </c>
      <c r="M1809" s="22" t="b">
        <v>0</v>
      </c>
      <c r="N1809" s="20"/>
      <c r="O1809" s="21" t="str">
        <f>IF(ISBLANK(Table1[[#This Row],[예약일(확정)]]),"",Table1[[#This Row],[예약일(확정)]]+7)</f>
        <v/>
      </c>
      <c r="P1809" s="20"/>
      <c r="Q1809" s="20"/>
      <c r="R1809" s="20"/>
      <c r="S1809" s="20"/>
      <c r="T1809" s="20"/>
      <c r="U1809" s="19"/>
    </row>
    <row r="1810" spans="1:21" ht="17">
      <c r="A1810" s="71" t="s">
        <v>3583</v>
      </c>
      <c r="B1810" s="171" t="str">
        <f>"https://www.instagram.com/"&amp;A1810</f>
        <v>https://www.instagram.com/itsdiaworld</v>
      </c>
      <c r="C1810" s="170"/>
      <c r="D1810" s="148" t="s">
        <v>4</v>
      </c>
      <c r="E1810" s="11" t="str">
        <f ca="1">IF(AND(J1810&lt;&gt;"", O1810&lt;&gt;"", TODAY() &gt; O1810, N1810=""), "포스팅 지연",
IF(N1810&lt;&gt;"", "포스팅 완료",
IF(M1810=TRUE, "시술 완료",
IF(L1810=TRUE, "콘텐츠 가이드 전송",
IF(NOT(ISBLANK(J1810)), "예약 확정",
IF(I1810=TRUE, "구글폼 회신",
IF(H1810=TRUE, "구글폼 전송",
IF(G1810=TRUE, "거절",
IF(F1810=TRUE, "회신 수신",
"태핑 완료 회신대기")))))
))))</f>
        <v>포스팅 완료</v>
      </c>
      <c r="F1810" s="13" t="b">
        <v>1</v>
      </c>
      <c r="G1810" s="13" t="b">
        <v>0</v>
      </c>
      <c r="H1810" s="13" t="b">
        <v>1</v>
      </c>
      <c r="I1810" s="13" t="b">
        <f>IF(COUNTIF([1]!Form_Responses1[[#All],[Instagram account
(ex. idenel_official - Do not put "@")]], LOWER(A1810)) &gt; 0, TRUE, FALSE)</f>
        <v>1</v>
      </c>
      <c r="J1810" s="14">
        <v>45841.416666666664</v>
      </c>
      <c r="K1810" s="11" t="str">
        <f>IFERROR(VLOOKUP(LOWER(A1810), '[1]설문지 응답 시트1'!I:N, 6, FALSE), "")</f>
        <v>Benjamin Clinic (Gangnam)</v>
      </c>
      <c r="L1810" s="13" t="b">
        <v>0</v>
      </c>
      <c r="M1810" s="13" t="b">
        <v>0</v>
      </c>
      <c r="N1810" s="58" t="s">
        <v>3582</v>
      </c>
      <c r="O1810" s="12">
        <f>IF(ISBLANK(Table1[[#This Row],[예약일(확정)]]),"",Table1[[#This Row],[예약일(확정)]]+7)</f>
        <v>45848.416666666664</v>
      </c>
      <c r="P1810" s="11"/>
      <c r="Q1810" s="11"/>
      <c r="R1810" s="11"/>
      <c r="S1810" s="11"/>
      <c r="T1810" s="11" t="s">
        <v>3581</v>
      </c>
      <c r="U1810" s="10"/>
    </row>
    <row r="1811" spans="1:21" ht="17">
      <c r="A1811" s="124" t="s">
        <v>3580</v>
      </c>
      <c r="B1811" s="173" t="str">
        <f>"https://www.instagram.com/"&amp;A1811</f>
        <v>https://www.instagram.com/linnea.v.n</v>
      </c>
      <c r="C1811" s="172"/>
      <c r="D1811" s="150" t="s">
        <v>4</v>
      </c>
      <c r="E1811" s="20" t="str">
        <f ca="1">IF(AND(J1811&lt;&gt;"", O1811&lt;&gt;"", TODAY() &gt; O1811, N1811=""), "포스팅 지연",
IF(N1811&lt;&gt;"", "포스팅 완료",
IF(M1811=TRUE, "시술 완료",
IF(L1811=TRUE, "콘텐츠 가이드 전송",
IF(NOT(ISBLANK(J1811)), "예약 확정",
IF(I1811=TRUE, "구글폼 회신",
IF(H1811=TRUE, "구글폼 전송",
IF(G1811=TRUE, "거절",
IF(F1811=TRUE, "회신 수신",
"태핑 완료 회신대기")))))
))))</f>
        <v>거절</v>
      </c>
      <c r="F1811" s="22" t="b">
        <v>1</v>
      </c>
      <c r="G1811" s="22" t="b">
        <v>1</v>
      </c>
      <c r="H1811" s="22" t="b">
        <v>0</v>
      </c>
      <c r="I1811" s="22" t="b">
        <f>IF(COUNTIF([1]!Form_Responses1[[#All],[Instagram account
(ex. idenel_official - Do not put "@")]], LOWER(A1811)) &gt; 0, TRUE, FALSE)</f>
        <v>0</v>
      </c>
      <c r="J1811" s="23"/>
      <c r="K1811" s="20" t="str">
        <f>IFERROR(VLOOKUP(LOWER(A1811), '[1]설문지 응답 시트1'!I:N, 6, FALSE), "")</f>
        <v/>
      </c>
      <c r="L1811" s="22" t="b">
        <v>0</v>
      </c>
      <c r="M1811" s="22" t="b">
        <v>0</v>
      </c>
      <c r="N1811" s="20"/>
      <c r="O1811" s="21" t="str">
        <f>IF(ISBLANK(Table1[[#This Row],[예약일(확정)]]),"",Table1[[#This Row],[예약일(확정)]]+7)</f>
        <v/>
      </c>
      <c r="P1811" s="20"/>
      <c r="Q1811" s="20"/>
      <c r="R1811" s="20"/>
      <c r="S1811" s="20"/>
      <c r="T1811" s="20"/>
      <c r="U1811" s="19"/>
    </row>
    <row r="1812" spans="1:21" ht="17">
      <c r="A1812" s="71" t="s">
        <v>3579</v>
      </c>
      <c r="B1812" s="171" t="str">
        <f>"https://www.instagram.com/"&amp;A1812</f>
        <v>https://www.instagram.com/aaricolomer</v>
      </c>
      <c r="C1812" s="170"/>
      <c r="D1812" s="148" t="s">
        <v>4</v>
      </c>
      <c r="E1812" s="11" t="str">
        <f ca="1">IF(AND(J1812&lt;&gt;"", O1812&lt;&gt;"", TODAY() &gt; O1812, N1812=""), "포스팅 지연",
IF(N1812&lt;&gt;"", "포스팅 완료",
IF(M1812=TRUE, "시술 완료",
IF(L1812=TRUE, "콘텐츠 가이드 전송",
IF(NOT(ISBLANK(J1812)), "예약 확정",
IF(I1812=TRUE, "구글폼 회신",
IF(H1812=TRUE, "구글폼 전송",
IF(G1812=TRUE, "거절",
IF(F1812=TRUE, "회신 수신",
"태핑 완료 회신대기")))))
))))</f>
        <v>포스팅 완료</v>
      </c>
      <c r="F1812" s="13" t="b">
        <v>1</v>
      </c>
      <c r="G1812" s="13" t="b">
        <v>0</v>
      </c>
      <c r="H1812" s="13" t="b">
        <v>1</v>
      </c>
      <c r="I1812" s="13" t="b">
        <f>IF(COUNTIF([1]!Form_Responses1[[#All],[Instagram account
(ex. idenel_official - Do not put "@")]], LOWER(A1812)) &gt; 0, TRUE, FALSE)</f>
        <v>1</v>
      </c>
      <c r="J1812" s="14">
        <v>45846.458333333336</v>
      </c>
      <c r="K1812" s="11" t="str">
        <f>IFERROR(VLOOKUP(LOWER(A1812), '[1]설문지 응답 시트1'!I:N, 6, FALSE), "")</f>
        <v>Benjamin Clinic (Gangnam)</v>
      </c>
      <c r="L1812" s="13" t="b">
        <v>0</v>
      </c>
      <c r="M1812" s="13" t="b">
        <v>0</v>
      </c>
      <c r="N1812" s="58" t="s">
        <v>3578</v>
      </c>
      <c r="O1812" s="12">
        <f>IF(ISBLANK(Table1[[#This Row],[예약일(확정)]]),"",Table1[[#This Row],[예약일(확정)]]+7)</f>
        <v>45853.458333333336</v>
      </c>
      <c r="P1812" s="11"/>
      <c r="Q1812" s="11"/>
      <c r="R1812" s="11"/>
      <c r="S1812" s="11"/>
      <c r="T1812" s="11" t="s">
        <v>1962</v>
      </c>
      <c r="U1812" s="10"/>
    </row>
    <row r="1813" spans="1:21" ht="17">
      <c r="A1813" s="124" t="s">
        <v>3577</v>
      </c>
      <c r="B1813" s="173" t="str">
        <f>"https://www.instagram.com/"&amp;A1813</f>
        <v>https://www.instagram.com/dodoshik.s</v>
      </c>
      <c r="C1813" s="172"/>
      <c r="D1813" s="150" t="s">
        <v>4</v>
      </c>
      <c r="E1813" s="20" t="str">
        <f ca="1">IF(AND(J1813&lt;&gt;"", O1813&lt;&gt;"", TODAY() &gt; O1813, N1813=""), "포스팅 지연",
IF(N1813&lt;&gt;"", "포스팅 완료",
IF(M1813=TRUE, "시술 완료",
IF(L1813=TRUE, "콘텐츠 가이드 전송",
IF(NOT(ISBLANK(J1813)), "예약 확정",
IF(I1813=TRUE, "구글폼 회신",
IF(H1813=TRUE, "구글폼 전송",
IF(G1813=TRUE, "거절",
IF(F1813=TRUE, "회신 수신",
"태핑 완료 회신대기")))))
))))</f>
        <v>태핑 완료 회신대기</v>
      </c>
      <c r="F1813" s="22" t="b">
        <v>0</v>
      </c>
      <c r="G1813" s="22" t="b">
        <v>0</v>
      </c>
      <c r="H1813" s="22" t="b">
        <v>0</v>
      </c>
      <c r="I1813" s="22" t="b">
        <f>IF(COUNTIF([1]!Form_Responses1[[#All],[Instagram account
(ex. idenel_official - Do not put "@")]], LOWER(A1813)) &gt; 0, TRUE, FALSE)</f>
        <v>0</v>
      </c>
      <c r="J1813" s="23"/>
      <c r="K1813" s="20" t="str">
        <f>IFERROR(VLOOKUP(LOWER(A1813), '[1]설문지 응답 시트1'!I:N, 6, FALSE), "")</f>
        <v/>
      </c>
      <c r="L1813" s="22" t="b">
        <v>0</v>
      </c>
      <c r="M1813" s="22" t="b">
        <v>0</v>
      </c>
      <c r="N1813" s="20"/>
      <c r="O1813" s="21" t="str">
        <f>IF(ISBLANK(Table1[[#This Row],[예약일(확정)]]),"",Table1[[#This Row],[예약일(확정)]]+7)</f>
        <v/>
      </c>
      <c r="P1813" s="20"/>
      <c r="Q1813" s="20"/>
      <c r="R1813" s="20"/>
      <c r="S1813" s="20"/>
      <c r="T1813" s="20"/>
      <c r="U1813" s="19"/>
    </row>
    <row r="1814" spans="1:21" ht="17">
      <c r="A1814" s="71" t="s">
        <v>3576</v>
      </c>
      <c r="B1814" s="171" t="str">
        <f>"https://www.instagram.com/"&amp;A1814</f>
        <v>https://www.instagram.com/laaauraaakim</v>
      </c>
      <c r="C1814" s="170"/>
      <c r="D1814" s="148" t="s">
        <v>4</v>
      </c>
      <c r="E1814" s="11" t="str">
        <f ca="1">IF(AND(J1814&lt;&gt;"", O1814&lt;&gt;"", TODAY() &gt; O1814, N1814=""), "포스팅 지연",
IF(N1814&lt;&gt;"", "포스팅 완료",
IF(M1814=TRUE, "시술 완료",
IF(L1814=TRUE, "콘텐츠 가이드 전송",
IF(NOT(ISBLANK(J1814)), "예약 확정",
IF(I1814=TRUE, "구글폼 회신",
IF(H1814=TRUE, "구글폼 전송",
IF(G1814=TRUE, "거절",
IF(F1814=TRUE, "회신 수신",
"태핑 완료 회신대기")))))
))))</f>
        <v>태핑 완료 회신대기</v>
      </c>
      <c r="F1814" s="13" t="b">
        <v>0</v>
      </c>
      <c r="G1814" s="13" t="b">
        <v>0</v>
      </c>
      <c r="H1814" s="13" t="b">
        <v>0</v>
      </c>
      <c r="I1814" s="13" t="b">
        <f>IF(COUNTIF([1]!Form_Responses1[[#All],[Instagram account
(ex. idenel_official - Do not put "@")]], LOWER(A1814)) &gt; 0, TRUE, FALSE)</f>
        <v>0</v>
      </c>
      <c r="J1814" s="14"/>
      <c r="K1814" s="11" t="str">
        <f>IFERROR(VLOOKUP(LOWER(A1814), '[1]설문지 응답 시트1'!I:N, 6, FALSE), "")</f>
        <v/>
      </c>
      <c r="L1814" s="13" t="b">
        <v>0</v>
      </c>
      <c r="M1814" s="13" t="b">
        <v>0</v>
      </c>
      <c r="N1814" s="11"/>
      <c r="O1814" s="12" t="str">
        <f>IF(ISBLANK(Table1[[#This Row],[예약일(확정)]]),"",Table1[[#This Row],[예약일(확정)]]+7)</f>
        <v/>
      </c>
      <c r="P1814" s="11"/>
      <c r="Q1814" s="11"/>
      <c r="R1814" s="11"/>
      <c r="S1814" s="11"/>
      <c r="T1814" s="11"/>
      <c r="U1814" s="10"/>
    </row>
    <row r="1815" spans="1:21" ht="17">
      <c r="A1815" s="124" t="s">
        <v>3575</v>
      </c>
      <c r="B1815" s="173" t="str">
        <f>"https://www.instagram.com/"&amp;A1815</f>
        <v>https://www.instagram.com/erica_lobianco</v>
      </c>
      <c r="C1815" s="172"/>
      <c r="D1815" s="150" t="s">
        <v>4</v>
      </c>
      <c r="E1815" s="20" t="str">
        <f ca="1">IF(AND(J1815&lt;&gt;"", O1815&lt;&gt;"", TODAY() &gt; O1815, N1815=""), "포스팅 지연",
IF(N1815&lt;&gt;"", "포스팅 완료",
IF(M1815=TRUE, "시술 완료",
IF(L1815=TRUE, "콘텐츠 가이드 전송",
IF(NOT(ISBLANK(J1815)), "예약 확정",
IF(I1815=TRUE, "구글폼 회신",
IF(H1815=TRUE, "구글폼 전송",
IF(G1815=TRUE, "거절",
IF(F1815=TRUE, "회신 수신",
"태핑 완료 회신대기")))))
))))</f>
        <v>태핑 완료 회신대기</v>
      </c>
      <c r="F1815" s="22" t="b">
        <v>0</v>
      </c>
      <c r="G1815" s="22" t="b">
        <v>0</v>
      </c>
      <c r="H1815" s="22" t="b">
        <v>0</v>
      </c>
      <c r="I1815" s="22" t="b">
        <f>IF(COUNTIF([1]!Form_Responses1[[#All],[Instagram account
(ex. idenel_official - Do not put "@")]], LOWER(A1815)) &gt; 0, TRUE, FALSE)</f>
        <v>0</v>
      </c>
      <c r="J1815" s="23"/>
      <c r="K1815" s="20" t="str">
        <f>IFERROR(VLOOKUP(LOWER(A1815), '[1]설문지 응답 시트1'!I:N, 6, FALSE), "")</f>
        <v/>
      </c>
      <c r="L1815" s="22" t="b">
        <v>0</v>
      </c>
      <c r="M1815" s="22" t="b">
        <v>0</v>
      </c>
      <c r="N1815" s="20"/>
      <c r="O1815" s="21" t="str">
        <f>IF(ISBLANK(Table1[[#This Row],[예약일(확정)]]),"",Table1[[#This Row],[예약일(확정)]]+7)</f>
        <v/>
      </c>
      <c r="P1815" s="20"/>
      <c r="Q1815" s="20"/>
      <c r="R1815" s="20"/>
      <c r="S1815" s="20"/>
      <c r="T1815" s="20"/>
      <c r="U1815" s="19"/>
    </row>
    <row r="1816" spans="1:21" ht="17">
      <c r="A1816" s="124" t="s">
        <v>3574</v>
      </c>
      <c r="B1816" s="171" t="str">
        <f>"https://www.instagram.com/"&amp;A1816</f>
        <v>https://www.instagram.com/marii_voro</v>
      </c>
      <c r="C1816" s="170"/>
      <c r="D1816" s="148" t="s">
        <v>4</v>
      </c>
      <c r="E1816" s="11" t="str">
        <f ca="1">IF(AND(J1816&lt;&gt;"", O1816&lt;&gt;"", TODAY() &gt; O1816, N1816=""), "포스팅 지연",
IF(N1816&lt;&gt;"", "포스팅 완료",
IF(M1816=TRUE, "시술 완료",
IF(L1816=TRUE, "콘텐츠 가이드 전송",
IF(NOT(ISBLANK(J1816)), "예약 확정",
IF(I1816=TRUE, "구글폼 회신",
IF(H1816=TRUE, "구글폼 전송",
IF(G1816=TRUE, "거절",
IF(F1816=TRUE, "회신 수신",
"태핑 완료 회신대기")))))
))))</f>
        <v>태핑 완료 회신대기</v>
      </c>
      <c r="F1816" s="13" t="b">
        <v>0</v>
      </c>
      <c r="G1816" s="13" t="b">
        <v>0</v>
      </c>
      <c r="H1816" s="13" t="b">
        <v>0</v>
      </c>
      <c r="I1816" s="13" t="b">
        <f>IF(COUNTIF([1]!Form_Responses1[[#All],[Instagram account
(ex. idenel_official - Do not put "@")]], LOWER(A1816)) &gt; 0, TRUE, FALSE)</f>
        <v>0</v>
      </c>
      <c r="J1816" s="14"/>
      <c r="K1816" s="11" t="str">
        <f>IFERROR(VLOOKUP(LOWER(A1816), '[1]설문지 응답 시트1'!I:N, 6, FALSE), "")</f>
        <v/>
      </c>
      <c r="L1816" s="13" t="b">
        <v>0</v>
      </c>
      <c r="M1816" s="13" t="b">
        <v>0</v>
      </c>
      <c r="N1816" s="11"/>
      <c r="O1816" s="12" t="str">
        <f>IF(ISBLANK(Table1[[#This Row],[예약일(확정)]]),"",Table1[[#This Row],[예약일(확정)]]+7)</f>
        <v/>
      </c>
      <c r="P1816" s="11"/>
      <c r="Q1816" s="11"/>
      <c r="R1816" s="11"/>
      <c r="S1816" s="11"/>
      <c r="T1816" s="11"/>
      <c r="U1816" s="10"/>
    </row>
    <row r="1817" spans="1:21" ht="17">
      <c r="A1817" s="124" t="s">
        <v>3573</v>
      </c>
      <c r="B1817" s="169" t="str">
        <f>"https://www.instagram.com/"&amp;A1817</f>
        <v>https://www.instagram.com/chiara_cocozza</v>
      </c>
      <c r="C1817" s="168"/>
      <c r="D1817" s="150" t="s">
        <v>4</v>
      </c>
      <c r="E1817" s="20" t="str">
        <f ca="1">IF(AND(J1817&lt;&gt;"", O1817&lt;&gt;"", TODAY() &gt; O1817, N1817=""), "포스팅 지연",
IF(N1817&lt;&gt;"", "포스팅 완료",
IF(M1817=TRUE, "시술 완료",
IF(L1817=TRUE, "콘텐츠 가이드 전송",
IF(NOT(ISBLANK(J1817)), "예약 확정",
IF(I1817=TRUE, "구글폼 회신",
IF(H1817=TRUE, "구글폼 전송",
IF(G1817=TRUE, "거절",
IF(F1817=TRUE, "회신 수신",
"태핑 완료 회신대기")))))
))))</f>
        <v>회신 수신</v>
      </c>
      <c r="F1817" s="22" t="b">
        <v>1</v>
      </c>
      <c r="G1817" s="22" t="b">
        <v>0</v>
      </c>
      <c r="H1817" s="22" t="b">
        <v>0</v>
      </c>
      <c r="I1817" s="22" t="b">
        <f>IF(COUNTIF([1]!Form_Responses1[[#All],[Instagram account
(ex. idenel_official - Do not put "@")]], LOWER(A1817)) &gt; 0, TRUE, FALSE)</f>
        <v>0</v>
      </c>
      <c r="J1817" s="23"/>
      <c r="K1817" s="20" t="str">
        <f>IFERROR(VLOOKUP(LOWER(A1817), '[1]설문지 응답 시트1'!I:N, 6, FALSE), "")</f>
        <v/>
      </c>
      <c r="L1817" s="22" t="b">
        <v>0</v>
      </c>
      <c r="M1817" s="22" t="b">
        <v>0</v>
      </c>
      <c r="N1817" s="20"/>
      <c r="O1817" s="21" t="str">
        <f>IF(ISBLANK(Table1[[#This Row],[예약일(확정)]]),"",Table1[[#This Row],[예약일(확정)]]+7)</f>
        <v/>
      </c>
      <c r="P1817" s="20"/>
      <c r="Q1817" s="20"/>
      <c r="R1817" s="20"/>
      <c r="S1817" s="20"/>
      <c r="T1817" s="20"/>
      <c r="U1817" s="19"/>
    </row>
    <row r="1818" spans="1:21" ht="17">
      <c r="A1818" s="124" t="s">
        <v>3572</v>
      </c>
      <c r="B1818" s="167" t="str">
        <f>"https://www.instagram.com/"&amp;A1818</f>
        <v>https://www.instagram.com/emyfullofbeans</v>
      </c>
      <c r="C1818" s="166"/>
      <c r="D1818" s="148" t="s">
        <v>4</v>
      </c>
      <c r="E1818" s="11" t="str">
        <f ca="1">IF(AND(J1818&lt;&gt;"", O1818&lt;&gt;"", TODAY() &gt; O1818, N1818=""), "포스팅 지연",
IF(N1818&lt;&gt;"", "포스팅 완료",
IF(M1818=TRUE, "시술 완료",
IF(L1818=TRUE, "콘텐츠 가이드 전송",
IF(NOT(ISBLANK(J1818)), "예약 확정",
IF(I1818=TRUE, "구글폼 회신",
IF(H1818=TRUE, "구글폼 전송",
IF(G1818=TRUE, "거절",
IF(F1818=TRUE, "회신 수신",
"태핑 완료 회신대기")))))
))))</f>
        <v>포스팅 완료</v>
      </c>
      <c r="F1818" s="13" t="b">
        <v>1</v>
      </c>
      <c r="G1818" s="13" t="b">
        <v>0</v>
      </c>
      <c r="H1818" s="13" t="b">
        <v>0</v>
      </c>
      <c r="I1818" s="13" t="b">
        <f>IF(COUNTIF([1]!Form_Responses1[[#All],[Instagram account
(ex. idenel_official - Do not put "@")]], LOWER(A1818)) &gt; 0, TRUE, FALSE)</f>
        <v>1</v>
      </c>
      <c r="J1818" s="14">
        <v>45895.479166666664</v>
      </c>
      <c r="K1818" s="11" t="str">
        <f>IFERROR(VLOOKUP(LOWER(A1818), '[1]설문지 응답 시트1'!I:N, 6, FALSE), "")</f>
        <v>Benjamin Clinic (Gangnam)</v>
      </c>
      <c r="L1818" s="13" t="b">
        <v>0</v>
      </c>
      <c r="M1818" s="13" t="b">
        <v>0</v>
      </c>
      <c r="N1818" s="58" t="s">
        <v>3571</v>
      </c>
      <c r="O1818" s="12">
        <f>IF(ISBLANK(Table1[[#This Row],[예약일(확정)]]),"",Table1[[#This Row],[예약일(확정)]]+7)</f>
        <v>45902.479166666664</v>
      </c>
      <c r="P1818" s="11"/>
      <c r="Q1818" s="11"/>
      <c r="R1818" s="11"/>
      <c r="S1818" s="11"/>
      <c r="T1818" s="11"/>
      <c r="U1818" s="10"/>
    </row>
    <row r="1819" spans="1:21" ht="14">
      <c r="A1819" s="27" t="s">
        <v>872</v>
      </c>
      <c r="B1819" s="151" t="str">
        <f>"https://www.instagram.com/"&amp;A1819</f>
        <v>https://www.instagram.com/u_dinara_</v>
      </c>
      <c r="C1819" s="109"/>
      <c r="D1819" s="150" t="s">
        <v>4</v>
      </c>
      <c r="E1819" s="20" t="str">
        <f ca="1">IF(AND(J1819&lt;&gt;"", O1819&lt;&gt;"", TODAY() &gt; O1819, N1819=""), "포스팅 지연",
IF(N1819&lt;&gt;"", "포스팅 완료",
IF(M1819=TRUE, "시술 완료",
IF(L1819=TRUE, "콘텐츠 가이드 전송",
IF(NOT(ISBLANK(J1819)), "예약 확정",
IF(I1819=TRUE, "구글폼 회신",
IF(H1819=TRUE, "구글폼 전송",
IF(G1819=TRUE, "거절",
IF(F1819=TRUE, "회신 수신",
"태핑 완료 회신대기")))))
))))</f>
        <v>태핑 완료 회신대기</v>
      </c>
      <c r="F1819" s="22" t="b">
        <v>0</v>
      </c>
      <c r="G1819" s="22" t="b">
        <v>0</v>
      </c>
      <c r="H1819" s="22" t="b">
        <v>0</v>
      </c>
      <c r="I1819" s="22" t="b">
        <f>IF(COUNTIF([1]!Form_Responses1[[#All],[Instagram account
(ex. idenel_official - Do not put "@")]], LOWER(A1819)) &gt; 0, TRUE, FALSE)</f>
        <v>0</v>
      </c>
      <c r="J1819" s="23"/>
      <c r="K1819" s="20" t="str">
        <f>IFERROR(VLOOKUP(LOWER(A1819), '[1]설문지 응답 시트1'!I:N, 6, FALSE), "")</f>
        <v/>
      </c>
      <c r="L1819" s="22" t="b">
        <v>0</v>
      </c>
      <c r="M1819" s="22" t="b">
        <v>0</v>
      </c>
      <c r="N1819" s="20"/>
      <c r="O1819" s="21" t="str">
        <f>IF(ISBLANK(Table1[[#This Row],[예약일(확정)]]),"",Table1[[#This Row],[예약일(확정)]]+7)</f>
        <v/>
      </c>
      <c r="P1819" s="20"/>
      <c r="Q1819" s="20"/>
      <c r="R1819" s="20"/>
      <c r="S1819" s="20"/>
      <c r="T1819" s="20"/>
      <c r="U1819" s="19"/>
    </row>
    <row r="1820" spans="1:21" ht="14">
      <c r="A1820" s="18" t="s">
        <v>3570</v>
      </c>
      <c r="B1820" s="152" t="str">
        <f>"https://www.instagram.com/"&amp;A1820</f>
        <v>https://www.instagram.com/dooggiiii</v>
      </c>
      <c r="C1820" s="107"/>
      <c r="D1820" s="148" t="s">
        <v>4</v>
      </c>
      <c r="E1820" s="11" t="str">
        <f ca="1">IF(AND(J1820&lt;&gt;"", O1820&lt;&gt;"", TODAY() &gt; O1820, N1820=""), "포스팅 지연",
IF(N1820&lt;&gt;"", "포스팅 완료",
IF(M1820=TRUE, "시술 완료",
IF(L1820=TRUE, "콘텐츠 가이드 전송",
IF(NOT(ISBLANK(J1820)), "예약 확정",
IF(I1820=TRUE, "구글폼 회신",
IF(H1820=TRUE, "구글폼 전송",
IF(G1820=TRUE, "거절",
IF(F1820=TRUE, "회신 수신",
"태핑 완료 회신대기")))))
))))</f>
        <v>태핑 완료 회신대기</v>
      </c>
      <c r="F1820" s="13" t="b">
        <v>0</v>
      </c>
      <c r="G1820" s="13" t="b">
        <v>0</v>
      </c>
      <c r="H1820" s="13" t="b">
        <v>0</v>
      </c>
      <c r="I1820" s="13" t="b">
        <f>IF(COUNTIF([1]!Form_Responses1[[#All],[Instagram account
(ex. idenel_official - Do not put "@")]], LOWER(A1820)) &gt; 0, TRUE, FALSE)</f>
        <v>0</v>
      </c>
      <c r="J1820" s="14"/>
      <c r="K1820" s="11" t="str">
        <f>IFERROR(VLOOKUP(LOWER(A1820), '[1]설문지 응답 시트1'!I:N, 6, FALSE), "")</f>
        <v/>
      </c>
      <c r="L1820" s="13" t="b">
        <v>0</v>
      </c>
      <c r="M1820" s="13" t="b">
        <v>0</v>
      </c>
      <c r="N1820" s="11"/>
      <c r="O1820" s="12" t="str">
        <f>IF(ISBLANK(Table1[[#This Row],[예약일(확정)]]),"",Table1[[#This Row],[예약일(확정)]]+7)</f>
        <v/>
      </c>
      <c r="P1820" s="11"/>
      <c r="Q1820" s="11"/>
      <c r="R1820" s="11"/>
      <c r="S1820" s="11"/>
      <c r="T1820" s="11"/>
      <c r="U1820" s="10"/>
    </row>
    <row r="1821" spans="1:21" ht="14">
      <c r="A1821" s="27" t="s">
        <v>3569</v>
      </c>
      <c r="B1821" s="151" t="str">
        <f>"https://www.instagram.com/"&amp;A1821</f>
        <v>https://www.instagram.com/jeffkimieee</v>
      </c>
      <c r="C1821" s="109"/>
      <c r="D1821" s="150" t="s">
        <v>4</v>
      </c>
      <c r="E1821" s="20" t="str">
        <f ca="1">IF(AND(J1821&lt;&gt;"", O1821&lt;&gt;"", TODAY() &gt; O1821, N1821=""), "포스팅 지연",
IF(N1821&lt;&gt;"", "포스팅 완료",
IF(M1821=TRUE, "시술 완료",
IF(L1821=TRUE, "콘텐츠 가이드 전송",
IF(NOT(ISBLANK(J1821)), "예약 확정",
IF(I1821=TRUE, "구글폼 회신",
IF(H1821=TRUE, "구글폼 전송",
IF(G1821=TRUE, "거절",
IF(F1821=TRUE, "회신 수신",
"태핑 완료 회신대기")))))
))))</f>
        <v>태핑 완료 회신대기</v>
      </c>
      <c r="F1821" s="22" t="b">
        <v>0</v>
      </c>
      <c r="G1821" s="22" t="b">
        <v>0</v>
      </c>
      <c r="H1821" s="22" t="b">
        <v>0</v>
      </c>
      <c r="I1821" s="22" t="b">
        <f>IF(COUNTIF([1]!Form_Responses1[[#All],[Instagram account
(ex. idenel_official - Do not put "@")]], LOWER(A1821)) &gt; 0, TRUE, FALSE)</f>
        <v>0</v>
      </c>
      <c r="J1821" s="23"/>
      <c r="K1821" s="20" t="str">
        <f>IFERROR(VLOOKUP(LOWER(A1821), '[1]설문지 응답 시트1'!I:N, 6, FALSE), "")</f>
        <v/>
      </c>
      <c r="L1821" s="22" t="b">
        <v>0</v>
      </c>
      <c r="M1821" s="22" t="b">
        <v>0</v>
      </c>
      <c r="N1821" s="20"/>
      <c r="O1821" s="21" t="str">
        <f>IF(ISBLANK(Table1[[#This Row],[예약일(확정)]]),"",Table1[[#This Row],[예약일(확정)]]+7)</f>
        <v/>
      </c>
      <c r="P1821" s="20"/>
      <c r="Q1821" s="20"/>
      <c r="R1821" s="20"/>
      <c r="S1821" s="20"/>
      <c r="T1821" s="20"/>
      <c r="U1821" s="19"/>
    </row>
    <row r="1822" spans="1:21" ht="14">
      <c r="A1822" s="46" t="s">
        <v>3568</v>
      </c>
      <c r="B1822" s="152" t="str">
        <f>"https://www.instagram.com/"&amp;A1822</f>
        <v>https://www.instagram.com/izzatslife</v>
      </c>
      <c r="C1822" s="107"/>
      <c r="D1822" s="148" t="s">
        <v>4</v>
      </c>
      <c r="E1822" s="11" t="str">
        <f ca="1">IF(AND(J1822&lt;&gt;"", O1822&lt;&gt;"", TODAY() &gt; O1822, N1822=""), "포스팅 지연",
IF(N1822&lt;&gt;"", "포스팅 완료",
IF(M1822=TRUE, "시술 완료",
IF(L1822=TRUE, "콘텐츠 가이드 전송",
IF(NOT(ISBLANK(J1822)), "예약 확정",
IF(I1822=TRUE, "구글폼 회신",
IF(H1822=TRUE, "구글폼 전송",
IF(G1822=TRUE, "거절",
IF(F1822=TRUE, "회신 수신",
"태핑 완료 회신대기")))))
))))</f>
        <v>태핑 완료 회신대기</v>
      </c>
      <c r="F1822" s="13" t="b">
        <v>0</v>
      </c>
      <c r="G1822" s="13" t="b">
        <v>0</v>
      </c>
      <c r="H1822" s="13" t="b">
        <v>0</v>
      </c>
      <c r="I1822" s="13" t="b">
        <f>IF(COUNTIF([1]!Form_Responses1[[#All],[Instagram account
(ex. idenel_official - Do not put "@")]], LOWER(A1822)) &gt; 0, TRUE, FALSE)</f>
        <v>0</v>
      </c>
      <c r="J1822" s="14"/>
      <c r="K1822" s="11" t="str">
        <f>IFERROR(VLOOKUP(LOWER(A1822), '[1]설문지 응답 시트1'!I:N, 6, FALSE), "")</f>
        <v/>
      </c>
      <c r="L1822" s="13" t="b">
        <v>0</v>
      </c>
      <c r="M1822" s="13" t="b">
        <v>0</v>
      </c>
      <c r="N1822" s="11"/>
      <c r="O1822" s="12" t="str">
        <f>IF(ISBLANK(Table1[[#This Row],[예약일(확정)]]),"",Table1[[#This Row],[예약일(확정)]]+7)</f>
        <v/>
      </c>
      <c r="P1822" s="11"/>
      <c r="Q1822" s="11"/>
      <c r="R1822" s="11"/>
      <c r="S1822" s="11"/>
      <c r="T1822" s="11"/>
      <c r="U1822" s="10"/>
    </row>
    <row r="1823" spans="1:21" ht="14">
      <c r="A1823" s="47" t="s">
        <v>3567</v>
      </c>
      <c r="B1823" s="151" t="str">
        <f>"https://www.instagram.com/"&amp;A1823</f>
        <v>https://www.instagram.com/expatanna</v>
      </c>
      <c r="C1823" s="109"/>
      <c r="D1823" s="150" t="s">
        <v>4</v>
      </c>
      <c r="E1823" s="20" t="str">
        <f ca="1">IF(AND(J1823&lt;&gt;"", O1823&lt;&gt;"", TODAY() &gt; O1823, N1823=""), "포스팅 지연",
IF(N1823&lt;&gt;"", "포스팅 완료",
IF(M1823=TRUE, "시술 완료",
IF(L1823=TRUE, "콘텐츠 가이드 전송",
IF(NOT(ISBLANK(J1823)), "예약 확정",
IF(I1823=TRUE, "구글폼 회신",
IF(H1823=TRUE, "구글폼 전송",
IF(G1823=TRUE, "거절",
IF(F1823=TRUE, "회신 수신",
"태핑 완료 회신대기")))))
))))</f>
        <v>태핑 완료 회신대기</v>
      </c>
      <c r="F1823" s="22" t="b">
        <v>0</v>
      </c>
      <c r="G1823" s="22" t="b">
        <v>0</v>
      </c>
      <c r="H1823" s="22" t="b">
        <v>0</v>
      </c>
      <c r="I1823" s="22" t="b">
        <f>IF(COUNTIF([1]!Form_Responses1[[#All],[Instagram account
(ex. idenel_official - Do not put "@")]], LOWER(A1823)) &gt; 0, TRUE, FALSE)</f>
        <v>0</v>
      </c>
      <c r="J1823" s="23"/>
      <c r="K1823" s="20" t="str">
        <f>IFERROR(VLOOKUP(LOWER(A1823), '[1]설문지 응답 시트1'!I:N, 6, FALSE), "")</f>
        <v/>
      </c>
      <c r="L1823" s="22" t="b">
        <v>0</v>
      </c>
      <c r="M1823" s="22" t="b">
        <v>0</v>
      </c>
      <c r="N1823" s="20"/>
      <c r="O1823" s="21" t="str">
        <f>IF(ISBLANK(Table1[[#This Row],[예약일(확정)]]),"",Table1[[#This Row],[예약일(확정)]]+7)</f>
        <v/>
      </c>
      <c r="P1823" s="20"/>
      <c r="Q1823" s="20"/>
      <c r="R1823" s="20"/>
      <c r="S1823" s="20"/>
      <c r="T1823" s="20"/>
      <c r="U1823" s="19"/>
    </row>
    <row r="1824" spans="1:21" ht="14">
      <c r="A1824" s="46" t="s">
        <v>3566</v>
      </c>
      <c r="B1824" s="152" t="str">
        <f>"https://www.instagram.com/"&amp;A1824</f>
        <v>https://www.instagram.com/yonnielee</v>
      </c>
      <c r="C1824" s="107"/>
      <c r="D1824" s="148" t="s">
        <v>4</v>
      </c>
      <c r="E1824" s="11" t="str">
        <f ca="1">IF(AND(J1824&lt;&gt;"", O1824&lt;&gt;"", TODAY() &gt; O1824, N1824=""), "포스팅 지연",
IF(N1824&lt;&gt;"", "포스팅 완료",
IF(M1824=TRUE, "시술 완료",
IF(L1824=TRUE, "콘텐츠 가이드 전송",
IF(NOT(ISBLANK(J1824)), "예약 확정",
IF(I1824=TRUE, "구글폼 회신",
IF(H1824=TRUE, "구글폼 전송",
IF(G1824=TRUE, "거절",
IF(F1824=TRUE, "회신 수신",
"태핑 완료 회신대기")))))
))))</f>
        <v>회신 수신</v>
      </c>
      <c r="F1824" s="13" t="b">
        <v>1</v>
      </c>
      <c r="G1824" s="13" t="b">
        <v>0</v>
      </c>
      <c r="H1824" s="13" t="b">
        <v>0</v>
      </c>
      <c r="I1824" s="13" t="b">
        <f>IF(COUNTIF([1]!Form_Responses1[[#All],[Instagram account
(ex. idenel_official - Do not put "@")]], LOWER(A1824)) &gt; 0, TRUE, FALSE)</f>
        <v>0</v>
      </c>
      <c r="J1824" s="14"/>
      <c r="K1824" s="11" t="str">
        <f>IFERROR(VLOOKUP(LOWER(A1824), '[1]설문지 응답 시트1'!I:N, 6, FALSE), "")</f>
        <v/>
      </c>
      <c r="L1824" s="13" t="b">
        <v>0</v>
      </c>
      <c r="M1824" s="13" t="b">
        <v>0</v>
      </c>
      <c r="N1824" s="11"/>
      <c r="O1824" s="12" t="str">
        <f>IF(ISBLANK(Table1[[#This Row],[예약일(확정)]]),"",Table1[[#This Row],[예약일(확정)]]+7)</f>
        <v/>
      </c>
      <c r="P1824" s="11"/>
      <c r="Q1824" s="11"/>
      <c r="R1824" s="11"/>
      <c r="S1824" s="11"/>
      <c r="T1824" s="11"/>
      <c r="U1824" s="10"/>
    </row>
    <row r="1825" spans="1:21" ht="14">
      <c r="A1825" s="47" t="s">
        <v>3565</v>
      </c>
      <c r="B1825" s="151" t="str">
        <f>"https://www.instagram.com/"&amp;A1825</f>
        <v>https://www.instagram.com/maklena_korea</v>
      </c>
      <c r="C1825" s="109"/>
      <c r="D1825" s="150" t="s">
        <v>4</v>
      </c>
      <c r="E1825" s="20" t="str">
        <f ca="1">IF(AND(J1825&lt;&gt;"", O1825&lt;&gt;"", TODAY() &gt; O1825, N1825=""), "포스팅 지연",
IF(N1825&lt;&gt;"", "포스팅 완료",
IF(M1825=TRUE, "시술 완료",
IF(L1825=TRUE, "콘텐츠 가이드 전송",
IF(NOT(ISBLANK(J1825)), "예약 확정",
IF(I1825=TRUE, "구글폼 회신",
IF(H1825=TRUE, "구글폼 전송",
IF(G1825=TRUE, "거절",
IF(F1825=TRUE, "회신 수신",
"태핑 완료 회신대기")))))
))))</f>
        <v>태핑 완료 회신대기</v>
      </c>
      <c r="F1825" s="22" t="b">
        <v>0</v>
      </c>
      <c r="G1825" s="22" t="b">
        <v>0</v>
      </c>
      <c r="H1825" s="22" t="b">
        <v>0</v>
      </c>
      <c r="I1825" s="22" t="b">
        <f>IF(COUNTIF([1]!Form_Responses1[[#All],[Instagram account
(ex. idenel_official - Do not put "@")]], LOWER(A1825)) &gt; 0, TRUE, FALSE)</f>
        <v>0</v>
      </c>
      <c r="J1825" s="23"/>
      <c r="K1825" s="20" t="str">
        <f>IFERROR(VLOOKUP(LOWER(A1825), '[1]설문지 응답 시트1'!I:N, 6, FALSE), "")</f>
        <v/>
      </c>
      <c r="L1825" s="22" t="b">
        <v>0</v>
      </c>
      <c r="M1825" s="22" t="b">
        <v>0</v>
      </c>
      <c r="N1825" s="20"/>
      <c r="O1825" s="21" t="str">
        <f>IF(ISBLANK(Table1[[#This Row],[예약일(확정)]]),"",Table1[[#This Row],[예약일(확정)]]+7)</f>
        <v/>
      </c>
      <c r="P1825" s="20"/>
      <c r="Q1825" s="20"/>
      <c r="R1825" s="20"/>
      <c r="S1825" s="20"/>
      <c r="T1825" s="20"/>
      <c r="U1825" s="19"/>
    </row>
    <row r="1826" spans="1:21" ht="14">
      <c r="A1826" s="46" t="s">
        <v>3564</v>
      </c>
      <c r="B1826" s="152" t="str">
        <f>"https://www.instagram.com/"&amp;A1826</f>
        <v>https://www.instagram.com/tt_bliss</v>
      </c>
      <c r="C1826" s="107"/>
      <c r="D1826" s="148" t="s">
        <v>4</v>
      </c>
      <c r="E1826" s="11" t="str">
        <f ca="1">IF(AND(J1826&lt;&gt;"", O1826&lt;&gt;"", TODAY() &gt; O1826, N1826=""), "포스팅 지연",
IF(N1826&lt;&gt;"", "포스팅 완료",
IF(M1826=TRUE, "시술 완료",
IF(L1826=TRUE, "콘텐츠 가이드 전송",
IF(NOT(ISBLANK(J1826)), "예약 확정",
IF(I1826=TRUE, "구글폼 회신",
IF(H1826=TRUE, "구글폼 전송",
IF(G1826=TRUE, "거절",
IF(F1826=TRUE, "회신 수신",
"태핑 완료 회신대기")))))
))))</f>
        <v>태핑 완료 회신대기</v>
      </c>
      <c r="F1826" s="13" t="b">
        <v>0</v>
      </c>
      <c r="G1826" s="13" t="b">
        <v>0</v>
      </c>
      <c r="H1826" s="13" t="b">
        <v>0</v>
      </c>
      <c r="I1826" s="13" t="b">
        <f>IF(COUNTIF([1]!Form_Responses1[[#All],[Instagram account
(ex. idenel_official - Do not put "@")]], LOWER(A1826)) &gt; 0, TRUE, FALSE)</f>
        <v>0</v>
      </c>
      <c r="J1826" s="14"/>
      <c r="K1826" s="11" t="str">
        <f>IFERROR(VLOOKUP(LOWER(A1826), '[1]설문지 응답 시트1'!I:N, 6, FALSE), "")</f>
        <v/>
      </c>
      <c r="L1826" s="13" t="b">
        <v>0</v>
      </c>
      <c r="M1826" s="13" t="b">
        <v>0</v>
      </c>
      <c r="N1826" s="11"/>
      <c r="O1826" s="12" t="str">
        <f>IF(ISBLANK(Table1[[#This Row],[예약일(확정)]]),"",Table1[[#This Row],[예약일(확정)]]+7)</f>
        <v/>
      </c>
      <c r="P1826" s="11"/>
      <c r="Q1826" s="11"/>
      <c r="R1826" s="11"/>
      <c r="S1826" s="11"/>
      <c r="T1826" s="11"/>
      <c r="U1826" s="10"/>
    </row>
    <row r="1827" spans="1:21" ht="14">
      <c r="A1827" s="47" t="s">
        <v>3563</v>
      </c>
      <c r="B1827" s="151" t="str">
        <f>"https://www.instagram.com/"&amp;A1827</f>
        <v>https://www.instagram.com/milcheese</v>
      </c>
      <c r="C1827" s="109"/>
      <c r="D1827" s="150" t="s">
        <v>4</v>
      </c>
      <c r="E1827" s="20" t="str">
        <f ca="1">IF(AND(J1827&lt;&gt;"", O1827&lt;&gt;"", TODAY() &gt; O1827, N1827=""), "포스팅 지연",
IF(N1827&lt;&gt;"", "포스팅 완료",
IF(M1827=TRUE, "시술 완료",
IF(L1827=TRUE, "콘텐츠 가이드 전송",
IF(NOT(ISBLANK(J1827)), "예약 확정",
IF(I1827=TRUE, "구글폼 회신",
IF(H1827=TRUE, "구글폼 전송",
IF(G1827=TRUE, "거절",
IF(F1827=TRUE, "회신 수신",
"태핑 완료 회신대기")))))
))))</f>
        <v>태핑 완료 회신대기</v>
      </c>
      <c r="F1827" s="22" t="b">
        <v>0</v>
      </c>
      <c r="G1827" s="22" t="b">
        <v>0</v>
      </c>
      <c r="H1827" s="22" t="b">
        <v>0</v>
      </c>
      <c r="I1827" s="22" t="b">
        <f>IF(COUNTIF([1]!Form_Responses1[[#All],[Instagram account
(ex. idenel_official - Do not put "@")]], LOWER(A1827)) &gt; 0, TRUE, FALSE)</f>
        <v>0</v>
      </c>
      <c r="J1827" s="23"/>
      <c r="K1827" s="20" t="str">
        <f>IFERROR(VLOOKUP(LOWER(A1827), '[1]설문지 응답 시트1'!I:N, 6, FALSE), "")</f>
        <v/>
      </c>
      <c r="L1827" s="22" t="b">
        <v>0</v>
      </c>
      <c r="M1827" s="22" t="b">
        <v>0</v>
      </c>
      <c r="N1827" s="20"/>
      <c r="O1827" s="21" t="str">
        <f>IF(ISBLANK(Table1[[#This Row],[예약일(확정)]]),"",Table1[[#This Row],[예약일(확정)]]+7)</f>
        <v/>
      </c>
      <c r="P1827" s="20"/>
      <c r="Q1827" s="20"/>
      <c r="R1827" s="20"/>
      <c r="S1827" s="20"/>
      <c r="T1827" s="20"/>
      <c r="U1827" s="19"/>
    </row>
    <row r="1828" spans="1:21" ht="14">
      <c r="A1828" s="46" t="s">
        <v>3562</v>
      </c>
      <c r="B1828" s="152" t="str">
        <f>"https://www.instagram.com/"&amp;A1828</f>
        <v>https://www.instagram.com/a_infires</v>
      </c>
      <c r="C1828" s="107"/>
      <c r="D1828" s="148" t="s">
        <v>4</v>
      </c>
      <c r="E1828" s="11" t="str">
        <f ca="1">IF(AND(J1828&lt;&gt;"", O1828&lt;&gt;"", TODAY() &gt; O1828, N1828=""), "포스팅 지연",
IF(N1828&lt;&gt;"", "포스팅 완료",
IF(M1828=TRUE, "시술 완료",
IF(L1828=TRUE, "콘텐츠 가이드 전송",
IF(NOT(ISBLANK(J1828)), "예약 확정",
IF(I1828=TRUE, "구글폼 회신",
IF(H1828=TRUE, "구글폼 전송",
IF(G1828=TRUE, "거절",
IF(F1828=TRUE, "회신 수신",
"태핑 완료 회신대기")))))
))))</f>
        <v>태핑 완료 회신대기</v>
      </c>
      <c r="F1828" s="13" t="b">
        <v>0</v>
      </c>
      <c r="G1828" s="13" t="b">
        <v>0</v>
      </c>
      <c r="H1828" s="13" t="b">
        <v>0</v>
      </c>
      <c r="I1828" s="13" t="b">
        <f>IF(COUNTIF([1]!Form_Responses1[[#All],[Instagram account
(ex. idenel_official - Do not put "@")]], LOWER(A1828)) &gt; 0, TRUE, FALSE)</f>
        <v>0</v>
      </c>
      <c r="J1828" s="14"/>
      <c r="K1828" s="11" t="str">
        <f>IFERROR(VLOOKUP(LOWER(A1828), '[1]설문지 응답 시트1'!I:N, 6, FALSE), "")</f>
        <v/>
      </c>
      <c r="L1828" s="13" t="b">
        <v>0</v>
      </c>
      <c r="M1828" s="13" t="b">
        <v>0</v>
      </c>
      <c r="N1828" s="11"/>
      <c r="O1828" s="12" t="str">
        <f>IF(ISBLANK(Table1[[#This Row],[예약일(확정)]]),"",Table1[[#This Row],[예약일(확정)]]+7)</f>
        <v/>
      </c>
      <c r="P1828" s="11"/>
      <c r="Q1828" s="11"/>
      <c r="R1828" s="11"/>
      <c r="S1828" s="11"/>
      <c r="T1828" s="11"/>
      <c r="U1828" s="10"/>
    </row>
    <row r="1829" spans="1:21" ht="14">
      <c r="A1829" s="47" t="s">
        <v>3561</v>
      </c>
      <c r="B1829" s="151" t="str">
        <f>"https://www.instagram.com/"&amp;A1829</f>
        <v>https://www.instagram.com/renderella06</v>
      </c>
      <c r="C1829" s="109"/>
      <c r="D1829" s="150" t="s">
        <v>4</v>
      </c>
      <c r="E1829" s="20" t="str">
        <f ca="1">IF(AND(J1829&lt;&gt;"", O1829&lt;&gt;"", TODAY() &gt; O1829, N1829=""), "포스팅 지연",
IF(N1829&lt;&gt;"", "포스팅 완료",
IF(M1829=TRUE, "시술 완료",
IF(L1829=TRUE, "콘텐츠 가이드 전송",
IF(NOT(ISBLANK(J1829)), "예약 확정",
IF(I1829=TRUE, "구글폼 회신",
IF(H1829=TRUE, "구글폼 전송",
IF(G1829=TRUE, "거절",
IF(F1829=TRUE, "회신 수신",
"태핑 완료 회신대기")))))
))))</f>
        <v>태핑 완료 회신대기</v>
      </c>
      <c r="F1829" s="22" t="b">
        <v>0</v>
      </c>
      <c r="G1829" s="22" t="b">
        <v>0</v>
      </c>
      <c r="H1829" s="22" t="b">
        <v>0</v>
      </c>
      <c r="I1829" s="22" t="b">
        <f>IF(COUNTIF([1]!Form_Responses1[[#All],[Instagram account
(ex. idenel_official - Do not put "@")]], LOWER(A1829)) &gt; 0, TRUE, FALSE)</f>
        <v>0</v>
      </c>
      <c r="J1829" s="23"/>
      <c r="K1829" s="20" t="str">
        <f>IFERROR(VLOOKUP(LOWER(A1829), '[1]설문지 응답 시트1'!I:N, 6, FALSE), "")</f>
        <v/>
      </c>
      <c r="L1829" s="22" t="b">
        <v>0</v>
      </c>
      <c r="M1829" s="22" t="b">
        <v>0</v>
      </c>
      <c r="N1829" s="20"/>
      <c r="O1829" s="21" t="str">
        <f>IF(ISBLANK(Table1[[#This Row],[예약일(확정)]]),"",Table1[[#This Row],[예약일(확정)]]+7)</f>
        <v/>
      </c>
      <c r="P1829" s="20"/>
      <c r="Q1829" s="20"/>
      <c r="R1829" s="20"/>
      <c r="S1829" s="20"/>
      <c r="T1829" s="20"/>
      <c r="U1829" s="19"/>
    </row>
    <row r="1830" spans="1:21" ht="14">
      <c r="A1830" s="31" t="s">
        <v>3560</v>
      </c>
      <c r="B1830" s="58" t="s">
        <v>3559</v>
      </c>
      <c r="C1830" s="85"/>
      <c r="D1830" s="148" t="s">
        <v>4</v>
      </c>
      <c r="E1830" s="11" t="str">
        <f ca="1">IF(AND(J1830&lt;&gt;"", O1830&lt;&gt;"", TODAY() &gt; O1830, N1830=""), "포스팅 지연",
IF(N1830&lt;&gt;"", "포스팅 완료",
IF(M1830=TRUE, "시술 완료",
IF(L1830=TRUE, "콘텐츠 가이드 전송",
IF(NOT(ISBLANK(J1830)), "예약 확정",
IF(I1830=TRUE, "구글폼 회신",
IF(H1830=TRUE, "구글폼 전송",
IF(G1830=TRUE, "거절",
IF(F1830=TRUE, "회신 수신",
"태핑 완료 회신대기")))))
))))</f>
        <v>회신 수신</v>
      </c>
      <c r="F1830" s="13" t="b">
        <v>1</v>
      </c>
      <c r="G1830" s="13" t="b">
        <v>0</v>
      </c>
      <c r="H1830" s="13" t="b">
        <v>0</v>
      </c>
      <c r="I1830" s="13" t="b">
        <f>IF(COUNTIF([1]!Form_Responses1[[#All],[Instagram account
(ex. idenel_official - Do not put "@")]], LOWER(A1830)) &gt; 0, TRUE, FALSE)</f>
        <v>0</v>
      </c>
      <c r="J1830" s="14"/>
      <c r="K1830" s="11" t="str">
        <f>IFERROR(VLOOKUP(LOWER(A1830), '[1]설문지 응답 시트1'!I:N, 6, FALSE), "")</f>
        <v/>
      </c>
      <c r="L1830" s="13" t="b">
        <v>0</v>
      </c>
      <c r="M1830" s="13" t="b">
        <v>0</v>
      </c>
      <c r="N1830" s="11"/>
      <c r="O1830" s="12" t="str">
        <f>IF(ISBLANK(Table1[[#This Row],[예약일(확정)]]),"",Table1[[#This Row],[예약일(확정)]]+7)</f>
        <v/>
      </c>
      <c r="P1830" s="11"/>
      <c r="Q1830" s="11"/>
      <c r="R1830" s="11"/>
      <c r="S1830" s="11"/>
      <c r="T1830" s="11"/>
      <c r="U1830" s="10"/>
    </row>
    <row r="1831" spans="1:21" ht="14">
      <c r="A1831" s="47" t="s">
        <v>3558</v>
      </c>
      <c r="B1831" s="151" t="s">
        <v>3557</v>
      </c>
      <c r="C1831" s="109"/>
      <c r="D1831" s="150" t="s">
        <v>3226</v>
      </c>
      <c r="E1831" s="20" t="str">
        <f ca="1">IF(AND(J1831&lt;&gt;"", O1831&lt;&gt;"", TODAY() &gt; O1831, N1831=""), "포스팅 지연",
IF(N1831&lt;&gt;"", "포스팅 완료",
IF(M1831=TRUE, "시술 완료",
IF(L1831=TRUE, "콘텐츠 가이드 전송",
IF(NOT(ISBLANK(J1831)), "예약 확정",
IF(I1831=TRUE, "구글폼 회신",
IF(H1831=TRUE, "구글폼 전송",
IF(G1831=TRUE, "거절",
IF(F1831=TRUE, "회신 수신",
"태핑 완료 회신대기")))))
))))</f>
        <v>태핑 완료 회신대기</v>
      </c>
      <c r="F1831" s="22" t="b">
        <v>0</v>
      </c>
      <c r="G1831" s="22" t="b">
        <v>0</v>
      </c>
      <c r="H1831" s="22" t="b">
        <v>0</v>
      </c>
      <c r="I1831" s="22" t="b">
        <f>IF(COUNTIF([1]!Form_Responses1[[#All],[Instagram account
(ex. idenel_official - Do not put "@")]], LOWER(A1831)) &gt; 0, TRUE, FALSE)</f>
        <v>0</v>
      </c>
      <c r="J1831" s="23"/>
      <c r="K1831" s="20" t="str">
        <f>IFERROR(VLOOKUP(LOWER(A1831), '[1]설문지 응답 시트1'!I:N, 6, FALSE), "")</f>
        <v/>
      </c>
      <c r="L1831" s="22" t="b">
        <v>0</v>
      </c>
      <c r="M1831" s="22" t="b">
        <v>0</v>
      </c>
      <c r="N1831" s="20"/>
      <c r="O1831" s="21" t="str">
        <f>IF(ISBLANK(Table1[[#This Row],[예약일(확정)]]),"",Table1[[#This Row],[예약일(확정)]]+7)</f>
        <v/>
      </c>
      <c r="P1831" s="20"/>
      <c r="Q1831" s="20"/>
      <c r="R1831" s="20"/>
      <c r="S1831" s="20"/>
      <c r="T1831" s="20"/>
      <c r="U1831" s="19"/>
    </row>
    <row r="1832" spans="1:21" ht="14">
      <c r="A1832" s="46" t="s">
        <v>3556</v>
      </c>
      <c r="B1832" s="152" t="s">
        <v>3555</v>
      </c>
      <c r="C1832" s="107"/>
      <c r="D1832" s="148" t="s">
        <v>3226</v>
      </c>
      <c r="E1832" s="11" t="str">
        <f ca="1">IF(AND(J1832&lt;&gt;"", O1832&lt;&gt;"", TODAY() &gt; O1832, N1832=""), "포스팅 지연",
IF(N1832&lt;&gt;"", "포스팅 완료",
IF(M1832=TRUE, "시술 완료",
IF(L1832=TRUE, "콘텐츠 가이드 전송",
IF(NOT(ISBLANK(J1832)), "예약 확정",
IF(I1832=TRUE, "구글폼 회신",
IF(H1832=TRUE, "구글폼 전송",
IF(G1832=TRUE, "거절",
IF(F1832=TRUE, "회신 수신",
"태핑 완료 회신대기")))))
))))</f>
        <v>태핑 완료 회신대기</v>
      </c>
      <c r="F1832" s="13" t="b">
        <v>0</v>
      </c>
      <c r="G1832" s="13" t="b">
        <v>0</v>
      </c>
      <c r="H1832" s="13" t="b">
        <v>0</v>
      </c>
      <c r="I1832" s="13" t="b">
        <f>IF(COUNTIF([1]!Form_Responses1[[#All],[Instagram account
(ex. idenel_official - Do not put "@")]], LOWER(A1832)) &gt; 0, TRUE, FALSE)</f>
        <v>0</v>
      </c>
      <c r="J1832" s="14"/>
      <c r="K1832" s="11" t="str">
        <f>IFERROR(VLOOKUP(LOWER(A1832), '[1]설문지 응답 시트1'!I:N, 6, FALSE), "")</f>
        <v/>
      </c>
      <c r="L1832" s="13" t="b">
        <v>0</v>
      </c>
      <c r="M1832" s="13" t="b">
        <v>0</v>
      </c>
      <c r="N1832" s="11"/>
      <c r="O1832" s="12" t="str">
        <f>IF(ISBLANK(Table1[[#This Row],[예약일(확정)]]),"",Table1[[#This Row],[예약일(확정)]]+7)</f>
        <v/>
      </c>
      <c r="P1832" s="11"/>
      <c r="Q1832" s="11"/>
      <c r="R1832" s="11"/>
      <c r="S1832" s="11"/>
      <c r="T1832" s="11"/>
      <c r="U1832" s="10"/>
    </row>
    <row r="1833" spans="1:21" ht="14">
      <c r="A1833" s="47" t="s">
        <v>3554</v>
      </c>
      <c r="B1833" s="151" t="s">
        <v>3553</v>
      </c>
      <c r="C1833" s="109"/>
      <c r="D1833" s="150" t="s">
        <v>3226</v>
      </c>
      <c r="E1833" s="20" t="str">
        <f ca="1">IF(AND(J1833&lt;&gt;"", O1833&lt;&gt;"", TODAY() &gt; O1833, N1833=""), "포스팅 지연",
IF(N1833&lt;&gt;"", "포스팅 완료",
IF(M1833=TRUE, "시술 완료",
IF(L1833=TRUE, "콘텐츠 가이드 전송",
IF(NOT(ISBLANK(J1833)), "예약 확정",
IF(I1833=TRUE, "구글폼 회신",
IF(H1833=TRUE, "구글폼 전송",
IF(G1833=TRUE, "거절",
IF(F1833=TRUE, "회신 수신",
"태핑 완료 회신대기")))))
))))</f>
        <v>태핑 완료 회신대기</v>
      </c>
      <c r="F1833" s="22" t="b">
        <v>0</v>
      </c>
      <c r="G1833" s="22" t="b">
        <v>0</v>
      </c>
      <c r="H1833" s="22" t="b">
        <v>0</v>
      </c>
      <c r="I1833" s="22" t="b">
        <f>IF(COUNTIF([1]!Form_Responses1[[#All],[Instagram account
(ex. idenel_official - Do not put "@")]], LOWER(A1833)) &gt; 0, TRUE, FALSE)</f>
        <v>0</v>
      </c>
      <c r="J1833" s="23"/>
      <c r="K1833" s="20" t="str">
        <f>IFERROR(VLOOKUP(LOWER(A1833), '[1]설문지 응답 시트1'!I:N, 6, FALSE), "")</f>
        <v/>
      </c>
      <c r="L1833" s="22" t="b">
        <v>0</v>
      </c>
      <c r="M1833" s="22" t="b">
        <v>0</v>
      </c>
      <c r="N1833" s="20"/>
      <c r="O1833" s="21" t="str">
        <f>IF(ISBLANK(Table1[[#This Row],[예약일(확정)]]),"",Table1[[#This Row],[예약일(확정)]]+7)</f>
        <v/>
      </c>
      <c r="P1833" s="20"/>
      <c r="Q1833" s="20"/>
      <c r="R1833" s="20"/>
      <c r="S1833" s="20"/>
      <c r="T1833" s="20"/>
      <c r="U1833" s="19"/>
    </row>
    <row r="1834" spans="1:21" ht="14">
      <c r="A1834" s="46" t="s">
        <v>3552</v>
      </c>
      <c r="B1834" s="152" t="s">
        <v>3551</v>
      </c>
      <c r="C1834" s="107"/>
      <c r="D1834" s="148" t="s">
        <v>3226</v>
      </c>
      <c r="E1834" s="11" t="str">
        <f ca="1">IF(AND(J1834&lt;&gt;"", O1834&lt;&gt;"", TODAY() &gt; O1834, N1834=""), "포스팅 지연",
IF(N1834&lt;&gt;"", "포스팅 완료",
IF(M1834=TRUE, "시술 완료",
IF(L1834=TRUE, "콘텐츠 가이드 전송",
IF(NOT(ISBLANK(J1834)), "예약 확정",
IF(I1834=TRUE, "구글폼 회신",
IF(H1834=TRUE, "구글폼 전송",
IF(G1834=TRUE, "거절",
IF(F1834=TRUE, "회신 수신",
"태핑 완료 회신대기")))))
))))</f>
        <v>태핑 완료 회신대기</v>
      </c>
      <c r="F1834" s="13" t="b">
        <v>0</v>
      </c>
      <c r="G1834" s="13" t="b">
        <v>0</v>
      </c>
      <c r="H1834" s="13" t="b">
        <v>0</v>
      </c>
      <c r="I1834" s="13" t="b">
        <f>IF(COUNTIF([1]!Form_Responses1[[#All],[Instagram account
(ex. idenel_official - Do not put "@")]], LOWER(A1834)) &gt; 0, TRUE, FALSE)</f>
        <v>0</v>
      </c>
      <c r="J1834" s="14"/>
      <c r="K1834" s="11" t="str">
        <f>IFERROR(VLOOKUP(LOWER(A1834), '[1]설문지 응답 시트1'!I:N, 6, FALSE), "")</f>
        <v/>
      </c>
      <c r="L1834" s="13" t="b">
        <v>0</v>
      </c>
      <c r="M1834" s="13" t="b">
        <v>0</v>
      </c>
      <c r="N1834" s="11"/>
      <c r="O1834" s="12" t="str">
        <f>IF(ISBLANK(Table1[[#This Row],[예약일(확정)]]),"",Table1[[#This Row],[예약일(확정)]]+7)</f>
        <v/>
      </c>
      <c r="P1834" s="11"/>
      <c r="Q1834" s="11"/>
      <c r="R1834" s="11"/>
      <c r="S1834" s="11"/>
      <c r="T1834" s="11"/>
      <c r="U1834" s="10"/>
    </row>
    <row r="1835" spans="1:21" ht="14">
      <c r="A1835" s="47" t="s">
        <v>3550</v>
      </c>
      <c r="B1835" s="151" t="s">
        <v>3549</v>
      </c>
      <c r="C1835" s="109"/>
      <c r="D1835" s="150" t="s">
        <v>3226</v>
      </c>
      <c r="E1835" s="20" t="str">
        <f ca="1">IF(AND(J1835&lt;&gt;"", O1835&lt;&gt;"", TODAY() &gt; O1835, N1835=""), "포스팅 지연",
IF(N1835&lt;&gt;"", "포스팅 완료",
IF(M1835=TRUE, "시술 완료",
IF(L1835=TRUE, "콘텐츠 가이드 전송",
IF(NOT(ISBLANK(J1835)), "예약 확정",
IF(I1835=TRUE, "구글폼 회신",
IF(H1835=TRUE, "구글폼 전송",
IF(G1835=TRUE, "거절",
IF(F1835=TRUE, "회신 수신",
"태핑 완료 회신대기")))))
))))</f>
        <v>태핑 완료 회신대기</v>
      </c>
      <c r="F1835" s="22" t="b">
        <v>0</v>
      </c>
      <c r="G1835" s="22" t="b">
        <v>0</v>
      </c>
      <c r="H1835" s="22" t="b">
        <v>0</v>
      </c>
      <c r="I1835" s="22" t="b">
        <f>IF(COUNTIF([1]!Form_Responses1[[#All],[Instagram account
(ex. idenel_official - Do not put "@")]], LOWER(A1835)) &gt; 0, TRUE, FALSE)</f>
        <v>0</v>
      </c>
      <c r="J1835" s="23"/>
      <c r="K1835" s="20" t="str">
        <f>IFERROR(VLOOKUP(LOWER(A1835), '[1]설문지 응답 시트1'!I:N, 6, FALSE), "")</f>
        <v/>
      </c>
      <c r="L1835" s="22" t="b">
        <v>0</v>
      </c>
      <c r="M1835" s="22" t="b">
        <v>0</v>
      </c>
      <c r="N1835" s="20"/>
      <c r="O1835" s="21" t="str">
        <f>IF(ISBLANK(Table1[[#This Row],[예약일(확정)]]),"",Table1[[#This Row],[예약일(확정)]]+7)</f>
        <v/>
      </c>
      <c r="P1835" s="20"/>
      <c r="Q1835" s="20"/>
      <c r="R1835" s="20"/>
      <c r="S1835" s="20"/>
      <c r="T1835" s="20"/>
      <c r="U1835" s="19"/>
    </row>
    <row r="1836" spans="1:21" ht="14">
      <c r="A1836" s="46" t="s">
        <v>3548</v>
      </c>
      <c r="B1836" s="152" t="s">
        <v>3547</v>
      </c>
      <c r="C1836" s="107"/>
      <c r="D1836" s="148" t="s">
        <v>3226</v>
      </c>
      <c r="E1836" s="11" t="str">
        <f ca="1">IF(AND(J1836&lt;&gt;"", O1836&lt;&gt;"", TODAY() &gt; O1836, N1836=""), "포스팅 지연",
IF(N1836&lt;&gt;"", "포스팅 완료",
IF(M1836=TRUE, "시술 완료",
IF(L1836=TRUE, "콘텐츠 가이드 전송",
IF(NOT(ISBLANK(J1836)), "예약 확정",
IF(I1836=TRUE, "구글폼 회신",
IF(H1836=TRUE, "구글폼 전송",
IF(G1836=TRUE, "거절",
IF(F1836=TRUE, "회신 수신",
"태핑 완료 회신대기")))))
))))</f>
        <v>태핑 완료 회신대기</v>
      </c>
      <c r="F1836" s="13" t="b">
        <v>0</v>
      </c>
      <c r="G1836" s="13" t="b">
        <v>0</v>
      </c>
      <c r="H1836" s="13" t="b">
        <v>0</v>
      </c>
      <c r="I1836" s="13" t="b">
        <f>IF(COUNTIF([1]!Form_Responses1[[#All],[Instagram account
(ex. idenel_official - Do not put "@")]], LOWER(A1836)) &gt; 0, TRUE, FALSE)</f>
        <v>0</v>
      </c>
      <c r="J1836" s="14"/>
      <c r="K1836" s="11" t="str">
        <f>IFERROR(VLOOKUP(LOWER(A1836), '[1]설문지 응답 시트1'!I:N, 6, FALSE), "")</f>
        <v/>
      </c>
      <c r="L1836" s="13" t="b">
        <v>0</v>
      </c>
      <c r="M1836" s="13" t="b">
        <v>0</v>
      </c>
      <c r="N1836" s="11"/>
      <c r="O1836" s="12" t="str">
        <f>IF(ISBLANK(Table1[[#This Row],[예약일(확정)]]),"",Table1[[#This Row],[예약일(확정)]]+7)</f>
        <v/>
      </c>
      <c r="P1836" s="11"/>
      <c r="Q1836" s="11"/>
      <c r="R1836" s="11"/>
      <c r="S1836" s="11"/>
      <c r="T1836" s="11"/>
      <c r="U1836" s="10"/>
    </row>
    <row r="1837" spans="1:21" ht="14">
      <c r="A1837" s="47" t="s">
        <v>3546</v>
      </c>
      <c r="B1837" s="151" t="s">
        <v>3545</v>
      </c>
      <c r="C1837" s="109"/>
      <c r="D1837" s="150" t="s">
        <v>3226</v>
      </c>
      <c r="E1837" s="20" t="str">
        <f ca="1">IF(AND(J1837&lt;&gt;"", O1837&lt;&gt;"", TODAY() &gt; O1837, N1837=""), "포스팅 지연",
IF(N1837&lt;&gt;"", "포스팅 완료",
IF(M1837=TRUE, "시술 완료",
IF(L1837=TRUE, "콘텐츠 가이드 전송",
IF(NOT(ISBLANK(J1837)), "예약 확정",
IF(I1837=TRUE, "구글폼 회신",
IF(H1837=TRUE, "구글폼 전송",
IF(G1837=TRUE, "거절",
IF(F1837=TRUE, "회신 수신",
"태핑 완료 회신대기")))))
))))</f>
        <v>회신 수신</v>
      </c>
      <c r="F1837" s="22" t="b">
        <v>1</v>
      </c>
      <c r="G1837" s="22" t="b">
        <v>0</v>
      </c>
      <c r="H1837" s="22" t="b">
        <v>0</v>
      </c>
      <c r="I1837" s="22" t="b">
        <f>IF(COUNTIF([1]!Form_Responses1[[#All],[Instagram account
(ex. idenel_official - Do not put "@")]], LOWER(A1837)) &gt; 0, TRUE, FALSE)</f>
        <v>0</v>
      </c>
      <c r="J1837" s="23"/>
      <c r="K1837" s="20" t="str">
        <f>IFERROR(VLOOKUP(LOWER(A1837), '[1]설문지 응답 시트1'!I:N, 6, FALSE), "")</f>
        <v/>
      </c>
      <c r="L1837" s="22" t="b">
        <v>0</v>
      </c>
      <c r="M1837" s="22" t="b">
        <v>0</v>
      </c>
      <c r="N1837" s="20"/>
      <c r="O1837" s="21" t="str">
        <f>IF(ISBLANK(Table1[[#This Row],[예약일(확정)]]),"",Table1[[#This Row],[예약일(확정)]]+7)</f>
        <v/>
      </c>
      <c r="P1837" s="20"/>
      <c r="Q1837" s="20"/>
      <c r="R1837" s="20"/>
      <c r="S1837" s="20"/>
      <c r="T1837" s="20"/>
      <c r="U1837" s="19"/>
    </row>
    <row r="1838" spans="1:21" ht="14">
      <c r="A1838" s="46" t="s">
        <v>3544</v>
      </c>
      <c r="B1838" s="152" t="s">
        <v>3543</v>
      </c>
      <c r="C1838" s="107"/>
      <c r="D1838" s="148" t="s">
        <v>3226</v>
      </c>
      <c r="E1838" s="11" t="str">
        <f ca="1">IF(AND(J1838&lt;&gt;"", O1838&lt;&gt;"", TODAY() &gt; O1838, N1838=""), "포스팅 지연",
IF(N1838&lt;&gt;"", "포스팅 완료",
IF(M1838=TRUE, "시술 완료",
IF(L1838=TRUE, "콘텐츠 가이드 전송",
IF(NOT(ISBLANK(J1838)), "예약 확정",
IF(I1838=TRUE, "구글폼 회신",
IF(H1838=TRUE, "구글폼 전송",
IF(G1838=TRUE, "거절",
IF(F1838=TRUE, "회신 수신",
"태핑 완료 회신대기")))))
))))</f>
        <v>태핑 완료 회신대기</v>
      </c>
      <c r="F1838" s="13" t="b">
        <v>0</v>
      </c>
      <c r="G1838" s="13" t="b">
        <v>0</v>
      </c>
      <c r="H1838" s="13" t="b">
        <v>0</v>
      </c>
      <c r="I1838" s="13" t="b">
        <f>IF(COUNTIF([1]!Form_Responses1[[#All],[Instagram account
(ex. idenel_official - Do not put "@")]], LOWER(A1838)) &gt; 0, TRUE, FALSE)</f>
        <v>0</v>
      </c>
      <c r="J1838" s="14"/>
      <c r="K1838" s="11" t="str">
        <f>IFERROR(VLOOKUP(LOWER(A1838), '[1]설문지 응답 시트1'!I:N, 6, FALSE), "")</f>
        <v/>
      </c>
      <c r="L1838" s="13" t="b">
        <v>0</v>
      </c>
      <c r="M1838" s="13" t="b">
        <v>0</v>
      </c>
      <c r="N1838" s="11"/>
      <c r="O1838" s="12" t="str">
        <f>IF(ISBLANK(Table1[[#This Row],[예약일(확정)]]),"",Table1[[#This Row],[예약일(확정)]]+7)</f>
        <v/>
      </c>
      <c r="P1838" s="11"/>
      <c r="Q1838" s="11"/>
      <c r="R1838" s="11"/>
      <c r="S1838" s="11"/>
      <c r="T1838" s="11"/>
      <c r="U1838" s="10"/>
    </row>
    <row r="1839" spans="1:21" ht="14">
      <c r="A1839" s="47" t="s">
        <v>3542</v>
      </c>
      <c r="B1839" s="151" t="s">
        <v>3541</v>
      </c>
      <c r="C1839" s="109"/>
      <c r="D1839" s="150" t="s">
        <v>3226</v>
      </c>
      <c r="E1839" s="20" t="str">
        <f ca="1">IF(AND(J1839&lt;&gt;"", O1839&lt;&gt;"", TODAY() &gt; O1839, N1839=""), "포스팅 지연",
IF(N1839&lt;&gt;"", "포스팅 완료",
IF(M1839=TRUE, "시술 완료",
IF(L1839=TRUE, "콘텐츠 가이드 전송",
IF(NOT(ISBLANK(J1839)), "예약 확정",
IF(I1839=TRUE, "구글폼 회신",
IF(H1839=TRUE, "구글폼 전송",
IF(G1839=TRUE, "거절",
IF(F1839=TRUE, "회신 수신",
"태핑 완료 회신대기")))))
))))</f>
        <v>태핑 완료 회신대기</v>
      </c>
      <c r="F1839" s="22" t="b">
        <v>0</v>
      </c>
      <c r="G1839" s="22" t="b">
        <v>0</v>
      </c>
      <c r="H1839" s="22" t="b">
        <v>0</v>
      </c>
      <c r="I1839" s="22" t="b">
        <f>IF(COUNTIF([1]!Form_Responses1[[#All],[Instagram account
(ex. idenel_official - Do not put "@")]], LOWER(A1839)) &gt; 0, TRUE, FALSE)</f>
        <v>0</v>
      </c>
      <c r="J1839" s="23"/>
      <c r="K1839" s="20" t="str">
        <f>IFERROR(VLOOKUP(LOWER(A1839), '[1]설문지 응답 시트1'!I:N, 6, FALSE), "")</f>
        <v/>
      </c>
      <c r="L1839" s="22" t="b">
        <v>0</v>
      </c>
      <c r="M1839" s="22" t="b">
        <v>0</v>
      </c>
      <c r="N1839" s="20"/>
      <c r="O1839" s="21" t="str">
        <f>IF(ISBLANK(Table1[[#This Row],[예약일(확정)]]),"",Table1[[#This Row],[예약일(확정)]]+7)</f>
        <v/>
      </c>
      <c r="P1839" s="20"/>
      <c r="Q1839" s="20"/>
      <c r="R1839" s="20"/>
      <c r="S1839" s="20"/>
      <c r="T1839" s="20"/>
      <c r="U1839" s="19"/>
    </row>
    <row r="1840" spans="1:21" ht="14">
      <c r="A1840" s="46" t="s">
        <v>3540</v>
      </c>
      <c r="B1840" s="152" t="s">
        <v>3539</v>
      </c>
      <c r="C1840" s="107"/>
      <c r="D1840" s="148" t="s">
        <v>3226</v>
      </c>
      <c r="E1840" s="11" t="str">
        <f ca="1">IF(AND(J1840&lt;&gt;"", O1840&lt;&gt;"", TODAY() &gt; O1840, N1840=""), "포스팅 지연",
IF(N1840&lt;&gt;"", "포스팅 완료",
IF(M1840=TRUE, "시술 완료",
IF(L1840=TRUE, "콘텐츠 가이드 전송",
IF(NOT(ISBLANK(J1840)), "예약 확정",
IF(I1840=TRUE, "구글폼 회신",
IF(H1840=TRUE, "구글폼 전송",
IF(G1840=TRUE, "거절",
IF(F1840=TRUE, "회신 수신",
"태핑 완료 회신대기")))))
))))</f>
        <v>태핑 완료 회신대기</v>
      </c>
      <c r="F1840" s="13" t="b">
        <v>0</v>
      </c>
      <c r="G1840" s="13" t="b">
        <v>0</v>
      </c>
      <c r="H1840" s="13" t="b">
        <v>0</v>
      </c>
      <c r="I1840" s="13" t="b">
        <f>IF(COUNTIF([1]!Form_Responses1[[#All],[Instagram account
(ex. idenel_official - Do not put "@")]], LOWER(A1840)) &gt; 0, TRUE, FALSE)</f>
        <v>0</v>
      </c>
      <c r="J1840" s="14"/>
      <c r="K1840" s="11" t="str">
        <f>IFERROR(VLOOKUP(LOWER(A1840), '[1]설문지 응답 시트1'!I:N, 6, FALSE), "")</f>
        <v/>
      </c>
      <c r="L1840" s="13" t="b">
        <v>0</v>
      </c>
      <c r="M1840" s="13" t="b">
        <v>0</v>
      </c>
      <c r="N1840" s="11"/>
      <c r="O1840" s="12" t="str">
        <f>IF(ISBLANK(Table1[[#This Row],[예약일(확정)]]),"",Table1[[#This Row],[예약일(확정)]]+7)</f>
        <v/>
      </c>
      <c r="P1840" s="11"/>
      <c r="Q1840" s="11"/>
      <c r="R1840" s="11"/>
      <c r="S1840" s="11"/>
      <c r="T1840" s="11"/>
      <c r="U1840" s="10"/>
    </row>
    <row r="1841" spans="1:21" ht="14">
      <c r="A1841" s="47" t="s">
        <v>3538</v>
      </c>
      <c r="B1841" s="151" t="s">
        <v>3537</v>
      </c>
      <c r="C1841" s="109"/>
      <c r="D1841" s="150" t="s">
        <v>3226</v>
      </c>
      <c r="E1841" s="20" t="str">
        <f ca="1">IF(AND(J1841&lt;&gt;"", O1841&lt;&gt;"", TODAY() &gt; O1841, N1841=""), "포스팅 지연",
IF(N1841&lt;&gt;"", "포스팅 완료",
IF(M1841=TRUE, "시술 완료",
IF(L1841=TRUE, "콘텐츠 가이드 전송",
IF(NOT(ISBLANK(J1841)), "예약 확정",
IF(I1841=TRUE, "구글폼 회신",
IF(H1841=TRUE, "구글폼 전송",
IF(G1841=TRUE, "거절",
IF(F1841=TRUE, "회신 수신",
"태핑 완료 회신대기")))))
))))</f>
        <v>회신 수신</v>
      </c>
      <c r="F1841" s="22" t="b">
        <v>1</v>
      </c>
      <c r="G1841" s="22" t="b">
        <v>0</v>
      </c>
      <c r="H1841" s="22" t="b">
        <v>0</v>
      </c>
      <c r="I1841" s="22" t="b">
        <f>IF(COUNTIF([1]!Form_Responses1[[#All],[Instagram account
(ex. idenel_official - Do not put "@")]], LOWER(A1841)) &gt; 0, TRUE, FALSE)</f>
        <v>0</v>
      </c>
      <c r="J1841" s="23"/>
      <c r="K1841" s="20" t="str">
        <f>IFERROR(VLOOKUP(LOWER(A1841), '[1]설문지 응답 시트1'!I:N, 6, FALSE), "")</f>
        <v/>
      </c>
      <c r="L1841" s="22" t="b">
        <v>0</v>
      </c>
      <c r="M1841" s="22" t="b">
        <v>0</v>
      </c>
      <c r="N1841" s="20"/>
      <c r="O1841" s="21" t="str">
        <f>IF(ISBLANK(Table1[[#This Row],[예약일(확정)]]),"",Table1[[#This Row],[예약일(확정)]]+7)</f>
        <v/>
      </c>
      <c r="P1841" s="20"/>
      <c r="Q1841" s="20"/>
      <c r="R1841" s="20"/>
      <c r="S1841" s="20"/>
      <c r="T1841" s="20"/>
      <c r="U1841" s="19"/>
    </row>
    <row r="1842" spans="1:21" ht="14">
      <c r="A1842" s="46" t="s">
        <v>3536</v>
      </c>
      <c r="B1842" s="152" t="s">
        <v>3535</v>
      </c>
      <c r="C1842" s="107"/>
      <c r="D1842" s="148" t="s">
        <v>3226</v>
      </c>
      <c r="E1842" s="11" t="str">
        <f ca="1">IF(AND(J1842&lt;&gt;"", O1842&lt;&gt;"", TODAY() &gt; O1842, N1842=""), "포스팅 지연",
IF(N1842&lt;&gt;"", "포스팅 완료",
IF(M1842=TRUE, "시술 완료",
IF(L1842=TRUE, "콘텐츠 가이드 전송",
IF(NOT(ISBLANK(J1842)), "예약 확정",
IF(I1842=TRUE, "구글폼 회신",
IF(H1842=TRUE, "구글폼 전송",
IF(G1842=TRUE, "거절",
IF(F1842=TRUE, "회신 수신",
"태핑 완료 회신대기")))))
))))</f>
        <v>태핑 완료 회신대기</v>
      </c>
      <c r="F1842" s="13" t="b">
        <v>0</v>
      </c>
      <c r="G1842" s="13" t="b">
        <v>0</v>
      </c>
      <c r="H1842" s="13" t="b">
        <v>0</v>
      </c>
      <c r="I1842" s="13" t="b">
        <f>IF(COUNTIF([1]!Form_Responses1[[#All],[Instagram account
(ex. idenel_official - Do not put "@")]], LOWER(A1842)) &gt; 0, TRUE, FALSE)</f>
        <v>0</v>
      </c>
      <c r="J1842" s="14"/>
      <c r="K1842" s="11" t="str">
        <f>IFERROR(VLOOKUP(LOWER(A1842), '[1]설문지 응답 시트1'!I:N, 6, FALSE), "")</f>
        <v/>
      </c>
      <c r="L1842" s="13" t="b">
        <v>0</v>
      </c>
      <c r="M1842" s="13" t="b">
        <v>0</v>
      </c>
      <c r="N1842" s="11"/>
      <c r="O1842" s="12" t="str">
        <f>IF(ISBLANK(Table1[[#This Row],[예약일(확정)]]),"",Table1[[#This Row],[예약일(확정)]]+7)</f>
        <v/>
      </c>
      <c r="P1842" s="11"/>
      <c r="Q1842" s="11"/>
      <c r="R1842" s="11"/>
      <c r="S1842" s="11"/>
      <c r="T1842" s="11"/>
      <c r="U1842" s="10"/>
    </row>
    <row r="1843" spans="1:21" ht="14">
      <c r="A1843" s="47" t="s">
        <v>3534</v>
      </c>
      <c r="B1843" s="151" t="s">
        <v>3533</v>
      </c>
      <c r="C1843" s="109"/>
      <c r="D1843" s="150" t="s">
        <v>3226</v>
      </c>
      <c r="E1843" s="20" t="str">
        <f ca="1">IF(AND(J1843&lt;&gt;"", O1843&lt;&gt;"", TODAY() &gt; O1843, N1843=""), "포스팅 지연",
IF(N1843&lt;&gt;"", "포스팅 완료",
IF(M1843=TRUE, "시술 완료",
IF(L1843=TRUE, "콘텐츠 가이드 전송",
IF(NOT(ISBLANK(J1843)), "예약 확정",
IF(I1843=TRUE, "구글폼 회신",
IF(H1843=TRUE, "구글폼 전송",
IF(G1843=TRUE, "거절",
IF(F1843=TRUE, "회신 수신",
"태핑 완료 회신대기")))))
))))</f>
        <v>태핑 완료 회신대기</v>
      </c>
      <c r="F1843" s="22" t="b">
        <v>0</v>
      </c>
      <c r="G1843" s="22" t="b">
        <v>0</v>
      </c>
      <c r="H1843" s="22" t="b">
        <v>0</v>
      </c>
      <c r="I1843" s="22" t="b">
        <f>IF(COUNTIF([1]!Form_Responses1[[#All],[Instagram account
(ex. idenel_official - Do not put "@")]], LOWER(A1843)) &gt; 0, TRUE, FALSE)</f>
        <v>0</v>
      </c>
      <c r="J1843" s="23"/>
      <c r="K1843" s="20" t="str">
        <f>IFERROR(VLOOKUP(LOWER(A1843), '[1]설문지 응답 시트1'!I:N, 6, FALSE), "")</f>
        <v/>
      </c>
      <c r="L1843" s="22" t="b">
        <v>0</v>
      </c>
      <c r="M1843" s="22" t="b">
        <v>0</v>
      </c>
      <c r="N1843" s="20"/>
      <c r="O1843" s="21" t="str">
        <f>IF(ISBLANK(Table1[[#This Row],[예약일(확정)]]),"",Table1[[#This Row],[예약일(확정)]]+7)</f>
        <v/>
      </c>
      <c r="P1843" s="20"/>
      <c r="Q1843" s="20"/>
      <c r="R1843" s="20"/>
      <c r="S1843" s="20"/>
      <c r="T1843" s="20"/>
      <c r="U1843" s="19"/>
    </row>
    <row r="1844" spans="1:21" ht="14">
      <c r="A1844" s="46" t="s">
        <v>3532</v>
      </c>
      <c r="B1844" s="152" t="s">
        <v>3531</v>
      </c>
      <c r="C1844" s="107"/>
      <c r="D1844" s="148" t="s">
        <v>3226</v>
      </c>
      <c r="E1844" s="11" t="str">
        <f ca="1">IF(AND(J1844&lt;&gt;"", O1844&lt;&gt;"", TODAY() &gt; O1844, N1844=""), "포스팅 지연",
IF(N1844&lt;&gt;"", "포스팅 완료",
IF(M1844=TRUE, "시술 완료",
IF(L1844=TRUE, "콘텐츠 가이드 전송",
IF(NOT(ISBLANK(J1844)), "예약 확정",
IF(I1844=TRUE, "구글폼 회신",
IF(H1844=TRUE, "구글폼 전송",
IF(G1844=TRUE, "거절",
IF(F1844=TRUE, "회신 수신",
"태핑 완료 회신대기")))))
))))</f>
        <v>태핑 완료 회신대기</v>
      </c>
      <c r="F1844" s="13" t="b">
        <v>0</v>
      </c>
      <c r="G1844" s="13" t="b">
        <v>0</v>
      </c>
      <c r="H1844" s="13" t="b">
        <v>0</v>
      </c>
      <c r="I1844" s="13" t="b">
        <f>IF(COUNTIF([1]!Form_Responses1[[#All],[Instagram account
(ex. idenel_official - Do not put "@")]], LOWER(A1844)) &gt; 0, TRUE, FALSE)</f>
        <v>0</v>
      </c>
      <c r="J1844" s="14"/>
      <c r="K1844" s="11" t="str">
        <f>IFERROR(VLOOKUP(LOWER(A1844), '[1]설문지 응답 시트1'!I:N, 6, FALSE), "")</f>
        <v/>
      </c>
      <c r="L1844" s="13" t="b">
        <v>0</v>
      </c>
      <c r="M1844" s="13" t="b">
        <v>0</v>
      </c>
      <c r="N1844" s="11"/>
      <c r="O1844" s="12" t="str">
        <f>IF(ISBLANK(Table1[[#This Row],[예약일(확정)]]),"",Table1[[#This Row],[예약일(확정)]]+7)</f>
        <v/>
      </c>
      <c r="P1844" s="11"/>
      <c r="Q1844" s="11"/>
      <c r="R1844" s="11"/>
      <c r="S1844" s="11"/>
      <c r="T1844" s="11"/>
      <c r="U1844" s="10"/>
    </row>
    <row r="1845" spans="1:21" ht="14">
      <c r="A1845" s="47" t="s">
        <v>3530</v>
      </c>
      <c r="B1845" s="151" t="s">
        <v>3529</v>
      </c>
      <c r="C1845" s="109"/>
      <c r="D1845" s="150" t="s">
        <v>3226</v>
      </c>
      <c r="E1845" s="20" t="str">
        <f ca="1">IF(AND(J1845&lt;&gt;"", O1845&lt;&gt;"", TODAY() &gt; O1845, N1845=""), "포스팅 지연",
IF(N1845&lt;&gt;"", "포스팅 완료",
IF(M1845=TRUE, "시술 완료",
IF(L1845=TRUE, "콘텐츠 가이드 전송",
IF(NOT(ISBLANK(J1845)), "예약 확정",
IF(I1845=TRUE, "구글폼 회신",
IF(H1845=TRUE, "구글폼 전송",
IF(G1845=TRUE, "거절",
IF(F1845=TRUE, "회신 수신",
"태핑 완료 회신대기")))))
))))</f>
        <v>태핑 완료 회신대기</v>
      </c>
      <c r="F1845" s="22" t="b">
        <v>0</v>
      </c>
      <c r="G1845" s="22" t="b">
        <v>0</v>
      </c>
      <c r="H1845" s="22" t="b">
        <v>0</v>
      </c>
      <c r="I1845" s="22" t="b">
        <f>IF(COUNTIF([1]!Form_Responses1[[#All],[Instagram account
(ex. idenel_official - Do not put "@")]], LOWER(A1845)) &gt; 0, TRUE, FALSE)</f>
        <v>0</v>
      </c>
      <c r="J1845" s="23"/>
      <c r="K1845" s="20" t="str">
        <f>IFERROR(VLOOKUP(LOWER(A1845), '[1]설문지 응답 시트1'!I:N, 6, FALSE), "")</f>
        <v/>
      </c>
      <c r="L1845" s="22" t="b">
        <v>0</v>
      </c>
      <c r="M1845" s="22" t="b">
        <v>0</v>
      </c>
      <c r="N1845" s="20"/>
      <c r="O1845" s="21" t="str">
        <f>IF(ISBLANK(Table1[[#This Row],[예약일(확정)]]),"",Table1[[#This Row],[예약일(확정)]]+7)</f>
        <v/>
      </c>
      <c r="P1845" s="20"/>
      <c r="Q1845" s="20"/>
      <c r="R1845" s="20"/>
      <c r="S1845" s="20"/>
      <c r="T1845" s="20"/>
      <c r="U1845" s="19"/>
    </row>
    <row r="1846" spans="1:21" ht="14">
      <c r="A1846" s="46" t="s">
        <v>3528</v>
      </c>
      <c r="B1846" s="152" t="s">
        <v>3527</v>
      </c>
      <c r="C1846" s="107"/>
      <c r="D1846" s="148" t="s">
        <v>3226</v>
      </c>
      <c r="E1846" s="11" t="str">
        <f ca="1">IF(AND(J1846&lt;&gt;"", O1846&lt;&gt;"", TODAY() &gt; O1846, N1846=""), "포스팅 지연",
IF(N1846&lt;&gt;"", "포스팅 완료",
IF(M1846=TRUE, "시술 완료",
IF(L1846=TRUE, "콘텐츠 가이드 전송",
IF(NOT(ISBLANK(J1846)), "예약 확정",
IF(I1846=TRUE, "구글폼 회신",
IF(H1846=TRUE, "구글폼 전송",
IF(G1846=TRUE, "거절",
IF(F1846=TRUE, "회신 수신",
"태핑 완료 회신대기")))))
))))</f>
        <v>태핑 완료 회신대기</v>
      </c>
      <c r="F1846" s="13" t="b">
        <v>0</v>
      </c>
      <c r="G1846" s="13" t="b">
        <v>0</v>
      </c>
      <c r="H1846" s="13" t="b">
        <v>0</v>
      </c>
      <c r="I1846" s="13" t="b">
        <f>IF(COUNTIF([1]!Form_Responses1[[#All],[Instagram account
(ex. idenel_official - Do not put "@")]], LOWER(A1846)) &gt; 0, TRUE, FALSE)</f>
        <v>0</v>
      </c>
      <c r="J1846" s="14"/>
      <c r="K1846" s="11" t="str">
        <f>IFERROR(VLOOKUP(LOWER(A1846), '[1]설문지 응답 시트1'!I:N, 6, FALSE), "")</f>
        <v/>
      </c>
      <c r="L1846" s="13" t="b">
        <v>0</v>
      </c>
      <c r="M1846" s="13" t="b">
        <v>0</v>
      </c>
      <c r="N1846" s="11"/>
      <c r="O1846" s="12" t="str">
        <f>IF(ISBLANK(Table1[[#This Row],[예약일(확정)]]),"",Table1[[#This Row],[예약일(확정)]]+7)</f>
        <v/>
      </c>
      <c r="P1846" s="11"/>
      <c r="Q1846" s="11"/>
      <c r="R1846" s="11"/>
      <c r="S1846" s="11"/>
      <c r="T1846" s="11"/>
      <c r="U1846" s="10"/>
    </row>
    <row r="1847" spans="1:21" ht="14">
      <c r="A1847" s="47" t="s">
        <v>3526</v>
      </c>
      <c r="B1847" s="151" t="s">
        <v>3525</v>
      </c>
      <c r="C1847" s="109"/>
      <c r="D1847" s="150" t="s">
        <v>3226</v>
      </c>
      <c r="E1847" s="20" t="str">
        <f ca="1">IF(AND(J1847&lt;&gt;"", O1847&lt;&gt;"", TODAY() &gt; O1847, N1847=""), "포스팅 지연",
IF(N1847&lt;&gt;"", "포스팅 완료",
IF(M1847=TRUE, "시술 완료",
IF(L1847=TRUE, "콘텐츠 가이드 전송",
IF(NOT(ISBLANK(J1847)), "예약 확정",
IF(I1847=TRUE, "구글폼 회신",
IF(H1847=TRUE, "구글폼 전송",
IF(G1847=TRUE, "거절",
IF(F1847=TRUE, "회신 수신",
"태핑 완료 회신대기")))))
))))</f>
        <v>태핑 완료 회신대기</v>
      </c>
      <c r="F1847" s="22" t="b">
        <v>0</v>
      </c>
      <c r="G1847" s="22" t="b">
        <v>0</v>
      </c>
      <c r="H1847" s="22" t="b">
        <v>0</v>
      </c>
      <c r="I1847" s="22" t="b">
        <f>IF(COUNTIF([1]!Form_Responses1[[#All],[Instagram account
(ex. idenel_official - Do not put "@")]], LOWER(A1847)) &gt; 0, TRUE, FALSE)</f>
        <v>0</v>
      </c>
      <c r="J1847" s="23"/>
      <c r="K1847" s="20" t="str">
        <f>IFERROR(VLOOKUP(LOWER(A1847), '[1]설문지 응답 시트1'!I:N, 6, FALSE), "")</f>
        <v/>
      </c>
      <c r="L1847" s="22" t="b">
        <v>0</v>
      </c>
      <c r="M1847" s="22" t="b">
        <v>0</v>
      </c>
      <c r="N1847" s="20"/>
      <c r="O1847" s="21" t="str">
        <f>IF(ISBLANK(Table1[[#This Row],[예약일(확정)]]),"",Table1[[#This Row],[예약일(확정)]]+7)</f>
        <v/>
      </c>
      <c r="P1847" s="20"/>
      <c r="Q1847" s="20"/>
      <c r="R1847" s="20"/>
      <c r="S1847" s="20"/>
      <c r="T1847" s="20"/>
      <c r="U1847" s="19"/>
    </row>
    <row r="1848" spans="1:21" ht="14">
      <c r="A1848" s="46" t="s">
        <v>3524</v>
      </c>
      <c r="B1848" s="152" t="s">
        <v>3523</v>
      </c>
      <c r="C1848" s="107"/>
      <c r="D1848" s="148" t="s">
        <v>3226</v>
      </c>
      <c r="E1848" s="11" t="str">
        <f ca="1">IF(AND(J1848&lt;&gt;"", O1848&lt;&gt;"", TODAY() &gt; O1848, N1848=""), "포스팅 지연",
IF(N1848&lt;&gt;"", "포스팅 완료",
IF(M1848=TRUE, "시술 완료",
IF(L1848=TRUE, "콘텐츠 가이드 전송",
IF(NOT(ISBLANK(J1848)), "예약 확정",
IF(I1848=TRUE, "구글폼 회신",
IF(H1848=TRUE, "구글폼 전송",
IF(G1848=TRUE, "거절",
IF(F1848=TRUE, "회신 수신",
"태핑 완료 회신대기")))))
))))</f>
        <v>태핑 완료 회신대기</v>
      </c>
      <c r="F1848" s="13" t="b">
        <v>0</v>
      </c>
      <c r="G1848" s="13" t="b">
        <v>0</v>
      </c>
      <c r="H1848" s="13" t="b">
        <v>0</v>
      </c>
      <c r="I1848" s="13" t="b">
        <f>IF(COUNTIF([1]!Form_Responses1[[#All],[Instagram account
(ex. idenel_official - Do not put "@")]], LOWER(A1848)) &gt; 0, TRUE, FALSE)</f>
        <v>0</v>
      </c>
      <c r="J1848" s="14"/>
      <c r="K1848" s="11" t="str">
        <f>IFERROR(VLOOKUP(LOWER(A1848), '[1]설문지 응답 시트1'!I:N, 6, FALSE), "")</f>
        <v/>
      </c>
      <c r="L1848" s="13" t="b">
        <v>0</v>
      </c>
      <c r="M1848" s="13" t="b">
        <v>0</v>
      </c>
      <c r="N1848" s="11"/>
      <c r="O1848" s="12" t="str">
        <f>IF(ISBLANK(Table1[[#This Row],[예약일(확정)]]),"",Table1[[#This Row],[예약일(확정)]]+7)</f>
        <v/>
      </c>
      <c r="P1848" s="11"/>
      <c r="Q1848" s="11"/>
      <c r="R1848" s="11"/>
      <c r="S1848" s="11"/>
      <c r="T1848" s="11"/>
      <c r="U1848" s="10"/>
    </row>
    <row r="1849" spans="1:21" ht="14">
      <c r="A1849" s="47" t="s">
        <v>3522</v>
      </c>
      <c r="B1849" s="151" t="s">
        <v>3521</v>
      </c>
      <c r="C1849" s="109"/>
      <c r="D1849" s="150" t="s">
        <v>3226</v>
      </c>
      <c r="E1849" s="20" t="str">
        <f ca="1">IF(AND(J1849&lt;&gt;"", O1849&lt;&gt;"", TODAY() &gt; O1849, N1849=""), "포스팅 지연",
IF(N1849&lt;&gt;"", "포스팅 완료",
IF(M1849=TRUE, "시술 완료",
IF(L1849=TRUE, "콘텐츠 가이드 전송",
IF(NOT(ISBLANK(J1849)), "예약 확정",
IF(I1849=TRUE, "구글폼 회신",
IF(H1849=TRUE, "구글폼 전송",
IF(G1849=TRUE, "거절",
IF(F1849=TRUE, "회신 수신",
"태핑 완료 회신대기")))))
))))</f>
        <v>태핑 완료 회신대기</v>
      </c>
      <c r="F1849" s="22" t="b">
        <v>0</v>
      </c>
      <c r="G1849" s="22" t="b">
        <v>0</v>
      </c>
      <c r="H1849" s="22" t="b">
        <v>0</v>
      </c>
      <c r="I1849" s="22" t="b">
        <f>IF(COUNTIF([1]!Form_Responses1[[#All],[Instagram account
(ex. idenel_official - Do not put "@")]], LOWER(A1849)) &gt; 0, TRUE, FALSE)</f>
        <v>0</v>
      </c>
      <c r="J1849" s="23"/>
      <c r="K1849" s="20" t="str">
        <f>IFERROR(VLOOKUP(LOWER(A1849), '[1]설문지 응답 시트1'!I:N, 6, FALSE), "")</f>
        <v/>
      </c>
      <c r="L1849" s="22" t="b">
        <v>0</v>
      </c>
      <c r="M1849" s="22" t="b">
        <v>0</v>
      </c>
      <c r="N1849" s="20"/>
      <c r="O1849" s="21" t="str">
        <f>IF(ISBLANK(Table1[[#This Row],[예약일(확정)]]),"",Table1[[#This Row],[예약일(확정)]]+7)</f>
        <v/>
      </c>
      <c r="P1849" s="20"/>
      <c r="Q1849" s="20"/>
      <c r="R1849" s="20"/>
      <c r="S1849" s="20"/>
      <c r="T1849" s="20"/>
      <c r="U1849" s="19"/>
    </row>
    <row r="1850" spans="1:21" ht="14">
      <c r="A1850" s="46" t="s">
        <v>3520</v>
      </c>
      <c r="B1850" s="152" t="s">
        <v>3519</v>
      </c>
      <c r="C1850" s="107"/>
      <c r="D1850" s="148" t="s">
        <v>3226</v>
      </c>
      <c r="E1850" s="11" t="str">
        <f ca="1">IF(AND(J1850&lt;&gt;"", O1850&lt;&gt;"", TODAY() &gt; O1850, N1850=""), "포스팅 지연",
IF(N1850&lt;&gt;"", "포스팅 완료",
IF(M1850=TRUE, "시술 완료",
IF(L1850=TRUE, "콘텐츠 가이드 전송",
IF(NOT(ISBLANK(J1850)), "예약 확정",
IF(I1850=TRUE, "구글폼 회신",
IF(H1850=TRUE, "구글폼 전송",
IF(G1850=TRUE, "거절",
IF(F1850=TRUE, "회신 수신",
"태핑 완료 회신대기")))))
))))</f>
        <v>태핑 완료 회신대기</v>
      </c>
      <c r="F1850" s="13" t="b">
        <v>0</v>
      </c>
      <c r="G1850" s="13" t="b">
        <v>0</v>
      </c>
      <c r="H1850" s="13" t="b">
        <v>0</v>
      </c>
      <c r="I1850" s="13" t="b">
        <f>IF(COUNTIF([1]!Form_Responses1[[#All],[Instagram account
(ex. idenel_official - Do not put "@")]], LOWER(A1850)) &gt; 0, TRUE, FALSE)</f>
        <v>0</v>
      </c>
      <c r="J1850" s="14"/>
      <c r="K1850" s="11" t="str">
        <f>IFERROR(VLOOKUP(LOWER(A1850), '[1]설문지 응답 시트1'!I:N, 6, FALSE), "")</f>
        <v/>
      </c>
      <c r="L1850" s="13" t="b">
        <v>0</v>
      </c>
      <c r="M1850" s="13" t="b">
        <v>0</v>
      </c>
      <c r="N1850" s="11"/>
      <c r="O1850" s="12" t="str">
        <f>IF(ISBLANK(Table1[[#This Row],[예약일(확정)]]),"",Table1[[#This Row],[예약일(확정)]]+7)</f>
        <v/>
      </c>
      <c r="P1850" s="11"/>
      <c r="Q1850" s="11"/>
      <c r="R1850" s="11"/>
      <c r="S1850" s="11"/>
      <c r="T1850" s="11"/>
      <c r="U1850" s="10"/>
    </row>
    <row r="1851" spans="1:21" ht="16">
      <c r="A1851" s="165" t="s">
        <v>3518</v>
      </c>
      <c r="B1851" s="151" t="s">
        <v>3517</v>
      </c>
      <c r="C1851" s="109"/>
      <c r="D1851" s="150" t="s">
        <v>3226</v>
      </c>
      <c r="E1851" s="20" t="s">
        <v>1977</v>
      </c>
      <c r="F1851" s="22" t="b">
        <v>1</v>
      </c>
      <c r="G1851" s="22" t="b">
        <v>0</v>
      </c>
      <c r="H1851" s="22" t="b">
        <v>1</v>
      </c>
      <c r="I1851" s="22" t="b">
        <v>1</v>
      </c>
      <c r="J1851" s="23">
        <v>45842.604166666664</v>
      </c>
      <c r="K1851" s="20" t="str">
        <f>IFERROR(VLOOKUP(LOWER(A1851), '[1]설문지 응답 시트1'!I:N, 6, FALSE), "")</f>
        <v/>
      </c>
      <c r="L1851" s="22" t="b">
        <v>0</v>
      </c>
      <c r="M1851" s="22" t="b">
        <v>0</v>
      </c>
      <c r="N1851" s="20"/>
      <c r="O1851" s="21">
        <f>IF(ISBLANK(Table1[[#This Row],[예약일(확정)]]),"",Table1[[#This Row],[예약일(확정)]]+7)</f>
        <v>45849.604166666664</v>
      </c>
      <c r="P1851" s="20"/>
      <c r="Q1851" s="20"/>
      <c r="R1851" s="20"/>
      <c r="S1851" s="20"/>
      <c r="T1851" s="20"/>
      <c r="U1851" s="19"/>
    </row>
    <row r="1852" spans="1:21" ht="14">
      <c r="A1852" s="46" t="s">
        <v>3516</v>
      </c>
      <c r="B1852" s="152" t="s">
        <v>3515</v>
      </c>
      <c r="C1852" s="107"/>
      <c r="D1852" s="148" t="s">
        <v>3226</v>
      </c>
      <c r="E1852" s="11" t="str">
        <f ca="1">IF(AND(J1852&lt;&gt;"", O1852&lt;&gt;"", TODAY() &gt; O1852, N1852=""), "포스팅 지연",
IF(N1852&lt;&gt;"", "포스팅 완료",
IF(M1852=TRUE, "시술 완료",
IF(L1852=TRUE, "콘텐츠 가이드 전송",
IF(NOT(ISBLANK(J1852)), "예약 확정",
IF(I1852=TRUE, "구글폼 회신",
IF(H1852=TRUE, "구글폼 전송",
IF(G1852=TRUE, "거절",
IF(F1852=TRUE, "회신 수신",
"태핑 완료 회신대기")))))
))))</f>
        <v>태핑 완료 회신대기</v>
      </c>
      <c r="F1852" s="13" t="b">
        <v>0</v>
      </c>
      <c r="G1852" s="13" t="b">
        <v>0</v>
      </c>
      <c r="H1852" s="13" t="b">
        <v>0</v>
      </c>
      <c r="I1852" s="13" t="b">
        <f>IF(COUNTIF([1]!Form_Responses1[[#All],[Instagram account
(ex. idenel_official - Do not put "@")]], LOWER(A1852)) &gt; 0, TRUE, FALSE)</f>
        <v>0</v>
      </c>
      <c r="J1852" s="14"/>
      <c r="K1852" s="11" t="str">
        <f>IFERROR(VLOOKUP(LOWER(A1852), '[1]설문지 응답 시트1'!I:N, 6, FALSE), "")</f>
        <v/>
      </c>
      <c r="L1852" s="13" t="b">
        <v>0</v>
      </c>
      <c r="M1852" s="13" t="b">
        <v>0</v>
      </c>
      <c r="N1852" s="11"/>
      <c r="O1852" s="12" t="str">
        <f>IF(ISBLANK(Table1[[#This Row],[예약일(확정)]]),"",Table1[[#This Row],[예약일(확정)]]+7)</f>
        <v/>
      </c>
      <c r="P1852" s="11"/>
      <c r="Q1852" s="11"/>
      <c r="R1852" s="11"/>
      <c r="S1852" s="11"/>
      <c r="T1852" s="11"/>
      <c r="U1852" s="10"/>
    </row>
    <row r="1853" spans="1:21" ht="14">
      <c r="A1853" s="47" t="s">
        <v>3514</v>
      </c>
      <c r="B1853" s="151" t="s">
        <v>3513</v>
      </c>
      <c r="C1853" s="109"/>
      <c r="D1853" s="150" t="s">
        <v>3226</v>
      </c>
      <c r="E1853" s="20" t="str">
        <f ca="1">IF(AND(J1853&lt;&gt;"", O1853&lt;&gt;"", TODAY() &gt; O1853, N1853=""), "포스팅 지연",
IF(N1853&lt;&gt;"", "포스팅 완료",
IF(M1853=TRUE, "시술 완료",
IF(L1853=TRUE, "콘텐츠 가이드 전송",
IF(NOT(ISBLANK(J1853)), "예약 확정",
IF(I1853=TRUE, "구글폼 회신",
IF(H1853=TRUE, "구글폼 전송",
IF(G1853=TRUE, "거절",
IF(F1853=TRUE, "회신 수신",
"태핑 완료 회신대기")))))
))))</f>
        <v>태핑 완료 회신대기</v>
      </c>
      <c r="F1853" s="22" t="b">
        <v>0</v>
      </c>
      <c r="G1853" s="22" t="b">
        <v>0</v>
      </c>
      <c r="H1853" s="22" t="b">
        <v>0</v>
      </c>
      <c r="I1853" s="22" t="b">
        <f>IF(COUNTIF([1]!Form_Responses1[[#All],[Instagram account
(ex. idenel_official - Do not put "@")]], LOWER(A1853)) &gt; 0, TRUE, FALSE)</f>
        <v>0</v>
      </c>
      <c r="J1853" s="23"/>
      <c r="K1853" s="20" t="str">
        <f>IFERROR(VLOOKUP(LOWER(A1853), '[1]설문지 응답 시트1'!I:N, 6, FALSE), "")</f>
        <v/>
      </c>
      <c r="L1853" s="22" t="b">
        <v>0</v>
      </c>
      <c r="M1853" s="22" t="b">
        <v>0</v>
      </c>
      <c r="N1853" s="20"/>
      <c r="O1853" s="21" t="str">
        <f>IF(ISBLANK(Table1[[#This Row],[예약일(확정)]]),"",Table1[[#This Row],[예약일(확정)]]+7)</f>
        <v/>
      </c>
      <c r="P1853" s="20"/>
      <c r="Q1853" s="20"/>
      <c r="R1853" s="20"/>
      <c r="S1853" s="20"/>
      <c r="T1853" s="20"/>
      <c r="U1853" s="19"/>
    </row>
    <row r="1854" spans="1:21" ht="14">
      <c r="A1854" s="46" t="s">
        <v>3512</v>
      </c>
      <c r="B1854" s="152" t="s">
        <v>3511</v>
      </c>
      <c r="C1854" s="107"/>
      <c r="D1854" s="148" t="s">
        <v>3226</v>
      </c>
      <c r="E1854" s="11" t="str">
        <f ca="1">IF(AND(J1854&lt;&gt;"", O1854&lt;&gt;"", TODAY() &gt; O1854, N1854=""), "포스팅 지연",
IF(N1854&lt;&gt;"", "포스팅 완료",
IF(M1854=TRUE, "시술 완료",
IF(L1854=TRUE, "콘텐츠 가이드 전송",
IF(NOT(ISBLANK(J1854)), "예약 확정",
IF(I1854=TRUE, "구글폼 회신",
IF(H1854=TRUE, "구글폼 전송",
IF(G1854=TRUE, "거절",
IF(F1854=TRUE, "회신 수신",
"태핑 완료 회신대기")))))
))))</f>
        <v>태핑 완료 회신대기</v>
      </c>
      <c r="F1854" s="13" t="b">
        <v>0</v>
      </c>
      <c r="G1854" s="13" t="b">
        <v>0</v>
      </c>
      <c r="H1854" s="13" t="b">
        <v>0</v>
      </c>
      <c r="I1854" s="13" t="b">
        <f>IF(COUNTIF([1]!Form_Responses1[[#All],[Instagram account
(ex. idenel_official - Do not put "@")]], LOWER(A1854)) &gt; 0, TRUE, FALSE)</f>
        <v>0</v>
      </c>
      <c r="J1854" s="14"/>
      <c r="K1854" s="11" t="str">
        <f>IFERROR(VLOOKUP(LOWER(A1854), '[1]설문지 응답 시트1'!I:N, 6, FALSE), "")</f>
        <v/>
      </c>
      <c r="L1854" s="13" t="b">
        <v>0</v>
      </c>
      <c r="M1854" s="13" t="b">
        <v>0</v>
      </c>
      <c r="N1854" s="11"/>
      <c r="O1854" s="12" t="str">
        <f>IF(ISBLANK(Table1[[#This Row],[예약일(확정)]]),"",Table1[[#This Row],[예약일(확정)]]+7)</f>
        <v/>
      </c>
      <c r="P1854" s="11"/>
      <c r="Q1854" s="11"/>
      <c r="R1854" s="11"/>
      <c r="S1854" s="11"/>
      <c r="T1854" s="11"/>
      <c r="U1854" s="10"/>
    </row>
    <row r="1855" spans="1:21" ht="14">
      <c r="A1855" s="65" t="s">
        <v>3510</v>
      </c>
      <c r="B1855" s="151" t="s">
        <v>3509</v>
      </c>
      <c r="C1855" s="109"/>
      <c r="D1855" s="150" t="s">
        <v>3226</v>
      </c>
      <c r="E1855" s="20" t="str">
        <f ca="1">IF(AND(J1855&lt;&gt;"", O1855&lt;&gt;"", TODAY() &gt; O1855, N1855=""), "포스팅 지연",
IF(N1855&lt;&gt;"", "포스팅 완료",
IF(M1855=TRUE, "시술 완료",
IF(L1855=TRUE, "콘텐츠 가이드 전송",
IF(NOT(ISBLANK(J1855)), "예약 확정",
IF(I1855=TRUE, "구글폼 회신",
IF(H1855=TRUE, "구글폼 전송",
IF(G1855=TRUE, "거절",
IF(F1855=TRUE, "회신 수신",
"태핑 완료 회신대기")))))
))))</f>
        <v>태핑 완료 회신대기</v>
      </c>
      <c r="F1855" s="22" t="b">
        <v>0</v>
      </c>
      <c r="G1855" s="22" t="b">
        <v>0</v>
      </c>
      <c r="H1855" s="22" t="b">
        <v>0</v>
      </c>
      <c r="I1855" s="22" t="b">
        <f>IF(COUNTIF([1]!Form_Responses1[[#All],[Instagram account
(ex. idenel_official - Do not put "@")]], LOWER(A1855)) &gt; 0, TRUE, FALSE)</f>
        <v>0</v>
      </c>
      <c r="J1855" s="23"/>
      <c r="K1855" s="20" t="str">
        <f>IFERROR(VLOOKUP(LOWER(A1855), '[1]설문지 응답 시트1'!I:N, 6, FALSE), "")</f>
        <v/>
      </c>
      <c r="L1855" s="22" t="b">
        <v>0</v>
      </c>
      <c r="M1855" s="22" t="b">
        <v>0</v>
      </c>
      <c r="N1855" s="20"/>
      <c r="O1855" s="21" t="str">
        <f>IF(ISBLANK(Table1[[#This Row],[예약일(확정)]]),"",Table1[[#This Row],[예약일(확정)]]+7)</f>
        <v/>
      </c>
      <c r="P1855" s="20"/>
      <c r="Q1855" s="20"/>
      <c r="R1855" s="20"/>
      <c r="S1855" s="20"/>
      <c r="T1855" s="20"/>
      <c r="U1855" s="19"/>
    </row>
    <row r="1856" spans="1:21" ht="14">
      <c r="A1856" s="46" t="s">
        <v>3508</v>
      </c>
      <c r="B1856" s="152" t="s">
        <v>3507</v>
      </c>
      <c r="C1856" s="107"/>
      <c r="D1856" s="148" t="s">
        <v>3226</v>
      </c>
      <c r="E1856" s="11" t="str">
        <f ca="1">IF(AND(J1856&lt;&gt;"", O1856&lt;&gt;"", TODAY() &gt; O1856, N1856=""), "포스팅 지연",
IF(N1856&lt;&gt;"", "포스팅 완료",
IF(M1856=TRUE, "시술 완료",
IF(L1856=TRUE, "콘텐츠 가이드 전송",
IF(NOT(ISBLANK(J1856)), "예약 확정",
IF(I1856=TRUE, "구글폼 회신",
IF(H1856=TRUE, "구글폼 전송",
IF(G1856=TRUE, "거절",
IF(F1856=TRUE, "회신 수신",
"태핑 완료 회신대기")))))
))))</f>
        <v>태핑 완료 회신대기</v>
      </c>
      <c r="F1856" s="13" t="b">
        <v>0</v>
      </c>
      <c r="G1856" s="13" t="b">
        <v>0</v>
      </c>
      <c r="H1856" s="13" t="b">
        <v>0</v>
      </c>
      <c r="I1856" s="13" t="b">
        <f>IF(COUNTIF([1]!Form_Responses1[[#All],[Instagram account
(ex. idenel_official - Do not put "@")]], LOWER(A1856)) &gt; 0, TRUE, FALSE)</f>
        <v>0</v>
      </c>
      <c r="J1856" s="14"/>
      <c r="K1856" s="11" t="str">
        <f>IFERROR(VLOOKUP(LOWER(A1856), '[1]설문지 응답 시트1'!I:N, 6, FALSE), "")</f>
        <v/>
      </c>
      <c r="L1856" s="13" t="b">
        <v>0</v>
      </c>
      <c r="M1856" s="13" t="b">
        <v>0</v>
      </c>
      <c r="N1856" s="11"/>
      <c r="O1856" s="12" t="str">
        <f>IF(ISBLANK(Table1[[#This Row],[예약일(확정)]]),"",Table1[[#This Row],[예약일(확정)]]+7)</f>
        <v/>
      </c>
      <c r="P1856" s="11"/>
      <c r="Q1856" s="11"/>
      <c r="R1856" s="11"/>
      <c r="S1856" s="11"/>
      <c r="T1856" s="11"/>
      <c r="U1856" s="10"/>
    </row>
    <row r="1857" spans="1:21" ht="14">
      <c r="A1857" s="47" t="s">
        <v>3506</v>
      </c>
      <c r="B1857" s="151" t="s">
        <v>3505</v>
      </c>
      <c r="C1857" s="109"/>
      <c r="D1857" s="150" t="s">
        <v>3226</v>
      </c>
      <c r="E1857" s="20" t="str">
        <f ca="1">IF(AND(J1857&lt;&gt;"", O1857&lt;&gt;"", TODAY() &gt; O1857, N1857=""), "포스팅 지연",
IF(N1857&lt;&gt;"", "포스팅 완료",
IF(M1857=TRUE, "시술 완료",
IF(L1857=TRUE, "콘텐츠 가이드 전송",
IF(NOT(ISBLANK(J1857)), "예약 확정",
IF(I1857=TRUE, "구글폼 회신",
IF(H1857=TRUE, "구글폼 전송",
IF(G1857=TRUE, "거절",
IF(F1857=TRUE, "회신 수신",
"태핑 완료 회신대기")))))
))))</f>
        <v>태핑 완료 회신대기</v>
      </c>
      <c r="F1857" s="22" t="b">
        <v>0</v>
      </c>
      <c r="G1857" s="22" t="b">
        <v>0</v>
      </c>
      <c r="H1857" s="22" t="b">
        <v>0</v>
      </c>
      <c r="I1857" s="22" t="b">
        <f>IF(COUNTIF([1]!Form_Responses1[[#All],[Instagram account
(ex. idenel_official - Do not put "@")]], LOWER(A1857)) &gt; 0, TRUE, FALSE)</f>
        <v>0</v>
      </c>
      <c r="J1857" s="23"/>
      <c r="K1857" s="20" t="str">
        <f>IFERROR(VLOOKUP(LOWER(A1857), '[1]설문지 응답 시트1'!I:N, 6, FALSE), "")</f>
        <v/>
      </c>
      <c r="L1857" s="22" t="b">
        <v>0</v>
      </c>
      <c r="M1857" s="22" t="b">
        <v>0</v>
      </c>
      <c r="N1857" s="20"/>
      <c r="O1857" s="21" t="str">
        <f>IF(ISBLANK(Table1[[#This Row],[예약일(확정)]]),"",Table1[[#This Row],[예약일(확정)]]+7)</f>
        <v/>
      </c>
      <c r="P1857" s="20"/>
      <c r="Q1857" s="20"/>
      <c r="R1857" s="20"/>
      <c r="S1857" s="20"/>
      <c r="T1857" s="20"/>
      <c r="U1857" s="19"/>
    </row>
    <row r="1858" spans="1:21" ht="14">
      <c r="A1858" s="46" t="s">
        <v>3504</v>
      </c>
      <c r="B1858" s="152" t="s">
        <v>3503</v>
      </c>
      <c r="C1858" s="107"/>
      <c r="D1858" s="148" t="s">
        <v>3226</v>
      </c>
      <c r="E1858" s="11" t="str">
        <f ca="1">IF(AND(J1858&lt;&gt;"", O1858&lt;&gt;"", TODAY() &gt; O1858, N1858=""), "포스팅 지연",
IF(N1858&lt;&gt;"", "포스팅 완료",
IF(M1858=TRUE, "시술 완료",
IF(L1858=TRUE, "콘텐츠 가이드 전송",
IF(NOT(ISBLANK(J1858)), "예약 확정",
IF(I1858=TRUE, "구글폼 회신",
IF(H1858=TRUE, "구글폼 전송",
IF(G1858=TRUE, "거절",
IF(F1858=TRUE, "회신 수신",
"태핑 완료 회신대기")))))
))))</f>
        <v>태핑 완료 회신대기</v>
      </c>
      <c r="F1858" s="13" t="b">
        <v>0</v>
      </c>
      <c r="G1858" s="13" t="b">
        <v>0</v>
      </c>
      <c r="H1858" s="13" t="b">
        <v>0</v>
      </c>
      <c r="I1858" s="13" t="b">
        <f>IF(COUNTIF([1]!Form_Responses1[[#All],[Instagram account
(ex. idenel_official - Do not put "@")]], LOWER(A1858)) &gt; 0, TRUE, FALSE)</f>
        <v>0</v>
      </c>
      <c r="J1858" s="14"/>
      <c r="K1858" s="11" t="str">
        <f>IFERROR(VLOOKUP(LOWER(A1858), '[1]설문지 응답 시트1'!I:N, 6, FALSE), "")</f>
        <v/>
      </c>
      <c r="L1858" s="13" t="b">
        <v>0</v>
      </c>
      <c r="M1858" s="13" t="b">
        <v>0</v>
      </c>
      <c r="N1858" s="11"/>
      <c r="O1858" s="12" t="str">
        <f>IF(ISBLANK(Table1[[#This Row],[예약일(확정)]]),"",Table1[[#This Row],[예약일(확정)]]+7)</f>
        <v/>
      </c>
      <c r="P1858" s="11"/>
      <c r="Q1858" s="11"/>
      <c r="R1858" s="11"/>
      <c r="S1858" s="11"/>
      <c r="T1858" s="11"/>
      <c r="U1858" s="10"/>
    </row>
    <row r="1859" spans="1:21" ht="14">
      <c r="A1859" s="47" t="s">
        <v>775</v>
      </c>
      <c r="B1859" s="151" t="s">
        <v>3502</v>
      </c>
      <c r="C1859" s="109"/>
      <c r="D1859" s="150" t="s">
        <v>3226</v>
      </c>
      <c r="E1859" s="20" t="str">
        <f ca="1">IF(AND(J1859&lt;&gt;"", O1859&lt;&gt;"", TODAY() &gt; O1859, N1859=""), "포스팅 지연",
IF(N1859&lt;&gt;"", "포스팅 완료",
IF(M1859=TRUE, "시술 완료",
IF(L1859=TRUE, "콘텐츠 가이드 전송",
IF(NOT(ISBLANK(J1859)), "예약 확정",
IF(I1859=TRUE, "구글폼 회신",
IF(H1859=TRUE, "구글폼 전송",
IF(G1859=TRUE, "거절",
IF(F1859=TRUE, "회신 수신",
"태핑 완료 회신대기")))))
))))</f>
        <v>회신 수신</v>
      </c>
      <c r="F1859" s="22" t="b">
        <v>1</v>
      </c>
      <c r="G1859" s="22" t="b">
        <v>0</v>
      </c>
      <c r="H1859" s="22" t="b">
        <v>0</v>
      </c>
      <c r="I1859" s="22" t="b">
        <f>IF(COUNTIF([1]!Form_Responses1[[#All],[Instagram account
(ex. idenel_official - Do not put "@")]], LOWER(A1859)) &gt; 0, TRUE, FALSE)</f>
        <v>0</v>
      </c>
      <c r="J1859" s="23"/>
      <c r="K1859" s="20" t="str">
        <f>IFERROR(VLOOKUP(LOWER(A1859), '[1]설문지 응답 시트1'!I:N, 6, FALSE), "")</f>
        <v/>
      </c>
      <c r="L1859" s="22" t="b">
        <v>0</v>
      </c>
      <c r="M1859" s="22" t="b">
        <v>0</v>
      </c>
      <c r="N1859" s="20"/>
      <c r="O1859" s="21" t="str">
        <f>IF(ISBLANK(Table1[[#This Row],[예약일(확정)]]),"",Table1[[#This Row],[예약일(확정)]]+7)</f>
        <v/>
      </c>
      <c r="P1859" s="20"/>
      <c r="Q1859" s="20"/>
      <c r="R1859" s="20"/>
      <c r="S1859" s="20"/>
      <c r="T1859" s="20"/>
      <c r="U1859" s="19"/>
    </row>
    <row r="1860" spans="1:21" ht="14">
      <c r="A1860" s="46" t="s">
        <v>3501</v>
      </c>
      <c r="B1860" s="152" t="s">
        <v>3500</v>
      </c>
      <c r="C1860" s="107"/>
      <c r="D1860" s="148" t="s">
        <v>3226</v>
      </c>
      <c r="E1860" s="11" t="str">
        <f ca="1">IF(AND(J1860&lt;&gt;"", O1860&lt;&gt;"", TODAY() &gt; O1860, N1860=""), "포스팅 지연",
IF(N1860&lt;&gt;"", "포스팅 완료",
IF(M1860=TRUE, "시술 완료",
IF(L1860=TRUE, "콘텐츠 가이드 전송",
IF(NOT(ISBLANK(J1860)), "예약 확정",
IF(I1860=TRUE, "구글폼 회신",
IF(H1860=TRUE, "구글폼 전송",
IF(G1860=TRUE, "거절",
IF(F1860=TRUE, "회신 수신",
"태핑 완료 회신대기")))))
))))</f>
        <v>회신 수신</v>
      </c>
      <c r="F1860" s="13" t="b">
        <v>1</v>
      </c>
      <c r="G1860" s="13" t="b">
        <v>0</v>
      </c>
      <c r="H1860" s="13" t="b">
        <v>0</v>
      </c>
      <c r="I1860" s="13" t="b">
        <f>IF(COUNTIF([1]!Form_Responses1[[#All],[Instagram account
(ex. idenel_official - Do not put "@")]], LOWER(A1860)) &gt; 0, TRUE, FALSE)</f>
        <v>0</v>
      </c>
      <c r="J1860" s="14"/>
      <c r="K1860" s="11" t="str">
        <f>IFERROR(VLOOKUP(LOWER(A1860), '[1]설문지 응답 시트1'!I:N, 6, FALSE), "")</f>
        <v/>
      </c>
      <c r="L1860" s="13" t="b">
        <v>0</v>
      </c>
      <c r="M1860" s="13" t="b">
        <v>0</v>
      </c>
      <c r="N1860" s="11"/>
      <c r="O1860" s="12" t="str">
        <f>IF(ISBLANK(Table1[[#This Row],[예약일(확정)]]),"",Table1[[#This Row],[예약일(확정)]]+7)</f>
        <v/>
      </c>
      <c r="P1860" s="11"/>
      <c r="Q1860" s="11"/>
      <c r="R1860" s="11"/>
      <c r="S1860" s="11"/>
      <c r="T1860" s="11"/>
      <c r="U1860" s="10"/>
    </row>
    <row r="1861" spans="1:21" ht="14">
      <c r="A1861" s="47" t="s">
        <v>3499</v>
      </c>
      <c r="B1861" s="151" t="s">
        <v>3498</v>
      </c>
      <c r="C1861" s="109"/>
      <c r="D1861" s="150" t="s">
        <v>3226</v>
      </c>
      <c r="E1861" s="20" t="str">
        <f ca="1">IF(AND(J1861&lt;&gt;"", O1861&lt;&gt;"", TODAY() &gt; O1861, N1861=""), "포스팅 지연",
IF(N1861&lt;&gt;"", "포스팅 완료",
IF(M1861=TRUE, "시술 완료",
IF(L1861=TRUE, "콘텐츠 가이드 전송",
IF(NOT(ISBLANK(J1861)), "예약 확정",
IF(I1861=TRUE, "구글폼 회신",
IF(H1861=TRUE, "구글폼 전송",
IF(G1861=TRUE, "거절",
IF(F1861=TRUE, "회신 수신",
"태핑 완료 회신대기")))))
))))</f>
        <v>태핑 완료 회신대기</v>
      </c>
      <c r="F1861" s="22" t="b">
        <v>0</v>
      </c>
      <c r="G1861" s="22" t="b">
        <v>0</v>
      </c>
      <c r="H1861" s="22" t="b">
        <v>0</v>
      </c>
      <c r="I1861" s="22" t="b">
        <f>IF(COUNTIF([1]!Form_Responses1[[#All],[Instagram account
(ex. idenel_official - Do not put "@")]], LOWER(A1861)) &gt; 0, TRUE, FALSE)</f>
        <v>0</v>
      </c>
      <c r="J1861" s="23"/>
      <c r="K1861" s="20" t="str">
        <f>IFERROR(VLOOKUP(LOWER(A1861), '[1]설문지 응답 시트1'!I:N, 6, FALSE), "")</f>
        <v/>
      </c>
      <c r="L1861" s="22" t="b">
        <v>0</v>
      </c>
      <c r="M1861" s="22" t="b">
        <v>0</v>
      </c>
      <c r="N1861" s="20"/>
      <c r="O1861" s="21" t="str">
        <f>IF(ISBLANK(Table1[[#This Row],[예약일(확정)]]),"",Table1[[#This Row],[예약일(확정)]]+7)</f>
        <v/>
      </c>
      <c r="P1861" s="20"/>
      <c r="Q1861" s="20"/>
      <c r="R1861" s="20"/>
      <c r="S1861" s="20"/>
      <c r="T1861" s="20"/>
      <c r="U1861" s="19"/>
    </row>
    <row r="1862" spans="1:21" ht="14">
      <c r="A1862" s="46" t="s">
        <v>3497</v>
      </c>
      <c r="B1862" s="152" t="s">
        <v>3496</v>
      </c>
      <c r="C1862" s="107"/>
      <c r="D1862" s="148" t="s">
        <v>3226</v>
      </c>
      <c r="E1862" s="11" t="str">
        <f ca="1">IF(AND(J1862&lt;&gt;"", O1862&lt;&gt;"", TODAY() &gt; O1862, N1862=""), "포스팅 지연",
IF(N1862&lt;&gt;"", "포스팅 완료",
IF(M1862=TRUE, "시술 완료",
IF(L1862=TRUE, "콘텐츠 가이드 전송",
IF(NOT(ISBLANK(J1862)), "예약 확정",
IF(I1862=TRUE, "구글폼 회신",
IF(H1862=TRUE, "구글폼 전송",
IF(G1862=TRUE, "거절",
IF(F1862=TRUE, "회신 수신",
"태핑 완료 회신대기")))))
))))</f>
        <v>태핑 완료 회신대기</v>
      </c>
      <c r="F1862" s="13" t="b">
        <v>0</v>
      </c>
      <c r="G1862" s="13" t="b">
        <v>0</v>
      </c>
      <c r="H1862" s="13" t="b">
        <v>0</v>
      </c>
      <c r="I1862" s="13" t="b">
        <f>IF(COUNTIF([1]!Form_Responses1[[#All],[Instagram account
(ex. idenel_official - Do not put "@")]], LOWER(A1862)) &gt; 0, TRUE, FALSE)</f>
        <v>0</v>
      </c>
      <c r="J1862" s="14"/>
      <c r="K1862" s="11" t="str">
        <f>IFERROR(VLOOKUP(LOWER(A1862), '[1]설문지 응답 시트1'!I:N, 6, FALSE), "")</f>
        <v/>
      </c>
      <c r="L1862" s="13" t="b">
        <v>0</v>
      </c>
      <c r="M1862" s="13" t="b">
        <v>0</v>
      </c>
      <c r="N1862" s="11"/>
      <c r="O1862" s="12" t="str">
        <f>IF(ISBLANK(Table1[[#This Row],[예약일(확정)]]),"",Table1[[#This Row],[예약일(확정)]]+7)</f>
        <v/>
      </c>
      <c r="P1862" s="11"/>
      <c r="Q1862" s="11"/>
      <c r="R1862" s="11"/>
      <c r="S1862" s="11"/>
      <c r="T1862" s="11"/>
      <c r="U1862" s="10"/>
    </row>
    <row r="1863" spans="1:21" ht="14">
      <c r="A1863" s="65" t="s">
        <v>3495</v>
      </c>
      <c r="B1863" s="151" t="s">
        <v>3494</v>
      </c>
      <c r="C1863" s="109"/>
      <c r="D1863" s="150" t="s">
        <v>3226</v>
      </c>
      <c r="E1863" s="20" t="str">
        <f ca="1">IF(AND(J1863&lt;&gt;"", O1863&lt;&gt;"", TODAY() &gt; O1863, N1863=""), "포스팅 지연",
IF(N1863&lt;&gt;"", "포스팅 완료",
IF(M1863=TRUE, "시술 완료",
IF(L1863=TRUE, "콘텐츠 가이드 전송",
IF(NOT(ISBLANK(J1863)), "예약 확정",
IF(I1863=TRUE, "구글폼 회신",
IF(H1863=TRUE, "구글폼 전송",
IF(G1863=TRUE, "거절",
IF(F1863=TRUE, "회신 수신",
"태핑 완료 회신대기")))))
))))</f>
        <v>태핑 완료 회신대기</v>
      </c>
      <c r="F1863" s="22" t="b">
        <v>0</v>
      </c>
      <c r="G1863" s="22" t="b">
        <v>0</v>
      </c>
      <c r="H1863" s="22" t="b">
        <v>0</v>
      </c>
      <c r="I1863" s="22" t="b">
        <f>IF(COUNTIF([1]!Form_Responses1[[#All],[Instagram account
(ex. idenel_official - Do not put "@")]], LOWER(A1863)) &gt; 0, TRUE, FALSE)</f>
        <v>0</v>
      </c>
      <c r="J1863" s="23"/>
      <c r="K1863" s="20" t="str">
        <f>IFERROR(VLOOKUP(LOWER(A1863), '[1]설문지 응답 시트1'!I:N, 6, FALSE), "")</f>
        <v/>
      </c>
      <c r="L1863" s="22" t="b">
        <v>0</v>
      </c>
      <c r="M1863" s="22" t="b">
        <v>0</v>
      </c>
      <c r="N1863" s="20"/>
      <c r="O1863" s="21" t="str">
        <f>IF(ISBLANK(Table1[[#This Row],[예약일(확정)]]),"",Table1[[#This Row],[예약일(확정)]]+7)</f>
        <v/>
      </c>
      <c r="P1863" s="20"/>
      <c r="Q1863" s="20"/>
      <c r="R1863" s="20"/>
      <c r="S1863" s="20"/>
      <c r="T1863" s="20"/>
      <c r="U1863" s="19"/>
    </row>
    <row r="1864" spans="1:21" ht="14">
      <c r="A1864" s="46" t="s">
        <v>3493</v>
      </c>
      <c r="B1864" s="152" t="s">
        <v>3492</v>
      </c>
      <c r="C1864" s="107"/>
      <c r="D1864" s="148" t="s">
        <v>3226</v>
      </c>
      <c r="E1864" s="11" t="str">
        <f ca="1">IF(AND(J1864&lt;&gt;"", O1864&lt;&gt;"", TODAY() &gt; O1864, N1864=""), "포스팅 지연",
IF(N1864&lt;&gt;"", "포스팅 완료",
IF(M1864=TRUE, "시술 완료",
IF(L1864=TRUE, "콘텐츠 가이드 전송",
IF(NOT(ISBLANK(J1864)), "예약 확정",
IF(I1864=TRUE, "구글폼 회신",
IF(H1864=TRUE, "구글폼 전송",
IF(G1864=TRUE, "거절",
IF(F1864=TRUE, "회신 수신",
"태핑 완료 회신대기")))))
))))</f>
        <v>태핑 완료 회신대기</v>
      </c>
      <c r="F1864" s="13" t="b">
        <v>0</v>
      </c>
      <c r="G1864" s="13" t="b">
        <v>0</v>
      </c>
      <c r="H1864" s="13" t="b">
        <v>0</v>
      </c>
      <c r="I1864" s="13" t="b">
        <f>IF(COUNTIF([1]!Form_Responses1[[#All],[Instagram account
(ex. idenel_official - Do not put "@")]], LOWER(A1864)) &gt; 0, TRUE, FALSE)</f>
        <v>0</v>
      </c>
      <c r="J1864" s="14"/>
      <c r="K1864" s="11" t="str">
        <f>IFERROR(VLOOKUP(LOWER(A1864), '[1]설문지 응답 시트1'!I:N, 6, FALSE), "")</f>
        <v/>
      </c>
      <c r="L1864" s="13" t="b">
        <v>0</v>
      </c>
      <c r="M1864" s="13" t="b">
        <v>0</v>
      </c>
      <c r="N1864" s="11"/>
      <c r="O1864" s="12" t="str">
        <f>IF(ISBLANK(Table1[[#This Row],[예약일(확정)]]),"",Table1[[#This Row],[예약일(확정)]]+7)</f>
        <v/>
      </c>
      <c r="P1864" s="11"/>
      <c r="Q1864" s="11"/>
      <c r="R1864" s="11"/>
      <c r="S1864" s="11"/>
      <c r="T1864" s="11"/>
      <c r="U1864" s="10"/>
    </row>
    <row r="1865" spans="1:21" ht="14">
      <c r="A1865" s="47" t="s">
        <v>3491</v>
      </c>
      <c r="B1865" s="151" t="s">
        <v>3490</v>
      </c>
      <c r="C1865" s="109"/>
      <c r="D1865" s="150" t="s">
        <v>3226</v>
      </c>
      <c r="E1865" s="20" t="str">
        <f ca="1">IF(AND(J1865&lt;&gt;"", O1865&lt;&gt;"", TODAY() &gt; O1865, N1865=""), "포스팅 지연",
IF(N1865&lt;&gt;"", "포스팅 완료",
IF(M1865=TRUE, "시술 완료",
IF(L1865=TRUE, "콘텐츠 가이드 전송",
IF(NOT(ISBLANK(J1865)), "예약 확정",
IF(I1865=TRUE, "구글폼 회신",
IF(H1865=TRUE, "구글폼 전송",
IF(G1865=TRUE, "거절",
IF(F1865=TRUE, "회신 수신",
"태핑 완료 회신대기")))))
))))</f>
        <v>태핑 완료 회신대기</v>
      </c>
      <c r="F1865" s="22" t="b">
        <v>0</v>
      </c>
      <c r="G1865" s="22" t="b">
        <v>0</v>
      </c>
      <c r="H1865" s="22" t="b">
        <v>0</v>
      </c>
      <c r="I1865" s="22" t="b">
        <f>IF(COUNTIF([1]!Form_Responses1[[#All],[Instagram account
(ex. idenel_official - Do not put "@")]], LOWER(A1865)) &gt; 0, TRUE, FALSE)</f>
        <v>0</v>
      </c>
      <c r="J1865" s="23"/>
      <c r="K1865" s="20" t="str">
        <f>IFERROR(VLOOKUP(LOWER(A1865), '[1]설문지 응답 시트1'!I:N, 6, FALSE), "")</f>
        <v/>
      </c>
      <c r="L1865" s="22" t="b">
        <v>0</v>
      </c>
      <c r="M1865" s="22" t="b">
        <v>0</v>
      </c>
      <c r="N1865" s="20"/>
      <c r="O1865" s="21" t="str">
        <f>IF(ISBLANK(Table1[[#This Row],[예약일(확정)]]),"",Table1[[#This Row],[예약일(확정)]]+7)</f>
        <v/>
      </c>
      <c r="P1865" s="20"/>
      <c r="Q1865" s="20"/>
      <c r="R1865" s="20"/>
      <c r="S1865" s="20"/>
      <c r="T1865" s="20"/>
      <c r="U1865" s="19"/>
    </row>
    <row r="1866" spans="1:21" ht="14">
      <c r="A1866" s="46" t="s">
        <v>3489</v>
      </c>
      <c r="B1866" s="152" t="s">
        <v>3488</v>
      </c>
      <c r="C1866" s="107"/>
      <c r="D1866" s="148" t="s">
        <v>3226</v>
      </c>
      <c r="E1866" s="11" t="str">
        <f ca="1">IF(AND(J1866&lt;&gt;"", O1866&lt;&gt;"", TODAY() &gt; O1866, N1866=""), "포스팅 지연",
IF(N1866&lt;&gt;"", "포스팅 완료",
IF(M1866=TRUE, "시술 완료",
IF(L1866=TRUE, "콘텐츠 가이드 전송",
IF(NOT(ISBLANK(J1866)), "예약 확정",
IF(I1866=TRUE, "구글폼 회신",
IF(H1866=TRUE, "구글폼 전송",
IF(G1866=TRUE, "거절",
IF(F1866=TRUE, "회신 수신",
"태핑 완료 회신대기")))))
))))</f>
        <v>태핑 완료 회신대기</v>
      </c>
      <c r="F1866" s="13" t="b">
        <v>0</v>
      </c>
      <c r="G1866" s="13" t="b">
        <v>0</v>
      </c>
      <c r="H1866" s="13" t="b">
        <v>0</v>
      </c>
      <c r="I1866" s="13" t="b">
        <f>IF(COUNTIF([1]!Form_Responses1[[#All],[Instagram account
(ex. idenel_official - Do not put "@")]], LOWER(A1866)) &gt; 0, TRUE, FALSE)</f>
        <v>0</v>
      </c>
      <c r="J1866" s="14"/>
      <c r="K1866" s="11" t="str">
        <f>IFERROR(VLOOKUP(LOWER(A1866), '[1]설문지 응답 시트1'!I:N, 6, FALSE), "")</f>
        <v/>
      </c>
      <c r="L1866" s="13" t="b">
        <v>0</v>
      </c>
      <c r="M1866" s="13" t="b">
        <v>0</v>
      </c>
      <c r="N1866" s="11"/>
      <c r="O1866" s="12" t="str">
        <f>IF(ISBLANK(Table1[[#This Row],[예약일(확정)]]),"",Table1[[#This Row],[예약일(확정)]]+7)</f>
        <v/>
      </c>
      <c r="P1866" s="11"/>
      <c r="Q1866" s="11"/>
      <c r="R1866" s="11"/>
      <c r="S1866" s="11"/>
      <c r="T1866" s="11"/>
      <c r="U1866" s="10"/>
    </row>
    <row r="1867" spans="1:21" ht="14">
      <c r="A1867" s="47" t="s">
        <v>3487</v>
      </c>
      <c r="B1867" s="151" t="s">
        <v>3486</v>
      </c>
      <c r="C1867" s="109"/>
      <c r="D1867" s="150" t="s">
        <v>3226</v>
      </c>
      <c r="E1867" s="20" t="str">
        <f ca="1">IF(AND(J1867&lt;&gt;"", O1867&lt;&gt;"", TODAY() &gt; O1867, N1867=""), "포스팅 지연",
IF(N1867&lt;&gt;"", "포스팅 완료",
IF(M1867=TRUE, "시술 완료",
IF(L1867=TRUE, "콘텐츠 가이드 전송",
IF(NOT(ISBLANK(J1867)), "예약 확정",
IF(I1867=TRUE, "구글폼 회신",
IF(H1867=TRUE, "구글폼 전송",
IF(G1867=TRUE, "거절",
IF(F1867=TRUE, "회신 수신",
"태핑 완료 회신대기")))))
))))</f>
        <v>태핑 완료 회신대기</v>
      </c>
      <c r="F1867" s="22" t="b">
        <v>0</v>
      </c>
      <c r="G1867" s="22" t="b">
        <v>0</v>
      </c>
      <c r="H1867" s="22" t="b">
        <v>0</v>
      </c>
      <c r="I1867" s="22" t="b">
        <f>IF(COUNTIF([1]!Form_Responses1[[#All],[Instagram account
(ex. idenel_official - Do not put "@")]], LOWER(A1867)) &gt; 0, TRUE, FALSE)</f>
        <v>0</v>
      </c>
      <c r="J1867" s="23"/>
      <c r="K1867" s="20" t="str">
        <f>IFERROR(VLOOKUP(LOWER(A1867), '[1]설문지 응답 시트1'!I:N, 6, FALSE), "")</f>
        <v/>
      </c>
      <c r="L1867" s="22" t="b">
        <v>0</v>
      </c>
      <c r="M1867" s="22" t="b">
        <v>0</v>
      </c>
      <c r="N1867" s="20"/>
      <c r="O1867" s="21" t="str">
        <f>IF(ISBLANK(Table1[[#This Row],[예약일(확정)]]),"",Table1[[#This Row],[예약일(확정)]]+7)</f>
        <v/>
      </c>
      <c r="P1867" s="20"/>
      <c r="Q1867" s="20"/>
      <c r="R1867" s="20"/>
      <c r="S1867" s="20"/>
      <c r="T1867" s="20"/>
      <c r="U1867" s="19"/>
    </row>
    <row r="1868" spans="1:21" ht="14">
      <c r="A1868" s="46" t="s">
        <v>3485</v>
      </c>
      <c r="B1868" s="152" t="s">
        <v>3484</v>
      </c>
      <c r="C1868" s="107"/>
      <c r="D1868" s="148" t="s">
        <v>3226</v>
      </c>
      <c r="E1868" s="11" t="str">
        <f ca="1">IF(AND(J1868&lt;&gt;"", O1868&lt;&gt;"", TODAY() &gt; O1868, N1868=""), "포스팅 지연",
IF(N1868&lt;&gt;"", "포스팅 완료",
IF(M1868=TRUE, "시술 완료",
IF(L1868=TRUE, "콘텐츠 가이드 전송",
IF(NOT(ISBLANK(J1868)), "예약 확정",
IF(I1868=TRUE, "구글폼 회신",
IF(H1868=TRUE, "구글폼 전송",
IF(G1868=TRUE, "거절",
IF(F1868=TRUE, "회신 수신",
"태핑 완료 회신대기")))))
))))</f>
        <v>거절</v>
      </c>
      <c r="F1868" s="13" t="b">
        <v>1</v>
      </c>
      <c r="G1868" s="13" t="b">
        <v>1</v>
      </c>
      <c r="H1868" s="13" t="b">
        <v>0</v>
      </c>
      <c r="I1868" s="13" t="b">
        <f>IF(COUNTIF([1]!Form_Responses1[[#All],[Instagram account
(ex. idenel_official - Do not put "@")]], LOWER(A1868)) &gt; 0, TRUE, FALSE)</f>
        <v>0</v>
      </c>
      <c r="J1868" s="14"/>
      <c r="K1868" s="11" t="str">
        <f>IFERROR(VLOOKUP(LOWER(A1868), '[1]설문지 응답 시트1'!I:N, 6, FALSE), "")</f>
        <v/>
      </c>
      <c r="L1868" s="13" t="b">
        <v>0</v>
      </c>
      <c r="M1868" s="13" t="b">
        <v>0</v>
      </c>
      <c r="N1868" s="11"/>
      <c r="O1868" s="12" t="str">
        <f>IF(ISBLANK(Table1[[#This Row],[예약일(확정)]]),"",Table1[[#This Row],[예약일(확정)]]+7)</f>
        <v/>
      </c>
      <c r="P1868" s="11"/>
      <c r="Q1868" s="11"/>
      <c r="R1868" s="11"/>
      <c r="S1868" s="11"/>
      <c r="T1868" s="11"/>
      <c r="U1868" s="10"/>
    </row>
    <row r="1869" spans="1:21" ht="14">
      <c r="A1869" s="47" t="s">
        <v>3483</v>
      </c>
      <c r="B1869" s="151" t="s">
        <v>3482</v>
      </c>
      <c r="C1869" s="109"/>
      <c r="D1869" s="150" t="s">
        <v>3226</v>
      </c>
      <c r="E1869" s="20" t="str">
        <f ca="1">IF(AND(J1869&lt;&gt;"", O1869&lt;&gt;"", TODAY() &gt; O1869, N1869=""), "포스팅 지연",
IF(N1869&lt;&gt;"", "포스팅 완료",
IF(M1869=TRUE, "시술 완료",
IF(L1869=TRUE, "콘텐츠 가이드 전송",
IF(NOT(ISBLANK(J1869)), "예약 확정",
IF(I1869=TRUE, "구글폼 회신",
IF(H1869=TRUE, "구글폼 전송",
IF(G1869=TRUE, "거절",
IF(F1869=TRUE, "회신 수신",
"태핑 완료 회신대기")))))
))))</f>
        <v>회신 수신</v>
      </c>
      <c r="F1869" s="22" t="b">
        <v>1</v>
      </c>
      <c r="G1869" s="22" t="b">
        <v>0</v>
      </c>
      <c r="H1869" s="22" t="b">
        <v>0</v>
      </c>
      <c r="I1869" s="22" t="b">
        <f>IF(COUNTIF([1]!Form_Responses1[[#All],[Instagram account
(ex. idenel_official - Do not put "@")]], LOWER(A1869)) &gt; 0, TRUE, FALSE)</f>
        <v>0</v>
      </c>
      <c r="J1869" s="23"/>
      <c r="K1869" s="20" t="str">
        <f>IFERROR(VLOOKUP(LOWER(A1869), '[1]설문지 응답 시트1'!I:N, 6, FALSE), "")</f>
        <v/>
      </c>
      <c r="L1869" s="22" t="b">
        <v>0</v>
      </c>
      <c r="M1869" s="22" t="b">
        <v>0</v>
      </c>
      <c r="N1869" s="20"/>
      <c r="O1869" s="21" t="str">
        <f>IF(ISBLANK(Table1[[#This Row],[예약일(확정)]]),"",Table1[[#This Row],[예약일(확정)]]+7)</f>
        <v/>
      </c>
      <c r="P1869" s="20"/>
      <c r="Q1869" s="20"/>
      <c r="R1869" s="20"/>
      <c r="S1869" s="20"/>
      <c r="T1869" s="20"/>
      <c r="U1869" s="19"/>
    </row>
    <row r="1870" spans="1:21" ht="14">
      <c r="A1870" s="46" t="s">
        <v>3481</v>
      </c>
      <c r="B1870" s="152" t="s">
        <v>3480</v>
      </c>
      <c r="C1870" s="107"/>
      <c r="D1870" s="148" t="s">
        <v>3226</v>
      </c>
      <c r="E1870" s="11" t="str">
        <f ca="1">IF(AND(J1870&lt;&gt;"", O1870&lt;&gt;"", TODAY() &gt; O1870, N1870=""), "포스팅 지연",
IF(N1870&lt;&gt;"", "포스팅 완료",
IF(M1870=TRUE, "시술 완료",
IF(L1870=TRUE, "콘텐츠 가이드 전송",
IF(NOT(ISBLANK(J1870)), "예약 확정",
IF(I1870=TRUE, "구글폼 회신",
IF(H1870=TRUE, "구글폼 전송",
IF(G1870=TRUE, "거절",
IF(F1870=TRUE, "회신 수신",
"태핑 완료 회신대기")))))
))))</f>
        <v>태핑 완료 회신대기</v>
      </c>
      <c r="F1870" s="13" t="b">
        <v>0</v>
      </c>
      <c r="G1870" s="13" t="b">
        <v>0</v>
      </c>
      <c r="H1870" s="13" t="b">
        <v>0</v>
      </c>
      <c r="I1870" s="13" t="b">
        <f>IF(COUNTIF([1]!Form_Responses1[[#All],[Instagram account
(ex. idenel_official - Do not put "@")]], LOWER(A1870)) &gt; 0, TRUE, FALSE)</f>
        <v>0</v>
      </c>
      <c r="J1870" s="14"/>
      <c r="K1870" s="11" t="str">
        <f>IFERROR(VLOOKUP(LOWER(A1870), '[1]설문지 응답 시트1'!I:N, 6, FALSE), "")</f>
        <v/>
      </c>
      <c r="L1870" s="13" t="b">
        <v>0</v>
      </c>
      <c r="M1870" s="13" t="b">
        <v>0</v>
      </c>
      <c r="N1870" s="11"/>
      <c r="O1870" s="12" t="str">
        <f>IF(ISBLANK(Table1[[#This Row],[예약일(확정)]]),"",Table1[[#This Row],[예약일(확정)]]+7)</f>
        <v/>
      </c>
      <c r="P1870" s="11"/>
      <c r="Q1870" s="11"/>
      <c r="R1870" s="11"/>
      <c r="S1870" s="11"/>
      <c r="T1870" s="11"/>
      <c r="U1870" s="10"/>
    </row>
    <row r="1871" spans="1:21" ht="14">
      <c r="A1871" s="47" t="s">
        <v>3479</v>
      </c>
      <c r="B1871" s="151" t="s">
        <v>3478</v>
      </c>
      <c r="C1871" s="109"/>
      <c r="D1871" s="150" t="s">
        <v>3226</v>
      </c>
      <c r="E1871" s="20" t="str">
        <f ca="1">IF(AND(J1871&lt;&gt;"", O1871&lt;&gt;"", TODAY() &gt; O1871, N1871=""), "포스팅 지연",
IF(N1871&lt;&gt;"", "포스팅 완료",
IF(M1871=TRUE, "시술 완료",
IF(L1871=TRUE, "콘텐츠 가이드 전송",
IF(NOT(ISBLANK(J1871)), "예약 확정",
IF(I1871=TRUE, "구글폼 회신",
IF(H1871=TRUE, "구글폼 전송",
IF(G1871=TRUE, "거절",
IF(F1871=TRUE, "회신 수신",
"태핑 완료 회신대기")))))
))))</f>
        <v>태핑 완료 회신대기</v>
      </c>
      <c r="F1871" s="22" t="b">
        <v>0</v>
      </c>
      <c r="G1871" s="22" t="b">
        <v>0</v>
      </c>
      <c r="H1871" s="22" t="b">
        <v>0</v>
      </c>
      <c r="I1871" s="22" t="b">
        <f>IF(COUNTIF([1]!Form_Responses1[[#All],[Instagram account
(ex. idenel_official - Do not put "@")]], LOWER(A1871)) &gt; 0, TRUE, FALSE)</f>
        <v>0</v>
      </c>
      <c r="J1871" s="23"/>
      <c r="K1871" s="20" t="str">
        <f>IFERROR(VLOOKUP(LOWER(A1871), '[1]설문지 응답 시트1'!I:N, 6, FALSE), "")</f>
        <v/>
      </c>
      <c r="L1871" s="22" t="b">
        <v>0</v>
      </c>
      <c r="M1871" s="22" t="b">
        <v>0</v>
      </c>
      <c r="N1871" s="20"/>
      <c r="O1871" s="21" t="str">
        <f>IF(ISBLANK(Table1[[#This Row],[예약일(확정)]]),"",Table1[[#This Row],[예약일(확정)]]+7)</f>
        <v/>
      </c>
      <c r="P1871" s="20"/>
      <c r="Q1871" s="20"/>
      <c r="R1871" s="20"/>
      <c r="S1871" s="20"/>
      <c r="T1871" s="20"/>
      <c r="U1871" s="19"/>
    </row>
    <row r="1872" spans="1:21" ht="14">
      <c r="A1872" s="46" t="s">
        <v>3477</v>
      </c>
      <c r="B1872" s="152" t="s">
        <v>3476</v>
      </c>
      <c r="C1872" s="107"/>
      <c r="D1872" s="148" t="s">
        <v>3226</v>
      </c>
      <c r="E1872" s="11" t="str">
        <f ca="1">IF(AND(J1872&lt;&gt;"", O1872&lt;&gt;"", TODAY() &gt; O1872, N1872=""), "포스팅 지연",
IF(N1872&lt;&gt;"", "포스팅 완료",
IF(M1872=TRUE, "시술 완료",
IF(L1872=TRUE, "콘텐츠 가이드 전송",
IF(NOT(ISBLANK(J1872)), "예약 확정",
IF(I1872=TRUE, "구글폼 회신",
IF(H1872=TRUE, "구글폼 전송",
IF(G1872=TRUE, "거절",
IF(F1872=TRUE, "회신 수신",
"태핑 완료 회신대기")))))
))))</f>
        <v>태핑 완료 회신대기</v>
      </c>
      <c r="F1872" s="13" t="b">
        <v>0</v>
      </c>
      <c r="G1872" s="13" t="b">
        <v>0</v>
      </c>
      <c r="H1872" s="13" t="b">
        <v>0</v>
      </c>
      <c r="I1872" s="13" t="b">
        <f>IF(COUNTIF([1]!Form_Responses1[[#All],[Instagram account
(ex. idenel_official - Do not put "@")]], LOWER(A1872)) &gt; 0, TRUE, FALSE)</f>
        <v>0</v>
      </c>
      <c r="J1872" s="14"/>
      <c r="K1872" s="11" t="str">
        <f>IFERROR(VLOOKUP(LOWER(A1872), '[1]설문지 응답 시트1'!I:N, 6, FALSE), "")</f>
        <v/>
      </c>
      <c r="L1872" s="13" t="b">
        <v>0</v>
      </c>
      <c r="M1872" s="13" t="b">
        <v>0</v>
      </c>
      <c r="N1872" s="11"/>
      <c r="O1872" s="12" t="str">
        <f>IF(ISBLANK(Table1[[#This Row],[예약일(확정)]]),"",Table1[[#This Row],[예약일(확정)]]+7)</f>
        <v/>
      </c>
      <c r="P1872" s="11"/>
      <c r="Q1872" s="11"/>
      <c r="R1872" s="11"/>
      <c r="S1872" s="11"/>
      <c r="T1872" s="11"/>
      <c r="U1872" s="10"/>
    </row>
    <row r="1873" spans="1:21" ht="14">
      <c r="A1873" s="47" t="s">
        <v>3475</v>
      </c>
      <c r="B1873" s="151" t="s">
        <v>3474</v>
      </c>
      <c r="C1873" s="109"/>
      <c r="D1873" s="150" t="s">
        <v>3226</v>
      </c>
      <c r="E1873" s="20" t="str">
        <f ca="1">IF(AND(J1873&lt;&gt;"", O1873&lt;&gt;"", TODAY() &gt; O1873, N1873=""), "포스팅 지연",
IF(N1873&lt;&gt;"", "포스팅 완료",
IF(M1873=TRUE, "시술 완료",
IF(L1873=TRUE, "콘텐츠 가이드 전송",
IF(NOT(ISBLANK(J1873)), "예약 확정",
IF(I1873=TRUE, "구글폼 회신",
IF(H1873=TRUE, "구글폼 전송",
IF(G1873=TRUE, "거절",
IF(F1873=TRUE, "회신 수신",
"태핑 완료 회신대기")))))
))))</f>
        <v>태핑 완료 회신대기</v>
      </c>
      <c r="F1873" s="22" t="b">
        <v>0</v>
      </c>
      <c r="G1873" s="22" t="b">
        <v>0</v>
      </c>
      <c r="H1873" s="22" t="b">
        <v>0</v>
      </c>
      <c r="I1873" s="22" t="b">
        <f>IF(COUNTIF([1]!Form_Responses1[[#All],[Instagram account
(ex. idenel_official - Do not put "@")]], LOWER(A1873)) &gt; 0, TRUE, FALSE)</f>
        <v>0</v>
      </c>
      <c r="J1873" s="23"/>
      <c r="K1873" s="20" t="str">
        <f>IFERROR(VLOOKUP(LOWER(A1873), '[1]설문지 응답 시트1'!I:N, 6, FALSE), "")</f>
        <v/>
      </c>
      <c r="L1873" s="22" t="b">
        <v>0</v>
      </c>
      <c r="M1873" s="22" t="b">
        <v>0</v>
      </c>
      <c r="N1873" s="20"/>
      <c r="O1873" s="21" t="str">
        <f>IF(ISBLANK(Table1[[#This Row],[예약일(확정)]]),"",Table1[[#This Row],[예약일(확정)]]+7)</f>
        <v/>
      </c>
      <c r="P1873" s="20"/>
      <c r="Q1873" s="20"/>
      <c r="R1873" s="20"/>
      <c r="S1873" s="20"/>
      <c r="T1873" s="20"/>
      <c r="U1873" s="19"/>
    </row>
    <row r="1874" spans="1:21" ht="14">
      <c r="A1874" s="46" t="s">
        <v>3473</v>
      </c>
      <c r="B1874" s="152" t="s">
        <v>3472</v>
      </c>
      <c r="C1874" s="107"/>
      <c r="D1874" s="148" t="s">
        <v>3226</v>
      </c>
      <c r="E1874" s="11" t="str">
        <f ca="1">IF(AND(J1874&lt;&gt;"", O1874&lt;&gt;"", TODAY() &gt; O1874, N1874=""), "포스팅 지연",
IF(N1874&lt;&gt;"", "포스팅 완료",
IF(M1874=TRUE, "시술 완료",
IF(L1874=TRUE, "콘텐츠 가이드 전송",
IF(NOT(ISBLANK(J1874)), "예약 확정",
IF(I1874=TRUE, "구글폼 회신",
IF(H1874=TRUE, "구글폼 전송",
IF(G1874=TRUE, "거절",
IF(F1874=TRUE, "회신 수신",
"태핑 완료 회신대기")))))
))))</f>
        <v>태핑 완료 회신대기</v>
      </c>
      <c r="F1874" s="13" t="b">
        <v>0</v>
      </c>
      <c r="G1874" s="13" t="b">
        <v>0</v>
      </c>
      <c r="H1874" s="13" t="b">
        <v>0</v>
      </c>
      <c r="I1874" s="13" t="b">
        <f>IF(COUNTIF([1]!Form_Responses1[[#All],[Instagram account
(ex. idenel_official - Do not put "@")]], LOWER(A1874)) &gt; 0, TRUE, FALSE)</f>
        <v>0</v>
      </c>
      <c r="J1874" s="14"/>
      <c r="K1874" s="11" t="str">
        <f>IFERROR(VLOOKUP(LOWER(A1874), '[1]설문지 응답 시트1'!I:N, 6, FALSE), "")</f>
        <v/>
      </c>
      <c r="L1874" s="13" t="b">
        <v>0</v>
      </c>
      <c r="M1874" s="13" t="b">
        <v>0</v>
      </c>
      <c r="N1874" s="11"/>
      <c r="O1874" s="12" t="str">
        <f>IF(ISBLANK(Table1[[#This Row],[예약일(확정)]]),"",Table1[[#This Row],[예약일(확정)]]+7)</f>
        <v/>
      </c>
      <c r="P1874" s="11"/>
      <c r="Q1874" s="11"/>
      <c r="R1874" s="11"/>
      <c r="S1874" s="11"/>
      <c r="T1874" s="11"/>
      <c r="U1874" s="10"/>
    </row>
    <row r="1875" spans="1:21" ht="14">
      <c r="A1875" s="47" t="s">
        <v>3471</v>
      </c>
      <c r="B1875" s="151" t="s">
        <v>3470</v>
      </c>
      <c r="C1875" s="109"/>
      <c r="D1875" s="150" t="s">
        <v>3226</v>
      </c>
      <c r="E1875" s="20" t="str">
        <f ca="1">IF(AND(J1875&lt;&gt;"", O1875&lt;&gt;"", TODAY() &gt; O1875, N1875=""), "포스팅 지연",
IF(N1875&lt;&gt;"", "포스팅 완료",
IF(M1875=TRUE, "시술 완료",
IF(L1875=TRUE, "콘텐츠 가이드 전송",
IF(NOT(ISBLANK(J1875)), "예약 확정",
IF(I1875=TRUE, "구글폼 회신",
IF(H1875=TRUE, "구글폼 전송",
IF(G1875=TRUE, "거절",
IF(F1875=TRUE, "회신 수신",
"태핑 완료 회신대기")))))
))))</f>
        <v>태핑 완료 회신대기</v>
      </c>
      <c r="F1875" s="22" t="b">
        <v>0</v>
      </c>
      <c r="G1875" s="22" t="b">
        <v>0</v>
      </c>
      <c r="H1875" s="22" t="b">
        <v>0</v>
      </c>
      <c r="I1875" s="22" t="b">
        <f>IF(COUNTIF([1]!Form_Responses1[[#All],[Instagram account
(ex. idenel_official - Do not put "@")]], LOWER(A1875)) &gt; 0, TRUE, FALSE)</f>
        <v>0</v>
      </c>
      <c r="J1875" s="23"/>
      <c r="K1875" s="20" t="str">
        <f>IFERROR(VLOOKUP(LOWER(A1875), '[1]설문지 응답 시트1'!I:N, 6, FALSE), "")</f>
        <v/>
      </c>
      <c r="L1875" s="22" t="b">
        <v>0</v>
      </c>
      <c r="M1875" s="22" t="b">
        <v>0</v>
      </c>
      <c r="N1875" s="20"/>
      <c r="O1875" s="21" t="str">
        <f>IF(ISBLANK(Table1[[#This Row],[예약일(확정)]]),"",Table1[[#This Row],[예약일(확정)]]+7)</f>
        <v/>
      </c>
      <c r="P1875" s="20"/>
      <c r="Q1875" s="20"/>
      <c r="R1875" s="20"/>
      <c r="S1875" s="20"/>
      <c r="T1875" s="20"/>
      <c r="U1875" s="19"/>
    </row>
    <row r="1876" spans="1:21" ht="14">
      <c r="A1876" s="46" t="s">
        <v>3469</v>
      </c>
      <c r="B1876" s="152" t="s">
        <v>3468</v>
      </c>
      <c r="C1876" s="107"/>
      <c r="D1876" s="148" t="s">
        <v>3226</v>
      </c>
      <c r="E1876" s="11" t="str">
        <f ca="1">IF(AND(J1876&lt;&gt;"", O1876&lt;&gt;"", TODAY() &gt; O1876, N1876=""), "포스팅 지연",
IF(N1876&lt;&gt;"", "포스팅 완료",
IF(M1876=TRUE, "시술 완료",
IF(L1876=TRUE, "콘텐츠 가이드 전송",
IF(NOT(ISBLANK(J1876)), "예약 확정",
IF(I1876=TRUE, "구글폼 회신",
IF(H1876=TRUE, "구글폼 전송",
IF(G1876=TRUE, "거절",
IF(F1876=TRUE, "회신 수신",
"태핑 완료 회신대기")))))
))))</f>
        <v>태핑 완료 회신대기</v>
      </c>
      <c r="F1876" s="13" t="b">
        <v>0</v>
      </c>
      <c r="G1876" s="13" t="b">
        <v>0</v>
      </c>
      <c r="H1876" s="13" t="b">
        <v>0</v>
      </c>
      <c r="I1876" s="13" t="b">
        <f>IF(COUNTIF([1]!Form_Responses1[[#All],[Instagram account
(ex. idenel_official - Do not put "@")]], LOWER(A1876)) &gt; 0, TRUE, FALSE)</f>
        <v>0</v>
      </c>
      <c r="J1876" s="14"/>
      <c r="K1876" s="11" t="str">
        <f>IFERROR(VLOOKUP(LOWER(A1876), '[1]설문지 응답 시트1'!I:N, 6, FALSE), "")</f>
        <v/>
      </c>
      <c r="L1876" s="13" t="b">
        <v>0</v>
      </c>
      <c r="M1876" s="13" t="b">
        <v>0</v>
      </c>
      <c r="N1876" s="11"/>
      <c r="O1876" s="12" t="str">
        <f>IF(ISBLANK(Table1[[#This Row],[예약일(확정)]]),"",Table1[[#This Row],[예약일(확정)]]+7)</f>
        <v/>
      </c>
      <c r="P1876" s="11"/>
      <c r="Q1876" s="11"/>
      <c r="R1876" s="11"/>
      <c r="S1876" s="11"/>
      <c r="T1876" s="11"/>
      <c r="U1876" s="10"/>
    </row>
    <row r="1877" spans="1:21" ht="14">
      <c r="A1877" s="47" t="s">
        <v>3467</v>
      </c>
      <c r="B1877" s="151" t="s">
        <v>3466</v>
      </c>
      <c r="C1877" s="109"/>
      <c r="D1877" s="150" t="s">
        <v>3226</v>
      </c>
      <c r="E1877" s="20" t="str">
        <f ca="1">IF(AND(J1877&lt;&gt;"", O1877&lt;&gt;"", TODAY() &gt; O1877, N1877=""), "포스팅 지연",
IF(N1877&lt;&gt;"", "포스팅 완료",
IF(M1877=TRUE, "시술 완료",
IF(L1877=TRUE, "콘텐츠 가이드 전송",
IF(NOT(ISBLANK(J1877)), "예약 확정",
IF(I1877=TRUE, "구글폼 회신",
IF(H1877=TRUE, "구글폼 전송",
IF(G1877=TRUE, "거절",
IF(F1877=TRUE, "회신 수신",
"태핑 완료 회신대기")))))
))))</f>
        <v>태핑 완료 회신대기</v>
      </c>
      <c r="F1877" s="22" t="b">
        <v>0</v>
      </c>
      <c r="G1877" s="22" t="b">
        <v>0</v>
      </c>
      <c r="H1877" s="22" t="b">
        <v>0</v>
      </c>
      <c r="I1877" s="22" t="b">
        <f>IF(COUNTIF([1]!Form_Responses1[[#All],[Instagram account
(ex. idenel_official - Do not put "@")]], LOWER(A1877)) &gt; 0, TRUE, FALSE)</f>
        <v>0</v>
      </c>
      <c r="J1877" s="23"/>
      <c r="K1877" s="20" t="str">
        <f>IFERROR(VLOOKUP(LOWER(A1877), '[1]설문지 응답 시트1'!I:N, 6, FALSE), "")</f>
        <v/>
      </c>
      <c r="L1877" s="22" t="b">
        <v>0</v>
      </c>
      <c r="M1877" s="22" t="b">
        <v>0</v>
      </c>
      <c r="N1877" s="20"/>
      <c r="O1877" s="21" t="str">
        <f>IF(ISBLANK(Table1[[#This Row],[예약일(확정)]]),"",Table1[[#This Row],[예약일(확정)]]+7)</f>
        <v/>
      </c>
      <c r="P1877" s="20"/>
      <c r="Q1877" s="20"/>
      <c r="R1877" s="20"/>
      <c r="S1877" s="20"/>
      <c r="T1877" s="20"/>
      <c r="U1877" s="19"/>
    </row>
    <row r="1878" spans="1:21" ht="14">
      <c r="A1878" s="46" t="s">
        <v>3465</v>
      </c>
      <c r="B1878" s="152" t="s">
        <v>3464</v>
      </c>
      <c r="C1878" s="107"/>
      <c r="D1878" s="148" t="s">
        <v>3226</v>
      </c>
      <c r="E1878" s="11" t="str">
        <f ca="1">IF(AND(J1878&lt;&gt;"", O1878&lt;&gt;"", TODAY() &gt; O1878, N1878=""), "포스팅 지연",
IF(N1878&lt;&gt;"", "포스팅 완료",
IF(M1878=TRUE, "시술 완료",
IF(L1878=TRUE, "콘텐츠 가이드 전송",
IF(NOT(ISBLANK(J1878)), "예약 확정",
IF(I1878=TRUE, "구글폼 회신",
IF(H1878=TRUE, "구글폼 전송",
IF(G1878=TRUE, "거절",
IF(F1878=TRUE, "회신 수신",
"태핑 완료 회신대기")))))
))))</f>
        <v>태핑 완료 회신대기</v>
      </c>
      <c r="F1878" s="13" t="b">
        <v>0</v>
      </c>
      <c r="G1878" s="13" t="b">
        <v>0</v>
      </c>
      <c r="H1878" s="13" t="b">
        <v>0</v>
      </c>
      <c r="I1878" s="13" t="b">
        <f>IF(COUNTIF([1]!Form_Responses1[[#All],[Instagram account
(ex. idenel_official - Do not put "@")]], LOWER(A1878)) &gt; 0, TRUE, FALSE)</f>
        <v>0</v>
      </c>
      <c r="J1878" s="14"/>
      <c r="K1878" s="11" t="str">
        <f>IFERROR(VLOOKUP(LOWER(A1878), '[1]설문지 응답 시트1'!I:N, 6, FALSE), "")</f>
        <v/>
      </c>
      <c r="L1878" s="13" t="b">
        <v>0</v>
      </c>
      <c r="M1878" s="13" t="b">
        <v>0</v>
      </c>
      <c r="N1878" s="11"/>
      <c r="O1878" s="12" t="str">
        <f>IF(ISBLANK(Table1[[#This Row],[예약일(확정)]]),"",Table1[[#This Row],[예약일(확정)]]+7)</f>
        <v/>
      </c>
      <c r="P1878" s="11"/>
      <c r="Q1878" s="11"/>
      <c r="R1878" s="11"/>
      <c r="S1878" s="11"/>
      <c r="T1878" s="11"/>
      <c r="U1878" s="10"/>
    </row>
    <row r="1879" spans="1:21" ht="14">
      <c r="A1879" s="47" t="s">
        <v>3463</v>
      </c>
      <c r="B1879" s="151" t="s">
        <v>3462</v>
      </c>
      <c r="C1879" s="109"/>
      <c r="D1879" s="150" t="s">
        <v>3226</v>
      </c>
      <c r="E1879" s="20" t="str">
        <f ca="1">IF(AND(J1879&lt;&gt;"", O1879&lt;&gt;"", TODAY() &gt; O1879, N1879=""), "포스팅 지연",
IF(N1879&lt;&gt;"", "포스팅 완료",
IF(M1879=TRUE, "시술 완료",
IF(L1879=TRUE, "콘텐츠 가이드 전송",
IF(NOT(ISBLANK(J1879)), "예약 확정",
IF(I1879=TRUE, "구글폼 회신",
IF(H1879=TRUE, "구글폼 전송",
IF(G1879=TRUE, "거절",
IF(F1879=TRUE, "회신 수신",
"태핑 완료 회신대기")))))
))))</f>
        <v>태핑 완료 회신대기</v>
      </c>
      <c r="F1879" s="22" t="b">
        <v>0</v>
      </c>
      <c r="G1879" s="22" t="b">
        <v>0</v>
      </c>
      <c r="H1879" s="22" t="b">
        <v>0</v>
      </c>
      <c r="I1879" s="22" t="b">
        <f>IF(COUNTIF([1]!Form_Responses1[[#All],[Instagram account
(ex. idenel_official - Do not put "@")]], LOWER(A1879)) &gt; 0, TRUE, FALSE)</f>
        <v>0</v>
      </c>
      <c r="J1879" s="23"/>
      <c r="K1879" s="20" t="str">
        <f>IFERROR(VLOOKUP(LOWER(A1879), '[1]설문지 응답 시트1'!I:N, 6, FALSE), "")</f>
        <v/>
      </c>
      <c r="L1879" s="22" t="b">
        <v>0</v>
      </c>
      <c r="M1879" s="22" t="b">
        <v>0</v>
      </c>
      <c r="N1879" s="20"/>
      <c r="O1879" s="21" t="str">
        <f>IF(ISBLANK(Table1[[#This Row],[예약일(확정)]]),"",Table1[[#This Row],[예약일(확정)]]+7)</f>
        <v/>
      </c>
      <c r="P1879" s="20"/>
      <c r="Q1879" s="20"/>
      <c r="R1879" s="20"/>
      <c r="S1879" s="20"/>
      <c r="T1879" s="20"/>
      <c r="U1879" s="19"/>
    </row>
    <row r="1880" spans="1:21" ht="14">
      <c r="A1880" s="46" t="s">
        <v>3461</v>
      </c>
      <c r="B1880" s="152" t="s">
        <v>3460</v>
      </c>
      <c r="C1880" s="107"/>
      <c r="D1880" s="148" t="s">
        <v>3226</v>
      </c>
      <c r="E1880" s="11" t="str">
        <f ca="1">IF(AND(J1880&lt;&gt;"", O1880&lt;&gt;"", TODAY() &gt; O1880, N1880=""), "포스팅 지연",
IF(N1880&lt;&gt;"", "포스팅 완료",
IF(M1880=TRUE, "시술 완료",
IF(L1880=TRUE, "콘텐츠 가이드 전송",
IF(NOT(ISBLANK(J1880)), "예약 확정",
IF(I1880=TRUE, "구글폼 회신",
IF(H1880=TRUE, "구글폼 전송",
IF(G1880=TRUE, "거절",
IF(F1880=TRUE, "회신 수신",
"태핑 완료 회신대기")))))
))))</f>
        <v>태핑 완료 회신대기</v>
      </c>
      <c r="F1880" s="13" t="b">
        <v>0</v>
      </c>
      <c r="G1880" s="13" t="b">
        <v>0</v>
      </c>
      <c r="H1880" s="13" t="b">
        <v>0</v>
      </c>
      <c r="I1880" s="13" t="b">
        <f>IF(COUNTIF([1]!Form_Responses1[[#All],[Instagram account
(ex. idenel_official - Do not put "@")]], LOWER(A1880)) &gt; 0, TRUE, FALSE)</f>
        <v>0</v>
      </c>
      <c r="J1880" s="14"/>
      <c r="K1880" s="11" t="str">
        <f>IFERROR(VLOOKUP(LOWER(A1880), '[1]설문지 응답 시트1'!I:N, 6, FALSE), "")</f>
        <v/>
      </c>
      <c r="L1880" s="13" t="b">
        <v>0</v>
      </c>
      <c r="M1880" s="13" t="b">
        <v>0</v>
      </c>
      <c r="N1880" s="11"/>
      <c r="O1880" s="12" t="str">
        <f>IF(ISBLANK(Table1[[#This Row],[예약일(확정)]]),"",Table1[[#This Row],[예약일(확정)]]+7)</f>
        <v/>
      </c>
      <c r="P1880" s="11"/>
      <c r="Q1880" s="11"/>
      <c r="R1880" s="11"/>
      <c r="S1880" s="11"/>
      <c r="T1880" s="11"/>
      <c r="U1880" s="10"/>
    </row>
    <row r="1881" spans="1:21" ht="14">
      <c r="A1881" s="164" t="s">
        <v>3459</v>
      </c>
      <c r="B1881" s="38" t="s">
        <v>3458</v>
      </c>
      <c r="C1881" s="37"/>
      <c r="D1881" s="150" t="s">
        <v>3226</v>
      </c>
      <c r="E1881" s="20" t="str">
        <f ca="1">IF(AND(J1881&lt;&gt;"", O1881&lt;&gt;"", TODAY() &gt; O1881, N1881=""), "포스팅 지연",
IF(N1881&lt;&gt;"", "포스팅 완료",
IF(M1881=TRUE, "시술 완료",
IF(L1881=TRUE, "콘텐츠 가이드 전송",
IF(NOT(ISBLANK(J1881)), "예약 확정",
IF(I1881=TRUE, "구글폼 회신",
IF(H1881=TRUE, "구글폼 전송",
IF(G1881=TRUE, "거절",
IF(F1881=TRUE, "회신 수신",
"태핑 완료 회신대기")))))
))))</f>
        <v>태핑 완료 회신대기</v>
      </c>
      <c r="F1881" s="22" t="b">
        <v>0</v>
      </c>
      <c r="G1881" s="22" t="b">
        <v>0</v>
      </c>
      <c r="H1881" s="22" t="b">
        <v>0</v>
      </c>
      <c r="I1881" s="22" t="b">
        <f>IF(COUNTIF([1]!Form_Responses1[[#All],[Instagram account
(ex. idenel_official - Do not put "@")]], LOWER(A1881)) &gt; 0, TRUE, FALSE)</f>
        <v>0</v>
      </c>
      <c r="J1881" s="23"/>
      <c r="K1881" s="20" t="str">
        <f>IFERROR(VLOOKUP(LOWER(A1881), '[1]설문지 응답 시트1'!I:N, 6, FALSE), "")</f>
        <v/>
      </c>
      <c r="L1881" s="22" t="b">
        <v>0</v>
      </c>
      <c r="M1881" s="22" t="b">
        <v>0</v>
      </c>
      <c r="N1881" s="20"/>
      <c r="O1881" s="21" t="str">
        <f>IF(ISBLANK(Table1[[#This Row],[예약일(확정)]]),"",Table1[[#This Row],[예약일(확정)]]+7)</f>
        <v/>
      </c>
      <c r="P1881" s="20"/>
      <c r="Q1881" s="20"/>
      <c r="R1881" s="20"/>
      <c r="S1881" s="20"/>
      <c r="T1881" s="20"/>
      <c r="U1881" s="19"/>
    </row>
    <row r="1882" spans="1:21" ht="14">
      <c r="A1882" s="64" t="s">
        <v>3457</v>
      </c>
      <c r="B1882" s="35" t="s">
        <v>3456</v>
      </c>
      <c r="C1882" s="34"/>
      <c r="D1882" s="148" t="s">
        <v>3226</v>
      </c>
      <c r="E1882" s="11" t="str">
        <f ca="1">IF(AND(J1882&lt;&gt;"", O1882&lt;&gt;"", TODAY() &gt; O1882, N1882=""), "포스팅 지연",
IF(N1882&lt;&gt;"", "포스팅 완료",
IF(M1882=TRUE, "시술 완료",
IF(L1882=TRUE, "콘텐츠 가이드 전송",
IF(NOT(ISBLANK(J1882)), "예약 확정",
IF(I1882=TRUE, "구글폼 회신",
IF(H1882=TRUE, "구글폼 전송",
IF(G1882=TRUE, "거절",
IF(F1882=TRUE, "회신 수신",
"태핑 완료 회신대기")))))
))))</f>
        <v>태핑 완료 회신대기</v>
      </c>
      <c r="F1882" s="13" t="b">
        <v>0</v>
      </c>
      <c r="G1882" s="13" t="b">
        <v>0</v>
      </c>
      <c r="H1882" s="13" t="b">
        <v>0</v>
      </c>
      <c r="I1882" s="13" t="b">
        <f>IF(COUNTIF([1]!Form_Responses1[[#All],[Instagram account
(ex. idenel_official - Do not put "@")]], LOWER(A1882)) &gt; 0, TRUE, FALSE)</f>
        <v>0</v>
      </c>
      <c r="J1882" s="14"/>
      <c r="K1882" s="11" t="str">
        <f>IFERROR(VLOOKUP(LOWER(A1882), '[1]설문지 응답 시트1'!I:N, 6, FALSE), "")</f>
        <v/>
      </c>
      <c r="L1882" s="13" t="b">
        <v>0</v>
      </c>
      <c r="M1882" s="13" t="b">
        <v>0</v>
      </c>
      <c r="N1882" s="11"/>
      <c r="O1882" s="12" t="str">
        <f>IF(ISBLANK(Table1[[#This Row],[예약일(확정)]]),"",Table1[[#This Row],[예약일(확정)]]+7)</f>
        <v/>
      </c>
      <c r="P1882" s="11"/>
      <c r="Q1882" s="11"/>
      <c r="R1882" s="11"/>
      <c r="S1882" s="11"/>
      <c r="T1882" s="11"/>
      <c r="U1882" s="10"/>
    </row>
    <row r="1883" spans="1:21" ht="14">
      <c r="A1883" s="164" t="s">
        <v>3455</v>
      </c>
      <c r="B1883" s="38" t="s">
        <v>3454</v>
      </c>
      <c r="C1883" s="37"/>
      <c r="D1883" s="150" t="s">
        <v>3226</v>
      </c>
      <c r="E1883" s="20" t="str">
        <f ca="1">IF(AND(J1883&lt;&gt;"", O1883&lt;&gt;"", TODAY() &gt; O1883, N1883=""), "포스팅 지연",
IF(N1883&lt;&gt;"", "포스팅 완료",
IF(M1883=TRUE, "시술 완료",
IF(L1883=TRUE, "콘텐츠 가이드 전송",
IF(NOT(ISBLANK(J1883)), "예약 확정",
IF(I1883=TRUE, "구글폼 회신",
IF(H1883=TRUE, "구글폼 전송",
IF(G1883=TRUE, "거절",
IF(F1883=TRUE, "회신 수신",
"태핑 완료 회신대기")))))
))))</f>
        <v>태핑 완료 회신대기</v>
      </c>
      <c r="F1883" s="22" t="b">
        <v>0</v>
      </c>
      <c r="G1883" s="22" t="b">
        <v>0</v>
      </c>
      <c r="H1883" s="22" t="b">
        <v>0</v>
      </c>
      <c r="I1883" s="22" t="b">
        <f>IF(COUNTIF([1]!Form_Responses1[[#All],[Instagram account
(ex. idenel_official - Do not put "@")]], LOWER(A1883)) &gt; 0, TRUE, FALSE)</f>
        <v>0</v>
      </c>
      <c r="J1883" s="23"/>
      <c r="K1883" s="20" t="str">
        <f>IFERROR(VLOOKUP(LOWER(A1883), '[1]설문지 응답 시트1'!I:N, 6, FALSE), "")</f>
        <v/>
      </c>
      <c r="L1883" s="22" t="b">
        <v>0</v>
      </c>
      <c r="M1883" s="22" t="b">
        <v>0</v>
      </c>
      <c r="N1883" s="20"/>
      <c r="O1883" s="21" t="str">
        <f>IF(ISBLANK(Table1[[#This Row],[예약일(확정)]]),"",Table1[[#This Row],[예약일(확정)]]+7)</f>
        <v/>
      </c>
      <c r="P1883" s="20"/>
      <c r="Q1883" s="20"/>
      <c r="R1883" s="20"/>
      <c r="S1883" s="20"/>
      <c r="T1883" s="20"/>
      <c r="U1883" s="19"/>
    </row>
    <row r="1884" spans="1:21" ht="14">
      <c r="A1884" s="64" t="s">
        <v>3453</v>
      </c>
      <c r="B1884" s="35" t="s">
        <v>3452</v>
      </c>
      <c r="C1884" s="34"/>
      <c r="D1884" s="148" t="s">
        <v>3226</v>
      </c>
      <c r="E1884" s="11" t="str">
        <f ca="1">IF(AND(J1884&lt;&gt;"", O1884&lt;&gt;"", TODAY() &gt; O1884, N1884=""), "포스팅 지연",
IF(N1884&lt;&gt;"", "포스팅 완료",
IF(M1884=TRUE, "시술 완료",
IF(L1884=TRUE, "콘텐츠 가이드 전송",
IF(NOT(ISBLANK(J1884)), "예약 확정",
IF(I1884=TRUE, "구글폼 회신",
IF(H1884=TRUE, "구글폼 전송",
IF(G1884=TRUE, "거절",
IF(F1884=TRUE, "회신 수신",
"태핑 완료 회신대기")))))
))))</f>
        <v>태핑 완료 회신대기</v>
      </c>
      <c r="F1884" s="13" t="b">
        <v>0</v>
      </c>
      <c r="G1884" s="13" t="b">
        <v>0</v>
      </c>
      <c r="H1884" s="13" t="b">
        <v>0</v>
      </c>
      <c r="I1884" s="13" t="b">
        <f>IF(COUNTIF([1]!Form_Responses1[[#All],[Instagram account
(ex. idenel_official - Do not put "@")]], LOWER(A1884)) &gt; 0, TRUE, FALSE)</f>
        <v>0</v>
      </c>
      <c r="J1884" s="14"/>
      <c r="K1884" s="11" t="str">
        <f>IFERROR(VLOOKUP(LOWER(A1884), '[1]설문지 응답 시트1'!I:N, 6, FALSE), "")</f>
        <v/>
      </c>
      <c r="L1884" s="13" t="b">
        <v>0</v>
      </c>
      <c r="M1884" s="13" t="b">
        <v>0</v>
      </c>
      <c r="N1884" s="11"/>
      <c r="O1884" s="12" t="str">
        <f>IF(ISBLANK(Table1[[#This Row],[예약일(확정)]]),"",Table1[[#This Row],[예약일(확정)]]+7)</f>
        <v/>
      </c>
      <c r="P1884" s="11"/>
      <c r="Q1884" s="11"/>
      <c r="R1884" s="11"/>
      <c r="S1884" s="11"/>
      <c r="T1884" s="11"/>
      <c r="U1884" s="10"/>
    </row>
    <row r="1885" spans="1:21" ht="14">
      <c r="A1885" s="164" t="s">
        <v>3451</v>
      </c>
      <c r="B1885" s="38" t="s">
        <v>3450</v>
      </c>
      <c r="C1885" s="37"/>
      <c r="D1885" s="150" t="s">
        <v>3226</v>
      </c>
      <c r="E1885" s="20" t="str">
        <f ca="1">IF(AND(J1885&lt;&gt;"", O1885&lt;&gt;"", TODAY() &gt; O1885, N1885=""), "포스팅 지연",
IF(N1885&lt;&gt;"", "포스팅 완료",
IF(M1885=TRUE, "시술 완료",
IF(L1885=TRUE, "콘텐츠 가이드 전송",
IF(NOT(ISBLANK(J1885)), "예약 확정",
IF(I1885=TRUE, "구글폼 회신",
IF(H1885=TRUE, "구글폼 전송",
IF(G1885=TRUE, "거절",
IF(F1885=TRUE, "회신 수신",
"태핑 완료 회신대기")))))
))))</f>
        <v>태핑 완료 회신대기</v>
      </c>
      <c r="F1885" s="22" t="b">
        <v>0</v>
      </c>
      <c r="G1885" s="22" t="b">
        <v>0</v>
      </c>
      <c r="H1885" s="22" t="b">
        <v>0</v>
      </c>
      <c r="I1885" s="22" t="b">
        <f>IF(COUNTIF([1]!Form_Responses1[[#All],[Instagram account
(ex. idenel_official - Do not put "@")]], LOWER(A1885)) &gt; 0, TRUE, FALSE)</f>
        <v>0</v>
      </c>
      <c r="J1885" s="23"/>
      <c r="K1885" s="20" t="str">
        <f>IFERROR(VLOOKUP(LOWER(A1885), '[1]설문지 응답 시트1'!I:N, 6, FALSE), "")</f>
        <v/>
      </c>
      <c r="L1885" s="22" t="b">
        <v>0</v>
      </c>
      <c r="M1885" s="22" t="b">
        <v>0</v>
      </c>
      <c r="N1885" s="20"/>
      <c r="O1885" s="21" t="str">
        <f>IF(ISBLANK(Table1[[#This Row],[예약일(확정)]]),"",Table1[[#This Row],[예약일(확정)]]+7)</f>
        <v/>
      </c>
      <c r="P1885" s="20"/>
      <c r="Q1885" s="20"/>
      <c r="R1885" s="20"/>
      <c r="S1885" s="20"/>
      <c r="T1885" s="20"/>
      <c r="U1885" s="19"/>
    </row>
    <row r="1886" spans="1:21" ht="14">
      <c r="A1886" s="64" t="s">
        <v>3449</v>
      </c>
      <c r="B1886" s="35" t="s">
        <v>3448</v>
      </c>
      <c r="C1886" s="34"/>
      <c r="D1886" s="148" t="s">
        <v>3226</v>
      </c>
      <c r="E1886" s="11" t="str">
        <f ca="1">IF(AND(J1886&lt;&gt;"", O1886&lt;&gt;"", TODAY() &gt; O1886, N1886=""), "포스팅 지연",
IF(N1886&lt;&gt;"", "포스팅 완료",
IF(M1886=TRUE, "시술 완료",
IF(L1886=TRUE, "콘텐츠 가이드 전송",
IF(NOT(ISBLANK(J1886)), "예약 확정",
IF(I1886=TRUE, "구글폼 회신",
IF(H1886=TRUE, "구글폼 전송",
IF(G1886=TRUE, "거절",
IF(F1886=TRUE, "회신 수신",
"태핑 완료 회신대기")))))
))))</f>
        <v>태핑 완료 회신대기</v>
      </c>
      <c r="F1886" s="13" t="b">
        <v>0</v>
      </c>
      <c r="G1886" s="13" t="b">
        <v>0</v>
      </c>
      <c r="H1886" s="13" t="b">
        <v>0</v>
      </c>
      <c r="I1886" s="13" t="b">
        <f>IF(COUNTIF([1]!Form_Responses1[[#All],[Instagram account
(ex. idenel_official - Do not put "@")]], LOWER(A1886)) &gt; 0, TRUE, FALSE)</f>
        <v>0</v>
      </c>
      <c r="J1886" s="14"/>
      <c r="K1886" s="11" t="str">
        <f>IFERROR(VLOOKUP(LOWER(A1886), '[1]설문지 응답 시트1'!I:N, 6, FALSE), "")</f>
        <v/>
      </c>
      <c r="L1886" s="13" t="b">
        <v>0</v>
      </c>
      <c r="M1886" s="13" t="b">
        <v>0</v>
      </c>
      <c r="N1886" s="11"/>
      <c r="O1886" s="12" t="str">
        <f>IF(ISBLANK(Table1[[#This Row],[예약일(확정)]]),"",Table1[[#This Row],[예약일(확정)]]+7)</f>
        <v/>
      </c>
      <c r="P1886" s="11"/>
      <c r="Q1886" s="11"/>
      <c r="R1886" s="11"/>
      <c r="S1886" s="11"/>
      <c r="T1886" s="11"/>
      <c r="U1886" s="10"/>
    </row>
    <row r="1887" spans="1:21" ht="14">
      <c r="A1887" s="164" t="s">
        <v>3447</v>
      </c>
      <c r="B1887" s="38" t="s">
        <v>3446</v>
      </c>
      <c r="C1887" s="37"/>
      <c r="D1887" s="150" t="s">
        <v>3226</v>
      </c>
      <c r="E1887" s="20" t="str">
        <f ca="1">IF(AND(J1887&lt;&gt;"", O1887&lt;&gt;"", TODAY() &gt; O1887, N1887=""), "포스팅 지연",
IF(N1887&lt;&gt;"", "포스팅 완료",
IF(M1887=TRUE, "시술 완료",
IF(L1887=TRUE, "콘텐츠 가이드 전송",
IF(NOT(ISBLANK(J1887)), "예약 확정",
IF(I1887=TRUE, "구글폼 회신",
IF(H1887=TRUE, "구글폼 전송",
IF(G1887=TRUE, "거절",
IF(F1887=TRUE, "회신 수신",
"태핑 완료 회신대기")))))
))))</f>
        <v>태핑 완료 회신대기</v>
      </c>
      <c r="F1887" s="22" t="b">
        <v>0</v>
      </c>
      <c r="G1887" s="22" t="b">
        <v>0</v>
      </c>
      <c r="H1887" s="22" t="b">
        <v>0</v>
      </c>
      <c r="I1887" s="22" t="b">
        <f>IF(COUNTIF([1]!Form_Responses1[[#All],[Instagram account
(ex. idenel_official - Do not put "@")]], LOWER(A1887)) &gt; 0, TRUE, FALSE)</f>
        <v>0</v>
      </c>
      <c r="J1887" s="23"/>
      <c r="K1887" s="20" t="str">
        <f>IFERROR(VLOOKUP(LOWER(A1887), '[1]설문지 응답 시트1'!I:N, 6, FALSE), "")</f>
        <v/>
      </c>
      <c r="L1887" s="22" t="b">
        <v>0</v>
      </c>
      <c r="M1887" s="22" t="b">
        <v>0</v>
      </c>
      <c r="N1887" s="20"/>
      <c r="O1887" s="21" t="str">
        <f>IF(ISBLANK(Table1[[#This Row],[예약일(확정)]]),"",Table1[[#This Row],[예약일(확정)]]+7)</f>
        <v/>
      </c>
      <c r="P1887" s="20"/>
      <c r="Q1887" s="20"/>
      <c r="R1887" s="20"/>
      <c r="S1887" s="20"/>
      <c r="T1887" s="20"/>
      <c r="U1887" s="19"/>
    </row>
    <row r="1888" spans="1:21" ht="14">
      <c r="A1888" s="46" t="s">
        <v>3445</v>
      </c>
      <c r="B1888" s="152" t="s">
        <v>3444</v>
      </c>
      <c r="C1888" s="107"/>
      <c r="D1888" s="148" t="s">
        <v>3226</v>
      </c>
      <c r="E1888" s="11" t="str">
        <f ca="1">IF(AND(J1888&lt;&gt;"", O1888&lt;&gt;"", TODAY() &gt; O1888, N1888=""), "포스팅 지연",
IF(N1888&lt;&gt;"", "포스팅 완료",
IF(M1888=TRUE, "시술 완료",
IF(L1888=TRUE, "콘텐츠 가이드 전송",
IF(NOT(ISBLANK(J1888)), "예약 확정",
IF(I1888=TRUE, "구글폼 회신",
IF(H1888=TRUE, "구글폼 전송",
IF(G1888=TRUE, "거절",
IF(F1888=TRUE, "회신 수신",
"태핑 완료 회신대기")))))
))))</f>
        <v>태핑 완료 회신대기</v>
      </c>
      <c r="F1888" s="13" t="b">
        <v>0</v>
      </c>
      <c r="G1888" s="13" t="b">
        <v>0</v>
      </c>
      <c r="H1888" s="13" t="b">
        <v>0</v>
      </c>
      <c r="I1888" s="13" t="b">
        <f>IF(COUNTIF([1]!Form_Responses1[[#All],[Instagram account
(ex. idenel_official - Do not put "@")]], LOWER(A1888)) &gt; 0, TRUE, FALSE)</f>
        <v>0</v>
      </c>
      <c r="J1888" s="14"/>
      <c r="K1888" s="11" t="str">
        <f>IFERROR(VLOOKUP(LOWER(A1888), '[1]설문지 응답 시트1'!I:N, 6, FALSE), "")</f>
        <v/>
      </c>
      <c r="L1888" s="13" t="b">
        <v>0</v>
      </c>
      <c r="M1888" s="13" t="b">
        <v>0</v>
      </c>
      <c r="N1888" s="11"/>
      <c r="O1888" s="12" t="str">
        <f>IF(ISBLANK(Table1[[#This Row],[예약일(확정)]]),"",Table1[[#This Row],[예약일(확정)]]+7)</f>
        <v/>
      </c>
      <c r="P1888" s="11"/>
      <c r="Q1888" s="11"/>
      <c r="R1888" s="11"/>
      <c r="S1888" s="11"/>
      <c r="T1888" s="11"/>
      <c r="U1888" s="10"/>
    </row>
    <row r="1889" spans="1:21" ht="14">
      <c r="A1889" s="47" t="s">
        <v>3443</v>
      </c>
      <c r="B1889" s="151" t="s">
        <v>3442</v>
      </c>
      <c r="C1889" s="109"/>
      <c r="D1889" s="150" t="s">
        <v>3226</v>
      </c>
      <c r="E1889" s="20" t="str">
        <f ca="1">IF(AND(J1889&lt;&gt;"", O1889&lt;&gt;"", TODAY() &gt; O1889, N1889=""), "포스팅 지연",
IF(N1889&lt;&gt;"", "포스팅 완료",
IF(M1889=TRUE, "시술 완료",
IF(L1889=TRUE, "콘텐츠 가이드 전송",
IF(NOT(ISBLANK(J1889)), "예약 확정",
IF(I1889=TRUE, "구글폼 회신",
IF(H1889=TRUE, "구글폼 전송",
IF(G1889=TRUE, "거절",
IF(F1889=TRUE, "회신 수신",
"태핑 완료 회신대기")))))
))))</f>
        <v>태핑 완료 회신대기</v>
      </c>
      <c r="F1889" s="22" t="b">
        <v>0</v>
      </c>
      <c r="G1889" s="22" t="b">
        <v>0</v>
      </c>
      <c r="H1889" s="22" t="b">
        <v>0</v>
      </c>
      <c r="I1889" s="22" t="b">
        <f>IF(COUNTIF([1]!Form_Responses1[[#All],[Instagram account
(ex. idenel_official - Do not put "@")]], LOWER(A1889)) &gt; 0, TRUE, FALSE)</f>
        <v>0</v>
      </c>
      <c r="J1889" s="23"/>
      <c r="K1889" s="20" t="str">
        <f>IFERROR(VLOOKUP(LOWER(A1889), '[1]설문지 응답 시트1'!I:N, 6, FALSE), "")</f>
        <v/>
      </c>
      <c r="L1889" s="22" t="b">
        <v>0</v>
      </c>
      <c r="M1889" s="22" t="b">
        <v>0</v>
      </c>
      <c r="N1889" s="20"/>
      <c r="O1889" s="21" t="str">
        <f>IF(ISBLANK(Table1[[#This Row],[예약일(확정)]]),"",Table1[[#This Row],[예약일(확정)]]+7)</f>
        <v/>
      </c>
      <c r="P1889" s="20"/>
      <c r="Q1889" s="20"/>
      <c r="R1889" s="20"/>
      <c r="S1889" s="20"/>
      <c r="T1889" s="20"/>
      <c r="U1889" s="19"/>
    </row>
    <row r="1890" spans="1:21" ht="14">
      <c r="A1890" s="46" t="s">
        <v>3441</v>
      </c>
      <c r="B1890" s="152" t="s">
        <v>3440</v>
      </c>
      <c r="C1890" s="107"/>
      <c r="D1890" s="148" t="s">
        <v>3226</v>
      </c>
      <c r="E1890" s="11" t="str">
        <f ca="1">IF(AND(J1890&lt;&gt;"", O1890&lt;&gt;"", TODAY() &gt; O1890, N1890=""), "포스팅 지연",
IF(N1890&lt;&gt;"", "포스팅 완료",
IF(M1890=TRUE, "시술 완료",
IF(L1890=TRUE, "콘텐츠 가이드 전송",
IF(NOT(ISBLANK(J1890)), "예약 확정",
IF(I1890=TRUE, "구글폼 회신",
IF(H1890=TRUE, "구글폼 전송",
IF(G1890=TRUE, "거절",
IF(F1890=TRUE, "회신 수신",
"태핑 완료 회신대기")))))
))))</f>
        <v>태핑 완료 회신대기</v>
      </c>
      <c r="F1890" s="13" t="b">
        <v>0</v>
      </c>
      <c r="G1890" s="13" t="b">
        <v>0</v>
      </c>
      <c r="H1890" s="13" t="b">
        <v>0</v>
      </c>
      <c r="I1890" s="13" t="b">
        <f>IF(COUNTIF([1]!Form_Responses1[[#All],[Instagram account
(ex. idenel_official - Do not put "@")]], LOWER(A1890)) &gt; 0, TRUE, FALSE)</f>
        <v>0</v>
      </c>
      <c r="J1890" s="14"/>
      <c r="K1890" s="11" t="str">
        <f>IFERROR(VLOOKUP(LOWER(A1890), '[1]설문지 응답 시트1'!I:N, 6, FALSE), "")</f>
        <v/>
      </c>
      <c r="L1890" s="13" t="b">
        <v>0</v>
      </c>
      <c r="M1890" s="13" t="b">
        <v>0</v>
      </c>
      <c r="N1890" s="11"/>
      <c r="O1890" s="12" t="str">
        <f>IF(ISBLANK(Table1[[#This Row],[예약일(확정)]]),"",Table1[[#This Row],[예약일(확정)]]+7)</f>
        <v/>
      </c>
      <c r="P1890" s="11"/>
      <c r="Q1890" s="11"/>
      <c r="R1890" s="11"/>
      <c r="S1890" s="11"/>
      <c r="T1890" s="11"/>
      <c r="U1890" s="10"/>
    </row>
    <row r="1891" spans="1:21" ht="14">
      <c r="A1891" s="47" t="s">
        <v>3439</v>
      </c>
      <c r="B1891" s="151" t="s">
        <v>3438</v>
      </c>
      <c r="C1891" s="109"/>
      <c r="D1891" s="150" t="s">
        <v>3226</v>
      </c>
      <c r="E1891" s="20" t="str">
        <f ca="1">IF(AND(J1891&lt;&gt;"", O1891&lt;&gt;"", TODAY() &gt; O1891, N1891=""), "포스팅 지연",
IF(N1891&lt;&gt;"", "포스팅 완료",
IF(M1891=TRUE, "시술 완료",
IF(L1891=TRUE, "콘텐츠 가이드 전송",
IF(NOT(ISBLANK(J1891)), "예약 확정",
IF(I1891=TRUE, "구글폼 회신",
IF(H1891=TRUE, "구글폼 전송",
IF(G1891=TRUE, "거절",
IF(F1891=TRUE, "회신 수신",
"태핑 완료 회신대기")))))
))))</f>
        <v>태핑 완료 회신대기</v>
      </c>
      <c r="F1891" s="22" t="b">
        <v>0</v>
      </c>
      <c r="G1891" s="22" t="b">
        <v>0</v>
      </c>
      <c r="H1891" s="22" t="b">
        <v>0</v>
      </c>
      <c r="I1891" s="22" t="b">
        <f>IF(COUNTIF([1]!Form_Responses1[[#All],[Instagram account
(ex. idenel_official - Do not put "@")]], LOWER(A1891)) &gt; 0, TRUE, FALSE)</f>
        <v>0</v>
      </c>
      <c r="J1891" s="23"/>
      <c r="K1891" s="20" t="str">
        <f>IFERROR(VLOOKUP(LOWER(A1891), '[1]설문지 응답 시트1'!I:N, 6, FALSE), "")</f>
        <v/>
      </c>
      <c r="L1891" s="22" t="b">
        <v>0</v>
      </c>
      <c r="M1891" s="22" t="b">
        <v>0</v>
      </c>
      <c r="N1891" s="20"/>
      <c r="O1891" s="21" t="str">
        <f>IF(ISBLANK(Table1[[#This Row],[예약일(확정)]]),"",Table1[[#This Row],[예약일(확정)]]+7)</f>
        <v/>
      </c>
      <c r="P1891" s="20"/>
      <c r="Q1891" s="20"/>
      <c r="R1891" s="20"/>
      <c r="S1891" s="20"/>
      <c r="T1891" s="20"/>
      <c r="U1891" s="19"/>
    </row>
    <row r="1892" spans="1:21" ht="14">
      <c r="A1892" s="46" t="s">
        <v>3437</v>
      </c>
      <c r="B1892" s="152" t="s">
        <v>3436</v>
      </c>
      <c r="C1892" s="107"/>
      <c r="D1892" s="148" t="s">
        <v>3226</v>
      </c>
      <c r="E1892" s="11" t="str">
        <f ca="1">IF(AND(J1892&lt;&gt;"", O1892&lt;&gt;"", TODAY() &gt; O1892, N1892=""), "포스팅 지연",
IF(N1892&lt;&gt;"", "포스팅 완료",
IF(M1892=TRUE, "시술 완료",
IF(L1892=TRUE, "콘텐츠 가이드 전송",
IF(NOT(ISBLANK(J1892)), "예약 확정",
IF(I1892=TRUE, "구글폼 회신",
IF(H1892=TRUE, "구글폼 전송",
IF(G1892=TRUE, "거절",
IF(F1892=TRUE, "회신 수신",
"태핑 완료 회신대기")))))
))))</f>
        <v>태핑 완료 회신대기</v>
      </c>
      <c r="F1892" s="13" t="b">
        <v>0</v>
      </c>
      <c r="G1892" s="13" t="b">
        <v>0</v>
      </c>
      <c r="H1892" s="13" t="b">
        <v>0</v>
      </c>
      <c r="I1892" s="13" t="b">
        <f>IF(COUNTIF([1]!Form_Responses1[[#All],[Instagram account
(ex. idenel_official - Do not put "@")]], LOWER(A1892)) &gt; 0, TRUE, FALSE)</f>
        <v>0</v>
      </c>
      <c r="J1892" s="14"/>
      <c r="K1892" s="11" t="str">
        <f>IFERROR(VLOOKUP(LOWER(A1892), '[1]설문지 응답 시트1'!I:N, 6, FALSE), "")</f>
        <v/>
      </c>
      <c r="L1892" s="13" t="b">
        <v>0</v>
      </c>
      <c r="M1892" s="13" t="b">
        <v>0</v>
      </c>
      <c r="N1892" s="11"/>
      <c r="O1892" s="12" t="str">
        <f>IF(ISBLANK(Table1[[#This Row],[예약일(확정)]]),"",Table1[[#This Row],[예약일(확정)]]+7)</f>
        <v/>
      </c>
      <c r="P1892" s="11"/>
      <c r="Q1892" s="11"/>
      <c r="R1892" s="11"/>
      <c r="S1892" s="11"/>
      <c r="T1892" s="11"/>
      <c r="U1892" s="10"/>
    </row>
    <row r="1893" spans="1:21" ht="14">
      <c r="A1893" s="47" t="s">
        <v>3435</v>
      </c>
      <c r="B1893" s="151" t="s">
        <v>3434</v>
      </c>
      <c r="C1893" s="109"/>
      <c r="D1893" s="150" t="s">
        <v>3226</v>
      </c>
      <c r="E1893" s="20" t="str">
        <f ca="1">IF(AND(J1893&lt;&gt;"", O1893&lt;&gt;"", TODAY() &gt; O1893, N1893=""), "포스팅 지연",
IF(N1893&lt;&gt;"", "포스팅 완료",
IF(M1893=TRUE, "시술 완료",
IF(L1893=TRUE, "콘텐츠 가이드 전송",
IF(NOT(ISBLANK(J1893)), "예약 확정",
IF(I1893=TRUE, "구글폼 회신",
IF(H1893=TRUE, "구글폼 전송",
IF(G1893=TRUE, "거절",
IF(F1893=TRUE, "회신 수신",
"태핑 완료 회신대기")))))
))))</f>
        <v>태핑 완료 회신대기</v>
      </c>
      <c r="F1893" s="22" t="b">
        <v>0</v>
      </c>
      <c r="G1893" s="22" t="b">
        <v>0</v>
      </c>
      <c r="H1893" s="22" t="b">
        <v>0</v>
      </c>
      <c r="I1893" s="22" t="b">
        <f>IF(COUNTIF([1]!Form_Responses1[[#All],[Instagram account
(ex. idenel_official - Do not put "@")]], LOWER(A1893)) &gt; 0, TRUE, FALSE)</f>
        <v>0</v>
      </c>
      <c r="J1893" s="23"/>
      <c r="K1893" s="20" t="str">
        <f>IFERROR(VLOOKUP(LOWER(A1893), '[1]설문지 응답 시트1'!I:N, 6, FALSE), "")</f>
        <v/>
      </c>
      <c r="L1893" s="22" t="b">
        <v>0</v>
      </c>
      <c r="M1893" s="22" t="b">
        <v>0</v>
      </c>
      <c r="N1893" s="20"/>
      <c r="O1893" s="21" t="str">
        <f>IF(ISBLANK(Table1[[#This Row],[예약일(확정)]]),"",Table1[[#This Row],[예약일(확정)]]+7)</f>
        <v/>
      </c>
      <c r="P1893" s="20"/>
      <c r="Q1893" s="20"/>
      <c r="R1893" s="20"/>
      <c r="S1893" s="20"/>
      <c r="T1893" s="20"/>
      <c r="U1893" s="19"/>
    </row>
    <row r="1894" spans="1:21" ht="14">
      <c r="A1894" s="46" t="s">
        <v>3433</v>
      </c>
      <c r="B1894" s="152" t="s">
        <v>3432</v>
      </c>
      <c r="C1894" s="107"/>
      <c r="D1894" s="148" t="s">
        <v>3226</v>
      </c>
      <c r="E1894" s="11" t="str">
        <f ca="1">IF(AND(J1894&lt;&gt;"", O1894&lt;&gt;"", TODAY() &gt; O1894, N1894=""), "포스팅 지연",
IF(N1894&lt;&gt;"", "포스팅 완료",
IF(M1894=TRUE, "시술 완료",
IF(L1894=TRUE, "콘텐츠 가이드 전송",
IF(NOT(ISBLANK(J1894)), "예약 확정",
IF(I1894=TRUE, "구글폼 회신",
IF(H1894=TRUE, "구글폼 전송",
IF(G1894=TRUE, "거절",
IF(F1894=TRUE, "회신 수신",
"태핑 완료 회신대기")))))
))))</f>
        <v>태핑 완료 회신대기</v>
      </c>
      <c r="F1894" s="13" t="b">
        <v>0</v>
      </c>
      <c r="G1894" s="13" t="b">
        <v>0</v>
      </c>
      <c r="H1894" s="13" t="b">
        <v>0</v>
      </c>
      <c r="I1894" s="13" t="b">
        <f>IF(COUNTIF([1]!Form_Responses1[[#All],[Instagram account
(ex. idenel_official - Do not put "@")]], LOWER(A1894)) &gt; 0, TRUE, FALSE)</f>
        <v>0</v>
      </c>
      <c r="J1894" s="14"/>
      <c r="K1894" s="11" t="str">
        <f>IFERROR(VLOOKUP(LOWER(A1894), '[1]설문지 응답 시트1'!I:N, 6, FALSE), "")</f>
        <v/>
      </c>
      <c r="L1894" s="13" t="b">
        <v>0</v>
      </c>
      <c r="M1894" s="13" t="b">
        <v>0</v>
      </c>
      <c r="N1894" s="11"/>
      <c r="O1894" s="12" t="str">
        <f>IF(ISBLANK(Table1[[#This Row],[예약일(확정)]]),"",Table1[[#This Row],[예약일(확정)]]+7)</f>
        <v/>
      </c>
      <c r="P1894" s="11"/>
      <c r="Q1894" s="11"/>
      <c r="R1894" s="11"/>
      <c r="S1894" s="11"/>
      <c r="T1894" s="11"/>
      <c r="U1894" s="10"/>
    </row>
    <row r="1895" spans="1:21" ht="14">
      <c r="A1895" s="47" t="s">
        <v>3431</v>
      </c>
      <c r="B1895" s="151" t="s">
        <v>3430</v>
      </c>
      <c r="C1895" s="109"/>
      <c r="D1895" s="150" t="s">
        <v>3226</v>
      </c>
      <c r="E1895" s="20" t="str">
        <f ca="1">IF(AND(J1895&lt;&gt;"", O1895&lt;&gt;"", TODAY() &gt; O1895, N1895=""), "포스팅 지연",
IF(N1895&lt;&gt;"", "포스팅 완료",
IF(M1895=TRUE, "시술 완료",
IF(L1895=TRUE, "콘텐츠 가이드 전송",
IF(NOT(ISBLANK(J1895)), "예약 확정",
IF(I1895=TRUE, "구글폼 회신",
IF(H1895=TRUE, "구글폼 전송",
IF(G1895=TRUE, "거절",
IF(F1895=TRUE, "회신 수신",
"태핑 완료 회신대기")))))
))))</f>
        <v>태핑 완료 회신대기</v>
      </c>
      <c r="F1895" s="22" t="b">
        <v>0</v>
      </c>
      <c r="G1895" s="22" t="b">
        <v>0</v>
      </c>
      <c r="H1895" s="22" t="b">
        <v>0</v>
      </c>
      <c r="I1895" s="22" t="b">
        <f>IF(COUNTIF([1]!Form_Responses1[[#All],[Instagram account
(ex. idenel_official - Do not put "@")]], LOWER(A1895)) &gt; 0, TRUE, FALSE)</f>
        <v>0</v>
      </c>
      <c r="J1895" s="23"/>
      <c r="K1895" s="20" t="str">
        <f>IFERROR(VLOOKUP(LOWER(A1895), '[1]설문지 응답 시트1'!I:N, 6, FALSE), "")</f>
        <v/>
      </c>
      <c r="L1895" s="22" t="b">
        <v>0</v>
      </c>
      <c r="M1895" s="22" t="b">
        <v>0</v>
      </c>
      <c r="N1895" s="20"/>
      <c r="O1895" s="21" t="str">
        <f>IF(ISBLANK(Table1[[#This Row],[예약일(확정)]]),"",Table1[[#This Row],[예약일(확정)]]+7)</f>
        <v/>
      </c>
      <c r="P1895" s="20"/>
      <c r="Q1895" s="20"/>
      <c r="R1895" s="20"/>
      <c r="S1895" s="20"/>
      <c r="T1895" s="20"/>
      <c r="U1895" s="19"/>
    </row>
    <row r="1896" spans="1:21" ht="14">
      <c r="A1896" s="46" t="s">
        <v>3429</v>
      </c>
      <c r="B1896" s="152" t="s">
        <v>3428</v>
      </c>
      <c r="C1896" s="107"/>
      <c r="D1896" s="148" t="s">
        <v>3226</v>
      </c>
      <c r="E1896" s="11" t="str">
        <f ca="1">IF(AND(J1896&lt;&gt;"", O1896&lt;&gt;"", TODAY() &gt; O1896, N1896=""), "포스팅 지연",
IF(N1896&lt;&gt;"", "포스팅 완료",
IF(M1896=TRUE, "시술 완료",
IF(L1896=TRUE, "콘텐츠 가이드 전송",
IF(NOT(ISBLANK(J1896)), "예약 확정",
IF(I1896=TRUE, "구글폼 회신",
IF(H1896=TRUE, "구글폼 전송",
IF(G1896=TRUE, "거절",
IF(F1896=TRUE, "회신 수신",
"태핑 완료 회신대기")))))
))))</f>
        <v>태핑 완료 회신대기</v>
      </c>
      <c r="F1896" s="13" t="b">
        <v>0</v>
      </c>
      <c r="G1896" s="13" t="b">
        <v>0</v>
      </c>
      <c r="H1896" s="13" t="b">
        <v>0</v>
      </c>
      <c r="I1896" s="13" t="b">
        <f>IF(COUNTIF([1]!Form_Responses1[[#All],[Instagram account
(ex. idenel_official - Do not put "@")]], LOWER(A1896)) &gt; 0, TRUE, FALSE)</f>
        <v>0</v>
      </c>
      <c r="J1896" s="14"/>
      <c r="K1896" s="11" t="str">
        <f>IFERROR(VLOOKUP(LOWER(A1896), '[1]설문지 응답 시트1'!I:N, 6, FALSE), "")</f>
        <v/>
      </c>
      <c r="L1896" s="13" t="b">
        <v>0</v>
      </c>
      <c r="M1896" s="13" t="b">
        <v>0</v>
      </c>
      <c r="N1896" s="11"/>
      <c r="O1896" s="12" t="str">
        <f>IF(ISBLANK(Table1[[#This Row],[예약일(확정)]]),"",Table1[[#This Row],[예약일(확정)]]+7)</f>
        <v/>
      </c>
      <c r="P1896" s="11"/>
      <c r="Q1896" s="11"/>
      <c r="R1896" s="11"/>
      <c r="S1896" s="11"/>
      <c r="T1896" s="11"/>
      <c r="U1896" s="10"/>
    </row>
    <row r="1897" spans="1:21" ht="14">
      <c r="A1897" s="47" t="s">
        <v>3427</v>
      </c>
      <c r="B1897" s="151" t="s">
        <v>3426</v>
      </c>
      <c r="C1897" s="109"/>
      <c r="D1897" s="150" t="s">
        <v>3226</v>
      </c>
      <c r="E1897" s="20" t="str">
        <f ca="1">IF(AND(J1897&lt;&gt;"", O1897&lt;&gt;"", TODAY() &gt; O1897, N1897=""), "포스팅 지연",
IF(N1897&lt;&gt;"", "포스팅 완료",
IF(M1897=TRUE, "시술 완료",
IF(L1897=TRUE, "콘텐츠 가이드 전송",
IF(NOT(ISBLANK(J1897)), "예약 확정",
IF(I1897=TRUE, "구글폼 회신",
IF(H1897=TRUE, "구글폼 전송",
IF(G1897=TRUE, "거절",
IF(F1897=TRUE, "회신 수신",
"태핑 완료 회신대기")))))
))))</f>
        <v>태핑 완료 회신대기</v>
      </c>
      <c r="F1897" s="22" t="b">
        <v>0</v>
      </c>
      <c r="G1897" s="22" t="b">
        <v>0</v>
      </c>
      <c r="H1897" s="22" t="b">
        <v>0</v>
      </c>
      <c r="I1897" s="22" t="b">
        <f>IF(COUNTIF([1]!Form_Responses1[[#All],[Instagram account
(ex. idenel_official - Do not put "@")]], LOWER(A1897)) &gt; 0, TRUE, FALSE)</f>
        <v>0</v>
      </c>
      <c r="J1897" s="23"/>
      <c r="K1897" s="20" t="str">
        <f>IFERROR(VLOOKUP(LOWER(A1897), '[1]설문지 응답 시트1'!I:N, 6, FALSE), "")</f>
        <v/>
      </c>
      <c r="L1897" s="22" t="b">
        <v>0</v>
      </c>
      <c r="M1897" s="22" t="b">
        <v>0</v>
      </c>
      <c r="N1897" s="20"/>
      <c r="O1897" s="21" t="str">
        <f>IF(ISBLANK(Table1[[#This Row],[예약일(확정)]]),"",Table1[[#This Row],[예약일(확정)]]+7)</f>
        <v/>
      </c>
      <c r="P1897" s="20"/>
      <c r="Q1897" s="20"/>
      <c r="R1897" s="20"/>
      <c r="S1897" s="20"/>
      <c r="T1897" s="20"/>
      <c r="U1897" s="19"/>
    </row>
    <row r="1898" spans="1:21" ht="14">
      <c r="A1898" s="46" t="s">
        <v>3425</v>
      </c>
      <c r="B1898" s="152" t="s">
        <v>3424</v>
      </c>
      <c r="C1898" s="107"/>
      <c r="D1898" s="148" t="s">
        <v>3226</v>
      </c>
      <c r="E1898" s="11" t="str">
        <f ca="1">IF(AND(J1898&lt;&gt;"", O1898&lt;&gt;"", TODAY() &gt; O1898, N1898=""), "포스팅 지연",
IF(N1898&lt;&gt;"", "포스팅 완료",
IF(M1898=TRUE, "시술 완료",
IF(L1898=TRUE, "콘텐츠 가이드 전송",
IF(NOT(ISBLANK(J1898)), "예약 확정",
IF(I1898=TRUE, "구글폼 회신",
IF(H1898=TRUE, "구글폼 전송",
IF(G1898=TRUE, "거절",
IF(F1898=TRUE, "회신 수신",
"태핑 완료 회신대기")))))
))))</f>
        <v>태핑 완료 회신대기</v>
      </c>
      <c r="F1898" s="13" t="b">
        <v>0</v>
      </c>
      <c r="G1898" s="13" t="b">
        <v>0</v>
      </c>
      <c r="H1898" s="13" t="b">
        <v>0</v>
      </c>
      <c r="I1898" s="13" t="b">
        <f>IF(COUNTIF([1]!Form_Responses1[[#All],[Instagram account
(ex. idenel_official - Do not put "@")]], LOWER(A1898)) &gt; 0, TRUE, FALSE)</f>
        <v>0</v>
      </c>
      <c r="J1898" s="14"/>
      <c r="K1898" s="11" t="str">
        <f>IFERROR(VLOOKUP(LOWER(A1898), '[1]설문지 응답 시트1'!I:N, 6, FALSE), "")</f>
        <v/>
      </c>
      <c r="L1898" s="13" t="b">
        <v>0</v>
      </c>
      <c r="M1898" s="13" t="b">
        <v>0</v>
      </c>
      <c r="N1898" s="11"/>
      <c r="O1898" s="12" t="str">
        <f>IF(ISBLANK(Table1[[#This Row],[예약일(확정)]]),"",Table1[[#This Row],[예약일(확정)]]+7)</f>
        <v/>
      </c>
      <c r="P1898" s="11"/>
      <c r="Q1898" s="11"/>
      <c r="R1898" s="11"/>
      <c r="S1898" s="11"/>
      <c r="T1898" s="11"/>
      <c r="U1898" s="10"/>
    </row>
    <row r="1899" spans="1:21" ht="14">
      <c r="A1899" s="47" t="s">
        <v>3423</v>
      </c>
      <c r="B1899" s="151" t="s">
        <v>3422</v>
      </c>
      <c r="C1899" s="109"/>
      <c r="D1899" s="150" t="s">
        <v>3226</v>
      </c>
      <c r="E1899" s="20" t="str">
        <f ca="1">IF(AND(J1899&lt;&gt;"", O1899&lt;&gt;"", TODAY() &gt; O1899, N1899=""), "포스팅 지연",
IF(N1899&lt;&gt;"", "포스팅 완료",
IF(M1899=TRUE, "시술 완료",
IF(L1899=TRUE, "콘텐츠 가이드 전송",
IF(NOT(ISBLANK(J1899)), "예약 확정",
IF(I1899=TRUE, "구글폼 회신",
IF(H1899=TRUE, "구글폼 전송",
IF(G1899=TRUE, "거절",
IF(F1899=TRUE, "회신 수신",
"태핑 완료 회신대기")))))
))))</f>
        <v>태핑 완료 회신대기</v>
      </c>
      <c r="F1899" s="22" t="b">
        <v>0</v>
      </c>
      <c r="G1899" s="22" t="b">
        <v>0</v>
      </c>
      <c r="H1899" s="22" t="b">
        <v>0</v>
      </c>
      <c r="I1899" s="22" t="b">
        <f>IF(COUNTIF([1]!Form_Responses1[[#All],[Instagram account
(ex. idenel_official - Do not put "@")]], LOWER(A1899)) &gt; 0, TRUE, FALSE)</f>
        <v>0</v>
      </c>
      <c r="J1899" s="23"/>
      <c r="K1899" s="20" t="str">
        <f>IFERROR(VLOOKUP(LOWER(A1899), '[1]설문지 응답 시트1'!I:N, 6, FALSE), "")</f>
        <v/>
      </c>
      <c r="L1899" s="22" t="b">
        <v>0</v>
      </c>
      <c r="M1899" s="22" t="b">
        <v>0</v>
      </c>
      <c r="N1899" s="20"/>
      <c r="O1899" s="21" t="str">
        <f>IF(ISBLANK(Table1[[#This Row],[예약일(확정)]]),"",Table1[[#This Row],[예약일(확정)]]+7)</f>
        <v/>
      </c>
      <c r="P1899" s="20"/>
      <c r="Q1899" s="20"/>
      <c r="R1899" s="20"/>
      <c r="S1899" s="20"/>
      <c r="T1899" s="20"/>
      <c r="U1899" s="19"/>
    </row>
    <row r="1900" spans="1:21" ht="14">
      <c r="A1900" s="46" t="s">
        <v>3421</v>
      </c>
      <c r="B1900" s="152" t="s">
        <v>3420</v>
      </c>
      <c r="C1900" s="107"/>
      <c r="D1900" s="148" t="s">
        <v>3226</v>
      </c>
      <c r="E1900" s="11" t="str">
        <f ca="1">IF(AND(J1900&lt;&gt;"", O1900&lt;&gt;"", TODAY() &gt; O1900, N1900=""), "포스팅 지연",
IF(N1900&lt;&gt;"", "포스팅 완료",
IF(M1900=TRUE, "시술 완료",
IF(L1900=TRUE, "콘텐츠 가이드 전송",
IF(NOT(ISBLANK(J1900)), "예약 확정",
IF(I1900=TRUE, "구글폼 회신",
IF(H1900=TRUE, "구글폼 전송",
IF(G1900=TRUE, "거절",
IF(F1900=TRUE, "회신 수신",
"태핑 완료 회신대기")))))
))))</f>
        <v>태핑 완료 회신대기</v>
      </c>
      <c r="F1900" s="13" t="b">
        <v>0</v>
      </c>
      <c r="G1900" s="13" t="b">
        <v>0</v>
      </c>
      <c r="H1900" s="13" t="b">
        <v>0</v>
      </c>
      <c r="I1900" s="13" t="b">
        <f>IF(COUNTIF([1]!Form_Responses1[[#All],[Instagram account
(ex. idenel_official - Do not put "@")]], LOWER(A1900)) &gt; 0, TRUE, FALSE)</f>
        <v>0</v>
      </c>
      <c r="J1900" s="14"/>
      <c r="K1900" s="11" t="str">
        <f>IFERROR(VLOOKUP(LOWER(A1900), '[1]설문지 응답 시트1'!I:N, 6, FALSE), "")</f>
        <v/>
      </c>
      <c r="L1900" s="13" t="b">
        <v>0</v>
      </c>
      <c r="M1900" s="13" t="b">
        <v>0</v>
      </c>
      <c r="N1900" s="11"/>
      <c r="O1900" s="12" t="str">
        <f>IF(ISBLANK(Table1[[#This Row],[예약일(확정)]]),"",Table1[[#This Row],[예약일(확정)]]+7)</f>
        <v/>
      </c>
      <c r="P1900" s="11"/>
      <c r="Q1900" s="11"/>
      <c r="R1900" s="11"/>
      <c r="S1900" s="11"/>
      <c r="T1900" s="11"/>
      <c r="U1900" s="10"/>
    </row>
    <row r="1901" spans="1:21" ht="14">
      <c r="A1901" s="47" t="s">
        <v>3419</v>
      </c>
      <c r="B1901" s="151" t="s">
        <v>3418</v>
      </c>
      <c r="C1901" s="109"/>
      <c r="D1901" s="150" t="s">
        <v>3226</v>
      </c>
      <c r="E1901" s="20" t="str">
        <f ca="1">IF(AND(J1901&lt;&gt;"", O1901&lt;&gt;"", TODAY() &gt; O1901, N1901=""), "포스팅 지연",
IF(N1901&lt;&gt;"", "포스팅 완료",
IF(M1901=TRUE, "시술 완료",
IF(L1901=TRUE, "콘텐츠 가이드 전송",
IF(NOT(ISBLANK(J1901)), "예약 확정",
IF(I1901=TRUE, "구글폼 회신",
IF(H1901=TRUE, "구글폼 전송",
IF(G1901=TRUE, "거절",
IF(F1901=TRUE, "회신 수신",
"태핑 완료 회신대기")))))
))))</f>
        <v>태핑 완료 회신대기</v>
      </c>
      <c r="F1901" s="22" t="b">
        <v>0</v>
      </c>
      <c r="G1901" s="22" t="b">
        <v>0</v>
      </c>
      <c r="H1901" s="22" t="b">
        <v>0</v>
      </c>
      <c r="I1901" s="22" t="b">
        <f>IF(COUNTIF([1]!Form_Responses1[[#All],[Instagram account
(ex. idenel_official - Do not put "@")]], LOWER(A1901)) &gt; 0, TRUE, FALSE)</f>
        <v>0</v>
      </c>
      <c r="J1901" s="23"/>
      <c r="K1901" s="20" t="str">
        <f>IFERROR(VLOOKUP(LOWER(A1901), '[1]설문지 응답 시트1'!I:N, 6, FALSE), "")</f>
        <v/>
      </c>
      <c r="L1901" s="22" t="b">
        <v>0</v>
      </c>
      <c r="M1901" s="22" t="b">
        <v>0</v>
      </c>
      <c r="N1901" s="20"/>
      <c r="O1901" s="21" t="str">
        <f>IF(ISBLANK(Table1[[#This Row],[예약일(확정)]]),"",Table1[[#This Row],[예약일(확정)]]+7)</f>
        <v/>
      </c>
      <c r="P1901" s="20"/>
      <c r="Q1901" s="20"/>
      <c r="R1901" s="20"/>
      <c r="S1901" s="20"/>
      <c r="T1901" s="20"/>
      <c r="U1901" s="19"/>
    </row>
    <row r="1902" spans="1:21" ht="14">
      <c r="A1902" s="46" t="s">
        <v>3417</v>
      </c>
      <c r="B1902" s="152" t="s">
        <v>3416</v>
      </c>
      <c r="C1902" s="107"/>
      <c r="D1902" s="148" t="s">
        <v>3226</v>
      </c>
      <c r="E1902" s="11" t="str">
        <f ca="1">IF(AND(J1902&lt;&gt;"", O1902&lt;&gt;"", TODAY() &gt; O1902, N1902=""), "포스팅 지연",
IF(N1902&lt;&gt;"", "포스팅 완료",
IF(M1902=TRUE, "시술 완료",
IF(L1902=TRUE, "콘텐츠 가이드 전송",
IF(NOT(ISBLANK(J1902)), "예약 확정",
IF(I1902=TRUE, "구글폼 회신",
IF(H1902=TRUE, "구글폼 전송",
IF(G1902=TRUE, "거절",
IF(F1902=TRUE, "회신 수신",
"태핑 완료 회신대기")))))
))))</f>
        <v>태핑 완료 회신대기</v>
      </c>
      <c r="F1902" s="13" t="b">
        <v>0</v>
      </c>
      <c r="G1902" s="13" t="b">
        <v>0</v>
      </c>
      <c r="H1902" s="13" t="b">
        <v>0</v>
      </c>
      <c r="I1902" s="13" t="b">
        <f>IF(COUNTIF([1]!Form_Responses1[[#All],[Instagram account
(ex. idenel_official - Do not put "@")]], LOWER(A1902)) &gt; 0, TRUE, FALSE)</f>
        <v>0</v>
      </c>
      <c r="J1902" s="14"/>
      <c r="K1902" s="11" t="str">
        <f>IFERROR(VLOOKUP(LOWER(A1902), '[1]설문지 응답 시트1'!I:N, 6, FALSE), "")</f>
        <v/>
      </c>
      <c r="L1902" s="13" t="b">
        <v>0</v>
      </c>
      <c r="M1902" s="13" t="b">
        <v>0</v>
      </c>
      <c r="N1902" s="11"/>
      <c r="O1902" s="12" t="str">
        <f>IF(ISBLANK(Table1[[#This Row],[예약일(확정)]]),"",Table1[[#This Row],[예약일(확정)]]+7)</f>
        <v/>
      </c>
      <c r="P1902" s="11"/>
      <c r="Q1902" s="11"/>
      <c r="R1902" s="11"/>
      <c r="S1902" s="11"/>
      <c r="T1902" s="11"/>
      <c r="U1902" s="10"/>
    </row>
    <row r="1903" spans="1:21" ht="14">
      <c r="A1903" s="47" t="s">
        <v>3415</v>
      </c>
      <c r="B1903" s="151" t="s">
        <v>3414</v>
      </c>
      <c r="C1903" s="109"/>
      <c r="D1903" s="150" t="s">
        <v>3226</v>
      </c>
      <c r="E1903" s="20" t="str">
        <f ca="1">IF(AND(J1903&lt;&gt;"", O1903&lt;&gt;"", TODAY() &gt; O1903, N1903=""), "포스팅 지연",
IF(N1903&lt;&gt;"", "포스팅 완료",
IF(M1903=TRUE, "시술 완료",
IF(L1903=TRUE, "콘텐츠 가이드 전송",
IF(NOT(ISBLANK(J1903)), "예약 확정",
IF(I1903=TRUE, "구글폼 회신",
IF(H1903=TRUE, "구글폼 전송",
IF(G1903=TRUE, "거절",
IF(F1903=TRUE, "회신 수신",
"태핑 완료 회신대기")))))
))))</f>
        <v>태핑 완료 회신대기</v>
      </c>
      <c r="F1903" s="22" t="b">
        <v>0</v>
      </c>
      <c r="G1903" s="22" t="b">
        <v>0</v>
      </c>
      <c r="H1903" s="22" t="b">
        <v>0</v>
      </c>
      <c r="I1903" s="22" t="b">
        <f>IF(COUNTIF([1]!Form_Responses1[[#All],[Instagram account
(ex. idenel_official - Do not put "@")]], LOWER(A1903)) &gt; 0, TRUE, FALSE)</f>
        <v>0</v>
      </c>
      <c r="J1903" s="23"/>
      <c r="K1903" s="20" t="str">
        <f>IFERROR(VLOOKUP(LOWER(A1903), '[1]설문지 응답 시트1'!I:N, 6, FALSE), "")</f>
        <v/>
      </c>
      <c r="L1903" s="22" t="b">
        <v>0</v>
      </c>
      <c r="M1903" s="22" t="b">
        <v>0</v>
      </c>
      <c r="N1903" s="20"/>
      <c r="O1903" s="21" t="str">
        <f>IF(ISBLANK(Table1[[#This Row],[예약일(확정)]]),"",Table1[[#This Row],[예약일(확정)]]+7)</f>
        <v/>
      </c>
      <c r="P1903" s="20"/>
      <c r="Q1903" s="20"/>
      <c r="R1903" s="20"/>
      <c r="S1903" s="20"/>
      <c r="T1903" s="20"/>
      <c r="U1903" s="19"/>
    </row>
    <row r="1904" spans="1:21" ht="14">
      <c r="A1904" s="46" t="s">
        <v>3413</v>
      </c>
      <c r="B1904" s="148"/>
      <c r="C1904" s="107"/>
      <c r="D1904" s="148" t="s">
        <v>4</v>
      </c>
      <c r="E1904" s="11" t="str">
        <f ca="1">IF(AND(J1904&lt;&gt;"", O1904&lt;&gt;"", TODAY() &gt; O1904, N1904=""), "포스팅 지연",
IF(N1904&lt;&gt;"", "포스팅 완료",
IF(M1904=TRUE, "시술 완료",
IF(L1904=TRUE, "콘텐츠 가이드 전송",
IF(NOT(ISBLANK(J1904)), "예약 확정",
IF(I1904=TRUE, "구글폼 회신",
IF(H1904=TRUE, "구글폼 전송",
IF(G1904=TRUE, "거절",
IF(F1904=TRUE, "회신 수신",
"태핑 완료 회신대기")))))
))))</f>
        <v>포스팅 지연</v>
      </c>
      <c r="F1904" s="13" t="b">
        <v>0</v>
      </c>
      <c r="G1904" s="13" t="b">
        <v>0</v>
      </c>
      <c r="H1904" s="13" t="b">
        <v>0</v>
      </c>
      <c r="I1904" s="13" t="b">
        <f>IF(COUNTIF([1]!Form_Responses1[[#All],[Instagram account
(ex. idenel_official - Do not put "@")]], LOWER(A1904)) &gt; 0, TRUE, FALSE)</f>
        <v>0</v>
      </c>
      <c r="J1904" s="14">
        <v>45880.583333333336</v>
      </c>
      <c r="K1904" s="11" t="s">
        <v>111</v>
      </c>
      <c r="L1904" s="13" t="b">
        <v>0</v>
      </c>
      <c r="M1904" s="13" t="b">
        <v>0</v>
      </c>
      <c r="N1904" s="11"/>
      <c r="O1904" s="12">
        <f>IF(ISBLANK(Table1[[#This Row],[예약일(확정)]]),"",Table1[[#This Row],[예약일(확정)]]+7)</f>
        <v>45887.583333333336</v>
      </c>
      <c r="P1904" s="11"/>
      <c r="Q1904" s="11"/>
      <c r="R1904" s="11"/>
      <c r="S1904" s="11"/>
      <c r="T1904" s="11"/>
      <c r="U1904" s="10"/>
    </row>
    <row r="1905" spans="1:21" ht="14">
      <c r="A1905" s="47" t="s">
        <v>3412</v>
      </c>
      <c r="B1905" s="150"/>
      <c r="C1905" s="109"/>
      <c r="D1905" s="150" t="s">
        <v>2</v>
      </c>
      <c r="E1905" s="20" t="str">
        <f ca="1">IF(AND(J1905&lt;&gt;"", O1905&lt;&gt;"", TODAY() &gt; O1905, N1905=""), "포스팅 지연",
IF(N1905&lt;&gt;"", "포스팅 완료",
IF(M1905=TRUE, "시술 완료",
IF(L1905=TRUE, "콘텐츠 가이드 전송",
IF(NOT(ISBLANK(J1905)), "예약 확정",
IF(I1905=TRUE, "구글폼 회신",
IF(H1905=TRUE, "구글폼 전송",
IF(G1905=TRUE, "거절",
IF(F1905=TRUE, "회신 수신",
"태핑 완료 회신대기")))))
))))</f>
        <v>포스팅 지연</v>
      </c>
      <c r="F1905" s="22" t="b">
        <v>0</v>
      </c>
      <c r="G1905" s="22" t="b">
        <v>0</v>
      </c>
      <c r="H1905" s="22" t="b">
        <v>0</v>
      </c>
      <c r="I1905" s="22" t="b">
        <f>IF(COUNTIF([1]!Form_Responses1[[#All],[Instagram account
(ex. idenel_official - Do not put "@")]], LOWER(A1905)) &gt; 0, TRUE, FALSE)</f>
        <v>1</v>
      </c>
      <c r="J1905" s="23">
        <v>45873.458333333336</v>
      </c>
      <c r="K1905" s="20" t="s">
        <v>111</v>
      </c>
      <c r="L1905" s="22" t="b">
        <v>0</v>
      </c>
      <c r="M1905" s="22" t="b">
        <v>0</v>
      </c>
      <c r="N1905" s="20"/>
      <c r="O1905" s="21">
        <f>IF(ISBLANK(Table1[[#This Row],[예약일(확정)]]),"",Table1[[#This Row],[예약일(확정)]]+7)</f>
        <v>45880.458333333336</v>
      </c>
      <c r="P1905" s="20"/>
      <c r="Q1905" s="20"/>
      <c r="R1905" s="20"/>
      <c r="S1905" s="20"/>
      <c r="T1905" s="20"/>
      <c r="U1905" s="19"/>
    </row>
    <row r="1906" spans="1:21" ht="14">
      <c r="A1906" s="46" t="s">
        <v>3411</v>
      </c>
      <c r="B1906" s="148"/>
      <c r="C1906" s="107"/>
      <c r="D1906" s="148" t="s">
        <v>2</v>
      </c>
      <c r="E1906" s="11" t="str">
        <f ca="1">IF(AND(J1906&lt;&gt;"", O1906&lt;&gt;"", TODAY() &gt; O1906, N1906=""), "포스팅 지연",
IF(N1906&lt;&gt;"", "포스팅 완료",
IF(M1906=TRUE, "시술 완료",
IF(L1906=TRUE, "콘텐츠 가이드 전송",
IF(NOT(ISBLANK(J1906)), "예약 확정",
IF(I1906=TRUE, "구글폼 회신",
IF(H1906=TRUE, "구글폼 전송",
IF(G1906=TRUE, "거절",
IF(F1906=TRUE, "회신 수신",
"태핑 완료 회신대기")))))
))))</f>
        <v>포스팅 완료</v>
      </c>
      <c r="F1906" s="13" t="b">
        <v>0</v>
      </c>
      <c r="G1906" s="13" t="b">
        <v>0</v>
      </c>
      <c r="H1906" s="13" t="b">
        <v>0</v>
      </c>
      <c r="I1906" s="13" t="b">
        <f>IF(COUNTIF([1]!Form_Responses1[[#All],[Instagram account
(ex. idenel_official - Do not put "@")]], LOWER(A1906)) &gt; 0, TRUE, FALSE)</f>
        <v>1</v>
      </c>
      <c r="J1906" s="14">
        <v>45853.458333333336</v>
      </c>
      <c r="K1906" s="11" t="s">
        <v>111</v>
      </c>
      <c r="L1906" s="13" t="b">
        <v>0</v>
      </c>
      <c r="M1906" s="13" t="b">
        <v>0</v>
      </c>
      <c r="N1906" s="58" t="s">
        <v>3410</v>
      </c>
      <c r="O1906" s="12">
        <f>IF(ISBLANK(Table1[[#This Row],[예약일(확정)]]),"",Table1[[#This Row],[예약일(확정)]]+7)</f>
        <v>45860.458333333336</v>
      </c>
      <c r="P1906" s="11"/>
      <c r="Q1906" s="11"/>
      <c r="R1906" s="11"/>
      <c r="S1906" s="11"/>
      <c r="T1906" s="58" t="s">
        <v>3409</v>
      </c>
      <c r="U1906" s="10"/>
    </row>
    <row r="1907" spans="1:21" ht="14">
      <c r="A1907" s="45" t="s">
        <v>3408</v>
      </c>
      <c r="B1907" s="20"/>
      <c r="C1907" s="84"/>
      <c r="D1907" s="150" t="s">
        <v>2</v>
      </c>
      <c r="E1907" s="20" t="str">
        <f ca="1">IF(AND(J1907&lt;&gt;"", O1907&lt;&gt;"", TODAY() &gt; O1907, N1907=""), "포스팅 지연",
IF(N1907&lt;&gt;"", "포스팅 완료",
IF(M1907=TRUE, "시술 완료",
IF(L1907=TRUE, "콘텐츠 가이드 전송",
IF(NOT(ISBLANK(J1907)), "예약 확정",
IF(I1907=TRUE, "구글폼 회신",
IF(H1907=TRUE, "구글폼 전송",
IF(G1907=TRUE, "거절",
IF(F1907=TRUE, "회신 수신",
"태핑 완료 회신대기")))))
))))</f>
        <v>포스팅 완료</v>
      </c>
      <c r="F1907" s="22" t="b">
        <v>0</v>
      </c>
      <c r="G1907" s="22" t="b">
        <v>0</v>
      </c>
      <c r="H1907" s="22" t="b">
        <v>0</v>
      </c>
      <c r="I1907" s="22" t="b">
        <f>IF(COUNTIF([1]!Form_Responses1[[#All],[Instagram account
(ex. idenel_official - Do not put "@")]], LOWER(A1907)) &gt; 0, TRUE, FALSE)</f>
        <v>0</v>
      </c>
      <c r="J1907" s="23">
        <v>45856.583333333336</v>
      </c>
      <c r="K1907" s="20" t="s">
        <v>111</v>
      </c>
      <c r="L1907" s="22" t="b">
        <v>0</v>
      </c>
      <c r="M1907" s="22" t="b">
        <v>0</v>
      </c>
      <c r="N1907" s="33" t="s">
        <v>3407</v>
      </c>
      <c r="O1907" s="21">
        <f>IF(ISBLANK(Table1[[#This Row],[예약일(확정)]]),"",Table1[[#This Row],[예약일(확정)]]+7)</f>
        <v>45863.583333333336</v>
      </c>
      <c r="P1907" s="20"/>
      <c r="Q1907" s="20"/>
      <c r="R1907" s="20"/>
      <c r="S1907" s="20"/>
      <c r="T1907" s="20"/>
      <c r="U1907" s="19"/>
    </row>
    <row r="1908" spans="1:21" ht="14">
      <c r="A1908" s="163" t="s">
        <v>3406</v>
      </c>
      <c r="B1908" s="163"/>
      <c r="C1908" s="162"/>
      <c r="D1908" s="148" t="s">
        <v>2</v>
      </c>
      <c r="E1908" s="11" t="str">
        <f ca="1">IF(AND(J1908&lt;&gt;"", O1908&lt;&gt;"", TODAY() &gt; O1908, N1908=""), "포스팅 지연",
IF(N1908&lt;&gt;"", "포스팅 완료",
IF(M1908=TRUE, "시술 완료",
IF(L1908=TRUE, "콘텐츠 가이드 전송",
IF(NOT(ISBLANK(J1908)), "예약 확정",
IF(I1908=TRUE, "구글폼 회신",
IF(H1908=TRUE, "구글폼 전송",
IF(G1908=TRUE, "거절",
IF(F1908=TRUE, "회신 수신",
"태핑 완료 회신대기")))))
))))</f>
        <v>포스팅 완료</v>
      </c>
      <c r="F1908" s="13" t="b">
        <v>0</v>
      </c>
      <c r="G1908" s="13" t="b">
        <v>0</v>
      </c>
      <c r="H1908" s="13" t="b">
        <v>0</v>
      </c>
      <c r="I1908" s="13" t="b">
        <f>IF(COUNTIF([1]!Form_Responses1[[#All],[Instagram account
(ex. idenel_official - Do not put "@")]], LOWER(A1908)) &gt; 0, TRUE, FALSE)</f>
        <v>0</v>
      </c>
      <c r="J1908" s="14">
        <v>45866.625</v>
      </c>
      <c r="K1908" s="11" t="s">
        <v>111</v>
      </c>
      <c r="L1908" s="13" t="b">
        <v>0</v>
      </c>
      <c r="M1908" s="13" t="b">
        <v>0</v>
      </c>
      <c r="N1908" s="58" t="s">
        <v>3405</v>
      </c>
      <c r="O1908" s="12">
        <f>IF(ISBLANK(Table1[[#This Row],[예약일(확정)]]),"",Table1[[#This Row],[예약일(확정)]]+7)</f>
        <v>45873.625</v>
      </c>
      <c r="P1908" s="11"/>
      <c r="Q1908" s="11"/>
      <c r="R1908" s="11"/>
      <c r="S1908" s="11"/>
      <c r="T1908" s="58" t="s">
        <v>3404</v>
      </c>
      <c r="U1908" s="10"/>
    </row>
    <row r="1909" spans="1:21" ht="14">
      <c r="A1909" s="45" t="s">
        <v>3403</v>
      </c>
      <c r="B1909" s="20"/>
      <c r="C1909" s="84"/>
      <c r="D1909" s="150" t="s">
        <v>2</v>
      </c>
      <c r="E1909" s="20" t="str">
        <f ca="1">IF(AND(J1909&lt;&gt;"", O1909&lt;&gt;"", TODAY() &gt; O1909, N1909=""), "포스팅 지연",
IF(N1909&lt;&gt;"", "포스팅 완료",
IF(M1909=TRUE, "시술 완료",
IF(L1909=TRUE, "콘텐츠 가이드 전송",
IF(NOT(ISBLANK(J1909)), "예약 확정",
IF(I1909=TRUE, "구글폼 회신",
IF(H1909=TRUE, "구글폼 전송",
IF(G1909=TRUE, "거절",
IF(F1909=TRUE, "회신 수신",
"태핑 완료 회신대기")))))
))))</f>
        <v>포스팅 완료</v>
      </c>
      <c r="F1909" s="22" t="b">
        <v>0</v>
      </c>
      <c r="G1909" s="22" t="b">
        <v>0</v>
      </c>
      <c r="H1909" s="22" t="b">
        <v>0</v>
      </c>
      <c r="I1909" s="22" t="b">
        <f>IF(COUNTIF([1]!Form_Responses1[[#All],[Instagram account
(ex. idenel_official - Do not put "@")]], LOWER(A1909)) &gt; 0, TRUE, FALSE)</f>
        <v>0</v>
      </c>
      <c r="J1909" s="23">
        <v>45849.666666666664</v>
      </c>
      <c r="K1909" s="20" t="s">
        <v>111</v>
      </c>
      <c r="L1909" s="22" t="b">
        <v>0</v>
      </c>
      <c r="M1909" s="22" t="b">
        <v>0</v>
      </c>
      <c r="N1909" s="33" t="s">
        <v>3402</v>
      </c>
      <c r="O1909" s="21">
        <f>IF(ISBLANK(Table1[[#This Row],[예약일(확정)]]),"",Table1[[#This Row],[예약일(확정)]]+7)</f>
        <v>45856.666666666664</v>
      </c>
      <c r="P1909" s="20"/>
      <c r="Q1909" s="20"/>
      <c r="R1909" s="20"/>
      <c r="S1909" s="20"/>
      <c r="T1909" s="20" t="s">
        <v>1962</v>
      </c>
      <c r="U1909" s="19"/>
    </row>
    <row r="1910" spans="1:21" ht="14">
      <c r="A1910" s="46" t="s">
        <v>3401</v>
      </c>
      <c r="B1910" s="148"/>
      <c r="C1910" s="107"/>
      <c r="D1910" s="148" t="s">
        <v>2</v>
      </c>
      <c r="E1910" s="11" t="str">
        <f ca="1">IF(AND(J1910&lt;&gt;"", O1910&lt;&gt;"", TODAY() &gt; O1910, N1910=""), "포스팅 지연",
IF(N1910&lt;&gt;"", "포스팅 완료",
IF(M1910=TRUE, "시술 완료",
IF(L1910=TRUE, "콘텐츠 가이드 전송",
IF(NOT(ISBLANK(J1910)), "예약 확정",
IF(I1910=TRUE, "구글폼 회신",
IF(H1910=TRUE, "구글폼 전송",
IF(G1910=TRUE, "거절",
IF(F1910=TRUE, "회신 수신",
"태핑 완료 회신대기")))))
))))</f>
        <v>포스팅 완료</v>
      </c>
      <c r="F1910" s="13" t="b">
        <v>0</v>
      </c>
      <c r="G1910" s="13" t="b">
        <v>0</v>
      </c>
      <c r="H1910" s="13" t="b">
        <v>0</v>
      </c>
      <c r="I1910" s="13" t="b">
        <f>IF(COUNTIF([1]!Form_Responses1[[#All],[Instagram account
(ex. idenel_official - Do not put "@")]], LOWER(A1910)) &gt; 0, TRUE, FALSE)</f>
        <v>0</v>
      </c>
      <c r="J1910" s="14">
        <v>45854.625</v>
      </c>
      <c r="K1910" s="11" t="s">
        <v>111</v>
      </c>
      <c r="L1910" s="13" t="b">
        <v>0</v>
      </c>
      <c r="M1910" s="13" t="b">
        <v>0</v>
      </c>
      <c r="N1910" s="58" t="s">
        <v>3400</v>
      </c>
      <c r="O1910" s="12">
        <f>IF(ISBLANK(Table1[[#This Row],[예약일(확정)]]),"",Table1[[#This Row],[예약일(확정)]]+7)</f>
        <v>45861.625</v>
      </c>
      <c r="P1910" s="11"/>
      <c r="Q1910" s="11"/>
      <c r="R1910" s="11"/>
      <c r="S1910" s="11"/>
      <c r="T1910" s="11" t="s">
        <v>1962</v>
      </c>
      <c r="U1910" s="10"/>
    </row>
    <row r="1911" spans="1:21" ht="14">
      <c r="A1911" s="47" t="s">
        <v>3399</v>
      </c>
      <c r="B1911" s="150"/>
      <c r="C1911" s="109"/>
      <c r="D1911" s="150" t="s">
        <v>2</v>
      </c>
      <c r="E1911" s="20" t="str">
        <f ca="1">IF(AND(J1911&lt;&gt;"", O1911&lt;&gt;"", TODAY() &gt; O1911, N1911=""), "포스팅 지연",
IF(N1911&lt;&gt;"", "포스팅 완료",
IF(M1911=TRUE, "시술 완료",
IF(L1911=TRUE, "콘텐츠 가이드 전송",
IF(NOT(ISBLANK(J1911)), "예약 확정",
IF(I1911=TRUE, "구글폼 회신",
IF(H1911=TRUE, "구글폼 전송",
IF(G1911=TRUE, "거절",
IF(F1911=TRUE, "회신 수신",
"태핑 완료 회신대기")))))
))))</f>
        <v>포스팅 완료</v>
      </c>
      <c r="F1911" s="22" t="b">
        <v>0</v>
      </c>
      <c r="G1911" s="22" t="b">
        <v>0</v>
      </c>
      <c r="H1911" s="22" t="b">
        <v>0</v>
      </c>
      <c r="I1911" s="22" t="b">
        <f>IF(COUNTIF([1]!Form_Responses1[[#All],[Instagram account
(ex. idenel_official - Do not put "@")]], LOWER(A1911)) &gt; 0, TRUE, FALSE)</f>
        <v>0</v>
      </c>
      <c r="J1911" s="23">
        <v>45863.604166666664</v>
      </c>
      <c r="K1911" s="20" t="s">
        <v>111</v>
      </c>
      <c r="L1911" s="22" t="b">
        <v>0</v>
      </c>
      <c r="M1911" s="22" t="b">
        <v>0</v>
      </c>
      <c r="N1911" s="33" t="s">
        <v>3398</v>
      </c>
      <c r="O1911" s="21">
        <f>IF(ISBLANK(Table1[[#This Row],[예약일(확정)]]),"",Table1[[#This Row],[예약일(확정)]]+7)</f>
        <v>45870.604166666664</v>
      </c>
      <c r="P1911" s="20"/>
      <c r="Q1911" s="20"/>
      <c r="R1911" s="20"/>
      <c r="S1911" s="20"/>
      <c r="T1911" s="20" t="s">
        <v>1962</v>
      </c>
      <c r="U1911" s="19"/>
    </row>
    <row r="1912" spans="1:21" ht="14">
      <c r="A1912" s="46" t="s">
        <v>3397</v>
      </c>
      <c r="B1912" s="148"/>
      <c r="C1912" s="107"/>
      <c r="D1912" s="148" t="s">
        <v>2</v>
      </c>
      <c r="E1912" s="11" t="str">
        <f ca="1">IF(AND(J1912&lt;&gt;"", O1912&lt;&gt;"", TODAY() &gt; O1912, N1912=""), "포스팅 지연",
IF(N1912&lt;&gt;"", "포스팅 완료",
IF(M1912=TRUE, "시술 완료",
IF(L1912=TRUE, "콘텐츠 가이드 전송",
IF(NOT(ISBLANK(J1912)), "예약 확정",
IF(I1912=TRUE, "구글폼 회신",
IF(H1912=TRUE, "구글폼 전송",
IF(G1912=TRUE, "거절",
IF(F1912=TRUE, "회신 수신",
"태핑 완료 회신대기")))))
))))</f>
        <v>포스팅 완료</v>
      </c>
      <c r="F1912" s="13" t="b">
        <v>0</v>
      </c>
      <c r="G1912" s="13" t="b">
        <v>0</v>
      </c>
      <c r="H1912" s="13" t="b">
        <v>0</v>
      </c>
      <c r="I1912" s="13" t="b">
        <f>IF(COUNTIF([1]!Form_Responses1[[#All],[Instagram account
(ex. idenel_official - Do not put "@")]], LOWER(A1912)) &gt; 0, TRUE, FALSE)</f>
        <v>0</v>
      </c>
      <c r="J1912" s="14">
        <v>45863.708333333336</v>
      </c>
      <c r="K1912" s="11" t="s">
        <v>111</v>
      </c>
      <c r="L1912" s="13" t="b">
        <v>0</v>
      </c>
      <c r="M1912" s="13" t="b">
        <v>0</v>
      </c>
      <c r="N1912" s="58" t="s">
        <v>3396</v>
      </c>
      <c r="O1912" s="12">
        <f>IF(ISBLANK(Table1[[#This Row],[예약일(확정)]]),"",Table1[[#This Row],[예약일(확정)]]+7)</f>
        <v>45870.708333333336</v>
      </c>
      <c r="P1912" s="11"/>
      <c r="Q1912" s="11"/>
      <c r="R1912" s="11"/>
      <c r="S1912" s="11"/>
      <c r="T1912" s="11" t="s">
        <v>1962</v>
      </c>
      <c r="U1912" s="10"/>
    </row>
    <row r="1913" spans="1:21" ht="14">
      <c r="A1913" s="47" t="s">
        <v>3395</v>
      </c>
      <c r="B1913" s="150"/>
      <c r="C1913" s="109"/>
      <c r="D1913" s="150" t="s">
        <v>2</v>
      </c>
      <c r="E1913" s="20" t="s">
        <v>3394</v>
      </c>
      <c r="F1913" s="22" t="b">
        <v>0</v>
      </c>
      <c r="G1913" s="22" t="b">
        <v>0</v>
      </c>
      <c r="H1913" s="22" t="b">
        <v>0</v>
      </c>
      <c r="I1913" s="22" t="b">
        <f>IF(COUNTIF([1]!Form_Responses1[[#All],[Instagram account
(ex. idenel_official - Do not put "@")]], LOWER(A1913)) &gt; 0, TRUE, FALSE)</f>
        <v>0</v>
      </c>
      <c r="J1913" s="20" t="s">
        <v>3393</v>
      </c>
      <c r="K1913" s="20" t="s">
        <v>111</v>
      </c>
      <c r="L1913" s="22" t="b">
        <v>0</v>
      </c>
      <c r="M1913" s="22" t="b">
        <v>0</v>
      </c>
      <c r="N1913" s="20"/>
      <c r="O1913" s="21" t="e">
        <f>IF(ISBLANK(Table1[[#This Row],[예약일(확정)]]),"",Table1[[#This Row],[예약일(확정)]]+7)</f>
        <v>#VALUE!</v>
      </c>
      <c r="P1913" s="20"/>
      <c r="Q1913" s="20"/>
      <c r="R1913" s="20"/>
      <c r="S1913" s="20"/>
      <c r="T1913" s="20"/>
      <c r="U1913" s="19"/>
    </row>
    <row r="1914" spans="1:21" ht="14">
      <c r="A1914" s="46" t="s">
        <v>3392</v>
      </c>
      <c r="B1914" s="148"/>
      <c r="C1914" s="107"/>
      <c r="D1914" s="148" t="s">
        <v>2</v>
      </c>
      <c r="E1914" s="11" t="str">
        <f ca="1">IF(AND(J1914&lt;&gt;"", O1914&lt;&gt;"", TODAY() &gt; O1914, N1914=""), "포스팅 지연",
IF(N1914&lt;&gt;"", "포스팅 완료",
IF(M1914=TRUE, "시술 완료",
IF(L1914=TRUE, "콘텐츠 가이드 전송",
IF(NOT(ISBLANK(J1914)), "예약 확정",
IF(I1914=TRUE, "구글폼 회신",
IF(H1914=TRUE, "구글폼 전송",
IF(G1914=TRUE, "거절",
IF(F1914=TRUE, "회신 수신",
"태핑 완료 회신대기")))))
))))</f>
        <v>포스팅 완료</v>
      </c>
      <c r="F1914" s="13" t="b">
        <v>0</v>
      </c>
      <c r="G1914" s="13" t="b">
        <v>0</v>
      </c>
      <c r="H1914" s="13" t="b">
        <v>0</v>
      </c>
      <c r="I1914" s="13" t="b">
        <f>IF(COUNTIF([1]!Form_Responses1[[#All],[Instagram account
(ex. idenel_official - Do not put "@")]], LOWER(A1914)) &gt; 0, TRUE, FALSE)</f>
        <v>0</v>
      </c>
      <c r="J1914" s="14">
        <v>45855.583333333336</v>
      </c>
      <c r="K1914" s="11" t="s">
        <v>111</v>
      </c>
      <c r="L1914" s="13" t="b">
        <v>0</v>
      </c>
      <c r="M1914" s="13" t="b">
        <v>0</v>
      </c>
      <c r="N1914" s="58" t="s">
        <v>3391</v>
      </c>
      <c r="O1914" s="12">
        <f>IF(ISBLANK(Table1[[#This Row],[예약일(확정)]]),"",Table1[[#This Row],[예약일(확정)]]+7)</f>
        <v>45862.583333333336</v>
      </c>
      <c r="P1914" s="11"/>
      <c r="Q1914" s="11"/>
      <c r="R1914" s="11"/>
      <c r="S1914" s="11"/>
      <c r="T1914" s="11"/>
      <c r="U1914" s="10"/>
    </row>
    <row r="1915" spans="1:21" ht="14">
      <c r="A1915" s="47" t="s">
        <v>3390</v>
      </c>
      <c r="B1915" s="150"/>
      <c r="C1915" s="109"/>
      <c r="D1915" s="150" t="s">
        <v>2</v>
      </c>
      <c r="E1915" s="20" t="str">
        <f ca="1">IF(AND(J1915&lt;&gt;"", O1915&lt;&gt;"", TODAY() &gt; O1915, N1915=""), "포스팅 지연",
IF(N1915&lt;&gt;"", "포스팅 완료",
IF(M1915=TRUE, "시술 완료",
IF(L1915=TRUE, "콘텐츠 가이드 전송",
IF(NOT(ISBLANK(J1915)), "예약 확정",
IF(I1915=TRUE, "구글폼 회신",
IF(H1915=TRUE, "구글폼 전송",
IF(G1915=TRUE, "거절",
IF(F1915=TRUE, "회신 수신",
"태핑 완료 회신대기")))))
))))</f>
        <v>포스팅 지연</v>
      </c>
      <c r="F1915" s="22" t="b">
        <v>0</v>
      </c>
      <c r="G1915" s="22" t="b">
        <v>0</v>
      </c>
      <c r="H1915" s="22" t="b">
        <v>0</v>
      </c>
      <c r="I1915" s="22" t="b">
        <f>IF(COUNTIF([1]!Form_Responses1[[#All],[Instagram account
(ex. idenel_official - Do not put "@")]], LOWER(A1915)) &gt; 0, TRUE, FALSE)</f>
        <v>0</v>
      </c>
      <c r="J1915" s="23">
        <v>45856.6875</v>
      </c>
      <c r="K1915" s="20" t="s">
        <v>111</v>
      </c>
      <c r="L1915" s="22" t="b">
        <v>0</v>
      </c>
      <c r="M1915" s="22" t="b">
        <v>0</v>
      </c>
      <c r="N1915" s="20"/>
      <c r="O1915" s="21">
        <f>IF(ISBLANK(Table1[[#This Row],[예약일(확정)]]),"",Table1[[#This Row],[예약일(확정)]]+7)</f>
        <v>45863.6875</v>
      </c>
      <c r="P1915" s="20"/>
      <c r="Q1915" s="20"/>
      <c r="R1915" s="20"/>
      <c r="S1915" s="20"/>
      <c r="T1915" s="20"/>
      <c r="U1915" s="19"/>
    </row>
    <row r="1916" spans="1:21" ht="14">
      <c r="A1916" s="46" t="s">
        <v>3389</v>
      </c>
      <c r="B1916" s="148"/>
      <c r="C1916" s="107"/>
      <c r="D1916" s="148" t="s">
        <v>2</v>
      </c>
      <c r="E1916" s="11" t="str">
        <f ca="1">IF(AND(J1916&lt;&gt;"", O1916&lt;&gt;"", TODAY() &gt; O1916, N1916=""), "포스팅 지연",
IF(N1916&lt;&gt;"", "포스팅 완료",
IF(M1916=TRUE, "시술 완료",
IF(L1916=TRUE, "콘텐츠 가이드 전송",
IF(NOT(ISBLANK(J1916)), "예약 확정",
IF(I1916=TRUE, "구글폼 회신",
IF(H1916=TRUE, "구글폼 전송",
IF(G1916=TRUE, "거절",
IF(F1916=TRUE, "회신 수신",
"태핑 완료 회신대기")))))
))))</f>
        <v>포스팅 완료</v>
      </c>
      <c r="F1916" s="13" t="b">
        <v>0</v>
      </c>
      <c r="G1916" s="13" t="b">
        <v>0</v>
      </c>
      <c r="H1916" s="13" t="b">
        <v>0</v>
      </c>
      <c r="I1916" s="13" t="b">
        <f>IF(COUNTIF([1]!Form_Responses1[[#All],[Instagram account
(ex. idenel_official - Do not put "@")]], LOWER(A1916)) &gt; 0, TRUE, FALSE)</f>
        <v>0</v>
      </c>
      <c r="J1916" s="14">
        <v>45866.583333333336</v>
      </c>
      <c r="K1916" s="11" t="s">
        <v>111</v>
      </c>
      <c r="L1916" s="13" t="b">
        <v>0</v>
      </c>
      <c r="M1916" s="13" t="b">
        <v>0</v>
      </c>
      <c r="N1916" s="58" t="s">
        <v>3388</v>
      </c>
      <c r="O1916" s="12">
        <f>IF(ISBLANK(Table1[[#This Row],[예약일(확정)]]),"",Table1[[#This Row],[예약일(확정)]]+7)</f>
        <v>45873.583333333336</v>
      </c>
      <c r="P1916" s="11"/>
      <c r="Q1916" s="11"/>
      <c r="R1916" s="11"/>
      <c r="S1916" s="11"/>
      <c r="T1916" s="58" t="s">
        <v>3387</v>
      </c>
      <c r="U1916" s="10"/>
    </row>
    <row r="1917" spans="1:21" ht="14">
      <c r="A1917" s="47" t="s">
        <v>3386</v>
      </c>
      <c r="B1917" s="150"/>
      <c r="C1917" s="109"/>
      <c r="D1917" s="150" t="s">
        <v>2</v>
      </c>
      <c r="E1917" s="20" t="str">
        <f ca="1">IF(AND(J1917&lt;&gt;"", O1917&lt;&gt;"", TODAY() &gt; O1917, N1917=""), "포스팅 지연",
IF(N1917&lt;&gt;"", "포스팅 완료",
IF(M1917=TRUE, "시술 완료",
IF(L1917=TRUE, "콘텐츠 가이드 전송",
IF(NOT(ISBLANK(J1917)), "예약 확정",
IF(I1917=TRUE, "구글폼 회신",
IF(H1917=TRUE, "구글폼 전송",
IF(G1917=TRUE, "거절",
IF(F1917=TRUE, "회신 수신",
"태핑 완료 회신대기")))))
))))</f>
        <v>포스팅 완료</v>
      </c>
      <c r="F1917" s="22" t="b">
        <v>0</v>
      </c>
      <c r="G1917" s="22" t="b">
        <v>0</v>
      </c>
      <c r="H1917" s="22" t="b">
        <v>0</v>
      </c>
      <c r="I1917" s="22" t="b">
        <f>IF(COUNTIF([1]!Form_Responses1[[#All],[Instagram account
(ex. idenel_official - Do not put "@")]], LOWER(A1917)) &gt; 0, TRUE, FALSE)</f>
        <v>0</v>
      </c>
      <c r="J1917" s="23">
        <v>45873.666666666664</v>
      </c>
      <c r="K1917" s="20" t="s">
        <v>111</v>
      </c>
      <c r="L1917" s="22" t="b">
        <v>0</v>
      </c>
      <c r="M1917" s="22" t="b">
        <v>0</v>
      </c>
      <c r="N1917" s="33" t="s">
        <v>3385</v>
      </c>
      <c r="O1917" s="21">
        <f>IF(ISBLANK(Table1[[#This Row],[예약일(확정)]]),"",Table1[[#This Row],[예약일(확정)]]+7)</f>
        <v>45880.666666666664</v>
      </c>
      <c r="P1917" s="20"/>
      <c r="Q1917" s="20"/>
      <c r="R1917" s="20"/>
      <c r="S1917" s="20"/>
      <c r="T1917" s="20"/>
      <c r="U1917" s="19"/>
    </row>
    <row r="1918" spans="1:21" ht="14">
      <c r="A1918" s="46" t="s">
        <v>3384</v>
      </c>
      <c r="B1918" s="148"/>
      <c r="C1918" s="107"/>
      <c r="D1918" s="148" t="s">
        <v>2</v>
      </c>
      <c r="E1918" s="11" t="str">
        <f ca="1">IF(AND(J1918&lt;&gt;"", O1918&lt;&gt;"", TODAY() &gt; O1918, N1918=""), "포스팅 지연",
IF(N1918&lt;&gt;"", "포스팅 완료",
IF(M1918=TRUE, "시술 완료",
IF(L1918=TRUE, "콘텐츠 가이드 전송",
IF(NOT(ISBLANK(J1918)), "예약 확정",
IF(I1918=TRUE, "구글폼 회신",
IF(H1918=TRUE, "구글폼 전송",
IF(G1918=TRUE, "거절",
IF(F1918=TRUE, "회신 수신",
"태핑 완료 회신대기")))))
))))</f>
        <v>포스팅 완료</v>
      </c>
      <c r="F1918" s="13" t="b">
        <v>0</v>
      </c>
      <c r="G1918" s="13" t="b">
        <v>0</v>
      </c>
      <c r="H1918" s="13" t="b">
        <v>0</v>
      </c>
      <c r="I1918" s="13" t="b">
        <f>IF(COUNTIF([1]!Form_Responses1[[#All],[Instagram account
(ex. idenel_official - Do not put "@")]], LOWER(A1918)) &gt; 0, TRUE, FALSE)</f>
        <v>0</v>
      </c>
      <c r="J1918" s="14">
        <v>45856.645833333336</v>
      </c>
      <c r="K1918" s="11" t="s">
        <v>111</v>
      </c>
      <c r="L1918" s="13" t="b">
        <v>0</v>
      </c>
      <c r="M1918" s="13" t="b">
        <v>0</v>
      </c>
      <c r="N1918" s="58" t="s">
        <v>3383</v>
      </c>
      <c r="O1918" s="12">
        <f>IF(ISBLANK(Table1[[#This Row],[예약일(확정)]]),"",Table1[[#This Row],[예약일(확정)]]+7)</f>
        <v>45863.645833333336</v>
      </c>
      <c r="P1918" s="11"/>
      <c r="Q1918" s="11"/>
      <c r="R1918" s="11"/>
      <c r="S1918" s="11"/>
      <c r="T1918" s="58" t="s">
        <v>3382</v>
      </c>
      <c r="U1918" s="10"/>
    </row>
    <row r="1919" spans="1:21" ht="14">
      <c r="A1919" s="47" t="s">
        <v>3381</v>
      </c>
      <c r="B1919" s="150"/>
      <c r="C1919" s="109"/>
      <c r="D1919" s="150" t="s">
        <v>2</v>
      </c>
      <c r="E1919" s="20" t="str">
        <f ca="1">IF(AND(J1919&lt;&gt;"", O1919&lt;&gt;"", TODAY() &gt; O1919, N1919=""), "포스팅 지연",
IF(N1919&lt;&gt;"", "포스팅 완료",
IF(M1919=TRUE, "시술 완료",
IF(L1919=TRUE, "콘텐츠 가이드 전송",
IF(NOT(ISBLANK(J1919)), "예약 확정",
IF(I1919=TRUE, "구글폼 회신",
IF(H1919=TRUE, "구글폼 전송",
IF(G1919=TRUE, "거절",
IF(F1919=TRUE, "회신 수신",
"태핑 완료 회신대기")))))
))))</f>
        <v>포스팅 완료</v>
      </c>
      <c r="F1919" s="22" t="b">
        <v>0</v>
      </c>
      <c r="G1919" s="22" t="b">
        <v>0</v>
      </c>
      <c r="H1919" s="22" t="b">
        <v>0</v>
      </c>
      <c r="I1919" s="22" t="b">
        <f>IF(COUNTIF([1]!Form_Responses1[[#All],[Instagram account
(ex. idenel_official - Do not put "@")]], LOWER(A1919)) &gt; 0, TRUE, FALSE)</f>
        <v>0</v>
      </c>
      <c r="J1919" s="23">
        <v>45881.416666666664</v>
      </c>
      <c r="K1919" s="20" t="s">
        <v>111</v>
      </c>
      <c r="L1919" s="22" t="b">
        <v>0</v>
      </c>
      <c r="M1919" s="22" t="b">
        <v>0</v>
      </c>
      <c r="N1919" s="33" t="s">
        <v>3380</v>
      </c>
      <c r="O1919" s="21">
        <f>IF(ISBLANK(Table1[[#This Row],[예약일(확정)]]),"",Table1[[#This Row],[예약일(확정)]]+7)</f>
        <v>45888.416666666664</v>
      </c>
      <c r="P1919" s="20"/>
      <c r="Q1919" s="20"/>
      <c r="R1919" s="20"/>
      <c r="S1919" s="20"/>
      <c r="T1919" s="33" t="s">
        <v>3379</v>
      </c>
      <c r="U1919" s="19"/>
    </row>
    <row r="1920" spans="1:21" ht="14">
      <c r="A1920" s="147" t="s">
        <v>3378</v>
      </c>
      <c r="B1920" s="148"/>
      <c r="C1920" s="107"/>
      <c r="D1920" s="148" t="s">
        <v>2</v>
      </c>
      <c r="E1920" s="11" t="str">
        <f ca="1">IF(AND(J1920&lt;&gt;"", O1920&lt;&gt;"", TODAY() &gt; O1920, N1920=""), "포스팅 지연",
IF(N1920&lt;&gt;"", "포스팅 완료",
IF(M1920=TRUE, "시술 완료",
IF(L1920=TRUE, "콘텐츠 가이드 전송",
IF(NOT(ISBLANK(J1920)), "예약 확정",
IF(I1920=TRUE, "구글폼 회신",
IF(H1920=TRUE, "구글폼 전송",
IF(G1920=TRUE, "거절",
IF(F1920=TRUE, "회신 수신",
"태핑 완료 회신대기")))))
))))</f>
        <v>포스팅 지연</v>
      </c>
      <c r="F1920" s="13" t="b">
        <v>0</v>
      </c>
      <c r="G1920" s="13" t="b">
        <v>0</v>
      </c>
      <c r="H1920" s="13" t="b">
        <v>0</v>
      </c>
      <c r="I1920" s="13" t="b">
        <f>IF(COUNTIF([1]!Form_Responses1[[#All],[Instagram account
(ex. idenel_official - Do not put "@")]], LOWER(A1920)) &gt; 0, TRUE, FALSE)</f>
        <v>0</v>
      </c>
      <c r="J1920" s="14">
        <v>45860.666666666664</v>
      </c>
      <c r="K1920" s="11" t="s">
        <v>111</v>
      </c>
      <c r="L1920" s="13" t="b">
        <v>0</v>
      </c>
      <c r="M1920" s="13" t="b">
        <v>0</v>
      </c>
      <c r="N1920" s="11"/>
      <c r="O1920" s="12">
        <f>IF(ISBLANK(Table1[[#This Row],[예약일(확정)]]),"",Table1[[#This Row],[예약일(확정)]]+7)</f>
        <v>45867.666666666664</v>
      </c>
      <c r="P1920" s="11"/>
      <c r="Q1920" s="11"/>
      <c r="R1920" s="11"/>
      <c r="S1920" s="11"/>
      <c r="T1920" s="11"/>
      <c r="U1920" s="10"/>
    </row>
    <row r="1921" spans="1:21" ht="14">
      <c r="A1921" s="147" t="s">
        <v>3377</v>
      </c>
      <c r="B1921" s="150"/>
      <c r="C1921" s="109"/>
      <c r="D1921" s="150" t="s">
        <v>2</v>
      </c>
      <c r="E1921" s="20" t="str">
        <f ca="1">IF(AND(J1921&lt;&gt;"", O1921&lt;&gt;"", TODAY() &gt; O1921, N1921=""), "포스팅 지연",
IF(N1921&lt;&gt;"", "포스팅 완료",
IF(M1921=TRUE, "시술 완료",
IF(L1921=TRUE, "콘텐츠 가이드 전송",
IF(NOT(ISBLANK(J1921)), "예약 확정",
IF(I1921=TRUE, "구글폼 회신",
IF(H1921=TRUE, "구글폼 전송",
IF(G1921=TRUE, "거절",
IF(F1921=TRUE, "회신 수신",
"태핑 완료 회신대기")))))
))))</f>
        <v>포스팅 지연</v>
      </c>
      <c r="F1921" s="22" t="b">
        <v>0</v>
      </c>
      <c r="G1921" s="22" t="b">
        <v>0</v>
      </c>
      <c r="H1921" s="22" t="b">
        <v>0</v>
      </c>
      <c r="I1921" s="22" t="b">
        <f>IF(COUNTIF([1]!Form_Responses1[[#All],[Instagram account
(ex. idenel_official - Do not put "@")]], LOWER(A1921)) &gt; 0, TRUE, FALSE)</f>
        <v>0</v>
      </c>
      <c r="J1921" s="23">
        <v>45869.625</v>
      </c>
      <c r="K1921" s="20" t="s">
        <v>111</v>
      </c>
      <c r="L1921" s="22" t="b">
        <v>0</v>
      </c>
      <c r="M1921" s="22" t="b">
        <v>0</v>
      </c>
      <c r="N1921" s="20"/>
      <c r="O1921" s="21">
        <f>IF(ISBLANK(Table1[[#This Row],[예약일(확정)]]),"",Table1[[#This Row],[예약일(확정)]]+7)</f>
        <v>45876.625</v>
      </c>
      <c r="P1921" s="20"/>
      <c r="Q1921" s="20"/>
      <c r="R1921" s="20"/>
      <c r="S1921" s="20"/>
      <c r="T1921" s="20"/>
      <c r="U1921" s="19"/>
    </row>
    <row r="1922" spans="1:21" ht="14">
      <c r="A1922" s="147" t="s">
        <v>3376</v>
      </c>
      <c r="B1922" s="148"/>
      <c r="C1922" s="107"/>
      <c r="D1922" s="148" t="s">
        <v>2</v>
      </c>
      <c r="E1922" s="11" t="str">
        <f ca="1">IF(AND(J1922&lt;&gt;"", O1922&lt;&gt;"", TODAY() &gt; O1922, N1922=""), "포스팅 지연",
IF(N1922&lt;&gt;"", "포스팅 완료",
IF(M1922=TRUE, "시술 완료",
IF(L1922=TRUE, "콘텐츠 가이드 전송",
IF(NOT(ISBLANK(J1922)), "예약 확정",
IF(I1922=TRUE, "구글폼 회신",
IF(H1922=TRUE, "구글폼 전송",
IF(G1922=TRUE, "거절",
IF(F1922=TRUE, "회신 수신",
"태핑 완료 회신대기")))))
))))</f>
        <v>포스팅 완료</v>
      </c>
      <c r="F1922" s="13" t="b">
        <v>0</v>
      </c>
      <c r="G1922" s="13" t="b">
        <v>0</v>
      </c>
      <c r="H1922" s="13" t="b">
        <v>0</v>
      </c>
      <c r="I1922" s="13" t="b">
        <f>IF(COUNTIF([1]!Form_Responses1[[#All],[Instagram account
(ex. idenel_official - Do not put "@")]], LOWER(A1922)) &gt; 0, TRUE, FALSE)</f>
        <v>0</v>
      </c>
      <c r="J1922" s="14">
        <v>45854.458333333336</v>
      </c>
      <c r="K1922" s="11" t="s">
        <v>111</v>
      </c>
      <c r="L1922" s="13" t="b">
        <v>0</v>
      </c>
      <c r="M1922" s="13" t="b">
        <v>0</v>
      </c>
      <c r="N1922" s="58" t="s">
        <v>3375</v>
      </c>
      <c r="O1922" s="12">
        <f>IF(ISBLANK(Table1[[#This Row],[예약일(확정)]]),"",Table1[[#This Row],[예약일(확정)]]+7)</f>
        <v>45861.458333333336</v>
      </c>
      <c r="P1922" s="11"/>
      <c r="Q1922" s="11"/>
      <c r="R1922" s="11"/>
      <c r="S1922" s="11"/>
      <c r="T1922" s="11" t="s">
        <v>1962</v>
      </c>
      <c r="U1922" s="10"/>
    </row>
    <row r="1923" spans="1:21" ht="14">
      <c r="A1923" s="147" t="s">
        <v>3374</v>
      </c>
      <c r="B1923" s="150"/>
      <c r="C1923" s="109"/>
      <c r="D1923" s="150" t="s">
        <v>2</v>
      </c>
      <c r="E1923" s="20" t="str">
        <f ca="1">IF(AND(J1923&lt;&gt;"", O1923&lt;&gt;"", TODAY() &gt; O1923, N1923=""), "포스팅 지연",
IF(N1923&lt;&gt;"", "포스팅 완료",
IF(M1923=TRUE, "시술 완료",
IF(L1923=TRUE, "콘텐츠 가이드 전송",
IF(NOT(ISBLANK(J1923)), "예약 확정",
IF(I1923=TRUE, "구글폼 회신",
IF(H1923=TRUE, "구글폼 전송",
IF(G1923=TRUE, "거절",
IF(F1923=TRUE, "회신 수신",
"태핑 완료 회신대기")))))
))))</f>
        <v>포스팅 완료</v>
      </c>
      <c r="F1923" s="22" t="b">
        <v>0</v>
      </c>
      <c r="G1923" s="22" t="b">
        <v>0</v>
      </c>
      <c r="H1923" s="22" t="b">
        <v>0</v>
      </c>
      <c r="I1923" s="22" t="b">
        <f>IF(COUNTIF([1]!Form_Responses1[[#All],[Instagram account
(ex. idenel_official - Do not put "@")]], LOWER(A1923)) &gt; 0, TRUE, FALSE)</f>
        <v>0</v>
      </c>
      <c r="J1923" s="23">
        <v>45853.479166666664</v>
      </c>
      <c r="K1923" s="20" t="s">
        <v>111</v>
      </c>
      <c r="L1923" s="22" t="b">
        <v>0</v>
      </c>
      <c r="M1923" s="22" t="b">
        <v>0</v>
      </c>
      <c r="N1923" s="33" t="s">
        <v>3373</v>
      </c>
      <c r="O1923" s="21">
        <f>IF(ISBLANK(Table1[[#This Row],[예약일(확정)]]),"",Table1[[#This Row],[예약일(확정)]]+7)</f>
        <v>45860.479166666664</v>
      </c>
      <c r="P1923" s="20"/>
      <c r="Q1923" s="20"/>
      <c r="R1923" s="20"/>
      <c r="S1923" s="20"/>
      <c r="T1923" s="20" t="s">
        <v>1962</v>
      </c>
      <c r="U1923" s="19"/>
    </row>
    <row r="1924" spans="1:21" ht="14">
      <c r="A1924" s="131" t="s">
        <v>3372</v>
      </c>
      <c r="B1924" s="148"/>
      <c r="C1924" s="107"/>
      <c r="D1924" s="148" t="s">
        <v>2</v>
      </c>
      <c r="E1924" s="11" t="str">
        <f ca="1">IF(AND(J1924&lt;&gt;"", O1924&lt;&gt;"", TODAY() &gt; O1924, N1924=""), "포스팅 지연",
IF(N1924&lt;&gt;"", "포스팅 완료",
IF(M1924=TRUE, "시술 완료",
IF(L1924=TRUE, "콘텐츠 가이드 전송",
IF(NOT(ISBLANK(J1924)), "예약 확정",
IF(I1924=TRUE, "구글폼 회신",
IF(H1924=TRUE, "구글폼 전송",
IF(G1924=TRUE, "거절",
IF(F1924=TRUE, "회신 수신",
"태핑 완료 회신대기")))))
))))</f>
        <v>포스팅 완료</v>
      </c>
      <c r="F1924" s="13" t="b">
        <v>0</v>
      </c>
      <c r="G1924" s="13" t="b">
        <v>0</v>
      </c>
      <c r="H1924" s="13" t="b">
        <v>0</v>
      </c>
      <c r="I1924" s="13" t="b">
        <f>IF(COUNTIF([1]!Form_Responses1[[#All],[Instagram account
(ex. idenel_official - Do not put "@")]], LOWER(A1924)) &gt; 0, TRUE, FALSE)</f>
        <v>0</v>
      </c>
      <c r="J1924" s="14">
        <v>45853.666666666664</v>
      </c>
      <c r="K1924" s="11"/>
      <c r="L1924" s="13" t="b">
        <v>0</v>
      </c>
      <c r="M1924" s="13" t="b">
        <v>0</v>
      </c>
      <c r="N1924" s="58" t="s">
        <v>3371</v>
      </c>
      <c r="O1924" s="12">
        <f>IF(ISBLANK(Table1[[#This Row],[예약일(확정)]]),"",Table1[[#This Row],[예약일(확정)]]+7)</f>
        <v>45860.666666666664</v>
      </c>
      <c r="P1924" s="11"/>
      <c r="Q1924" s="11"/>
      <c r="R1924" s="11"/>
      <c r="S1924" s="11"/>
      <c r="T1924" s="11" t="s">
        <v>1962</v>
      </c>
      <c r="U1924" s="10"/>
    </row>
    <row r="1925" spans="1:21" ht="14">
      <c r="A1925" s="147" t="s">
        <v>3370</v>
      </c>
      <c r="B1925" s="150"/>
      <c r="C1925" s="109"/>
      <c r="D1925" s="150" t="s">
        <v>2</v>
      </c>
      <c r="E1925" s="20" t="str">
        <f ca="1">IF(AND(J1925&lt;&gt;"", O1925&lt;&gt;"", TODAY() &gt; O1925, N1925=""), "포스팅 지연",
IF(N1925&lt;&gt;"", "포스팅 완료",
IF(M1925=TRUE, "시술 완료",
IF(L1925=TRUE, "콘텐츠 가이드 전송",
IF(NOT(ISBLANK(J1925)), "예약 확정",
IF(I1925=TRUE, "구글폼 회신",
IF(H1925=TRUE, "구글폼 전송",
IF(G1925=TRUE, "거절",
IF(F1925=TRUE, "회신 수신",
"태핑 완료 회신대기")))))
))))</f>
        <v>포스팅 완료</v>
      </c>
      <c r="F1925" s="22" t="b">
        <v>0</v>
      </c>
      <c r="G1925" s="22" t="b">
        <v>0</v>
      </c>
      <c r="H1925" s="22" t="b">
        <v>0</v>
      </c>
      <c r="I1925" s="22" t="b">
        <f>IF(COUNTIF([1]!Form_Responses1[[#All],[Instagram account
(ex. idenel_official - Do not put "@")]], LOWER(A1925)) &gt; 0, TRUE, FALSE)</f>
        <v>0</v>
      </c>
      <c r="J1925" s="23">
        <v>45854.458333333336</v>
      </c>
      <c r="K1925" s="20" t="s">
        <v>1</v>
      </c>
      <c r="L1925" s="22" t="b">
        <v>0</v>
      </c>
      <c r="M1925" s="22" t="b">
        <v>0</v>
      </c>
      <c r="N1925" s="33" t="s">
        <v>3369</v>
      </c>
      <c r="O1925" s="21">
        <f>IF(ISBLANK(Table1[[#This Row],[예약일(확정)]]),"",Table1[[#This Row],[예약일(확정)]]+7)</f>
        <v>45861.458333333336</v>
      </c>
      <c r="P1925" s="20"/>
      <c r="Q1925" s="20"/>
      <c r="R1925" s="20"/>
      <c r="S1925" s="20"/>
      <c r="T1925" s="20"/>
      <c r="U1925" s="19"/>
    </row>
    <row r="1926" spans="1:21" ht="14">
      <c r="A1926" s="46" t="s">
        <v>3368</v>
      </c>
      <c r="B1926" s="152" t="str">
        <f>"https://www.instagram.com/"&amp;A1926</f>
        <v>https://www.instagram.com/reihanblog</v>
      </c>
      <c r="C1926" s="107"/>
      <c r="D1926" s="148" t="s">
        <v>4</v>
      </c>
      <c r="E1926" s="11" t="str">
        <f ca="1">IF(AND(J1926&lt;&gt;"", O1926&lt;&gt;"", TODAY() &gt; O1926, N1926=""), "포스팅 지연",
IF(N1926&lt;&gt;"", "포스팅 완료",
IF(M1926=TRUE, "시술 완료",
IF(L1926=TRUE, "콘텐츠 가이드 전송",
IF(NOT(ISBLANK(J1926)), "예약 확정",
IF(I1926=TRUE, "구글폼 회신",
IF(H1926=TRUE, "구글폼 전송",
IF(G1926=TRUE, "거절",
IF(F1926=TRUE, "회신 수신",
"태핑 완료 회신대기")))))
))))</f>
        <v>태핑 완료 회신대기</v>
      </c>
      <c r="F1926" s="13" t="b">
        <v>0</v>
      </c>
      <c r="G1926" s="13" t="b">
        <v>0</v>
      </c>
      <c r="H1926" s="13" t="b">
        <v>0</v>
      </c>
      <c r="I1926" s="13" t="b">
        <f>IF(COUNTIF([1]!Form_Responses1[[#All],[Instagram account
(ex. idenel_official - Do not put "@")]], LOWER(A1926)) &gt; 0, TRUE, FALSE)</f>
        <v>0</v>
      </c>
      <c r="J1926" s="14"/>
      <c r="K1926" s="11" t="str">
        <f>IFERROR(VLOOKUP(LOWER(A1926), '[1]설문지 응답 시트1'!I:N, 6, FALSE), "")</f>
        <v/>
      </c>
      <c r="L1926" s="13" t="b">
        <v>0</v>
      </c>
      <c r="M1926" s="13" t="b">
        <v>0</v>
      </c>
      <c r="N1926" s="11"/>
      <c r="O1926" s="12" t="str">
        <f>IF(ISBLANK(Table1[[#This Row],[예약일(확정)]]),"",Table1[[#This Row],[예약일(확정)]]+7)</f>
        <v/>
      </c>
      <c r="P1926" s="11"/>
      <c r="Q1926" s="11"/>
      <c r="R1926" s="11"/>
      <c r="S1926" s="11"/>
      <c r="T1926" s="11"/>
      <c r="U1926" s="10"/>
    </row>
    <row r="1927" spans="1:21" ht="14">
      <c r="A1927" s="47" t="s">
        <v>3367</v>
      </c>
      <c r="B1927" s="151" t="str">
        <f>"https://www.instagram.com/"&amp;A1927</f>
        <v>https://www.instagram.com/vonnvoyaj</v>
      </c>
      <c r="C1927" s="109"/>
      <c r="D1927" s="150" t="s">
        <v>4</v>
      </c>
      <c r="E1927" s="20" t="str">
        <f ca="1">IF(AND(J1927&lt;&gt;"", O1927&lt;&gt;"", TODAY() &gt; O1927, N1927=""), "포스팅 지연",
IF(N1927&lt;&gt;"", "포스팅 완료",
IF(M1927=TRUE, "시술 완료",
IF(L1927=TRUE, "콘텐츠 가이드 전송",
IF(NOT(ISBLANK(J1927)), "예약 확정",
IF(I1927=TRUE, "구글폼 회신",
IF(H1927=TRUE, "구글폼 전송",
IF(G1927=TRUE, "거절",
IF(F1927=TRUE, "회신 수신",
"태핑 완료 회신대기")))))
))))</f>
        <v>태핑 완료 회신대기</v>
      </c>
      <c r="F1927" s="22" t="b">
        <v>0</v>
      </c>
      <c r="G1927" s="22" t="b">
        <v>0</v>
      </c>
      <c r="H1927" s="22" t="b">
        <v>0</v>
      </c>
      <c r="I1927" s="22" t="b">
        <f>IF(COUNTIF([1]!Form_Responses1[[#All],[Instagram account
(ex. idenel_official - Do not put "@")]], LOWER(A1927)) &gt; 0, TRUE, FALSE)</f>
        <v>0</v>
      </c>
      <c r="J1927" s="23"/>
      <c r="K1927" s="20" t="str">
        <f>IFERROR(VLOOKUP(LOWER(A1927), '[1]설문지 응답 시트1'!I:N, 6, FALSE), "")</f>
        <v/>
      </c>
      <c r="L1927" s="22" t="b">
        <v>0</v>
      </c>
      <c r="M1927" s="22" t="b">
        <v>0</v>
      </c>
      <c r="N1927" s="20"/>
      <c r="O1927" s="21" t="str">
        <f>IF(ISBLANK(Table1[[#This Row],[예약일(확정)]]),"",Table1[[#This Row],[예약일(확정)]]+7)</f>
        <v/>
      </c>
      <c r="P1927" s="20"/>
      <c r="Q1927" s="20"/>
      <c r="R1927" s="20"/>
      <c r="S1927" s="20"/>
      <c r="T1927" s="20"/>
      <c r="U1927" s="19"/>
    </row>
    <row r="1928" spans="1:21" ht="14">
      <c r="A1928" s="46" t="s">
        <v>3366</v>
      </c>
      <c r="B1928" s="152" t="str">
        <f>"https://www.instagram.com/"&amp;A1928</f>
        <v>https://www.instagram.com/khm_mina</v>
      </c>
      <c r="C1928" s="107"/>
      <c r="D1928" s="148" t="s">
        <v>4</v>
      </c>
      <c r="E1928" s="11" t="str">
        <f ca="1">IF(AND(J1928&lt;&gt;"", O1928&lt;&gt;"", TODAY() &gt; O1928, N1928=""), "포스팅 지연",
IF(N1928&lt;&gt;"", "포스팅 완료",
IF(M1928=TRUE, "시술 완료",
IF(L1928=TRUE, "콘텐츠 가이드 전송",
IF(NOT(ISBLANK(J1928)), "예약 확정",
IF(I1928=TRUE, "구글폼 회신",
IF(H1928=TRUE, "구글폼 전송",
IF(G1928=TRUE, "거절",
IF(F1928=TRUE, "회신 수신",
"태핑 완료 회신대기")))))
))))</f>
        <v>거절</v>
      </c>
      <c r="F1928" s="13" t="b">
        <v>1</v>
      </c>
      <c r="G1928" s="13" t="b">
        <v>1</v>
      </c>
      <c r="H1928" s="13" t="b">
        <v>0</v>
      </c>
      <c r="I1928" s="13" t="b">
        <f>IF(COUNTIF([1]!Form_Responses1[[#All],[Instagram account
(ex. idenel_official - Do not put "@")]], LOWER(A1928)) &gt; 0, TRUE, FALSE)</f>
        <v>0</v>
      </c>
      <c r="J1928" s="14"/>
      <c r="K1928" s="11" t="str">
        <f>IFERROR(VLOOKUP(LOWER(A1928), '[1]설문지 응답 시트1'!I:N, 6, FALSE), "")</f>
        <v/>
      </c>
      <c r="L1928" s="13" t="b">
        <v>0</v>
      </c>
      <c r="M1928" s="13" t="b">
        <v>0</v>
      </c>
      <c r="N1928" s="11"/>
      <c r="O1928" s="12" t="str">
        <f>IF(ISBLANK(Table1[[#This Row],[예약일(확정)]]),"",Table1[[#This Row],[예약일(확정)]]+7)</f>
        <v/>
      </c>
      <c r="P1928" s="11"/>
      <c r="Q1928" s="11"/>
      <c r="R1928" s="11"/>
      <c r="S1928" s="11"/>
      <c r="T1928" s="11"/>
      <c r="U1928" s="10"/>
    </row>
    <row r="1929" spans="1:21" ht="14">
      <c r="A1929" s="47" t="s">
        <v>3365</v>
      </c>
      <c r="B1929" s="151" t="str">
        <f>"https://www.instagram.com/"&amp;A1929</f>
        <v>https://www.instagram.com/scarxx21</v>
      </c>
      <c r="C1929" s="109"/>
      <c r="D1929" s="150" t="s">
        <v>4</v>
      </c>
      <c r="E1929" s="20" t="str">
        <f ca="1">IF(AND(J1929&lt;&gt;"", O1929&lt;&gt;"", TODAY() &gt; O1929, N1929=""), "포스팅 지연",
IF(N1929&lt;&gt;"", "포스팅 완료",
IF(M1929=TRUE, "시술 완료",
IF(L1929=TRUE, "콘텐츠 가이드 전송",
IF(NOT(ISBLANK(J1929)), "예약 확정",
IF(I1929=TRUE, "구글폼 회신",
IF(H1929=TRUE, "구글폼 전송",
IF(G1929=TRUE, "거절",
IF(F1929=TRUE, "회신 수신",
"태핑 완료 회신대기")))))
))))</f>
        <v>태핑 완료 회신대기</v>
      </c>
      <c r="F1929" s="22" t="b">
        <v>0</v>
      </c>
      <c r="G1929" s="22" t="b">
        <v>0</v>
      </c>
      <c r="H1929" s="22" t="b">
        <v>0</v>
      </c>
      <c r="I1929" s="22" t="b">
        <f>IF(COUNTIF([1]!Form_Responses1[[#All],[Instagram account
(ex. idenel_official - Do not put "@")]], LOWER(A1929)) &gt; 0, TRUE, FALSE)</f>
        <v>0</v>
      </c>
      <c r="J1929" s="23"/>
      <c r="K1929" s="20" t="str">
        <f>IFERROR(VLOOKUP(LOWER(A1929), '[1]설문지 응답 시트1'!I:N, 6, FALSE), "")</f>
        <v/>
      </c>
      <c r="L1929" s="22" t="b">
        <v>0</v>
      </c>
      <c r="M1929" s="22" t="b">
        <v>0</v>
      </c>
      <c r="N1929" s="20"/>
      <c r="O1929" s="21" t="str">
        <f>IF(ISBLANK(Table1[[#This Row],[예약일(확정)]]),"",Table1[[#This Row],[예약일(확정)]]+7)</f>
        <v/>
      </c>
      <c r="P1929" s="20"/>
      <c r="Q1929" s="20"/>
      <c r="R1929" s="20"/>
      <c r="S1929" s="20"/>
      <c r="T1929" s="20"/>
      <c r="U1929" s="19"/>
    </row>
    <row r="1930" spans="1:21" ht="14">
      <c r="A1930" s="46" t="s">
        <v>3364</v>
      </c>
      <c r="B1930" s="152" t="str">
        <f>"https://www.instagram.com/"&amp;A1930</f>
        <v>https://www.instagram.com/shada_faith</v>
      </c>
      <c r="C1930" s="107"/>
      <c r="D1930" s="148" t="s">
        <v>4</v>
      </c>
      <c r="E1930" s="11" t="str">
        <f ca="1">IF(AND(J1930&lt;&gt;"", O1930&lt;&gt;"", TODAY() &gt; O1930, N1930=""), "포스팅 지연",
IF(N1930&lt;&gt;"", "포스팅 완료",
IF(M1930=TRUE, "시술 완료",
IF(L1930=TRUE, "콘텐츠 가이드 전송",
IF(NOT(ISBLANK(J1930)), "예약 확정",
IF(I1930=TRUE, "구글폼 회신",
IF(H1930=TRUE, "구글폼 전송",
IF(G1930=TRUE, "거절",
IF(F1930=TRUE, "회신 수신",
"태핑 완료 회신대기")))))
))))</f>
        <v>태핑 완료 회신대기</v>
      </c>
      <c r="F1930" s="13" t="b">
        <v>0</v>
      </c>
      <c r="G1930" s="13" t="b">
        <v>0</v>
      </c>
      <c r="H1930" s="13" t="b">
        <v>0</v>
      </c>
      <c r="I1930" s="13" t="b">
        <f>IF(COUNTIF([1]!Form_Responses1[[#All],[Instagram account
(ex. idenel_official - Do not put "@")]], LOWER(A1930)) &gt; 0, TRUE, FALSE)</f>
        <v>0</v>
      </c>
      <c r="J1930" s="14"/>
      <c r="K1930" s="11" t="str">
        <f>IFERROR(VLOOKUP(LOWER(A1930), '[1]설문지 응답 시트1'!I:N, 6, FALSE), "")</f>
        <v/>
      </c>
      <c r="L1930" s="13" t="b">
        <v>0</v>
      </c>
      <c r="M1930" s="13" t="b">
        <v>0</v>
      </c>
      <c r="N1930" s="11"/>
      <c r="O1930" s="12" t="str">
        <f>IF(ISBLANK(Table1[[#This Row],[예약일(확정)]]),"",Table1[[#This Row],[예약일(확정)]]+7)</f>
        <v/>
      </c>
      <c r="P1930" s="11"/>
      <c r="Q1930" s="11"/>
      <c r="R1930" s="11"/>
      <c r="S1930" s="11"/>
      <c r="T1930" s="11"/>
      <c r="U1930" s="10"/>
    </row>
    <row r="1931" spans="1:21" ht="14">
      <c r="A1931" s="47" t="s">
        <v>3363</v>
      </c>
      <c r="B1931" s="151" t="str">
        <f>"https://www.instagram.com/"&amp;A1931</f>
        <v>https://www.instagram.com/anitafelicia_</v>
      </c>
      <c r="C1931" s="109"/>
      <c r="D1931" s="150" t="s">
        <v>4</v>
      </c>
      <c r="E1931" s="20" t="str">
        <f ca="1">IF(AND(J1931&lt;&gt;"", O1931&lt;&gt;"", TODAY() &gt; O1931, N1931=""), "포스팅 지연",
IF(N1931&lt;&gt;"", "포스팅 완료",
IF(M1931=TRUE, "시술 완료",
IF(L1931=TRUE, "콘텐츠 가이드 전송",
IF(NOT(ISBLANK(J1931)), "예약 확정",
IF(I1931=TRUE, "구글폼 회신",
IF(H1931=TRUE, "구글폼 전송",
IF(G1931=TRUE, "거절",
IF(F1931=TRUE, "회신 수신",
"태핑 완료 회신대기")))))
))))</f>
        <v>거절</v>
      </c>
      <c r="F1931" s="22" t="b">
        <v>1</v>
      </c>
      <c r="G1931" s="22" t="b">
        <v>1</v>
      </c>
      <c r="H1931" s="22" t="b">
        <v>0</v>
      </c>
      <c r="I1931" s="22" t="b">
        <f>IF(COUNTIF([1]!Form_Responses1[[#All],[Instagram account
(ex. idenel_official - Do not put "@")]], LOWER(A1931)) &gt; 0, TRUE, FALSE)</f>
        <v>0</v>
      </c>
      <c r="J1931" s="23"/>
      <c r="K1931" s="20" t="str">
        <f>IFERROR(VLOOKUP(LOWER(A1931), '[1]설문지 응답 시트1'!I:N, 6, FALSE), "")</f>
        <v/>
      </c>
      <c r="L1931" s="22" t="b">
        <v>0</v>
      </c>
      <c r="M1931" s="22" t="b">
        <v>0</v>
      </c>
      <c r="N1931" s="20"/>
      <c r="O1931" s="21" t="str">
        <f>IF(ISBLANK(Table1[[#This Row],[예약일(확정)]]),"",Table1[[#This Row],[예약일(확정)]]+7)</f>
        <v/>
      </c>
      <c r="P1931" s="20"/>
      <c r="Q1931" s="20"/>
      <c r="R1931" s="20"/>
      <c r="S1931" s="20"/>
      <c r="T1931" s="20"/>
      <c r="U1931" s="19"/>
    </row>
    <row r="1932" spans="1:21" ht="14">
      <c r="A1932" s="46" t="s">
        <v>3362</v>
      </c>
      <c r="B1932" s="152" t="str">
        <f>"https://www.instagram.com/"&amp;A1932</f>
        <v>https://www.instagram.com/earnwithrudra_</v>
      </c>
      <c r="C1932" s="107"/>
      <c r="D1932" s="148" t="s">
        <v>4</v>
      </c>
      <c r="E1932" s="11" t="str">
        <f ca="1">IF(AND(J1932&lt;&gt;"", O1932&lt;&gt;"", TODAY() &gt; O1932, N1932=""), "포스팅 지연",
IF(N1932&lt;&gt;"", "포스팅 완료",
IF(M1932=TRUE, "시술 완료",
IF(L1932=TRUE, "콘텐츠 가이드 전송",
IF(NOT(ISBLANK(J1932)), "예약 확정",
IF(I1932=TRUE, "구글폼 회신",
IF(H1932=TRUE, "구글폼 전송",
IF(G1932=TRUE, "거절",
IF(F1932=TRUE, "회신 수신",
"태핑 완료 회신대기")))))
))))</f>
        <v>태핑 완료 회신대기</v>
      </c>
      <c r="F1932" s="13" t="b">
        <v>0</v>
      </c>
      <c r="G1932" s="13" t="b">
        <v>0</v>
      </c>
      <c r="H1932" s="13" t="b">
        <v>0</v>
      </c>
      <c r="I1932" s="13" t="b">
        <f>IF(COUNTIF([1]!Form_Responses1[[#All],[Instagram account
(ex. idenel_official - Do not put "@")]], LOWER(A1932)) &gt; 0, TRUE, FALSE)</f>
        <v>0</v>
      </c>
      <c r="J1932" s="14"/>
      <c r="K1932" s="11" t="str">
        <f>IFERROR(VLOOKUP(LOWER(A1932), '[1]설문지 응답 시트1'!I:N, 6, FALSE), "")</f>
        <v/>
      </c>
      <c r="L1932" s="13" t="b">
        <v>0</v>
      </c>
      <c r="M1932" s="13" t="b">
        <v>0</v>
      </c>
      <c r="N1932" s="11"/>
      <c r="O1932" s="12" t="str">
        <f>IF(ISBLANK(Table1[[#This Row],[예약일(확정)]]),"",Table1[[#This Row],[예약일(확정)]]+7)</f>
        <v/>
      </c>
      <c r="P1932" s="11"/>
      <c r="Q1932" s="11"/>
      <c r="R1932" s="11"/>
      <c r="S1932" s="11"/>
      <c r="T1932" s="11"/>
      <c r="U1932" s="10"/>
    </row>
    <row r="1933" spans="1:21" ht="14">
      <c r="A1933" s="47" t="s">
        <v>3361</v>
      </c>
      <c r="B1933" s="151" t="str">
        <f>"https://www.instagram.com/"&amp;A1933</f>
        <v>https://www.instagram.com/just.vediiii.things</v>
      </c>
      <c r="C1933" s="109"/>
      <c r="D1933" s="150" t="s">
        <v>4</v>
      </c>
      <c r="E1933" s="20" t="str">
        <f ca="1">IF(AND(J1933&lt;&gt;"", O1933&lt;&gt;"", TODAY() &gt; O1933, N1933=""), "포스팅 지연",
IF(N1933&lt;&gt;"", "포스팅 완료",
IF(M1933=TRUE, "시술 완료",
IF(L1933=TRUE, "콘텐츠 가이드 전송",
IF(NOT(ISBLANK(J1933)), "예약 확정",
IF(I1933=TRUE, "구글폼 회신",
IF(H1933=TRUE, "구글폼 전송",
IF(G1933=TRUE, "거절",
IF(F1933=TRUE, "회신 수신",
"태핑 완료 회신대기")))))
))))</f>
        <v>회신 수신</v>
      </c>
      <c r="F1933" s="22" t="b">
        <v>1</v>
      </c>
      <c r="G1933" s="22" t="b">
        <v>0</v>
      </c>
      <c r="H1933" s="22" t="b">
        <v>0</v>
      </c>
      <c r="I1933" s="22" t="b">
        <f>IF(COUNTIF([1]!Form_Responses1[[#All],[Instagram account
(ex. idenel_official - Do not put "@")]], LOWER(A1933)) &gt; 0, TRUE, FALSE)</f>
        <v>0</v>
      </c>
      <c r="J1933" s="23"/>
      <c r="K1933" s="20" t="str">
        <f>IFERROR(VLOOKUP(LOWER(A1933), '[1]설문지 응답 시트1'!I:N, 6, FALSE), "")</f>
        <v/>
      </c>
      <c r="L1933" s="22" t="b">
        <v>0</v>
      </c>
      <c r="M1933" s="22" t="b">
        <v>0</v>
      </c>
      <c r="N1933" s="20"/>
      <c r="O1933" s="21" t="str">
        <f>IF(ISBLANK(Table1[[#This Row],[예약일(확정)]]),"",Table1[[#This Row],[예약일(확정)]]+7)</f>
        <v/>
      </c>
      <c r="P1933" s="20"/>
      <c r="Q1933" s="20"/>
      <c r="R1933" s="20"/>
      <c r="S1933" s="20"/>
      <c r="T1933" s="20"/>
      <c r="U1933" s="19"/>
    </row>
    <row r="1934" spans="1:21" ht="14">
      <c r="A1934" s="46" t="s">
        <v>3360</v>
      </c>
      <c r="B1934" s="152" t="str">
        <f>"https://www.instagram.com/"&amp;A1934</f>
        <v>https://www.instagram.com/tcaitwng</v>
      </c>
      <c r="C1934" s="107"/>
      <c r="D1934" s="148" t="s">
        <v>4</v>
      </c>
      <c r="E1934" s="11" t="str">
        <f ca="1">IF(AND(J1934&lt;&gt;"", O1934&lt;&gt;"", TODAY() &gt; O1934, N1934=""), "포스팅 지연",
IF(N1934&lt;&gt;"", "포스팅 완료",
IF(M1934=TRUE, "시술 완료",
IF(L1934=TRUE, "콘텐츠 가이드 전송",
IF(NOT(ISBLANK(J1934)), "예약 확정",
IF(I1934=TRUE, "구글폼 회신",
IF(H1934=TRUE, "구글폼 전송",
IF(G1934=TRUE, "거절",
IF(F1934=TRUE, "회신 수신",
"태핑 완료 회신대기")))))
))))</f>
        <v>태핑 완료 회신대기</v>
      </c>
      <c r="F1934" s="13" t="b">
        <v>0</v>
      </c>
      <c r="G1934" s="13" t="b">
        <v>0</v>
      </c>
      <c r="H1934" s="13" t="b">
        <v>0</v>
      </c>
      <c r="I1934" s="13" t="b">
        <f>IF(COUNTIF([1]!Form_Responses1[[#All],[Instagram account
(ex. idenel_official - Do not put "@")]], LOWER(A1934)) &gt; 0, TRUE, FALSE)</f>
        <v>0</v>
      </c>
      <c r="J1934" s="14"/>
      <c r="K1934" s="11" t="str">
        <f>IFERROR(VLOOKUP(LOWER(A1934), '[1]설문지 응답 시트1'!I:N, 6, FALSE), "")</f>
        <v/>
      </c>
      <c r="L1934" s="13" t="b">
        <v>0</v>
      </c>
      <c r="M1934" s="13" t="b">
        <v>0</v>
      </c>
      <c r="N1934" s="11"/>
      <c r="O1934" s="12" t="str">
        <f>IF(ISBLANK(Table1[[#This Row],[예약일(확정)]]),"",Table1[[#This Row],[예약일(확정)]]+7)</f>
        <v/>
      </c>
      <c r="P1934" s="11"/>
      <c r="Q1934" s="11"/>
      <c r="R1934" s="11"/>
      <c r="S1934" s="11"/>
      <c r="T1934" s="11"/>
      <c r="U1934" s="10"/>
    </row>
    <row r="1935" spans="1:21" ht="14">
      <c r="A1935" s="47" t="s">
        <v>3359</v>
      </c>
      <c r="B1935" s="151" t="str">
        <f>"https://www.instagram.com/"&amp;A1935</f>
        <v>https://www.instagram.com/koreawithlisa</v>
      </c>
      <c r="C1935" s="109"/>
      <c r="D1935" s="150" t="s">
        <v>4</v>
      </c>
      <c r="E1935" s="20" t="str">
        <f ca="1">IF(AND(J1935&lt;&gt;"", O1935&lt;&gt;"", TODAY() &gt; O1935, N1935=""), "포스팅 지연",
IF(N1935&lt;&gt;"", "포스팅 완료",
IF(M1935=TRUE, "시술 완료",
IF(L1935=TRUE, "콘텐츠 가이드 전송",
IF(NOT(ISBLANK(J1935)), "예약 확정",
IF(I1935=TRUE, "구글폼 회신",
IF(H1935=TRUE, "구글폼 전송",
IF(G1935=TRUE, "거절",
IF(F1935=TRUE, "회신 수신",
"태핑 완료 회신대기")))))
))))</f>
        <v>태핑 완료 회신대기</v>
      </c>
      <c r="F1935" s="22" t="b">
        <v>0</v>
      </c>
      <c r="G1935" s="22" t="b">
        <v>0</v>
      </c>
      <c r="H1935" s="22" t="b">
        <v>0</v>
      </c>
      <c r="I1935" s="22" t="b">
        <f>IF(COUNTIF([1]!Form_Responses1[[#All],[Instagram account
(ex. idenel_official - Do not put "@")]], LOWER(A1935)) &gt; 0, TRUE, FALSE)</f>
        <v>0</v>
      </c>
      <c r="J1935" s="23"/>
      <c r="K1935" s="20" t="str">
        <f>IFERROR(VLOOKUP(LOWER(A1935), '[1]설문지 응답 시트1'!I:N, 6, FALSE), "")</f>
        <v/>
      </c>
      <c r="L1935" s="22" t="b">
        <v>0</v>
      </c>
      <c r="M1935" s="22" t="b">
        <v>0</v>
      </c>
      <c r="N1935" s="20"/>
      <c r="O1935" s="21" t="str">
        <f>IF(ISBLANK(Table1[[#This Row],[예약일(확정)]]),"",Table1[[#This Row],[예약일(확정)]]+7)</f>
        <v/>
      </c>
      <c r="P1935" s="20"/>
      <c r="Q1935" s="20"/>
      <c r="R1935" s="20"/>
      <c r="S1935" s="20"/>
      <c r="T1935" s="20"/>
      <c r="U1935" s="19"/>
    </row>
    <row r="1936" spans="1:21" ht="14">
      <c r="A1936" s="46" t="s">
        <v>3358</v>
      </c>
      <c r="B1936" s="152" t="str">
        <f>"https://www.instagram.com/"&amp;A1936</f>
        <v>https://www.instagram.com/rebeccainkorea__</v>
      </c>
      <c r="C1936" s="107"/>
      <c r="D1936" s="148" t="s">
        <v>4</v>
      </c>
      <c r="E1936" s="11" t="str">
        <f ca="1">IF(AND(J1936&lt;&gt;"", O1936&lt;&gt;"", TODAY() &gt; O1936, N1936=""), "포스팅 지연",
IF(N1936&lt;&gt;"", "포스팅 완료",
IF(M1936=TRUE, "시술 완료",
IF(L1936=TRUE, "콘텐츠 가이드 전송",
IF(NOT(ISBLANK(J1936)), "예약 확정",
IF(I1936=TRUE, "구글폼 회신",
IF(H1936=TRUE, "구글폼 전송",
IF(G1936=TRUE, "거절",
IF(F1936=TRUE, "회신 수신",
"태핑 완료 회신대기")))))
))))</f>
        <v>회신 수신</v>
      </c>
      <c r="F1936" s="13" t="b">
        <v>1</v>
      </c>
      <c r="G1936" s="13" t="b">
        <v>0</v>
      </c>
      <c r="H1936" s="13" t="b">
        <v>0</v>
      </c>
      <c r="I1936" s="13" t="b">
        <f>IF(COUNTIF([1]!Form_Responses1[[#All],[Instagram account
(ex. idenel_official - Do not put "@")]], LOWER(A1936)) &gt; 0, TRUE, FALSE)</f>
        <v>0</v>
      </c>
      <c r="J1936" s="14"/>
      <c r="K1936" s="11" t="str">
        <f>IFERROR(VLOOKUP(LOWER(A1936), '[1]설문지 응답 시트1'!I:N, 6, FALSE), "")</f>
        <v/>
      </c>
      <c r="L1936" s="13" t="b">
        <v>0</v>
      </c>
      <c r="M1936" s="13" t="b">
        <v>0</v>
      </c>
      <c r="N1936" s="11"/>
      <c r="O1936" s="12" t="str">
        <f>IF(ISBLANK(Table1[[#This Row],[예약일(확정)]]),"",Table1[[#This Row],[예약일(확정)]]+7)</f>
        <v/>
      </c>
      <c r="P1936" s="11"/>
      <c r="Q1936" s="11"/>
      <c r="R1936" s="11"/>
      <c r="S1936" s="11"/>
      <c r="T1936" s="11"/>
      <c r="U1936" s="10"/>
    </row>
    <row r="1937" spans="1:21" ht="14">
      <c r="A1937" s="47" t="s">
        <v>3357</v>
      </c>
      <c r="B1937" s="151" t="str">
        <f>"https://www.instagram.com/"&amp;A1937</f>
        <v>https://www.instagram.com/piyuchino</v>
      </c>
      <c r="C1937" s="109"/>
      <c r="D1937" s="150" t="s">
        <v>4</v>
      </c>
      <c r="E1937" s="20" t="str">
        <f ca="1">IF(AND(J1937&lt;&gt;"", O1937&lt;&gt;"", TODAY() &gt; O1937, N1937=""), "포스팅 지연",
IF(N1937&lt;&gt;"", "포스팅 완료",
IF(M1937=TRUE, "시술 완료",
IF(L1937=TRUE, "콘텐츠 가이드 전송",
IF(NOT(ISBLANK(J1937)), "예약 확정",
IF(I1937=TRUE, "구글폼 회신",
IF(H1937=TRUE, "구글폼 전송",
IF(G1937=TRUE, "거절",
IF(F1937=TRUE, "회신 수신",
"태핑 완료 회신대기")))))
))))</f>
        <v>태핑 완료 회신대기</v>
      </c>
      <c r="F1937" s="22" t="b">
        <v>0</v>
      </c>
      <c r="G1937" s="22" t="b">
        <v>0</v>
      </c>
      <c r="H1937" s="22" t="b">
        <v>0</v>
      </c>
      <c r="I1937" s="22" t="b">
        <f>IF(COUNTIF([1]!Form_Responses1[[#All],[Instagram account
(ex. idenel_official - Do not put "@")]], LOWER(A1937)) &gt; 0, TRUE, FALSE)</f>
        <v>0</v>
      </c>
      <c r="J1937" s="23"/>
      <c r="K1937" s="20" t="str">
        <f>IFERROR(VLOOKUP(LOWER(A1937), '[1]설문지 응답 시트1'!I:N, 6, FALSE), "")</f>
        <v/>
      </c>
      <c r="L1937" s="22" t="b">
        <v>0</v>
      </c>
      <c r="M1937" s="22" t="b">
        <v>0</v>
      </c>
      <c r="N1937" s="20"/>
      <c r="O1937" s="21" t="str">
        <f>IF(ISBLANK(Table1[[#This Row],[예약일(확정)]]),"",Table1[[#This Row],[예약일(확정)]]+7)</f>
        <v/>
      </c>
      <c r="P1937" s="20"/>
      <c r="Q1937" s="20"/>
      <c r="R1937" s="20"/>
      <c r="S1937" s="20"/>
      <c r="T1937" s="20"/>
      <c r="U1937" s="19"/>
    </row>
    <row r="1938" spans="1:21" ht="14">
      <c r="A1938" s="46" t="s">
        <v>3356</v>
      </c>
      <c r="B1938" s="152" t="str">
        <f>"https://www.instagram.com/"&amp;A1938</f>
        <v>https://www.instagram.com/ranamajid007</v>
      </c>
      <c r="C1938" s="107"/>
      <c r="D1938" s="148" t="s">
        <v>4</v>
      </c>
      <c r="E1938" s="11" t="str">
        <f ca="1">IF(AND(J1938&lt;&gt;"", O1938&lt;&gt;"", TODAY() &gt; O1938, N1938=""), "포스팅 지연",
IF(N1938&lt;&gt;"", "포스팅 완료",
IF(M1938=TRUE, "시술 완료",
IF(L1938=TRUE, "콘텐츠 가이드 전송",
IF(NOT(ISBLANK(J1938)), "예약 확정",
IF(I1938=TRUE, "구글폼 회신",
IF(H1938=TRUE, "구글폼 전송",
IF(G1938=TRUE, "거절",
IF(F1938=TRUE, "회신 수신",
"태핑 완료 회신대기")))))
))))</f>
        <v>태핑 완료 회신대기</v>
      </c>
      <c r="F1938" s="13" t="b">
        <v>0</v>
      </c>
      <c r="G1938" s="13" t="b">
        <v>0</v>
      </c>
      <c r="H1938" s="13" t="b">
        <v>0</v>
      </c>
      <c r="I1938" s="13" t="b">
        <f>IF(COUNTIF([1]!Form_Responses1[[#All],[Instagram account
(ex. idenel_official - Do not put "@")]], LOWER(A1938)) &gt; 0, TRUE, FALSE)</f>
        <v>0</v>
      </c>
      <c r="J1938" s="14"/>
      <c r="K1938" s="11" t="str">
        <f>IFERROR(VLOOKUP(LOWER(A1938), '[1]설문지 응답 시트1'!I:N, 6, FALSE), "")</f>
        <v/>
      </c>
      <c r="L1938" s="13" t="b">
        <v>0</v>
      </c>
      <c r="M1938" s="13" t="b">
        <v>0</v>
      </c>
      <c r="N1938" s="11"/>
      <c r="O1938" s="12" t="str">
        <f>IF(ISBLANK(Table1[[#This Row],[예약일(확정)]]),"",Table1[[#This Row],[예약일(확정)]]+7)</f>
        <v/>
      </c>
      <c r="P1938" s="11"/>
      <c r="Q1938" s="11"/>
      <c r="R1938" s="11"/>
      <c r="S1938" s="11"/>
      <c r="T1938" s="11"/>
      <c r="U1938" s="10"/>
    </row>
    <row r="1939" spans="1:21" ht="14">
      <c r="A1939" s="47" t="s">
        <v>3355</v>
      </c>
      <c r="B1939" s="151" t="str">
        <f>"https://www.instagram.com/"&amp;A1939</f>
        <v>https://www.instagram.com/meia_korea</v>
      </c>
      <c r="C1939" s="109"/>
      <c r="D1939" s="150" t="s">
        <v>4</v>
      </c>
      <c r="E1939" s="20" t="str">
        <f ca="1">IF(AND(J1939&lt;&gt;"", O1939&lt;&gt;"", TODAY() &gt; O1939, N1939=""), "포스팅 지연",
IF(N1939&lt;&gt;"", "포스팅 완료",
IF(M1939=TRUE, "시술 완료",
IF(L1939=TRUE, "콘텐츠 가이드 전송",
IF(NOT(ISBLANK(J1939)), "예약 확정",
IF(I1939=TRUE, "구글폼 회신",
IF(H1939=TRUE, "구글폼 전송",
IF(G1939=TRUE, "거절",
IF(F1939=TRUE, "회신 수신",
"태핑 완료 회신대기")))))
))))</f>
        <v>태핑 완료 회신대기</v>
      </c>
      <c r="F1939" s="22" t="b">
        <v>0</v>
      </c>
      <c r="G1939" s="22" t="b">
        <v>0</v>
      </c>
      <c r="H1939" s="22" t="b">
        <v>0</v>
      </c>
      <c r="I1939" s="22" t="b">
        <f>IF(COUNTIF([1]!Form_Responses1[[#All],[Instagram account
(ex. idenel_official - Do not put "@")]], LOWER(A1939)) &gt; 0, TRUE, FALSE)</f>
        <v>0</v>
      </c>
      <c r="J1939" s="23"/>
      <c r="K1939" s="20" t="str">
        <f>IFERROR(VLOOKUP(LOWER(A1939), '[1]설문지 응답 시트1'!I:N, 6, FALSE), "")</f>
        <v/>
      </c>
      <c r="L1939" s="22" t="b">
        <v>0</v>
      </c>
      <c r="M1939" s="22" t="b">
        <v>0</v>
      </c>
      <c r="N1939" s="20"/>
      <c r="O1939" s="21" t="str">
        <f>IF(ISBLANK(Table1[[#This Row],[예약일(확정)]]),"",Table1[[#This Row],[예약일(확정)]]+7)</f>
        <v/>
      </c>
      <c r="P1939" s="20"/>
      <c r="Q1939" s="20"/>
      <c r="R1939" s="20"/>
      <c r="S1939" s="20"/>
      <c r="T1939" s="20"/>
      <c r="U1939" s="19"/>
    </row>
    <row r="1940" spans="1:21" ht="14">
      <c r="A1940" s="46" t="s">
        <v>3354</v>
      </c>
      <c r="B1940" s="152" t="str">
        <f>"https://www.instagram.com/"&amp;A1940</f>
        <v>https://www.instagram.com/karina.letheia</v>
      </c>
      <c r="C1940" s="107"/>
      <c r="D1940" s="148" t="s">
        <v>4</v>
      </c>
      <c r="E1940" s="11" t="str">
        <f ca="1">IF(AND(J1940&lt;&gt;"", O1940&lt;&gt;"", TODAY() &gt; O1940, N1940=""), "포스팅 지연",
IF(N1940&lt;&gt;"", "포스팅 완료",
IF(M1940=TRUE, "시술 완료",
IF(L1940=TRUE, "콘텐츠 가이드 전송",
IF(NOT(ISBLANK(J1940)), "예약 확정",
IF(I1940=TRUE, "구글폼 회신",
IF(H1940=TRUE, "구글폼 전송",
IF(G1940=TRUE, "거절",
IF(F1940=TRUE, "회신 수신",
"태핑 완료 회신대기")))))
))))</f>
        <v>태핑 완료 회신대기</v>
      </c>
      <c r="F1940" s="13" t="b">
        <v>0</v>
      </c>
      <c r="G1940" s="13" t="b">
        <v>0</v>
      </c>
      <c r="H1940" s="13" t="b">
        <v>0</v>
      </c>
      <c r="I1940" s="13" t="b">
        <f>IF(COUNTIF([1]!Form_Responses1[[#All],[Instagram account
(ex. idenel_official - Do not put "@")]], LOWER(A1940)) &gt; 0, TRUE, FALSE)</f>
        <v>0</v>
      </c>
      <c r="J1940" s="14"/>
      <c r="K1940" s="11" t="str">
        <f>IFERROR(VLOOKUP(LOWER(A1940), '[1]설문지 응답 시트1'!I:N, 6, FALSE), "")</f>
        <v/>
      </c>
      <c r="L1940" s="13" t="b">
        <v>0</v>
      </c>
      <c r="M1940" s="13" t="b">
        <v>0</v>
      </c>
      <c r="N1940" s="11"/>
      <c r="O1940" s="12" t="str">
        <f>IF(ISBLANK(Table1[[#This Row],[예약일(확정)]]),"",Table1[[#This Row],[예약일(확정)]]+7)</f>
        <v/>
      </c>
      <c r="P1940" s="11"/>
      <c r="Q1940" s="11"/>
      <c r="R1940" s="11"/>
      <c r="S1940" s="11"/>
      <c r="T1940" s="11"/>
      <c r="U1940" s="10"/>
    </row>
    <row r="1941" spans="1:21" ht="14">
      <c r="A1941" s="47" t="s">
        <v>3353</v>
      </c>
      <c r="B1941" s="151" t="str">
        <f>"https://www.instagram.com/"&amp;A1941</f>
        <v>https://www.instagram.com/valeeedgal</v>
      </c>
      <c r="C1941" s="109"/>
      <c r="D1941" s="150" t="s">
        <v>4</v>
      </c>
      <c r="E1941" s="20" t="str">
        <f ca="1">IF(AND(J1941&lt;&gt;"", O1941&lt;&gt;"", TODAY() &gt; O1941, N1941=""), "포스팅 지연",
IF(N1941&lt;&gt;"", "포스팅 완료",
IF(M1941=TRUE, "시술 완료",
IF(L1941=TRUE, "콘텐츠 가이드 전송",
IF(NOT(ISBLANK(J1941)), "예약 확정",
IF(I1941=TRUE, "구글폼 회신",
IF(H1941=TRUE, "구글폼 전송",
IF(G1941=TRUE, "거절",
IF(F1941=TRUE, "회신 수신",
"태핑 완료 회신대기")))))
))))</f>
        <v>태핑 완료 회신대기</v>
      </c>
      <c r="F1941" s="22" t="b">
        <v>0</v>
      </c>
      <c r="G1941" s="22" t="b">
        <v>0</v>
      </c>
      <c r="H1941" s="22" t="b">
        <v>0</v>
      </c>
      <c r="I1941" s="22" t="b">
        <f>IF(COUNTIF([1]!Form_Responses1[[#All],[Instagram account
(ex. idenel_official - Do not put "@")]], LOWER(A1941)) &gt; 0, TRUE, FALSE)</f>
        <v>0</v>
      </c>
      <c r="J1941" s="23"/>
      <c r="K1941" s="20" t="str">
        <f>IFERROR(VLOOKUP(LOWER(A1941), '[1]설문지 응답 시트1'!I:N, 6, FALSE), "")</f>
        <v/>
      </c>
      <c r="L1941" s="22" t="b">
        <v>0</v>
      </c>
      <c r="M1941" s="22" t="b">
        <v>0</v>
      </c>
      <c r="N1941" s="20"/>
      <c r="O1941" s="21" t="str">
        <f>IF(ISBLANK(Table1[[#This Row],[예약일(확정)]]),"",Table1[[#This Row],[예약일(확정)]]+7)</f>
        <v/>
      </c>
      <c r="P1941" s="20"/>
      <c r="Q1941" s="20"/>
      <c r="R1941" s="20"/>
      <c r="S1941" s="20"/>
      <c r="T1941" s="20"/>
      <c r="U1941" s="19"/>
    </row>
    <row r="1942" spans="1:21" ht="14">
      <c r="A1942" s="46" t="s">
        <v>3352</v>
      </c>
      <c r="B1942" s="152" t="str">
        <f>"https://www.instagram.com/"&amp;A1942</f>
        <v>https://www.instagram.com/hollyogi_</v>
      </c>
      <c r="C1942" s="107"/>
      <c r="D1942" s="148" t="s">
        <v>4</v>
      </c>
      <c r="E1942" s="11" t="str">
        <f ca="1">IF(AND(J1942&lt;&gt;"", O1942&lt;&gt;"", TODAY() &gt; O1942, N1942=""), "포스팅 지연",
IF(N1942&lt;&gt;"", "포스팅 완료",
IF(M1942=TRUE, "시술 완료",
IF(L1942=TRUE, "콘텐츠 가이드 전송",
IF(NOT(ISBLANK(J1942)), "예약 확정",
IF(I1942=TRUE, "구글폼 회신",
IF(H1942=TRUE, "구글폼 전송",
IF(G1942=TRUE, "거절",
IF(F1942=TRUE, "회신 수신",
"태핑 완료 회신대기")))))
))))</f>
        <v>태핑 완료 회신대기</v>
      </c>
      <c r="F1942" s="13" t="b">
        <v>0</v>
      </c>
      <c r="G1942" s="13" t="b">
        <v>0</v>
      </c>
      <c r="H1942" s="13" t="b">
        <v>0</v>
      </c>
      <c r="I1942" s="13" t="b">
        <f>IF(COUNTIF([1]!Form_Responses1[[#All],[Instagram account
(ex. idenel_official - Do not put "@")]], LOWER(A1942)) &gt; 0, TRUE, FALSE)</f>
        <v>0</v>
      </c>
      <c r="J1942" s="14"/>
      <c r="K1942" s="11" t="str">
        <f>IFERROR(VLOOKUP(LOWER(A1942), '[1]설문지 응답 시트1'!I:N, 6, FALSE), "")</f>
        <v/>
      </c>
      <c r="L1942" s="13" t="b">
        <v>0</v>
      </c>
      <c r="M1942" s="13" t="b">
        <v>0</v>
      </c>
      <c r="N1942" s="11"/>
      <c r="O1942" s="12" t="str">
        <f>IF(ISBLANK(Table1[[#This Row],[예약일(확정)]]),"",Table1[[#This Row],[예약일(확정)]]+7)</f>
        <v/>
      </c>
      <c r="P1942" s="11"/>
      <c r="Q1942" s="11"/>
      <c r="R1942" s="11"/>
      <c r="S1942" s="11"/>
      <c r="T1942" s="11"/>
      <c r="U1942" s="10"/>
    </row>
    <row r="1943" spans="1:21" ht="14">
      <c r="A1943" s="47" t="s">
        <v>3351</v>
      </c>
      <c r="B1943" s="151" t="str">
        <f>"https://www.instagram.com/"&amp;A1943</f>
        <v>https://www.instagram.com/melissa.atn</v>
      </c>
      <c r="C1943" s="109"/>
      <c r="D1943" s="150" t="s">
        <v>4</v>
      </c>
      <c r="E1943" s="20" t="str">
        <f ca="1">IF(AND(J1943&lt;&gt;"", O1943&lt;&gt;"", TODAY() &gt; O1943, N1943=""), "포스팅 지연",
IF(N1943&lt;&gt;"", "포스팅 완료",
IF(M1943=TRUE, "시술 완료",
IF(L1943=TRUE, "콘텐츠 가이드 전송",
IF(NOT(ISBLANK(J1943)), "예약 확정",
IF(I1943=TRUE, "구글폼 회신",
IF(H1943=TRUE, "구글폼 전송",
IF(G1943=TRUE, "거절",
IF(F1943=TRUE, "회신 수신",
"태핑 완료 회신대기")))))
))))</f>
        <v>태핑 완료 회신대기</v>
      </c>
      <c r="F1943" s="22" t="b">
        <v>0</v>
      </c>
      <c r="G1943" s="22" t="b">
        <v>0</v>
      </c>
      <c r="H1943" s="22" t="b">
        <v>0</v>
      </c>
      <c r="I1943" s="22" t="b">
        <f>IF(COUNTIF([1]!Form_Responses1[[#All],[Instagram account
(ex. idenel_official - Do not put "@")]], LOWER(A1943)) &gt; 0, TRUE, FALSE)</f>
        <v>0</v>
      </c>
      <c r="J1943" s="23"/>
      <c r="K1943" s="20" t="str">
        <f>IFERROR(VLOOKUP(LOWER(A1943), '[1]설문지 응답 시트1'!I:N, 6, FALSE), "")</f>
        <v/>
      </c>
      <c r="L1943" s="22" t="b">
        <v>0</v>
      </c>
      <c r="M1943" s="22" t="b">
        <v>0</v>
      </c>
      <c r="N1943" s="20"/>
      <c r="O1943" s="21" t="str">
        <f>IF(ISBLANK(Table1[[#This Row],[예약일(확정)]]),"",Table1[[#This Row],[예약일(확정)]]+7)</f>
        <v/>
      </c>
      <c r="P1943" s="20"/>
      <c r="Q1943" s="20"/>
      <c r="R1943" s="20"/>
      <c r="S1943" s="20"/>
      <c r="T1943" s="20"/>
      <c r="U1943" s="19"/>
    </row>
    <row r="1944" spans="1:21" ht="14">
      <c r="A1944" s="46" t="s">
        <v>3350</v>
      </c>
      <c r="B1944" s="152" t="str">
        <f>"https://www.instagram.com/"&amp;A1944</f>
        <v>https://www.instagram.com/joannaesun</v>
      </c>
      <c r="C1944" s="107"/>
      <c r="D1944" s="148" t="s">
        <v>4</v>
      </c>
      <c r="E1944" s="11" t="str">
        <f ca="1">IF(AND(J1944&lt;&gt;"", O1944&lt;&gt;"", TODAY() &gt; O1944, N1944=""), "포스팅 지연",
IF(N1944&lt;&gt;"", "포스팅 완료",
IF(M1944=TRUE, "시술 완료",
IF(L1944=TRUE, "콘텐츠 가이드 전송",
IF(NOT(ISBLANK(J1944)), "예약 확정",
IF(I1944=TRUE, "구글폼 회신",
IF(H1944=TRUE, "구글폼 전송",
IF(G1944=TRUE, "거절",
IF(F1944=TRUE, "회신 수신",
"태핑 완료 회신대기")))))
))))</f>
        <v>포스팅 완료</v>
      </c>
      <c r="F1944" s="13" t="b">
        <v>1</v>
      </c>
      <c r="G1944" s="13" t="b">
        <v>0</v>
      </c>
      <c r="H1944" s="13" t="b">
        <v>0</v>
      </c>
      <c r="I1944" s="13" t="b">
        <f>IF(COUNTIF([1]!Form_Responses1[[#All],[Instagram account
(ex. idenel_official - Do not put "@")]], LOWER(A1944)) &gt; 0, TRUE, FALSE)</f>
        <v>1</v>
      </c>
      <c r="J1944" s="14">
        <v>45862.479166666664</v>
      </c>
      <c r="K1944" s="11" t="str">
        <f>IFERROR(VLOOKUP(LOWER(A1944), '[1]설문지 응답 시트1'!I:N, 6, FALSE), "")</f>
        <v>Benjamin Clinic (Gangnam)</v>
      </c>
      <c r="L1944" s="13" t="b">
        <v>0</v>
      </c>
      <c r="M1944" s="13" t="b">
        <v>0</v>
      </c>
      <c r="N1944" s="58" t="s">
        <v>3349</v>
      </c>
      <c r="O1944" s="12">
        <f>IF(ISBLANK(Table1[[#This Row],[예약일(확정)]]),"",Table1[[#This Row],[예약일(확정)]]+7)</f>
        <v>45869.479166666664</v>
      </c>
      <c r="P1944" s="11"/>
      <c r="Q1944" s="11"/>
      <c r="R1944" s="11"/>
      <c r="S1944" s="11"/>
      <c r="T1944" s="11"/>
      <c r="U1944" s="10"/>
    </row>
    <row r="1945" spans="1:21" ht="14">
      <c r="A1945" s="47" t="s">
        <v>3348</v>
      </c>
      <c r="B1945" s="151" t="str">
        <f>"https://www.instagram.com/"&amp;A1945</f>
        <v>https://www.instagram.com/diaaanaaam</v>
      </c>
      <c r="C1945" s="109"/>
      <c r="D1945" s="150" t="s">
        <v>4</v>
      </c>
      <c r="E1945" s="20" t="str">
        <f ca="1">IF(AND(J1945&lt;&gt;"", O1945&lt;&gt;"", TODAY() &gt; O1945, N1945=""), "포스팅 지연",
IF(N1945&lt;&gt;"", "포스팅 완료",
IF(M1945=TRUE, "시술 완료",
IF(L1945=TRUE, "콘텐츠 가이드 전송",
IF(NOT(ISBLANK(J1945)), "예약 확정",
IF(I1945=TRUE, "구글폼 회신",
IF(H1945=TRUE, "구글폼 전송",
IF(G1945=TRUE, "거절",
IF(F1945=TRUE, "회신 수신",
"태핑 완료 회신대기")))))
))))</f>
        <v>태핑 완료 회신대기</v>
      </c>
      <c r="F1945" s="22" t="b">
        <v>0</v>
      </c>
      <c r="G1945" s="22" t="b">
        <v>0</v>
      </c>
      <c r="H1945" s="22" t="b">
        <v>0</v>
      </c>
      <c r="I1945" s="22" t="b">
        <f>IF(COUNTIF([1]!Form_Responses1[[#All],[Instagram account
(ex. idenel_official - Do not put "@")]], LOWER(A1945)) &gt; 0, TRUE, FALSE)</f>
        <v>0</v>
      </c>
      <c r="J1945" s="23"/>
      <c r="K1945" s="20" t="str">
        <f>IFERROR(VLOOKUP(LOWER(A1945), '[1]설문지 응답 시트1'!I:N, 6, FALSE), "")</f>
        <v/>
      </c>
      <c r="L1945" s="22" t="b">
        <v>0</v>
      </c>
      <c r="M1945" s="22" t="b">
        <v>0</v>
      </c>
      <c r="N1945" s="20"/>
      <c r="O1945" s="21" t="str">
        <f>IF(ISBLANK(Table1[[#This Row],[예약일(확정)]]),"",Table1[[#This Row],[예약일(확정)]]+7)</f>
        <v/>
      </c>
      <c r="P1945" s="20"/>
      <c r="Q1945" s="20"/>
      <c r="R1945" s="20"/>
      <c r="S1945" s="20"/>
      <c r="T1945" s="20"/>
      <c r="U1945" s="19"/>
    </row>
    <row r="1946" spans="1:21" ht="14">
      <c r="A1946" s="46" t="s">
        <v>3347</v>
      </c>
      <c r="B1946" s="152" t="str">
        <f>"https://www.instagram.com/"&amp;A1946</f>
        <v>https://www.instagram.com/khushiiiii_sy16</v>
      </c>
      <c r="C1946" s="107"/>
      <c r="D1946" s="148" t="s">
        <v>4</v>
      </c>
      <c r="E1946" s="11" t="str">
        <f ca="1">IF(AND(J1946&lt;&gt;"", O1946&lt;&gt;"", TODAY() &gt; O1946, N1946=""), "포스팅 지연",
IF(N1946&lt;&gt;"", "포스팅 완료",
IF(M1946=TRUE, "시술 완료",
IF(L1946=TRUE, "콘텐츠 가이드 전송",
IF(NOT(ISBLANK(J1946)), "예약 확정",
IF(I1946=TRUE, "구글폼 회신",
IF(H1946=TRUE, "구글폼 전송",
IF(G1946=TRUE, "거절",
IF(F1946=TRUE, "회신 수신",
"태핑 완료 회신대기")))))
))))</f>
        <v>회신 수신</v>
      </c>
      <c r="F1946" s="13" t="b">
        <v>1</v>
      </c>
      <c r="G1946" s="13" t="b">
        <v>0</v>
      </c>
      <c r="H1946" s="13" t="b">
        <v>0</v>
      </c>
      <c r="I1946" s="13" t="b">
        <f>IF(COUNTIF([1]!Form_Responses1[[#All],[Instagram account
(ex. idenel_official - Do not put "@")]], LOWER(A1946)) &gt; 0, TRUE, FALSE)</f>
        <v>0</v>
      </c>
      <c r="J1946" s="14"/>
      <c r="K1946" s="11" t="str">
        <f>IFERROR(VLOOKUP(LOWER(A1946), '[1]설문지 응답 시트1'!I:N, 6, FALSE), "")</f>
        <v/>
      </c>
      <c r="L1946" s="13" t="b">
        <v>0</v>
      </c>
      <c r="M1946" s="13" t="b">
        <v>0</v>
      </c>
      <c r="N1946" s="11"/>
      <c r="O1946" s="12" t="str">
        <f>IF(ISBLANK(Table1[[#This Row],[예약일(확정)]]),"",Table1[[#This Row],[예약일(확정)]]+7)</f>
        <v/>
      </c>
      <c r="P1946" s="11"/>
      <c r="Q1946" s="11"/>
      <c r="R1946" s="11"/>
      <c r="S1946" s="11"/>
      <c r="T1946" s="11"/>
      <c r="U1946" s="10"/>
    </row>
    <row r="1947" spans="1:21" ht="14">
      <c r="A1947" s="47" t="s">
        <v>105</v>
      </c>
      <c r="B1947" s="151" t="str">
        <f>"https://www.instagram.com/"&amp;A1947</f>
        <v>https://www.instagram.com/shwetaesthetic</v>
      </c>
      <c r="C1947" s="109"/>
      <c r="D1947" s="150" t="s">
        <v>4</v>
      </c>
      <c r="E1947" s="20" t="str">
        <f ca="1">IF(AND(J1947&lt;&gt;"", O1947&lt;&gt;"", TODAY() &gt; O1947, N1947=""), "포스팅 지연",
IF(N1947&lt;&gt;"", "포스팅 완료",
IF(M1947=TRUE, "시술 완료",
IF(L1947=TRUE, "콘텐츠 가이드 전송",
IF(NOT(ISBLANK(J1947)), "예약 확정",
IF(I1947=TRUE, "구글폼 회신",
IF(H1947=TRUE, "구글폼 전송",
IF(G1947=TRUE, "거절",
IF(F1947=TRUE, "회신 수신",
"태핑 완료 회신대기")))))
))))</f>
        <v>태핑 완료 회신대기</v>
      </c>
      <c r="F1947" s="22" t="b">
        <v>0</v>
      </c>
      <c r="G1947" s="22" t="b">
        <v>0</v>
      </c>
      <c r="H1947" s="22" t="b">
        <v>0</v>
      </c>
      <c r="I1947" s="22" t="b">
        <f>IF(COUNTIF([1]!Form_Responses1[[#All],[Instagram account
(ex. idenel_official - Do not put "@")]], LOWER(A1947)) &gt; 0, TRUE, FALSE)</f>
        <v>0</v>
      </c>
      <c r="J1947" s="23"/>
      <c r="K1947" s="20" t="str">
        <f>IFERROR(VLOOKUP(LOWER(A1947), '[1]설문지 응답 시트1'!I:N, 6, FALSE), "")</f>
        <v/>
      </c>
      <c r="L1947" s="22" t="b">
        <v>0</v>
      </c>
      <c r="M1947" s="22" t="b">
        <v>0</v>
      </c>
      <c r="N1947" s="20"/>
      <c r="O1947" s="21" t="str">
        <f>IF(ISBLANK(Table1[[#This Row],[예약일(확정)]]),"",Table1[[#This Row],[예약일(확정)]]+7)</f>
        <v/>
      </c>
      <c r="P1947" s="20"/>
      <c r="Q1947" s="20"/>
      <c r="R1947" s="20"/>
      <c r="S1947" s="20"/>
      <c r="T1947" s="20"/>
      <c r="U1947" s="19"/>
    </row>
    <row r="1948" spans="1:21" ht="14">
      <c r="A1948" s="46" t="s">
        <v>3346</v>
      </c>
      <c r="B1948" s="152" t="str">
        <f>"https://www.instagram.com/"&amp;A1948</f>
        <v>https://www.instagram.com/sasii_tt</v>
      </c>
      <c r="C1948" s="107"/>
      <c r="D1948" s="148" t="s">
        <v>4</v>
      </c>
      <c r="E1948" s="11" t="str">
        <f ca="1">IF(AND(J1948&lt;&gt;"", O1948&lt;&gt;"", TODAY() &gt; O1948, N1948=""), "포스팅 지연",
IF(N1948&lt;&gt;"", "포스팅 완료",
IF(M1948=TRUE, "시술 완료",
IF(L1948=TRUE, "콘텐츠 가이드 전송",
IF(NOT(ISBLANK(J1948)), "예약 확정",
IF(I1948=TRUE, "구글폼 회신",
IF(H1948=TRUE, "구글폼 전송",
IF(G1948=TRUE, "거절",
IF(F1948=TRUE, "회신 수신",
"태핑 완료 회신대기")))))
))))</f>
        <v>회신 수신</v>
      </c>
      <c r="F1948" s="13" t="b">
        <v>1</v>
      </c>
      <c r="G1948" s="13" t="b">
        <v>0</v>
      </c>
      <c r="H1948" s="13" t="b">
        <v>0</v>
      </c>
      <c r="I1948" s="13" t="b">
        <f>IF(COUNTIF([1]!Form_Responses1[[#All],[Instagram account
(ex. idenel_official - Do not put "@")]], LOWER(A1948)) &gt; 0, TRUE, FALSE)</f>
        <v>0</v>
      </c>
      <c r="J1948" s="14"/>
      <c r="K1948" s="11" t="str">
        <f>IFERROR(VLOOKUP(LOWER(A1948), '[1]설문지 응답 시트1'!I:N, 6, FALSE), "")</f>
        <v/>
      </c>
      <c r="L1948" s="13" t="b">
        <v>0</v>
      </c>
      <c r="M1948" s="13" t="b">
        <v>0</v>
      </c>
      <c r="N1948" s="11"/>
      <c r="O1948" s="12" t="str">
        <f>IF(ISBLANK(Table1[[#This Row],[예약일(확정)]]),"",Table1[[#This Row],[예약일(확정)]]+7)</f>
        <v/>
      </c>
      <c r="P1948" s="11"/>
      <c r="Q1948" s="11"/>
      <c r="R1948" s="11"/>
      <c r="S1948" s="11"/>
      <c r="T1948" s="11"/>
      <c r="U1948" s="10"/>
    </row>
    <row r="1949" spans="1:21" ht="14">
      <c r="A1949" s="47" t="s">
        <v>3345</v>
      </c>
      <c r="B1949" s="151" t="str">
        <f>"https://www.instagram.com/"&amp;A1949</f>
        <v>https://www.instagram.com/ranaadil008</v>
      </c>
      <c r="C1949" s="109"/>
      <c r="D1949" s="150" t="s">
        <v>4</v>
      </c>
      <c r="E1949" s="20" t="str">
        <f ca="1">IF(AND(J1949&lt;&gt;"", O1949&lt;&gt;"", TODAY() &gt; O1949, N1949=""), "포스팅 지연",
IF(N1949&lt;&gt;"", "포스팅 완료",
IF(M1949=TRUE, "시술 완료",
IF(L1949=TRUE, "콘텐츠 가이드 전송",
IF(NOT(ISBLANK(J1949)), "예약 확정",
IF(I1949=TRUE, "구글폼 회신",
IF(H1949=TRUE, "구글폼 전송",
IF(G1949=TRUE, "거절",
IF(F1949=TRUE, "회신 수신",
"태핑 완료 회신대기")))))
))))</f>
        <v>태핑 완료 회신대기</v>
      </c>
      <c r="F1949" s="22" t="b">
        <v>0</v>
      </c>
      <c r="G1949" s="22" t="b">
        <v>0</v>
      </c>
      <c r="H1949" s="22" t="b">
        <v>0</v>
      </c>
      <c r="I1949" s="22" t="b">
        <f>IF(COUNTIF([1]!Form_Responses1[[#All],[Instagram account
(ex. idenel_official - Do not put "@")]], LOWER(A1949)) &gt; 0, TRUE, FALSE)</f>
        <v>0</v>
      </c>
      <c r="J1949" s="23"/>
      <c r="K1949" s="20" t="str">
        <f>IFERROR(VLOOKUP(LOWER(A1949), '[1]설문지 응답 시트1'!I:N, 6, FALSE), "")</f>
        <v/>
      </c>
      <c r="L1949" s="22" t="b">
        <v>0</v>
      </c>
      <c r="M1949" s="22" t="b">
        <v>0</v>
      </c>
      <c r="N1949" s="20"/>
      <c r="O1949" s="21" t="str">
        <f>IF(ISBLANK(Table1[[#This Row],[예약일(확정)]]),"",Table1[[#This Row],[예약일(확정)]]+7)</f>
        <v/>
      </c>
      <c r="P1949" s="20"/>
      <c r="Q1949" s="20"/>
      <c r="R1949" s="20"/>
      <c r="S1949" s="20"/>
      <c r="T1949" s="20"/>
      <c r="U1949" s="19"/>
    </row>
    <row r="1950" spans="1:21" ht="14">
      <c r="A1950" s="46" t="s">
        <v>3344</v>
      </c>
      <c r="B1950" s="152" t="str">
        <f>"https://www.instagram.com/"&amp;A1950</f>
        <v>https://www.instagram.com/dear.laurynnn</v>
      </c>
      <c r="C1950" s="107"/>
      <c r="D1950" s="148" t="s">
        <v>4</v>
      </c>
      <c r="E1950" s="11" t="str">
        <f ca="1">IF(AND(J1950&lt;&gt;"", O1950&lt;&gt;"", TODAY() &gt; O1950, N1950=""), "포스팅 지연",
IF(N1950&lt;&gt;"", "포스팅 완료",
IF(M1950=TRUE, "시술 완료",
IF(L1950=TRUE, "콘텐츠 가이드 전송",
IF(NOT(ISBLANK(J1950)), "예약 확정",
IF(I1950=TRUE, "구글폼 회신",
IF(H1950=TRUE, "구글폼 전송",
IF(G1950=TRUE, "거절",
IF(F1950=TRUE, "회신 수신",
"태핑 완료 회신대기")))))
))))</f>
        <v>태핑 완료 회신대기</v>
      </c>
      <c r="F1950" s="13" t="b">
        <v>0</v>
      </c>
      <c r="G1950" s="13" t="b">
        <v>0</v>
      </c>
      <c r="H1950" s="13" t="b">
        <v>0</v>
      </c>
      <c r="I1950" s="13" t="b">
        <f>IF(COUNTIF([1]!Form_Responses1[[#All],[Instagram account
(ex. idenel_official - Do not put "@")]], LOWER(A1950)) &gt; 0, TRUE, FALSE)</f>
        <v>0</v>
      </c>
      <c r="J1950" s="14"/>
      <c r="K1950" s="11" t="str">
        <f>IFERROR(VLOOKUP(LOWER(A1950), '[1]설문지 응답 시트1'!I:N, 6, FALSE), "")</f>
        <v/>
      </c>
      <c r="L1950" s="13" t="b">
        <v>0</v>
      </c>
      <c r="M1950" s="13" t="b">
        <v>0</v>
      </c>
      <c r="N1950" s="11"/>
      <c r="O1950" s="12" t="str">
        <f>IF(ISBLANK(Table1[[#This Row],[예약일(확정)]]),"",Table1[[#This Row],[예약일(확정)]]+7)</f>
        <v/>
      </c>
      <c r="P1950" s="11"/>
      <c r="Q1950" s="11"/>
      <c r="R1950" s="11"/>
      <c r="S1950" s="11"/>
      <c r="T1950" s="11"/>
      <c r="U1950" s="10"/>
    </row>
    <row r="1951" spans="1:21" ht="14">
      <c r="A1951" s="47" t="s">
        <v>3343</v>
      </c>
      <c r="B1951" s="151" t="str">
        <f>"https://www.instagram.com/"&amp;A1951</f>
        <v>https://www.instagram.com/artbyaliiii</v>
      </c>
      <c r="C1951" s="109"/>
      <c r="D1951" s="150" t="s">
        <v>4</v>
      </c>
      <c r="E1951" s="20" t="str">
        <f ca="1">IF(AND(J1951&lt;&gt;"", O1951&lt;&gt;"", TODAY() &gt; O1951, N1951=""), "포스팅 지연",
IF(N1951&lt;&gt;"", "포스팅 완료",
IF(M1951=TRUE, "시술 완료",
IF(L1951=TRUE, "콘텐츠 가이드 전송",
IF(NOT(ISBLANK(J1951)), "예약 확정",
IF(I1951=TRUE, "구글폼 회신",
IF(H1951=TRUE, "구글폼 전송",
IF(G1951=TRUE, "거절",
IF(F1951=TRUE, "회신 수신",
"태핑 완료 회신대기")))))
))))</f>
        <v>구글폼 전송</v>
      </c>
      <c r="F1951" s="22" t="b">
        <v>1</v>
      </c>
      <c r="G1951" s="22" t="b">
        <v>0</v>
      </c>
      <c r="H1951" s="22" t="b">
        <v>1</v>
      </c>
      <c r="I1951" s="22" t="b">
        <f>IF(COUNTIF([1]!Form_Responses1[[#All],[Instagram account
(ex. idenel_official - Do not put "@")]], LOWER(A1951)) &gt; 0, TRUE, FALSE)</f>
        <v>0</v>
      </c>
      <c r="J1951" s="23"/>
      <c r="K1951" s="20" t="str">
        <f>IFERROR(VLOOKUP(LOWER(A1951), '[1]설문지 응답 시트1'!I:N, 6, FALSE), "")</f>
        <v/>
      </c>
      <c r="L1951" s="22" t="b">
        <v>0</v>
      </c>
      <c r="M1951" s="22" t="b">
        <v>0</v>
      </c>
      <c r="N1951" s="20"/>
      <c r="O1951" s="21" t="str">
        <f>IF(ISBLANK(Table1[[#This Row],[예약일(확정)]]),"",Table1[[#This Row],[예약일(확정)]]+7)</f>
        <v/>
      </c>
      <c r="P1951" s="20"/>
      <c r="Q1951" s="20"/>
      <c r="R1951" s="20"/>
      <c r="S1951" s="20"/>
      <c r="T1951" s="20"/>
      <c r="U1951" s="19"/>
    </row>
    <row r="1952" spans="1:21" ht="14">
      <c r="A1952" s="46" t="s">
        <v>3342</v>
      </c>
      <c r="B1952" s="152" t="str">
        <f>"https://www.instagram.com/"&amp;A1952</f>
        <v>https://www.instagram.com/se.khai_</v>
      </c>
      <c r="C1952" s="107"/>
      <c r="D1952" s="148" t="s">
        <v>4</v>
      </c>
      <c r="E1952" s="11" t="str">
        <f ca="1">IF(AND(J1952&lt;&gt;"", O1952&lt;&gt;"", TODAY() &gt; O1952, N1952=""), "포스팅 지연",
IF(N1952&lt;&gt;"", "포스팅 완료",
IF(M1952=TRUE, "시술 완료",
IF(L1952=TRUE, "콘텐츠 가이드 전송",
IF(NOT(ISBLANK(J1952)), "예약 확정",
IF(I1952=TRUE, "구글폼 회신",
IF(H1952=TRUE, "구글폼 전송",
IF(G1952=TRUE, "거절",
IF(F1952=TRUE, "회신 수신",
"태핑 완료 회신대기")))))
))))</f>
        <v>회신 수신</v>
      </c>
      <c r="F1952" s="13" t="b">
        <v>1</v>
      </c>
      <c r="G1952" s="13" t="b">
        <v>0</v>
      </c>
      <c r="H1952" s="13" t="b">
        <v>0</v>
      </c>
      <c r="I1952" s="13" t="b">
        <f>IF(COUNTIF([1]!Form_Responses1[[#All],[Instagram account
(ex. idenel_official - Do not put "@")]], LOWER(A1952)) &gt; 0, TRUE, FALSE)</f>
        <v>0</v>
      </c>
      <c r="J1952" s="14"/>
      <c r="K1952" s="11" t="str">
        <f>IFERROR(VLOOKUP(LOWER(A1952), '[1]설문지 응답 시트1'!I:N, 6, FALSE), "")</f>
        <v/>
      </c>
      <c r="L1952" s="13" t="b">
        <v>0</v>
      </c>
      <c r="M1952" s="13" t="b">
        <v>0</v>
      </c>
      <c r="N1952" s="11"/>
      <c r="O1952" s="12" t="str">
        <f>IF(ISBLANK(Table1[[#This Row],[예약일(확정)]]),"",Table1[[#This Row],[예약일(확정)]]+7)</f>
        <v/>
      </c>
      <c r="P1952" s="11"/>
      <c r="Q1952" s="11"/>
      <c r="R1952" s="11"/>
      <c r="S1952" s="11"/>
      <c r="T1952" s="11"/>
      <c r="U1952" s="10"/>
    </row>
    <row r="1953" spans="1:21" ht="14">
      <c r="A1953" s="47" t="s">
        <v>3341</v>
      </c>
      <c r="B1953" s="151" t="str">
        <f>"https://www.instagram.com/"&amp;A1953</f>
        <v>https://www.instagram.com/rizinkorea</v>
      </c>
      <c r="C1953" s="109"/>
      <c r="D1953" s="150" t="s">
        <v>4</v>
      </c>
      <c r="E1953" s="20" t="str">
        <f ca="1">IF(AND(J1953&lt;&gt;"", O1953&lt;&gt;"", TODAY() &gt; O1953, N1953=""), "포스팅 지연",
IF(N1953&lt;&gt;"", "포스팅 완료",
IF(M1953=TRUE, "시술 완료",
IF(L1953=TRUE, "콘텐츠 가이드 전송",
IF(NOT(ISBLANK(J1953)), "예약 확정",
IF(I1953=TRUE, "구글폼 회신",
IF(H1953=TRUE, "구글폼 전송",
IF(G1953=TRUE, "거절",
IF(F1953=TRUE, "회신 수신",
"태핑 완료 회신대기")))))
))))</f>
        <v>태핑 완료 회신대기</v>
      </c>
      <c r="F1953" s="22" t="b">
        <v>0</v>
      </c>
      <c r="G1953" s="22" t="b">
        <v>0</v>
      </c>
      <c r="H1953" s="22" t="b">
        <v>0</v>
      </c>
      <c r="I1953" s="22" t="b">
        <f>IF(COUNTIF([1]!Form_Responses1[[#All],[Instagram account
(ex. idenel_official - Do not put "@")]], LOWER(A1953)) &gt; 0, TRUE, FALSE)</f>
        <v>0</v>
      </c>
      <c r="J1953" s="23"/>
      <c r="K1953" s="20" t="str">
        <f>IFERROR(VLOOKUP(LOWER(A1953), '[1]설문지 응답 시트1'!I:N, 6, FALSE), "")</f>
        <v/>
      </c>
      <c r="L1953" s="22" t="b">
        <v>0</v>
      </c>
      <c r="M1953" s="22" t="b">
        <v>0</v>
      </c>
      <c r="N1953" s="20"/>
      <c r="O1953" s="21" t="str">
        <f>IF(ISBLANK(Table1[[#This Row],[예약일(확정)]]),"",Table1[[#This Row],[예약일(확정)]]+7)</f>
        <v/>
      </c>
      <c r="P1953" s="20"/>
      <c r="Q1953" s="20"/>
      <c r="R1953" s="20"/>
      <c r="S1953" s="20"/>
      <c r="T1953" s="20"/>
      <c r="U1953" s="19"/>
    </row>
    <row r="1954" spans="1:21" ht="14">
      <c r="A1954" s="46" t="s">
        <v>3340</v>
      </c>
      <c r="B1954" s="152" t="str">
        <f>"https://www.instagram.com/"&amp;A1954</f>
        <v>https://www.instagram.com/fitsbinder</v>
      </c>
      <c r="C1954" s="107"/>
      <c r="D1954" s="148" t="s">
        <v>4</v>
      </c>
      <c r="E1954" s="11" t="str">
        <f ca="1">IF(AND(J1954&lt;&gt;"", O1954&lt;&gt;"", TODAY() &gt; O1954, N1954=""), "포스팅 지연",
IF(N1954&lt;&gt;"", "포스팅 완료",
IF(M1954=TRUE, "시술 완료",
IF(L1954=TRUE, "콘텐츠 가이드 전송",
IF(NOT(ISBLANK(J1954)), "예약 확정",
IF(I1954=TRUE, "구글폼 회신",
IF(H1954=TRUE, "구글폼 전송",
IF(G1954=TRUE, "거절",
IF(F1954=TRUE, "회신 수신",
"태핑 완료 회신대기")))))
))))</f>
        <v>태핑 완료 회신대기</v>
      </c>
      <c r="F1954" s="13" t="b">
        <v>0</v>
      </c>
      <c r="G1954" s="13" t="b">
        <v>0</v>
      </c>
      <c r="H1954" s="13" t="b">
        <v>0</v>
      </c>
      <c r="I1954" s="13" t="b">
        <f>IF(COUNTIF([1]!Form_Responses1[[#All],[Instagram account
(ex. idenel_official - Do not put "@")]], LOWER(A1954)) &gt; 0, TRUE, FALSE)</f>
        <v>0</v>
      </c>
      <c r="J1954" s="14"/>
      <c r="K1954" s="11" t="str">
        <f>IFERROR(VLOOKUP(LOWER(A1954), '[1]설문지 응답 시트1'!I:N, 6, FALSE), "")</f>
        <v/>
      </c>
      <c r="L1954" s="13" t="b">
        <v>0</v>
      </c>
      <c r="M1954" s="13" t="b">
        <v>0</v>
      </c>
      <c r="N1954" s="11"/>
      <c r="O1954" s="12" t="str">
        <f>IF(ISBLANK(Table1[[#This Row],[예약일(확정)]]),"",Table1[[#This Row],[예약일(확정)]]+7)</f>
        <v/>
      </c>
      <c r="P1954" s="11"/>
      <c r="Q1954" s="11"/>
      <c r="R1954" s="11"/>
      <c r="S1954" s="11"/>
      <c r="T1954" s="11"/>
      <c r="U1954" s="10"/>
    </row>
    <row r="1955" spans="1:21" ht="14">
      <c r="A1955" s="47" t="s">
        <v>3339</v>
      </c>
      <c r="B1955" s="151" t="str">
        <f>"https://www.instagram.com/"&amp;A1955</f>
        <v>https://www.instagram.com/naat_kkk</v>
      </c>
      <c r="C1955" s="109"/>
      <c r="D1955" s="150" t="s">
        <v>4</v>
      </c>
      <c r="E1955" s="20" t="str">
        <f ca="1">IF(AND(J1955&lt;&gt;"", O1955&lt;&gt;"", TODAY() &gt; O1955, N1955=""), "포스팅 지연",
IF(N1955&lt;&gt;"", "포스팅 완료",
IF(M1955=TRUE, "시술 완료",
IF(L1955=TRUE, "콘텐츠 가이드 전송",
IF(NOT(ISBLANK(J1955)), "예약 확정",
IF(I1955=TRUE, "구글폼 회신",
IF(H1955=TRUE, "구글폼 전송",
IF(G1955=TRUE, "거절",
IF(F1955=TRUE, "회신 수신",
"태핑 완료 회신대기")))))
))))</f>
        <v>태핑 완료 회신대기</v>
      </c>
      <c r="F1955" s="22" t="b">
        <v>0</v>
      </c>
      <c r="G1955" s="22" t="b">
        <v>0</v>
      </c>
      <c r="H1955" s="22" t="b">
        <v>0</v>
      </c>
      <c r="I1955" s="22" t="b">
        <f>IF(COUNTIF([1]!Form_Responses1[[#All],[Instagram account
(ex. idenel_official - Do not put "@")]], LOWER(A1955)) &gt; 0, TRUE, FALSE)</f>
        <v>0</v>
      </c>
      <c r="J1955" s="23"/>
      <c r="K1955" s="20" t="str">
        <f>IFERROR(VLOOKUP(LOWER(A1955), '[1]설문지 응답 시트1'!I:N, 6, FALSE), "")</f>
        <v/>
      </c>
      <c r="L1955" s="22" t="b">
        <v>0</v>
      </c>
      <c r="M1955" s="22" t="b">
        <v>0</v>
      </c>
      <c r="N1955" s="20"/>
      <c r="O1955" s="21" t="str">
        <f>IF(ISBLANK(Table1[[#This Row],[예약일(확정)]]),"",Table1[[#This Row],[예약일(확정)]]+7)</f>
        <v/>
      </c>
      <c r="P1955" s="20"/>
      <c r="Q1955" s="20"/>
      <c r="R1955" s="20"/>
      <c r="S1955" s="20"/>
      <c r="T1955" s="20"/>
      <c r="U1955" s="19"/>
    </row>
    <row r="1956" spans="1:21" ht="14">
      <c r="A1956" s="46" t="s">
        <v>3338</v>
      </c>
      <c r="B1956" s="152" t="str">
        <f>"https://www.instagram.com/"&amp;A1956</f>
        <v>https://www.instagram.com/celinnn.0</v>
      </c>
      <c r="C1956" s="107"/>
      <c r="D1956" s="148" t="s">
        <v>4</v>
      </c>
      <c r="E1956" s="11" t="str">
        <f ca="1">IF(AND(J1956&lt;&gt;"", O1956&lt;&gt;"", TODAY() &gt; O1956, N1956=""), "포스팅 지연",
IF(N1956&lt;&gt;"", "포스팅 완료",
IF(M1956=TRUE, "시술 완료",
IF(L1956=TRUE, "콘텐츠 가이드 전송",
IF(NOT(ISBLANK(J1956)), "예약 확정",
IF(I1956=TRUE, "구글폼 회신",
IF(H1956=TRUE, "구글폼 전송",
IF(G1956=TRUE, "거절",
IF(F1956=TRUE, "회신 수신",
"태핑 완료 회신대기")))))
))))</f>
        <v>태핑 완료 회신대기</v>
      </c>
      <c r="F1956" s="13" t="b">
        <v>0</v>
      </c>
      <c r="G1956" s="13" t="b">
        <v>0</v>
      </c>
      <c r="H1956" s="13" t="b">
        <v>0</v>
      </c>
      <c r="I1956" s="13" t="b">
        <f>IF(COUNTIF([1]!Form_Responses1[[#All],[Instagram account
(ex. idenel_official - Do not put "@")]], LOWER(A1956)) &gt; 0, TRUE, FALSE)</f>
        <v>0</v>
      </c>
      <c r="J1956" s="14"/>
      <c r="K1956" s="11" t="str">
        <f>IFERROR(VLOOKUP(LOWER(A1956), '[1]설문지 응답 시트1'!I:N, 6, FALSE), "")</f>
        <v/>
      </c>
      <c r="L1956" s="13" t="b">
        <v>0</v>
      </c>
      <c r="M1956" s="13" t="b">
        <v>0</v>
      </c>
      <c r="N1956" s="11"/>
      <c r="O1956" s="12" t="str">
        <f>IF(ISBLANK(Table1[[#This Row],[예약일(확정)]]),"",Table1[[#This Row],[예약일(확정)]]+7)</f>
        <v/>
      </c>
      <c r="P1956" s="11"/>
      <c r="Q1956" s="11"/>
      <c r="R1956" s="11"/>
      <c r="S1956" s="11"/>
      <c r="T1956" s="11"/>
      <c r="U1956" s="10"/>
    </row>
    <row r="1957" spans="1:21" ht="14">
      <c r="A1957" s="47" t="s">
        <v>3337</v>
      </c>
      <c r="B1957" s="151" t="str">
        <f>"https://www.instagram.com/"&amp;A1957</f>
        <v>https://www.instagram.com/browngirlsings</v>
      </c>
      <c r="C1957" s="109"/>
      <c r="D1957" s="150" t="s">
        <v>4</v>
      </c>
      <c r="E1957" s="20" t="str">
        <f ca="1">IF(AND(J1957&lt;&gt;"", O1957&lt;&gt;"", TODAY() &gt; O1957, N1957=""), "포스팅 지연",
IF(N1957&lt;&gt;"", "포스팅 완료",
IF(M1957=TRUE, "시술 완료",
IF(L1957=TRUE, "콘텐츠 가이드 전송",
IF(NOT(ISBLANK(J1957)), "예약 확정",
IF(I1957=TRUE, "구글폼 회신",
IF(H1957=TRUE, "구글폼 전송",
IF(G1957=TRUE, "거절",
IF(F1957=TRUE, "회신 수신",
"태핑 완료 회신대기")))))
))))</f>
        <v>회신 수신</v>
      </c>
      <c r="F1957" s="22" t="b">
        <v>1</v>
      </c>
      <c r="G1957" s="22" t="b">
        <v>0</v>
      </c>
      <c r="H1957" s="22" t="b">
        <v>0</v>
      </c>
      <c r="I1957" s="22" t="b">
        <f>IF(COUNTIF([1]!Form_Responses1[[#All],[Instagram account
(ex. idenel_official - Do not put "@")]], LOWER(A1957)) &gt; 0, TRUE, FALSE)</f>
        <v>0</v>
      </c>
      <c r="J1957" s="23"/>
      <c r="K1957" s="20" t="str">
        <f>IFERROR(VLOOKUP(LOWER(A1957), '[1]설문지 응답 시트1'!I:N, 6, FALSE), "")</f>
        <v/>
      </c>
      <c r="L1957" s="22" t="b">
        <v>0</v>
      </c>
      <c r="M1957" s="22" t="b">
        <v>0</v>
      </c>
      <c r="N1957" s="20"/>
      <c r="O1957" s="21" t="str">
        <f>IF(ISBLANK(Table1[[#This Row],[예약일(확정)]]),"",Table1[[#This Row],[예약일(확정)]]+7)</f>
        <v/>
      </c>
      <c r="P1957" s="20"/>
      <c r="Q1957" s="20"/>
      <c r="R1957" s="20"/>
      <c r="S1957" s="20"/>
      <c r="T1957" s="20"/>
      <c r="U1957" s="19"/>
    </row>
    <row r="1958" spans="1:21" ht="14">
      <c r="A1958" s="46" t="s">
        <v>3336</v>
      </c>
      <c r="B1958" s="152" t="str">
        <f>"https://www.instagram.com/"&amp;A1958</f>
        <v>https://www.instagram.com/shennnnn1012</v>
      </c>
      <c r="C1958" s="107"/>
      <c r="D1958" s="148" t="s">
        <v>4</v>
      </c>
      <c r="E1958" s="11" t="str">
        <f ca="1">IF(AND(J1958&lt;&gt;"", O1958&lt;&gt;"", TODAY() &gt; O1958, N1958=""), "포스팅 지연",
IF(N1958&lt;&gt;"", "포스팅 완료",
IF(M1958=TRUE, "시술 완료",
IF(L1958=TRUE, "콘텐츠 가이드 전송",
IF(NOT(ISBLANK(J1958)), "예약 확정",
IF(I1958=TRUE, "구글폼 회신",
IF(H1958=TRUE, "구글폼 전송",
IF(G1958=TRUE, "거절",
IF(F1958=TRUE, "회신 수신",
"태핑 완료 회신대기")))))
))))</f>
        <v>태핑 완료 회신대기</v>
      </c>
      <c r="F1958" s="13" t="b">
        <v>0</v>
      </c>
      <c r="G1958" s="13" t="b">
        <v>0</v>
      </c>
      <c r="H1958" s="13" t="b">
        <v>0</v>
      </c>
      <c r="I1958" s="13" t="b">
        <f>IF(COUNTIF([1]!Form_Responses1[[#All],[Instagram account
(ex. idenel_official - Do not put "@")]], LOWER(A1958)) &gt; 0, TRUE, FALSE)</f>
        <v>0</v>
      </c>
      <c r="J1958" s="14"/>
      <c r="K1958" s="11" t="str">
        <f>IFERROR(VLOOKUP(LOWER(A1958), '[1]설문지 응답 시트1'!I:N, 6, FALSE), "")</f>
        <v/>
      </c>
      <c r="L1958" s="13" t="b">
        <v>0</v>
      </c>
      <c r="M1958" s="13" t="b">
        <v>0</v>
      </c>
      <c r="N1958" s="11"/>
      <c r="O1958" s="12" t="str">
        <f>IF(ISBLANK(Table1[[#This Row],[예약일(확정)]]),"",Table1[[#This Row],[예약일(확정)]]+7)</f>
        <v/>
      </c>
      <c r="P1958" s="11"/>
      <c r="Q1958" s="11"/>
      <c r="R1958" s="11"/>
      <c r="S1958" s="11"/>
      <c r="T1958" s="11"/>
      <c r="U1958" s="10"/>
    </row>
    <row r="1959" spans="1:21" ht="14">
      <c r="A1959" s="47" t="s">
        <v>3335</v>
      </c>
      <c r="B1959" s="151" t="str">
        <f>"https://www.instagram.com/"&amp;A1959</f>
        <v>https://www.instagram.com/bypadapada</v>
      </c>
      <c r="C1959" s="109"/>
      <c r="D1959" s="150" t="s">
        <v>4</v>
      </c>
      <c r="E1959" s="20" t="str">
        <f ca="1">IF(AND(J1959&lt;&gt;"", O1959&lt;&gt;"", TODAY() &gt; O1959, N1959=""), "포스팅 지연",
IF(N1959&lt;&gt;"", "포스팅 완료",
IF(M1959=TRUE, "시술 완료",
IF(L1959=TRUE, "콘텐츠 가이드 전송",
IF(NOT(ISBLANK(J1959)), "예약 확정",
IF(I1959=TRUE, "구글폼 회신",
IF(H1959=TRUE, "구글폼 전송",
IF(G1959=TRUE, "거절",
IF(F1959=TRUE, "회신 수신",
"태핑 완료 회신대기")))))
))))</f>
        <v>태핑 완료 회신대기</v>
      </c>
      <c r="F1959" s="22" t="b">
        <v>0</v>
      </c>
      <c r="G1959" s="22" t="b">
        <v>0</v>
      </c>
      <c r="H1959" s="22" t="b">
        <v>0</v>
      </c>
      <c r="I1959" s="22" t="b">
        <f>IF(COUNTIF([1]!Form_Responses1[[#All],[Instagram account
(ex. idenel_official - Do not put "@")]], LOWER(A1959)) &gt; 0, TRUE, FALSE)</f>
        <v>0</v>
      </c>
      <c r="J1959" s="23"/>
      <c r="K1959" s="20" t="str">
        <f>IFERROR(VLOOKUP(LOWER(A1959), '[1]설문지 응답 시트1'!I:N, 6, FALSE), "")</f>
        <v/>
      </c>
      <c r="L1959" s="22" t="b">
        <v>0</v>
      </c>
      <c r="M1959" s="22" t="b">
        <v>0</v>
      </c>
      <c r="N1959" s="20"/>
      <c r="O1959" s="21" t="str">
        <f>IF(ISBLANK(Table1[[#This Row],[예약일(확정)]]),"",Table1[[#This Row],[예약일(확정)]]+7)</f>
        <v/>
      </c>
      <c r="P1959" s="20"/>
      <c r="Q1959" s="20"/>
      <c r="R1959" s="20"/>
      <c r="S1959" s="20"/>
      <c r="T1959" s="20"/>
      <c r="U1959" s="19"/>
    </row>
    <row r="1960" spans="1:21" ht="14">
      <c r="A1960" s="46" t="s">
        <v>3334</v>
      </c>
      <c r="B1960" s="152" t="str">
        <f>"https://www.instagram.com/"&amp;A1960</f>
        <v>https://www.instagram.com/__t.i.f.f.a.n.y__</v>
      </c>
      <c r="C1960" s="107"/>
      <c r="D1960" s="148" t="s">
        <v>4</v>
      </c>
      <c r="E1960" s="11" t="str">
        <f ca="1">IF(AND(J1960&lt;&gt;"", O1960&lt;&gt;"", TODAY() &gt; O1960, N1960=""), "포스팅 지연",
IF(N1960&lt;&gt;"", "포스팅 완료",
IF(M1960=TRUE, "시술 완료",
IF(L1960=TRUE, "콘텐츠 가이드 전송",
IF(NOT(ISBLANK(J1960)), "예약 확정",
IF(I1960=TRUE, "구글폼 회신",
IF(H1960=TRUE, "구글폼 전송",
IF(G1960=TRUE, "거절",
IF(F1960=TRUE, "회신 수신",
"태핑 완료 회신대기")))))
))))</f>
        <v>태핑 완료 회신대기</v>
      </c>
      <c r="F1960" s="13" t="b">
        <v>0</v>
      </c>
      <c r="G1960" s="13" t="b">
        <v>0</v>
      </c>
      <c r="H1960" s="13" t="b">
        <v>0</v>
      </c>
      <c r="I1960" s="13" t="b">
        <f>IF(COUNTIF([1]!Form_Responses1[[#All],[Instagram account
(ex. idenel_official - Do not put "@")]], LOWER(A1960)) &gt; 0, TRUE, FALSE)</f>
        <v>0</v>
      </c>
      <c r="J1960" s="14"/>
      <c r="K1960" s="11" t="str">
        <f>IFERROR(VLOOKUP(LOWER(A1960), '[1]설문지 응답 시트1'!I:N, 6, FALSE), "")</f>
        <v/>
      </c>
      <c r="L1960" s="13" t="b">
        <v>0</v>
      </c>
      <c r="M1960" s="13" t="b">
        <v>0</v>
      </c>
      <c r="N1960" s="11"/>
      <c r="O1960" s="12" t="str">
        <f>IF(ISBLANK(Table1[[#This Row],[예약일(확정)]]),"",Table1[[#This Row],[예약일(확정)]]+7)</f>
        <v/>
      </c>
      <c r="P1960" s="11"/>
      <c r="Q1960" s="11"/>
      <c r="R1960" s="11"/>
      <c r="S1960" s="11"/>
      <c r="T1960" s="11"/>
      <c r="U1960" s="10"/>
    </row>
    <row r="1961" spans="1:21" ht="14">
      <c r="A1961" s="47" t="s">
        <v>3333</v>
      </c>
      <c r="B1961" s="151" t="str">
        <f>"https://www.instagram.com/"&amp;A1961</f>
        <v>https://www.instagram.com/park_ouidiane</v>
      </c>
      <c r="C1961" s="109"/>
      <c r="D1961" s="150" t="s">
        <v>4</v>
      </c>
      <c r="E1961" s="20" t="str">
        <f ca="1">IF(AND(J1961&lt;&gt;"", O1961&lt;&gt;"", TODAY() &gt; O1961, N1961=""), "포스팅 지연",
IF(N1961&lt;&gt;"", "포스팅 완료",
IF(M1961=TRUE, "시술 완료",
IF(L1961=TRUE, "콘텐츠 가이드 전송",
IF(NOT(ISBLANK(J1961)), "예약 확정",
IF(I1961=TRUE, "구글폼 회신",
IF(H1961=TRUE, "구글폼 전송",
IF(G1961=TRUE, "거절",
IF(F1961=TRUE, "회신 수신",
"태핑 완료 회신대기")))))
))))</f>
        <v>거절</v>
      </c>
      <c r="F1961" s="22" t="b">
        <v>1</v>
      </c>
      <c r="G1961" s="22" t="b">
        <v>1</v>
      </c>
      <c r="H1961" s="22" t="b">
        <v>0</v>
      </c>
      <c r="I1961" s="22" t="b">
        <f>IF(COUNTIF([1]!Form_Responses1[[#All],[Instagram account
(ex. idenel_official - Do not put "@")]], LOWER(A1961)) &gt; 0, TRUE, FALSE)</f>
        <v>0</v>
      </c>
      <c r="J1961" s="23"/>
      <c r="K1961" s="20" t="str">
        <f>IFERROR(VLOOKUP(LOWER(A1961), '[1]설문지 응답 시트1'!I:N, 6, FALSE), "")</f>
        <v/>
      </c>
      <c r="L1961" s="22" t="b">
        <v>0</v>
      </c>
      <c r="M1961" s="22" t="b">
        <v>0</v>
      </c>
      <c r="N1961" s="20"/>
      <c r="O1961" s="21" t="str">
        <f>IF(ISBLANK(Table1[[#This Row],[예약일(확정)]]),"",Table1[[#This Row],[예약일(확정)]]+7)</f>
        <v/>
      </c>
      <c r="P1961" s="20"/>
      <c r="Q1961" s="20"/>
      <c r="R1961" s="20"/>
      <c r="S1961" s="20"/>
      <c r="T1961" s="20"/>
      <c r="U1961" s="19"/>
    </row>
    <row r="1962" spans="1:21" ht="14">
      <c r="A1962" s="46" t="s">
        <v>3332</v>
      </c>
      <c r="B1962" s="152" t="str">
        <f>"https://www.instagram.com/"&amp;A1962</f>
        <v>https://www.instagram.com/adunica</v>
      </c>
      <c r="C1962" s="107"/>
      <c r="D1962" s="148" t="s">
        <v>4</v>
      </c>
      <c r="E1962" s="11" t="str">
        <f ca="1">IF(AND(J1962&lt;&gt;"", O1962&lt;&gt;"", TODAY() &gt; O1962, N1962=""), "포스팅 지연",
IF(N1962&lt;&gt;"", "포스팅 완료",
IF(M1962=TRUE, "시술 완료",
IF(L1962=TRUE, "콘텐츠 가이드 전송",
IF(NOT(ISBLANK(J1962)), "예약 확정",
IF(I1962=TRUE, "구글폼 회신",
IF(H1962=TRUE, "구글폼 전송",
IF(G1962=TRUE, "거절",
IF(F1962=TRUE, "회신 수신",
"태핑 완료 회신대기")))))
))))</f>
        <v>태핑 완료 회신대기</v>
      </c>
      <c r="F1962" s="13" t="b">
        <v>0</v>
      </c>
      <c r="G1962" s="13" t="b">
        <v>0</v>
      </c>
      <c r="H1962" s="13" t="b">
        <v>0</v>
      </c>
      <c r="I1962" s="13" t="b">
        <f>IF(COUNTIF([1]!Form_Responses1[[#All],[Instagram account
(ex. idenel_official - Do not put "@")]], LOWER(A1962)) &gt; 0, TRUE, FALSE)</f>
        <v>0</v>
      </c>
      <c r="J1962" s="14"/>
      <c r="K1962" s="11" t="str">
        <f>IFERROR(VLOOKUP(LOWER(A1962), '[1]설문지 응답 시트1'!I:N, 6, FALSE), "")</f>
        <v/>
      </c>
      <c r="L1962" s="13" t="b">
        <v>0</v>
      </c>
      <c r="M1962" s="13" t="b">
        <v>0</v>
      </c>
      <c r="N1962" s="11"/>
      <c r="O1962" s="12" t="str">
        <f>IF(ISBLANK(Table1[[#This Row],[예약일(확정)]]),"",Table1[[#This Row],[예약일(확정)]]+7)</f>
        <v/>
      </c>
      <c r="P1962" s="11"/>
      <c r="Q1962" s="11"/>
      <c r="R1962" s="11"/>
      <c r="S1962" s="11"/>
      <c r="T1962" s="11"/>
      <c r="U1962" s="10"/>
    </row>
    <row r="1963" spans="1:21" ht="14">
      <c r="A1963" s="47" t="s">
        <v>3331</v>
      </c>
      <c r="B1963" s="151" t="str">
        <f>"https://www.instagram.com/"&amp;A1963</f>
        <v>https://www.instagram.com/rouscornerr</v>
      </c>
      <c r="C1963" s="109"/>
      <c r="D1963" s="150" t="s">
        <v>4</v>
      </c>
      <c r="E1963" s="20" t="str">
        <f ca="1">IF(AND(J1963&lt;&gt;"", O1963&lt;&gt;"", TODAY() &gt; O1963, N1963=""), "포스팅 지연",
IF(N1963&lt;&gt;"", "포스팅 완료",
IF(M1963=TRUE, "시술 완료",
IF(L1963=TRUE, "콘텐츠 가이드 전송",
IF(NOT(ISBLANK(J1963)), "예약 확정",
IF(I1963=TRUE, "구글폼 회신",
IF(H1963=TRUE, "구글폼 전송",
IF(G1963=TRUE, "거절",
IF(F1963=TRUE, "회신 수신",
"태핑 완료 회신대기")))))
))))</f>
        <v>태핑 완료 회신대기</v>
      </c>
      <c r="F1963" s="22" t="b">
        <v>0</v>
      </c>
      <c r="G1963" s="22" t="b">
        <v>0</v>
      </c>
      <c r="H1963" s="22" t="b">
        <v>0</v>
      </c>
      <c r="I1963" s="22" t="b">
        <f>IF(COUNTIF([1]!Form_Responses1[[#All],[Instagram account
(ex. idenel_official - Do not put "@")]], LOWER(A1963)) &gt; 0, TRUE, FALSE)</f>
        <v>0</v>
      </c>
      <c r="J1963" s="23"/>
      <c r="K1963" s="20" t="str">
        <f>IFERROR(VLOOKUP(LOWER(A1963), '[1]설문지 응답 시트1'!I:N, 6, FALSE), "")</f>
        <v/>
      </c>
      <c r="L1963" s="22" t="b">
        <v>0</v>
      </c>
      <c r="M1963" s="22" t="b">
        <v>0</v>
      </c>
      <c r="N1963" s="20"/>
      <c r="O1963" s="21" t="str">
        <f>IF(ISBLANK(Table1[[#This Row],[예약일(확정)]]),"",Table1[[#This Row],[예약일(확정)]]+7)</f>
        <v/>
      </c>
      <c r="P1963" s="20"/>
      <c r="Q1963" s="20"/>
      <c r="R1963" s="20"/>
      <c r="S1963" s="20"/>
      <c r="T1963" s="20"/>
      <c r="U1963" s="19"/>
    </row>
    <row r="1964" spans="1:21" ht="14">
      <c r="A1964" s="46" t="s">
        <v>3330</v>
      </c>
      <c r="B1964" s="152" t="str">
        <f>"https://www.instagram.com/"&amp;A1964</f>
        <v>https://www.instagram.com/sassy_mheiy</v>
      </c>
      <c r="C1964" s="107"/>
      <c r="D1964" s="148" t="s">
        <v>4</v>
      </c>
      <c r="E1964" s="11" t="str">
        <f ca="1">IF(AND(J1964&lt;&gt;"", O1964&lt;&gt;"", TODAY() &gt; O1964, N1964=""), "포스팅 지연",
IF(N1964&lt;&gt;"", "포스팅 완료",
IF(M1964=TRUE, "시술 완료",
IF(L1964=TRUE, "콘텐츠 가이드 전송",
IF(NOT(ISBLANK(J1964)), "예약 확정",
IF(I1964=TRUE, "구글폼 회신",
IF(H1964=TRUE, "구글폼 전송",
IF(G1964=TRUE, "거절",
IF(F1964=TRUE, "회신 수신",
"태핑 완료 회신대기")))))
))))</f>
        <v>태핑 완료 회신대기</v>
      </c>
      <c r="F1964" s="13" t="b">
        <v>0</v>
      </c>
      <c r="G1964" s="13" t="b">
        <v>0</v>
      </c>
      <c r="H1964" s="13" t="b">
        <v>0</v>
      </c>
      <c r="I1964" s="13" t="b">
        <f>IF(COUNTIF([1]!Form_Responses1[[#All],[Instagram account
(ex. idenel_official - Do not put "@")]], LOWER(A1964)) &gt; 0, TRUE, FALSE)</f>
        <v>0</v>
      </c>
      <c r="J1964" s="14"/>
      <c r="K1964" s="11" t="str">
        <f>IFERROR(VLOOKUP(LOWER(A1964), '[1]설문지 응답 시트1'!I:N, 6, FALSE), "")</f>
        <v/>
      </c>
      <c r="L1964" s="13" t="b">
        <v>0</v>
      </c>
      <c r="M1964" s="13" t="b">
        <v>0</v>
      </c>
      <c r="N1964" s="11"/>
      <c r="O1964" s="12" t="str">
        <f>IF(ISBLANK(Table1[[#This Row],[예약일(확정)]]),"",Table1[[#This Row],[예약일(확정)]]+7)</f>
        <v/>
      </c>
      <c r="P1964" s="11"/>
      <c r="Q1964" s="11"/>
      <c r="R1964" s="11"/>
      <c r="S1964" s="11"/>
      <c r="T1964" s="11"/>
      <c r="U1964" s="10"/>
    </row>
    <row r="1965" spans="1:21" ht="14">
      <c r="A1965" s="47" t="s">
        <v>3329</v>
      </c>
      <c r="B1965" s="151" t="str">
        <f>"https://www.instagram.com/"&amp;A1965</f>
        <v>https://www.instagram.com/j.anekit</v>
      </c>
      <c r="C1965" s="109"/>
      <c r="D1965" s="150" t="s">
        <v>4</v>
      </c>
      <c r="E1965" s="20" t="str">
        <f ca="1">IF(AND(J1965&lt;&gt;"", O1965&lt;&gt;"", TODAY() &gt; O1965, N1965=""), "포스팅 지연",
IF(N1965&lt;&gt;"", "포스팅 완료",
IF(M1965=TRUE, "시술 완료",
IF(L1965=TRUE, "콘텐츠 가이드 전송",
IF(NOT(ISBLANK(J1965)), "예약 확정",
IF(I1965=TRUE, "구글폼 회신",
IF(H1965=TRUE, "구글폼 전송",
IF(G1965=TRUE, "거절",
IF(F1965=TRUE, "회신 수신",
"태핑 완료 회신대기")))))
))))</f>
        <v>태핑 완료 회신대기</v>
      </c>
      <c r="F1965" s="22" t="b">
        <v>0</v>
      </c>
      <c r="G1965" s="22" t="b">
        <v>0</v>
      </c>
      <c r="H1965" s="22" t="b">
        <v>0</v>
      </c>
      <c r="I1965" s="22" t="b">
        <f>IF(COUNTIF([1]!Form_Responses1[[#All],[Instagram account
(ex. idenel_official - Do not put "@")]], LOWER(A1965)) &gt; 0, TRUE, FALSE)</f>
        <v>0</v>
      </c>
      <c r="J1965" s="23"/>
      <c r="K1965" s="20" t="str">
        <f>IFERROR(VLOOKUP(LOWER(A1965), '[1]설문지 응답 시트1'!I:N, 6, FALSE), "")</f>
        <v/>
      </c>
      <c r="L1965" s="22" t="b">
        <v>0</v>
      </c>
      <c r="M1965" s="22" t="b">
        <v>0</v>
      </c>
      <c r="N1965" s="20"/>
      <c r="O1965" s="21" t="str">
        <f>IF(ISBLANK(Table1[[#This Row],[예약일(확정)]]),"",Table1[[#This Row],[예약일(확정)]]+7)</f>
        <v/>
      </c>
      <c r="P1965" s="20"/>
      <c r="Q1965" s="20"/>
      <c r="R1965" s="20"/>
      <c r="S1965" s="20"/>
      <c r="T1965" s="20"/>
      <c r="U1965" s="19"/>
    </row>
    <row r="1966" spans="1:21" ht="14">
      <c r="A1966" s="46" t="s">
        <v>3328</v>
      </c>
      <c r="B1966" s="152" t="str">
        <f>"https://www.instagram.com/"&amp;A1966</f>
        <v>https://www.instagram.com/yyerimii_</v>
      </c>
      <c r="C1966" s="107"/>
      <c r="D1966" s="148" t="s">
        <v>4</v>
      </c>
      <c r="E1966" s="11" t="str">
        <f ca="1">IF(AND(J1966&lt;&gt;"", O1966&lt;&gt;"", TODAY() &gt; O1966, N1966=""), "포스팅 지연",
IF(N1966&lt;&gt;"", "포스팅 완료",
IF(M1966=TRUE, "시술 완료",
IF(L1966=TRUE, "콘텐츠 가이드 전송",
IF(NOT(ISBLANK(J1966)), "예약 확정",
IF(I1966=TRUE, "구글폼 회신",
IF(H1966=TRUE, "구글폼 전송",
IF(G1966=TRUE, "거절",
IF(F1966=TRUE, "회신 수신",
"태핑 완료 회신대기")))))
))))</f>
        <v>포스팅 완료</v>
      </c>
      <c r="F1966" s="13" t="b">
        <v>1</v>
      </c>
      <c r="G1966" s="13" t="b">
        <v>0</v>
      </c>
      <c r="H1966" s="13" t="b">
        <v>0</v>
      </c>
      <c r="I1966" s="13" t="b">
        <f>IF(COUNTIF([1]!Form_Responses1[[#All],[Instagram account
(ex. idenel_official - Do not put "@")]], LOWER(A1966)) &gt; 0, TRUE, FALSE)</f>
        <v>1</v>
      </c>
      <c r="J1966" s="14">
        <v>45877.625</v>
      </c>
      <c r="K1966" s="11" t="str">
        <f>IFERROR(VLOOKUP(LOWER(A1966), '[1]설문지 응답 시트1'!I:N, 6, FALSE), "")</f>
        <v>Benjamin Clinic (Gangnam)</v>
      </c>
      <c r="L1966" s="13" t="b">
        <v>0</v>
      </c>
      <c r="M1966" s="13" t="b">
        <v>0</v>
      </c>
      <c r="N1966" s="58" t="s">
        <v>3327</v>
      </c>
      <c r="O1966" s="12">
        <f>IF(ISBLANK(Table1[[#This Row],[예약일(확정)]]),"",Table1[[#This Row],[예약일(확정)]]+7)</f>
        <v>45884.625</v>
      </c>
      <c r="P1966" s="11"/>
      <c r="Q1966" s="11"/>
      <c r="R1966" s="11"/>
      <c r="S1966" s="11"/>
      <c r="T1966" s="11"/>
      <c r="U1966" s="10"/>
    </row>
    <row r="1967" spans="1:21" ht="14">
      <c r="A1967" s="47" t="s">
        <v>3326</v>
      </c>
      <c r="B1967" s="151" t="str">
        <f>"https://www.instagram.com/"&amp;A1967</f>
        <v>https://www.instagram.com/lesleyting_</v>
      </c>
      <c r="C1967" s="109"/>
      <c r="D1967" s="150" t="s">
        <v>4</v>
      </c>
      <c r="E1967" s="20" t="str">
        <f ca="1">IF(AND(J1967&lt;&gt;"", O1967&lt;&gt;"", TODAY() &gt; O1967, N1967=""), "포스팅 지연",
IF(N1967&lt;&gt;"", "포스팅 완료",
IF(M1967=TRUE, "시술 완료",
IF(L1967=TRUE, "콘텐츠 가이드 전송",
IF(NOT(ISBLANK(J1967)), "예약 확정",
IF(I1967=TRUE, "구글폼 회신",
IF(H1967=TRUE, "구글폼 전송",
IF(G1967=TRUE, "거절",
IF(F1967=TRUE, "회신 수신",
"태핑 완료 회신대기")))))
))))</f>
        <v>태핑 완료 회신대기</v>
      </c>
      <c r="F1967" s="22" t="b">
        <v>0</v>
      </c>
      <c r="G1967" s="22" t="b">
        <v>0</v>
      </c>
      <c r="H1967" s="22" t="b">
        <v>0</v>
      </c>
      <c r="I1967" s="22" t="b">
        <f>IF(COUNTIF([1]!Form_Responses1[[#All],[Instagram account
(ex. idenel_official - Do not put "@")]], LOWER(A1967)) &gt; 0, TRUE, FALSE)</f>
        <v>0</v>
      </c>
      <c r="J1967" s="23"/>
      <c r="K1967" s="20" t="str">
        <f>IFERROR(VLOOKUP(LOWER(A1967), '[1]설문지 응답 시트1'!I:N, 6, FALSE), "")</f>
        <v/>
      </c>
      <c r="L1967" s="22" t="b">
        <v>0</v>
      </c>
      <c r="M1967" s="22" t="b">
        <v>0</v>
      </c>
      <c r="N1967" s="20"/>
      <c r="O1967" s="21" t="str">
        <f>IF(ISBLANK(Table1[[#This Row],[예약일(확정)]]),"",Table1[[#This Row],[예약일(확정)]]+7)</f>
        <v/>
      </c>
      <c r="P1967" s="20"/>
      <c r="Q1967" s="20"/>
      <c r="R1967" s="20"/>
      <c r="S1967" s="20"/>
      <c r="T1967" s="20"/>
      <c r="U1967" s="19"/>
    </row>
    <row r="1968" spans="1:21" ht="14">
      <c r="A1968" s="46" t="s">
        <v>3325</v>
      </c>
      <c r="B1968" s="152" t="str">
        <f>"https://www.instagram.com/"&amp;A1968</f>
        <v>https://www.instagram.com/traveler.ginny</v>
      </c>
      <c r="C1968" s="107"/>
      <c r="D1968" s="148" t="s">
        <v>4</v>
      </c>
      <c r="E1968" s="11" t="str">
        <f ca="1">IF(AND(J1968&lt;&gt;"", O1968&lt;&gt;"", TODAY() &gt; O1968, N1968=""), "포스팅 지연",
IF(N1968&lt;&gt;"", "포스팅 완료",
IF(M1968=TRUE, "시술 완료",
IF(L1968=TRUE, "콘텐츠 가이드 전송",
IF(NOT(ISBLANK(J1968)), "예약 확정",
IF(I1968=TRUE, "구글폼 회신",
IF(H1968=TRUE, "구글폼 전송",
IF(G1968=TRUE, "거절",
IF(F1968=TRUE, "회신 수신",
"태핑 완료 회신대기")))))
))))</f>
        <v>태핑 완료 회신대기</v>
      </c>
      <c r="F1968" s="13" t="b">
        <v>0</v>
      </c>
      <c r="G1968" s="13" t="b">
        <v>0</v>
      </c>
      <c r="H1968" s="13" t="b">
        <v>0</v>
      </c>
      <c r="I1968" s="13" t="b">
        <f>IF(COUNTIF([1]!Form_Responses1[[#All],[Instagram account
(ex. idenel_official - Do not put "@")]], LOWER(A1968)) &gt; 0, TRUE, FALSE)</f>
        <v>0</v>
      </c>
      <c r="J1968" s="14"/>
      <c r="K1968" s="11" t="str">
        <f>IFERROR(VLOOKUP(LOWER(A1968), '[1]설문지 응답 시트1'!I:N, 6, FALSE), "")</f>
        <v/>
      </c>
      <c r="L1968" s="13" t="b">
        <v>0</v>
      </c>
      <c r="M1968" s="13" t="b">
        <v>0</v>
      </c>
      <c r="N1968" s="11"/>
      <c r="O1968" s="12" t="str">
        <f>IF(ISBLANK(Table1[[#This Row],[예약일(확정)]]),"",Table1[[#This Row],[예약일(확정)]]+7)</f>
        <v/>
      </c>
      <c r="P1968" s="11"/>
      <c r="Q1968" s="11"/>
      <c r="R1968" s="11"/>
      <c r="S1968" s="11"/>
      <c r="T1968" s="11"/>
      <c r="U1968" s="10"/>
    </row>
    <row r="1969" spans="1:21" ht="14">
      <c r="A1969" s="47" t="s">
        <v>3324</v>
      </c>
      <c r="B1969" s="151" t="str">
        <f>"https://www.instagram.com/"&amp;A1969</f>
        <v>https://www.instagram.com/aimmy_station</v>
      </c>
      <c r="C1969" s="109"/>
      <c r="D1969" s="150" t="s">
        <v>4</v>
      </c>
      <c r="E1969" s="20" t="str">
        <f ca="1">IF(AND(J1969&lt;&gt;"", O1969&lt;&gt;"", TODAY() &gt; O1969, N1969=""), "포스팅 지연",
IF(N1969&lt;&gt;"", "포스팅 완료",
IF(M1969=TRUE, "시술 완료",
IF(L1969=TRUE, "콘텐츠 가이드 전송",
IF(NOT(ISBLANK(J1969)), "예약 확정",
IF(I1969=TRUE, "구글폼 회신",
IF(H1969=TRUE, "구글폼 전송",
IF(G1969=TRUE, "거절",
IF(F1969=TRUE, "회신 수신",
"태핑 완료 회신대기")))))
))))</f>
        <v>태핑 완료 회신대기</v>
      </c>
      <c r="F1969" s="22" t="b">
        <v>0</v>
      </c>
      <c r="G1969" s="22" t="b">
        <v>0</v>
      </c>
      <c r="H1969" s="22" t="b">
        <v>0</v>
      </c>
      <c r="I1969" s="22" t="b">
        <f>IF(COUNTIF([1]!Form_Responses1[[#All],[Instagram account
(ex. idenel_official - Do not put "@")]], LOWER(A1969)) &gt; 0, TRUE, FALSE)</f>
        <v>0</v>
      </c>
      <c r="J1969" s="23"/>
      <c r="K1969" s="20" t="str">
        <f>IFERROR(VLOOKUP(LOWER(A1969), '[1]설문지 응답 시트1'!I:N, 6, FALSE), "")</f>
        <v/>
      </c>
      <c r="L1969" s="22" t="b">
        <v>0</v>
      </c>
      <c r="M1969" s="22" t="b">
        <v>0</v>
      </c>
      <c r="N1969" s="20"/>
      <c r="O1969" s="21" t="str">
        <f>IF(ISBLANK(Table1[[#This Row],[예약일(확정)]]),"",Table1[[#This Row],[예약일(확정)]]+7)</f>
        <v/>
      </c>
      <c r="P1969" s="20"/>
      <c r="Q1969" s="20"/>
      <c r="R1969" s="20"/>
      <c r="S1969" s="20"/>
      <c r="T1969" s="20"/>
      <c r="U1969" s="19"/>
    </row>
    <row r="1970" spans="1:21" ht="14">
      <c r="A1970" s="46" t="s">
        <v>3323</v>
      </c>
      <c r="B1970" s="152" t="str">
        <f>"https://www.instagram.com/"&amp;A1970</f>
        <v>https://www.instagram.com/stchertam</v>
      </c>
      <c r="C1970" s="107"/>
      <c r="D1970" s="148" t="s">
        <v>4</v>
      </c>
      <c r="E1970" s="11" t="str">
        <f ca="1">IF(AND(J1970&lt;&gt;"", O1970&lt;&gt;"", TODAY() &gt; O1970, N1970=""), "포스팅 지연",
IF(N1970&lt;&gt;"", "포스팅 완료",
IF(M1970=TRUE, "시술 완료",
IF(L1970=TRUE, "콘텐츠 가이드 전송",
IF(NOT(ISBLANK(J1970)), "예약 확정",
IF(I1970=TRUE, "구글폼 회신",
IF(H1970=TRUE, "구글폼 전송",
IF(G1970=TRUE, "거절",
IF(F1970=TRUE, "회신 수신",
"태핑 완료 회신대기")))))
))))</f>
        <v>회신 수신</v>
      </c>
      <c r="F1970" s="13" t="b">
        <v>1</v>
      </c>
      <c r="G1970" s="13" t="b">
        <v>0</v>
      </c>
      <c r="H1970" s="13" t="b">
        <v>0</v>
      </c>
      <c r="I1970" s="13" t="b">
        <f>IF(COUNTIF([1]!Form_Responses1[[#All],[Instagram account
(ex. idenel_official - Do not put "@")]], LOWER(A1970)) &gt; 0, TRUE, FALSE)</f>
        <v>0</v>
      </c>
      <c r="J1970" s="14"/>
      <c r="K1970" s="11" t="str">
        <f>IFERROR(VLOOKUP(LOWER(A1970), '[1]설문지 응답 시트1'!I:N, 6, FALSE), "")</f>
        <v/>
      </c>
      <c r="L1970" s="13" t="b">
        <v>0</v>
      </c>
      <c r="M1970" s="13" t="b">
        <v>0</v>
      </c>
      <c r="N1970" s="11"/>
      <c r="O1970" s="12" t="str">
        <f>IF(ISBLANK(Table1[[#This Row],[예약일(확정)]]),"",Table1[[#This Row],[예약일(확정)]]+7)</f>
        <v/>
      </c>
      <c r="P1970" s="11"/>
      <c r="Q1970" s="11"/>
      <c r="R1970" s="11"/>
      <c r="S1970" s="11"/>
      <c r="T1970" s="11"/>
      <c r="U1970" s="10"/>
    </row>
    <row r="1971" spans="1:21" ht="14">
      <c r="A1971" s="47" t="s">
        <v>3322</v>
      </c>
      <c r="B1971" s="151" t="str">
        <f>"https://www.instagram.com/"&amp;A1971</f>
        <v>https://www.instagram.com/daowchi</v>
      </c>
      <c r="C1971" s="109"/>
      <c r="D1971" s="150" t="s">
        <v>4</v>
      </c>
      <c r="E1971" s="20" t="str">
        <f ca="1">IF(AND(J1971&lt;&gt;"", O1971&lt;&gt;"", TODAY() &gt; O1971, N1971=""), "포스팅 지연",
IF(N1971&lt;&gt;"", "포스팅 완료",
IF(M1971=TRUE, "시술 완료",
IF(L1971=TRUE, "콘텐츠 가이드 전송",
IF(NOT(ISBLANK(J1971)), "예약 확정",
IF(I1971=TRUE, "구글폼 회신",
IF(H1971=TRUE, "구글폼 전송",
IF(G1971=TRUE, "거절",
IF(F1971=TRUE, "회신 수신",
"태핑 완료 회신대기")))))
))))</f>
        <v>태핑 완료 회신대기</v>
      </c>
      <c r="F1971" s="22" t="b">
        <v>0</v>
      </c>
      <c r="G1971" s="22" t="b">
        <v>0</v>
      </c>
      <c r="H1971" s="22" t="b">
        <v>0</v>
      </c>
      <c r="I1971" s="22" t="b">
        <f>IF(COUNTIF([1]!Form_Responses1[[#All],[Instagram account
(ex. idenel_official - Do not put "@")]], LOWER(A1971)) &gt; 0, TRUE, FALSE)</f>
        <v>0</v>
      </c>
      <c r="J1971" s="23"/>
      <c r="K1971" s="20" t="str">
        <f>IFERROR(VLOOKUP(LOWER(A1971), '[1]설문지 응답 시트1'!I:N, 6, FALSE), "")</f>
        <v/>
      </c>
      <c r="L1971" s="22" t="b">
        <v>0</v>
      </c>
      <c r="M1971" s="22" t="b">
        <v>0</v>
      </c>
      <c r="N1971" s="20"/>
      <c r="O1971" s="21" t="str">
        <f>IF(ISBLANK(Table1[[#This Row],[예약일(확정)]]),"",Table1[[#This Row],[예약일(확정)]]+7)</f>
        <v/>
      </c>
      <c r="P1971" s="20"/>
      <c r="Q1971" s="20"/>
      <c r="R1971" s="20"/>
      <c r="S1971" s="20"/>
      <c r="T1971" s="20"/>
      <c r="U1971" s="19"/>
    </row>
    <row r="1972" spans="1:21" ht="14">
      <c r="A1972" s="46" t="s">
        <v>3321</v>
      </c>
      <c r="B1972" s="152" t="str">
        <f>"https://www.instagram.com/"&amp;A1972</f>
        <v>https://www.instagram.com/ting_77777</v>
      </c>
      <c r="C1972" s="107"/>
      <c r="D1972" s="148" t="s">
        <v>4</v>
      </c>
      <c r="E1972" s="11" t="str">
        <f ca="1">IF(AND(J1972&lt;&gt;"", O1972&lt;&gt;"", TODAY() &gt; O1972, N1972=""), "포스팅 지연",
IF(N1972&lt;&gt;"", "포스팅 완료",
IF(M1972=TRUE, "시술 완료",
IF(L1972=TRUE, "콘텐츠 가이드 전송",
IF(NOT(ISBLANK(J1972)), "예약 확정",
IF(I1972=TRUE, "구글폼 회신",
IF(H1972=TRUE, "구글폼 전송",
IF(G1972=TRUE, "거절",
IF(F1972=TRUE, "회신 수신",
"태핑 완료 회신대기")))))
))))</f>
        <v>태핑 완료 회신대기</v>
      </c>
      <c r="F1972" s="13" t="b">
        <v>0</v>
      </c>
      <c r="G1972" s="13" t="b">
        <v>0</v>
      </c>
      <c r="H1972" s="13" t="b">
        <v>0</v>
      </c>
      <c r="I1972" s="13" t="b">
        <f>IF(COUNTIF([1]!Form_Responses1[[#All],[Instagram account
(ex. idenel_official - Do not put "@")]], LOWER(A1972)) &gt; 0, TRUE, FALSE)</f>
        <v>0</v>
      </c>
      <c r="J1972" s="14"/>
      <c r="K1972" s="11" t="str">
        <f>IFERROR(VLOOKUP(LOWER(A1972), '[1]설문지 응답 시트1'!I:N, 6, FALSE), "")</f>
        <v/>
      </c>
      <c r="L1972" s="13" t="b">
        <v>0</v>
      </c>
      <c r="M1972" s="13" t="b">
        <v>0</v>
      </c>
      <c r="N1972" s="11"/>
      <c r="O1972" s="12" t="str">
        <f>IF(ISBLANK(Table1[[#This Row],[예약일(확정)]]),"",Table1[[#This Row],[예약일(확정)]]+7)</f>
        <v/>
      </c>
      <c r="P1972" s="11"/>
      <c r="Q1972" s="11"/>
      <c r="R1972" s="11"/>
      <c r="S1972" s="11"/>
      <c r="T1972" s="11"/>
      <c r="U1972" s="10"/>
    </row>
    <row r="1973" spans="1:21" ht="14">
      <c r="A1973" s="47" t="s">
        <v>3320</v>
      </c>
      <c r="B1973" s="151" t="str">
        <f>"https://www.instagram.com/"&amp;A1973</f>
        <v>https://www.instagram.com/dillydallyonwheels</v>
      </c>
      <c r="C1973" s="109"/>
      <c r="D1973" s="150" t="s">
        <v>4</v>
      </c>
      <c r="E1973" s="20" t="str">
        <f ca="1">IF(AND(J1973&lt;&gt;"", O1973&lt;&gt;"", TODAY() &gt; O1973, N1973=""), "포스팅 지연",
IF(N1973&lt;&gt;"", "포스팅 완료",
IF(M1973=TRUE, "시술 완료",
IF(L1973=TRUE, "콘텐츠 가이드 전송",
IF(NOT(ISBLANK(J1973)), "예약 확정",
IF(I1973=TRUE, "구글폼 회신",
IF(H1973=TRUE, "구글폼 전송",
IF(G1973=TRUE, "거절",
IF(F1973=TRUE, "회신 수신",
"태핑 완료 회신대기")))))
))))</f>
        <v>태핑 완료 회신대기</v>
      </c>
      <c r="F1973" s="22" t="b">
        <v>0</v>
      </c>
      <c r="G1973" s="22" t="b">
        <v>0</v>
      </c>
      <c r="H1973" s="22" t="b">
        <v>0</v>
      </c>
      <c r="I1973" s="22" t="b">
        <f>IF(COUNTIF([1]!Form_Responses1[[#All],[Instagram account
(ex. idenel_official - Do not put "@")]], LOWER(A1973)) &gt; 0, TRUE, FALSE)</f>
        <v>0</v>
      </c>
      <c r="J1973" s="23"/>
      <c r="K1973" s="20" t="str">
        <f>IFERROR(VLOOKUP(LOWER(A1973), '[1]설문지 응답 시트1'!I:N, 6, FALSE), "")</f>
        <v/>
      </c>
      <c r="L1973" s="22" t="b">
        <v>0</v>
      </c>
      <c r="M1973" s="22" t="b">
        <v>0</v>
      </c>
      <c r="N1973" s="20"/>
      <c r="O1973" s="21" t="str">
        <f>IF(ISBLANK(Table1[[#This Row],[예약일(확정)]]),"",Table1[[#This Row],[예약일(확정)]]+7)</f>
        <v/>
      </c>
      <c r="P1973" s="20"/>
      <c r="Q1973" s="20"/>
      <c r="R1973" s="20"/>
      <c r="S1973" s="20"/>
      <c r="T1973" s="20"/>
      <c r="U1973" s="19"/>
    </row>
    <row r="1974" spans="1:21" ht="14">
      <c r="A1974" s="46" t="s">
        <v>3319</v>
      </c>
      <c r="B1974" s="152" t="str">
        <f>"https://www.instagram.com/"&amp;A1974</f>
        <v>https://www.instagram.com/ssica.ver.94</v>
      </c>
      <c r="C1974" s="107"/>
      <c r="D1974" s="148" t="s">
        <v>4</v>
      </c>
      <c r="E1974" s="11" t="str">
        <f ca="1">IF(AND(J1974&lt;&gt;"", O1974&lt;&gt;"", TODAY() &gt; O1974, N1974=""), "포스팅 지연",
IF(N1974&lt;&gt;"", "포스팅 완료",
IF(M1974=TRUE, "시술 완료",
IF(L1974=TRUE, "콘텐츠 가이드 전송",
IF(NOT(ISBLANK(J1974)), "예약 확정",
IF(I1974=TRUE, "구글폼 회신",
IF(H1974=TRUE, "구글폼 전송",
IF(G1974=TRUE, "거절",
IF(F1974=TRUE, "회신 수신",
"태핑 완료 회신대기")))))
))))</f>
        <v>회신 수신</v>
      </c>
      <c r="F1974" s="13" t="b">
        <v>1</v>
      </c>
      <c r="G1974" s="13" t="b">
        <v>0</v>
      </c>
      <c r="H1974" s="13" t="b">
        <v>0</v>
      </c>
      <c r="I1974" s="13" t="b">
        <f>IF(COUNTIF([1]!Form_Responses1[[#All],[Instagram account
(ex. idenel_official - Do not put "@")]], LOWER(A1974)) &gt; 0, TRUE, FALSE)</f>
        <v>0</v>
      </c>
      <c r="J1974" s="14"/>
      <c r="K1974" s="11" t="str">
        <f>IFERROR(VLOOKUP(LOWER(A1974), '[1]설문지 응답 시트1'!I:N, 6, FALSE), "")</f>
        <v/>
      </c>
      <c r="L1974" s="13" t="b">
        <v>0</v>
      </c>
      <c r="M1974" s="13" t="b">
        <v>0</v>
      </c>
      <c r="N1974" s="11"/>
      <c r="O1974" s="12" t="str">
        <f>IF(ISBLANK(Table1[[#This Row],[예약일(확정)]]),"",Table1[[#This Row],[예약일(확정)]]+7)</f>
        <v/>
      </c>
      <c r="P1974" s="11"/>
      <c r="Q1974" s="11"/>
      <c r="R1974" s="11"/>
      <c r="S1974" s="11"/>
      <c r="T1974" s="11"/>
      <c r="U1974" s="10"/>
    </row>
    <row r="1975" spans="1:21" ht="14">
      <c r="A1975" s="47" t="s">
        <v>3318</v>
      </c>
      <c r="B1975" s="151" t="str">
        <f>"https://www.instagram.com/"&amp;A1975</f>
        <v>https://www.instagram.com/rockyjourneyth</v>
      </c>
      <c r="C1975" s="109"/>
      <c r="D1975" s="150" t="s">
        <v>4</v>
      </c>
      <c r="E1975" s="20" t="str">
        <f ca="1">IF(AND(J1975&lt;&gt;"", O1975&lt;&gt;"", TODAY() &gt; O1975, N1975=""), "포스팅 지연",
IF(N1975&lt;&gt;"", "포스팅 완료",
IF(M1975=TRUE, "시술 완료",
IF(L1975=TRUE, "콘텐츠 가이드 전송",
IF(NOT(ISBLANK(J1975)), "예약 확정",
IF(I1975=TRUE, "구글폼 회신",
IF(H1975=TRUE, "구글폼 전송",
IF(G1975=TRUE, "거절",
IF(F1975=TRUE, "회신 수신",
"태핑 완료 회신대기")))))
))))</f>
        <v>태핑 완료 회신대기</v>
      </c>
      <c r="F1975" s="22" t="b">
        <v>0</v>
      </c>
      <c r="G1975" s="22" t="b">
        <v>0</v>
      </c>
      <c r="H1975" s="22" t="b">
        <v>0</v>
      </c>
      <c r="I1975" s="22" t="b">
        <f>IF(COUNTIF([1]!Form_Responses1[[#All],[Instagram account
(ex. idenel_official - Do not put "@")]], LOWER(A1975)) &gt; 0, TRUE, FALSE)</f>
        <v>0</v>
      </c>
      <c r="J1975" s="23"/>
      <c r="K1975" s="20" t="str">
        <f>IFERROR(VLOOKUP(LOWER(A1975), '[1]설문지 응답 시트1'!I:N, 6, FALSE), "")</f>
        <v/>
      </c>
      <c r="L1975" s="22" t="b">
        <v>0</v>
      </c>
      <c r="M1975" s="22" t="b">
        <v>0</v>
      </c>
      <c r="N1975" s="20"/>
      <c r="O1975" s="21" t="str">
        <f>IF(ISBLANK(Table1[[#This Row],[예약일(확정)]]),"",Table1[[#This Row],[예약일(확정)]]+7)</f>
        <v/>
      </c>
      <c r="P1975" s="20"/>
      <c r="Q1975" s="20"/>
      <c r="R1975" s="20"/>
      <c r="S1975" s="20"/>
      <c r="T1975" s="20"/>
      <c r="U1975" s="19"/>
    </row>
    <row r="1976" spans="1:21" ht="14">
      <c r="A1976" s="46" t="s">
        <v>3317</v>
      </c>
      <c r="B1976" s="152" t="str">
        <f>"https://www.instagram.com/"&amp;A1976</f>
        <v>https://www.instagram.com/kimi1220_</v>
      </c>
      <c r="C1976" s="107"/>
      <c r="D1976" s="148" t="s">
        <v>4</v>
      </c>
      <c r="E1976" s="11" t="str">
        <f ca="1">IF(AND(J1976&lt;&gt;"", O1976&lt;&gt;"", TODAY() &gt; O1976, N1976=""), "포스팅 지연",
IF(N1976&lt;&gt;"", "포스팅 완료",
IF(M1976=TRUE, "시술 완료",
IF(L1976=TRUE, "콘텐츠 가이드 전송",
IF(NOT(ISBLANK(J1976)), "예약 확정",
IF(I1976=TRUE, "구글폼 회신",
IF(H1976=TRUE, "구글폼 전송",
IF(G1976=TRUE, "거절",
IF(F1976=TRUE, "회신 수신",
"태핑 완료 회신대기")))))
))))</f>
        <v>태핑 완료 회신대기</v>
      </c>
      <c r="F1976" s="13" t="b">
        <v>0</v>
      </c>
      <c r="G1976" s="13" t="b">
        <v>0</v>
      </c>
      <c r="H1976" s="13" t="b">
        <v>0</v>
      </c>
      <c r="I1976" s="13" t="b">
        <f>IF(COUNTIF([1]!Form_Responses1[[#All],[Instagram account
(ex. idenel_official - Do not put "@")]], LOWER(A1976)) &gt; 0, TRUE, FALSE)</f>
        <v>0</v>
      </c>
      <c r="J1976" s="14"/>
      <c r="K1976" s="11" t="str">
        <f>IFERROR(VLOOKUP(LOWER(A1976), '[1]설문지 응답 시트1'!I:N, 6, FALSE), "")</f>
        <v/>
      </c>
      <c r="L1976" s="13" t="b">
        <v>0</v>
      </c>
      <c r="M1976" s="13" t="b">
        <v>0</v>
      </c>
      <c r="N1976" s="11"/>
      <c r="O1976" s="12" t="str">
        <f>IF(ISBLANK(Table1[[#This Row],[예약일(확정)]]),"",Table1[[#This Row],[예약일(확정)]]+7)</f>
        <v/>
      </c>
      <c r="P1976" s="11"/>
      <c r="Q1976" s="11"/>
      <c r="R1976" s="11"/>
      <c r="S1976" s="11"/>
      <c r="T1976" s="11"/>
      <c r="U1976" s="10"/>
    </row>
    <row r="1977" spans="1:21" ht="14">
      <c r="A1977" s="47" t="s">
        <v>3316</v>
      </c>
      <c r="B1977" s="151" t="str">
        <f>"https://www.instagram.com/"&amp;A1977</f>
        <v>https://www.instagram.com/midokido</v>
      </c>
      <c r="C1977" s="109"/>
      <c r="D1977" s="150" t="s">
        <v>4</v>
      </c>
      <c r="E1977" s="20" t="str">
        <f ca="1">IF(AND(J1977&lt;&gt;"", O1977&lt;&gt;"", TODAY() &gt; O1977, N1977=""), "포스팅 지연",
IF(N1977&lt;&gt;"", "포스팅 완료",
IF(M1977=TRUE, "시술 완료",
IF(L1977=TRUE, "콘텐츠 가이드 전송",
IF(NOT(ISBLANK(J1977)), "예약 확정",
IF(I1977=TRUE, "구글폼 회신",
IF(H1977=TRUE, "구글폼 전송",
IF(G1977=TRUE, "거절",
IF(F1977=TRUE, "회신 수신",
"태핑 완료 회신대기")))))
))))</f>
        <v>태핑 완료 회신대기</v>
      </c>
      <c r="F1977" s="22" t="b">
        <v>0</v>
      </c>
      <c r="G1977" s="22" t="b">
        <v>0</v>
      </c>
      <c r="H1977" s="22" t="b">
        <v>0</v>
      </c>
      <c r="I1977" s="22" t="b">
        <f>IF(COUNTIF([1]!Form_Responses1[[#All],[Instagram account
(ex. idenel_official - Do not put "@")]], LOWER(A1977)) &gt; 0, TRUE, FALSE)</f>
        <v>0</v>
      </c>
      <c r="J1977" s="23"/>
      <c r="K1977" s="20" t="str">
        <f>IFERROR(VLOOKUP(LOWER(A1977), '[1]설문지 응답 시트1'!I:N, 6, FALSE), "")</f>
        <v/>
      </c>
      <c r="L1977" s="22" t="b">
        <v>0</v>
      </c>
      <c r="M1977" s="22" t="b">
        <v>0</v>
      </c>
      <c r="N1977" s="20"/>
      <c r="O1977" s="21" t="str">
        <f>IF(ISBLANK(Table1[[#This Row],[예약일(확정)]]),"",Table1[[#This Row],[예약일(확정)]]+7)</f>
        <v/>
      </c>
      <c r="P1977" s="20"/>
      <c r="Q1977" s="20"/>
      <c r="R1977" s="20"/>
      <c r="S1977" s="20"/>
      <c r="T1977" s="20"/>
      <c r="U1977" s="19"/>
    </row>
    <row r="1978" spans="1:21" ht="14">
      <c r="A1978" s="46" t="s">
        <v>3315</v>
      </c>
      <c r="B1978" s="152" t="str">
        <f>"https://www.instagram.com/"&amp;A1978</f>
        <v>https://www.instagram.com/tianlilt</v>
      </c>
      <c r="C1978" s="107"/>
      <c r="D1978" s="148" t="s">
        <v>4</v>
      </c>
      <c r="E1978" s="11" t="str">
        <f ca="1">IF(AND(J1978&lt;&gt;"", O1978&lt;&gt;"", TODAY() &gt; O1978, N1978=""), "포스팅 지연",
IF(N1978&lt;&gt;"", "포스팅 완료",
IF(M1978=TRUE, "시술 완료",
IF(L1978=TRUE, "콘텐츠 가이드 전송",
IF(NOT(ISBLANK(J1978)), "예약 확정",
IF(I1978=TRUE, "구글폼 회신",
IF(H1978=TRUE, "구글폼 전송",
IF(G1978=TRUE, "거절",
IF(F1978=TRUE, "회신 수신",
"태핑 완료 회신대기")))))
))))</f>
        <v>태핑 완료 회신대기</v>
      </c>
      <c r="F1978" s="13" t="b">
        <v>0</v>
      </c>
      <c r="G1978" s="13" t="b">
        <v>0</v>
      </c>
      <c r="H1978" s="13" t="b">
        <v>0</v>
      </c>
      <c r="I1978" s="13" t="b">
        <f>IF(COUNTIF([1]!Form_Responses1[[#All],[Instagram account
(ex. idenel_official - Do not put "@")]], LOWER(A1978)) &gt; 0, TRUE, FALSE)</f>
        <v>0</v>
      </c>
      <c r="J1978" s="14"/>
      <c r="K1978" s="11" t="str">
        <f>IFERROR(VLOOKUP(LOWER(A1978), '[1]설문지 응답 시트1'!I:N, 6, FALSE), "")</f>
        <v/>
      </c>
      <c r="L1978" s="13" t="b">
        <v>0</v>
      </c>
      <c r="M1978" s="13" t="b">
        <v>0</v>
      </c>
      <c r="N1978" s="11"/>
      <c r="O1978" s="12" t="str">
        <f>IF(ISBLANK(Table1[[#This Row],[예약일(확정)]]),"",Table1[[#This Row],[예약일(확정)]]+7)</f>
        <v/>
      </c>
      <c r="P1978" s="11"/>
      <c r="Q1978" s="11"/>
      <c r="R1978" s="11"/>
      <c r="S1978" s="11"/>
      <c r="T1978" s="11"/>
      <c r="U1978" s="10"/>
    </row>
    <row r="1979" spans="1:21" ht="14">
      <c r="A1979" s="47" t="s">
        <v>3314</v>
      </c>
      <c r="B1979" s="151" t="str">
        <f>"https://www.instagram.com/"&amp;A1979</f>
        <v>https://www.instagram.com/zerafinya</v>
      </c>
      <c r="C1979" s="109"/>
      <c r="D1979" s="150" t="s">
        <v>4</v>
      </c>
      <c r="E1979" s="20" t="str">
        <f ca="1">IF(AND(J1979&lt;&gt;"", O1979&lt;&gt;"", TODAY() &gt; O1979, N1979=""), "포스팅 지연",
IF(N1979&lt;&gt;"", "포스팅 완료",
IF(M1979=TRUE, "시술 완료",
IF(L1979=TRUE, "콘텐츠 가이드 전송",
IF(NOT(ISBLANK(J1979)), "예약 확정",
IF(I1979=TRUE, "구글폼 회신",
IF(H1979=TRUE, "구글폼 전송",
IF(G1979=TRUE, "거절",
IF(F1979=TRUE, "회신 수신",
"태핑 완료 회신대기")))))
))))</f>
        <v>태핑 완료 회신대기</v>
      </c>
      <c r="F1979" s="22" t="b">
        <v>0</v>
      </c>
      <c r="G1979" s="22" t="b">
        <v>0</v>
      </c>
      <c r="H1979" s="22" t="b">
        <v>0</v>
      </c>
      <c r="I1979" s="22" t="b">
        <f>IF(COUNTIF([1]!Form_Responses1[[#All],[Instagram account
(ex. idenel_official - Do not put "@")]], LOWER(A1979)) &gt; 0, TRUE, FALSE)</f>
        <v>0</v>
      </c>
      <c r="J1979" s="23"/>
      <c r="K1979" s="20" t="str">
        <f>IFERROR(VLOOKUP(LOWER(A1979), '[1]설문지 응답 시트1'!I:N, 6, FALSE), "")</f>
        <v/>
      </c>
      <c r="L1979" s="22" t="b">
        <v>0</v>
      </c>
      <c r="M1979" s="22" t="b">
        <v>0</v>
      </c>
      <c r="N1979" s="20"/>
      <c r="O1979" s="21" t="str">
        <f>IF(ISBLANK(Table1[[#This Row],[예약일(확정)]]),"",Table1[[#This Row],[예약일(확정)]]+7)</f>
        <v/>
      </c>
      <c r="P1979" s="20"/>
      <c r="Q1979" s="20"/>
      <c r="R1979" s="20"/>
      <c r="S1979" s="20"/>
      <c r="T1979" s="20"/>
      <c r="U1979" s="19"/>
    </row>
    <row r="1980" spans="1:21" ht="14">
      <c r="A1980" s="46" t="s">
        <v>3313</v>
      </c>
      <c r="B1980" s="152" t="str">
        <f>"https://www.instagram.com/"&amp;A1980</f>
        <v>https://www.instagram.com/kimarinkorea</v>
      </c>
      <c r="C1980" s="107"/>
      <c r="D1980" s="148" t="s">
        <v>4</v>
      </c>
      <c r="E1980" s="11" t="str">
        <f ca="1">IF(AND(J1980&lt;&gt;"", O1980&lt;&gt;"", TODAY() &gt; O1980, N1980=""), "포스팅 지연",
IF(N1980&lt;&gt;"", "포스팅 완료",
IF(M1980=TRUE, "시술 완료",
IF(L1980=TRUE, "콘텐츠 가이드 전송",
IF(NOT(ISBLANK(J1980)), "예약 확정",
IF(I1980=TRUE, "구글폼 회신",
IF(H1980=TRUE, "구글폼 전송",
IF(G1980=TRUE, "거절",
IF(F1980=TRUE, "회신 수신",
"태핑 완료 회신대기")))))
))))</f>
        <v>회신 수신</v>
      </c>
      <c r="F1980" s="13" t="b">
        <v>1</v>
      </c>
      <c r="G1980" s="13" t="b">
        <v>0</v>
      </c>
      <c r="H1980" s="13" t="b">
        <v>0</v>
      </c>
      <c r="I1980" s="13" t="b">
        <f>IF(COUNTIF([1]!Form_Responses1[[#All],[Instagram account
(ex. idenel_official - Do not put "@")]], LOWER(A1980)) &gt; 0, TRUE, FALSE)</f>
        <v>0</v>
      </c>
      <c r="J1980" s="14"/>
      <c r="K1980" s="11" t="str">
        <f>IFERROR(VLOOKUP(LOWER(A1980), '[1]설문지 응답 시트1'!I:N, 6, FALSE), "")</f>
        <v/>
      </c>
      <c r="L1980" s="13" t="b">
        <v>0</v>
      </c>
      <c r="M1980" s="13" t="b">
        <v>0</v>
      </c>
      <c r="N1980" s="11"/>
      <c r="O1980" s="12" t="str">
        <f>IF(ISBLANK(Table1[[#This Row],[예약일(확정)]]),"",Table1[[#This Row],[예약일(확정)]]+7)</f>
        <v/>
      </c>
      <c r="P1980" s="11"/>
      <c r="Q1980" s="11"/>
      <c r="R1980" s="11"/>
      <c r="S1980" s="11"/>
      <c r="T1980" s="11"/>
      <c r="U1980" s="10"/>
    </row>
    <row r="1981" spans="1:21" ht="14">
      <c r="A1981" s="47" t="s">
        <v>3312</v>
      </c>
      <c r="B1981" s="151" t="str">
        <f>"https://www.instagram.com/"&amp;A1981</f>
        <v>https://www.instagram.com/Th4randz</v>
      </c>
      <c r="C1981" s="109"/>
      <c r="D1981" s="150" t="s">
        <v>2</v>
      </c>
      <c r="E1981" s="20" t="str">
        <f ca="1">IF(AND(J1981&lt;&gt;"", O1981&lt;&gt;"", TODAY() &gt; O1981, N1981=""), "포스팅 지연",
IF(N1981&lt;&gt;"", "포스팅 완료",
IF(M1981=TRUE, "시술 완료",
IF(L1981=TRUE, "콘텐츠 가이드 전송",
IF(NOT(ISBLANK(J1981)), "예약 확정",
IF(I1981=TRUE, "구글폼 회신",
IF(H1981=TRUE, "구글폼 전송",
IF(G1981=TRUE, "거절",
IF(F1981=TRUE, "회신 수신",
"태핑 완료 회신대기")))))
))))</f>
        <v>포스팅 완료</v>
      </c>
      <c r="F1981" s="22" t="b">
        <v>0</v>
      </c>
      <c r="G1981" s="22" t="b">
        <v>0</v>
      </c>
      <c r="H1981" s="22" t="b">
        <v>0</v>
      </c>
      <c r="I1981" s="22" t="b">
        <f>IF(COUNTIF([1]!Form_Responses1[[#All],[Instagram account
(ex. idenel_official - Do not put "@")]], LOWER(A1981)) &gt; 0, TRUE, FALSE)</f>
        <v>0</v>
      </c>
      <c r="J1981" s="23">
        <v>45860.729166666664</v>
      </c>
      <c r="K1981" s="20" t="s">
        <v>111</v>
      </c>
      <c r="L1981" s="22" t="b">
        <v>0</v>
      </c>
      <c r="M1981" s="22" t="b">
        <v>0</v>
      </c>
      <c r="N1981" s="33" t="s">
        <v>3311</v>
      </c>
      <c r="O1981" s="21">
        <f>IF(ISBLANK(Table1[[#This Row],[예약일(확정)]]),"",Table1[[#This Row],[예약일(확정)]]+7)</f>
        <v>45867.729166666664</v>
      </c>
      <c r="P1981" s="20"/>
      <c r="Q1981" s="20"/>
      <c r="R1981" s="20"/>
      <c r="S1981" s="20"/>
      <c r="T1981" s="33" t="s">
        <v>3310</v>
      </c>
      <c r="U1981" s="19"/>
    </row>
    <row r="1982" spans="1:21" ht="14">
      <c r="A1982" s="147" t="s">
        <v>3309</v>
      </c>
      <c r="B1982" s="152" t="str">
        <f>"https://www.instagram.com/"&amp;A1982</f>
        <v>https://www.instagram.com/_.seoulmoon._</v>
      </c>
      <c r="C1982" s="107"/>
      <c r="D1982" s="148" t="s">
        <v>2</v>
      </c>
      <c r="E1982" s="11" t="str">
        <f ca="1">IF(AND(J1982&lt;&gt;"", O1982&lt;&gt;"", TODAY() &gt; O1982, N1982=""), "포스팅 지연",
IF(N1982&lt;&gt;"", "포스팅 완료",
IF(M1982=TRUE, "시술 완료",
IF(L1982=TRUE, "콘텐츠 가이드 전송",
IF(NOT(ISBLANK(J1982)), "예약 확정",
IF(I1982=TRUE, "구글폼 회신",
IF(H1982=TRUE, "구글폼 전송",
IF(G1982=TRUE, "거절",
IF(F1982=TRUE, "회신 수신",
"태핑 완료 회신대기")))))
))))</f>
        <v>포스팅 완료</v>
      </c>
      <c r="F1982" s="13" t="b">
        <v>0</v>
      </c>
      <c r="G1982" s="13" t="b">
        <v>0</v>
      </c>
      <c r="H1982" s="13" t="b">
        <v>0</v>
      </c>
      <c r="I1982" s="13" t="b">
        <f>IF(COUNTIF([1]!Form_Responses1[[#All],[Instagram account
(ex. idenel_official - Do not put "@")]], LOWER(A1982)) &gt; 0, TRUE, FALSE)</f>
        <v>0</v>
      </c>
      <c r="J1982" s="14">
        <v>45870.4375</v>
      </c>
      <c r="K1982" s="11" t="str">
        <f>IFERROR(VLOOKUP(LOWER(A1982), '[1]설문지 응답 시트1'!I:N, 6, FALSE), "")</f>
        <v/>
      </c>
      <c r="L1982" s="13" t="b">
        <v>0</v>
      </c>
      <c r="M1982" s="13" t="b">
        <v>0</v>
      </c>
      <c r="N1982" s="58" t="s">
        <v>3308</v>
      </c>
      <c r="O1982" s="12">
        <f>IF(ISBLANK(Table1[[#This Row],[예약일(확정)]]),"",Table1[[#This Row],[예약일(확정)]]+7)</f>
        <v>45877.4375</v>
      </c>
      <c r="P1982" s="11"/>
      <c r="Q1982" s="11"/>
      <c r="R1982" s="11"/>
      <c r="S1982" s="11"/>
      <c r="T1982" s="11" t="s">
        <v>1962</v>
      </c>
      <c r="U1982" s="10"/>
    </row>
    <row r="1983" spans="1:21" ht="14">
      <c r="A1983" s="147" t="s">
        <v>3307</v>
      </c>
      <c r="B1983" s="151" t="str">
        <f>"https://www.instagram.com/"&amp;A1983</f>
        <v>https://www.instagram.com/ella_bay_</v>
      </c>
      <c r="C1983" s="109"/>
      <c r="D1983" s="150" t="s">
        <v>2</v>
      </c>
      <c r="E1983" s="20" t="str">
        <f ca="1">IF(AND(J1983&lt;&gt;"", O1983&lt;&gt;"", TODAY() &gt; O1983, N1983=""), "포스팅 지연",
IF(N1983&lt;&gt;"", "포스팅 완료",
IF(M1983=TRUE, "시술 완료",
IF(L1983=TRUE, "콘텐츠 가이드 전송",
IF(NOT(ISBLANK(J1983)), "예약 확정",
IF(I1983=TRUE, "구글폼 회신",
IF(H1983=TRUE, "구글폼 전송",
IF(G1983=TRUE, "거절",
IF(F1983=TRUE, "회신 수신",
"태핑 완료 회신대기")))))
))))</f>
        <v>포스팅 지연</v>
      </c>
      <c r="F1983" s="22" t="b">
        <v>0</v>
      </c>
      <c r="G1983" s="22" t="b">
        <v>0</v>
      </c>
      <c r="H1983" s="22" t="b">
        <v>0</v>
      </c>
      <c r="I1983" s="22" t="b">
        <f>IF(COUNTIF([1]!Form_Responses1[[#All],[Instagram account
(ex. idenel_official - Do not put "@")]], LOWER(A1983)) &gt; 0, TRUE, FALSE)</f>
        <v>0</v>
      </c>
      <c r="J1983" s="23">
        <v>45855.708333333336</v>
      </c>
      <c r="K1983" s="20" t="str">
        <f>IFERROR(VLOOKUP(LOWER(A1983), '[1]설문지 응답 시트1'!I:N, 6, FALSE), "")</f>
        <v/>
      </c>
      <c r="L1983" s="22" t="b">
        <v>0</v>
      </c>
      <c r="M1983" s="22" t="b">
        <v>0</v>
      </c>
      <c r="N1983" s="20"/>
      <c r="O1983" s="21">
        <f>IF(ISBLANK(Table1[[#This Row],[예약일(확정)]]),"",Table1[[#This Row],[예약일(확정)]]+7)</f>
        <v>45862.708333333336</v>
      </c>
      <c r="P1983" s="20"/>
      <c r="Q1983" s="20"/>
      <c r="R1983" s="20"/>
      <c r="S1983" s="20"/>
      <c r="T1983" s="20"/>
      <c r="U1983" s="19"/>
    </row>
    <row r="1984" spans="1:21" ht="14">
      <c r="A1984" s="46" t="s">
        <v>3306</v>
      </c>
      <c r="B1984" s="152" t="str">
        <f>"https://www.instagram.com/"&amp;A1984</f>
        <v xml:space="preserve">https://www.instagram.com/svetlana_shw </v>
      </c>
      <c r="C1984" s="107"/>
      <c r="D1984" s="148" t="s">
        <v>2</v>
      </c>
      <c r="E1984" s="11" t="str">
        <f ca="1">IF(AND(J1984&lt;&gt;"", O1984&lt;&gt;"", TODAY() &gt; O1984, N1984=""), "포스팅 지연",
IF(N1984&lt;&gt;"", "포스팅 완료",
IF(M1984=TRUE, "시술 완료",
IF(L1984=TRUE, "콘텐츠 가이드 전송",
IF(NOT(ISBLANK(J1984)), "예약 확정",
IF(I1984=TRUE, "구글폼 회신",
IF(H1984=TRUE, "구글폼 전송",
IF(G1984=TRUE, "거절",
IF(F1984=TRUE, "회신 수신",
"태핑 완료 회신대기")))))
))))</f>
        <v>포스팅 완료</v>
      </c>
      <c r="F1984" s="13" t="b">
        <v>0</v>
      </c>
      <c r="G1984" s="13" t="b">
        <v>0</v>
      </c>
      <c r="H1984" s="13" t="b">
        <v>0</v>
      </c>
      <c r="I1984" s="13" t="b">
        <f>IF(COUNTIF([1]!Form_Responses1[[#All],[Instagram account
(ex. idenel_official - Do not put "@")]], LOWER(A1984)) &gt; 0, TRUE, FALSE)</f>
        <v>1</v>
      </c>
      <c r="J1984" s="14">
        <v>45859.458333333336</v>
      </c>
      <c r="K1984" s="11" t="str">
        <f>IFERROR(VLOOKUP(LOWER(A1984), '[1]설문지 응답 시트1'!I:N, 6, FALSE), "")</f>
        <v>Obliv Clinic (Incheon)</v>
      </c>
      <c r="L1984" s="13" t="b">
        <v>0</v>
      </c>
      <c r="M1984" s="13" t="b">
        <v>0</v>
      </c>
      <c r="N1984" s="58" t="s">
        <v>3305</v>
      </c>
      <c r="O1984" s="12">
        <f>IF(ISBLANK(Table1[[#This Row],[예약일(확정)]]),"",Table1[[#This Row],[예약일(확정)]]+7)</f>
        <v>45866.458333333336</v>
      </c>
      <c r="P1984" s="11"/>
      <c r="Q1984" s="11"/>
      <c r="R1984" s="11"/>
      <c r="S1984" s="11"/>
      <c r="T1984" s="58" t="s">
        <v>3304</v>
      </c>
      <c r="U1984" s="10"/>
    </row>
    <row r="1985" spans="1:21" ht="14">
      <c r="A1985" s="147" t="s">
        <v>3303</v>
      </c>
      <c r="B1985" s="151" t="str">
        <f>"https://www.instagram.com/"&amp;A1985</f>
        <v>https://www.instagram.com/kristinayakovleva8</v>
      </c>
      <c r="C1985" s="109"/>
      <c r="D1985" s="150" t="s">
        <v>2</v>
      </c>
      <c r="E1985" s="20" t="str">
        <f ca="1">IF(AND(J1985&lt;&gt;"", O1985&lt;&gt;"", TODAY() &gt; O1985, N1985=""), "포스팅 지연",
IF(N1985&lt;&gt;"", "포스팅 완료",
IF(M1985=TRUE, "시술 완료",
IF(L1985=TRUE, "콘텐츠 가이드 전송",
IF(NOT(ISBLANK(J1985)), "예약 확정",
IF(I1985=TRUE, "구글폼 회신",
IF(H1985=TRUE, "구글폼 전송",
IF(G1985=TRUE, "거절",
IF(F1985=TRUE, "회신 수신",
"태핑 완료 회신대기")))))
))))</f>
        <v>포스팅 완료</v>
      </c>
      <c r="F1985" s="22" t="b">
        <v>0</v>
      </c>
      <c r="G1985" s="22" t="b">
        <v>0</v>
      </c>
      <c r="H1985" s="22" t="b">
        <v>0</v>
      </c>
      <c r="I1985" s="22" t="b">
        <f>IF(COUNTIF([1]!Form_Responses1[[#All],[Instagram account
(ex. idenel_official - Do not put "@")]], LOWER(A1985)) &gt; 0, TRUE, FALSE)</f>
        <v>0</v>
      </c>
      <c r="J1985" s="23">
        <v>45856.6875</v>
      </c>
      <c r="K1985" s="20" t="str">
        <f>IFERROR(VLOOKUP(LOWER(A1985), '[1]설문지 응답 시트1'!I:N, 6, FALSE), "")</f>
        <v/>
      </c>
      <c r="L1985" s="22" t="b">
        <v>0</v>
      </c>
      <c r="M1985" s="22" t="b">
        <v>0</v>
      </c>
      <c r="N1985" s="33" t="s">
        <v>3302</v>
      </c>
      <c r="O1985" s="21">
        <f>IF(ISBLANK(Table1[[#This Row],[예약일(확정)]]),"",Table1[[#This Row],[예약일(확정)]]+7)</f>
        <v>45863.6875</v>
      </c>
      <c r="P1985" s="20"/>
      <c r="Q1985" s="20"/>
      <c r="R1985" s="20"/>
      <c r="S1985" s="20"/>
      <c r="T1985" s="20" t="s">
        <v>1962</v>
      </c>
      <c r="U1985" s="19"/>
    </row>
    <row r="1986" spans="1:21" ht="14">
      <c r="A1986" s="147" t="s">
        <v>3301</v>
      </c>
      <c r="B1986" s="152" t="str">
        <f>"https://www.instagram.com/"&amp;A1986</f>
        <v>https://www.instagram.com/xx.ak.89</v>
      </c>
      <c r="C1986" s="107"/>
      <c r="D1986" s="148" t="s">
        <v>2</v>
      </c>
      <c r="E1986" s="11" t="str">
        <f ca="1">IF(AND(J1986&lt;&gt;"", O1986&lt;&gt;"", TODAY() &gt; O1986, N1986=""), "포스팅 지연",
IF(N1986&lt;&gt;"", "포스팅 완료",
IF(M1986=TRUE, "시술 완료",
IF(L1986=TRUE, "콘텐츠 가이드 전송",
IF(NOT(ISBLANK(J1986)), "예약 확정",
IF(I1986=TRUE, "구글폼 회신",
IF(H1986=TRUE, "구글폼 전송",
IF(G1986=TRUE, "거절",
IF(F1986=TRUE, "회신 수신",
"태핑 완료 회신대기")))))
))))</f>
        <v>포스팅 지연</v>
      </c>
      <c r="F1986" s="13" t="b">
        <v>0</v>
      </c>
      <c r="G1986" s="13" t="b">
        <v>0</v>
      </c>
      <c r="H1986" s="13" t="b">
        <v>0</v>
      </c>
      <c r="I1986" s="13" t="b">
        <f>IF(COUNTIF([1]!Form_Responses1[[#All],[Instagram account
(ex. idenel_official - Do not put "@")]], LOWER(A1986)) &gt; 0, TRUE, FALSE)</f>
        <v>0</v>
      </c>
      <c r="J1986" s="14">
        <v>45882.583333333336</v>
      </c>
      <c r="K1986" s="11" t="str">
        <f>IFERROR(VLOOKUP(LOWER(A1986), '[1]설문지 응답 시트1'!I:N, 6, FALSE), "")</f>
        <v/>
      </c>
      <c r="L1986" s="13" t="b">
        <v>0</v>
      </c>
      <c r="M1986" s="13" t="b">
        <v>0</v>
      </c>
      <c r="N1986" s="11"/>
      <c r="O1986" s="12">
        <f>IF(ISBLANK(Table1[[#This Row],[예약일(확정)]]),"",Table1[[#This Row],[예약일(확정)]]+7)</f>
        <v>45889.583333333336</v>
      </c>
      <c r="P1986" s="11"/>
      <c r="Q1986" s="11"/>
      <c r="R1986" s="11"/>
      <c r="S1986" s="11"/>
      <c r="T1986" s="11"/>
      <c r="U1986" s="10"/>
    </row>
    <row r="1987" spans="1:21" ht="14">
      <c r="A1987" s="147" t="s">
        <v>3300</v>
      </c>
      <c r="B1987" s="151" t="str">
        <f>"https://www.instagram.com/"&amp;A1987</f>
        <v>https://www.instagram.com/PeaceOfMind007</v>
      </c>
      <c r="C1987" s="109"/>
      <c r="D1987" s="150" t="s">
        <v>2</v>
      </c>
      <c r="E1987" s="20" t="str">
        <f ca="1">IF(AND(J1987&lt;&gt;"", O1987&lt;&gt;"", TODAY() &gt; O1987, N1987=""), "포스팅 지연",
IF(N1987&lt;&gt;"", "포스팅 완료",
IF(M1987=TRUE, "시술 완료",
IF(L1987=TRUE, "콘텐츠 가이드 전송",
IF(NOT(ISBLANK(J1987)), "예약 확정",
IF(I1987=TRUE, "구글폼 회신",
IF(H1987=TRUE, "구글폼 전송",
IF(G1987=TRUE, "거절",
IF(F1987=TRUE, "회신 수신",
"태핑 완료 회신대기")))))
))))</f>
        <v>포스팅 완료</v>
      </c>
      <c r="F1987" s="22" t="b">
        <v>0</v>
      </c>
      <c r="G1987" s="22" t="b">
        <v>0</v>
      </c>
      <c r="H1987" s="22" t="b">
        <v>0</v>
      </c>
      <c r="I1987" s="22" t="b">
        <f>IF(COUNTIF([1]!Form_Responses1[[#All],[Instagram account
(ex. idenel_official - Do not put "@")]], LOWER(A1987)) &gt; 0, TRUE, FALSE)</f>
        <v>0</v>
      </c>
      <c r="J1987" s="23">
        <v>45870.458333333336</v>
      </c>
      <c r="K1987" s="20" t="str">
        <f>IFERROR(VLOOKUP(LOWER(A1987), '[1]설문지 응답 시트1'!I:N, 6, FALSE), "")</f>
        <v/>
      </c>
      <c r="L1987" s="22" t="b">
        <v>0</v>
      </c>
      <c r="M1987" s="22" t="b">
        <v>0</v>
      </c>
      <c r="N1987" s="33" t="s">
        <v>3299</v>
      </c>
      <c r="O1987" s="21">
        <f>IF(ISBLANK(Table1[[#This Row],[예약일(확정)]]),"",Table1[[#This Row],[예약일(확정)]]+7)</f>
        <v>45877.458333333336</v>
      </c>
      <c r="P1987" s="20"/>
      <c r="Q1987" s="20"/>
      <c r="R1987" s="20"/>
      <c r="S1987" s="20"/>
      <c r="T1987" s="20" t="s">
        <v>1962</v>
      </c>
      <c r="U1987" s="19"/>
    </row>
    <row r="1988" spans="1:21" ht="14">
      <c r="A1988" s="147" t="s">
        <v>3298</v>
      </c>
      <c r="B1988" s="152" t="str">
        <f>"https://www.instagram.com/"&amp;A1988</f>
        <v>https://www.instagram.com/sarvar_alikulov</v>
      </c>
      <c r="C1988" s="107"/>
      <c r="D1988" s="148" t="s">
        <v>2</v>
      </c>
      <c r="E1988" s="11" t="str">
        <f ca="1">IF(AND(J1988&lt;&gt;"", O1988&lt;&gt;"", TODAY() &gt; O1988, N1988=""), "포스팅 지연",
IF(N1988&lt;&gt;"", "포스팅 완료",
IF(M1988=TRUE, "시술 완료",
IF(L1988=TRUE, "콘텐츠 가이드 전송",
IF(NOT(ISBLANK(J1988)), "예약 확정",
IF(I1988=TRUE, "구글폼 회신",
IF(H1988=TRUE, "구글폼 전송",
IF(G1988=TRUE, "거절",
IF(F1988=TRUE, "회신 수신",
"태핑 완료 회신대기")))))
))))</f>
        <v>포스팅 지연</v>
      </c>
      <c r="F1988" s="13" t="b">
        <v>0</v>
      </c>
      <c r="G1988" s="13" t="b">
        <v>0</v>
      </c>
      <c r="H1988" s="13" t="b">
        <v>0</v>
      </c>
      <c r="I1988" s="13" t="b">
        <f>IF(COUNTIF([1]!Form_Responses1[[#All],[Instagram account
(ex. idenel_official - Do not put "@")]], LOWER(A1988)) &gt; 0, TRUE, FALSE)</f>
        <v>0</v>
      </c>
      <c r="J1988" s="14">
        <v>45860.666666666664</v>
      </c>
      <c r="K1988" s="11" t="str">
        <f>IFERROR(VLOOKUP(LOWER(A1988), '[1]설문지 응답 시트1'!I:N, 6, FALSE), "")</f>
        <v/>
      </c>
      <c r="L1988" s="13" t="b">
        <v>0</v>
      </c>
      <c r="M1988" s="13" t="b">
        <v>0</v>
      </c>
      <c r="N1988" s="11"/>
      <c r="O1988" s="12">
        <f>IF(ISBLANK(Table1[[#This Row],[예약일(확정)]]),"",Table1[[#This Row],[예약일(확정)]]+7)</f>
        <v>45867.666666666664</v>
      </c>
      <c r="P1988" s="11"/>
      <c r="Q1988" s="11"/>
      <c r="R1988" s="11"/>
      <c r="S1988" s="11"/>
      <c r="T1988" s="11"/>
      <c r="U1988" s="10"/>
    </row>
    <row r="1989" spans="1:21" ht="14">
      <c r="A1989" s="147" t="s">
        <v>3297</v>
      </c>
      <c r="B1989" s="151" t="str">
        <f>"https://www.instagram.com/"&amp;A1989</f>
        <v>https://www.instagram.com/widd28</v>
      </c>
      <c r="C1989" s="109"/>
      <c r="D1989" s="150" t="s">
        <v>2</v>
      </c>
      <c r="E1989" s="20" t="str">
        <f ca="1">IF(AND(J1989&lt;&gt;"", O1989&lt;&gt;"", TODAY() &gt; O1989, N1989=""), "포스팅 지연",
IF(N1989&lt;&gt;"", "포스팅 완료",
IF(M1989=TRUE, "시술 완료",
IF(L1989=TRUE, "콘텐츠 가이드 전송",
IF(NOT(ISBLANK(J1989)), "예약 확정",
IF(I1989=TRUE, "구글폼 회신",
IF(H1989=TRUE, "구글폼 전송",
IF(G1989=TRUE, "거절",
IF(F1989=TRUE, "회신 수신",
"태핑 완료 회신대기")))))
))))</f>
        <v>포스팅 완료</v>
      </c>
      <c r="F1989" s="22" t="b">
        <v>0</v>
      </c>
      <c r="G1989" s="22" t="b">
        <v>0</v>
      </c>
      <c r="H1989" s="22" t="b">
        <v>0</v>
      </c>
      <c r="I1989" s="22" t="b">
        <f>IF(COUNTIF([1]!Form_Responses1[[#All],[Instagram account
(ex. idenel_official - Do not put "@")]], LOWER(A1989)) &gt; 0, TRUE, FALSE)</f>
        <v>0</v>
      </c>
      <c r="J1989" s="23">
        <v>45866.625</v>
      </c>
      <c r="K1989" s="20" t="str">
        <f>IFERROR(VLOOKUP(LOWER(A1989), '[1]설문지 응답 시트1'!I:N, 6, FALSE), "")</f>
        <v/>
      </c>
      <c r="L1989" s="22" t="b">
        <v>0</v>
      </c>
      <c r="M1989" s="22" t="b">
        <v>0</v>
      </c>
      <c r="N1989" s="33" t="s">
        <v>3296</v>
      </c>
      <c r="O1989" s="21">
        <f>IF(ISBLANK(Table1[[#This Row],[예약일(확정)]]),"",Table1[[#This Row],[예약일(확정)]]+7)</f>
        <v>45873.625</v>
      </c>
      <c r="P1989" s="20"/>
      <c r="Q1989" s="20"/>
      <c r="R1989" s="20"/>
      <c r="S1989" s="20"/>
      <c r="T1989" s="20" t="s">
        <v>1962</v>
      </c>
      <c r="U1989" s="19"/>
    </row>
    <row r="1990" spans="1:21" ht="14">
      <c r="A1990" s="147" t="s">
        <v>3295</v>
      </c>
      <c r="B1990" s="152" t="str">
        <f>"https://www.instagram.com/"&amp;A1990</f>
        <v>https://www.instagram.com/inspiremekorea</v>
      </c>
      <c r="C1990" s="107"/>
      <c r="D1990" s="148" t="s">
        <v>2</v>
      </c>
      <c r="E1990" s="11" t="str">
        <f ca="1">IF(AND(J1990&lt;&gt;"", O1990&lt;&gt;"", TODAY() &gt; O1990, N1990=""), "포스팅 지연",
IF(N1990&lt;&gt;"", "포스팅 완료",
IF(M1990=TRUE, "시술 완료",
IF(L1990=TRUE, "콘텐츠 가이드 전송",
IF(NOT(ISBLANK(J1990)), "예약 확정",
IF(I1990=TRUE, "구글폼 회신",
IF(H1990=TRUE, "구글폼 전송",
IF(G1990=TRUE, "거절",
IF(F1990=TRUE, "회신 수신",
"태핑 완료 회신대기")))))
))))</f>
        <v>포스팅 완료</v>
      </c>
      <c r="F1990" s="13" t="b">
        <v>0</v>
      </c>
      <c r="G1990" s="13" t="b">
        <v>0</v>
      </c>
      <c r="H1990" s="13" t="b">
        <v>0</v>
      </c>
      <c r="I1990" s="13" t="b">
        <f>IF(COUNTIF([1]!Form_Responses1[[#All],[Instagram account
(ex. idenel_official - Do not put "@")]], LOWER(A1990)) &gt; 0, TRUE, FALSE)</f>
        <v>0</v>
      </c>
      <c r="J1990" s="14">
        <v>45859.583333333336</v>
      </c>
      <c r="K1990" s="11" t="str">
        <f>IFERROR(VLOOKUP(LOWER(A1990), '[1]설문지 응답 시트1'!I:N, 6, FALSE), "")</f>
        <v/>
      </c>
      <c r="L1990" s="13" t="b">
        <v>0</v>
      </c>
      <c r="M1990" s="13" t="b">
        <v>0</v>
      </c>
      <c r="N1990" s="58" t="s">
        <v>3294</v>
      </c>
      <c r="O1990" s="12">
        <f>IF(ISBLANK(Table1[[#This Row],[예약일(확정)]]),"",Table1[[#This Row],[예약일(확정)]]+7)</f>
        <v>45866.583333333336</v>
      </c>
      <c r="P1990" s="11"/>
      <c r="Q1990" s="11"/>
      <c r="R1990" s="11"/>
      <c r="S1990" s="11"/>
      <c r="T1990" s="11" t="s">
        <v>1962</v>
      </c>
      <c r="U1990" s="10"/>
    </row>
    <row r="1991" spans="1:21" ht="14">
      <c r="A1991" s="147" t="s">
        <v>3293</v>
      </c>
      <c r="B1991" s="151" t="str">
        <f>"https://www.instagram.com/"&amp;A1991</f>
        <v xml:space="preserve">https://www.instagram.com/bora_in_seoul </v>
      </c>
      <c r="C1991" s="109"/>
      <c r="D1991" s="150" t="s">
        <v>2</v>
      </c>
      <c r="E1991" s="20" t="str">
        <f ca="1">IF(AND(J1991&lt;&gt;"", O1991&lt;&gt;"", TODAY() &gt; O1991, N1991=""), "포스팅 지연",
IF(N1991&lt;&gt;"", "포스팅 완료",
IF(M1991=TRUE, "시술 완료",
IF(L1991=TRUE, "콘텐츠 가이드 전송",
IF(NOT(ISBLANK(J1991)), "예약 확정",
IF(I1991=TRUE, "구글폼 회신",
IF(H1991=TRUE, "구글폼 전송",
IF(G1991=TRUE, "거절",
IF(F1991=TRUE, "회신 수신",
"태핑 완료 회신대기")))))
))))</f>
        <v>포스팅 완료</v>
      </c>
      <c r="F1991" s="22" t="b">
        <v>0</v>
      </c>
      <c r="G1991" s="22" t="b">
        <v>0</v>
      </c>
      <c r="H1991" s="22" t="b">
        <v>0</v>
      </c>
      <c r="I1991" s="22" t="b">
        <f>IF(COUNTIF([1]!Form_Responses1[[#All],[Instagram account
(ex. idenel_official - Do not put "@")]], LOWER(A1991)) &gt; 0, TRUE, FALSE)</f>
        <v>0</v>
      </c>
      <c r="J1991" s="23">
        <v>45856.479166666664</v>
      </c>
      <c r="K1991" s="20" t="str">
        <f>IFERROR(VLOOKUP(LOWER(A1991), '[1]설문지 응답 시트1'!I:N, 6, FALSE), "")</f>
        <v/>
      </c>
      <c r="L1991" s="22" t="b">
        <v>0</v>
      </c>
      <c r="M1991" s="22" t="b">
        <v>0</v>
      </c>
      <c r="N1991" s="33" t="s">
        <v>3292</v>
      </c>
      <c r="O1991" s="21">
        <f>IF(ISBLANK(Table1[[#This Row],[예약일(확정)]]),"",Table1[[#This Row],[예약일(확정)]]+7)</f>
        <v>45863.479166666664</v>
      </c>
      <c r="P1991" s="20"/>
      <c r="Q1991" s="20"/>
      <c r="R1991" s="20"/>
      <c r="S1991" s="20"/>
      <c r="T1991" s="20"/>
      <c r="U1991" s="19"/>
    </row>
    <row r="1992" spans="1:21" ht="14">
      <c r="A1992" s="147" t="s">
        <v>3291</v>
      </c>
      <c r="B1992" s="152" t="str">
        <f>"https://www.instagram.com/"&amp;A1992</f>
        <v>https://www.instagram.com/gsellervra</v>
      </c>
      <c r="C1992" s="107"/>
      <c r="D1992" s="148" t="s">
        <v>2</v>
      </c>
      <c r="E1992" s="11" t="str">
        <f ca="1">IF(AND(J1992&lt;&gt;"", O1992&lt;&gt;"", TODAY() &gt; O1992, N1992=""), "포스팅 지연",
IF(N1992&lt;&gt;"", "포스팅 완료",
IF(M1992=TRUE, "시술 완료",
IF(L1992=TRUE, "콘텐츠 가이드 전송",
IF(NOT(ISBLANK(J1992)), "예약 확정",
IF(I1992=TRUE, "구글폼 회신",
IF(H1992=TRUE, "구글폼 전송",
IF(G1992=TRUE, "거절",
IF(F1992=TRUE, "회신 수신",
"태핑 완료 회신대기")))))
))))</f>
        <v>포스팅 지연</v>
      </c>
      <c r="F1992" s="13" t="b">
        <v>0</v>
      </c>
      <c r="G1992" s="13" t="b">
        <v>0</v>
      </c>
      <c r="H1992" s="13" t="b">
        <v>0</v>
      </c>
      <c r="I1992" s="13" t="b">
        <f>IF(COUNTIF([1]!Form_Responses1[[#All],[Instagram account
(ex. idenel_official - Do not put "@")]], LOWER(A1992)) &gt; 0, TRUE, FALSE)</f>
        <v>0</v>
      </c>
      <c r="J1992" s="14">
        <v>45867.458333333336</v>
      </c>
      <c r="K1992" s="11" t="str">
        <f>IFERROR(VLOOKUP(LOWER(A1992), '[1]설문지 응답 시트1'!I:N, 6, FALSE), "")</f>
        <v/>
      </c>
      <c r="L1992" s="13" t="b">
        <v>0</v>
      </c>
      <c r="M1992" s="13" t="b">
        <v>0</v>
      </c>
      <c r="N1992" s="11"/>
      <c r="O1992" s="12">
        <f>IF(ISBLANK(Table1[[#This Row],[예약일(확정)]]),"",Table1[[#This Row],[예약일(확정)]]+7)</f>
        <v>45874.458333333336</v>
      </c>
      <c r="P1992" s="11"/>
      <c r="Q1992" s="11"/>
      <c r="R1992" s="11"/>
      <c r="S1992" s="11"/>
      <c r="T1992" s="11"/>
      <c r="U1992" s="10"/>
    </row>
    <row r="1993" spans="1:21" ht="14">
      <c r="A1993" s="147" t="s">
        <v>3290</v>
      </c>
      <c r="B1993" s="151" t="str">
        <f>"https://www.instagram.com/"&amp;A1993</f>
        <v xml:space="preserve">https://www.instagram.com/Vany7h </v>
      </c>
      <c r="C1993" s="109"/>
      <c r="D1993" s="150" t="s">
        <v>2</v>
      </c>
      <c r="E1993" s="20" t="str">
        <f ca="1">IF(AND(J1993&lt;&gt;"", O1993&lt;&gt;"", TODAY() &gt; O1993, N1993=""), "포스팅 지연",
IF(N1993&lt;&gt;"", "포스팅 완료",
IF(M1993=TRUE, "시술 완료",
IF(L1993=TRUE, "콘텐츠 가이드 전송",
IF(NOT(ISBLANK(J1993)), "예약 확정",
IF(I1993=TRUE, "구글폼 회신",
IF(H1993=TRUE, "구글폼 전송",
IF(G1993=TRUE, "거절",
IF(F1993=TRUE, "회신 수신",
"태핑 완료 회신대기")))))
))))</f>
        <v>포스팅 완료</v>
      </c>
      <c r="F1993" s="22" t="b">
        <v>0</v>
      </c>
      <c r="G1993" s="22" t="b">
        <v>0</v>
      </c>
      <c r="H1993" s="22" t="b">
        <v>0</v>
      </c>
      <c r="I1993" s="22" t="b">
        <f>IF(COUNTIF([1]!Form_Responses1[[#All],[Instagram account
(ex. idenel_official - Do not put "@")]], LOWER(A1993)) &gt; 0, TRUE, FALSE)</f>
        <v>0</v>
      </c>
      <c r="J1993" s="23">
        <v>45868.458333333336</v>
      </c>
      <c r="K1993" s="20" t="str">
        <f>IFERROR(VLOOKUP(LOWER(A1993), '[1]설문지 응답 시트1'!I:N, 6, FALSE), "")</f>
        <v/>
      </c>
      <c r="L1993" s="22" t="b">
        <v>0</v>
      </c>
      <c r="M1993" s="22" t="b">
        <v>0</v>
      </c>
      <c r="N1993" s="33" t="s">
        <v>3289</v>
      </c>
      <c r="O1993" s="21">
        <f>IF(ISBLANK(Table1[[#This Row],[예약일(확정)]]),"",Table1[[#This Row],[예약일(확정)]]+7)</f>
        <v>45875.458333333336</v>
      </c>
      <c r="P1993" s="20"/>
      <c r="Q1993" s="20"/>
      <c r="R1993" s="20"/>
      <c r="S1993" s="20"/>
      <c r="T1993" s="33" t="s">
        <v>3288</v>
      </c>
      <c r="U1993" s="19"/>
    </row>
    <row r="1994" spans="1:21" ht="14">
      <c r="A1994" s="147" t="s">
        <v>3287</v>
      </c>
      <c r="B1994" s="152" t="str">
        <f>"https://www.instagram.com/"&amp;A1994</f>
        <v>https://www.instagram.com/clarissa.kirana13</v>
      </c>
      <c r="C1994" s="107"/>
      <c r="D1994" s="148" t="s">
        <v>2</v>
      </c>
      <c r="E1994" s="11" t="str">
        <f ca="1">IF(AND(J1994&lt;&gt;"", O1994&lt;&gt;"", TODAY() &gt; O1994, N1994=""), "포스팅 지연",
IF(N1994&lt;&gt;"", "포스팅 완료",
IF(M1994=TRUE, "시술 완료",
IF(L1994=TRUE, "콘텐츠 가이드 전송",
IF(NOT(ISBLANK(J1994)), "예약 확정",
IF(I1994=TRUE, "구글폼 회신",
IF(H1994=TRUE, "구글폼 전송",
IF(G1994=TRUE, "거절",
IF(F1994=TRUE, "회신 수신",
"태핑 완료 회신대기")))))
))))</f>
        <v>포스팅 완료</v>
      </c>
      <c r="F1994" s="13" t="b">
        <v>0</v>
      </c>
      <c r="G1994" s="13" t="b">
        <v>0</v>
      </c>
      <c r="H1994" s="13" t="b">
        <v>0</v>
      </c>
      <c r="I1994" s="13" t="b">
        <f>IF(COUNTIF([1]!Form_Responses1[[#All],[Instagram account
(ex. idenel_official - Do not put "@")]], LOWER(A1994)) &gt; 0, TRUE, FALSE)</f>
        <v>0</v>
      </c>
      <c r="J1994" s="14">
        <v>45856.708333333336</v>
      </c>
      <c r="K1994" s="11" t="str">
        <f>IFERROR(VLOOKUP(LOWER(A1994), '[1]설문지 응답 시트1'!I:N, 6, FALSE), "")</f>
        <v/>
      </c>
      <c r="L1994" s="13" t="b">
        <v>0</v>
      </c>
      <c r="M1994" s="13" t="b">
        <v>0</v>
      </c>
      <c r="N1994" s="58" t="s">
        <v>3286</v>
      </c>
      <c r="O1994" s="12">
        <f>IF(ISBLANK(Table1[[#This Row],[예약일(확정)]]),"",Table1[[#This Row],[예약일(확정)]]+7)</f>
        <v>45863.708333333336</v>
      </c>
      <c r="P1994" s="11"/>
      <c r="Q1994" s="11"/>
      <c r="R1994" s="11"/>
      <c r="S1994" s="11"/>
      <c r="T1994" s="11" t="s">
        <v>1962</v>
      </c>
      <c r="U1994" s="10"/>
    </row>
    <row r="1995" spans="1:21" ht="14">
      <c r="A1995" s="147" t="s">
        <v>3285</v>
      </c>
      <c r="B1995" s="151" t="str">
        <f>"https://www.instagram.com/"&amp;A1995</f>
        <v>https://www.instagram.com/Estheryongbiii</v>
      </c>
      <c r="C1995" s="109"/>
      <c r="D1995" s="150" t="s">
        <v>2</v>
      </c>
      <c r="E1995" s="20" t="str">
        <f ca="1">IF(AND(J1995&lt;&gt;"", O1995&lt;&gt;"", TODAY() &gt; O1995, N1995=""), "포스팅 지연",
IF(N1995&lt;&gt;"", "포스팅 완료",
IF(M1995=TRUE, "시술 완료",
IF(L1995=TRUE, "콘텐츠 가이드 전송",
IF(NOT(ISBLANK(J1995)), "예약 확정",
IF(I1995=TRUE, "구글폼 회신",
IF(H1995=TRUE, "구글폼 전송",
IF(G1995=TRUE, "거절",
IF(F1995=TRUE, "회신 수신",
"태핑 완료 회신대기")))))
))))</f>
        <v>포스팅 완료</v>
      </c>
      <c r="F1995" s="22" t="b">
        <v>0</v>
      </c>
      <c r="G1995" s="22" t="b">
        <v>0</v>
      </c>
      <c r="H1995" s="22" t="b">
        <v>0</v>
      </c>
      <c r="I1995" s="22" t="b">
        <f>IF(COUNTIF([1]!Form_Responses1[[#All],[Instagram account
(ex. idenel_official - Do not put "@")]], LOWER(A1995)) &gt; 0, TRUE, FALSE)</f>
        <v>0</v>
      </c>
      <c r="J1995" s="23">
        <v>45867.708333333336</v>
      </c>
      <c r="K1995" s="20" t="str">
        <f>IFERROR(VLOOKUP(LOWER(A1995), '[1]설문지 응답 시트1'!I:N, 6, FALSE), "")</f>
        <v/>
      </c>
      <c r="L1995" s="22" t="b">
        <v>0</v>
      </c>
      <c r="M1995" s="22" t="b">
        <v>0</v>
      </c>
      <c r="N1995" s="33" t="s">
        <v>3284</v>
      </c>
      <c r="O1995" s="21">
        <f>IF(ISBLANK(Table1[[#This Row],[예약일(확정)]]),"",Table1[[#This Row],[예약일(확정)]]+7)</f>
        <v>45874.708333333336</v>
      </c>
      <c r="P1995" s="20"/>
      <c r="Q1995" s="20"/>
      <c r="R1995" s="20"/>
      <c r="S1995" s="20"/>
      <c r="T1995" s="20" t="s">
        <v>1962</v>
      </c>
      <c r="U1995" s="19"/>
    </row>
    <row r="1996" spans="1:21" ht="14">
      <c r="A1996" s="147" t="s">
        <v>3283</v>
      </c>
      <c r="B1996" s="152" t="str">
        <f>"https://www.instagram.com/"&amp;A1996</f>
        <v>https://www.instagram.com/moyaine</v>
      </c>
      <c r="C1996" s="107"/>
      <c r="D1996" s="148" t="s">
        <v>2</v>
      </c>
      <c r="E1996" s="11" t="str">
        <f ca="1">IF(AND(J1996&lt;&gt;"", O1996&lt;&gt;"", TODAY() &gt; O1996, N1996=""), "포스팅 지연",
IF(N1996&lt;&gt;"", "포스팅 완료",
IF(M1996=TRUE, "시술 완료",
IF(L1996=TRUE, "콘텐츠 가이드 전송",
IF(NOT(ISBLANK(J1996)), "예약 확정",
IF(I1996=TRUE, "구글폼 회신",
IF(H1996=TRUE, "구글폼 전송",
IF(G1996=TRUE, "거절",
IF(F1996=TRUE, "회신 수신",
"태핑 완료 회신대기")))))
))))</f>
        <v>포스팅 지연</v>
      </c>
      <c r="F1996" s="13" t="b">
        <v>0</v>
      </c>
      <c r="G1996" s="13" t="b">
        <v>0</v>
      </c>
      <c r="H1996" s="13" t="b">
        <v>0</v>
      </c>
      <c r="I1996" s="13" t="b">
        <f>IF(COUNTIF([1]!Form_Responses1[[#All],[Instagram account
(ex. idenel_official - Do not put "@")]], LOWER(A1996)) &gt; 0, TRUE, FALSE)</f>
        <v>0</v>
      </c>
      <c r="J1996" s="14">
        <v>45861.625</v>
      </c>
      <c r="K1996" s="11" t="str">
        <f>IFERROR(VLOOKUP(LOWER(A1996), '[1]설문지 응답 시트1'!I:N, 6, FALSE), "")</f>
        <v/>
      </c>
      <c r="L1996" s="13" t="b">
        <v>0</v>
      </c>
      <c r="M1996" s="13" t="b">
        <v>0</v>
      </c>
      <c r="N1996" s="11"/>
      <c r="O1996" s="12">
        <f>IF(ISBLANK(Table1[[#This Row],[예약일(확정)]]),"",Table1[[#This Row],[예약일(확정)]]+7)</f>
        <v>45868.625</v>
      </c>
      <c r="P1996" s="11"/>
      <c r="Q1996" s="11"/>
      <c r="R1996" s="11"/>
      <c r="S1996" s="11"/>
      <c r="T1996" s="11"/>
      <c r="U1996" s="10"/>
    </row>
    <row r="1997" spans="1:21" ht="14">
      <c r="A1997" s="129" t="str">
        <f ca="1">IFERROR(__xludf.DUMMYFUNCTION("REGEXEXTRACT(B1997, ""@(.+)"")"),"valeeedgal")</f>
        <v>valeeedgal</v>
      </c>
      <c r="B1997" s="153" t="s">
        <v>3282</v>
      </c>
      <c r="C1997" s="161"/>
      <c r="D1997" s="150" t="s">
        <v>3226</v>
      </c>
      <c r="E1997" s="20" t="str">
        <f ca="1">IF(AND(J1997&lt;&gt;"", O1997&lt;&gt;"", TODAY() &gt; O1997, N1997=""), "포스팅 지연",
IF(N1997&lt;&gt;"", "포스팅 완료",
IF(M1997=TRUE, "시술 완료",
IF(L1997=TRUE, "콘텐츠 가이드 전송",
IF(NOT(ISBLANK(J1997)), "예약 확정",
IF(I1997=TRUE, "구글폼 회신",
IF(H1997=TRUE, "구글폼 전송",
IF(G1997=TRUE, "거절",
IF(F1997=TRUE, "회신 수신",
"태핑 완료 회신대기")))))
))))</f>
        <v>태핑 완료 회신대기</v>
      </c>
      <c r="F1997" s="22" t="b">
        <v>0</v>
      </c>
      <c r="G1997" s="22" t="b">
        <v>0</v>
      </c>
      <c r="H1997" s="22" t="b">
        <v>0</v>
      </c>
      <c r="I1997" s="22" t="b">
        <f ca="1">IF(COUNTIF([1]!Form_Responses1[[#All],[Instagram account
(ex. idenel_official - Do not put "@")]], LOWER(A1997)) &gt; 0, TRUE, FALSE)</f>
        <v>0</v>
      </c>
      <c r="J1997" s="23"/>
      <c r="K1997" s="20" t="str">
        <f ca="1">IFERROR(VLOOKUP(LOWER(A1997), '[1]설문지 응답 시트1'!I:N, 6, FALSE), "")</f>
        <v/>
      </c>
      <c r="L1997" s="22" t="b">
        <v>0</v>
      </c>
      <c r="M1997" s="22" t="b">
        <v>0</v>
      </c>
      <c r="N1997" s="20"/>
      <c r="O1997" s="21" t="str">
        <f>IF(ISBLANK(Table1[[#This Row],[예약일(확정)]]),"",Table1[[#This Row],[예약일(확정)]]+7)</f>
        <v/>
      </c>
      <c r="P1997" s="20"/>
      <c r="Q1997" s="20"/>
      <c r="R1997" s="20"/>
      <c r="S1997" s="20"/>
      <c r="T1997" s="20"/>
      <c r="U1997" s="19"/>
    </row>
    <row r="1998" spans="1:21" ht="14">
      <c r="A1998" s="130" t="str">
        <f ca="1">IFERROR(__xludf.DUMMYFUNCTION("REGEXEXTRACT(B1998, ""@(.+)"")"),"hollyinkorea")</f>
        <v>hollyinkorea</v>
      </c>
      <c r="B1998" s="158" t="s">
        <v>3281</v>
      </c>
      <c r="C1998" s="157"/>
      <c r="D1998" s="154" t="s">
        <v>3226</v>
      </c>
      <c r="E1998" s="11" t="str">
        <f ca="1">IF(AND(J1998&lt;&gt;"", O1998&lt;&gt;"", TODAY() &gt; O1998, N1998=""), "포스팅 지연",
IF(N1998&lt;&gt;"", "포스팅 완료",
IF(M1998=TRUE, "시술 완료",
IF(L1998=TRUE, "콘텐츠 가이드 전송",
IF(NOT(ISBLANK(J1998)), "예약 확정",
IF(I1998=TRUE, "구글폼 회신",
IF(H1998=TRUE, "구글폼 전송",
IF(G1998=TRUE, "거절",
IF(F1998=TRUE, "회신 수신",
"태핑 완료 회신대기")))))
))))</f>
        <v>태핑 완료 회신대기</v>
      </c>
      <c r="F1998" s="13" t="b">
        <v>0</v>
      </c>
      <c r="G1998" s="13" t="b">
        <v>0</v>
      </c>
      <c r="H1998" s="13" t="b">
        <v>0</v>
      </c>
      <c r="I1998" s="13" t="b">
        <f ca="1">IF(COUNTIF([1]!Form_Responses1[[#All],[Instagram account
(ex. idenel_official - Do not put "@")]], LOWER(A1998)) &gt; 0, TRUE, FALSE)</f>
        <v>0</v>
      </c>
      <c r="J1998" s="14"/>
      <c r="K1998" s="11" t="str">
        <f ca="1">IFERROR(VLOOKUP(LOWER(A1998), '[1]설문지 응답 시트1'!I:N, 6, FALSE), "")</f>
        <v/>
      </c>
      <c r="L1998" s="13" t="b">
        <v>0</v>
      </c>
      <c r="M1998" s="13" t="b">
        <v>0</v>
      </c>
      <c r="N1998" s="11"/>
      <c r="O1998" s="12" t="str">
        <f>IF(ISBLANK(Table1[[#This Row],[예약일(확정)]]),"",Table1[[#This Row],[예약일(확정)]]+7)</f>
        <v/>
      </c>
      <c r="P1998" s="11"/>
      <c r="Q1998" s="11"/>
      <c r="R1998" s="11"/>
      <c r="S1998" s="11"/>
      <c r="T1998" s="11"/>
      <c r="U1998" s="10"/>
    </row>
    <row r="1999" spans="1:21" ht="14">
      <c r="A1999" s="129" t="str">
        <f ca="1">IFERROR(__xludf.DUMMYFUNCTION("REGEXEXTRACT(B1999, ""@(.+)"")"),"jwllynglt")</f>
        <v>jwllynglt</v>
      </c>
      <c r="B1999" s="160" t="s">
        <v>3280</v>
      </c>
      <c r="C1999" s="159"/>
      <c r="D1999" s="153" t="s">
        <v>3226</v>
      </c>
      <c r="E1999" s="20" t="str">
        <f ca="1">IF(AND(J1999&lt;&gt;"", O1999&lt;&gt;"", TODAY() &gt; O1999, N1999=""), "포스팅 지연",
IF(N1999&lt;&gt;"", "포스팅 완료",
IF(M1999=TRUE, "시술 완료",
IF(L1999=TRUE, "콘텐츠 가이드 전송",
IF(NOT(ISBLANK(J1999)), "예약 확정",
IF(I1999=TRUE, "구글폼 회신",
IF(H1999=TRUE, "구글폼 전송",
IF(G1999=TRUE, "거절",
IF(F1999=TRUE, "회신 수신",
"태핑 완료 회신대기")))))
))))</f>
        <v>회신 수신</v>
      </c>
      <c r="F1999" s="22" t="b">
        <v>1</v>
      </c>
      <c r="G1999" s="22" t="b">
        <v>0</v>
      </c>
      <c r="H1999" s="22" t="b">
        <v>0</v>
      </c>
      <c r="I1999" s="22" t="b">
        <f ca="1">IF(COUNTIF([1]!Form_Responses1[[#All],[Instagram account
(ex. idenel_official - Do not put "@")]], LOWER(A1999)) &gt; 0, TRUE, FALSE)</f>
        <v>0</v>
      </c>
      <c r="J1999" s="23"/>
      <c r="K1999" s="20" t="str">
        <f ca="1">IFERROR(VLOOKUP(LOWER(A1999), '[1]설문지 응답 시트1'!I:N, 6, FALSE), "")</f>
        <v/>
      </c>
      <c r="L1999" s="22" t="b">
        <v>0</v>
      </c>
      <c r="M1999" s="22" t="b">
        <v>0</v>
      </c>
      <c r="N1999" s="20"/>
      <c r="O1999" s="21" t="str">
        <f>IF(ISBLANK(Table1[[#This Row],[예약일(확정)]]),"",Table1[[#This Row],[예약일(확정)]]+7)</f>
        <v/>
      </c>
      <c r="P1999" s="20"/>
      <c r="Q1999" s="20"/>
      <c r="R1999" s="20"/>
      <c r="S1999" s="20"/>
      <c r="T1999" s="20"/>
      <c r="U1999" s="19"/>
    </row>
    <row r="2000" spans="1:21" ht="14">
      <c r="A2000" s="130" t="str">
        <f ca="1">IFERROR(__xludf.DUMMYFUNCTION("REGEXEXTRACT(B2000, ""@(.+)"")"),"colinekr")</f>
        <v>colinekr</v>
      </c>
      <c r="B2000" s="158" t="s">
        <v>3279</v>
      </c>
      <c r="C2000" s="157"/>
      <c r="D2000" s="154" t="s">
        <v>3226</v>
      </c>
      <c r="E2000" s="11" t="str">
        <f ca="1">IF(AND(J2000&lt;&gt;"", O2000&lt;&gt;"", TODAY() &gt; O2000, N2000=""), "포스팅 지연",
IF(N2000&lt;&gt;"", "포스팅 완료",
IF(M2000=TRUE, "시술 완료",
IF(L2000=TRUE, "콘텐츠 가이드 전송",
IF(NOT(ISBLANK(J2000)), "예약 확정",
IF(I2000=TRUE, "구글폼 회신",
IF(H2000=TRUE, "구글폼 전송",
IF(G2000=TRUE, "거절",
IF(F2000=TRUE, "회신 수신",
"태핑 완료 회신대기")))))
))))</f>
        <v>태핑 완료 회신대기</v>
      </c>
      <c r="F2000" s="13" t="b">
        <v>0</v>
      </c>
      <c r="G2000" s="13" t="b">
        <v>0</v>
      </c>
      <c r="H2000" s="13" t="b">
        <v>0</v>
      </c>
      <c r="I2000" s="13" t="b">
        <f ca="1">IF(COUNTIF([1]!Form_Responses1[[#All],[Instagram account
(ex. idenel_official - Do not put "@")]], LOWER(A2000)) &gt; 0, TRUE, FALSE)</f>
        <v>0</v>
      </c>
      <c r="J2000" s="14"/>
      <c r="K2000" s="11" t="str">
        <f ca="1">IFERROR(VLOOKUP(LOWER(A2000), '[1]설문지 응답 시트1'!I:N, 6, FALSE), "")</f>
        <v/>
      </c>
      <c r="L2000" s="13" t="b">
        <v>0</v>
      </c>
      <c r="M2000" s="13" t="b">
        <v>0</v>
      </c>
      <c r="N2000" s="11"/>
      <c r="O2000" s="12" t="str">
        <f>IF(ISBLANK(Table1[[#This Row],[예약일(확정)]]),"",Table1[[#This Row],[예약일(확정)]]+7)</f>
        <v/>
      </c>
      <c r="P2000" s="11"/>
      <c r="Q2000" s="11"/>
      <c r="R2000" s="11"/>
      <c r="S2000" s="11"/>
      <c r="T2000" s="11"/>
      <c r="U2000" s="10"/>
    </row>
    <row r="2001" spans="1:21" ht="14">
      <c r="A2001" s="129" t="str">
        <f ca="1">IFERROR(__xludf.DUMMYFUNCTION("REGEXEXTRACT(B2001, ""@(.+)"")"),"st3phcee")</f>
        <v>st3phcee</v>
      </c>
      <c r="B2001" s="160" t="s">
        <v>3278</v>
      </c>
      <c r="C2001" s="159"/>
      <c r="D2001" s="153" t="s">
        <v>3226</v>
      </c>
      <c r="E2001" s="20" t="str">
        <f ca="1">IF(AND(J2001&lt;&gt;"", O2001&lt;&gt;"", TODAY() &gt; O2001, N2001=""), "포스팅 지연",
IF(N2001&lt;&gt;"", "포스팅 완료",
IF(M2001=TRUE, "시술 완료",
IF(L2001=TRUE, "콘텐츠 가이드 전송",
IF(NOT(ISBLANK(J2001)), "예약 확정",
IF(I2001=TRUE, "구글폼 회신",
IF(H2001=TRUE, "구글폼 전송",
IF(G2001=TRUE, "거절",
IF(F2001=TRUE, "회신 수신",
"태핑 완료 회신대기")))))
))))</f>
        <v>태핑 완료 회신대기</v>
      </c>
      <c r="F2001" s="22" t="b">
        <v>0</v>
      </c>
      <c r="G2001" s="22" t="b">
        <v>0</v>
      </c>
      <c r="H2001" s="22" t="b">
        <v>0</v>
      </c>
      <c r="I2001" s="22" t="b">
        <f ca="1">IF(COUNTIF([1]!Form_Responses1[[#All],[Instagram account
(ex. idenel_official - Do not put "@")]], LOWER(A2001)) &gt; 0, TRUE, FALSE)</f>
        <v>0</v>
      </c>
      <c r="J2001" s="23"/>
      <c r="K2001" s="20" t="str">
        <f ca="1">IFERROR(VLOOKUP(LOWER(A2001), '[1]설문지 응답 시트1'!I:N, 6, FALSE), "")</f>
        <v/>
      </c>
      <c r="L2001" s="22" t="b">
        <v>0</v>
      </c>
      <c r="M2001" s="22" t="b">
        <v>0</v>
      </c>
      <c r="N2001" s="20"/>
      <c r="O2001" s="21" t="str">
        <f>IF(ISBLANK(Table1[[#This Row],[예약일(확정)]]),"",Table1[[#This Row],[예약일(확정)]]+7)</f>
        <v/>
      </c>
      <c r="P2001" s="20"/>
      <c r="Q2001" s="20"/>
      <c r="R2001" s="20"/>
      <c r="S2001" s="20"/>
      <c r="T2001" s="20"/>
      <c r="U2001" s="19"/>
    </row>
    <row r="2002" spans="1:21" ht="14">
      <c r="A2002" s="130" t="str">
        <f ca="1">IFERROR(__xludf.DUMMYFUNCTION("REGEXEXTRACT(B2002, ""@(.+)"")"),"sasshybelle")</f>
        <v>sasshybelle</v>
      </c>
      <c r="B2002" s="158" t="s">
        <v>3277</v>
      </c>
      <c r="C2002" s="157"/>
      <c r="D2002" s="154" t="s">
        <v>3226</v>
      </c>
      <c r="E2002" s="11" t="str">
        <f ca="1">IF(AND(J2002&lt;&gt;"", O2002&lt;&gt;"", TODAY() &gt; O2002, N2002=""), "포스팅 지연",
IF(N2002&lt;&gt;"", "포스팅 완료",
IF(M2002=TRUE, "시술 완료",
IF(L2002=TRUE, "콘텐츠 가이드 전송",
IF(NOT(ISBLANK(J2002)), "예약 확정",
IF(I2002=TRUE, "구글폼 회신",
IF(H2002=TRUE, "구글폼 전송",
IF(G2002=TRUE, "거절",
IF(F2002=TRUE, "회신 수신",
"태핑 완료 회신대기")))))
))))</f>
        <v>태핑 완료 회신대기</v>
      </c>
      <c r="F2002" s="13" t="b">
        <v>0</v>
      </c>
      <c r="G2002" s="13" t="b">
        <v>0</v>
      </c>
      <c r="H2002" s="13" t="b">
        <v>0</v>
      </c>
      <c r="I2002" s="13" t="b">
        <f ca="1">IF(COUNTIF([1]!Form_Responses1[[#All],[Instagram account
(ex. idenel_official - Do not put "@")]], LOWER(A2002)) &gt; 0, TRUE, FALSE)</f>
        <v>0</v>
      </c>
      <c r="J2002" s="14"/>
      <c r="K2002" s="11" t="str">
        <f ca="1">IFERROR(VLOOKUP(LOWER(A2002), '[1]설문지 응답 시트1'!I:N, 6, FALSE), "")</f>
        <v/>
      </c>
      <c r="L2002" s="13" t="b">
        <v>0</v>
      </c>
      <c r="M2002" s="13" t="b">
        <v>0</v>
      </c>
      <c r="N2002" s="11"/>
      <c r="O2002" s="12" t="str">
        <f>IF(ISBLANK(Table1[[#This Row],[예약일(확정)]]),"",Table1[[#This Row],[예약일(확정)]]+7)</f>
        <v/>
      </c>
      <c r="P2002" s="11"/>
      <c r="Q2002" s="11"/>
      <c r="R2002" s="11"/>
      <c r="S2002" s="11"/>
      <c r="T2002" s="11"/>
      <c r="U2002" s="10"/>
    </row>
    <row r="2003" spans="1:21" ht="14">
      <c r="A2003" s="129" t="str">
        <f ca="1">IFERROR(__xludf.DUMMYFUNCTION("REGEXEXTRACT(B2003, ""@(.+)"")"),"bellabrocks27")</f>
        <v>bellabrocks27</v>
      </c>
      <c r="B2003" s="160" t="s">
        <v>3276</v>
      </c>
      <c r="C2003" s="159"/>
      <c r="D2003" s="153" t="s">
        <v>3226</v>
      </c>
      <c r="E2003" s="20" t="str">
        <f ca="1">IF(AND(J2003&lt;&gt;"", O2003&lt;&gt;"", TODAY() &gt; O2003, N2003=""), "포스팅 지연",
IF(N2003&lt;&gt;"", "포스팅 완료",
IF(M2003=TRUE, "시술 완료",
IF(L2003=TRUE, "콘텐츠 가이드 전송",
IF(NOT(ISBLANK(J2003)), "예약 확정",
IF(I2003=TRUE, "구글폼 회신",
IF(H2003=TRUE, "구글폼 전송",
IF(G2003=TRUE, "거절",
IF(F2003=TRUE, "회신 수신",
"태핑 완료 회신대기")))))
))))</f>
        <v>태핑 완료 회신대기</v>
      </c>
      <c r="F2003" s="22" t="b">
        <v>0</v>
      </c>
      <c r="G2003" s="22" t="b">
        <v>0</v>
      </c>
      <c r="H2003" s="22" t="b">
        <v>0</v>
      </c>
      <c r="I2003" s="22" t="b">
        <f ca="1">IF(COUNTIF([1]!Form_Responses1[[#All],[Instagram account
(ex. idenel_official - Do not put "@")]], LOWER(A2003)) &gt; 0, TRUE, FALSE)</f>
        <v>0</v>
      </c>
      <c r="J2003" s="23"/>
      <c r="K2003" s="20" t="str">
        <f ca="1">IFERROR(VLOOKUP(LOWER(A2003), '[1]설문지 응답 시트1'!I:N, 6, FALSE), "")</f>
        <v/>
      </c>
      <c r="L2003" s="22" t="b">
        <v>0</v>
      </c>
      <c r="M2003" s="22" t="b">
        <v>0</v>
      </c>
      <c r="N2003" s="20"/>
      <c r="O2003" s="21" t="str">
        <f>IF(ISBLANK(Table1[[#This Row],[예약일(확정)]]),"",Table1[[#This Row],[예약일(확정)]]+7)</f>
        <v/>
      </c>
      <c r="P2003" s="20"/>
      <c r="Q2003" s="20"/>
      <c r="R2003" s="20"/>
      <c r="S2003" s="20"/>
      <c r="T2003" s="20"/>
      <c r="U2003" s="19"/>
    </row>
    <row r="2004" spans="1:21" ht="14">
      <c r="A2004" s="130" t="str">
        <f ca="1">IFERROR(__xludf.DUMMYFUNCTION("REGEXEXTRACT(B2004, ""@(.+)"")"),"babo_in_korea")</f>
        <v>babo_in_korea</v>
      </c>
      <c r="B2004" s="158" t="s">
        <v>3275</v>
      </c>
      <c r="C2004" s="157"/>
      <c r="D2004" s="154" t="s">
        <v>3226</v>
      </c>
      <c r="E2004" s="11" t="str">
        <f ca="1">IF(AND(J2004&lt;&gt;"", O2004&lt;&gt;"", TODAY() &gt; O2004, N2004=""), "포스팅 지연",
IF(N2004&lt;&gt;"", "포스팅 완료",
IF(M2004=TRUE, "시술 완료",
IF(L2004=TRUE, "콘텐츠 가이드 전송",
IF(NOT(ISBLANK(J2004)), "예약 확정",
IF(I2004=TRUE, "구글폼 회신",
IF(H2004=TRUE, "구글폼 전송",
IF(G2004=TRUE, "거절",
IF(F2004=TRUE, "회신 수신",
"태핑 완료 회신대기")))))
))))</f>
        <v>태핑 완료 회신대기</v>
      </c>
      <c r="F2004" s="13" t="b">
        <v>0</v>
      </c>
      <c r="G2004" s="13" t="b">
        <v>0</v>
      </c>
      <c r="H2004" s="13" t="b">
        <v>0</v>
      </c>
      <c r="I2004" s="13" t="b">
        <f ca="1">IF(COUNTIF([1]!Form_Responses1[[#All],[Instagram account
(ex. idenel_official - Do not put "@")]], LOWER(A2004)) &gt; 0, TRUE, FALSE)</f>
        <v>0</v>
      </c>
      <c r="J2004" s="14"/>
      <c r="K2004" s="11" t="str">
        <f ca="1">IFERROR(VLOOKUP(LOWER(A2004), '[1]설문지 응답 시트1'!I:N, 6, FALSE), "")</f>
        <v/>
      </c>
      <c r="L2004" s="13" t="b">
        <v>0</v>
      </c>
      <c r="M2004" s="13" t="b">
        <v>0</v>
      </c>
      <c r="N2004" s="11"/>
      <c r="O2004" s="12" t="str">
        <f>IF(ISBLANK(Table1[[#This Row],[예약일(확정)]]),"",Table1[[#This Row],[예약일(확정)]]+7)</f>
        <v/>
      </c>
      <c r="P2004" s="11"/>
      <c r="Q2004" s="11"/>
      <c r="R2004" s="11"/>
      <c r="S2004" s="11"/>
      <c r="T2004" s="11"/>
      <c r="U2004" s="10"/>
    </row>
    <row r="2005" spans="1:21" ht="14">
      <c r="A2005" s="129" t="str">
        <f ca="1">IFERROR(__xludf.DUMMYFUNCTION("REGEXEXTRACT(B2005, ""@(.+)"")"),"marlonaleister")</f>
        <v>marlonaleister</v>
      </c>
      <c r="B2005" s="156" t="s">
        <v>3274</v>
      </c>
      <c r="C2005" s="37"/>
      <c r="D2005" s="153" t="s">
        <v>3226</v>
      </c>
      <c r="E2005" s="20" t="str">
        <f ca="1">IF(AND(J2005&lt;&gt;"", O2005&lt;&gt;"", TODAY() &gt; O2005, N2005=""), "포스팅 지연",
IF(N2005&lt;&gt;"", "포스팅 완료",
IF(M2005=TRUE, "시술 완료",
IF(L2005=TRUE, "콘텐츠 가이드 전송",
IF(NOT(ISBLANK(J2005)), "예약 확정",
IF(I2005=TRUE, "구글폼 회신",
IF(H2005=TRUE, "구글폼 전송",
IF(G2005=TRUE, "거절",
IF(F2005=TRUE, "회신 수신",
"태핑 완료 회신대기")))))
))))</f>
        <v>태핑 완료 회신대기</v>
      </c>
      <c r="F2005" s="22" t="b">
        <v>0</v>
      </c>
      <c r="G2005" s="22" t="b">
        <v>0</v>
      </c>
      <c r="H2005" s="22" t="b">
        <v>0</v>
      </c>
      <c r="I2005" s="22" t="b">
        <f ca="1">IF(COUNTIF([1]!Form_Responses1[[#All],[Instagram account
(ex. idenel_official - Do not put "@")]], LOWER(A2005)) &gt; 0, TRUE, FALSE)</f>
        <v>0</v>
      </c>
      <c r="J2005" s="23"/>
      <c r="K2005" s="20" t="str">
        <f ca="1">IFERROR(VLOOKUP(LOWER(A2005), '[1]설문지 응답 시트1'!I:N, 6, FALSE), "")</f>
        <v/>
      </c>
      <c r="L2005" s="22" t="b">
        <v>0</v>
      </c>
      <c r="M2005" s="22" t="b">
        <v>0</v>
      </c>
      <c r="N2005" s="20"/>
      <c r="O2005" s="21" t="str">
        <f>IF(ISBLANK(Table1[[#This Row],[예약일(확정)]]),"",Table1[[#This Row],[예약일(확정)]]+7)</f>
        <v/>
      </c>
      <c r="P2005" s="20"/>
      <c r="Q2005" s="20"/>
      <c r="R2005" s="20"/>
      <c r="S2005" s="20"/>
      <c r="T2005" s="20"/>
      <c r="U2005" s="19"/>
    </row>
    <row r="2006" spans="1:21" ht="14">
      <c r="A2006" s="130" t="str">
        <f ca="1">IFERROR(__xludf.DUMMYFUNCTION("REGEXEXTRACT(B2006, ""@(.+)"")"),"miss.dew")</f>
        <v>miss.dew</v>
      </c>
      <c r="B2006" s="155" t="s">
        <v>3273</v>
      </c>
      <c r="C2006" s="34"/>
      <c r="D2006" s="154" t="s">
        <v>3226</v>
      </c>
      <c r="E2006" s="11" t="str">
        <f ca="1">IF(AND(J2006&lt;&gt;"", O2006&lt;&gt;"", TODAY() &gt; O2006, N2006=""), "포스팅 지연",
IF(N2006&lt;&gt;"", "포스팅 완료",
IF(M2006=TRUE, "시술 완료",
IF(L2006=TRUE, "콘텐츠 가이드 전송",
IF(NOT(ISBLANK(J2006)), "예약 확정",
IF(I2006=TRUE, "구글폼 회신",
IF(H2006=TRUE, "구글폼 전송",
IF(G2006=TRUE, "거절",
IF(F2006=TRUE, "회신 수신",
"태핑 완료 회신대기")))))
))))</f>
        <v>태핑 완료 회신대기</v>
      </c>
      <c r="F2006" s="13" t="b">
        <v>0</v>
      </c>
      <c r="G2006" s="13" t="b">
        <v>0</v>
      </c>
      <c r="H2006" s="13" t="b">
        <v>0</v>
      </c>
      <c r="I2006" s="13" t="b">
        <f ca="1">IF(COUNTIF([1]!Form_Responses1[[#All],[Instagram account
(ex. idenel_official - Do not put "@")]], LOWER(A2006)) &gt; 0, TRUE, FALSE)</f>
        <v>0</v>
      </c>
      <c r="J2006" s="14"/>
      <c r="K2006" s="11" t="str">
        <f ca="1">IFERROR(VLOOKUP(LOWER(A2006), '[1]설문지 응답 시트1'!I:N, 6, FALSE), "")</f>
        <v/>
      </c>
      <c r="L2006" s="13" t="b">
        <v>0</v>
      </c>
      <c r="M2006" s="13" t="b">
        <v>0</v>
      </c>
      <c r="N2006" s="11"/>
      <c r="O2006" s="12" t="str">
        <f>IF(ISBLANK(Table1[[#This Row],[예약일(확정)]]),"",Table1[[#This Row],[예약일(확정)]]+7)</f>
        <v/>
      </c>
      <c r="P2006" s="11"/>
      <c r="Q2006" s="11"/>
      <c r="R2006" s="11"/>
      <c r="S2006" s="11"/>
      <c r="T2006" s="11"/>
      <c r="U2006" s="10"/>
    </row>
    <row r="2007" spans="1:21" ht="14">
      <c r="A2007" s="129" t="str">
        <f ca="1">IFERROR(__xludf.DUMMYFUNCTION("REGEXEXTRACT(B2007, ""@(.+)"")"),"shilabui")</f>
        <v>shilabui</v>
      </c>
      <c r="B2007" s="156" t="s">
        <v>3272</v>
      </c>
      <c r="C2007" s="37"/>
      <c r="D2007" s="153" t="s">
        <v>3226</v>
      </c>
      <c r="E2007" s="20" t="str">
        <f ca="1">IF(AND(J2007&lt;&gt;"", O2007&lt;&gt;"", TODAY() &gt; O2007, N2007=""), "포스팅 지연",
IF(N2007&lt;&gt;"", "포스팅 완료",
IF(M2007=TRUE, "시술 완료",
IF(L2007=TRUE, "콘텐츠 가이드 전송",
IF(NOT(ISBLANK(J2007)), "예약 확정",
IF(I2007=TRUE, "구글폼 회신",
IF(H2007=TRUE, "구글폼 전송",
IF(G2007=TRUE, "거절",
IF(F2007=TRUE, "회신 수신",
"태핑 완료 회신대기")))))
))))</f>
        <v>태핑 완료 회신대기</v>
      </c>
      <c r="F2007" s="22" t="b">
        <v>0</v>
      </c>
      <c r="G2007" s="22" t="b">
        <v>0</v>
      </c>
      <c r="H2007" s="22" t="b">
        <v>0</v>
      </c>
      <c r="I2007" s="22" t="b">
        <f ca="1">IF(COUNTIF([1]!Form_Responses1[[#All],[Instagram account
(ex. idenel_official - Do not put "@")]], LOWER(A2007)) &gt; 0, TRUE, FALSE)</f>
        <v>0</v>
      </c>
      <c r="J2007" s="23"/>
      <c r="K2007" s="20" t="str">
        <f ca="1">IFERROR(VLOOKUP(LOWER(A2007), '[1]설문지 응답 시트1'!I:N, 6, FALSE), "")</f>
        <v/>
      </c>
      <c r="L2007" s="22" t="b">
        <v>0</v>
      </c>
      <c r="M2007" s="22" t="b">
        <v>0</v>
      </c>
      <c r="N2007" s="20"/>
      <c r="O2007" s="21" t="str">
        <f>IF(ISBLANK(Table1[[#This Row],[예약일(확정)]]),"",Table1[[#This Row],[예약일(확정)]]+7)</f>
        <v/>
      </c>
      <c r="P2007" s="20"/>
      <c r="Q2007" s="20"/>
      <c r="R2007" s="20"/>
      <c r="S2007" s="20"/>
      <c r="T2007" s="20"/>
      <c r="U2007" s="19"/>
    </row>
    <row r="2008" spans="1:21" ht="14">
      <c r="A2008" s="130" t="str">
        <f ca="1">IFERROR(__xludf.DUMMYFUNCTION("REGEXEXTRACT(B2008, ""@(.+)"")"),"realsarasans")</f>
        <v>realsarasans</v>
      </c>
      <c r="B2008" s="155" t="s">
        <v>3271</v>
      </c>
      <c r="C2008" s="34"/>
      <c r="D2008" s="154" t="s">
        <v>3226</v>
      </c>
      <c r="E2008" s="11" t="str">
        <f ca="1">IF(AND(J2008&lt;&gt;"", O2008&lt;&gt;"", TODAY() &gt; O2008, N2008=""), "포스팅 지연",
IF(N2008&lt;&gt;"", "포스팅 완료",
IF(M2008=TRUE, "시술 완료",
IF(L2008=TRUE, "콘텐츠 가이드 전송",
IF(NOT(ISBLANK(J2008)), "예약 확정",
IF(I2008=TRUE, "구글폼 회신",
IF(H2008=TRUE, "구글폼 전송",
IF(G2008=TRUE, "거절",
IF(F2008=TRUE, "회신 수신",
"태핑 완료 회신대기")))))
))))</f>
        <v>회신 수신</v>
      </c>
      <c r="F2008" s="13" t="b">
        <v>1</v>
      </c>
      <c r="G2008" s="13" t="b">
        <v>0</v>
      </c>
      <c r="H2008" s="13" t="b">
        <v>0</v>
      </c>
      <c r="I2008" s="13" t="b">
        <f ca="1">IF(COUNTIF([1]!Form_Responses1[[#All],[Instagram account
(ex. idenel_official - Do not put "@")]], LOWER(A2008)) &gt; 0, TRUE, FALSE)</f>
        <v>0</v>
      </c>
      <c r="J2008" s="14"/>
      <c r="K2008" s="11" t="str">
        <f ca="1">IFERROR(VLOOKUP(LOWER(A2008), '[1]설문지 응답 시트1'!I:N, 6, FALSE), "")</f>
        <v/>
      </c>
      <c r="L2008" s="13" t="b">
        <v>0</v>
      </c>
      <c r="M2008" s="13" t="b">
        <v>0</v>
      </c>
      <c r="N2008" s="11"/>
      <c r="O2008" s="12" t="str">
        <f>IF(ISBLANK(Table1[[#This Row],[예약일(확정)]]),"",Table1[[#This Row],[예약일(확정)]]+7)</f>
        <v/>
      </c>
      <c r="P2008" s="11"/>
      <c r="Q2008" s="11"/>
      <c r="R2008" s="11"/>
      <c r="S2008" s="11"/>
      <c r="T2008" s="11"/>
      <c r="U2008" s="10"/>
    </row>
    <row r="2009" spans="1:21" ht="14">
      <c r="A2009" s="129" t="str">
        <f ca="1">IFERROR(__xludf.DUMMYFUNCTION("REGEXEXTRACT(B2009, ""@(.+)"")"),"annainseoul")</f>
        <v>annainseoul</v>
      </c>
      <c r="B2009" s="156" t="s">
        <v>3270</v>
      </c>
      <c r="C2009" s="37"/>
      <c r="D2009" s="153" t="s">
        <v>3226</v>
      </c>
      <c r="E2009" s="20" t="str">
        <f ca="1">IF(AND(J2009&lt;&gt;"", O2009&lt;&gt;"", TODAY() &gt; O2009, N2009=""), "포스팅 지연",
IF(N2009&lt;&gt;"", "포스팅 완료",
IF(M2009=TRUE, "시술 완료",
IF(L2009=TRUE, "콘텐츠 가이드 전송",
IF(NOT(ISBLANK(J2009)), "예약 확정",
IF(I2009=TRUE, "구글폼 회신",
IF(H2009=TRUE, "구글폼 전송",
IF(G2009=TRUE, "거절",
IF(F2009=TRUE, "회신 수신",
"태핑 완료 회신대기")))))
))))</f>
        <v>태핑 완료 회신대기</v>
      </c>
      <c r="F2009" s="22" t="b">
        <v>0</v>
      </c>
      <c r="G2009" s="22" t="b">
        <v>0</v>
      </c>
      <c r="H2009" s="22" t="b">
        <v>0</v>
      </c>
      <c r="I2009" s="22" t="b">
        <f ca="1">IF(COUNTIF([1]!Form_Responses1[[#All],[Instagram account
(ex. idenel_official - Do not put "@")]], LOWER(A2009)) &gt; 0, TRUE, FALSE)</f>
        <v>0</v>
      </c>
      <c r="J2009" s="23"/>
      <c r="K2009" s="20" t="str">
        <f ca="1">IFERROR(VLOOKUP(LOWER(A2009), '[1]설문지 응답 시트1'!I:N, 6, FALSE), "")</f>
        <v/>
      </c>
      <c r="L2009" s="22" t="b">
        <v>0</v>
      </c>
      <c r="M2009" s="22" t="b">
        <v>0</v>
      </c>
      <c r="N2009" s="20"/>
      <c r="O2009" s="21" t="str">
        <f>IF(ISBLANK(Table1[[#This Row],[예약일(확정)]]),"",Table1[[#This Row],[예약일(확정)]]+7)</f>
        <v/>
      </c>
      <c r="P2009" s="20"/>
      <c r="Q2009" s="20"/>
      <c r="R2009" s="20"/>
      <c r="S2009" s="20"/>
      <c r="T2009" s="20"/>
      <c r="U2009" s="19"/>
    </row>
    <row r="2010" spans="1:21" ht="14">
      <c r="A2010" s="130" t="str">
        <f ca="1">IFERROR(__xludf.DUMMYFUNCTION("REGEXEXTRACT(B2010, ""@(.+)"")"),"hereis_jess")</f>
        <v>hereis_jess</v>
      </c>
      <c r="B2010" s="155" t="s">
        <v>3269</v>
      </c>
      <c r="C2010" s="34"/>
      <c r="D2010" s="154" t="s">
        <v>3226</v>
      </c>
      <c r="E2010" s="11" t="str">
        <f ca="1">IF(AND(J2010&lt;&gt;"", O2010&lt;&gt;"", TODAY() &gt; O2010, N2010=""), "포스팅 지연",
IF(N2010&lt;&gt;"", "포스팅 완료",
IF(M2010=TRUE, "시술 완료",
IF(L2010=TRUE, "콘텐츠 가이드 전송",
IF(NOT(ISBLANK(J2010)), "예약 확정",
IF(I2010=TRUE, "구글폼 회신",
IF(H2010=TRUE, "구글폼 전송",
IF(G2010=TRUE, "거절",
IF(F2010=TRUE, "회신 수신",
"태핑 완료 회신대기")))))
))))</f>
        <v>태핑 완료 회신대기</v>
      </c>
      <c r="F2010" s="13" t="b">
        <v>0</v>
      </c>
      <c r="G2010" s="13" t="b">
        <v>0</v>
      </c>
      <c r="H2010" s="13" t="b">
        <v>0</v>
      </c>
      <c r="I2010" s="13" t="b">
        <f ca="1">IF(COUNTIF([1]!Form_Responses1[[#All],[Instagram account
(ex. idenel_official - Do not put "@")]], LOWER(A2010)) &gt; 0, TRUE, FALSE)</f>
        <v>0</v>
      </c>
      <c r="J2010" s="14"/>
      <c r="K2010" s="11" t="str">
        <f ca="1">IFERROR(VLOOKUP(LOWER(A2010), '[1]설문지 응답 시트1'!I:N, 6, FALSE), "")</f>
        <v/>
      </c>
      <c r="L2010" s="13" t="b">
        <v>0</v>
      </c>
      <c r="M2010" s="13" t="b">
        <v>0</v>
      </c>
      <c r="N2010" s="11"/>
      <c r="O2010" s="12" t="str">
        <f>IF(ISBLANK(Table1[[#This Row],[예약일(확정)]]),"",Table1[[#This Row],[예약일(확정)]]+7)</f>
        <v/>
      </c>
      <c r="P2010" s="11"/>
      <c r="Q2010" s="11"/>
      <c r="R2010" s="11"/>
      <c r="S2010" s="11"/>
      <c r="T2010" s="11"/>
      <c r="U2010" s="10"/>
    </row>
    <row r="2011" spans="1:21" ht="14">
      <c r="A2011" s="129" t="str">
        <f ca="1">IFERROR(__xludf.DUMMYFUNCTION("REGEXEXTRACT(B2011, ""@(.+)"")"),"nataliaa_garza")</f>
        <v>nataliaa_garza</v>
      </c>
      <c r="B2011" s="156" t="s">
        <v>3268</v>
      </c>
      <c r="C2011" s="37"/>
      <c r="D2011" s="153" t="s">
        <v>3226</v>
      </c>
      <c r="E2011" s="20" t="str">
        <f ca="1">IF(AND(J2011&lt;&gt;"", O2011&lt;&gt;"", TODAY() &gt; O2011, N2011=""), "포스팅 지연",
IF(N2011&lt;&gt;"", "포스팅 완료",
IF(M2011=TRUE, "시술 완료",
IF(L2011=TRUE, "콘텐츠 가이드 전송",
IF(NOT(ISBLANK(J2011)), "예약 확정",
IF(I2011=TRUE, "구글폼 회신",
IF(H2011=TRUE, "구글폼 전송",
IF(G2011=TRUE, "거절",
IF(F2011=TRUE, "회신 수신",
"태핑 완료 회신대기")))))
))))</f>
        <v>태핑 완료 회신대기</v>
      </c>
      <c r="F2011" s="22" t="b">
        <v>0</v>
      </c>
      <c r="G2011" s="22" t="b">
        <v>0</v>
      </c>
      <c r="H2011" s="22" t="b">
        <v>0</v>
      </c>
      <c r="I2011" s="22" t="b">
        <f ca="1">IF(COUNTIF([1]!Form_Responses1[[#All],[Instagram account
(ex. idenel_official - Do not put "@")]], LOWER(A2011)) &gt; 0, TRUE, FALSE)</f>
        <v>0</v>
      </c>
      <c r="J2011" s="23"/>
      <c r="K2011" s="20" t="str">
        <f ca="1">IFERROR(VLOOKUP(LOWER(A2011), '[1]설문지 응답 시트1'!I:N, 6, FALSE), "")</f>
        <v/>
      </c>
      <c r="L2011" s="22" t="b">
        <v>0</v>
      </c>
      <c r="M2011" s="22" t="b">
        <v>0</v>
      </c>
      <c r="N2011" s="20"/>
      <c r="O2011" s="21" t="str">
        <f>IF(ISBLANK(Table1[[#This Row],[예약일(확정)]]),"",Table1[[#This Row],[예약일(확정)]]+7)</f>
        <v/>
      </c>
      <c r="P2011" s="20"/>
      <c r="Q2011" s="20"/>
      <c r="R2011" s="20"/>
      <c r="S2011" s="20"/>
      <c r="T2011" s="20"/>
      <c r="U2011" s="19"/>
    </row>
    <row r="2012" spans="1:21" ht="14">
      <c r="A2012" s="130" t="str">
        <f ca="1">IFERROR(__xludf.DUMMYFUNCTION("REGEXEXTRACT(B2012, ""@(.+)"")"),"shellymariav")</f>
        <v>shellymariav</v>
      </c>
      <c r="B2012" s="155" t="s">
        <v>3267</v>
      </c>
      <c r="C2012" s="34"/>
      <c r="D2012" s="154" t="s">
        <v>3226</v>
      </c>
      <c r="E2012" s="11" t="str">
        <f ca="1">IF(AND(J2012&lt;&gt;"", O2012&lt;&gt;"", TODAY() &gt; O2012, N2012=""), "포스팅 지연",
IF(N2012&lt;&gt;"", "포스팅 완료",
IF(M2012=TRUE, "시술 완료",
IF(L2012=TRUE, "콘텐츠 가이드 전송",
IF(NOT(ISBLANK(J2012)), "예약 확정",
IF(I2012=TRUE, "구글폼 회신",
IF(H2012=TRUE, "구글폼 전송",
IF(G2012=TRUE, "거절",
IF(F2012=TRUE, "회신 수신",
"태핑 완료 회신대기")))))
))))</f>
        <v>태핑 완료 회신대기</v>
      </c>
      <c r="F2012" s="13" t="b">
        <v>0</v>
      </c>
      <c r="G2012" s="13" t="b">
        <v>0</v>
      </c>
      <c r="H2012" s="13" t="b">
        <v>0</v>
      </c>
      <c r="I2012" s="13" t="b">
        <f ca="1">IF(COUNTIF([1]!Form_Responses1[[#All],[Instagram account
(ex. idenel_official - Do not put "@")]], LOWER(A2012)) &gt; 0, TRUE, FALSE)</f>
        <v>0</v>
      </c>
      <c r="J2012" s="14"/>
      <c r="K2012" s="11" t="str">
        <f ca="1">IFERROR(VLOOKUP(LOWER(A2012), '[1]설문지 응답 시트1'!I:N, 6, FALSE), "")</f>
        <v/>
      </c>
      <c r="L2012" s="13" t="b">
        <v>0</v>
      </c>
      <c r="M2012" s="13" t="b">
        <v>0</v>
      </c>
      <c r="N2012" s="11"/>
      <c r="O2012" s="12" t="str">
        <f>IF(ISBLANK(Table1[[#This Row],[예약일(확정)]]),"",Table1[[#This Row],[예약일(확정)]]+7)</f>
        <v/>
      </c>
      <c r="P2012" s="11"/>
      <c r="Q2012" s="11"/>
      <c r="R2012" s="11"/>
      <c r="S2012" s="11"/>
      <c r="T2012" s="11"/>
      <c r="U2012" s="10"/>
    </row>
    <row r="2013" spans="1:21" ht="14">
      <c r="A2013" s="129" t="str">
        <f ca="1">IFERROR(__xludf.DUMMYFUNCTION("REGEXEXTRACT(B2013, ""@(.+)"")"),"theangelabada")</f>
        <v>theangelabada</v>
      </c>
      <c r="B2013" s="156" t="s">
        <v>3266</v>
      </c>
      <c r="C2013" s="37"/>
      <c r="D2013" s="153" t="s">
        <v>3226</v>
      </c>
      <c r="E2013" s="20" t="str">
        <f ca="1">IF(AND(J2013&lt;&gt;"", O2013&lt;&gt;"", TODAY() &gt; O2013, N2013=""), "포스팅 지연",
IF(N2013&lt;&gt;"", "포스팅 완료",
IF(M2013=TRUE, "시술 완료",
IF(L2013=TRUE, "콘텐츠 가이드 전송",
IF(NOT(ISBLANK(J2013)), "예약 확정",
IF(I2013=TRUE, "구글폼 회신",
IF(H2013=TRUE, "구글폼 전송",
IF(G2013=TRUE, "거절",
IF(F2013=TRUE, "회신 수신",
"태핑 완료 회신대기")))))
))))</f>
        <v>태핑 완료 회신대기</v>
      </c>
      <c r="F2013" s="22" t="b">
        <v>0</v>
      </c>
      <c r="G2013" s="22" t="b">
        <v>0</v>
      </c>
      <c r="H2013" s="22" t="b">
        <v>0</v>
      </c>
      <c r="I2013" s="22" t="b">
        <f ca="1">IF(COUNTIF([1]!Form_Responses1[[#All],[Instagram account
(ex. idenel_official - Do not put "@")]], LOWER(A2013)) &gt; 0, TRUE, FALSE)</f>
        <v>0</v>
      </c>
      <c r="J2013" s="23"/>
      <c r="K2013" s="20" t="str">
        <f ca="1">IFERROR(VLOOKUP(LOWER(A2013), '[1]설문지 응답 시트1'!I:N, 6, FALSE), "")</f>
        <v/>
      </c>
      <c r="L2013" s="22" t="b">
        <v>0</v>
      </c>
      <c r="M2013" s="22" t="b">
        <v>0</v>
      </c>
      <c r="N2013" s="20"/>
      <c r="O2013" s="21" t="str">
        <f>IF(ISBLANK(Table1[[#This Row],[예약일(확정)]]),"",Table1[[#This Row],[예약일(확정)]]+7)</f>
        <v/>
      </c>
      <c r="P2013" s="20"/>
      <c r="Q2013" s="20"/>
      <c r="R2013" s="20"/>
      <c r="S2013" s="20"/>
      <c r="T2013" s="20"/>
      <c r="U2013" s="19"/>
    </row>
    <row r="2014" spans="1:21" ht="14">
      <c r="A2014" s="130" t="str">
        <f ca="1">IFERROR(__xludf.DUMMYFUNCTION("REGEXEXTRACT(B2014, ""@(.+)"")"),"chelsieyoo")</f>
        <v>chelsieyoo</v>
      </c>
      <c r="B2014" s="155" t="s">
        <v>3265</v>
      </c>
      <c r="C2014" s="34"/>
      <c r="D2014" s="154" t="s">
        <v>3226</v>
      </c>
      <c r="E2014" s="11" t="str">
        <f ca="1">IF(AND(J2014&lt;&gt;"", O2014&lt;&gt;"", TODAY() &gt; O2014, N2014=""), "포스팅 지연",
IF(N2014&lt;&gt;"", "포스팅 완료",
IF(M2014=TRUE, "시술 완료",
IF(L2014=TRUE, "콘텐츠 가이드 전송",
IF(NOT(ISBLANK(J2014)), "예약 확정",
IF(I2014=TRUE, "구글폼 회신",
IF(H2014=TRUE, "구글폼 전송",
IF(G2014=TRUE, "거절",
IF(F2014=TRUE, "회신 수신",
"태핑 완료 회신대기")))))
))))</f>
        <v>태핑 완료 회신대기</v>
      </c>
      <c r="F2014" s="13" t="b">
        <v>0</v>
      </c>
      <c r="G2014" s="13" t="b">
        <v>0</v>
      </c>
      <c r="H2014" s="13" t="b">
        <v>0</v>
      </c>
      <c r="I2014" s="13" t="b">
        <f ca="1">IF(COUNTIF([1]!Form_Responses1[[#All],[Instagram account
(ex. idenel_official - Do not put "@")]], LOWER(A2014)) &gt; 0, TRUE, FALSE)</f>
        <v>0</v>
      </c>
      <c r="J2014" s="14"/>
      <c r="K2014" s="11" t="str">
        <f ca="1">IFERROR(VLOOKUP(LOWER(A2014), '[1]설문지 응답 시트1'!I:N, 6, FALSE), "")</f>
        <v/>
      </c>
      <c r="L2014" s="13" t="b">
        <v>0</v>
      </c>
      <c r="M2014" s="13" t="b">
        <v>0</v>
      </c>
      <c r="N2014" s="11"/>
      <c r="O2014" s="12" t="str">
        <f>IF(ISBLANK(Table1[[#This Row],[예약일(확정)]]),"",Table1[[#This Row],[예약일(확정)]]+7)</f>
        <v/>
      </c>
      <c r="P2014" s="11"/>
      <c r="Q2014" s="11"/>
      <c r="R2014" s="11"/>
      <c r="S2014" s="11"/>
      <c r="T2014" s="11"/>
      <c r="U2014" s="10"/>
    </row>
    <row r="2015" spans="1:21" ht="14">
      <c r="A2015" s="129" t="str">
        <f ca="1">IFERROR(__xludf.DUMMYFUNCTION("REGEXEXTRACT(B2015, ""@(.+)"")"),"eylulnim")</f>
        <v>eylulnim</v>
      </c>
      <c r="B2015" s="156" t="s">
        <v>3264</v>
      </c>
      <c r="C2015" s="37"/>
      <c r="D2015" s="153" t="s">
        <v>3226</v>
      </c>
      <c r="E2015" s="20" t="str">
        <f ca="1">IF(AND(J2015&lt;&gt;"", O2015&lt;&gt;"", TODAY() &gt; O2015, N2015=""), "포스팅 지연",
IF(N2015&lt;&gt;"", "포스팅 완료",
IF(M2015=TRUE, "시술 완료",
IF(L2015=TRUE, "콘텐츠 가이드 전송",
IF(NOT(ISBLANK(J2015)), "예약 확정",
IF(I2015=TRUE, "구글폼 회신",
IF(H2015=TRUE, "구글폼 전송",
IF(G2015=TRUE, "거절",
IF(F2015=TRUE, "회신 수신",
"태핑 완료 회신대기")))))
))))</f>
        <v>태핑 완료 회신대기</v>
      </c>
      <c r="F2015" s="22" t="b">
        <v>0</v>
      </c>
      <c r="G2015" s="22" t="b">
        <v>0</v>
      </c>
      <c r="H2015" s="22" t="b">
        <v>0</v>
      </c>
      <c r="I2015" s="22" t="b">
        <f ca="1">IF(COUNTIF([1]!Form_Responses1[[#All],[Instagram account
(ex. idenel_official - Do not put "@")]], LOWER(A2015)) &gt; 0, TRUE, FALSE)</f>
        <v>0</v>
      </c>
      <c r="J2015" s="23"/>
      <c r="K2015" s="20" t="str">
        <f ca="1">IFERROR(VLOOKUP(LOWER(A2015), '[1]설문지 응답 시트1'!I:N, 6, FALSE), "")</f>
        <v/>
      </c>
      <c r="L2015" s="22" t="b">
        <v>0</v>
      </c>
      <c r="M2015" s="22" t="b">
        <v>0</v>
      </c>
      <c r="N2015" s="20"/>
      <c r="O2015" s="21" t="str">
        <f>IF(ISBLANK(Table1[[#This Row],[예약일(확정)]]),"",Table1[[#This Row],[예약일(확정)]]+7)</f>
        <v/>
      </c>
      <c r="P2015" s="20"/>
      <c r="Q2015" s="20"/>
      <c r="R2015" s="20"/>
      <c r="S2015" s="20"/>
      <c r="T2015" s="20"/>
      <c r="U2015" s="19"/>
    </row>
    <row r="2016" spans="1:21" ht="14">
      <c r="A2016" s="130" t="str">
        <f ca="1">IFERROR(__xludf.DUMMYFUNCTION("REGEXEXTRACT(B2016, ""@(.+)"")"),"dreamy_yeon")</f>
        <v>dreamy_yeon</v>
      </c>
      <c r="B2016" s="155" t="s">
        <v>3263</v>
      </c>
      <c r="C2016" s="34"/>
      <c r="D2016" s="154" t="s">
        <v>3226</v>
      </c>
      <c r="E2016" s="11" t="str">
        <f ca="1">IF(AND(J2016&lt;&gt;"", O2016&lt;&gt;"", TODAY() &gt; O2016, N2016=""), "포스팅 지연",
IF(N2016&lt;&gt;"", "포스팅 완료",
IF(M2016=TRUE, "시술 완료",
IF(L2016=TRUE, "콘텐츠 가이드 전송",
IF(NOT(ISBLANK(J2016)), "예약 확정",
IF(I2016=TRUE, "구글폼 회신",
IF(H2016=TRUE, "구글폼 전송",
IF(G2016=TRUE, "거절",
IF(F2016=TRUE, "회신 수신",
"태핑 완료 회신대기")))))
))))</f>
        <v>태핑 완료 회신대기</v>
      </c>
      <c r="F2016" s="13" t="b">
        <v>0</v>
      </c>
      <c r="G2016" s="13" t="b">
        <v>0</v>
      </c>
      <c r="H2016" s="13" t="b">
        <v>0</v>
      </c>
      <c r="I2016" s="13" t="b">
        <f ca="1">IF(COUNTIF([1]!Form_Responses1[[#All],[Instagram account
(ex. idenel_official - Do not put "@")]], LOWER(A2016)) &gt; 0, TRUE, FALSE)</f>
        <v>0</v>
      </c>
      <c r="J2016" s="14"/>
      <c r="K2016" s="11" t="str">
        <f ca="1">IFERROR(VLOOKUP(LOWER(A2016), '[1]설문지 응답 시트1'!I:N, 6, FALSE), "")</f>
        <v/>
      </c>
      <c r="L2016" s="13" t="b">
        <v>0</v>
      </c>
      <c r="M2016" s="13" t="b">
        <v>0</v>
      </c>
      <c r="N2016" s="11"/>
      <c r="O2016" s="12" t="str">
        <f>IF(ISBLANK(Table1[[#This Row],[예약일(확정)]]),"",Table1[[#This Row],[예약일(확정)]]+7)</f>
        <v/>
      </c>
      <c r="P2016" s="11"/>
      <c r="Q2016" s="11"/>
      <c r="R2016" s="11"/>
      <c r="S2016" s="11"/>
      <c r="T2016" s="11"/>
      <c r="U2016" s="10"/>
    </row>
    <row r="2017" spans="1:21" ht="14">
      <c r="A2017" s="129" t="str">
        <f ca="1">IFERROR(__xludf.DUMMYFUNCTION("REGEXEXTRACT(B2017, ""@(.+)"")"),"kkarlayaneth")</f>
        <v>kkarlayaneth</v>
      </c>
      <c r="B2017" s="156" t="s">
        <v>3262</v>
      </c>
      <c r="C2017" s="37"/>
      <c r="D2017" s="153" t="s">
        <v>3226</v>
      </c>
      <c r="E2017" s="20" t="str">
        <f ca="1">IF(AND(J2017&lt;&gt;"", O2017&lt;&gt;"", TODAY() &gt; O2017, N2017=""), "포스팅 지연",
IF(N2017&lt;&gt;"", "포스팅 완료",
IF(M2017=TRUE, "시술 완료",
IF(L2017=TRUE, "콘텐츠 가이드 전송",
IF(NOT(ISBLANK(J2017)), "예약 확정",
IF(I2017=TRUE, "구글폼 회신",
IF(H2017=TRUE, "구글폼 전송",
IF(G2017=TRUE, "거절",
IF(F2017=TRUE, "회신 수신",
"태핑 완료 회신대기")))))
))))</f>
        <v>태핑 완료 회신대기</v>
      </c>
      <c r="F2017" s="22" t="b">
        <v>0</v>
      </c>
      <c r="G2017" s="22" t="b">
        <v>0</v>
      </c>
      <c r="H2017" s="22" t="b">
        <v>0</v>
      </c>
      <c r="I2017" s="22" t="b">
        <f ca="1">IF(COUNTIF([1]!Form_Responses1[[#All],[Instagram account
(ex. idenel_official - Do not put "@")]], LOWER(A2017)) &gt; 0, TRUE, FALSE)</f>
        <v>0</v>
      </c>
      <c r="J2017" s="23"/>
      <c r="K2017" s="20" t="str">
        <f ca="1">IFERROR(VLOOKUP(LOWER(A2017), '[1]설문지 응답 시트1'!I:N, 6, FALSE), "")</f>
        <v/>
      </c>
      <c r="L2017" s="22" t="b">
        <v>0</v>
      </c>
      <c r="M2017" s="22" t="b">
        <v>0</v>
      </c>
      <c r="N2017" s="20"/>
      <c r="O2017" s="21" t="str">
        <f>IF(ISBLANK(Table1[[#This Row],[예약일(확정)]]),"",Table1[[#This Row],[예약일(확정)]]+7)</f>
        <v/>
      </c>
      <c r="P2017" s="20"/>
      <c r="Q2017" s="20"/>
      <c r="R2017" s="20"/>
      <c r="S2017" s="20"/>
      <c r="T2017" s="20"/>
      <c r="U2017" s="19"/>
    </row>
    <row r="2018" spans="1:21" ht="14">
      <c r="A2018" s="130" t="str">
        <f ca="1">IFERROR(__xludf.DUMMYFUNCTION("REGEXEXTRACT(B2018, ""@(.+)"")"),"_everydayna")</f>
        <v>_everydayna</v>
      </c>
      <c r="B2018" s="155" t="s">
        <v>3261</v>
      </c>
      <c r="C2018" s="34"/>
      <c r="D2018" s="154" t="s">
        <v>3226</v>
      </c>
      <c r="E2018" s="11" t="str">
        <f ca="1">IF(AND(J2018&lt;&gt;"", O2018&lt;&gt;"", TODAY() &gt; O2018, N2018=""), "포스팅 지연",
IF(N2018&lt;&gt;"", "포스팅 완료",
IF(M2018=TRUE, "시술 완료",
IF(L2018=TRUE, "콘텐츠 가이드 전송",
IF(NOT(ISBLANK(J2018)), "예약 확정",
IF(I2018=TRUE, "구글폼 회신",
IF(H2018=TRUE, "구글폼 전송",
IF(G2018=TRUE, "거절",
IF(F2018=TRUE, "회신 수신",
"태핑 완료 회신대기")))))
))))</f>
        <v>태핑 완료 회신대기</v>
      </c>
      <c r="F2018" s="13" t="b">
        <v>0</v>
      </c>
      <c r="G2018" s="13" t="b">
        <v>0</v>
      </c>
      <c r="H2018" s="13" t="b">
        <v>0</v>
      </c>
      <c r="I2018" s="13" t="b">
        <f ca="1">IF(COUNTIF([1]!Form_Responses1[[#All],[Instagram account
(ex. idenel_official - Do not put "@")]], LOWER(A2018)) &gt; 0, TRUE, FALSE)</f>
        <v>0</v>
      </c>
      <c r="J2018" s="14"/>
      <c r="K2018" s="11" t="str">
        <f ca="1">IFERROR(VLOOKUP(LOWER(A2018), '[1]설문지 응답 시트1'!I:N, 6, FALSE), "")</f>
        <v/>
      </c>
      <c r="L2018" s="13" t="b">
        <v>0</v>
      </c>
      <c r="M2018" s="13" t="b">
        <v>0</v>
      </c>
      <c r="N2018" s="11"/>
      <c r="O2018" s="12" t="str">
        <f>IF(ISBLANK(Table1[[#This Row],[예약일(확정)]]),"",Table1[[#This Row],[예약일(확정)]]+7)</f>
        <v/>
      </c>
      <c r="P2018" s="11"/>
      <c r="Q2018" s="11"/>
      <c r="R2018" s="11"/>
      <c r="S2018" s="11"/>
      <c r="T2018" s="11"/>
      <c r="U2018" s="10"/>
    </row>
    <row r="2019" spans="1:21" ht="14">
      <c r="A2019" s="129" t="str">
        <f ca="1">IFERROR(__xludf.DUMMYFUNCTION("REGEXEXTRACT(B2019, ""@(.+)"")"),"andreaolsxn")</f>
        <v>andreaolsxn</v>
      </c>
      <c r="B2019" s="156" t="s">
        <v>3260</v>
      </c>
      <c r="C2019" s="37"/>
      <c r="D2019" s="153" t="s">
        <v>3226</v>
      </c>
      <c r="E2019" s="20" t="str">
        <f ca="1">IF(AND(J2019&lt;&gt;"", O2019&lt;&gt;"", TODAY() &gt; O2019, N2019=""), "포스팅 지연",
IF(N2019&lt;&gt;"", "포스팅 완료",
IF(M2019=TRUE, "시술 완료",
IF(L2019=TRUE, "콘텐츠 가이드 전송",
IF(NOT(ISBLANK(J2019)), "예약 확정",
IF(I2019=TRUE, "구글폼 회신",
IF(H2019=TRUE, "구글폼 전송",
IF(G2019=TRUE, "거절",
IF(F2019=TRUE, "회신 수신",
"태핑 완료 회신대기")))))
))))</f>
        <v>태핑 완료 회신대기</v>
      </c>
      <c r="F2019" s="22" t="b">
        <v>0</v>
      </c>
      <c r="G2019" s="22" t="b">
        <v>0</v>
      </c>
      <c r="H2019" s="22" t="b">
        <v>0</v>
      </c>
      <c r="I2019" s="22" t="b">
        <f ca="1">IF(COUNTIF([1]!Form_Responses1[[#All],[Instagram account
(ex. idenel_official - Do not put "@")]], LOWER(A2019)) &gt; 0, TRUE, FALSE)</f>
        <v>0</v>
      </c>
      <c r="J2019" s="23"/>
      <c r="K2019" s="20" t="str">
        <f ca="1">IFERROR(VLOOKUP(LOWER(A2019), '[1]설문지 응답 시트1'!I:N, 6, FALSE), "")</f>
        <v/>
      </c>
      <c r="L2019" s="22" t="b">
        <v>0</v>
      </c>
      <c r="M2019" s="22" t="b">
        <v>0</v>
      </c>
      <c r="N2019" s="20"/>
      <c r="O2019" s="21" t="str">
        <f>IF(ISBLANK(Table1[[#This Row],[예약일(확정)]]),"",Table1[[#This Row],[예약일(확정)]]+7)</f>
        <v/>
      </c>
      <c r="P2019" s="20"/>
      <c r="Q2019" s="20"/>
      <c r="R2019" s="20"/>
      <c r="S2019" s="20"/>
      <c r="T2019" s="20"/>
      <c r="U2019" s="19"/>
    </row>
    <row r="2020" spans="1:21" ht="14">
      <c r="A2020" s="130" t="str">
        <f ca="1">IFERROR(__xludf.DUMMYFUNCTION("REGEXEXTRACT(B2020, ""@(.+)"")"),"byanastasiya")</f>
        <v>byanastasiya</v>
      </c>
      <c r="B2020" s="155" t="s">
        <v>3259</v>
      </c>
      <c r="C2020" s="34"/>
      <c r="D2020" s="154" t="s">
        <v>3226</v>
      </c>
      <c r="E2020" s="11" t="str">
        <f ca="1">IF(AND(J2020&lt;&gt;"", O2020&lt;&gt;"", TODAY() &gt; O2020, N2020=""), "포스팅 지연",
IF(N2020&lt;&gt;"", "포스팅 완료",
IF(M2020=TRUE, "시술 완료",
IF(L2020=TRUE, "콘텐츠 가이드 전송",
IF(NOT(ISBLANK(J2020)), "예약 확정",
IF(I2020=TRUE, "구글폼 회신",
IF(H2020=TRUE, "구글폼 전송",
IF(G2020=TRUE, "거절",
IF(F2020=TRUE, "회신 수신",
"태핑 완료 회신대기")))))
))))</f>
        <v>태핑 완료 회신대기</v>
      </c>
      <c r="F2020" s="13" t="b">
        <v>0</v>
      </c>
      <c r="G2020" s="13" t="b">
        <v>0</v>
      </c>
      <c r="H2020" s="13" t="b">
        <v>0</v>
      </c>
      <c r="I2020" s="13" t="b">
        <f ca="1">IF(COUNTIF([1]!Form_Responses1[[#All],[Instagram account
(ex. idenel_official - Do not put "@")]], LOWER(A2020)) &gt; 0, TRUE, FALSE)</f>
        <v>0</v>
      </c>
      <c r="J2020" s="14"/>
      <c r="K2020" s="11" t="str">
        <f ca="1">IFERROR(VLOOKUP(LOWER(A2020), '[1]설문지 응답 시트1'!I:N, 6, FALSE), "")</f>
        <v/>
      </c>
      <c r="L2020" s="13" t="b">
        <v>0</v>
      </c>
      <c r="M2020" s="13" t="b">
        <v>0</v>
      </c>
      <c r="N2020" s="11"/>
      <c r="O2020" s="12" t="str">
        <f>IF(ISBLANK(Table1[[#This Row],[예약일(확정)]]),"",Table1[[#This Row],[예약일(확정)]]+7)</f>
        <v/>
      </c>
      <c r="P2020" s="11"/>
      <c r="Q2020" s="11"/>
      <c r="R2020" s="11"/>
      <c r="S2020" s="11"/>
      <c r="T2020" s="11"/>
      <c r="U2020" s="10"/>
    </row>
    <row r="2021" spans="1:21" ht="14">
      <c r="A2021" s="129" t="str">
        <f ca="1">IFERROR(__xludf.DUMMYFUNCTION("REGEXEXTRACT(B2021, ""@(.+)"")"),"kaylakimbap")</f>
        <v>kaylakimbap</v>
      </c>
      <c r="B2021" s="156" t="s">
        <v>3258</v>
      </c>
      <c r="C2021" s="37"/>
      <c r="D2021" s="153" t="s">
        <v>3226</v>
      </c>
      <c r="E2021" s="20" t="str">
        <f ca="1">IF(AND(J2021&lt;&gt;"", O2021&lt;&gt;"", TODAY() &gt; O2021, N2021=""), "포스팅 지연",
IF(N2021&lt;&gt;"", "포스팅 완료",
IF(M2021=TRUE, "시술 완료",
IF(L2021=TRUE, "콘텐츠 가이드 전송",
IF(NOT(ISBLANK(J2021)), "예약 확정",
IF(I2021=TRUE, "구글폼 회신",
IF(H2021=TRUE, "구글폼 전송",
IF(G2021=TRUE, "거절",
IF(F2021=TRUE, "회신 수신",
"태핑 완료 회신대기")))))
))))</f>
        <v>태핑 완료 회신대기</v>
      </c>
      <c r="F2021" s="22" t="b">
        <v>0</v>
      </c>
      <c r="G2021" s="22" t="b">
        <v>0</v>
      </c>
      <c r="H2021" s="22" t="b">
        <v>0</v>
      </c>
      <c r="I2021" s="22" t="b">
        <f ca="1">IF(COUNTIF([1]!Form_Responses1[[#All],[Instagram account
(ex. idenel_official - Do not put "@")]], LOWER(A2021)) &gt; 0, TRUE, FALSE)</f>
        <v>0</v>
      </c>
      <c r="J2021" s="23"/>
      <c r="K2021" s="20" t="str">
        <f ca="1">IFERROR(VLOOKUP(LOWER(A2021), '[1]설문지 응답 시트1'!I:N, 6, FALSE), "")</f>
        <v/>
      </c>
      <c r="L2021" s="22" t="b">
        <v>0</v>
      </c>
      <c r="M2021" s="22" t="b">
        <v>0</v>
      </c>
      <c r="N2021" s="20"/>
      <c r="O2021" s="21" t="str">
        <f>IF(ISBLANK(Table1[[#This Row],[예약일(확정)]]),"",Table1[[#This Row],[예약일(확정)]]+7)</f>
        <v/>
      </c>
      <c r="P2021" s="20"/>
      <c r="Q2021" s="20"/>
      <c r="R2021" s="20"/>
      <c r="S2021" s="20"/>
      <c r="T2021" s="20"/>
      <c r="U2021" s="19"/>
    </row>
    <row r="2022" spans="1:21" ht="14">
      <c r="A2022" s="130" t="str">
        <f ca="1">IFERROR(__xludf.DUMMYFUNCTION("REGEXEXTRACT(B2022, ""@(.+)"")"),"lithameyilechoi")</f>
        <v>lithameyilechoi</v>
      </c>
      <c r="B2022" s="155" t="s">
        <v>3257</v>
      </c>
      <c r="C2022" s="34"/>
      <c r="D2022" s="154" t="s">
        <v>3226</v>
      </c>
      <c r="E2022" s="11" t="str">
        <f ca="1">IF(AND(J2022&lt;&gt;"", O2022&lt;&gt;"", TODAY() &gt; O2022, N2022=""), "포스팅 지연",
IF(N2022&lt;&gt;"", "포스팅 완료",
IF(M2022=TRUE, "시술 완료",
IF(L2022=TRUE, "콘텐츠 가이드 전송",
IF(NOT(ISBLANK(J2022)), "예약 확정",
IF(I2022=TRUE, "구글폼 회신",
IF(H2022=TRUE, "구글폼 전송",
IF(G2022=TRUE, "거절",
IF(F2022=TRUE, "회신 수신",
"태핑 완료 회신대기")))))
))))</f>
        <v>거절</v>
      </c>
      <c r="F2022" s="13" t="b">
        <v>1</v>
      </c>
      <c r="G2022" s="13" t="b">
        <v>1</v>
      </c>
      <c r="H2022" s="13" t="b">
        <v>0</v>
      </c>
      <c r="I2022" s="13" t="b">
        <f ca="1">IF(COUNTIF([1]!Form_Responses1[[#All],[Instagram account
(ex. idenel_official - Do not put "@")]], LOWER(A2022)) &gt; 0, TRUE, FALSE)</f>
        <v>0</v>
      </c>
      <c r="J2022" s="14"/>
      <c r="K2022" s="11" t="str">
        <f ca="1">IFERROR(VLOOKUP(LOWER(A2022), '[1]설문지 응답 시트1'!I:N, 6, FALSE), "")</f>
        <v/>
      </c>
      <c r="L2022" s="13" t="b">
        <v>0</v>
      </c>
      <c r="M2022" s="13" t="b">
        <v>0</v>
      </c>
      <c r="N2022" s="11"/>
      <c r="O2022" s="12" t="str">
        <f>IF(ISBLANK(Table1[[#This Row],[예약일(확정)]]),"",Table1[[#This Row],[예약일(확정)]]+7)</f>
        <v/>
      </c>
      <c r="P2022" s="11"/>
      <c r="Q2022" s="11"/>
      <c r="R2022" s="11"/>
      <c r="S2022" s="11"/>
      <c r="T2022" s="11"/>
      <c r="U2022" s="10"/>
    </row>
    <row r="2023" spans="1:21" ht="14">
      <c r="A2023" s="129" t="str">
        <f ca="1">IFERROR(__xludf.DUMMYFUNCTION("REGEXEXTRACT(B2023, ""@(.+)"")"),"blossom_nine")</f>
        <v>blossom_nine</v>
      </c>
      <c r="B2023" s="156" t="s">
        <v>3256</v>
      </c>
      <c r="C2023" s="37"/>
      <c r="D2023" s="153" t="s">
        <v>3226</v>
      </c>
      <c r="E2023" s="20" t="str">
        <f ca="1">IF(AND(J2023&lt;&gt;"", O2023&lt;&gt;"", TODAY() &gt; O2023, N2023=""), "포스팅 지연",
IF(N2023&lt;&gt;"", "포스팅 완료",
IF(M2023=TRUE, "시술 완료",
IF(L2023=TRUE, "콘텐츠 가이드 전송",
IF(NOT(ISBLANK(J2023)), "예약 확정",
IF(I2023=TRUE, "구글폼 회신",
IF(H2023=TRUE, "구글폼 전송",
IF(G2023=TRUE, "거절",
IF(F2023=TRUE, "회신 수신",
"태핑 완료 회신대기")))))
))))</f>
        <v>태핑 완료 회신대기</v>
      </c>
      <c r="F2023" s="22" t="b">
        <v>0</v>
      </c>
      <c r="G2023" s="22" t="b">
        <v>0</v>
      </c>
      <c r="H2023" s="22" t="b">
        <v>0</v>
      </c>
      <c r="I2023" s="22" t="b">
        <f ca="1">IF(COUNTIF([1]!Form_Responses1[[#All],[Instagram account
(ex. idenel_official - Do not put "@")]], LOWER(A2023)) &gt; 0, TRUE, FALSE)</f>
        <v>0</v>
      </c>
      <c r="J2023" s="23"/>
      <c r="K2023" s="20" t="str">
        <f ca="1">IFERROR(VLOOKUP(LOWER(A2023), '[1]설문지 응답 시트1'!I:N, 6, FALSE), "")</f>
        <v/>
      </c>
      <c r="L2023" s="22" t="b">
        <v>0</v>
      </c>
      <c r="M2023" s="22" t="b">
        <v>0</v>
      </c>
      <c r="N2023" s="20"/>
      <c r="O2023" s="21" t="str">
        <f>IF(ISBLANK(Table1[[#This Row],[예약일(확정)]]),"",Table1[[#This Row],[예약일(확정)]]+7)</f>
        <v/>
      </c>
      <c r="P2023" s="20"/>
      <c r="Q2023" s="20"/>
      <c r="R2023" s="20"/>
      <c r="S2023" s="20"/>
      <c r="T2023" s="20"/>
      <c r="U2023" s="19"/>
    </row>
    <row r="2024" spans="1:21" ht="14">
      <c r="A2024" s="130" t="str">
        <f ca="1">IFERROR(__xludf.DUMMYFUNCTION("REGEXEXTRACT(B2024, ""@(.+)"")"),"chere_in_korea")</f>
        <v>chere_in_korea</v>
      </c>
      <c r="B2024" s="155" t="s">
        <v>3255</v>
      </c>
      <c r="C2024" s="34"/>
      <c r="D2024" s="154" t="s">
        <v>3226</v>
      </c>
      <c r="E2024" s="11" t="str">
        <f ca="1">IF(AND(J2024&lt;&gt;"", O2024&lt;&gt;"", TODAY() &gt; O2024, N2024=""), "포스팅 지연",
IF(N2024&lt;&gt;"", "포스팅 완료",
IF(M2024=TRUE, "시술 완료",
IF(L2024=TRUE, "콘텐츠 가이드 전송",
IF(NOT(ISBLANK(J2024)), "예약 확정",
IF(I2024=TRUE, "구글폼 회신",
IF(H2024=TRUE, "구글폼 전송",
IF(G2024=TRUE, "거절",
IF(F2024=TRUE, "회신 수신",
"태핑 완료 회신대기")))))
))))</f>
        <v>태핑 완료 회신대기</v>
      </c>
      <c r="F2024" s="13" t="b">
        <v>0</v>
      </c>
      <c r="G2024" s="13" t="b">
        <v>0</v>
      </c>
      <c r="H2024" s="13" t="b">
        <v>0</v>
      </c>
      <c r="I2024" s="13" t="b">
        <f ca="1">IF(COUNTIF([1]!Form_Responses1[[#All],[Instagram account
(ex. idenel_official - Do not put "@")]], LOWER(A2024)) &gt; 0, TRUE, FALSE)</f>
        <v>0</v>
      </c>
      <c r="J2024" s="14"/>
      <c r="K2024" s="11" t="str">
        <f ca="1">IFERROR(VLOOKUP(LOWER(A2024), '[1]설문지 응답 시트1'!I:N, 6, FALSE), "")</f>
        <v/>
      </c>
      <c r="L2024" s="13" t="b">
        <v>0</v>
      </c>
      <c r="M2024" s="13" t="b">
        <v>0</v>
      </c>
      <c r="N2024" s="11"/>
      <c r="O2024" s="12" t="str">
        <f>IF(ISBLANK(Table1[[#This Row],[예약일(확정)]]),"",Table1[[#This Row],[예약일(확정)]]+7)</f>
        <v/>
      </c>
      <c r="P2024" s="11"/>
      <c r="Q2024" s="11"/>
      <c r="R2024" s="11"/>
      <c r="S2024" s="11"/>
      <c r="T2024" s="11"/>
      <c r="U2024" s="10"/>
    </row>
    <row r="2025" spans="1:21" ht="14">
      <c r="A2025" s="129" t="str">
        <f ca="1">IFERROR(__xludf.DUMMYFUNCTION("REGEXEXTRACT(B2025, ""@(.+)"")"),"naniloveslife")</f>
        <v>naniloveslife</v>
      </c>
      <c r="B2025" s="156" t="s">
        <v>3254</v>
      </c>
      <c r="C2025" s="37"/>
      <c r="D2025" s="153" t="s">
        <v>3226</v>
      </c>
      <c r="E2025" s="20" t="str">
        <f ca="1">IF(AND(J2025&lt;&gt;"", O2025&lt;&gt;"", TODAY() &gt; O2025, N2025=""), "포스팅 지연",
IF(N2025&lt;&gt;"", "포스팅 완료",
IF(M2025=TRUE, "시술 완료",
IF(L2025=TRUE, "콘텐츠 가이드 전송",
IF(NOT(ISBLANK(J2025)), "예약 확정",
IF(I2025=TRUE, "구글폼 회신",
IF(H2025=TRUE, "구글폼 전송",
IF(G2025=TRUE, "거절",
IF(F2025=TRUE, "회신 수신",
"태핑 완료 회신대기")))))
))))</f>
        <v>태핑 완료 회신대기</v>
      </c>
      <c r="F2025" s="22" t="b">
        <v>0</v>
      </c>
      <c r="G2025" s="22" t="b">
        <v>0</v>
      </c>
      <c r="H2025" s="22" t="b">
        <v>0</v>
      </c>
      <c r="I2025" s="22" t="b">
        <f ca="1">IF(COUNTIF([1]!Form_Responses1[[#All],[Instagram account
(ex. idenel_official - Do not put "@")]], LOWER(A2025)) &gt; 0, TRUE, FALSE)</f>
        <v>0</v>
      </c>
      <c r="J2025" s="23"/>
      <c r="K2025" s="20" t="str">
        <f ca="1">IFERROR(VLOOKUP(LOWER(A2025), '[1]설문지 응답 시트1'!I:N, 6, FALSE), "")</f>
        <v/>
      </c>
      <c r="L2025" s="22" t="b">
        <v>0</v>
      </c>
      <c r="M2025" s="22" t="b">
        <v>0</v>
      </c>
      <c r="N2025" s="20"/>
      <c r="O2025" s="21" t="str">
        <f>IF(ISBLANK(Table1[[#This Row],[예약일(확정)]]),"",Table1[[#This Row],[예약일(확정)]]+7)</f>
        <v/>
      </c>
      <c r="P2025" s="20"/>
      <c r="Q2025" s="20"/>
      <c r="R2025" s="20"/>
      <c r="S2025" s="20"/>
      <c r="T2025" s="20"/>
      <c r="U2025" s="19"/>
    </row>
    <row r="2026" spans="1:21" ht="14">
      <c r="A2026" s="130" t="str">
        <f ca="1">IFERROR(__xludf.DUMMYFUNCTION("REGEXEXTRACT(B2026, ""@(.+)"")"),"stellasgalaxies")</f>
        <v>stellasgalaxies</v>
      </c>
      <c r="B2026" s="155" t="s">
        <v>3253</v>
      </c>
      <c r="C2026" s="34"/>
      <c r="D2026" s="154" t="s">
        <v>3226</v>
      </c>
      <c r="E2026" s="11" t="str">
        <f ca="1">IF(AND(J2026&lt;&gt;"", O2026&lt;&gt;"", TODAY() &gt; O2026, N2026=""), "포스팅 지연",
IF(N2026&lt;&gt;"", "포스팅 완료",
IF(M2026=TRUE, "시술 완료",
IF(L2026=TRUE, "콘텐츠 가이드 전송",
IF(NOT(ISBLANK(J2026)), "예약 확정",
IF(I2026=TRUE, "구글폼 회신",
IF(H2026=TRUE, "구글폼 전송",
IF(G2026=TRUE, "거절",
IF(F2026=TRUE, "회신 수신",
"태핑 완료 회신대기")))))
))))</f>
        <v>태핑 완료 회신대기</v>
      </c>
      <c r="F2026" s="13" t="b">
        <v>0</v>
      </c>
      <c r="G2026" s="13" t="b">
        <v>0</v>
      </c>
      <c r="H2026" s="13" t="b">
        <v>0</v>
      </c>
      <c r="I2026" s="13" t="b">
        <f ca="1">IF(COUNTIF([1]!Form_Responses1[[#All],[Instagram account
(ex. idenel_official - Do not put "@")]], LOWER(A2026)) &gt; 0, TRUE, FALSE)</f>
        <v>0</v>
      </c>
      <c r="J2026" s="14"/>
      <c r="K2026" s="11" t="str">
        <f ca="1">IFERROR(VLOOKUP(LOWER(A2026), '[1]설문지 응답 시트1'!I:N, 6, FALSE), "")</f>
        <v/>
      </c>
      <c r="L2026" s="13" t="b">
        <v>0</v>
      </c>
      <c r="M2026" s="13" t="b">
        <v>0</v>
      </c>
      <c r="N2026" s="11"/>
      <c r="O2026" s="12" t="str">
        <f>IF(ISBLANK(Table1[[#This Row],[예약일(확정)]]),"",Table1[[#This Row],[예약일(확정)]]+7)</f>
        <v/>
      </c>
      <c r="P2026" s="11"/>
      <c r="Q2026" s="11"/>
      <c r="R2026" s="11"/>
      <c r="S2026" s="11"/>
      <c r="T2026" s="11"/>
      <c r="U2026" s="10"/>
    </row>
    <row r="2027" spans="1:21" ht="14">
      <c r="A2027" s="129" t="str">
        <f ca="1">IFERROR(__xludf.DUMMYFUNCTION("REGEXEXTRACT(B2027, ""@(.+)"")"),"gwaenchana1116")</f>
        <v>gwaenchana1116</v>
      </c>
      <c r="B2027" s="156" t="s">
        <v>3252</v>
      </c>
      <c r="C2027" s="37"/>
      <c r="D2027" s="153" t="s">
        <v>3226</v>
      </c>
      <c r="E2027" s="20" t="str">
        <f ca="1">IF(AND(J2027&lt;&gt;"", O2027&lt;&gt;"", TODAY() &gt; O2027, N2027=""), "포스팅 지연",
IF(N2027&lt;&gt;"", "포스팅 완료",
IF(M2027=TRUE, "시술 완료",
IF(L2027=TRUE, "콘텐츠 가이드 전송",
IF(NOT(ISBLANK(J2027)), "예약 확정",
IF(I2027=TRUE, "구글폼 회신",
IF(H2027=TRUE, "구글폼 전송",
IF(G2027=TRUE, "거절",
IF(F2027=TRUE, "회신 수신",
"태핑 완료 회신대기")))))
))))</f>
        <v>태핑 완료 회신대기</v>
      </c>
      <c r="F2027" s="22" t="b">
        <v>0</v>
      </c>
      <c r="G2027" s="22" t="b">
        <v>0</v>
      </c>
      <c r="H2027" s="22" t="b">
        <v>0</v>
      </c>
      <c r="I2027" s="22" t="b">
        <f ca="1">IF(COUNTIF([1]!Form_Responses1[[#All],[Instagram account
(ex. idenel_official - Do not put "@")]], LOWER(A2027)) &gt; 0, TRUE, FALSE)</f>
        <v>0</v>
      </c>
      <c r="J2027" s="23"/>
      <c r="K2027" s="20" t="str">
        <f ca="1">IFERROR(VLOOKUP(LOWER(A2027), '[1]설문지 응답 시트1'!I:N, 6, FALSE), "")</f>
        <v/>
      </c>
      <c r="L2027" s="22" t="b">
        <v>0</v>
      </c>
      <c r="M2027" s="22" t="b">
        <v>0</v>
      </c>
      <c r="N2027" s="20"/>
      <c r="O2027" s="21" t="str">
        <f>IF(ISBLANK(Table1[[#This Row],[예약일(확정)]]),"",Table1[[#This Row],[예약일(확정)]]+7)</f>
        <v/>
      </c>
      <c r="P2027" s="20"/>
      <c r="Q2027" s="20"/>
      <c r="R2027" s="20"/>
      <c r="S2027" s="20"/>
      <c r="T2027" s="20"/>
      <c r="U2027" s="19"/>
    </row>
    <row r="2028" spans="1:21" ht="14">
      <c r="A2028" s="130" t="str">
        <f ca="1">IFERROR(__xludf.DUMMYFUNCTION("REGEXEXTRACT(B2028, ""@(.+)"")"),"alexstinean")</f>
        <v>alexstinean</v>
      </c>
      <c r="B2028" s="155" t="s">
        <v>3251</v>
      </c>
      <c r="C2028" s="34"/>
      <c r="D2028" s="154" t="s">
        <v>3226</v>
      </c>
      <c r="E2028" s="11" t="str">
        <f ca="1">IF(AND(J2028&lt;&gt;"", O2028&lt;&gt;"", TODAY() &gt; O2028, N2028=""), "포스팅 지연",
IF(N2028&lt;&gt;"", "포스팅 완료",
IF(M2028=TRUE, "시술 완료",
IF(L2028=TRUE, "콘텐츠 가이드 전송",
IF(NOT(ISBLANK(J2028)), "예약 확정",
IF(I2028=TRUE, "구글폼 회신",
IF(H2028=TRUE, "구글폼 전송",
IF(G2028=TRUE, "거절",
IF(F2028=TRUE, "회신 수신",
"태핑 완료 회신대기")))))
))))</f>
        <v>태핑 완료 회신대기</v>
      </c>
      <c r="F2028" s="13" t="b">
        <v>0</v>
      </c>
      <c r="G2028" s="13" t="b">
        <v>0</v>
      </c>
      <c r="H2028" s="13" t="b">
        <v>0</v>
      </c>
      <c r="I2028" s="13" t="b">
        <f ca="1">IF(COUNTIF([1]!Form_Responses1[[#All],[Instagram account
(ex. idenel_official - Do not put "@")]], LOWER(A2028)) &gt; 0, TRUE, FALSE)</f>
        <v>0</v>
      </c>
      <c r="J2028" s="14"/>
      <c r="K2028" s="11" t="str">
        <f ca="1">IFERROR(VLOOKUP(LOWER(A2028), '[1]설문지 응답 시트1'!I:N, 6, FALSE), "")</f>
        <v/>
      </c>
      <c r="L2028" s="13" t="b">
        <v>0</v>
      </c>
      <c r="M2028" s="13" t="b">
        <v>0</v>
      </c>
      <c r="N2028" s="11"/>
      <c r="O2028" s="12" t="str">
        <f>IF(ISBLANK(Table1[[#This Row],[예약일(확정)]]),"",Table1[[#This Row],[예약일(확정)]]+7)</f>
        <v/>
      </c>
      <c r="P2028" s="11"/>
      <c r="Q2028" s="11"/>
      <c r="R2028" s="11"/>
      <c r="S2028" s="11"/>
      <c r="T2028" s="11"/>
      <c r="U2028" s="10"/>
    </row>
    <row r="2029" spans="1:21" ht="14">
      <c r="A2029" s="129" t="str">
        <f ca="1">IFERROR(__xludf.DUMMYFUNCTION("REGEXEXTRACT(B2029, ""@(.+)"")"),"teresajkwon")</f>
        <v>teresajkwon</v>
      </c>
      <c r="B2029" s="156" t="s">
        <v>3250</v>
      </c>
      <c r="C2029" s="37"/>
      <c r="D2029" s="153" t="s">
        <v>3226</v>
      </c>
      <c r="E2029" s="20" t="str">
        <f ca="1">IF(AND(J2029&lt;&gt;"", O2029&lt;&gt;"", TODAY() &gt; O2029, N2029=""), "포스팅 지연",
IF(N2029&lt;&gt;"", "포스팅 완료",
IF(M2029=TRUE, "시술 완료",
IF(L2029=TRUE, "콘텐츠 가이드 전송",
IF(NOT(ISBLANK(J2029)), "예약 확정",
IF(I2029=TRUE, "구글폼 회신",
IF(H2029=TRUE, "구글폼 전송",
IF(G2029=TRUE, "거절",
IF(F2029=TRUE, "회신 수신",
"태핑 완료 회신대기")))))
))))</f>
        <v>태핑 완료 회신대기</v>
      </c>
      <c r="F2029" s="22" t="b">
        <v>0</v>
      </c>
      <c r="G2029" s="22" t="b">
        <v>0</v>
      </c>
      <c r="H2029" s="22" t="b">
        <v>0</v>
      </c>
      <c r="I2029" s="22" t="b">
        <f ca="1">IF(COUNTIF([1]!Form_Responses1[[#All],[Instagram account
(ex. idenel_official - Do not put "@")]], LOWER(A2029)) &gt; 0, TRUE, FALSE)</f>
        <v>0</v>
      </c>
      <c r="J2029" s="23"/>
      <c r="K2029" s="20" t="str">
        <f ca="1">IFERROR(VLOOKUP(LOWER(A2029), '[1]설문지 응답 시트1'!I:N, 6, FALSE), "")</f>
        <v/>
      </c>
      <c r="L2029" s="22" t="b">
        <v>0</v>
      </c>
      <c r="M2029" s="22" t="b">
        <v>0</v>
      </c>
      <c r="N2029" s="20"/>
      <c r="O2029" s="21" t="str">
        <f>IF(ISBLANK(Table1[[#This Row],[예약일(확정)]]),"",Table1[[#This Row],[예약일(확정)]]+7)</f>
        <v/>
      </c>
      <c r="P2029" s="20"/>
      <c r="Q2029" s="20"/>
      <c r="R2029" s="20"/>
      <c r="S2029" s="20"/>
      <c r="T2029" s="20"/>
      <c r="U2029" s="19"/>
    </row>
    <row r="2030" spans="1:21" ht="14">
      <c r="A2030" s="130" t="str">
        <f ca="1">IFERROR(__xludf.DUMMYFUNCTION("REGEXEXTRACT(B2030, ""@(.+)"")"),"sissel_ab")</f>
        <v>sissel_ab</v>
      </c>
      <c r="B2030" s="155" t="s">
        <v>3249</v>
      </c>
      <c r="C2030" s="34"/>
      <c r="D2030" s="154" t="s">
        <v>3226</v>
      </c>
      <c r="E2030" s="11" t="str">
        <f ca="1">IF(AND(J2030&lt;&gt;"", O2030&lt;&gt;"", TODAY() &gt; O2030, N2030=""), "포스팅 지연",
IF(N2030&lt;&gt;"", "포스팅 완료",
IF(M2030=TRUE, "시술 완료",
IF(L2030=TRUE, "콘텐츠 가이드 전송",
IF(NOT(ISBLANK(J2030)), "예약 확정",
IF(I2030=TRUE, "구글폼 회신",
IF(H2030=TRUE, "구글폼 전송",
IF(G2030=TRUE, "거절",
IF(F2030=TRUE, "회신 수신",
"태핑 완료 회신대기")))))
))))</f>
        <v>태핑 완료 회신대기</v>
      </c>
      <c r="F2030" s="13" t="b">
        <v>0</v>
      </c>
      <c r="G2030" s="13" t="b">
        <v>0</v>
      </c>
      <c r="H2030" s="13" t="b">
        <v>0</v>
      </c>
      <c r="I2030" s="13" t="b">
        <f ca="1">IF(COUNTIF([1]!Form_Responses1[[#All],[Instagram account
(ex. idenel_official - Do not put "@")]], LOWER(A2030)) &gt; 0, TRUE, FALSE)</f>
        <v>0</v>
      </c>
      <c r="J2030" s="14"/>
      <c r="K2030" s="11" t="str">
        <f ca="1">IFERROR(VLOOKUP(LOWER(A2030), '[1]설문지 응답 시트1'!I:N, 6, FALSE), "")</f>
        <v/>
      </c>
      <c r="L2030" s="13" t="b">
        <v>0</v>
      </c>
      <c r="M2030" s="13" t="b">
        <v>0</v>
      </c>
      <c r="N2030" s="11"/>
      <c r="O2030" s="12" t="str">
        <f>IF(ISBLANK(Table1[[#This Row],[예약일(확정)]]),"",Table1[[#This Row],[예약일(확정)]]+7)</f>
        <v/>
      </c>
      <c r="P2030" s="11"/>
      <c r="Q2030" s="11"/>
      <c r="R2030" s="11"/>
      <c r="S2030" s="11"/>
      <c r="T2030" s="11"/>
      <c r="U2030" s="10"/>
    </row>
    <row r="2031" spans="1:21" ht="14">
      <c r="A2031" s="129" t="str">
        <f ca="1">IFERROR(__xludf.DUMMYFUNCTION("REGEXEXTRACT(B2031, ""@(.+)"")"),"cyouinseoul")</f>
        <v>cyouinseoul</v>
      </c>
      <c r="B2031" s="156" t="s">
        <v>3248</v>
      </c>
      <c r="C2031" s="37"/>
      <c r="D2031" s="153" t="s">
        <v>3226</v>
      </c>
      <c r="E2031" s="20" t="str">
        <f ca="1">IF(AND(J2031&lt;&gt;"", O2031&lt;&gt;"", TODAY() &gt; O2031, N2031=""), "포스팅 지연",
IF(N2031&lt;&gt;"", "포스팅 완료",
IF(M2031=TRUE, "시술 완료",
IF(L2031=TRUE, "콘텐츠 가이드 전송",
IF(NOT(ISBLANK(J2031)), "예약 확정",
IF(I2031=TRUE, "구글폼 회신",
IF(H2031=TRUE, "구글폼 전송",
IF(G2031=TRUE, "거절",
IF(F2031=TRUE, "회신 수신",
"태핑 완료 회신대기")))))
))))</f>
        <v>태핑 완료 회신대기</v>
      </c>
      <c r="F2031" s="22" t="b">
        <v>0</v>
      </c>
      <c r="G2031" s="22" t="b">
        <v>0</v>
      </c>
      <c r="H2031" s="22" t="b">
        <v>0</v>
      </c>
      <c r="I2031" s="22" t="b">
        <f ca="1">IF(COUNTIF([1]!Form_Responses1[[#All],[Instagram account
(ex. idenel_official - Do not put "@")]], LOWER(A2031)) &gt; 0, TRUE, FALSE)</f>
        <v>0</v>
      </c>
      <c r="J2031" s="23"/>
      <c r="K2031" s="20" t="str">
        <f ca="1">IFERROR(VLOOKUP(LOWER(A2031), '[1]설문지 응답 시트1'!I:N, 6, FALSE), "")</f>
        <v/>
      </c>
      <c r="L2031" s="22" t="b">
        <v>0</v>
      </c>
      <c r="M2031" s="22" t="b">
        <v>0</v>
      </c>
      <c r="N2031" s="20"/>
      <c r="O2031" s="21" t="str">
        <f>IF(ISBLANK(Table1[[#This Row],[예약일(확정)]]),"",Table1[[#This Row],[예약일(확정)]]+7)</f>
        <v/>
      </c>
      <c r="P2031" s="20"/>
      <c r="Q2031" s="20"/>
      <c r="R2031" s="20"/>
      <c r="S2031" s="20"/>
      <c r="T2031" s="20"/>
      <c r="U2031" s="19"/>
    </row>
    <row r="2032" spans="1:21" ht="14">
      <c r="A2032" s="130" t="str">
        <f ca="1">IFERROR(__xludf.DUMMYFUNCTION("REGEXEXTRACT(B2032, ""@(.+)"")"),"thizisdan")</f>
        <v>thizisdan</v>
      </c>
      <c r="B2032" s="155" t="s">
        <v>3247</v>
      </c>
      <c r="C2032" s="34"/>
      <c r="D2032" s="154" t="s">
        <v>3226</v>
      </c>
      <c r="E2032" s="11" t="str">
        <f ca="1">IF(AND(J2032&lt;&gt;"", O2032&lt;&gt;"", TODAY() &gt; O2032, N2032=""), "포스팅 지연",
IF(N2032&lt;&gt;"", "포스팅 완료",
IF(M2032=TRUE, "시술 완료",
IF(L2032=TRUE, "콘텐츠 가이드 전송",
IF(NOT(ISBLANK(J2032)), "예약 확정",
IF(I2032=TRUE, "구글폼 회신",
IF(H2032=TRUE, "구글폼 전송",
IF(G2032=TRUE, "거절",
IF(F2032=TRUE, "회신 수신",
"태핑 완료 회신대기")))))
))))</f>
        <v>태핑 완료 회신대기</v>
      </c>
      <c r="F2032" s="13" t="b">
        <v>0</v>
      </c>
      <c r="G2032" s="13" t="b">
        <v>0</v>
      </c>
      <c r="H2032" s="13" t="b">
        <v>0</v>
      </c>
      <c r="I2032" s="13" t="b">
        <f ca="1">IF(COUNTIF([1]!Form_Responses1[[#All],[Instagram account
(ex. idenel_official - Do not put "@")]], LOWER(A2032)) &gt; 0, TRUE, FALSE)</f>
        <v>0</v>
      </c>
      <c r="J2032" s="14"/>
      <c r="K2032" s="11" t="str">
        <f ca="1">IFERROR(VLOOKUP(LOWER(A2032), '[1]설문지 응답 시트1'!I:N, 6, FALSE), "")</f>
        <v/>
      </c>
      <c r="L2032" s="13" t="b">
        <v>0</v>
      </c>
      <c r="M2032" s="13" t="b">
        <v>0</v>
      </c>
      <c r="N2032" s="11"/>
      <c r="O2032" s="12" t="str">
        <f>IF(ISBLANK(Table1[[#This Row],[예약일(확정)]]),"",Table1[[#This Row],[예약일(확정)]]+7)</f>
        <v/>
      </c>
      <c r="P2032" s="11"/>
      <c r="Q2032" s="11"/>
      <c r="R2032" s="11"/>
      <c r="S2032" s="11"/>
      <c r="T2032" s="11"/>
      <c r="U2032" s="10"/>
    </row>
    <row r="2033" spans="1:21" ht="14">
      <c r="A2033" s="129" t="str">
        <f ca="1">IFERROR(__xludf.DUMMYFUNCTION("REGEXEXTRACT(B2033, ""@(.+)"")"),"bambikyo_")</f>
        <v>bambikyo_</v>
      </c>
      <c r="B2033" s="156" t="s">
        <v>3246</v>
      </c>
      <c r="C2033" s="37"/>
      <c r="D2033" s="153" t="s">
        <v>3226</v>
      </c>
      <c r="E2033" s="20" t="str">
        <f ca="1">IF(AND(J2033&lt;&gt;"", O2033&lt;&gt;"", TODAY() &gt; O2033, N2033=""), "포스팅 지연",
IF(N2033&lt;&gt;"", "포스팅 완료",
IF(M2033=TRUE, "시술 완료",
IF(L2033=TRUE, "콘텐츠 가이드 전송",
IF(NOT(ISBLANK(J2033)), "예약 확정",
IF(I2033=TRUE, "구글폼 회신",
IF(H2033=TRUE, "구글폼 전송",
IF(G2033=TRUE, "거절",
IF(F2033=TRUE, "회신 수신",
"태핑 완료 회신대기")))))
))))</f>
        <v>회신 수신</v>
      </c>
      <c r="F2033" s="22" t="b">
        <v>1</v>
      </c>
      <c r="G2033" s="22" t="b">
        <v>0</v>
      </c>
      <c r="H2033" s="22" t="b">
        <v>0</v>
      </c>
      <c r="I2033" s="22" t="b">
        <f ca="1">IF(COUNTIF([1]!Form_Responses1[[#All],[Instagram account
(ex. idenel_official - Do not put "@")]], LOWER(A2033)) &gt; 0, TRUE, FALSE)</f>
        <v>0</v>
      </c>
      <c r="J2033" s="23"/>
      <c r="K2033" s="20" t="str">
        <f ca="1">IFERROR(VLOOKUP(LOWER(A2033), '[1]설문지 응답 시트1'!I:N, 6, FALSE), "")</f>
        <v/>
      </c>
      <c r="L2033" s="22" t="b">
        <v>0</v>
      </c>
      <c r="M2033" s="22" t="b">
        <v>0</v>
      </c>
      <c r="N2033" s="20"/>
      <c r="O2033" s="21" t="str">
        <f>IF(ISBLANK(Table1[[#This Row],[예약일(확정)]]),"",Table1[[#This Row],[예약일(확정)]]+7)</f>
        <v/>
      </c>
      <c r="P2033" s="20"/>
      <c r="Q2033" s="20"/>
      <c r="R2033" s="20"/>
      <c r="S2033" s="20"/>
      <c r="T2033" s="20"/>
      <c r="U2033" s="19"/>
    </row>
    <row r="2034" spans="1:21" ht="14">
      <c r="A2034" s="130" t="str">
        <f ca="1">IFERROR(__xludf.DUMMYFUNCTION("REGEXEXTRACT(B2034, ""@(.+)"")"),"katandarayeon")</f>
        <v>katandarayeon</v>
      </c>
      <c r="B2034" s="155" t="s">
        <v>3245</v>
      </c>
      <c r="C2034" s="34"/>
      <c r="D2034" s="154" t="s">
        <v>3226</v>
      </c>
      <c r="E2034" s="11" t="str">
        <f ca="1">IF(AND(J2034&lt;&gt;"", O2034&lt;&gt;"", TODAY() &gt; O2034, N2034=""), "포스팅 지연",
IF(N2034&lt;&gt;"", "포스팅 완료",
IF(M2034=TRUE, "시술 완료",
IF(L2034=TRUE, "콘텐츠 가이드 전송",
IF(NOT(ISBLANK(J2034)), "예약 확정",
IF(I2034=TRUE, "구글폼 회신",
IF(H2034=TRUE, "구글폼 전송",
IF(G2034=TRUE, "거절",
IF(F2034=TRUE, "회신 수신",
"태핑 완료 회신대기")))))
))))</f>
        <v>태핑 완료 회신대기</v>
      </c>
      <c r="F2034" s="13" t="b">
        <v>0</v>
      </c>
      <c r="G2034" s="13" t="b">
        <v>0</v>
      </c>
      <c r="H2034" s="13" t="b">
        <v>0</v>
      </c>
      <c r="I2034" s="13" t="b">
        <f ca="1">IF(COUNTIF([1]!Form_Responses1[[#All],[Instagram account
(ex. idenel_official - Do not put "@")]], LOWER(A2034)) &gt; 0, TRUE, FALSE)</f>
        <v>0</v>
      </c>
      <c r="J2034" s="14"/>
      <c r="K2034" s="11" t="str">
        <f ca="1">IFERROR(VLOOKUP(LOWER(A2034), '[1]설문지 응답 시트1'!I:N, 6, FALSE), "")</f>
        <v/>
      </c>
      <c r="L2034" s="13" t="b">
        <v>0</v>
      </c>
      <c r="M2034" s="13" t="b">
        <v>0</v>
      </c>
      <c r="N2034" s="11"/>
      <c r="O2034" s="12" t="str">
        <f>IF(ISBLANK(Table1[[#This Row],[예약일(확정)]]),"",Table1[[#This Row],[예약일(확정)]]+7)</f>
        <v/>
      </c>
      <c r="P2034" s="11"/>
      <c r="Q2034" s="11"/>
      <c r="R2034" s="11"/>
      <c r="S2034" s="11"/>
      <c r="T2034" s="11"/>
      <c r="U2034" s="10"/>
    </row>
    <row r="2035" spans="1:21" ht="14">
      <c r="A2035" s="129" t="str">
        <f ca="1">IFERROR(__xludf.DUMMYFUNCTION("REGEXEXTRACT(B2035, ""@(.+)"")"),"everythinoj")</f>
        <v>everythinoj</v>
      </c>
      <c r="B2035" s="156" t="s">
        <v>3244</v>
      </c>
      <c r="C2035" s="37"/>
      <c r="D2035" s="153" t="s">
        <v>3226</v>
      </c>
      <c r="E2035" s="20" t="str">
        <f ca="1">IF(AND(J2035&lt;&gt;"", O2035&lt;&gt;"", TODAY() &gt; O2035, N2035=""), "포스팅 지연",
IF(N2035&lt;&gt;"", "포스팅 완료",
IF(M2035=TRUE, "시술 완료",
IF(L2035=TRUE, "콘텐츠 가이드 전송",
IF(NOT(ISBLANK(J2035)), "예약 확정",
IF(I2035=TRUE, "구글폼 회신",
IF(H2035=TRUE, "구글폼 전송",
IF(G2035=TRUE, "거절",
IF(F2035=TRUE, "회신 수신",
"태핑 완료 회신대기")))))
))))</f>
        <v>태핑 완료 회신대기</v>
      </c>
      <c r="F2035" s="22" t="b">
        <v>0</v>
      </c>
      <c r="G2035" s="22" t="b">
        <v>0</v>
      </c>
      <c r="H2035" s="22" t="b">
        <v>0</v>
      </c>
      <c r="I2035" s="22" t="b">
        <f ca="1">IF(COUNTIF([1]!Form_Responses1[[#All],[Instagram account
(ex. idenel_official - Do not put "@")]], LOWER(A2035)) &gt; 0, TRUE, FALSE)</f>
        <v>0</v>
      </c>
      <c r="J2035" s="23"/>
      <c r="K2035" s="20" t="str">
        <f ca="1">IFERROR(VLOOKUP(LOWER(A2035), '[1]설문지 응답 시트1'!I:N, 6, FALSE), "")</f>
        <v/>
      </c>
      <c r="L2035" s="22" t="b">
        <v>0</v>
      </c>
      <c r="M2035" s="22" t="b">
        <v>0</v>
      </c>
      <c r="N2035" s="20"/>
      <c r="O2035" s="21" t="str">
        <f>IF(ISBLANK(Table1[[#This Row],[예약일(확정)]]),"",Table1[[#This Row],[예약일(확정)]]+7)</f>
        <v/>
      </c>
      <c r="P2035" s="20"/>
      <c r="Q2035" s="20"/>
      <c r="R2035" s="20"/>
      <c r="S2035" s="20"/>
      <c r="T2035" s="20"/>
      <c r="U2035" s="19"/>
    </row>
    <row r="2036" spans="1:21" ht="14">
      <c r="A2036" s="130" t="str">
        <f ca="1">IFERROR(__xludf.DUMMYFUNCTION("REGEXEXTRACT(B2036, ""@(.+)"")"),"eunice_koh")</f>
        <v>eunice_koh</v>
      </c>
      <c r="B2036" s="155" t="s">
        <v>3243</v>
      </c>
      <c r="C2036" s="34"/>
      <c r="D2036" s="154" t="s">
        <v>3226</v>
      </c>
      <c r="E2036" s="11" t="str">
        <f ca="1">IF(AND(J2036&lt;&gt;"", O2036&lt;&gt;"", TODAY() &gt; O2036, N2036=""), "포스팅 지연",
IF(N2036&lt;&gt;"", "포스팅 완료",
IF(M2036=TRUE, "시술 완료",
IF(L2036=TRUE, "콘텐츠 가이드 전송",
IF(NOT(ISBLANK(J2036)), "예약 확정",
IF(I2036=TRUE, "구글폼 회신",
IF(H2036=TRUE, "구글폼 전송",
IF(G2036=TRUE, "거절",
IF(F2036=TRUE, "회신 수신",
"태핑 완료 회신대기")))))
))))</f>
        <v>태핑 완료 회신대기</v>
      </c>
      <c r="F2036" s="13" t="b">
        <v>0</v>
      </c>
      <c r="G2036" s="13" t="b">
        <v>0</v>
      </c>
      <c r="H2036" s="13" t="b">
        <v>0</v>
      </c>
      <c r="I2036" s="13" t="b">
        <f ca="1">IF(COUNTIF([1]!Form_Responses1[[#All],[Instagram account
(ex. idenel_official - Do not put "@")]], LOWER(A2036)) &gt; 0, TRUE, FALSE)</f>
        <v>0</v>
      </c>
      <c r="J2036" s="14"/>
      <c r="K2036" s="11" t="str">
        <f ca="1">IFERROR(VLOOKUP(LOWER(A2036), '[1]설문지 응답 시트1'!I:N, 6, FALSE), "")</f>
        <v/>
      </c>
      <c r="L2036" s="13" t="b">
        <v>0</v>
      </c>
      <c r="M2036" s="13" t="b">
        <v>0</v>
      </c>
      <c r="N2036" s="11"/>
      <c r="O2036" s="12" t="str">
        <f>IF(ISBLANK(Table1[[#This Row],[예약일(확정)]]),"",Table1[[#This Row],[예약일(확정)]]+7)</f>
        <v/>
      </c>
      <c r="P2036" s="11"/>
      <c r="Q2036" s="11"/>
      <c r="R2036" s="11"/>
      <c r="S2036" s="11"/>
      <c r="T2036" s="11"/>
      <c r="U2036" s="10"/>
    </row>
    <row r="2037" spans="1:21" ht="14">
      <c r="A2037" s="129" t="str">
        <f ca="1">IFERROR(__xludf.DUMMYFUNCTION("REGEXEXTRACT(B2037, ""@(.+)"")"),"angelstudieskr")</f>
        <v>angelstudieskr</v>
      </c>
      <c r="B2037" s="156" t="s">
        <v>3242</v>
      </c>
      <c r="C2037" s="37"/>
      <c r="D2037" s="153" t="s">
        <v>3226</v>
      </c>
      <c r="E2037" s="20" t="str">
        <f ca="1">IF(AND(J2037&lt;&gt;"", O2037&lt;&gt;"", TODAY() &gt; O2037, N2037=""), "포스팅 지연",
IF(N2037&lt;&gt;"", "포스팅 완료",
IF(M2037=TRUE, "시술 완료",
IF(L2037=TRUE, "콘텐츠 가이드 전송",
IF(NOT(ISBLANK(J2037)), "예약 확정",
IF(I2037=TRUE, "구글폼 회신",
IF(H2037=TRUE, "구글폼 전송",
IF(G2037=TRUE, "거절",
IF(F2037=TRUE, "회신 수신",
"태핑 완료 회신대기")))))
))))</f>
        <v>태핑 완료 회신대기</v>
      </c>
      <c r="F2037" s="22" t="b">
        <v>0</v>
      </c>
      <c r="G2037" s="22" t="b">
        <v>0</v>
      </c>
      <c r="H2037" s="22" t="b">
        <v>0</v>
      </c>
      <c r="I2037" s="22" t="b">
        <f ca="1">IF(COUNTIF([1]!Form_Responses1[[#All],[Instagram account
(ex. idenel_official - Do not put "@")]], LOWER(A2037)) &gt; 0, TRUE, FALSE)</f>
        <v>0</v>
      </c>
      <c r="J2037" s="23"/>
      <c r="K2037" s="20" t="str">
        <f ca="1">IFERROR(VLOOKUP(LOWER(A2037), '[1]설문지 응답 시트1'!I:N, 6, FALSE), "")</f>
        <v/>
      </c>
      <c r="L2037" s="22" t="b">
        <v>0</v>
      </c>
      <c r="M2037" s="22" t="b">
        <v>0</v>
      </c>
      <c r="N2037" s="20"/>
      <c r="O2037" s="21" t="str">
        <f>IF(ISBLANK(Table1[[#This Row],[예약일(확정)]]),"",Table1[[#This Row],[예약일(확정)]]+7)</f>
        <v/>
      </c>
      <c r="P2037" s="20"/>
      <c r="Q2037" s="20"/>
      <c r="R2037" s="20"/>
      <c r="S2037" s="20"/>
      <c r="T2037" s="20"/>
      <c r="U2037" s="19"/>
    </row>
    <row r="2038" spans="1:21" ht="14">
      <c r="A2038" s="130" t="str">
        <f ca="1">IFERROR(__xludf.DUMMYFUNCTION("REGEXEXTRACT(B2038, ""@(.+)"")"),"loy_loyyy")</f>
        <v>loy_loyyy</v>
      </c>
      <c r="B2038" s="155" t="s">
        <v>3241</v>
      </c>
      <c r="C2038" s="34"/>
      <c r="D2038" s="154" t="s">
        <v>3226</v>
      </c>
      <c r="E2038" s="11" t="str">
        <f ca="1">IF(AND(J2038&lt;&gt;"", O2038&lt;&gt;"", TODAY() &gt; O2038, N2038=""), "포스팅 지연",
IF(N2038&lt;&gt;"", "포스팅 완료",
IF(M2038=TRUE, "시술 완료",
IF(L2038=TRUE, "콘텐츠 가이드 전송",
IF(NOT(ISBLANK(J2038)), "예약 확정",
IF(I2038=TRUE, "구글폼 회신",
IF(H2038=TRUE, "구글폼 전송",
IF(G2038=TRUE, "거절",
IF(F2038=TRUE, "회신 수신",
"태핑 완료 회신대기")))))
))))</f>
        <v>태핑 완료 회신대기</v>
      </c>
      <c r="F2038" s="13" t="b">
        <v>0</v>
      </c>
      <c r="G2038" s="13" t="b">
        <v>0</v>
      </c>
      <c r="H2038" s="13" t="b">
        <v>0</v>
      </c>
      <c r="I2038" s="13" t="b">
        <f ca="1">IF(COUNTIF([1]!Form_Responses1[[#All],[Instagram account
(ex. idenel_official - Do not put "@")]], LOWER(A2038)) &gt; 0, TRUE, FALSE)</f>
        <v>0</v>
      </c>
      <c r="J2038" s="14"/>
      <c r="K2038" s="11" t="str">
        <f ca="1">IFERROR(VLOOKUP(LOWER(A2038), '[1]설문지 응답 시트1'!I:N, 6, FALSE), "")</f>
        <v/>
      </c>
      <c r="L2038" s="13" t="b">
        <v>0</v>
      </c>
      <c r="M2038" s="13" t="b">
        <v>0</v>
      </c>
      <c r="N2038" s="11"/>
      <c r="O2038" s="12" t="str">
        <f>IF(ISBLANK(Table1[[#This Row],[예약일(확정)]]),"",Table1[[#This Row],[예약일(확정)]]+7)</f>
        <v/>
      </c>
      <c r="P2038" s="11"/>
      <c r="Q2038" s="11"/>
      <c r="R2038" s="11"/>
      <c r="S2038" s="11"/>
      <c r="T2038" s="11"/>
      <c r="U2038" s="10"/>
    </row>
    <row r="2039" spans="1:21" ht="14">
      <c r="A2039" s="129" t="str">
        <f ca="1">IFERROR(__xludf.DUMMYFUNCTION("REGEXEXTRACT(B2039, ""@(.+)"")"),"hye.jin7")</f>
        <v>hye.jin7</v>
      </c>
      <c r="B2039" s="156" t="s">
        <v>3240</v>
      </c>
      <c r="C2039" s="37"/>
      <c r="D2039" s="153" t="s">
        <v>3226</v>
      </c>
      <c r="E2039" s="20" t="str">
        <f ca="1">IF(AND(J2039&lt;&gt;"", O2039&lt;&gt;"", TODAY() &gt; O2039, N2039=""), "포스팅 지연",
IF(N2039&lt;&gt;"", "포스팅 완료",
IF(M2039=TRUE, "시술 완료",
IF(L2039=TRUE, "콘텐츠 가이드 전송",
IF(NOT(ISBLANK(J2039)), "예약 확정",
IF(I2039=TRUE, "구글폼 회신",
IF(H2039=TRUE, "구글폼 전송",
IF(G2039=TRUE, "거절",
IF(F2039=TRUE, "회신 수신",
"태핑 완료 회신대기")))))
))))</f>
        <v>회신 수신</v>
      </c>
      <c r="F2039" s="22" t="b">
        <v>1</v>
      </c>
      <c r="G2039" s="22" t="b">
        <v>0</v>
      </c>
      <c r="H2039" s="22" t="b">
        <v>0</v>
      </c>
      <c r="I2039" s="22" t="b">
        <f ca="1">IF(COUNTIF([1]!Form_Responses1[[#All],[Instagram account
(ex. idenel_official - Do not put "@")]], LOWER(A2039)) &gt; 0, TRUE, FALSE)</f>
        <v>0</v>
      </c>
      <c r="J2039" s="23"/>
      <c r="K2039" s="20" t="str">
        <f ca="1">IFERROR(VLOOKUP(LOWER(A2039), '[1]설문지 응답 시트1'!I:N, 6, FALSE), "")</f>
        <v/>
      </c>
      <c r="L2039" s="22" t="b">
        <v>0</v>
      </c>
      <c r="M2039" s="22" t="b">
        <v>0</v>
      </c>
      <c r="N2039" s="20"/>
      <c r="O2039" s="21" t="str">
        <f>IF(ISBLANK(Table1[[#This Row],[예약일(확정)]]),"",Table1[[#This Row],[예약일(확정)]]+7)</f>
        <v/>
      </c>
      <c r="P2039" s="20"/>
      <c r="Q2039" s="20"/>
      <c r="R2039" s="20"/>
      <c r="S2039" s="20"/>
      <c r="T2039" s="20"/>
      <c r="U2039" s="19"/>
    </row>
    <row r="2040" spans="1:21" ht="14">
      <c r="A2040" s="130" t="str">
        <f ca="1">IFERROR(__xludf.DUMMYFUNCTION("REGEXEXTRACT(B2040, ""@(.+)"")"),"zxnnie")</f>
        <v>zxnnie</v>
      </c>
      <c r="B2040" s="155" t="s">
        <v>3239</v>
      </c>
      <c r="C2040" s="34"/>
      <c r="D2040" s="154" t="s">
        <v>3226</v>
      </c>
      <c r="E2040" s="11" t="str">
        <f ca="1">IF(AND(J2040&lt;&gt;"", O2040&lt;&gt;"", TODAY() &gt; O2040, N2040=""), "포스팅 지연",
IF(N2040&lt;&gt;"", "포스팅 완료",
IF(M2040=TRUE, "시술 완료",
IF(L2040=TRUE, "콘텐츠 가이드 전송",
IF(NOT(ISBLANK(J2040)), "예약 확정",
IF(I2040=TRUE, "구글폼 회신",
IF(H2040=TRUE, "구글폼 전송",
IF(G2040=TRUE, "거절",
IF(F2040=TRUE, "회신 수신",
"태핑 완료 회신대기")))))
))))</f>
        <v>태핑 완료 회신대기</v>
      </c>
      <c r="F2040" s="13" t="b">
        <v>0</v>
      </c>
      <c r="G2040" s="13" t="b">
        <v>0</v>
      </c>
      <c r="H2040" s="13" t="b">
        <v>0</v>
      </c>
      <c r="I2040" s="13" t="b">
        <f ca="1">IF(COUNTIF([1]!Form_Responses1[[#All],[Instagram account
(ex. idenel_official - Do not put "@")]], LOWER(A2040)) &gt; 0, TRUE, FALSE)</f>
        <v>0</v>
      </c>
      <c r="J2040" s="14"/>
      <c r="K2040" s="11" t="str">
        <f ca="1">IFERROR(VLOOKUP(LOWER(A2040), '[1]설문지 응답 시트1'!I:N, 6, FALSE), "")</f>
        <v/>
      </c>
      <c r="L2040" s="13" t="b">
        <v>0</v>
      </c>
      <c r="M2040" s="13" t="b">
        <v>0</v>
      </c>
      <c r="N2040" s="11"/>
      <c r="O2040" s="12" t="str">
        <f>IF(ISBLANK(Table1[[#This Row],[예약일(확정)]]),"",Table1[[#This Row],[예약일(확정)]]+7)</f>
        <v/>
      </c>
      <c r="P2040" s="11"/>
      <c r="Q2040" s="11"/>
      <c r="R2040" s="11"/>
      <c r="S2040" s="11"/>
      <c r="T2040" s="11"/>
      <c r="U2040" s="10"/>
    </row>
    <row r="2041" spans="1:21" ht="14">
      <c r="A2041" s="129" t="str">
        <f ca="1">IFERROR(__xludf.DUMMYFUNCTION("REGEXEXTRACT(B2041, ""@(.+)"")"),"_lena527_")</f>
        <v>_lena527_</v>
      </c>
      <c r="B2041" s="156" t="s">
        <v>3238</v>
      </c>
      <c r="C2041" s="37"/>
      <c r="D2041" s="153" t="s">
        <v>3226</v>
      </c>
      <c r="E2041" s="20" t="str">
        <f ca="1">IF(AND(J2041&lt;&gt;"", O2041&lt;&gt;"", TODAY() &gt; O2041, N2041=""), "포스팅 지연",
IF(N2041&lt;&gt;"", "포스팅 완료",
IF(M2041=TRUE, "시술 완료",
IF(L2041=TRUE, "콘텐츠 가이드 전송",
IF(NOT(ISBLANK(J2041)), "예약 확정",
IF(I2041=TRUE, "구글폼 회신",
IF(H2041=TRUE, "구글폼 전송",
IF(G2041=TRUE, "거절",
IF(F2041=TRUE, "회신 수신",
"태핑 완료 회신대기")))))
))))</f>
        <v>태핑 완료 회신대기</v>
      </c>
      <c r="F2041" s="22" t="b">
        <v>0</v>
      </c>
      <c r="G2041" s="22" t="b">
        <v>0</v>
      </c>
      <c r="H2041" s="22" t="b">
        <v>0</v>
      </c>
      <c r="I2041" s="22" t="b">
        <f ca="1">IF(COUNTIF([1]!Form_Responses1[[#All],[Instagram account
(ex. idenel_official - Do not put "@")]], LOWER(A2041)) &gt; 0, TRUE, FALSE)</f>
        <v>0</v>
      </c>
      <c r="J2041" s="23"/>
      <c r="K2041" s="20" t="str">
        <f ca="1">IFERROR(VLOOKUP(LOWER(A2041), '[1]설문지 응답 시트1'!I:N, 6, FALSE), "")</f>
        <v/>
      </c>
      <c r="L2041" s="22" t="b">
        <v>0</v>
      </c>
      <c r="M2041" s="22" t="b">
        <v>0</v>
      </c>
      <c r="N2041" s="20"/>
      <c r="O2041" s="21" t="str">
        <f>IF(ISBLANK(Table1[[#This Row],[예약일(확정)]]),"",Table1[[#This Row],[예약일(확정)]]+7)</f>
        <v/>
      </c>
      <c r="P2041" s="20"/>
      <c r="Q2041" s="20"/>
      <c r="R2041" s="20"/>
      <c r="S2041" s="20"/>
      <c r="T2041" s="20"/>
      <c r="U2041" s="19"/>
    </row>
    <row r="2042" spans="1:21" ht="14">
      <c r="A2042" s="130" t="str">
        <f ca="1">IFERROR(__xludf.DUMMYFUNCTION("REGEXEXTRACT(B2042, ""@(.+)"")"),"thelifeofho")</f>
        <v>thelifeofho</v>
      </c>
      <c r="B2042" s="155" t="s">
        <v>3237</v>
      </c>
      <c r="C2042" s="34"/>
      <c r="D2042" s="154" t="s">
        <v>3226</v>
      </c>
      <c r="E2042" s="11" t="str">
        <f ca="1">IF(AND(J2042&lt;&gt;"", O2042&lt;&gt;"", TODAY() &gt; O2042, N2042=""), "포스팅 지연",
IF(N2042&lt;&gt;"", "포스팅 완료",
IF(M2042=TRUE, "시술 완료",
IF(L2042=TRUE, "콘텐츠 가이드 전송",
IF(NOT(ISBLANK(J2042)), "예약 확정",
IF(I2042=TRUE, "구글폼 회신",
IF(H2042=TRUE, "구글폼 전송",
IF(G2042=TRUE, "거절",
IF(F2042=TRUE, "회신 수신",
"태핑 완료 회신대기")))))
))))</f>
        <v>회신 수신</v>
      </c>
      <c r="F2042" s="13" t="b">
        <v>1</v>
      </c>
      <c r="G2042" s="13" t="b">
        <v>0</v>
      </c>
      <c r="H2042" s="13" t="b">
        <v>0</v>
      </c>
      <c r="I2042" s="13" t="b">
        <f ca="1">IF(COUNTIF([1]!Form_Responses1[[#All],[Instagram account
(ex. idenel_official - Do not put "@")]], LOWER(A2042)) &gt; 0, TRUE, FALSE)</f>
        <v>0</v>
      </c>
      <c r="J2042" s="14"/>
      <c r="K2042" s="11" t="str">
        <f ca="1">IFERROR(VLOOKUP(LOWER(A2042), '[1]설문지 응답 시트1'!I:N, 6, FALSE), "")</f>
        <v/>
      </c>
      <c r="L2042" s="13" t="b">
        <v>0</v>
      </c>
      <c r="M2042" s="13" t="b">
        <v>0</v>
      </c>
      <c r="N2042" s="11"/>
      <c r="O2042" s="12" t="str">
        <f>IF(ISBLANK(Table1[[#This Row],[예약일(확정)]]),"",Table1[[#This Row],[예약일(확정)]]+7)</f>
        <v/>
      </c>
      <c r="P2042" s="11"/>
      <c r="Q2042" s="11"/>
      <c r="R2042" s="11"/>
      <c r="S2042" s="11"/>
      <c r="T2042" s="11"/>
      <c r="U2042" s="10"/>
    </row>
    <row r="2043" spans="1:21" ht="14">
      <c r="A2043" s="129" t="str">
        <f ca="1">IFERROR(__xludf.DUMMYFUNCTION("REGEXEXTRACT(B2043, ""@(.+)"")"),"stayinseoul_")</f>
        <v>stayinseoul_</v>
      </c>
      <c r="B2043" s="156" t="s">
        <v>3236</v>
      </c>
      <c r="C2043" s="37"/>
      <c r="D2043" s="153" t="s">
        <v>3226</v>
      </c>
      <c r="E2043" s="20" t="str">
        <f ca="1">IF(AND(J2043&lt;&gt;"", O2043&lt;&gt;"", TODAY() &gt; O2043, N2043=""), "포스팅 지연",
IF(N2043&lt;&gt;"", "포스팅 완료",
IF(M2043=TRUE, "시술 완료",
IF(L2043=TRUE, "콘텐츠 가이드 전송",
IF(NOT(ISBLANK(J2043)), "예약 확정",
IF(I2043=TRUE, "구글폼 회신",
IF(H2043=TRUE, "구글폼 전송",
IF(G2043=TRUE, "거절",
IF(F2043=TRUE, "회신 수신",
"태핑 완료 회신대기")))))
))))</f>
        <v>태핑 완료 회신대기</v>
      </c>
      <c r="F2043" s="22" t="b">
        <v>0</v>
      </c>
      <c r="G2043" s="22" t="b">
        <v>0</v>
      </c>
      <c r="H2043" s="22" t="b">
        <v>0</v>
      </c>
      <c r="I2043" s="22" t="b">
        <f ca="1">IF(COUNTIF([1]!Form_Responses1[[#All],[Instagram account
(ex. idenel_official - Do not put "@")]], LOWER(A2043)) &gt; 0, TRUE, FALSE)</f>
        <v>0</v>
      </c>
      <c r="J2043" s="23"/>
      <c r="K2043" s="20" t="str">
        <f ca="1">IFERROR(VLOOKUP(LOWER(A2043), '[1]설문지 응답 시트1'!I:N, 6, FALSE), "")</f>
        <v/>
      </c>
      <c r="L2043" s="22" t="b">
        <v>0</v>
      </c>
      <c r="M2043" s="22" t="b">
        <v>0</v>
      </c>
      <c r="N2043" s="20"/>
      <c r="O2043" s="21" t="str">
        <f>IF(ISBLANK(Table1[[#This Row],[예약일(확정)]]),"",Table1[[#This Row],[예약일(확정)]]+7)</f>
        <v/>
      </c>
      <c r="P2043" s="20"/>
      <c r="Q2043" s="20"/>
      <c r="R2043" s="20"/>
      <c r="S2043" s="20"/>
      <c r="T2043" s="20"/>
      <c r="U2043" s="19"/>
    </row>
    <row r="2044" spans="1:21" ht="14">
      <c r="A2044" s="130" t="str">
        <f ca="1">IFERROR(__xludf.DUMMYFUNCTION("REGEXEXTRACT(B2044, ""@(.+)"")"),"yourkoreanteacher_gio")</f>
        <v>yourkoreanteacher_gio</v>
      </c>
      <c r="B2044" s="155" t="s">
        <v>3235</v>
      </c>
      <c r="C2044" s="34"/>
      <c r="D2044" s="154" t="s">
        <v>3226</v>
      </c>
      <c r="E2044" s="11" t="str">
        <f ca="1">IF(AND(J2044&lt;&gt;"", O2044&lt;&gt;"", TODAY() &gt; O2044, N2044=""), "포스팅 지연",
IF(N2044&lt;&gt;"", "포스팅 완료",
IF(M2044=TRUE, "시술 완료",
IF(L2044=TRUE, "콘텐츠 가이드 전송",
IF(NOT(ISBLANK(J2044)), "예약 확정",
IF(I2044=TRUE, "구글폼 회신",
IF(H2044=TRUE, "구글폼 전송",
IF(G2044=TRUE, "거절",
IF(F2044=TRUE, "회신 수신",
"태핑 완료 회신대기")))))
))))</f>
        <v>태핑 완료 회신대기</v>
      </c>
      <c r="F2044" s="13" t="b">
        <v>0</v>
      </c>
      <c r="G2044" s="13" t="b">
        <v>0</v>
      </c>
      <c r="H2044" s="13" t="b">
        <v>0</v>
      </c>
      <c r="I2044" s="13" t="b">
        <f ca="1">IF(COUNTIF([1]!Form_Responses1[[#All],[Instagram account
(ex. idenel_official - Do not put "@")]], LOWER(A2044)) &gt; 0, TRUE, FALSE)</f>
        <v>0</v>
      </c>
      <c r="J2044" s="14"/>
      <c r="K2044" s="11" t="str">
        <f ca="1">IFERROR(VLOOKUP(LOWER(A2044), '[1]설문지 응답 시트1'!I:N, 6, FALSE), "")</f>
        <v/>
      </c>
      <c r="L2044" s="13" t="b">
        <v>0</v>
      </c>
      <c r="M2044" s="13" t="b">
        <v>0</v>
      </c>
      <c r="N2044" s="11"/>
      <c r="O2044" s="12" t="str">
        <f>IF(ISBLANK(Table1[[#This Row],[예약일(확정)]]),"",Table1[[#This Row],[예약일(확정)]]+7)</f>
        <v/>
      </c>
      <c r="P2044" s="11"/>
      <c r="Q2044" s="11"/>
      <c r="R2044" s="11"/>
      <c r="S2044" s="11"/>
      <c r="T2044" s="11"/>
      <c r="U2044" s="10"/>
    </row>
    <row r="2045" spans="1:21" ht="14">
      <c r="A2045" s="129" t="str">
        <f ca="1">IFERROR(__xludf.DUMMYFUNCTION("REGEXEXTRACT(B2045, ""@(.+)"")"),"unniefromseoul")</f>
        <v>unniefromseoul</v>
      </c>
      <c r="B2045" s="156" t="s">
        <v>3234</v>
      </c>
      <c r="C2045" s="37"/>
      <c r="D2045" s="153" t="s">
        <v>3226</v>
      </c>
      <c r="E2045" s="20" t="str">
        <f ca="1">IF(AND(J2045&lt;&gt;"", O2045&lt;&gt;"", TODAY() &gt; O2045, N2045=""), "포스팅 지연",
IF(N2045&lt;&gt;"", "포스팅 완료",
IF(M2045=TRUE, "시술 완료",
IF(L2045=TRUE, "콘텐츠 가이드 전송",
IF(NOT(ISBLANK(J2045)), "예약 확정",
IF(I2045=TRUE, "구글폼 회신",
IF(H2045=TRUE, "구글폼 전송",
IF(G2045=TRUE, "거절",
IF(F2045=TRUE, "회신 수신",
"태핑 완료 회신대기")))))
))))</f>
        <v>태핑 완료 회신대기</v>
      </c>
      <c r="F2045" s="22" t="b">
        <v>0</v>
      </c>
      <c r="G2045" s="22" t="b">
        <v>0</v>
      </c>
      <c r="H2045" s="22" t="b">
        <v>0</v>
      </c>
      <c r="I2045" s="22" t="b">
        <f ca="1">IF(COUNTIF([1]!Form_Responses1[[#All],[Instagram account
(ex. idenel_official - Do not put "@")]], LOWER(A2045)) &gt; 0, TRUE, FALSE)</f>
        <v>0</v>
      </c>
      <c r="J2045" s="23"/>
      <c r="K2045" s="20" t="str">
        <f ca="1">IFERROR(VLOOKUP(LOWER(A2045), '[1]설문지 응답 시트1'!I:N, 6, FALSE), "")</f>
        <v/>
      </c>
      <c r="L2045" s="22" t="b">
        <v>0</v>
      </c>
      <c r="M2045" s="22" t="b">
        <v>0</v>
      </c>
      <c r="N2045" s="20"/>
      <c r="O2045" s="21" t="str">
        <f>IF(ISBLANK(Table1[[#This Row],[예약일(확정)]]),"",Table1[[#This Row],[예약일(확정)]]+7)</f>
        <v/>
      </c>
      <c r="P2045" s="20"/>
      <c r="Q2045" s="20"/>
      <c r="R2045" s="20"/>
      <c r="S2045" s="20"/>
      <c r="T2045" s="20"/>
      <c r="U2045" s="19"/>
    </row>
    <row r="2046" spans="1:21" ht="14">
      <c r="A2046" s="130" t="str">
        <f ca="1">IFERROR(__xludf.DUMMYFUNCTION("REGEXEXTRACT(B2046, ""@(.+)"")"),"poleiymkhize")</f>
        <v>poleiymkhize</v>
      </c>
      <c r="B2046" s="155" t="s">
        <v>3233</v>
      </c>
      <c r="C2046" s="34"/>
      <c r="D2046" s="154" t="s">
        <v>3226</v>
      </c>
      <c r="E2046" s="11" t="str">
        <f ca="1">IF(AND(J2046&lt;&gt;"", O2046&lt;&gt;"", TODAY() &gt; O2046, N2046=""), "포스팅 지연",
IF(N2046&lt;&gt;"", "포스팅 완료",
IF(M2046=TRUE, "시술 완료",
IF(L2046=TRUE, "콘텐츠 가이드 전송",
IF(NOT(ISBLANK(J2046)), "예약 확정",
IF(I2046=TRUE, "구글폼 회신",
IF(H2046=TRUE, "구글폼 전송",
IF(G2046=TRUE, "거절",
IF(F2046=TRUE, "회신 수신",
"태핑 완료 회신대기")))))
))))</f>
        <v>태핑 완료 회신대기</v>
      </c>
      <c r="F2046" s="13" t="b">
        <v>0</v>
      </c>
      <c r="G2046" s="13" t="b">
        <v>0</v>
      </c>
      <c r="H2046" s="13" t="b">
        <v>0</v>
      </c>
      <c r="I2046" s="13" t="b">
        <f ca="1">IF(COUNTIF([1]!Form_Responses1[[#All],[Instagram account
(ex. idenel_official - Do not put "@")]], LOWER(A2046)) &gt; 0, TRUE, FALSE)</f>
        <v>0</v>
      </c>
      <c r="J2046" s="14"/>
      <c r="K2046" s="11" t="str">
        <f ca="1">IFERROR(VLOOKUP(LOWER(A2046), '[1]설문지 응답 시트1'!I:N, 6, FALSE), "")</f>
        <v/>
      </c>
      <c r="L2046" s="13" t="b">
        <v>0</v>
      </c>
      <c r="M2046" s="13" t="b">
        <v>0</v>
      </c>
      <c r="N2046" s="11"/>
      <c r="O2046" s="12" t="str">
        <f>IF(ISBLANK(Table1[[#This Row],[예약일(확정)]]),"",Table1[[#This Row],[예약일(확정)]]+7)</f>
        <v/>
      </c>
      <c r="P2046" s="11"/>
      <c r="Q2046" s="11"/>
      <c r="R2046" s="11"/>
      <c r="S2046" s="11"/>
      <c r="T2046" s="11"/>
      <c r="U2046" s="10"/>
    </row>
    <row r="2047" spans="1:21" ht="14">
      <c r="A2047" s="129" t="str">
        <f ca="1">IFERROR(__xludf.DUMMYFUNCTION("REGEXEXTRACT(B2047, ""@(.+)"")"),"hazelquingg")</f>
        <v>hazelquingg</v>
      </c>
      <c r="B2047" s="156" t="s">
        <v>3232</v>
      </c>
      <c r="C2047" s="37"/>
      <c r="D2047" s="153" t="s">
        <v>3226</v>
      </c>
      <c r="E2047" s="20" t="str">
        <f ca="1">IF(AND(J2047&lt;&gt;"", O2047&lt;&gt;"", TODAY() &gt; O2047, N2047=""), "포스팅 지연",
IF(N2047&lt;&gt;"", "포스팅 완료",
IF(M2047=TRUE, "시술 완료",
IF(L2047=TRUE, "콘텐츠 가이드 전송",
IF(NOT(ISBLANK(J2047)), "예약 확정",
IF(I2047=TRUE, "구글폼 회신",
IF(H2047=TRUE, "구글폼 전송",
IF(G2047=TRUE, "거절",
IF(F2047=TRUE, "회신 수신",
"태핑 완료 회신대기")))))
))))</f>
        <v>태핑 완료 회신대기</v>
      </c>
      <c r="F2047" s="22" t="b">
        <v>0</v>
      </c>
      <c r="G2047" s="22" t="b">
        <v>0</v>
      </c>
      <c r="H2047" s="22" t="b">
        <v>0</v>
      </c>
      <c r="I2047" s="22" t="b">
        <f ca="1">IF(COUNTIF([1]!Form_Responses1[[#All],[Instagram account
(ex. idenel_official - Do not put "@")]], LOWER(A2047)) &gt; 0, TRUE, FALSE)</f>
        <v>0</v>
      </c>
      <c r="J2047" s="23"/>
      <c r="K2047" s="20" t="str">
        <f ca="1">IFERROR(VLOOKUP(LOWER(A2047), '[1]설문지 응답 시트1'!I:N, 6, FALSE), "")</f>
        <v/>
      </c>
      <c r="L2047" s="22" t="b">
        <v>0</v>
      </c>
      <c r="M2047" s="22" t="b">
        <v>0</v>
      </c>
      <c r="N2047" s="20"/>
      <c r="O2047" s="21" t="str">
        <f>IF(ISBLANK(Table1[[#This Row],[예약일(확정)]]),"",Table1[[#This Row],[예약일(확정)]]+7)</f>
        <v/>
      </c>
      <c r="P2047" s="20"/>
      <c r="Q2047" s="20"/>
      <c r="R2047" s="20"/>
      <c r="S2047" s="20"/>
      <c r="T2047" s="20"/>
      <c r="U2047" s="19"/>
    </row>
    <row r="2048" spans="1:21" ht="14">
      <c r="A2048" s="130" t="str">
        <f ca="1">IFERROR(__xludf.DUMMYFUNCTION("REGEXEXTRACT(B2048, ""@(.+)"")"),"mimiyako_")</f>
        <v>mimiyako_</v>
      </c>
      <c r="B2048" s="155" t="s">
        <v>3231</v>
      </c>
      <c r="C2048" s="34"/>
      <c r="D2048" s="154" t="s">
        <v>3226</v>
      </c>
      <c r="E2048" s="11" t="str">
        <f ca="1">IF(AND(J2048&lt;&gt;"", O2048&lt;&gt;"", TODAY() &gt; O2048, N2048=""), "포스팅 지연",
IF(N2048&lt;&gt;"", "포스팅 완료",
IF(M2048=TRUE, "시술 완료",
IF(L2048=TRUE, "콘텐츠 가이드 전송",
IF(NOT(ISBLANK(J2048)), "예약 확정",
IF(I2048=TRUE, "구글폼 회신",
IF(H2048=TRUE, "구글폼 전송",
IF(G2048=TRUE, "거절",
IF(F2048=TRUE, "회신 수신",
"태핑 완료 회신대기")))))
))))</f>
        <v>태핑 완료 회신대기</v>
      </c>
      <c r="F2048" s="13" t="b">
        <v>0</v>
      </c>
      <c r="G2048" s="13" t="b">
        <v>0</v>
      </c>
      <c r="H2048" s="13" t="b">
        <v>0</v>
      </c>
      <c r="I2048" s="13" t="b">
        <f ca="1">IF(COUNTIF([1]!Form_Responses1[[#All],[Instagram account
(ex. idenel_official - Do not put "@")]], LOWER(A2048)) &gt; 0, TRUE, FALSE)</f>
        <v>0</v>
      </c>
      <c r="J2048" s="14"/>
      <c r="K2048" s="11" t="str">
        <f ca="1">IFERROR(VLOOKUP(LOWER(A2048), '[1]설문지 응답 시트1'!I:N, 6, FALSE), "")</f>
        <v/>
      </c>
      <c r="L2048" s="13" t="b">
        <v>0</v>
      </c>
      <c r="M2048" s="13" t="b">
        <v>0</v>
      </c>
      <c r="N2048" s="11"/>
      <c r="O2048" s="12" t="str">
        <f>IF(ISBLANK(Table1[[#This Row],[예약일(확정)]]),"",Table1[[#This Row],[예약일(확정)]]+7)</f>
        <v/>
      </c>
      <c r="P2048" s="11"/>
      <c r="Q2048" s="11"/>
      <c r="R2048" s="11"/>
      <c r="S2048" s="11"/>
      <c r="T2048" s="11"/>
      <c r="U2048" s="10"/>
    </row>
    <row r="2049" spans="1:21" ht="14">
      <c r="A2049" s="129" t="str">
        <f ca="1">IFERROR(__xludf.DUMMYFUNCTION("REGEXEXTRACT(B2049, ""@(.+)"")"),"iwantalmondss")</f>
        <v>iwantalmondss</v>
      </c>
      <c r="B2049" s="156" t="s">
        <v>3230</v>
      </c>
      <c r="C2049" s="37"/>
      <c r="D2049" s="153" t="s">
        <v>3226</v>
      </c>
      <c r="E2049" s="20" t="str">
        <f ca="1">IF(AND(J2049&lt;&gt;"", O2049&lt;&gt;"", TODAY() &gt; O2049, N2049=""), "포스팅 지연",
IF(N2049&lt;&gt;"", "포스팅 완료",
IF(M2049=TRUE, "시술 완료",
IF(L2049=TRUE, "콘텐츠 가이드 전송",
IF(NOT(ISBLANK(J2049)), "예약 확정",
IF(I2049=TRUE, "구글폼 회신",
IF(H2049=TRUE, "구글폼 전송",
IF(G2049=TRUE, "거절",
IF(F2049=TRUE, "회신 수신",
"태핑 완료 회신대기")))))
))))</f>
        <v>태핑 완료 회신대기</v>
      </c>
      <c r="F2049" s="22" t="b">
        <v>0</v>
      </c>
      <c r="G2049" s="22" t="b">
        <v>0</v>
      </c>
      <c r="H2049" s="22" t="b">
        <v>0</v>
      </c>
      <c r="I2049" s="22" t="b">
        <f ca="1">IF(COUNTIF([1]!Form_Responses1[[#All],[Instagram account
(ex. idenel_official - Do not put "@")]], LOWER(A2049)) &gt; 0, TRUE, FALSE)</f>
        <v>0</v>
      </c>
      <c r="J2049" s="23"/>
      <c r="K2049" s="20" t="str">
        <f ca="1">IFERROR(VLOOKUP(LOWER(A2049), '[1]설문지 응답 시트1'!I:N, 6, FALSE), "")</f>
        <v/>
      </c>
      <c r="L2049" s="22" t="b">
        <v>0</v>
      </c>
      <c r="M2049" s="22" t="b">
        <v>0</v>
      </c>
      <c r="N2049" s="20"/>
      <c r="O2049" s="21" t="str">
        <f>IF(ISBLANK(Table1[[#This Row],[예약일(확정)]]),"",Table1[[#This Row],[예약일(확정)]]+7)</f>
        <v/>
      </c>
      <c r="P2049" s="20"/>
      <c r="Q2049" s="20"/>
      <c r="R2049" s="20"/>
      <c r="S2049" s="20"/>
      <c r="T2049" s="20"/>
      <c r="U2049" s="19"/>
    </row>
    <row r="2050" spans="1:21" ht="14">
      <c r="A2050" s="130" t="str">
        <f ca="1">IFERROR(__xludf.DUMMYFUNCTION("REGEXEXTRACT(B2050, ""@(.+)"")"),"nenusia222")</f>
        <v>nenusia222</v>
      </c>
      <c r="B2050" s="155" t="s">
        <v>3229</v>
      </c>
      <c r="C2050" s="34"/>
      <c r="D2050" s="154" t="s">
        <v>3226</v>
      </c>
      <c r="E2050" s="11" t="str">
        <f ca="1">IF(AND(J2050&lt;&gt;"", O2050&lt;&gt;"", TODAY() &gt; O2050, N2050=""), "포스팅 지연",
IF(N2050&lt;&gt;"", "포스팅 완료",
IF(M2050=TRUE, "시술 완료",
IF(L2050=TRUE, "콘텐츠 가이드 전송",
IF(NOT(ISBLANK(J2050)), "예약 확정",
IF(I2050=TRUE, "구글폼 회신",
IF(H2050=TRUE, "구글폼 전송",
IF(G2050=TRUE, "거절",
IF(F2050=TRUE, "회신 수신",
"태핑 완료 회신대기")))))
))))</f>
        <v>태핑 완료 회신대기</v>
      </c>
      <c r="F2050" s="13" t="b">
        <v>0</v>
      </c>
      <c r="G2050" s="13" t="b">
        <v>0</v>
      </c>
      <c r="H2050" s="13" t="b">
        <v>0</v>
      </c>
      <c r="I2050" s="13" t="b">
        <f ca="1">IF(COUNTIF([1]!Form_Responses1[[#All],[Instagram account
(ex. idenel_official - Do not put "@")]], LOWER(A2050)) &gt; 0, TRUE, FALSE)</f>
        <v>0</v>
      </c>
      <c r="J2050" s="14"/>
      <c r="K2050" s="11" t="str">
        <f ca="1">IFERROR(VLOOKUP(LOWER(A2050), '[1]설문지 응답 시트1'!I:N, 6, FALSE), "")</f>
        <v/>
      </c>
      <c r="L2050" s="13" t="b">
        <v>0</v>
      </c>
      <c r="M2050" s="13" t="b">
        <v>0</v>
      </c>
      <c r="N2050" s="11"/>
      <c r="O2050" s="12" t="str">
        <f>IF(ISBLANK(Table1[[#This Row],[예약일(확정)]]),"",Table1[[#This Row],[예약일(확정)]]+7)</f>
        <v/>
      </c>
      <c r="P2050" s="11"/>
      <c r="Q2050" s="11"/>
      <c r="R2050" s="11"/>
      <c r="S2050" s="11"/>
      <c r="T2050" s="11"/>
      <c r="U2050" s="10"/>
    </row>
    <row r="2051" spans="1:21" ht="14">
      <c r="A2051" s="129" t="s">
        <v>3228</v>
      </c>
      <c r="B2051" s="145" t="s">
        <v>3227</v>
      </c>
      <c r="C2051" s="37"/>
      <c r="D2051" s="153" t="s">
        <v>3226</v>
      </c>
      <c r="E2051" s="20" t="str">
        <f ca="1">IF(AND(J2051&lt;&gt;"", O2051&lt;&gt;"", TODAY() &gt; O2051, N2051=""), "포스팅 지연",
IF(N2051&lt;&gt;"", "포스팅 완료",
IF(M2051=TRUE, "시술 완료",
IF(L2051=TRUE, "콘텐츠 가이드 전송",
IF(NOT(ISBLANK(J2051)), "예약 확정",
IF(I2051=TRUE, "구글폼 회신",
IF(H2051=TRUE, "구글폼 전송",
IF(G2051=TRUE, "거절",
IF(F2051=TRUE, "회신 수신",
"태핑 완료 회신대기")))))
))))</f>
        <v>회신 수신</v>
      </c>
      <c r="F2051" s="22" t="b">
        <v>1</v>
      </c>
      <c r="G2051" s="22" t="b">
        <v>0</v>
      </c>
      <c r="H2051" s="22" t="b">
        <v>0</v>
      </c>
      <c r="I2051" s="22" t="b">
        <f>IF(COUNTIF([1]!Form_Responses1[[#All],[Instagram account
(ex. idenel_official - Do not put "@")]], LOWER(A2051)) &gt; 0, TRUE, FALSE)</f>
        <v>0</v>
      </c>
      <c r="J2051" s="23"/>
      <c r="K2051" s="20" t="str">
        <f>IFERROR(VLOOKUP(LOWER(A2051), '[1]설문지 응답 시트1'!I:N, 6, FALSE), "")</f>
        <v/>
      </c>
      <c r="L2051" s="22" t="b">
        <v>0</v>
      </c>
      <c r="M2051" s="22" t="b">
        <v>0</v>
      </c>
      <c r="N2051" s="20"/>
      <c r="O2051" s="21" t="str">
        <f>IF(ISBLANK(Table1[[#This Row],[예약일(확정)]]),"",Table1[[#This Row],[예약일(확정)]]+7)</f>
        <v/>
      </c>
      <c r="P2051" s="20"/>
      <c r="Q2051" s="20"/>
      <c r="R2051" s="20"/>
      <c r="S2051" s="20"/>
      <c r="T2051" s="20"/>
      <c r="U2051" s="19"/>
    </row>
    <row r="2052" spans="1:21" ht="14">
      <c r="A2052" s="46" t="s">
        <v>3225</v>
      </c>
      <c r="B2052" s="152" t="str">
        <f>"https://www.instagram.com/"&amp;A2052</f>
        <v>https://www.instagram.com/reyam.diary</v>
      </c>
      <c r="C2052" s="107"/>
      <c r="D2052" s="148" t="s">
        <v>4</v>
      </c>
      <c r="E2052" s="11" t="str">
        <f ca="1">IF(AND(J2052&lt;&gt;"", O2052&lt;&gt;"", TODAY() &gt; O2052, N2052=""), "포스팅 지연",
IF(N2052&lt;&gt;"", "포스팅 완료",
IF(M2052=TRUE, "시술 완료",
IF(L2052=TRUE, "콘텐츠 가이드 전송",
IF(NOT(ISBLANK(J2052)), "예약 확정",
IF(I2052=TRUE, "구글폼 회신",
IF(H2052=TRUE, "구글폼 전송",
IF(G2052=TRUE, "거절",
IF(F2052=TRUE, "회신 수신",
"태핑 완료 회신대기")))))
))))</f>
        <v>태핑 완료 회신대기</v>
      </c>
      <c r="F2052" s="13" t="b">
        <v>0</v>
      </c>
      <c r="G2052" s="13" t="b">
        <v>0</v>
      </c>
      <c r="H2052" s="13" t="b">
        <v>0</v>
      </c>
      <c r="I2052" s="13" t="b">
        <f>IF(COUNTIF([1]!Form_Responses1[[#All],[Instagram account
(ex. idenel_official - Do not put "@")]], LOWER(A2052)) &gt; 0, TRUE, FALSE)</f>
        <v>0</v>
      </c>
      <c r="J2052" s="14"/>
      <c r="K2052" s="11" t="str">
        <f>IFERROR(VLOOKUP(LOWER(A2052), '[1]설문지 응답 시트1'!I:N, 6, FALSE), "")</f>
        <v/>
      </c>
      <c r="L2052" s="13" t="b">
        <v>0</v>
      </c>
      <c r="M2052" s="13" t="b">
        <v>0</v>
      </c>
      <c r="N2052" s="11"/>
      <c r="O2052" s="12" t="str">
        <f>IF(ISBLANK(Table1[[#This Row],[예약일(확정)]]),"",Table1[[#This Row],[예약일(확정)]]+7)</f>
        <v/>
      </c>
      <c r="P2052" s="11"/>
      <c r="Q2052" s="11"/>
      <c r="R2052" s="11"/>
      <c r="S2052" s="11"/>
      <c r="T2052" s="11"/>
      <c r="U2052" s="10"/>
    </row>
    <row r="2053" spans="1:21" ht="14">
      <c r="A2053" s="47" t="s">
        <v>3224</v>
      </c>
      <c r="B2053" s="151" t="str">
        <f>"https://www.instagram.com/"&amp;A2053</f>
        <v>https://www.instagram.com/fenuur</v>
      </c>
      <c r="C2053" s="109"/>
      <c r="D2053" s="150" t="s">
        <v>4</v>
      </c>
      <c r="E2053" s="20" t="str">
        <f ca="1">IF(AND(J2053&lt;&gt;"", O2053&lt;&gt;"", TODAY() &gt; O2053, N2053=""), "포스팅 지연",
IF(N2053&lt;&gt;"", "포스팅 완료",
IF(M2053=TRUE, "시술 완료",
IF(L2053=TRUE, "콘텐츠 가이드 전송",
IF(NOT(ISBLANK(J2053)), "예약 확정",
IF(I2053=TRUE, "구글폼 회신",
IF(H2053=TRUE, "구글폼 전송",
IF(G2053=TRUE, "거절",
IF(F2053=TRUE, "회신 수신",
"태핑 완료 회신대기")))))
))))</f>
        <v>태핑 완료 회신대기</v>
      </c>
      <c r="F2053" s="22" t="b">
        <v>0</v>
      </c>
      <c r="G2053" s="22" t="b">
        <v>0</v>
      </c>
      <c r="H2053" s="22" t="b">
        <v>0</v>
      </c>
      <c r="I2053" s="22" t="b">
        <f>IF(COUNTIF([1]!Form_Responses1[[#All],[Instagram account
(ex. idenel_official - Do not put "@")]], LOWER(A2053)) &gt; 0, TRUE, FALSE)</f>
        <v>0</v>
      </c>
      <c r="J2053" s="23"/>
      <c r="K2053" s="20" t="str">
        <f>IFERROR(VLOOKUP(LOWER(A2053), '[1]설문지 응답 시트1'!I:N, 6, FALSE), "")</f>
        <v/>
      </c>
      <c r="L2053" s="22" t="b">
        <v>0</v>
      </c>
      <c r="M2053" s="22" t="b">
        <v>0</v>
      </c>
      <c r="N2053" s="20"/>
      <c r="O2053" s="21" t="str">
        <f>IF(ISBLANK(Table1[[#This Row],[예약일(확정)]]),"",Table1[[#This Row],[예약일(확정)]]+7)</f>
        <v/>
      </c>
      <c r="P2053" s="20"/>
      <c r="Q2053" s="20"/>
      <c r="R2053" s="20"/>
      <c r="S2053" s="20"/>
      <c r="T2053" s="20"/>
      <c r="U2053" s="19"/>
    </row>
    <row r="2054" spans="1:21" ht="14">
      <c r="A2054" s="46" t="s">
        <v>3223</v>
      </c>
      <c r="B2054" s="152" t="str">
        <f>"https://www.instagram.com/"&amp;A2054</f>
        <v>https://www.instagram.com/mustoyy</v>
      </c>
      <c r="C2054" s="107"/>
      <c r="D2054" s="148" t="s">
        <v>4</v>
      </c>
      <c r="E2054" s="11" t="str">
        <f ca="1">IF(AND(J2054&lt;&gt;"", O2054&lt;&gt;"", TODAY() &gt; O2054, N2054=""), "포스팅 지연",
IF(N2054&lt;&gt;"", "포스팅 완료",
IF(M2054=TRUE, "시술 완료",
IF(L2054=TRUE, "콘텐츠 가이드 전송",
IF(NOT(ISBLANK(J2054)), "예약 확정",
IF(I2054=TRUE, "구글폼 회신",
IF(H2054=TRUE, "구글폼 전송",
IF(G2054=TRUE, "거절",
IF(F2054=TRUE, "회신 수신",
"태핑 완료 회신대기")))))
))))</f>
        <v>회신 수신</v>
      </c>
      <c r="F2054" s="13" t="b">
        <v>1</v>
      </c>
      <c r="G2054" s="13" t="b">
        <v>0</v>
      </c>
      <c r="H2054" s="13" t="b">
        <v>0</v>
      </c>
      <c r="I2054" s="13" t="b">
        <f>IF(COUNTIF([1]!Form_Responses1[[#All],[Instagram account
(ex. idenel_official - Do not put "@")]], LOWER(A2054)) &gt; 0, TRUE, FALSE)</f>
        <v>0</v>
      </c>
      <c r="J2054" s="14"/>
      <c r="K2054" s="11" t="str">
        <f>IFERROR(VLOOKUP(LOWER(A2054), '[1]설문지 응답 시트1'!I:N, 6, FALSE), "")</f>
        <v/>
      </c>
      <c r="L2054" s="13" t="b">
        <v>0</v>
      </c>
      <c r="M2054" s="13" t="b">
        <v>0</v>
      </c>
      <c r="N2054" s="11"/>
      <c r="O2054" s="12" t="str">
        <f>IF(ISBLANK(Table1[[#This Row],[예약일(확정)]]),"",Table1[[#This Row],[예약일(확정)]]+7)</f>
        <v/>
      </c>
      <c r="P2054" s="11"/>
      <c r="Q2054" s="11"/>
      <c r="R2054" s="11"/>
      <c r="S2054" s="11"/>
      <c r="T2054" s="11"/>
      <c r="U2054" s="10"/>
    </row>
    <row r="2055" spans="1:21" ht="14">
      <c r="A2055" s="47" t="s">
        <v>3222</v>
      </c>
      <c r="B2055" s="151" t="str">
        <f>"https://www.instagram.com/"&amp;A2055</f>
        <v>https://www.instagram.com/tina.kola1</v>
      </c>
      <c r="C2055" s="109"/>
      <c r="D2055" s="150" t="s">
        <v>4</v>
      </c>
      <c r="E2055" s="20" t="str">
        <f ca="1">IF(AND(J2055&lt;&gt;"", O2055&lt;&gt;"", TODAY() &gt; O2055, N2055=""), "포스팅 지연",
IF(N2055&lt;&gt;"", "포스팅 완료",
IF(M2055=TRUE, "시술 완료",
IF(L2055=TRUE, "콘텐츠 가이드 전송",
IF(NOT(ISBLANK(J2055)), "예약 확정",
IF(I2055=TRUE, "구글폼 회신",
IF(H2055=TRUE, "구글폼 전송",
IF(G2055=TRUE, "거절",
IF(F2055=TRUE, "회신 수신",
"태핑 완료 회신대기")))))
))))</f>
        <v>태핑 완료 회신대기</v>
      </c>
      <c r="F2055" s="22" t="b">
        <v>0</v>
      </c>
      <c r="G2055" s="22" t="b">
        <v>0</v>
      </c>
      <c r="H2055" s="22" t="b">
        <v>0</v>
      </c>
      <c r="I2055" s="22" t="b">
        <f>IF(COUNTIF([1]!Form_Responses1[[#All],[Instagram account
(ex. idenel_official - Do not put "@")]], LOWER(A2055)) &gt; 0, TRUE, FALSE)</f>
        <v>0</v>
      </c>
      <c r="J2055" s="23"/>
      <c r="K2055" s="20" t="str">
        <f>IFERROR(VLOOKUP(LOWER(A2055), '[1]설문지 응답 시트1'!I:N, 6, FALSE), "")</f>
        <v/>
      </c>
      <c r="L2055" s="22" t="b">
        <v>0</v>
      </c>
      <c r="M2055" s="22" t="b">
        <v>0</v>
      </c>
      <c r="N2055" s="20"/>
      <c r="O2055" s="21" t="str">
        <f>IF(ISBLANK(Table1[[#This Row],[예약일(확정)]]),"",Table1[[#This Row],[예약일(확정)]]+7)</f>
        <v/>
      </c>
      <c r="P2055" s="20"/>
      <c r="Q2055" s="20"/>
      <c r="R2055" s="20"/>
      <c r="S2055" s="20"/>
      <c r="T2055" s="20"/>
      <c r="U2055" s="19"/>
    </row>
    <row r="2056" spans="1:21" ht="17">
      <c r="A2056" s="75" t="s">
        <v>3221</v>
      </c>
      <c r="B2056" s="143" t="s">
        <v>3220</v>
      </c>
      <c r="C2056" s="73"/>
      <c r="D2056" s="148" t="s">
        <v>4</v>
      </c>
      <c r="E2056" s="11" t="str">
        <f ca="1">IF(AND(J2056&lt;&gt;"", O2056&lt;&gt;"", TODAY() &gt; O2056, N2056=""), "포스팅 지연",
IF(N2056&lt;&gt;"", "포스팅 완료",
IF(M2056=TRUE, "시술 완료",
IF(L2056=TRUE, "콘텐츠 가이드 전송",
IF(NOT(ISBLANK(J2056)), "예약 확정",
IF(I2056=TRUE, "구글폼 회신",
IF(H2056=TRUE, "구글폼 전송",
IF(G2056=TRUE, "거절",
IF(F2056=TRUE, "회신 수신",
"태핑 완료 회신대기")))))
))))</f>
        <v>태핑 완료 회신대기</v>
      </c>
      <c r="F2056" s="13" t="b">
        <v>0</v>
      </c>
      <c r="G2056" s="13" t="b">
        <v>0</v>
      </c>
      <c r="H2056" s="13" t="b">
        <v>0</v>
      </c>
      <c r="I2056" s="13" t="b">
        <f>IF(COUNTIF([1]!Form_Responses1[[#All],[Instagram account
(ex. idenel_official - Do not put "@")]], LOWER(A2056)) &gt; 0, TRUE, FALSE)</f>
        <v>0</v>
      </c>
      <c r="J2056" s="14"/>
      <c r="K2056" s="11" t="str">
        <f>IFERROR(VLOOKUP(LOWER(A2056), '[1]설문지 응답 시트1'!I:N, 6, FALSE), "")</f>
        <v/>
      </c>
      <c r="L2056" s="13" t="b">
        <v>0</v>
      </c>
      <c r="M2056" s="13" t="b">
        <v>0</v>
      </c>
      <c r="N2056" s="11"/>
      <c r="O2056" s="12" t="str">
        <f>IF(ISBLANK(Table1[[#This Row],[예약일(확정)]]),"",Table1[[#This Row],[예약일(확정)]]+7)</f>
        <v/>
      </c>
      <c r="P2056" s="11"/>
      <c r="Q2056" s="11"/>
      <c r="R2056" s="11"/>
      <c r="S2056" s="11"/>
      <c r="T2056" s="11"/>
      <c r="U2056" s="10"/>
    </row>
    <row r="2057" spans="1:21" ht="17">
      <c r="A2057" s="71" t="s">
        <v>3219</v>
      </c>
      <c r="B2057" s="24" t="s">
        <v>3218</v>
      </c>
      <c r="C2057" s="111"/>
      <c r="D2057" s="150" t="s">
        <v>4</v>
      </c>
      <c r="E2057" s="20" t="str">
        <f ca="1">IF(AND(J2057&lt;&gt;"", O2057&lt;&gt;"", TODAY() &gt; O2057, N2057=""), "포스팅 지연",
IF(N2057&lt;&gt;"", "포스팅 완료",
IF(M2057=TRUE, "시술 완료",
IF(L2057=TRUE, "콘텐츠 가이드 전송",
IF(NOT(ISBLANK(J2057)), "예약 확정",
IF(I2057=TRUE, "구글폼 회신",
IF(H2057=TRUE, "구글폼 전송",
IF(G2057=TRUE, "거절",
IF(F2057=TRUE, "회신 수신",
"태핑 완료 회신대기")))))
))))</f>
        <v>태핑 완료 회신대기</v>
      </c>
      <c r="F2057" s="22" t="b">
        <v>0</v>
      </c>
      <c r="G2057" s="22" t="b">
        <v>0</v>
      </c>
      <c r="H2057" s="22" t="b">
        <v>0</v>
      </c>
      <c r="I2057" s="22" t="b">
        <f>IF(COUNTIF([1]!Form_Responses1[[#All],[Instagram account
(ex. idenel_official - Do not put "@")]], LOWER(A2057)) &gt; 0, TRUE, FALSE)</f>
        <v>0</v>
      </c>
      <c r="J2057" s="23"/>
      <c r="K2057" s="20" t="str">
        <f>IFERROR(VLOOKUP(LOWER(A2057), '[1]설문지 응답 시트1'!I:N, 6, FALSE), "")</f>
        <v/>
      </c>
      <c r="L2057" s="22" t="b">
        <v>0</v>
      </c>
      <c r="M2057" s="22" t="b">
        <v>0</v>
      </c>
      <c r="N2057" s="20"/>
      <c r="O2057" s="21" t="str">
        <f>IF(ISBLANK(Table1[[#This Row],[예약일(확정)]]),"",Table1[[#This Row],[예약일(확정)]]+7)</f>
        <v/>
      </c>
      <c r="P2057" s="20"/>
      <c r="Q2057" s="20"/>
      <c r="R2057" s="20"/>
      <c r="S2057" s="20"/>
      <c r="T2057" s="20"/>
      <c r="U2057" s="19"/>
    </row>
    <row r="2058" spans="1:21" ht="17">
      <c r="A2058" s="124" t="s">
        <v>3217</v>
      </c>
      <c r="B2058" s="149" t="s">
        <v>3216</v>
      </c>
      <c r="C2058" s="121"/>
      <c r="D2058" s="148" t="s">
        <v>4</v>
      </c>
      <c r="E2058" s="11" t="str">
        <f ca="1">IF(AND(J2058&lt;&gt;"", O2058&lt;&gt;"", TODAY() &gt; O2058, N2058=""), "포스팅 지연",
IF(N2058&lt;&gt;"", "포스팅 완료",
IF(M2058=TRUE, "시술 완료",
IF(L2058=TRUE, "콘텐츠 가이드 전송",
IF(NOT(ISBLANK(J2058)), "예약 확정",
IF(I2058=TRUE, "구글폼 회신",
IF(H2058=TRUE, "구글폼 전송",
IF(G2058=TRUE, "거절",
IF(F2058=TRUE, "회신 수신",
"태핑 완료 회신대기")))))
))))</f>
        <v>태핑 완료 회신대기</v>
      </c>
      <c r="F2058" s="13" t="b">
        <v>0</v>
      </c>
      <c r="G2058" s="13" t="b">
        <v>0</v>
      </c>
      <c r="H2058" s="13" t="b">
        <v>0</v>
      </c>
      <c r="I2058" s="13" t="b">
        <f>IF(COUNTIF([1]!Form_Responses1[[#All],[Instagram account
(ex. idenel_official - Do not put "@")]], LOWER(A2058)) &gt; 0, TRUE, FALSE)</f>
        <v>0</v>
      </c>
      <c r="J2058" s="14"/>
      <c r="K2058" s="11" t="s">
        <v>3215</v>
      </c>
      <c r="L2058" s="13" t="b">
        <v>0</v>
      </c>
      <c r="M2058" s="13" t="b">
        <v>0</v>
      </c>
      <c r="N2058" s="11"/>
      <c r="O2058" s="12" t="str">
        <f>IF(ISBLANK(Table1[[#This Row],[예약일(확정)]]),"",Table1[[#This Row],[예약일(확정)]]+7)</f>
        <v/>
      </c>
      <c r="P2058" s="11"/>
      <c r="Q2058" s="11"/>
      <c r="R2058" s="11"/>
      <c r="S2058" s="11"/>
      <c r="T2058" s="11"/>
      <c r="U2058" s="10"/>
    </row>
    <row r="2059" spans="1:21" ht="14">
      <c r="A2059" s="147" t="s">
        <v>3214</v>
      </c>
      <c r="B2059" s="145"/>
      <c r="C2059" s="37"/>
      <c r="D2059" s="145" t="s">
        <v>2</v>
      </c>
      <c r="E2059" s="20" t="str">
        <f ca="1">IF(AND(J2059&lt;&gt;"", O2059&lt;&gt;"", TODAY() &gt; O2059, N2059=""), "포스팅 지연",
IF(N2059&lt;&gt;"", "포스팅 완료",
IF(M2059=TRUE, "시술 완료",
IF(L2059=TRUE, "콘텐츠 가이드 전송",
IF(NOT(ISBLANK(J2059)), "예약 확정",
IF(I2059=TRUE, "구글폼 회신",
IF(H2059=TRUE, "구글폼 전송",
IF(G2059=TRUE, "거절",
IF(F2059=TRUE, "회신 수신",
"태핑 완료 회신대기")))))
))))</f>
        <v>예약 확정</v>
      </c>
      <c r="F2059" s="22" t="b">
        <v>0</v>
      </c>
      <c r="G2059" s="22" t="b">
        <v>0</v>
      </c>
      <c r="H2059" s="22" t="b">
        <v>0</v>
      </c>
      <c r="I2059" s="22" t="b">
        <f>IF(COUNTIF([1]!Form_Responses1[[#All],[Instagram account
(ex. idenel_official - Do not put "@")]], LOWER(A2059)) &gt; 0, TRUE, FALSE)</f>
        <v>0</v>
      </c>
      <c r="J2059" s="23">
        <v>45912.458333333336</v>
      </c>
      <c r="K2059" s="20" t="str">
        <f>IFERROR(VLOOKUP(LOWER(A2059), '[1]설문지 응답 시트1'!I:N, 6, FALSE), "")</f>
        <v/>
      </c>
      <c r="L2059" s="22" t="b">
        <v>0</v>
      </c>
      <c r="M2059" s="22" t="b">
        <v>0</v>
      </c>
      <c r="N2059" s="20"/>
      <c r="O2059" s="21">
        <f>IF(ISBLANK(Table1[[#This Row],[예약일(확정)]]),"",Table1[[#This Row],[예약일(확정)]]+7)</f>
        <v>45919.458333333336</v>
      </c>
      <c r="P2059" s="20"/>
      <c r="Q2059" s="20"/>
      <c r="R2059" s="20"/>
      <c r="S2059" s="20"/>
      <c r="T2059" s="20"/>
      <c r="U2059" s="19"/>
    </row>
    <row r="2060" spans="1:21" ht="14">
      <c r="A2060" s="147" t="s">
        <v>3213</v>
      </c>
      <c r="B2060" s="144"/>
      <c r="C2060" s="34"/>
      <c r="D2060" s="144" t="s">
        <v>2</v>
      </c>
      <c r="E2060" s="11" t="str">
        <f ca="1">IF(AND(J2060&lt;&gt;"", O2060&lt;&gt;"", TODAY() &gt; O2060, N2060=""), "포스팅 지연",
IF(N2060&lt;&gt;"", "포스팅 완료",
IF(M2060=TRUE, "시술 완료",
IF(L2060=TRUE, "콘텐츠 가이드 전송",
IF(NOT(ISBLANK(J2060)), "예약 확정",
IF(I2060=TRUE, "구글폼 회신",
IF(H2060=TRUE, "구글폼 전송",
IF(G2060=TRUE, "거절",
IF(F2060=TRUE, "회신 수신",
"태핑 완료 회신대기")))))
))))</f>
        <v>포스팅 지연</v>
      </c>
      <c r="F2060" s="13" t="b">
        <v>0</v>
      </c>
      <c r="G2060" s="13" t="b">
        <v>0</v>
      </c>
      <c r="H2060" s="13" t="b">
        <v>0</v>
      </c>
      <c r="I2060" s="13" t="b">
        <f>IF(COUNTIF([1]!Form_Responses1[[#All],[Instagram account
(ex. idenel_official - Do not put "@")]], LOWER(A2060)) &gt; 0, TRUE, FALSE)</f>
        <v>0</v>
      </c>
      <c r="J2060" s="14">
        <v>45904.583333333336</v>
      </c>
      <c r="K2060" s="11" t="s">
        <v>1</v>
      </c>
      <c r="L2060" s="13" t="b">
        <v>1</v>
      </c>
      <c r="M2060" s="13" t="b">
        <v>0</v>
      </c>
      <c r="N2060" s="11"/>
      <c r="O2060" s="12">
        <f>IF(ISBLANK(Table1[[#This Row],[예약일(확정)]]),"",Table1[[#This Row],[예약일(확정)]]+7)</f>
        <v>45911.583333333336</v>
      </c>
      <c r="P2060" s="11" t="s">
        <v>0</v>
      </c>
      <c r="Q2060" s="11"/>
      <c r="R2060" s="11"/>
      <c r="S2060" s="11"/>
      <c r="T2060" s="11"/>
      <c r="U2060" s="10"/>
    </row>
    <row r="2061" spans="1:21" ht="14">
      <c r="A2061" s="147" t="s">
        <v>3212</v>
      </c>
      <c r="B2061" s="145"/>
      <c r="C2061" s="37"/>
      <c r="D2061" s="145" t="s">
        <v>2</v>
      </c>
      <c r="E2061" s="20" t="str">
        <f ca="1">IF(AND(J2061&lt;&gt;"", O2061&lt;&gt;"", TODAY() &gt; O2061, N2061=""), "포스팅 지연",
IF(N2061&lt;&gt;"", "포스팅 완료",
IF(M2061=TRUE, "시술 완료",
IF(L2061=TRUE, "콘텐츠 가이드 전송",
IF(NOT(ISBLANK(J2061)), "예약 확정",
IF(I2061=TRUE, "구글폼 회신",
IF(H2061=TRUE, "구글폼 전송",
IF(G2061=TRUE, "거절",
IF(F2061=TRUE, "회신 수신",
"태핑 완료 회신대기")))))
))))</f>
        <v>포스팅 완료</v>
      </c>
      <c r="F2061" s="22" t="b">
        <v>0</v>
      </c>
      <c r="G2061" s="22" t="b">
        <v>0</v>
      </c>
      <c r="H2061" s="22" t="b">
        <v>0</v>
      </c>
      <c r="I2061" s="22" t="b">
        <f>IF(COUNTIF([1]!Form_Responses1[[#All],[Instagram account
(ex. idenel_official - Do not put "@")]], LOWER(A2061)) &gt; 0, TRUE, FALSE)</f>
        <v>0</v>
      </c>
      <c r="J2061" s="23">
        <v>45860.583333333336</v>
      </c>
      <c r="K2061" s="20" t="str">
        <f>IFERROR(VLOOKUP(LOWER(A2061), '[1]설문지 응답 시트1'!I:N, 6, FALSE), "")</f>
        <v/>
      </c>
      <c r="L2061" s="22" t="b">
        <v>0</v>
      </c>
      <c r="M2061" s="22" t="b">
        <v>0</v>
      </c>
      <c r="N2061" s="33" t="s">
        <v>3211</v>
      </c>
      <c r="O2061" s="21">
        <f>IF(ISBLANK(Table1[[#This Row],[예약일(확정)]]),"",Table1[[#This Row],[예약일(확정)]]+7)</f>
        <v>45867.583333333336</v>
      </c>
      <c r="P2061" s="20"/>
      <c r="Q2061" s="20"/>
      <c r="R2061" s="20"/>
      <c r="S2061" s="20"/>
      <c r="T2061" s="20" t="s">
        <v>1962</v>
      </c>
      <c r="U2061" s="19"/>
    </row>
    <row r="2062" spans="1:21" ht="14">
      <c r="A2062" s="146" t="s">
        <v>3210</v>
      </c>
      <c r="B2062" s="144"/>
      <c r="C2062" s="34"/>
      <c r="D2062" s="144" t="s">
        <v>2</v>
      </c>
      <c r="E2062" s="11" t="str">
        <f ca="1">IF(AND(J2062&lt;&gt;"", O2062&lt;&gt;"", TODAY() &gt; O2062, N2062=""), "포스팅 지연",
IF(N2062&lt;&gt;"", "포스팅 완료",
IF(M2062=TRUE, "시술 완료",
IF(L2062=TRUE, "콘텐츠 가이드 전송",
IF(NOT(ISBLANK(J2062)), "예약 확정",
IF(I2062=TRUE, "구글폼 회신",
IF(H2062=TRUE, "구글폼 전송",
IF(G2062=TRUE, "거절",
IF(F2062=TRUE, "회신 수신",
"태핑 완료 회신대기")))))
))))</f>
        <v>포스팅 지연</v>
      </c>
      <c r="F2062" s="13" t="b">
        <v>0</v>
      </c>
      <c r="G2062" s="13" t="b">
        <v>0</v>
      </c>
      <c r="H2062" s="13" t="b">
        <v>0</v>
      </c>
      <c r="I2062" s="13" t="b">
        <f>IF(COUNTIF([1]!Form_Responses1[[#All],[Instagram account
(ex. idenel_official - Do not put "@")]], LOWER(A2062)) &gt; 0, TRUE, FALSE)</f>
        <v>0</v>
      </c>
      <c r="J2062" s="14">
        <v>45870.625</v>
      </c>
      <c r="K2062" s="11" t="str">
        <f>IFERROR(VLOOKUP(LOWER(A2062), '[1]설문지 응답 시트1'!I:N, 6, FALSE), "")</f>
        <v/>
      </c>
      <c r="L2062" s="13" t="b">
        <v>0</v>
      </c>
      <c r="M2062" s="13" t="b">
        <v>0</v>
      </c>
      <c r="N2062" s="11"/>
      <c r="O2062" s="12">
        <f>IF(ISBLANK(Table1[[#This Row],[예약일(확정)]]),"",Table1[[#This Row],[예약일(확정)]]+7)</f>
        <v>45877.625</v>
      </c>
      <c r="P2062" s="11"/>
      <c r="Q2062" s="11"/>
      <c r="R2062" s="11"/>
      <c r="S2062" s="11"/>
      <c r="T2062" s="11"/>
      <c r="U2062" s="10"/>
    </row>
    <row r="2063" spans="1:21" ht="14">
      <c r="A2063" s="129" t="s">
        <v>3209</v>
      </c>
      <c r="B2063" s="145"/>
      <c r="C2063" s="37"/>
      <c r="D2063" s="145" t="s">
        <v>2</v>
      </c>
      <c r="E2063" s="20" t="str">
        <f ca="1">IF(AND(J2063&lt;&gt;"", O2063&lt;&gt;"", TODAY() &gt; O2063, N2063=""), "포스팅 지연",
IF(N2063&lt;&gt;"", "포스팅 완료",
IF(M2063=TRUE, "시술 완료",
IF(L2063=TRUE, "콘텐츠 가이드 전송",
IF(NOT(ISBLANK(J2063)), "예약 확정",
IF(I2063=TRUE, "구글폼 회신",
IF(H2063=TRUE, "구글폼 전송",
IF(G2063=TRUE, "거절",
IF(F2063=TRUE, "회신 수신",
"태핑 완료 회신대기")))))
))))</f>
        <v>포스팅 완료</v>
      </c>
      <c r="F2063" s="22" t="b">
        <v>0</v>
      </c>
      <c r="G2063" s="22" t="b">
        <v>0</v>
      </c>
      <c r="H2063" s="22" t="b">
        <v>0</v>
      </c>
      <c r="I2063" s="22" t="b">
        <f>IF(COUNTIF([1]!Form_Responses1[[#All],[Instagram account
(ex. idenel_official - Do not put "@")]], LOWER(A2063)) &gt; 0, TRUE, FALSE)</f>
        <v>0</v>
      </c>
      <c r="J2063" s="23">
        <v>45867.583333333336</v>
      </c>
      <c r="K2063" s="20" t="str">
        <f>IFERROR(VLOOKUP(LOWER(A2063), '[1]설문지 응답 시트1'!I:N, 6, FALSE), "")</f>
        <v/>
      </c>
      <c r="L2063" s="22" t="b">
        <v>0</v>
      </c>
      <c r="M2063" s="22" t="b">
        <v>0</v>
      </c>
      <c r="N2063" s="33" t="s">
        <v>3208</v>
      </c>
      <c r="O2063" s="21">
        <f>IF(ISBLANK(Table1[[#This Row],[예약일(확정)]]),"",Table1[[#This Row],[예약일(확정)]]+7)</f>
        <v>45874.583333333336</v>
      </c>
      <c r="P2063" s="20"/>
      <c r="Q2063" s="20"/>
      <c r="R2063" s="20"/>
      <c r="S2063" s="20"/>
      <c r="T2063" s="33" t="s">
        <v>3207</v>
      </c>
      <c r="U2063" s="19"/>
    </row>
    <row r="2064" spans="1:21" ht="14">
      <c r="A2064" s="131" t="s">
        <v>3206</v>
      </c>
      <c r="B2064" s="144"/>
      <c r="C2064" s="34"/>
      <c r="D2064" s="144" t="s">
        <v>2</v>
      </c>
      <c r="E2064" s="11" t="str">
        <f ca="1">IF(AND(J2064&lt;&gt;"", O2064&lt;&gt;"", TODAY() &gt; O2064, N2064=""), "포스팅 지연",
IF(N2064&lt;&gt;"", "포스팅 완료",
IF(M2064=TRUE, "시술 완료",
IF(L2064=TRUE, "콘텐츠 가이드 전송",
IF(NOT(ISBLANK(J2064)), "예약 확정",
IF(I2064=TRUE, "구글폼 회신",
IF(H2064=TRUE, "구글폼 전송",
IF(G2064=TRUE, "거절",
IF(F2064=TRUE, "회신 수신",
"태핑 완료 회신대기")))))
))))</f>
        <v>포스팅 완료</v>
      </c>
      <c r="F2064" s="13" t="b">
        <v>0</v>
      </c>
      <c r="G2064" s="13" t="b">
        <v>0</v>
      </c>
      <c r="H2064" s="13" t="b">
        <v>0</v>
      </c>
      <c r="I2064" s="13" t="b">
        <f>IF(COUNTIF([1]!Form_Responses1[[#All],[Instagram account
(ex. idenel_official - Do not put "@")]], LOWER(A2064)) &gt; 0, TRUE, FALSE)</f>
        <v>0</v>
      </c>
      <c r="J2064" s="14">
        <v>45873.708333333336</v>
      </c>
      <c r="K2064" s="11" t="str">
        <f>IFERROR(VLOOKUP(LOWER(A2064), '[1]설문지 응답 시트1'!I:N, 6, FALSE), "")</f>
        <v/>
      </c>
      <c r="L2064" s="13" t="b">
        <v>0</v>
      </c>
      <c r="M2064" s="13" t="b">
        <v>0</v>
      </c>
      <c r="N2064" s="58" t="s">
        <v>3205</v>
      </c>
      <c r="O2064" s="12">
        <f>IF(ISBLANK(Table1[[#This Row],[예약일(확정)]]),"",Table1[[#This Row],[예약일(확정)]]+7)</f>
        <v>45880.708333333336</v>
      </c>
      <c r="P2064" s="11"/>
      <c r="Q2064" s="11"/>
      <c r="R2064" s="11"/>
      <c r="S2064" s="11"/>
      <c r="T2064" s="58" t="s">
        <v>3204</v>
      </c>
      <c r="U2064" s="10"/>
    </row>
    <row r="2065" spans="1:21" ht="17">
      <c r="A2065" s="72" t="s">
        <v>3203</v>
      </c>
      <c r="B2065" s="134" t="s">
        <v>3202</v>
      </c>
      <c r="C2065" s="70"/>
      <c r="D2065" s="71" t="s">
        <v>4</v>
      </c>
      <c r="E2065" s="20" t="str">
        <f ca="1">IF(AND(J2065&lt;&gt;"", O2065&lt;&gt;"", TODAY() &gt; O2065, N2065=""), "포스팅 지연",
IF(N2065&lt;&gt;"", "포스팅 완료",
IF(M2065=TRUE, "시술 완료",
IF(L2065=TRUE, "콘텐츠 가이드 전송",
IF(NOT(ISBLANK(J2065)), "예약 확정",
IF(I2065=TRUE, "구글폼 회신",
IF(H2065=TRUE, "구글폼 전송",
IF(G2065=TRUE, "거절",
IF(F2065=TRUE, "회신 수신",
"태핑 완료 회신대기")))))
))))</f>
        <v>구글폼 전송</v>
      </c>
      <c r="F2065" s="22" t="b">
        <v>1</v>
      </c>
      <c r="G2065" s="22" t="b">
        <v>0</v>
      </c>
      <c r="H2065" s="22" t="b">
        <v>1</v>
      </c>
      <c r="I2065" s="22" t="b">
        <f>IF(COUNTIF([1]!Form_Responses1[[#All],[Instagram account
(ex. idenel_official - Do not put "@")]], LOWER(A2065)) &gt; 0, TRUE, FALSE)</f>
        <v>0</v>
      </c>
      <c r="J2065" s="23"/>
      <c r="K2065" s="20" t="str">
        <f>IFERROR(VLOOKUP(LOWER(A2065), '[1]설문지 응답 시트1'!I:N, 6, FALSE), "")</f>
        <v/>
      </c>
      <c r="L2065" s="22" t="b">
        <v>0</v>
      </c>
      <c r="M2065" s="22" t="b">
        <v>0</v>
      </c>
      <c r="N2065" s="20"/>
      <c r="O2065" s="21" t="str">
        <f>IF(ISBLANK(Table1[[#This Row],[예약일(확정)]]),"",Table1[[#This Row],[예약일(확정)]]+7)</f>
        <v/>
      </c>
      <c r="P2065" s="20"/>
      <c r="Q2065" s="20"/>
      <c r="R2065" s="20"/>
      <c r="S2065" s="20"/>
      <c r="T2065" s="20"/>
      <c r="U2065" s="19"/>
    </row>
    <row r="2066" spans="1:21" ht="17">
      <c r="A2066" s="75" t="s">
        <v>3201</v>
      </c>
      <c r="B2066" s="143" t="s">
        <v>3200</v>
      </c>
      <c r="C2066" s="73"/>
      <c r="D2066" s="124" t="s">
        <v>4</v>
      </c>
      <c r="E2066" s="11" t="str">
        <f ca="1">IF(AND(J2066&lt;&gt;"", O2066&lt;&gt;"", TODAY() &gt; O2066, N2066=""), "포스팅 지연",
IF(N2066&lt;&gt;"", "포스팅 완료",
IF(M2066=TRUE, "시술 완료",
IF(L2066=TRUE, "콘텐츠 가이드 전송",
IF(NOT(ISBLANK(J2066)), "예약 확정",
IF(I2066=TRUE, "구글폼 회신",
IF(H2066=TRUE, "구글폼 전송",
IF(G2066=TRUE, "거절",
IF(F2066=TRUE, "회신 수신",
"태핑 완료 회신대기")))))
))))</f>
        <v>회신 수신</v>
      </c>
      <c r="F2066" s="13" t="b">
        <v>1</v>
      </c>
      <c r="G2066" s="13" t="b">
        <v>0</v>
      </c>
      <c r="H2066" s="13" t="b">
        <v>0</v>
      </c>
      <c r="I2066" s="13" t="b">
        <f>IF(COUNTIF([1]!Form_Responses1[[#All],[Instagram account
(ex. idenel_official - Do not put "@")]], LOWER(A2066)) &gt; 0, TRUE, FALSE)</f>
        <v>0</v>
      </c>
      <c r="J2066" s="14"/>
      <c r="K2066" s="11" t="str">
        <f>IFERROR(VLOOKUP(LOWER(A2066), '[1]설문지 응답 시트1'!I:N, 6, FALSE), "")</f>
        <v/>
      </c>
      <c r="L2066" s="13" t="b">
        <v>0</v>
      </c>
      <c r="M2066" s="13" t="b">
        <v>0</v>
      </c>
      <c r="N2066" s="11"/>
      <c r="O2066" s="12" t="str">
        <f>IF(ISBLANK(Table1[[#This Row],[예약일(확정)]]),"",Table1[[#This Row],[예약일(확정)]]+7)</f>
        <v/>
      </c>
      <c r="P2066" s="11"/>
      <c r="Q2066" s="11"/>
      <c r="R2066" s="11"/>
      <c r="S2066" s="11"/>
      <c r="T2066" s="11"/>
      <c r="U2066" s="10"/>
    </row>
    <row r="2067" spans="1:21" ht="17">
      <c r="A2067" s="72" t="s">
        <v>3199</v>
      </c>
      <c r="B2067" s="134" t="s">
        <v>3198</v>
      </c>
      <c r="C2067" s="70"/>
      <c r="D2067" s="71" t="s">
        <v>4</v>
      </c>
      <c r="E2067" s="20" t="str">
        <f ca="1">IF(AND(J2067&lt;&gt;"", O2067&lt;&gt;"", TODAY() &gt; O2067, N2067=""), "포스팅 지연",
IF(N2067&lt;&gt;"", "포스팅 완료",
IF(M2067=TRUE, "시술 완료",
IF(L2067=TRUE, "콘텐츠 가이드 전송",
IF(NOT(ISBLANK(J2067)), "예약 확정",
IF(I2067=TRUE, "구글폼 회신",
IF(H2067=TRUE, "구글폼 전송",
IF(G2067=TRUE, "거절",
IF(F2067=TRUE, "회신 수신",
"태핑 완료 회신대기")))))
))))</f>
        <v>태핑 완료 회신대기</v>
      </c>
      <c r="F2067" s="22" t="b">
        <v>0</v>
      </c>
      <c r="G2067" s="22" t="b">
        <v>0</v>
      </c>
      <c r="H2067" s="22" t="b">
        <v>0</v>
      </c>
      <c r="I2067" s="22" t="b">
        <f>IF(COUNTIF([1]!Form_Responses1[[#All],[Instagram account
(ex. idenel_official - Do not put "@")]], LOWER(A2067)) &gt; 0, TRUE, FALSE)</f>
        <v>0</v>
      </c>
      <c r="J2067" s="23"/>
      <c r="K2067" s="20" t="str">
        <f>IFERROR(VLOOKUP(LOWER(A2067), '[1]설문지 응답 시트1'!I:N, 6, FALSE), "")</f>
        <v/>
      </c>
      <c r="L2067" s="22" t="b">
        <v>0</v>
      </c>
      <c r="M2067" s="22" t="b">
        <v>0</v>
      </c>
      <c r="N2067" s="20"/>
      <c r="O2067" s="21" t="str">
        <f>IF(ISBLANK(Table1[[#This Row],[예약일(확정)]]),"",Table1[[#This Row],[예약일(확정)]]+7)</f>
        <v/>
      </c>
      <c r="P2067" s="20"/>
      <c r="Q2067" s="20"/>
      <c r="R2067" s="20"/>
      <c r="S2067" s="20"/>
      <c r="T2067" s="20"/>
      <c r="U2067" s="19"/>
    </row>
    <row r="2068" spans="1:21" ht="17">
      <c r="A2068" s="75" t="s">
        <v>3197</v>
      </c>
      <c r="B2068" s="143" t="s">
        <v>3196</v>
      </c>
      <c r="C2068" s="73"/>
      <c r="D2068" s="124" t="s">
        <v>4</v>
      </c>
      <c r="E2068" s="11" t="str">
        <f ca="1">IF(AND(J2068&lt;&gt;"", O2068&lt;&gt;"", TODAY() &gt; O2068, N2068=""), "포스팅 지연",
IF(N2068&lt;&gt;"", "포스팅 완료",
IF(M2068=TRUE, "시술 완료",
IF(L2068=TRUE, "콘텐츠 가이드 전송",
IF(NOT(ISBLANK(J2068)), "예약 확정",
IF(I2068=TRUE, "구글폼 회신",
IF(H2068=TRUE, "구글폼 전송",
IF(G2068=TRUE, "거절",
IF(F2068=TRUE, "회신 수신",
"태핑 완료 회신대기")))))
))))</f>
        <v>태핑 완료 회신대기</v>
      </c>
      <c r="F2068" s="13" t="b">
        <v>0</v>
      </c>
      <c r="G2068" s="13" t="b">
        <v>0</v>
      </c>
      <c r="H2068" s="13" t="b">
        <v>0</v>
      </c>
      <c r="I2068" s="13" t="b">
        <f>IF(COUNTIF([1]!Form_Responses1[[#All],[Instagram account
(ex. idenel_official - Do not put "@")]], LOWER(A2068)) &gt; 0, TRUE, FALSE)</f>
        <v>0</v>
      </c>
      <c r="J2068" s="14"/>
      <c r="K2068" s="11" t="str">
        <f>IFERROR(VLOOKUP(LOWER(A2068), '[1]설문지 응답 시트1'!I:N, 6, FALSE), "")</f>
        <v/>
      </c>
      <c r="L2068" s="13" t="b">
        <v>0</v>
      </c>
      <c r="M2068" s="13" t="b">
        <v>0</v>
      </c>
      <c r="N2068" s="11"/>
      <c r="O2068" s="12" t="str">
        <f>IF(ISBLANK(Table1[[#This Row],[예약일(확정)]]),"",Table1[[#This Row],[예약일(확정)]]+7)</f>
        <v/>
      </c>
      <c r="P2068" s="11"/>
      <c r="Q2068" s="11"/>
      <c r="R2068" s="11"/>
      <c r="S2068" s="11"/>
      <c r="T2068" s="11"/>
      <c r="U2068" s="10"/>
    </row>
    <row r="2069" spans="1:21" ht="17">
      <c r="A2069" s="72" t="s">
        <v>3195</v>
      </c>
      <c r="B2069" s="134" t="s">
        <v>3194</v>
      </c>
      <c r="C2069" s="70"/>
      <c r="D2069" s="71" t="s">
        <v>4</v>
      </c>
      <c r="E2069" s="20" t="str">
        <f ca="1">IF(AND(J2069&lt;&gt;"", O2069&lt;&gt;"", TODAY() &gt; O2069, N2069=""), "포스팅 지연",
IF(N2069&lt;&gt;"", "포스팅 완료",
IF(M2069=TRUE, "시술 완료",
IF(L2069=TRUE, "콘텐츠 가이드 전송",
IF(NOT(ISBLANK(J2069)), "예약 확정",
IF(I2069=TRUE, "구글폼 회신",
IF(H2069=TRUE, "구글폼 전송",
IF(G2069=TRUE, "거절",
IF(F2069=TRUE, "회신 수신",
"태핑 완료 회신대기")))))
))))</f>
        <v>태핑 완료 회신대기</v>
      </c>
      <c r="F2069" s="22" t="b">
        <v>0</v>
      </c>
      <c r="G2069" s="22" t="b">
        <v>0</v>
      </c>
      <c r="H2069" s="22" t="b">
        <v>0</v>
      </c>
      <c r="I2069" s="22" t="b">
        <f>IF(COUNTIF([1]!Form_Responses1[[#All],[Instagram account
(ex. idenel_official - Do not put "@")]], LOWER(A2069)) &gt; 0, TRUE, FALSE)</f>
        <v>0</v>
      </c>
      <c r="J2069" s="23"/>
      <c r="K2069" s="20" t="str">
        <f>IFERROR(VLOOKUP(LOWER(A2069), '[1]설문지 응답 시트1'!I:N, 6, FALSE), "")</f>
        <v/>
      </c>
      <c r="L2069" s="22" t="b">
        <v>0</v>
      </c>
      <c r="M2069" s="22" t="b">
        <v>0</v>
      </c>
      <c r="N2069" s="20"/>
      <c r="O2069" s="21" t="str">
        <f>IF(ISBLANK(Table1[[#This Row],[예약일(확정)]]),"",Table1[[#This Row],[예약일(확정)]]+7)</f>
        <v/>
      </c>
      <c r="P2069" s="20"/>
      <c r="Q2069" s="20"/>
      <c r="R2069" s="20"/>
      <c r="S2069" s="20"/>
      <c r="T2069" s="20"/>
      <c r="U2069" s="19"/>
    </row>
    <row r="2070" spans="1:21" ht="17">
      <c r="A2070" s="75" t="s">
        <v>3193</v>
      </c>
      <c r="B2070" s="136" t="s">
        <v>3192</v>
      </c>
      <c r="C2070" s="135"/>
      <c r="D2070" s="124" t="s">
        <v>4</v>
      </c>
      <c r="E2070" s="11" t="str">
        <f ca="1">IF(AND(J2070&lt;&gt;"", O2070&lt;&gt;"", TODAY() &gt; O2070, N2070=""), "포스팅 지연",
IF(N2070&lt;&gt;"", "포스팅 완료",
IF(M2070=TRUE, "시술 완료",
IF(L2070=TRUE, "콘텐츠 가이드 전송",
IF(NOT(ISBLANK(J2070)), "예약 확정",
IF(I2070=TRUE, "구글폼 회신",
IF(H2070=TRUE, "구글폼 전송",
IF(G2070=TRUE, "거절",
IF(F2070=TRUE, "회신 수신",
"태핑 완료 회신대기")))))
))))</f>
        <v>태핑 완료 회신대기</v>
      </c>
      <c r="F2070" s="13" t="b">
        <v>0</v>
      </c>
      <c r="G2070" s="13" t="b">
        <v>0</v>
      </c>
      <c r="H2070" s="13" t="b">
        <v>0</v>
      </c>
      <c r="I2070" s="13" t="b">
        <f>IF(COUNTIF([1]!Form_Responses1[[#All],[Instagram account
(ex. idenel_official - Do not put "@")]], LOWER(A2070)) &gt; 0, TRUE, FALSE)</f>
        <v>0</v>
      </c>
      <c r="J2070" s="14"/>
      <c r="K2070" s="11" t="str">
        <f>IFERROR(VLOOKUP(LOWER(A2070), '[1]설문지 응답 시트1'!I:N, 6, FALSE), "")</f>
        <v/>
      </c>
      <c r="L2070" s="13" t="b">
        <v>0</v>
      </c>
      <c r="M2070" s="13" t="b">
        <v>0</v>
      </c>
      <c r="N2070" s="11"/>
      <c r="O2070" s="12" t="str">
        <f>IF(ISBLANK(Table1[[#This Row],[예약일(확정)]]),"",Table1[[#This Row],[예약일(확정)]]+7)</f>
        <v/>
      </c>
      <c r="P2070" s="11"/>
      <c r="Q2070" s="11"/>
      <c r="R2070" s="11"/>
      <c r="S2070" s="11"/>
      <c r="T2070" s="11"/>
      <c r="U2070" s="10"/>
    </row>
    <row r="2071" spans="1:21" ht="17">
      <c r="A2071" s="72" t="s">
        <v>3191</v>
      </c>
      <c r="B2071" s="134" t="s">
        <v>3190</v>
      </c>
      <c r="C2071" s="70"/>
      <c r="D2071" s="71" t="s">
        <v>4</v>
      </c>
      <c r="E2071" s="20" t="str">
        <f ca="1">IF(AND(J2071&lt;&gt;"", O2071&lt;&gt;"", TODAY() &gt; O2071, N2071=""), "포스팅 지연",
IF(N2071&lt;&gt;"", "포스팅 완료",
IF(M2071=TRUE, "시술 완료",
IF(L2071=TRUE, "콘텐츠 가이드 전송",
IF(NOT(ISBLANK(J2071)), "예약 확정",
IF(I2071=TRUE, "구글폼 회신",
IF(H2071=TRUE, "구글폼 전송",
IF(G2071=TRUE, "거절",
IF(F2071=TRUE, "회신 수신",
"태핑 완료 회신대기")))))
))))</f>
        <v>태핑 완료 회신대기</v>
      </c>
      <c r="F2071" s="22" t="b">
        <v>0</v>
      </c>
      <c r="G2071" s="22" t="b">
        <v>0</v>
      </c>
      <c r="H2071" s="22" t="b">
        <v>0</v>
      </c>
      <c r="I2071" s="22" t="b">
        <f>IF(COUNTIF([1]!Form_Responses1[[#All],[Instagram account
(ex. idenel_official - Do not put "@")]], LOWER(A2071)) &gt; 0, TRUE, FALSE)</f>
        <v>0</v>
      </c>
      <c r="J2071" s="23"/>
      <c r="K2071" s="20" t="str">
        <f>IFERROR(VLOOKUP(LOWER(A2071), '[1]설문지 응답 시트1'!I:N, 6, FALSE), "")</f>
        <v/>
      </c>
      <c r="L2071" s="22" t="b">
        <v>0</v>
      </c>
      <c r="M2071" s="22" t="b">
        <v>0</v>
      </c>
      <c r="N2071" s="20"/>
      <c r="O2071" s="21" t="str">
        <f>IF(ISBLANK(Table1[[#This Row],[예약일(확정)]]),"",Table1[[#This Row],[예약일(확정)]]+7)</f>
        <v/>
      </c>
      <c r="P2071" s="20"/>
      <c r="Q2071" s="20"/>
      <c r="R2071" s="20"/>
      <c r="S2071" s="20"/>
      <c r="T2071" s="20"/>
      <c r="U2071" s="19"/>
    </row>
    <row r="2072" spans="1:21" ht="17">
      <c r="A2072" s="75" t="s">
        <v>3189</v>
      </c>
      <c r="B2072" s="143" t="s">
        <v>3188</v>
      </c>
      <c r="C2072" s="73"/>
      <c r="D2072" s="124" t="s">
        <v>4</v>
      </c>
      <c r="E2072" s="11" t="str">
        <f ca="1">IF(AND(J2072&lt;&gt;"", O2072&lt;&gt;"", TODAY() &gt; O2072, N2072=""), "포스팅 지연",
IF(N2072&lt;&gt;"", "포스팅 완료",
IF(M2072=TRUE, "시술 완료",
IF(L2072=TRUE, "콘텐츠 가이드 전송",
IF(NOT(ISBLANK(J2072)), "예약 확정",
IF(I2072=TRUE, "구글폼 회신",
IF(H2072=TRUE, "구글폼 전송",
IF(G2072=TRUE, "거절",
IF(F2072=TRUE, "회신 수신",
"태핑 완료 회신대기")))))
))))</f>
        <v>태핑 완료 회신대기</v>
      </c>
      <c r="F2072" s="13" t="b">
        <v>0</v>
      </c>
      <c r="G2072" s="13" t="b">
        <v>0</v>
      </c>
      <c r="H2072" s="13" t="b">
        <v>0</v>
      </c>
      <c r="I2072" s="13" t="b">
        <f>IF(COUNTIF([1]!Form_Responses1[[#All],[Instagram account
(ex. idenel_official - Do not put "@")]], LOWER(A2072)) &gt; 0, TRUE, FALSE)</f>
        <v>0</v>
      </c>
      <c r="J2072" s="14"/>
      <c r="K2072" s="11" t="str">
        <f>IFERROR(VLOOKUP(LOWER(A2072), '[1]설문지 응답 시트1'!I:N, 6, FALSE), "")</f>
        <v/>
      </c>
      <c r="L2072" s="13" t="b">
        <v>0</v>
      </c>
      <c r="M2072" s="13" t="b">
        <v>0</v>
      </c>
      <c r="N2072" s="11"/>
      <c r="O2072" s="12" t="str">
        <f>IF(ISBLANK(Table1[[#This Row],[예약일(확정)]]),"",Table1[[#This Row],[예약일(확정)]]+7)</f>
        <v/>
      </c>
      <c r="P2072" s="11"/>
      <c r="Q2072" s="11"/>
      <c r="R2072" s="11"/>
      <c r="S2072" s="11"/>
      <c r="T2072" s="11"/>
      <c r="U2072" s="10"/>
    </row>
    <row r="2073" spans="1:21" ht="17">
      <c r="A2073" s="72" t="s">
        <v>3187</v>
      </c>
      <c r="B2073" s="134" t="s">
        <v>3186</v>
      </c>
      <c r="C2073" s="70"/>
      <c r="D2073" s="71" t="s">
        <v>4</v>
      </c>
      <c r="E2073" s="20" t="str">
        <f ca="1">IF(AND(J2073&lt;&gt;"", O2073&lt;&gt;"", TODAY() &gt; O2073, N2073=""), "포스팅 지연",
IF(N2073&lt;&gt;"", "포스팅 완료",
IF(M2073=TRUE, "시술 완료",
IF(L2073=TRUE, "콘텐츠 가이드 전송",
IF(NOT(ISBLANK(J2073)), "예약 확정",
IF(I2073=TRUE, "구글폼 회신",
IF(H2073=TRUE, "구글폼 전송",
IF(G2073=TRUE, "거절",
IF(F2073=TRUE, "회신 수신",
"태핑 완료 회신대기")))))
))))</f>
        <v>태핑 완료 회신대기</v>
      </c>
      <c r="F2073" s="22" t="b">
        <v>0</v>
      </c>
      <c r="G2073" s="22" t="b">
        <v>0</v>
      </c>
      <c r="H2073" s="22" t="b">
        <v>0</v>
      </c>
      <c r="I2073" s="22" t="b">
        <f>IF(COUNTIF([1]!Form_Responses1[[#All],[Instagram account
(ex. idenel_official - Do not put "@")]], LOWER(A2073)) &gt; 0, TRUE, FALSE)</f>
        <v>0</v>
      </c>
      <c r="J2073" s="23"/>
      <c r="K2073" s="20" t="str">
        <f>IFERROR(VLOOKUP(LOWER(A2073), '[1]설문지 응답 시트1'!I:N, 6, FALSE), "")</f>
        <v/>
      </c>
      <c r="L2073" s="22" t="b">
        <v>0</v>
      </c>
      <c r="M2073" s="22" t="b">
        <v>0</v>
      </c>
      <c r="N2073" s="20"/>
      <c r="O2073" s="21" t="str">
        <f>IF(ISBLANK(Table1[[#This Row],[예약일(확정)]]),"",Table1[[#This Row],[예약일(확정)]]+7)</f>
        <v/>
      </c>
      <c r="P2073" s="20"/>
      <c r="Q2073" s="20"/>
      <c r="R2073" s="20"/>
      <c r="S2073" s="20"/>
      <c r="T2073" s="20"/>
      <c r="U2073" s="19"/>
    </row>
    <row r="2074" spans="1:21" ht="17">
      <c r="A2074" s="75" t="s">
        <v>3185</v>
      </c>
      <c r="B2074" s="143" t="s">
        <v>3184</v>
      </c>
      <c r="C2074" s="73"/>
      <c r="D2074" s="124" t="s">
        <v>4</v>
      </c>
      <c r="E2074" s="11" t="str">
        <f ca="1">IF(AND(J2074&lt;&gt;"", O2074&lt;&gt;"", TODAY() &gt; O2074, N2074=""), "포스팅 지연",
IF(N2074&lt;&gt;"", "포스팅 완료",
IF(M2074=TRUE, "시술 완료",
IF(L2074=TRUE, "콘텐츠 가이드 전송",
IF(NOT(ISBLANK(J2074)), "예약 확정",
IF(I2074=TRUE, "구글폼 회신",
IF(H2074=TRUE, "구글폼 전송",
IF(G2074=TRUE, "거절",
IF(F2074=TRUE, "회신 수신",
"태핑 완료 회신대기")))))
))))</f>
        <v>회신 수신</v>
      </c>
      <c r="F2074" s="13" t="b">
        <v>1</v>
      </c>
      <c r="G2074" s="13" t="b">
        <v>0</v>
      </c>
      <c r="H2074" s="13" t="b">
        <v>0</v>
      </c>
      <c r="I2074" s="13" t="b">
        <f>IF(COUNTIF([1]!Form_Responses1[[#All],[Instagram account
(ex. idenel_official - Do not put "@")]], LOWER(A2074)) &gt; 0, TRUE, FALSE)</f>
        <v>0</v>
      </c>
      <c r="J2074" s="14"/>
      <c r="K2074" s="11" t="str">
        <f>IFERROR(VLOOKUP(LOWER(A2074), '[1]설문지 응답 시트1'!I:N, 6, FALSE), "")</f>
        <v/>
      </c>
      <c r="L2074" s="13" t="b">
        <v>0</v>
      </c>
      <c r="M2074" s="13" t="b">
        <v>0</v>
      </c>
      <c r="N2074" s="11"/>
      <c r="O2074" s="12" t="str">
        <f>IF(ISBLANK(Table1[[#This Row],[예약일(확정)]]),"",Table1[[#This Row],[예약일(확정)]]+7)</f>
        <v/>
      </c>
      <c r="P2074" s="11"/>
      <c r="Q2074" s="11"/>
      <c r="R2074" s="11"/>
      <c r="S2074" s="11"/>
      <c r="T2074" s="11"/>
      <c r="U2074" s="10"/>
    </row>
    <row r="2075" spans="1:21" ht="17">
      <c r="A2075" s="72" t="s">
        <v>3183</v>
      </c>
      <c r="B2075" s="134" t="s">
        <v>3182</v>
      </c>
      <c r="C2075" s="70"/>
      <c r="D2075" s="71" t="s">
        <v>4</v>
      </c>
      <c r="E2075" s="20" t="str">
        <f ca="1">IF(AND(J2075&lt;&gt;"", O2075&lt;&gt;"", TODAY() &gt; O2075, N2075=""), "포스팅 지연",
IF(N2075&lt;&gt;"", "포스팅 완료",
IF(M2075=TRUE, "시술 완료",
IF(L2075=TRUE, "콘텐츠 가이드 전송",
IF(NOT(ISBLANK(J2075)), "예약 확정",
IF(I2075=TRUE, "구글폼 회신",
IF(H2075=TRUE, "구글폼 전송",
IF(G2075=TRUE, "거절",
IF(F2075=TRUE, "회신 수신",
"태핑 완료 회신대기")))))
))))</f>
        <v>태핑 완료 회신대기</v>
      </c>
      <c r="F2075" s="22" t="b">
        <v>0</v>
      </c>
      <c r="G2075" s="22" t="b">
        <v>0</v>
      </c>
      <c r="H2075" s="22" t="b">
        <v>0</v>
      </c>
      <c r="I2075" s="22" t="b">
        <f>IF(COUNTIF([1]!Form_Responses1[[#All],[Instagram account
(ex. idenel_official - Do not put "@")]], LOWER(A2075)) &gt; 0, TRUE, FALSE)</f>
        <v>0</v>
      </c>
      <c r="J2075" s="23"/>
      <c r="K2075" s="20" t="str">
        <f>IFERROR(VLOOKUP(LOWER(A2075), '[1]설문지 응답 시트1'!I:N, 6, FALSE), "")</f>
        <v/>
      </c>
      <c r="L2075" s="22" t="b">
        <v>0</v>
      </c>
      <c r="M2075" s="22" t="b">
        <v>0</v>
      </c>
      <c r="N2075" s="20"/>
      <c r="O2075" s="21" t="str">
        <f>IF(ISBLANK(Table1[[#This Row],[예약일(확정)]]),"",Table1[[#This Row],[예약일(확정)]]+7)</f>
        <v/>
      </c>
      <c r="P2075" s="20"/>
      <c r="Q2075" s="20"/>
      <c r="R2075" s="20"/>
      <c r="S2075" s="20"/>
      <c r="T2075" s="20"/>
      <c r="U2075" s="19"/>
    </row>
    <row r="2076" spans="1:21" ht="17">
      <c r="A2076" s="75" t="s">
        <v>3181</v>
      </c>
      <c r="B2076" s="143" t="s">
        <v>3180</v>
      </c>
      <c r="C2076" s="73"/>
      <c r="D2076" s="124" t="s">
        <v>4</v>
      </c>
      <c r="E2076" s="11" t="str">
        <f ca="1">IF(AND(J2076&lt;&gt;"", O2076&lt;&gt;"", TODAY() &gt; O2076, N2076=""), "포스팅 지연",
IF(N2076&lt;&gt;"", "포스팅 완료",
IF(M2076=TRUE, "시술 완료",
IF(L2076=TRUE, "콘텐츠 가이드 전송",
IF(NOT(ISBLANK(J2076)), "예약 확정",
IF(I2076=TRUE, "구글폼 회신",
IF(H2076=TRUE, "구글폼 전송",
IF(G2076=TRUE, "거절",
IF(F2076=TRUE, "회신 수신",
"태핑 완료 회신대기")))))
))))</f>
        <v>태핑 완료 회신대기</v>
      </c>
      <c r="F2076" s="13" t="b">
        <v>0</v>
      </c>
      <c r="G2076" s="13" t="b">
        <v>0</v>
      </c>
      <c r="H2076" s="13" t="b">
        <v>0</v>
      </c>
      <c r="I2076" s="13" t="b">
        <f>IF(COUNTIF([1]!Form_Responses1[[#All],[Instagram account
(ex. idenel_official - Do not put "@")]], LOWER(A2076)) &gt; 0, TRUE, FALSE)</f>
        <v>0</v>
      </c>
      <c r="J2076" s="14"/>
      <c r="K2076" s="11" t="str">
        <f>IFERROR(VLOOKUP(LOWER(A2076), '[1]설문지 응답 시트1'!I:N, 6, FALSE), "")</f>
        <v/>
      </c>
      <c r="L2076" s="13" t="b">
        <v>0</v>
      </c>
      <c r="M2076" s="13" t="b">
        <v>0</v>
      </c>
      <c r="N2076" s="11"/>
      <c r="O2076" s="12" t="str">
        <f>IF(ISBLANK(Table1[[#This Row],[예약일(확정)]]),"",Table1[[#This Row],[예약일(확정)]]+7)</f>
        <v/>
      </c>
      <c r="P2076" s="11"/>
      <c r="Q2076" s="11"/>
      <c r="R2076" s="11"/>
      <c r="S2076" s="11"/>
      <c r="T2076" s="11"/>
      <c r="U2076" s="10"/>
    </row>
    <row r="2077" spans="1:21" ht="17">
      <c r="A2077" s="72" t="s">
        <v>3179</v>
      </c>
      <c r="B2077" s="134" t="s">
        <v>3178</v>
      </c>
      <c r="C2077" s="70"/>
      <c r="D2077" s="71" t="s">
        <v>4</v>
      </c>
      <c r="E2077" s="20" t="str">
        <f ca="1">IF(AND(J2077&lt;&gt;"", O2077&lt;&gt;"", TODAY() &gt; O2077, N2077=""), "포스팅 지연",
IF(N2077&lt;&gt;"", "포스팅 완료",
IF(M2077=TRUE, "시술 완료",
IF(L2077=TRUE, "콘텐츠 가이드 전송",
IF(NOT(ISBLANK(J2077)), "예약 확정",
IF(I2077=TRUE, "구글폼 회신",
IF(H2077=TRUE, "구글폼 전송",
IF(G2077=TRUE, "거절",
IF(F2077=TRUE, "회신 수신",
"태핑 완료 회신대기")))))
))))</f>
        <v>태핑 완료 회신대기</v>
      </c>
      <c r="F2077" s="22" t="b">
        <v>0</v>
      </c>
      <c r="G2077" s="22" t="b">
        <v>0</v>
      </c>
      <c r="H2077" s="22" t="b">
        <v>0</v>
      </c>
      <c r="I2077" s="22" t="b">
        <f>IF(COUNTIF([1]!Form_Responses1[[#All],[Instagram account
(ex. idenel_official - Do not put "@")]], LOWER(A2077)) &gt; 0, TRUE, FALSE)</f>
        <v>0</v>
      </c>
      <c r="J2077" s="23"/>
      <c r="K2077" s="20" t="str">
        <f>IFERROR(VLOOKUP(LOWER(A2077), '[1]설문지 응답 시트1'!I:N, 6, FALSE), "")</f>
        <v/>
      </c>
      <c r="L2077" s="22" t="b">
        <v>0</v>
      </c>
      <c r="M2077" s="22" t="b">
        <v>0</v>
      </c>
      <c r="N2077" s="20"/>
      <c r="O2077" s="21" t="str">
        <f>IF(ISBLANK(Table1[[#This Row],[예약일(확정)]]),"",Table1[[#This Row],[예약일(확정)]]+7)</f>
        <v/>
      </c>
      <c r="P2077" s="20"/>
      <c r="Q2077" s="20"/>
      <c r="R2077" s="20"/>
      <c r="S2077" s="20"/>
      <c r="T2077" s="20"/>
      <c r="U2077" s="19"/>
    </row>
    <row r="2078" spans="1:21" ht="17">
      <c r="A2078" s="75" t="s">
        <v>3177</v>
      </c>
      <c r="B2078" s="143" t="s">
        <v>3176</v>
      </c>
      <c r="C2078" s="73"/>
      <c r="D2078" s="124" t="s">
        <v>4</v>
      </c>
      <c r="E2078" s="11" t="str">
        <f ca="1">IF(AND(J2078&lt;&gt;"", O2078&lt;&gt;"", TODAY() &gt; O2078, N2078=""), "포스팅 지연",
IF(N2078&lt;&gt;"", "포스팅 완료",
IF(M2078=TRUE, "시술 완료",
IF(L2078=TRUE, "콘텐츠 가이드 전송",
IF(NOT(ISBLANK(J2078)), "예약 확정",
IF(I2078=TRUE, "구글폼 회신",
IF(H2078=TRUE, "구글폼 전송",
IF(G2078=TRUE, "거절",
IF(F2078=TRUE, "회신 수신",
"태핑 완료 회신대기")))))
))))</f>
        <v>구글폼 전송</v>
      </c>
      <c r="F2078" s="13" t="b">
        <v>1</v>
      </c>
      <c r="G2078" s="13" t="b">
        <v>0</v>
      </c>
      <c r="H2078" s="13" t="b">
        <v>1</v>
      </c>
      <c r="I2078" s="13" t="b">
        <f>IF(COUNTIF([1]!Form_Responses1[[#All],[Instagram account
(ex. idenel_official - Do not put "@")]], LOWER(A2078)) &gt; 0, TRUE, FALSE)</f>
        <v>0</v>
      </c>
      <c r="J2078" s="14"/>
      <c r="K2078" s="11" t="str">
        <f>IFERROR(VLOOKUP(LOWER(A2078), '[1]설문지 응답 시트1'!I:N, 6, FALSE), "")</f>
        <v/>
      </c>
      <c r="L2078" s="13" t="b">
        <v>0</v>
      </c>
      <c r="M2078" s="13" t="b">
        <v>0</v>
      </c>
      <c r="N2078" s="11"/>
      <c r="O2078" s="12" t="str">
        <f>IF(ISBLANK(Table1[[#This Row],[예약일(확정)]]),"",Table1[[#This Row],[예약일(확정)]]+7)</f>
        <v/>
      </c>
      <c r="P2078" s="11"/>
      <c r="Q2078" s="11"/>
      <c r="R2078" s="11"/>
      <c r="S2078" s="11"/>
      <c r="T2078" s="11"/>
      <c r="U2078" s="10"/>
    </row>
    <row r="2079" spans="1:21" ht="17">
      <c r="A2079" s="72" t="s">
        <v>3175</v>
      </c>
      <c r="B2079" s="134" t="s">
        <v>3174</v>
      </c>
      <c r="C2079" s="70"/>
      <c r="D2079" s="71" t="s">
        <v>4</v>
      </c>
      <c r="E2079" s="20" t="str">
        <f ca="1">IF(AND(J2079&lt;&gt;"", O2079&lt;&gt;"", TODAY() &gt; O2079, N2079=""), "포스팅 지연",
IF(N2079&lt;&gt;"", "포스팅 완료",
IF(M2079=TRUE, "시술 완료",
IF(L2079=TRUE, "콘텐츠 가이드 전송",
IF(NOT(ISBLANK(J2079)), "예약 확정",
IF(I2079=TRUE, "구글폼 회신",
IF(H2079=TRUE, "구글폼 전송",
IF(G2079=TRUE, "거절",
IF(F2079=TRUE, "회신 수신",
"태핑 완료 회신대기")))))
))))</f>
        <v>회신 수신</v>
      </c>
      <c r="F2079" s="22" t="b">
        <v>1</v>
      </c>
      <c r="G2079" s="22" t="b">
        <v>0</v>
      </c>
      <c r="H2079" s="22" t="b">
        <v>0</v>
      </c>
      <c r="I2079" s="22" t="b">
        <f>IF(COUNTIF([1]!Form_Responses1[[#All],[Instagram account
(ex. idenel_official - Do not put "@")]], LOWER(A2079)) &gt; 0, TRUE, FALSE)</f>
        <v>0</v>
      </c>
      <c r="J2079" s="23"/>
      <c r="K2079" s="20" t="str">
        <f>IFERROR(VLOOKUP(LOWER(A2079), '[1]설문지 응답 시트1'!I:N, 6, FALSE), "")</f>
        <v/>
      </c>
      <c r="L2079" s="22" t="b">
        <v>0</v>
      </c>
      <c r="M2079" s="22" t="b">
        <v>0</v>
      </c>
      <c r="N2079" s="20"/>
      <c r="O2079" s="21" t="str">
        <f>IF(ISBLANK(Table1[[#This Row],[예약일(확정)]]),"",Table1[[#This Row],[예약일(확정)]]+7)</f>
        <v/>
      </c>
      <c r="P2079" s="20"/>
      <c r="Q2079" s="20"/>
      <c r="R2079" s="20"/>
      <c r="S2079" s="20"/>
      <c r="T2079" s="20"/>
      <c r="U2079" s="19"/>
    </row>
    <row r="2080" spans="1:21" ht="17">
      <c r="A2080" s="75" t="s">
        <v>3173</v>
      </c>
      <c r="B2080" s="143" t="s">
        <v>3172</v>
      </c>
      <c r="C2080" s="73"/>
      <c r="D2080" s="124" t="s">
        <v>4</v>
      </c>
      <c r="E2080" s="11" t="str">
        <f ca="1">IF(AND(J2080&lt;&gt;"", O2080&lt;&gt;"", TODAY() &gt; O2080, N2080=""), "포스팅 지연",
IF(N2080&lt;&gt;"", "포스팅 완료",
IF(M2080=TRUE, "시술 완료",
IF(L2080=TRUE, "콘텐츠 가이드 전송",
IF(NOT(ISBLANK(J2080)), "예약 확정",
IF(I2080=TRUE, "구글폼 회신",
IF(H2080=TRUE, "구글폼 전송",
IF(G2080=TRUE, "거절",
IF(F2080=TRUE, "회신 수신",
"태핑 완료 회신대기")))))
))))</f>
        <v>태핑 완료 회신대기</v>
      </c>
      <c r="F2080" s="13" t="b">
        <v>0</v>
      </c>
      <c r="G2080" s="13" t="b">
        <v>0</v>
      </c>
      <c r="H2080" s="13" t="b">
        <v>0</v>
      </c>
      <c r="I2080" s="13" t="b">
        <f>IF(COUNTIF([1]!Form_Responses1[[#All],[Instagram account
(ex. idenel_official - Do not put "@")]], LOWER(A2080)) &gt; 0, TRUE, FALSE)</f>
        <v>0</v>
      </c>
      <c r="J2080" s="14"/>
      <c r="K2080" s="11" t="str">
        <f>IFERROR(VLOOKUP(LOWER(A2080), '[1]설문지 응답 시트1'!I:N, 6, FALSE), "")</f>
        <v/>
      </c>
      <c r="L2080" s="13" t="b">
        <v>0</v>
      </c>
      <c r="M2080" s="13" t="b">
        <v>0</v>
      </c>
      <c r="N2080" s="11"/>
      <c r="O2080" s="12" t="str">
        <f>IF(ISBLANK(Table1[[#This Row],[예약일(확정)]]),"",Table1[[#This Row],[예약일(확정)]]+7)</f>
        <v/>
      </c>
      <c r="P2080" s="11"/>
      <c r="Q2080" s="11"/>
      <c r="R2080" s="11"/>
      <c r="S2080" s="11"/>
      <c r="T2080" s="11"/>
      <c r="U2080" s="10"/>
    </row>
    <row r="2081" spans="1:21" ht="17">
      <c r="A2081" s="72" t="s">
        <v>3171</v>
      </c>
      <c r="B2081" s="134" t="s">
        <v>3170</v>
      </c>
      <c r="C2081" s="70"/>
      <c r="D2081" s="71" t="s">
        <v>4</v>
      </c>
      <c r="E2081" s="20" t="str">
        <f ca="1">IF(AND(J2081&lt;&gt;"", O2081&lt;&gt;"", TODAY() &gt; O2081, N2081=""), "포스팅 지연",
IF(N2081&lt;&gt;"", "포스팅 완료",
IF(M2081=TRUE, "시술 완료",
IF(L2081=TRUE, "콘텐츠 가이드 전송",
IF(NOT(ISBLANK(J2081)), "예약 확정",
IF(I2081=TRUE, "구글폼 회신",
IF(H2081=TRUE, "구글폼 전송",
IF(G2081=TRUE, "거절",
IF(F2081=TRUE, "회신 수신",
"태핑 완료 회신대기")))))
))))</f>
        <v>태핑 완료 회신대기</v>
      </c>
      <c r="F2081" s="22" t="b">
        <v>0</v>
      </c>
      <c r="G2081" s="22" t="b">
        <v>0</v>
      </c>
      <c r="H2081" s="22" t="b">
        <v>0</v>
      </c>
      <c r="I2081" s="22" t="b">
        <f>IF(COUNTIF([1]!Form_Responses1[[#All],[Instagram account
(ex. idenel_official - Do not put "@")]], LOWER(A2081)) &gt; 0, TRUE, FALSE)</f>
        <v>0</v>
      </c>
      <c r="J2081" s="23"/>
      <c r="K2081" s="20" t="str">
        <f>IFERROR(VLOOKUP(LOWER(A2081), '[1]설문지 응답 시트1'!I:N, 6, FALSE), "")</f>
        <v/>
      </c>
      <c r="L2081" s="22" t="b">
        <v>0</v>
      </c>
      <c r="M2081" s="22" t="b">
        <v>0</v>
      </c>
      <c r="N2081" s="20"/>
      <c r="O2081" s="21" t="str">
        <f>IF(ISBLANK(Table1[[#This Row],[예약일(확정)]]),"",Table1[[#This Row],[예약일(확정)]]+7)</f>
        <v/>
      </c>
      <c r="P2081" s="20"/>
      <c r="Q2081" s="20"/>
      <c r="R2081" s="20"/>
      <c r="S2081" s="20"/>
      <c r="T2081" s="20"/>
      <c r="U2081" s="19"/>
    </row>
    <row r="2082" spans="1:21" ht="17">
      <c r="A2082" s="75" t="s">
        <v>3169</v>
      </c>
      <c r="B2082" s="143" t="s">
        <v>3168</v>
      </c>
      <c r="C2082" s="73"/>
      <c r="D2082" s="124" t="s">
        <v>4</v>
      </c>
      <c r="E2082" s="11" t="str">
        <f ca="1">IF(AND(J2082&lt;&gt;"", O2082&lt;&gt;"", TODAY() &gt; O2082, N2082=""), "포스팅 지연",
IF(N2082&lt;&gt;"", "포스팅 완료",
IF(M2082=TRUE, "시술 완료",
IF(L2082=TRUE, "콘텐츠 가이드 전송",
IF(NOT(ISBLANK(J2082)), "예약 확정",
IF(I2082=TRUE, "구글폼 회신",
IF(H2082=TRUE, "구글폼 전송",
IF(G2082=TRUE, "거절",
IF(F2082=TRUE, "회신 수신",
"태핑 완료 회신대기")))))
))))</f>
        <v>태핑 완료 회신대기</v>
      </c>
      <c r="F2082" s="13" t="b">
        <v>0</v>
      </c>
      <c r="G2082" s="13" t="b">
        <v>0</v>
      </c>
      <c r="H2082" s="13" t="b">
        <v>0</v>
      </c>
      <c r="I2082" s="13" t="b">
        <f>IF(COUNTIF([1]!Form_Responses1[[#All],[Instagram account
(ex. idenel_official - Do not put "@")]], LOWER(A2082)) &gt; 0, TRUE, FALSE)</f>
        <v>0</v>
      </c>
      <c r="J2082" s="14"/>
      <c r="K2082" s="11" t="str">
        <f>IFERROR(VLOOKUP(LOWER(A2082), '[1]설문지 응답 시트1'!I:N, 6, FALSE), "")</f>
        <v/>
      </c>
      <c r="L2082" s="13" t="b">
        <v>0</v>
      </c>
      <c r="M2082" s="13" t="b">
        <v>0</v>
      </c>
      <c r="N2082" s="11"/>
      <c r="O2082" s="12" t="str">
        <f>IF(ISBLANK(Table1[[#This Row],[예약일(확정)]]),"",Table1[[#This Row],[예약일(확정)]]+7)</f>
        <v/>
      </c>
      <c r="P2082" s="11"/>
      <c r="Q2082" s="11"/>
      <c r="R2082" s="11"/>
      <c r="S2082" s="11"/>
      <c r="T2082" s="11"/>
      <c r="U2082" s="10"/>
    </row>
    <row r="2083" spans="1:21" ht="17">
      <c r="A2083" s="72" t="s">
        <v>3167</v>
      </c>
      <c r="B2083" s="134" t="s">
        <v>3166</v>
      </c>
      <c r="C2083" s="70"/>
      <c r="D2083" s="71" t="s">
        <v>4</v>
      </c>
      <c r="E2083" s="20" t="str">
        <f ca="1">IF(AND(J2083&lt;&gt;"", O2083&lt;&gt;"", TODAY() &gt; O2083, N2083=""), "포스팅 지연",
IF(N2083&lt;&gt;"", "포스팅 완료",
IF(M2083=TRUE, "시술 완료",
IF(L2083=TRUE, "콘텐츠 가이드 전송",
IF(NOT(ISBLANK(J2083)), "예약 확정",
IF(I2083=TRUE, "구글폼 회신",
IF(H2083=TRUE, "구글폼 전송",
IF(G2083=TRUE, "거절",
IF(F2083=TRUE, "회신 수신",
"태핑 완료 회신대기")))))
))))</f>
        <v>태핑 완료 회신대기</v>
      </c>
      <c r="F2083" s="22" t="b">
        <v>0</v>
      </c>
      <c r="G2083" s="22" t="b">
        <v>0</v>
      </c>
      <c r="H2083" s="22" t="b">
        <v>0</v>
      </c>
      <c r="I2083" s="22" t="b">
        <f>IF(COUNTIF([1]!Form_Responses1[[#All],[Instagram account
(ex. idenel_official - Do not put "@")]], LOWER(A2083)) &gt; 0, TRUE, FALSE)</f>
        <v>0</v>
      </c>
      <c r="J2083" s="23"/>
      <c r="K2083" s="20" t="str">
        <f>IFERROR(VLOOKUP(LOWER(A2083), '[1]설문지 응답 시트1'!I:N, 6, FALSE), "")</f>
        <v/>
      </c>
      <c r="L2083" s="22" t="b">
        <v>0</v>
      </c>
      <c r="M2083" s="22" t="b">
        <v>0</v>
      </c>
      <c r="N2083" s="20"/>
      <c r="O2083" s="21" t="str">
        <f>IF(ISBLANK(Table1[[#This Row],[예약일(확정)]]),"",Table1[[#This Row],[예약일(확정)]]+7)</f>
        <v/>
      </c>
      <c r="P2083" s="20"/>
      <c r="Q2083" s="20"/>
      <c r="R2083" s="20"/>
      <c r="S2083" s="20"/>
      <c r="T2083" s="20"/>
      <c r="U2083" s="19"/>
    </row>
    <row r="2084" spans="1:21" ht="17">
      <c r="A2084" s="75" t="s">
        <v>3165</v>
      </c>
      <c r="B2084" s="143" t="s">
        <v>3164</v>
      </c>
      <c r="C2084" s="73"/>
      <c r="D2084" s="124" t="s">
        <v>4</v>
      </c>
      <c r="E2084" s="11" t="str">
        <f ca="1">IF(AND(J2084&lt;&gt;"", O2084&lt;&gt;"", TODAY() &gt; O2084, N2084=""), "포스팅 지연",
IF(N2084&lt;&gt;"", "포스팅 완료",
IF(M2084=TRUE, "시술 완료",
IF(L2084=TRUE, "콘텐츠 가이드 전송",
IF(NOT(ISBLANK(J2084)), "예약 확정",
IF(I2084=TRUE, "구글폼 회신",
IF(H2084=TRUE, "구글폼 전송",
IF(G2084=TRUE, "거절",
IF(F2084=TRUE, "회신 수신",
"태핑 완료 회신대기")))))
))))</f>
        <v>태핑 완료 회신대기</v>
      </c>
      <c r="F2084" s="13" t="b">
        <v>0</v>
      </c>
      <c r="G2084" s="13" t="b">
        <v>0</v>
      </c>
      <c r="H2084" s="13" t="b">
        <v>0</v>
      </c>
      <c r="I2084" s="13" t="b">
        <f>IF(COUNTIF([1]!Form_Responses1[[#All],[Instagram account
(ex. idenel_official - Do not put "@")]], LOWER(A2084)) &gt; 0, TRUE, FALSE)</f>
        <v>0</v>
      </c>
      <c r="J2084" s="14"/>
      <c r="K2084" s="11" t="str">
        <f>IFERROR(VLOOKUP(LOWER(A2084), '[1]설문지 응답 시트1'!I:N, 6, FALSE), "")</f>
        <v/>
      </c>
      <c r="L2084" s="13" t="b">
        <v>0</v>
      </c>
      <c r="M2084" s="13" t="b">
        <v>0</v>
      </c>
      <c r="N2084" s="11"/>
      <c r="O2084" s="12" t="str">
        <f>IF(ISBLANK(Table1[[#This Row],[예약일(확정)]]),"",Table1[[#This Row],[예약일(확정)]]+7)</f>
        <v/>
      </c>
      <c r="P2084" s="11"/>
      <c r="Q2084" s="11"/>
      <c r="R2084" s="11"/>
      <c r="S2084" s="11"/>
      <c r="T2084" s="11"/>
      <c r="U2084" s="10"/>
    </row>
    <row r="2085" spans="1:21" ht="17">
      <c r="A2085" s="72" t="s">
        <v>3163</v>
      </c>
      <c r="B2085" s="134" t="s">
        <v>3162</v>
      </c>
      <c r="C2085" s="70"/>
      <c r="D2085" s="71" t="s">
        <v>4</v>
      </c>
      <c r="E2085" s="20" t="str">
        <f ca="1">IF(AND(J2085&lt;&gt;"", O2085&lt;&gt;"", TODAY() &gt; O2085, N2085=""), "포스팅 지연",
IF(N2085&lt;&gt;"", "포스팅 완료",
IF(M2085=TRUE, "시술 완료",
IF(L2085=TRUE, "콘텐츠 가이드 전송",
IF(NOT(ISBLANK(J2085)), "예약 확정",
IF(I2085=TRUE, "구글폼 회신",
IF(H2085=TRUE, "구글폼 전송",
IF(G2085=TRUE, "거절",
IF(F2085=TRUE, "회신 수신",
"태핑 완료 회신대기")))))
))))</f>
        <v>태핑 완료 회신대기</v>
      </c>
      <c r="F2085" s="22" t="b">
        <v>0</v>
      </c>
      <c r="G2085" s="22" t="b">
        <v>0</v>
      </c>
      <c r="H2085" s="22" t="b">
        <v>0</v>
      </c>
      <c r="I2085" s="22" t="b">
        <f>IF(COUNTIF([1]!Form_Responses1[[#All],[Instagram account
(ex. idenel_official - Do not put "@")]], LOWER(A2085)) &gt; 0, TRUE, FALSE)</f>
        <v>0</v>
      </c>
      <c r="J2085" s="23"/>
      <c r="K2085" s="20" t="str">
        <f>IFERROR(VLOOKUP(LOWER(A2085), '[1]설문지 응답 시트1'!I:N, 6, FALSE), "")</f>
        <v/>
      </c>
      <c r="L2085" s="22" t="b">
        <v>0</v>
      </c>
      <c r="M2085" s="22" t="b">
        <v>0</v>
      </c>
      <c r="N2085" s="20"/>
      <c r="O2085" s="21" t="str">
        <f>IF(ISBLANK(Table1[[#This Row],[예약일(확정)]]),"",Table1[[#This Row],[예약일(확정)]]+7)</f>
        <v/>
      </c>
      <c r="P2085" s="20"/>
      <c r="Q2085" s="20"/>
      <c r="R2085" s="20"/>
      <c r="S2085" s="20"/>
      <c r="T2085" s="20"/>
      <c r="U2085" s="19"/>
    </row>
    <row r="2086" spans="1:21" ht="17">
      <c r="A2086" s="142" t="s">
        <v>3161</v>
      </c>
      <c r="B2086" s="90" t="s">
        <v>3160</v>
      </c>
      <c r="C2086" s="89"/>
      <c r="D2086" s="124" t="s">
        <v>4</v>
      </c>
      <c r="E2086" s="11" t="str">
        <f ca="1">IF(AND(J2086&lt;&gt;"", O2086&lt;&gt;"", TODAY() &gt; O2086, N2086=""), "포스팅 지연",
IF(N2086&lt;&gt;"", "포스팅 완료",
IF(M2086=TRUE, "시술 완료",
IF(L2086=TRUE, "콘텐츠 가이드 전송",
IF(NOT(ISBLANK(J2086)), "예약 확정",
IF(I2086=TRUE, "구글폼 회신",
IF(H2086=TRUE, "구글폼 전송",
IF(G2086=TRUE, "거절",
IF(F2086=TRUE, "회신 수신",
"태핑 완료 회신대기")))))
))))</f>
        <v>예약 확정</v>
      </c>
      <c r="F2086" s="13" t="b">
        <v>1</v>
      </c>
      <c r="G2086" s="13" t="b">
        <v>0</v>
      </c>
      <c r="H2086" s="13" t="b">
        <v>1</v>
      </c>
      <c r="I2086" s="13" t="b">
        <f>IF(COUNTIF([1]!Form_Responses1[[#All],[Instagram account
(ex. idenel_official - Do not put "@")]], LOWER(A2086)) &gt; 0, TRUE, FALSE)</f>
        <v>0</v>
      </c>
      <c r="J2086" s="14">
        <v>45915.666666666664</v>
      </c>
      <c r="K2086" s="11" t="s">
        <v>339</v>
      </c>
      <c r="L2086" s="13" t="b">
        <v>0</v>
      </c>
      <c r="M2086" s="13" t="b">
        <v>0</v>
      </c>
      <c r="N2086" s="11"/>
      <c r="O2086" s="12">
        <f>IF(ISBLANK(Table1[[#This Row],[예약일(확정)]]),"",Table1[[#This Row],[예약일(확정)]]+7)</f>
        <v>45922.666666666664</v>
      </c>
      <c r="P2086" s="11"/>
      <c r="Q2086" s="11"/>
      <c r="R2086" s="11"/>
      <c r="S2086" s="11"/>
      <c r="T2086" s="11"/>
      <c r="U2086" s="10"/>
    </row>
    <row r="2087" spans="1:21" ht="17">
      <c r="A2087" s="71" t="s">
        <v>3159</v>
      </c>
      <c r="B2087" s="112" t="s">
        <v>3158</v>
      </c>
      <c r="C2087" s="111"/>
      <c r="D2087" s="71" t="s">
        <v>4</v>
      </c>
      <c r="E2087" s="20" t="str">
        <f ca="1">IF(AND(J2087&lt;&gt;"", O2087&lt;&gt;"", TODAY() &gt; O2087, N2087=""), "포스팅 지연",
IF(N2087&lt;&gt;"", "포스팅 완료",
IF(M2087=TRUE, "시술 완료",
IF(L2087=TRUE, "콘텐츠 가이드 전송",
IF(NOT(ISBLANK(J2087)), "예약 확정",
IF(I2087=TRUE, "구글폼 회신",
IF(H2087=TRUE, "구글폼 전송",
IF(G2087=TRUE, "거절",
IF(F2087=TRUE, "회신 수신",
"태핑 완료 회신대기")))))
))))</f>
        <v>태핑 완료 회신대기</v>
      </c>
      <c r="F2087" s="22" t="b">
        <v>0</v>
      </c>
      <c r="G2087" s="22" t="b">
        <v>0</v>
      </c>
      <c r="H2087" s="22" t="b">
        <v>0</v>
      </c>
      <c r="I2087" s="22" t="b">
        <f>IF(COUNTIF([1]!Form_Responses1[[#All],[Instagram account
(ex. idenel_official - Do not put "@")]], LOWER(A2087)) &gt; 0, TRUE, FALSE)</f>
        <v>0</v>
      </c>
      <c r="J2087" s="23"/>
      <c r="K2087" s="20" t="str">
        <f>IFERROR(VLOOKUP(LOWER(A2087), '[1]설문지 응답 시트1'!I:N, 6, FALSE), "")</f>
        <v/>
      </c>
      <c r="L2087" s="22" t="b">
        <v>0</v>
      </c>
      <c r="M2087" s="22" t="b">
        <v>0</v>
      </c>
      <c r="N2087" s="20"/>
      <c r="O2087" s="21" t="str">
        <f>IF(ISBLANK(Table1[[#This Row],[예약일(확정)]]),"",Table1[[#This Row],[예약일(확정)]]+7)</f>
        <v/>
      </c>
      <c r="P2087" s="20"/>
      <c r="Q2087" s="20"/>
      <c r="R2087" s="20"/>
      <c r="S2087" s="20"/>
      <c r="T2087" s="20"/>
      <c r="U2087" s="19"/>
    </row>
    <row r="2088" spans="1:21" ht="17">
      <c r="A2088" s="124" t="s">
        <v>3157</v>
      </c>
      <c r="B2088" s="118" t="s">
        <v>3156</v>
      </c>
      <c r="C2088" s="121"/>
      <c r="D2088" s="124" t="s">
        <v>4</v>
      </c>
      <c r="E2088" s="11" t="str">
        <f ca="1">IF(AND(J2088&lt;&gt;"", O2088&lt;&gt;"", TODAY() &gt; O2088, N2088=""), "포스팅 지연",
IF(N2088&lt;&gt;"", "포스팅 완료",
IF(M2088=TRUE, "시술 완료",
IF(L2088=TRUE, "콘텐츠 가이드 전송",
IF(NOT(ISBLANK(J2088)), "예약 확정",
IF(I2088=TRUE, "구글폼 회신",
IF(H2088=TRUE, "구글폼 전송",
IF(G2088=TRUE, "거절",
IF(F2088=TRUE, "회신 수신",
"태핑 완료 회신대기")))))
))))</f>
        <v>포스팅 완료</v>
      </c>
      <c r="F2088" s="13" t="b">
        <v>1</v>
      </c>
      <c r="G2088" s="13" t="b">
        <v>0</v>
      </c>
      <c r="H2088" s="13" t="b">
        <v>1</v>
      </c>
      <c r="I2088" s="13" t="b">
        <f>IF(COUNTIF([1]!Form_Responses1[[#All],[Instagram account
(ex. idenel_official - Do not put "@")]], LOWER(A2088)) &gt; 0, TRUE, FALSE)</f>
        <v>0</v>
      </c>
      <c r="J2088" s="14">
        <v>45883.583333333336</v>
      </c>
      <c r="K2088" s="11" t="s">
        <v>111</v>
      </c>
      <c r="L2088" s="13" t="b">
        <v>0</v>
      </c>
      <c r="M2088" s="13" t="b">
        <v>0</v>
      </c>
      <c r="N2088" s="58" t="s">
        <v>3155</v>
      </c>
      <c r="O2088" s="12">
        <f>IF(ISBLANK(Table1[[#This Row],[예약일(확정)]]),"",Table1[[#This Row],[예약일(확정)]]+7)</f>
        <v>45890.583333333336</v>
      </c>
      <c r="P2088" s="11"/>
      <c r="Q2088" s="11"/>
      <c r="R2088" s="11"/>
      <c r="S2088" s="11"/>
      <c r="T2088" s="11"/>
      <c r="U2088" s="10"/>
    </row>
    <row r="2089" spans="1:21" ht="17">
      <c r="A2089" s="124" t="s">
        <v>3154</v>
      </c>
      <c r="B2089" s="118" t="s">
        <v>3153</v>
      </c>
      <c r="C2089" s="117"/>
      <c r="D2089" s="71" t="s">
        <v>4</v>
      </c>
      <c r="E2089" s="20" t="str">
        <f ca="1">IF(AND(J2089&lt;&gt;"", O2089&lt;&gt;"", TODAY() &gt; O2089, N2089=""), "포스팅 지연",
IF(N2089&lt;&gt;"", "포스팅 완료",
IF(M2089=TRUE, "시술 완료",
IF(L2089=TRUE, "콘텐츠 가이드 전송",
IF(NOT(ISBLANK(J2089)), "예약 확정",
IF(I2089=TRUE, "구글폼 회신",
IF(H2089=TRUE, "구글폼 전송",
IF(G2089=TRUE, "거절",
IF(F2089=TRUE, "회신 수신",
"태핑 완료 회신대기")))))
))))</f>
        <v>태핑 완료 회신대기</v>
      </c>
      <c r="F2089" s="22" t="b">
        <v>0</v>
      </c>
      <c r="G2089" s="22" t="b">
        <v>0</v>
      </c>
      <c r="H2089" s="22" t="b">
        <v>0</v>
      </c>
      <c r="I2089" s="22" t="b">
        <f>IF(COUNTIF([1]!Form_Responses1[[#All],[Instagram account
(ex. idenel_official - Do not put "@")]], LOWER(A2089)) &gt; 0, TRUE, FALSE)</f>
        <v>0</v>
      </c>
      <c r="J2089" s="23"/>
      <c r="K2089" s="20" t="str">
        <f>IFERROR(VLOOKUP(LOWER(A2089), '[1]설문지 응답 시트1'!I:N, 6, FALSE), "")</f>
        <v/>
      </c>
      <c r="L2089" s="22" t="b">
        <v>0</v>
      </c>
      <c r="M2089" s="22" t="b">
        <v>0</v>
      </c>
      <c r="N2089" s="20"/>
      <c r="O2089" s="21" t="str">
        <f>IF(ISBLANK(Table1[[#This Row],[예약일(확정)]]),"",Table1[[#This Row],[예약일(확정)]]+7)</f>
        <v/>
      </c>
      <c r="P2089" s="20"/>
      <c r="Q2089" s="20"/>
      <c r="R2089" s="20"/>
      <c r="S2089" s="20"/>
      <c r="T2089" s="20"/>
      <c r="U2089" s="19"/>
    </row>
    <row r="2090" spans="1:21" ht="17">
      <c r="A2090" s="124" t="s">
        <v>3152</v>
      </c>
      <c r="B2090" s="118" t="s">
        <v>3151</v>
      </c>
      <c r="C2090" s="121"/>
      <c r="D2090" s="124" t="s">
        <v>4</v>
      </c>
      <c r="E2090" s="11" t="str">
        <f ca="1">IF(AND(J2090&lt;&gt;"", O2090&lt;&gt;"", TODAY() &gt; O2090, N2090=""), "포스팅 지연",
IF(N2090&lt;&gt;"", "포스팅 완료",
IF(M2090=TRUE, "시술 완료",
IF(L2090=TRUE, "콘텐츠 가이드 전송",
IF(NOT(ISBLANK(J2090)), "예약 확정",
IF(I2090=TRUE, "구글폼 회신",
IF(H2090=TRUE, "구글폼 전송",
IF(G2090=TRUE, "거절",
IF(F2090=TRUE, "회신 수신",
"태핑 완료 회신대기")))))
))))</f>
        <v>거절</v>
      </c>
      <c r="F2090" s="13" t="b">
        <v>1</v>
      </c>
      <c r="G2090" s="13" t="b">
        <v>1</v>
      </c>
      <c r="H2090" s="13" t="b">
        <v>0</v>
      </c>
      <c r="I2090" s="13" t="b">
        <f>IF(COUNTIF([1]!Form_Responses1[[#All],[Instagram account
(ex. idenel_official - Do not put "@")]], LOWER(A2090)) &gt; 0, TRUE, FALSE)</f>
        <v>0</v>
      </c>
      <c r="J2090" s="14"/>
      <c r="K2090" s="11" t="str">
        <f>IFERROR(VLOOKUP(LOWER(A2090), '[1]설문지 응답 시트1'!I:N, 6, FALSE), "")</f>
        <v/>
      </c>
      <c r="L2090" s="13" t="b">
        <v>0</v>
      </c>
      <c r="M2090" s="13" t="b">
        <v>0</v>
      </c>
      <c r="N2090" s="11"/>
      <c r="O2090" s="12" t="str">
        <f>IF(ISBLANK(Table1[[#This Row],[예약일(확정)]]),"",Table1[[#This Row],[예약일(확정)]]+7)</f>
        <v/>
      </c>
      <c r="P2090" s="11"/>
      <c r="Q2090" s="11"/>
      <c r="R2090" s="11"/>
      <c r="S2090" s="11"/>
      <c r="T2090" s="11"/>
      <c r="U2090" s="10"/>
    </row>
    <row r="2091" spans="1:21" ht="17">
      <c r="A2091" s="71" t="s">
        <v>3150</v>
      </c>
      <c r="B2091" s="112" t="s">
        <v>3149</v>
      </c>
      <c r="C2091" s="111"/>
      <c r="D2091" s="71" t="s">
        <v>4</v>
      </c>
      <c r="E2091" s="20" t="str">
        <f ca="1">IF(AND(J2091&lt;&gt;"", O2091&lt;&gt;"", TODAY() &gt; O2091, N2091=""), "포스팅 지연",
IF(N2091&lt;&gt;"", "포스팅 완료",
IF(M2091=TRUE, "시술 완료",
IF(L2091=TRUE, "콘텐츠 가이드 전송",
IF(NOT(ISBLANK(J2091)), "예약 확정",
IF(I2091=TRUE, "구글폼 회신",
IF(H2091=TRUE, "구글폼 전송",
IF(G2091=TRUE, "거절",
IF(F2091=TRUE, "회신 수신",
"태핑 완료 회신대기")))))
))))</f>
        <v>포스팅 완료</v>
      </c>
      <c r="F2091" s="22" t="b">
        <v>1</v>
      </c>
      <c r="G2091" s="22" t="b">
        <v>0</v>
      </c>
      <c r="H2091" s="22" t="b">
        <v>1</v>
      </c>
      <c r="I2091" s="22" t="b">
        <f>IF(COUNTIF([1]!Form_Responses1[[#All],[Instagram account
(ex. idenel_official - Do not put "@")]], LOWER(A2091)) &gt; 0, TRUE, FALSE)</f>
        <v>0</v>
      </c>
      <c r="J2091" s="23">
        <v>45890.666666666664</v>
      </c>
      <c r="K2091" s="20" t="s">
        <v>339</v>
      </c>
      <c r="L2091" s="22" t="b">
        <v>1</v>
      </c>
      <c r="M2091" s="22" t="b">
        <v>0</v>
      </c>
      <c r="N2091" s="33" t="s">
        <v>3148</v>
      </c>
      <c r="O2091" s="21">
        <f>IF(ISBLANK(Table1[[#This Row],[예약일(확정)]]),"",Table1[[#This Row],[예약일(확정)]]+7)</f>
        <v>45897.666666666664</v>
      </c>
      <c r="P2091" s="20" t="s">
        <v>0</v>
      </c>
      <c r="Q2091" s="20"/>
      <c r="R2091" s="20"/>
      <c r="S2091" s="20"/>
      <c r="T2091" s="20"/>
      <c r="U2091" s="19"/>
    </row>
    <row r="2092" spans="1:21" ht="17">
      <c r="A2092" s="141" t="s">
        <v>3147</v>
      </c>
      <c r="B2092" s="102"/>
      <c r="C2092" s="101"/>
      <c r="D2092" s="15" t="s">
        <v>4</v>
      </c>
      <c r="E2092" s="11" t="str">
        <f ca="1">IF(AND(J2092&lt;&gt;"", O2092&lt;&gt;"", TODAY() &gt; O2092, N2092=""), "포스팅 지연",
IF(N2092&lt;&gt;"", "포스팅 완료",
IF(M2092=TRUE, "시술 완료",
IF(L2092=TRUE, "콘텐츠 가이드 전송",
IF(NOT(ISBLANK(J2092)), "예약 확정",
IF(I2092=TRUE, "구글폼 회신",
IF(H2092=TRUE, "구글폼 전송",
IF(G2092=TRUE, "거절",
IF(F2092=TRUE, "회신 수신",
"태핑 완료 회신대기")))))
))))</f>
        <v>포스팅 완료</v>
      </c>
      <c r="F2092" s="13" t="b">
        <v>0</v>
      </c>
      <c r="G2092" s="13" t="b">
        <v>0</v>
      </c>
      <c r="H2092" s="13" t="b">
        <v>0</v>
      </c>
      <c r="I2092" s="13" t="b">
        <f>IF(COUNTIF([1]!Form_Responses1[[#All],[Instagram account
(ex. idenel_official - Do not put "@")]], LOWER(A2092)) &gt; 0, TRUE, FALSE)</f>
        <v>1</v>
      </c>
      <c r="J2092" s="14">
        <v>45869.666666666664</v>
      </c>
      <c r="K2092" s="11" t="str">
        <f>IFERROR(VLOOKUP(LOWER(A2092), '[1]설문지 응답 시트1'!I:N, 6, FALSE), "")</f>
        <v>Benjamin Clinic (Gangnam)</v>
      </c>
      <c r="L2092" s="13" t="b">
        <v>0</v>
      </c>
      <c r="M2092" s="13" t="b">
        <v>0</v>
      </c>
      <c r="N2092" s="58" t="s">
        <v>3146</v>
      </c>
      <c r="O2092" s="12">
        <f>IF(ISBLANK(Table1[[#This Row],[예약일(확정)]]),"",Table1[[#This Row],[예약일(확정)]]+7)</f>
        <v>45876.666666666664</v>
      </c>
      <c r="P2092" s="11"/>
      <c r="Q2092" s="11"/>
      <c r="R2092" s="11"/>
      <c r="S2092" s="11"/>
      <c r="T2092" s="11"/>
      <c r="U2092" s="10"/>
    </row>
    <row r="2093" spans="1:21" ht="17">
      <c r="A2093" s="27" t="s">
        <v>3145</v>
      </c>
      <c r="B2093" s="140" t="s">
        <v>3144</v>
      </c>
      <c r="C2093" s="139"/>
      <c r="D2093" s="24" t="s">
        <v>4</v>
      </c>
      <c r="E2093" s="20" t="str">
        <f ca="1">IF(AND(J2093&lt;&gt;"", O2093&lt;&gt;"", TODAY() &gt; O2093, N2093=""), "포스팅 지연",
IF(N2093&lt;&gt;"", "포스팅 완료",
IF(M2093=TRUE, "시술 완료",
IF(L2093=TRUE, "콘텐츠 가이드 전송",
IF(NOT(ISBLANK(J2093)), "예약 확정",
IF(I2093=TRUE, "구글폼 회신",
IF(H2093=TRUE, "구글폼 전송",
IF(G2093=TRUE, "거절",
IF(F2093=TRUE, "회신 수신",
"태핑 완료 회신대기")))))
))))</f>
        <v>태핑 완료 회신대기</v>
      </c>
      <c r="F2093" s="22" t="b">
        <v>0</v>
      </c>
      <c r="G2093" s="22" t="b">
        <v>0</v>
      </c>
      <c r="H2093" s="22" t="b">
        <v>0</v>
      </c>
      <c r="I2093" s="22" t="b">
        <f>IF(COUNTIF([1]!Form_Responses1[[#All],[Instagram account
(ex. idenel_official - Do not put "@")]], LOWER(A2093)) &gt; 0, TRUE, FALSE)</f>
        <v>0</v>
      </c>
      <c r="J2093" s="23"/>
      <c r="K2093" s="20" t="str">
        <f>IFERROR(VLOOKUP(LOWER(A2093), '[1]설문지 응답 시트1'!I:N, 6, FALSE), "")</f>
        <v/>
      </c>
      <c r="L2093" s="22" t="b">
        <v>0</v>
      </c>
      <c r="M2093" s="22" t="b">
        <v>0</v>
      </c>
      <c r="N2093" s="20"/>
      <c r="O2093" s="21" t="str">
        <f>IF(ISBLANK(Table1[[#This Row],[예약일(확정)]]),"",Table1[[#This Row],[예약일(확정)]]+7)</f>
        <v/>
      </c>
      <c r="P2093" s="20"/>
      <c r="Q2093" s="20"/>
      <c r="R2093" s="20"/>
      <c r="S2093" s="20"/>
      <c r="T2093" s="20"/>
      <c r="U2093" s="19"/>
    </row>
    <row r="2094" spans="1:21" ht="17">
      <c r="A2094" s="18" t="s">
        <v>3143</v>
      </c>
      <c r="B2094" s="140" t="s">
        <v>3142</v>
      </c>
      <c r="C2094" s="139"/>
      <c r="D2094" s="15" t="s">
        <v>4</v>
      </c>
      <c r="E2094" s="11" t="str">
        <f ca="1">IF(AND(J2094&lt;&gt;"", O2094&lt;&gt;"", TODAY() &gt; O2094, N2094=""), "포스팅 지연",
IF(N2094&lt;&gt;"", "포스팅 완료",
IF(M2094=TRUE, "시술 완료",
IF(L2094=TRUE, "콘텐츠 가이드 전송",
IF(NOT(ISBLANK(J2094)), "예약 확정",
IF(I2094=TRUE, "구글폼 회신",
IF(H2094=TRUE, "구글폼 전송",
IF(G2094=TRUE, "거절",
IF(F2094=TRUE, "회신 수신",
"태핑 완료 회신대기")))))
))))</f>
        <v>태핑 완료 회신대기</v>
      </c>
      <c r="F2094" s="13" t="b">
        <v>0</v>
      </c>
      <c r="G2094" s="13" t="b">
        <v>0</v>
      </c>
      <c r="H2094" s="13" t="b">
        <v>0</v>
      </c>
      <c r="I2094" s="13" t="b">
        <f>IF(COUNTIF([1]!Form_Responses1[[#All],[Instagram account
(ex. idenel_official - Do not put "@")]], LOWER(A2094)) &gt; 0, TRUE, FALSE)</f>
        <v>0</v>
      </c>
      <c r="J2094" s="14"/>
      <c r="K2094" s="11" t="str">
        <f>IFERROR(VLOOKUP(LOWER(A2094), '[1]설문지 응답 시트1'!I:N, 6, FALSE), "")</f>
        <v/>
      </c>
      <c r="L2094" s="13" t="b">
        <v>0</v>
      </c>
      <c r="M2094" s="13" t="b">
        <v>0</v>
      </c>
      <c r="N2094" s="11"/>
      <c r="O2094" s="12" t="str">
        <f>IF(ISBLANK(Table1[[#This Row],[예약일(확정)]]),"",Table1[[#This Row],[예약일(확정)]]+7)</f>
        <v/>
      </c>
      <c r="P2094" s="11"/>
      <c r="Q2094" s="11"/>
      <c r="R2094" s="11"/>
      <c r="S2094" s="11"/>
      <c r="T2094" s="11"/>
      <c r="U2094" s="10"/>
    </row>
    <row r="2095" spans="1:21" ht="17">
      <c r="A2095" s="27" t="s">
        <v>3141</v>
      </c>
      <c r="B2095" s="140" t="s">
        <v>3140</v>
      </c>
      <c r="C2095" s="139"/>
      <c r="D2095" s="24" t="s">
        <v>4</v>
      </c>
      <c r="E2095" s="20" t="str">
        <f ca="1">IF(AND(J2095&lt;&gt;"", O2095&lt;&gt;"", TODAY() &gt; O2095, N2095=""), "포스팅 지연",
IF(N2095&lt;&gt;"", "포스팅 완료",
IF(M2095=TRUE, "시술 완료",
IF(L2095=TRUE, "콘텐츠 가이드 전송",
IF(NOT(ISBLANK(J2095)), "예약 확정",
IF(I2095=TRUE, "구글폼 회신",
IF(H2095=TRUE, "구글폼 전송",
IF(G2095=TRUE, "거절",
IF(F2095=TRUE, "회신 수신",
"태핑 완료 회신대기")))))
))))</f>
        <v>태핑 완료 회신대기</v>
      </c>
      <c r="F2095" s="22" t="b">
        <v>0</v>
      </c>
      <c r="G2095" s="22" t="b">
        <v>0</v>
      </c>
      <c r="H2095" s="22" t="b">
        <v>0</v>
      </c>
      <c r="I2095" s="22" t="b">
        <f>IF(COUNTIF([1]!Form_Responses1[[#All],[Instagram account
(ex. idenel_official - Do not put "@")]], LOWER(A2095)) &gt; 0, TRUE, FALSE)</f>
        <v>0</v>
      </c>
      <c r="J2095" s="23"/>
      <c r="K2095" s="20" t="str">
        <f>IFERROR(VLOOKUP(LOWER(A2095), '[1]설문지 응답 시트1'!I:N, 6, FALSE), "")</f>
        <v/>
      </c>
      <c r="L2095" s="22" t="b">
        <v>0</v>
      </c>
      <c r="M2095" s="22" t="b">
        <v>0</v>
      </c>
      <c r="N2095" s="20"/>
      <c r="O2095" s="21" t="str">
        <f>IF(ISBLANK(Table1[[#This Row],[예약일(확정)]]),"",Table1[[#This Row],[예약일(확정)]]+7)</f>
        <v/>
      </c>
      <c r="P2095" s="20"/>
      <c r="Q2095" s="20"/>
      <c r="R2095" s="20"/>
      <c r="S2095" s="20"/>
      <c r="T2095" s="20"/>
      <c r="U2095" s="19"/>
    </row>
    <row r="2096" spans="1:21" ht="17">
      <c r="A2096" s="71" t="s">
        <v>3139</v>
      </c>
      <c r="B2096" s="112" t="s">
        <v>3138</v>
      </c>
      <c r="C2096" s="101"/>
      <c r="D2096" s="15" t="s">
        <v>4</v>
      </c>
      <c r="E2096" s="11" t="str">
        <f ca="1">IF(AND(J2096&lt;&gt;"", O2096&lt;&gt;"", TODAY() &gt; O2096, N2096=""), "포스팅 지연",
IF(N2096&lt;&gt;"", "포스팅 완료",
IF(M2096=TRUE, "시술 완료",
IF(L2096=TRUE, "콘텐츠 가이드 전송",
IF(NOT(ISBLANK(J2096)), "예약 확정",
IF(I2096=TRUE, "구글폼 회신",
IF(H2096=TRUE, "구글폼 전송",
IF(G2096=TRUE, "거절",
IF(F2096=TRUE, "회신 수신",
"태핑 완료 회신대기")))))
))))</f>
        <v>태핑 완료 회신대기</v>
      </c>
      <c r="F2096" s="13" t="b">
        <v>0</v>
      </c>
      <c r="G2096" s="13" t="b">
        <v>0</v>
      </c>
      <c r="H2096" s="13" t="b">
        <v>0</v>
      </c>
      <c r="I2096" s="13" t="b">
        <f>IF(COUNTIF([1]!Form_Responses1[[#All],[Instagram account
(ex. idenel_official - Do not put "@")]], LOWER(A2096)) &gt; 0, TRUE, FALSE)</f>
        <v>0</v>
      </c>
      <c r="J2096" s="14"/>
      <c r="K2096" s="11" t="str">
        <f>IFERROR(VLOOKUP(LOWER(A2096), '[1]설문지 응답 시트1'!I:N, 6, FALSE), "")</f>
        <v/>
      </c>
      <c r="L2096" s="13" t="b">
        <v>0</v>
      </c>
      <c r="M2096" s="13" t="b">
        <v>0</v>
      </c>
      <c r="N2096" s="11"/>
      <c r="O2096" s="12" t="str">
        <f>IF(ISBLANK(Table1[[#This Row],[예약일(확정)]]),"",Table1[[#This Row],[예약일(확정)]]+7)</f>
        <v/>
      </c>
      <c r="P2096" s="11"/>
      <c r="Q2096" s="11"/>
      <c r="R2096" s="11"/>
      <c r="S2096" s="11"/>
      <c r="T2096" s="11"/>
      <c r="U2096" s="10"/>
    </row>
    <row r="2097" spans="1:21" ht="17">
      <c r="A2097" s="124" t="s">
        <v>3137</v>
      </c>
      <c r="B2097" s="118" t="s">
        <v>3136</v>
      </c>
      <c r="C2097" s="117"/>
      <c r="D2097" s="24" t="s">
        <v>4</v>
      </c>
      <c r="E2097" s="20" t="str">
        <f ca="1">IF(AND(J2097&lt;&gt;"", O2097&lt;&gt;"", TODAY() &gt; O2097, N2097=""), "포스팅 지연",
IF(N2097&lt;&gt;"", "포스팅 완료",
IF(M2097=TRUE, "시술 완료",
IF(L2097=TRUE, "콘텐츠 가이드 전송",
IF(NOT(ISBLANK(J2097)), "예약 확정",
IF(I2097=TRUE, "구글폼 회신",
IF(H2097=TRUE, "구글폼 전송",
IF(G2097=TRUE, "거절",
IF(F2097=TRUE, "회신 수신",
"태핑 완료 회신대기")))))
))))</f>
        <v>태핑 완료 회신대기</v>
      </c>
      <c r="F2097" s="22" t="b">
        <v>0</v>
      </c>
      <c r="G2097" s="22" t="b">
        <v>0</v>
      </c>
      <c r="H2097" s="22" t="b">
        <v>0</v>
      </c>
      <c r="I2097" s="22" t="b">
        <f>IF(COUNTIF([1]!Form_Responses1[[#All],[Instagram account
(ex. idenel_official - Do not put "@")]], LOWER(A2097)) &gt; 0, TRUE, FALSE)</f>
        <v>0</v>
      </c>
      <c r="J2097" s="23"/>
      <c r="K2097" s="20" t="str">
        <f>IFERROR(VLOOKUP(LOWER(A2097), '[1]설문지 응답 시트1'!I:N, 6, FALSE), "")</f>
        <v/>
      </c>
      <c r="L2097" s="22" t="b">
        <v>0</v>
      </c>
      <c r="M2097" s="22" t="b">
        <v>0</v>
      </c>
      <c r="N2097" s="20"/>
      <c r="O2097" s="21" t="str">
        <f>IF(ISBLANK(Table1[[#This Row],[예약일(확정)]]),"",Table1[[#This Row],[예약일(확정)]]+7)</f>
        <v/>
      </c>
      <c r="P2097" s="20"/>
      <c r="Q2097" s="20"/>
      <c r="R2097" s="20"/>
      <c r="S2097" s="20"/>
      <c r="T2097" s="20"/>
      <c r="U2097" s="19"/>
    </row>
    <row r="2098" spans="1:21" ht="17">
      <c r="A2098" s="71" t="s">
        <v>3135</v>
      </c>
      <c r="B2098" s="112" t="s">
        <v>3134</v>
      </c>
      <c r="C2098" s="101"/>
      <c r="D2098" s="15" t="s">
        <v>4</v>
      </c>
      <c r="E2098" s="11" t="str">
        <f ca="1">IF(AND(J2098&lt;&gt;"", O2098&lt;&gt;"", TODAY() &gt; O2098, N2098=""), "포스팅 지연",
IF(N2098&lt;&gt;"", "포스팅 완료",
IF(M2098=TRUE, "시술 완료",
IF(L2098=TRUE, "콘텐츠 가이드 전송",
IF(NOT(ISBLANK(J2098)), "예약 확정",
IF(I2098=TRUE, "구글폼 회신",
IF(H2098=TRUE, "구글폼 전송",
IF(G2098=TRUE, "거절",
IF(F2098=TRUE, "회신 수신",
"태핑 완료 회신대기")))))
))))</f>
        <v>태핑 완료 회신대기</v>
      </c>
      <c r="F2098" s="13" t="b">
        <v>0</v>
      </c>
      <c r="G2098" s="13" t="b">
        <v>0</v>
      </c>
      <c r="H2098" s="13" t="b">
        <v>0</v>
      </c>
      <c r="I2098" s="13" t="b">
        <f>IF(COUNTIF([1]!Form_Responses1[[#All],[Instagram account
(ex. idenel_official - Do not put "@")]], LOWER(A2098)) &gt; 0, TRUE, FALSE)</f>
        <v>0</v>
      </c>
      <c r="J2098" s="14"/>
      <c r="K2098" s="11" t="str">
        <f>IFERROR(VLOOKUP(LOWER(A2098), '[1]설문지 응답 시트1'!I:N, 6, FALSE), "")</f>
        <v/>
      </c>
      <c r="L2098" s="13" t="b">
        <v>0</v>
      </c>
      <c r="M2098" s="13" t="b">
        <v>0</v>
      </c>
      <c r="N2098" s="11"/>
      <c r="O2098" s="12" t="str">
        <f>IF(ISBLANK(Table1[[#This Row],[예약일(확정)]]),"",Table1[[#This Row],[예약일(확정)]]+7)</f>
        <v/>
      </c>
      <c r="P2098" s="11"/>
      <c r="Q2098" s="11"/>
      <c r="R2098" s="11"/>
      <c r="S2098" s="11"/>
      <c r="T2098" s="11"/>
      <c r="U2098" s="10"/>
    </row>
    <row r="2099" spans="1:21" ht="17">
      <c r="A2099" s="124" t="s">
        <v>3133</v>
      </c>
      <c r="B2099" s="118" t="s">
        <v>3132</v>
      </c>
      <c r="C2099" s="117"/>
      <c r="D2099" s="24" t="s">
        <v>4</v>
      </c>
      <c r="E2099" s="20" t="str">
        <f ca="1">IF(AND(J2099&lt;&gt;"", O2099&lt;&gt;"", TODAY() &gt; O2099, N2099=""), "포스팅 지연",
IF(N2099&lt;&gt;"", "포스팅 완료",
IF(M2099=TRUE, "시술 완료",
IF(L2099=TRUE, "콘텐츠 가이드 전송",
IF(NOT(ISBLANK(J2099)), "예약 확정",
IF(I2099=TRUE, "구글폼 회신",
IF(H2099=TRUE, "구글폼 전송",
IF(G2099=TRUE, "거절",
IF(F2099=TRUE, "회신 수신",
"태핑 완료 회신대기")))))
))))</f>
        <v>태핑 완료 회신대기</v>
      </c>
      <c r="F2099" s="22" t="b">
        <v>0</v>
      </c>
      <c r="G2099" s="22" t="b">
        <v>0</v>
      </c>
      <c r="H2099" s="22" t="b">
        <v>0</v>
      </c>
      <c r="I2099" s="22" t="b">
        <f>IF(COUNTIF([1]!Form_Responses1[[#All],[Instagram account
(ex. idenel_official - Do not put "@")]], LOWER(A2099)) &gt; 0, TRUE, FALSE)</f>
        <v>0</v>
      </c>
      <c r="J2099" s="23"/>
      <c r="K2099" s="20" t="str">
        <f>IFERROR(VLOOKUP(LOWER(A2099), '[1]설문지 응답 시트1'!I:N, 6, FALSE), "")</f>
        <v/>
      </c>
      <c r="L2099" s="22" t="b">
        <v>0</v>
      </c>
      <c r="M2099" s="22" t="b">
        <v>0</v>
      </c>
      <c r="N2099" s="20"/>
      <c r="O2099" s="21" t="str">
        <f>IF(ISBLANK(Table1[[#This Row],[예약일(확정)]]),"",Table1[[#This Row],[예약일(확정)]]+7)</f>
        <v/>
      </c>
      <c r="P2099" s="20"/>
      <c r="Q2099" s="20"/>
      <c r="R2099" s="20"/>
      <c r="S2099" s="20"/>
      <c r="T2099" s="20"/>
      <c r="U2099" s="19"/>
    </row>
    <row r="2100" spans="1:21" ht="17">
      <c r="A2100" s="71" t="s">
        <v>3131</v>
      </c>
      <c r="B2100" s="112" t="s">
        <v>3130</v>
      </c>
      <c r="C2100" s="101"/>
      <c r="D2100" s="15" t="s">
        <v>4</v>
      </c>
      <c r="E2100" s="11" t="str">
        <f ca="1">IF(AND(J2100&lt;&gt;"", O2100&lt;&gt;"", TODAY() &gt; O2100, N2100=""), "포스팅 지연",
IF(N2100&lt;&gt;"", "포스팅 완료",
IF(M2100=TRUE, "시술 완료",
IF(L2100=TRUE, "콘텐츠 가이드 전송",
IF(NOT(ISBLANK(J2100)), "예약 확정",
IF(I2100=TRUE, "구글폼 회신",
IF(H2100=TRUE, "구글폼 전송",
IF(G2100=TRUE, "거절",
IF(F2100=TRUE, "회신 수신",
"태핑 완료 회신대기")))))
))))</f>
        <v>태핑 완료 회신대기</v>
      </c>
      <c r="F2100" s="13" t="b">
        <v>0</v>
      </c>
      <c r="G2100" s="13" t="b">
        <v>0</v>
      </c>
      <c r="H2100" s="13" t="b">
        <v>0</v>
      </c>
      <c r="I2100" s="13" t="b">
        <f>IF(COUNTIF([1]!Form_Responses1[[#All],[Instagram account
(ex. idenel_official - Do not put "@")]], LOWER(A2100)) &gt; 0, TRUE, FALSE)</f>
        <v>0</v>
      </c>
      <c r="J2100" s="14"/>
      <c r="K2100" s="11" t="str">
        <f>IFERROR(VLOOKUP(LOWER(A2100), '[1]설문지 응답 시트1'!I:N, 6, FALSE), "")</f>
        <v/>
      </c>
      <c r="L2100" s="13" t="b">
        <v>0</v>
      </c>
      <c r="M2100" s="13" t="b">
        <v>0</v>
      </c>
      <c r="N2100" s="11"/>
      <c r="O2100" s="12" t="str">
        <f>IF(ISBLANK(Table1[[#This Row],[예약일(확정)]]),"",Table1[[#This Row],[예약일(확정)]]+7)</f>
        <v/>
      </c>
      <c r="P2100" s="11"/>
      <c r="Q2100" s="11"/>
      <c r="R2100" s="11"/>
      <c r="S2100" s="11"/>
      <c r="T2100" s="11"/>
      <c r="U2100" s="10"/>
    </row>
    <row r="2101" spans="1:21" ht="17">
      <c r="A2101" s="124" t="s">
        <v>3129</v>
      </c>
      <c r="B2101" s="118" t="s">
        <v>3128</v>
      </c>
      <c r="C2101" s="117"/>
      <c r="D2101" s="24" t="s">
        <v>4</v>
      </c>
      <c r="E2101" s="20" t="str">
        <f ca="1">IF(AND(J2101&lt;&gt;"", O2101&lt;&gt;"", TODAY() &gt; O2101, N2101=""), "포스팅 지연",
IF(N2101&lt;&gt;"", "포스팅 완료",
IF(M2101=TRUE, "시술 완료",
IF(L2101=TRUE, "콘텐츠 가이드 전송",
IF(NOT(ISBLANK(J2101)), "예약 확정",
IF(I2101=TRUE, "구글폼 회신",
IF(H2101=TRUE, "구글폼 전송",
IF(G2101=TRUE, "거절",
IF(F2101=TRUE, "회신 수신",
"태핑 완료 회신대기")))))
))))</f>
        <v>태핑 완료 회신대기</v>
      </c>
      <c r="F2101" s="22" t="b">
        <v>0</v>
      </c>
      <c r="G2101" s="22" t="b">
        <v>0</v>
      </c>
      <c r="H2101" s="22" t="b">
        <v>0</v>
      </c>
      <c r="I2101" s="22" t="b">
        <f>IF(COUNTIF([1]!Form_Responses1[[#All],[Instagram account
(ex. idenel_official - Do not put "@")]], LOWER(A2101)) &gt; 0, TRUE, FALSE)</f>
        <v>0</v>
      </c>
      <c r="J2101" s="23"/>
      <c r="K2101" s="20" t="str">
        <f>IFERROR(VLOOKUP(LOWER(A2101), '[1]설문지 응답 시트1'!I:N, 6, FALSE), "")</f>
        <v/>
      </c>
      <c r="L2101" s="22" t="b">
        <v>0</v>
      </c>
      <c r="M2101" s="22" t="b">
        <v>0</v>
      </c>
      <c r="N2101" s="20"/>
      <c r="O2101" s="21" t="str">
        <f>IF(ISBLANK(Table1[[#This Row],[예약일(확정)]]),"",Table1[[#This Row],[예약일(확정)]]+7)</f>
        <v/>
      </c>
      <c r="P2101" s="20"/>
      <c r="Q2101" s="20"/>
      <c r="R2101" s="20"/>
      <c r="S2101" s="20"/>
      <c r="T2101" s="20"/>
      <c r="U2101" s="19"/>
    </row>
    <row r="2102" spans="1:21" ht="17">
      <c r="A2102" s="71" t="s">
        <v>3127</v>
      </c>
      <c r="B2102" s="112" t="s">
        <v>3126</v>
      </c>
      <c r="C2102" s="101"/>
      <c r="D2102" s="15" t="s">
        <v>4</v>
      </c>
      <c r="E2102" s="11" t="str">
        <f ca="1">IF(AND(J2102&lt;&gt;"", O2102&lt;&gt;"", TODAY() &gt; O2102, N2102=""), "포스팅 지연",
IF(N2102&lt;&gt;"", "포스팅 완료",
IF(M2102=TRUE, "시술 완료",
IF(L2102=TRUE, "콘텐츠 가이드 전송",
IF(NOT(ISBLANK(J2102)), "예약 확정",
IF(I2102=TRUE, "구글폼 회신",
IF(H2102=TRUE, "구글폼 전송",
IF(G2102=TRUE, "거절",
IF(F2102=TRUE, "회신 수신",
"태핑 완료 회신대기")))))
))))</f>
        <v>태핑 완료 회신대기</v>
      </c>
      <c r="F2102" s="13" t="b">
        <v>0</v>
      </c>
      <c r="G2102" s="13" t="b">
        <v>0</v>
      </c>
      <c r="H2102" s="13" t="b">
        <v>0</v>
      </c>
      <c r="I2102" s="13" t="b">
        <f>IF(COUNTIF([1]!Form_Responses1[[#All],[Instagram account
(ex. idenel_official - Do not put "@")]], LOWER(A2102)) &gt; 0, TRUE, FALSE)</f>
        <v>0</v>
      </c>
      <c r="J2102" s="14"/>
      <c r="K2102" s="11" t="str">
        <f>IFERROR(VLOOKUP(LOWER(A2102), '[1]설문지 응답 시트1'!I:N, 6, FALSE), "")</f>
        <v/>
      </c>
      <c r="L2102" s="13" t="b">
        <v>0</v>
      </c>
      <c r="M2102" s="13" t="b">
        <v>0</v>
      </c>
      <c r="N2102" s="11"/>
      <c r="O2102" s="12" t="str">
        <f>IF(ISBLANK(Table1[[#This Row],[예약일(확정)]]),"",Table1[[#This Row],[예약일(확정)]]+7)</f>
        <v/>
      </c>
      <c r="P2102" s="11"/>
      <c r="Q2102" s="11"/>
      <c r="R2102" s="11"/>
      <c r="S2102" s="11"/>
      <c r="T2102" s="11"/>
      <c r="U2102" s="10"/>
    </row>
    <row r="2103" spans="1:21" ht="17">
      <c r="A2103" s="124" t="s">
        <v>3125</v>
      </c>
      <c r="B2103" s="118" t="s">
        <v>3124</v>
      </c>
      <c r="C2103" s="117"/>
      <c r="D2103" s="24" t="s">
        <v>4</v>
      </c>
      <c r="E2103" s="20" t="str">
        <f ca="1">IF(AND(J2103&lt;&gt;"", O2103&lt;&gt;"", TODAY() &gt; O2103, N2103=""), "포스팅 지연",
IF(N2103&lt;&gt;"", "포스팅 완료",
IF(M2103=TRUE, "시술 완료",
IF(L2103=TRUE, "콘텐츠 가이드 전송",
IF(NOT(ISBLANK(J2103)), "예약 확정",
IF(I2103=TRUE, "구글폼 회신",
IF(H2103=TRUE, "구글폼 전송",
IF(G2103=TRUE, "거절",
IF(F2103=TRUE, "회신 수신",
"태핑 완료 회신대기")))))
))))</f>
        <v>태핑 완료 회신대기</v>
      </c>
      <c r="F2103" s="22" t="b">
        <v>0</v>
      </c>
      <c r="G2103" s="22" t="b">
        <v>0</v>
      </c>
      <c r="H2103" s="22" t="b">
        <v>0</v>
      </c>
      <c r="I2103" s="22" t="b">
        <f>IF(COUNTIF([1]!Form_Responses1[[#All],[Instagram account
(ex. idenel_official - Do not put "@")]], LOWER(A2103)) &gt; 0, TRUE, FALSE)</f>
        <v>0</v>
      </c>
      <c r="J2103" s="23"/>
      <c r="K2103" s="20" t="str">
        <f>IFERROR(VLOOKUP(LOWER(A2103), '[1]설문지 응답 시트1'!I:N, 6, FALSE), "")</f>
        <v/>
      </c>
      <c r="L2103" s="22" t="b">
        <v>0</v>
      </c>
      <c r="M2103" s="22" t="b">
        <v>0</v>
      </c>
      <c r="N2103" s="20"/>
      <c r="O2103" s="21" t="str">
        <f>IF(ISBLANK(Table1[[#This Row],[예약일(확정)]]),"",Table1[[#This Row],[예약일(확정)]]+7)</f>
        <v/>
      </c>
      <c r="P2103" s="20"/>
      <c r="Q2103" s="20"/>
      <c r="R2103" s="20"/>
      <c r="S2103" s="20"/>
      <c r="T2103" s="20"/>
      <c r="U2103" s="19"/>
    </row>
    <row r="2104" spans="1:21" ht="17">
      <c r="A2104" s="71" t="s">
        <v>3123</v>
      </c>
      <c r="B2104" s="112" t="s">
        <v>3122</v>
      </c>
      <c r="C2104" s="101"/>
      <c r="D2104" s="15" t="s">
        <v>4</v>
      </c>
      <c r="E2104" s="11" t="str">
        <f ca="1">IF(AND(J2104&lt;&gt;"", O2104&lt;&gt;"", TODAY() &gt; O2104, N2104=""), "포스팅 지연",
IF(N2104&lt;&gt;"", "포스팅 완료",
IF(M2104=TRUE, "시술 완료",
IF(L2104=TRUE, "콘텐츠 가이드 전송",
IF(NOT(ISBLANK(J2104)), "예약 확정",
IF(I2104=TRUE, "구글폼 회신",
IF(H2104=TRUE, "구글폼 전송",
IF(G2104=TRUE, "거절",
IF(F2104=TRUE, "회신 수신",
"태핑 완료 회신대기")))))
))))</f>
        <v>태핑 완료 회신대기</v>
      </c>
      <c r="F2104" s="13" t="b">
        <v>0</v>
      </c>
      <c r="G2104" s="13" t="b">
        <v>0</v>
      </c>
      <c r="H2104" s="13" t="b">
        <v>0</v>
      </c>
      <c r="I2104" s="13" t="b">
        <f>IF(COUNTIF([1]!Form_Responses1[[#All],[Instagram account
(ex. idenel_official - Do not put "@")]], LOWER(A2104)) &gt; 0, TRUE, FALSE)</f>
        <v>0</v>
      </c>
      <c r="J2104" s="14"/>
      <c r="K2104" s="11" t="str">
        <f>IFERROR(VLOOKUP(LOWER(A2104), '[1]설문지 응답 시트1'!I:N, 6, FALSE), "")</f>
        <v/>
      </c>
      <c r="L2104" s="13" t="b">
        <v>0</v>
      </c>
      <c r="M2104" s="13" t="b">
        <v>0</v>
      </c>
      <c r="N2104" s="11"/>
      <c r="O2104" s="12" t="str">
        <f>IF(ISBLANK(Table1[[#This Row],[예약일(확정)]]),"",Table1[[#This Row],[예약일(확정)]]+7)</f>
        <v/>
      </c>
      <c r="P2104" s="11"/>
      <c r="Q2104" s="11"/>
      <c r="R2104" s="11"/>
      <c r="S2104" s="11"/>
      <c r="T2104" s="11"/>
      <c r="U2104" s="10"/>
    </row>
    <row r="2105" spans="1:21" ht="17">
      <c r="A2105" s="124" t="s">
        <v>3121</v>
      </c>
      <c r="B2105" s="118" t="s">
        <v>3120</v>
      </c>
      <c r="C2105" s="117"/>
      <c r="D2105" s="24" t="s">
        <v>4</v>
      </c>
      <c r="E2105" s="20" t="str">
        <f ca="1">IF(AND(J2105&lt;&gt;"", O2105&lt;&gt;"", TODAY() &gt; O2105, N2105=""), "포스팅 지연",
IF(N2105&lt;&gt;"", "포스팅 완료",
IF(M2105=TRUE, "시술 완료",
IF(L2105=TRUE, "콘텐츠 가이드 전송",
IF(NOT(ISBLANK(J2105)), "예약 확정",
IF(I2105=TRUE, "구글폼 회신",
IF(H2105=TRUE, "구글폼 전송",
IF(G2105=TRUE, "거절",
IF(F2105=TRUE, "회신 수신",
"태핑 완료 회신대기")))))
))))</f>
        <v>태핑 완료 회신대기</v>
      </c>
      <c r="F2105" s="22" t="b">
        <v>0</v>
      </c>
      <c r="G2105" s="22" t="b">
        <v>0</v>
      </c>
      <c r="H2105" s="22" t="b">
        <v>0</v>
      </c>
      <c r="I2105" s="22" t="b">
        <f>IF(COUNTIF([1]!Form_Responses1[[#All],[Instagram account
(ex. idenel_official - Do not put "@")]], LOWER(A2105)) &gt; 0, TRUE, FALSE)</f>
        <v>0</v>
      </c>
      <c r="J2105" s="23"/>
      <c r="K2105" s="20" t="str">
        <f>IFERROR(VLOOKUP(LOWER(A2105), '[1]설문지 응답 시트1'!I:N, 6, FALSE), "")</f>
        <v/>
      </c>
      <c r="L2105" s="22" t="b">
        <v>0</v>
      </c>
      <c r="M2105" s="22" t="b">
        <v>0</v>
      </c>
      <c r="N2105" s="20"/>
      <c r="O2105" s="21" t="str">
        <f>IF(ISBLANK(Table1[[#This Row],[예약일(확정)]]),"",Table1[[#This Row],[예약일(확정)]]+7)</f>
        <v/>
      </c>
      <c r="P2105" s="20"/>
      <c r="Q2105" s="20"/>
      <c r="R2105" s="20"/>
      <c r="S2105" s="20"/>
      <c r="T2105" s="20"/>
      <c r="U2105" s="19"/>
    </row>
    <row r="2106" spans="1:21" ht="17">
      <c r="A2106" s="71" t="s">
        <v>3119</v>
      </c>
      <c r="B2106" s="112" t="s">
        <v>3118</v>
      </c>
      <c r="C2106" s="101"/>
      <c r="D2106" s="15" t="s">
        <v>4</v>
      </c>
      <c r="E2106" s="11" t="str">
        <f ca="1">IF(AND(J2106&lt;&gt;"", O2106&lt;&gt;"", TODAY() &gt; O2106, N2106=""), "포스팅 지연",
IF(N2106&lt;&gt;"", "포스팅 완료",
IF(M2106=TRUE, "시술 완료",
IF(L2106=TRUE, "콘텐츠 가이드 전송",
IF(NOT(ISBLANK(J2106)), "예약 확정",
IF(I2106=TRUE, "구글폼 회신",
IF(H2106=TRUE, "구글폼 전송",
IF(G2106=TRUE, "거절",
IF(F2106=TRUE, "회신 수신",
"태핑 완료 회신대기")))))
))))</f>
        <v>태핑 완료 회신대기</v>
      </c>
      <c r="F2106" s="13" t="b">
        <v>0</v>
      </c>
      <c r="G2106" s="13" t="b">
        <v>0</v>
      </c>
      <c r="H2106" s="13" t="b">
        <v>0</v>
      </c>
      <c r="I2106" s="13" t="b">
        <f>IF(COUNTIF([1]!Form_Responses1[[#All],[Instagram account
(ex. idenel_official - Do not put "@")]], LOWER(A2106)) &gt; 0, TRUE, FALSE)</f>
        <v>0</v>
      </c>
      <c r="J2106" s="14"/>
      <c r="K2106" s="11" t="str">
        <f>IFERROR(VLOOKUP(LOWER(A2106), '[1]설문지 응답 시트1'!I:N, 6, FALSE), "")</f>
        <v/>
      </c>
      <c r="L2106" s="13" t="b">
        <v>0</v>
      </c>
      <c r="M2106" s="13" t="b">
        <v>0</v>
      </c>
      <c r="N2106" s="11"/>
      <c r="O2106" s="12" t="str">
        <f>IF(ISBLANK(Table1[[#This Row],[예약일(확정)]]),"",Table1[[#This Row],[예약일(확정)]]+7)</f>
        <v/>
      </c>
      <c r="P2106" s="11"/>
      <c r="Q2106" s="11"/>
      <c r="R2106" s="11"/>
      <c r="S2106" s="11"/>
      <c r="T2106" s="11"/>
      <c r="U2106" s="10"/>
    </row>
    <row r="2107" spans="1:21" ht="17">
      <c r="A2107" s="124" t="s">
        <v>3117</v>
      </c>
      <c r="B2107" s="118" t="s">
        <v>3116</v>
      </c>
      <c r="C2107" s="117"/>
      <c r="D2107" s="24" t="s">
        <v>4</v>
      </c>
      <c r="E2107" s="20" t="str">
        <f ca="1">IF(AND(J2107&lt;&gt;"", O2107&lt;&gt;"", TODAY() &gt; O2107, N2107=""), "포스팅 지연",
IF(N2107&lt;&gt;"", "포스팅 완료",
IF(M2107=TRUE, "시술 완료",
IF(L2107=TRUE, "콘텐츠 가이드 전송",
IF(NOT(ISBLANK(J2107)), "예약 확정",
IF(I2107=TRUE, "구글폼 회신",
IF(H2107=TRUE, "구글폼 전송",
IF(G2107=TRUE, "거절",
IF(F2107=TRUE, "회신 수신",
"태핑 완료 회신대기")))))
))))</f>
        <v>태핑 완료 회신대기</v>
      </c>
      <c r="F2107" s="22" t="b">
        <v>0</v>
      </c>
      <c r="G2107" s="22" t="b">
        <v>0</v>
      </c>
      <c r="H2107" s="22" t="b">
        <v>0</v>
      </c>
      <c r="I2107" s="22" t="b">
        <f>IF(COUNTIF([1]!Form_Responses1[[#All],[Instagram account
(ex. idenel_official - Do not put "@")]], LOWER(A2107)) &gt; 0, TRUE, FALSE)</f>
        <v>0</v>
      </c>
      <c r="J2107" s="23"/>
      <c r="K2107" s="20" t="str">
        <f>IFERROR(VLOOKUP(LOWER(A2107), '[1]설문지 응답 시트1'!I:N, 6, FALSE), "")</f>
        <v/>
      </c>
      <c r="L2107" s="22" t="b">
        <v>0</v>
      </c>
      <c r="M2107" s="22" t="b">
        <v>0</v>
      </c>
      <c r="N2107" s="20"/>
      <c r="O2107" s="21" t="str">
        <f>IF(ISBLANK(Table1[[#This Row],[예약일(확정)]]),"",Table1[[#This Row],[예약일(확정)]]+7)</f>
        <v/>
      </c>
      <c r="P2107" s="20"/>
      <c r="Q2107" s="20"/>
      <c r="R2107" s="20"/>
      <c r="S2107" s="20"/>
      <c r="T2107" s="20"/>
      <c r="U2107" s="19"/>
    </row>
    <row r="2108" spans="1:21" ht="17">
      <c r="A2108" s="71" t="s">
        <v>3115</v>
      </c>
      <c r="B2108" s="112" t="s">
        <v>3114</v>
      </c>
      <c r="C2108" s="101"/>
      <c r="D2108" s="15" t="s">
        <v>4</v>
      </c>
      <c r="E2108" s="11" t="str">
        <f ca="1">IF(AND(J2108&lt;&gt;"", O2108&lt;&gt;"", TODAY() &gt; O2108, N2108=""), "포스팅 지연",
IF(N2108&lt;&gt;"", "포스팅 완료",
IF(M2108=TRUE, "시술 완료",
IF(L2108=TRUE, "콘텐츠 가이드 전송",
IF(NOT(ISBLANK(J2108)), "예약 확정",
IF(I2108=TRUE, "구글폼 회신",
IF(H2108=TRUE, "구글폼 전송",
IF(G2108=TRUE, "거절",
IF(F2108=TRUE, "회신 수신",
"태핑 완료 회신대기")))))
))))</f>
        <v>태핑 완료 회신대기</v>
      </c>
      <c r="F2108" s="13" t="b">
        <v>0</v>
      </c>
      <c r="G2108" s="13" t="b">
        <v>0</v>
      </c>
      <c r="H2108" s="13" t="b">
        <v>0</v>
      </c>
      <c r="I2108" s="13" t="b">
        <f>IF(COUNTIF([1]!Form_Responses1[[#All],[Instagram account
(ex. idenel_official - Do not put "@")]], LOWER(A2108)) &gt; 0, TRUE, FALSE)</f>
        <v>0</v>
      </c>
      <c r="J2108" s="14"/>
      <c r="K2108" s="11" t="str">
        <f>IFERROR(VLOOKUP(LOWER(A2108), '[1]설문지 응답 시트1'!I:N, 6, FALSE), "")</f>
        <v/>
      </c>
      <c r="L2108" s="13" t="b">
        <v>0</v>
      </c>
      <c r="M2108" s="13" t="b">
        <v>0</v>
      </c>
      <c r="N2108" s="11"/>
      <c r="O2108" s="12" t="str">
        <f>IF(ISBLANK(Table1[[#This Row],[예약일(확정)]]),"",Table1[[#This Row],[예약일(확정)]]+7)</f>
        <v/>
      </c>
      <c r="P2108" s="11"/>
      <c r="Q2108" s="11"/>
      <c r="R2108" s="11"/>
      <c r="S2108" s="11"/>
      <c r="T2108" s="11"/>
      <c r="U2108" s="10"/>
    </row>
    <row r="2109" spans="1:21" ht="17">
      <c r="A2109" s="124" t="s">
        <v>3113</v>
      </c>
      <c r="B2109" s="118" t="s">
        <v>3112</v>
      </c>
      <c r="C2109" s="117"/>
      <c r="D2109" s="24" t="s">
        <v>4</v>
      </c>
      <c r="E2109" s="20" t="str">
        <f ca="1">IF(AND(J2109&lt;&gt;"", O2109&lt;&gt;"", TODAY() &gt; O2109, N2109=""), "포스팅 지연",
IF(N2109&lt;&gt;"", "포스팅 완료",
IF(M2109=TRUE, "시술 완료",
IF(L2109=TRUE, "콘텐츠 가이드 전송",
IF(NOT(ISBLANK(J2109)), "예약 확정",
IF(I2109=TRUE, "구글폼 회신",
IF(H2109=TRUE, "구글폼 전송",
IF(G2109=TRUE, "거절",
IF(F2109=TRUE, "회신 수신",
"태핑 완료 회신대기")))))
))))</f>
        <v>태핑 완료 회신대기</v>
      </c>
      <c r="F2109" s="22" t="b">
        <v>0</v>
      </c>
      <c r="G2109" s="22" t="b">
        <v>0</v>
      </c>
      <c r="H2109" s="22" t="b">
        <v>0</v>
      </c>
      <c r="I2109" s="22" t="b">
        <f>IF(COUNTIF([1]!Form_Responses1[[#All],[Instagram account
(ex. idenel_official - Do not put "@")]], LOWER(A2109)) &gt; 0, TRUE, FALSE)</f>
        <v>0</v>
      </c>
      <c r="J2109" s="23"/>
      <c r="K2109" s="20" t="str">
        <f>IFERROR(VLOOKUP(LOWER(A2109), '[1]설문지 응답 시트1'!I:N, 6, FALSE), "")</f>
        <v/>
      </c>
      <c r="L2109" s="22" t="b">
        <v>0</v>
      </c>
      <c r="M2109" s="22" t="b">
        <v>0</v>
      </c>
      <c r="N2109" s="20"/>
      <c r="O2109" s="21" t="str">
        <f>IF(ISBLANK(Table1[[#This Row],[예약일(확정)]]),"",Table1[[#This Row],[예약일(확정)]]+7)</f>
        <v/>
      </c>
      <c r="P2109" s="20"/>
      <c r="Q2109" s="20"/>
      <c r="R2109" s="20"/>
      <c r="S2109" s="20"/>
      <c r="T2109" s="20"/>
      <c r="U2109" s="19"/>
    </row>
    <row r="2110" spans="1:21" ht="17">
      <c r="A2110" s="71" t="s">
        <v>3111</v>
      </c>
      <c r="B2110" s="112" t="s">
        <v>3110</v>
      </c>
      <c r="C2110" s="101"/>
      <c r="D2110" s="15" t="s">
        <v>4</v>
      </c>
      <c r="E2110" s="11" t="str">
        <f ca="1">IF(AND(J2110&lt;&gt;"", O2110&lt;&gt;"", TODAY() &gt; O2110, N2110=""), "포스팅 지연",
IF(N2110&lt;&gt;"", "포스팅 완료",
IF(M2110=TRUE, "시술 완료",
IF(L2110=TRUE, "콘텐츠 가이드 전송",
IF(NOT(ISBLANK(J2110)), "예약 확정",
IF(I2110=TRUE, "구글폼 회신",
IF(H2110=TRUE, "구글폼 전송",
IF(G2110=TRUE, "거절",
IF(F2110=TRUE, "회신 수신",
"태핑 완료 회신대기")))))
))))</f>
        <v>태핑 완료 회신대기</v>
      </c>
      <c r="F2110" s="13" t="b">
        <v>0</v>
      </c>
      <c r="G2110" s="13" t="b">
        <v>0</v>
      </c>
      <c r="H2110" s="13" t="b">
        <v>0</v>
      </c>
      <c r="I2110" s="13" t="b">
        <f>IF(COUNTIF([1]!Form_Responses1[[#All],[Instagram account
(ex. idenel_official - Do not put "@")]], LOWER(A2110)) &gt; 0, TRUE, FALSE)</f>
        <v>0</v>
      </c>
      <c r="J2110" s="14"/>
      <c r="K2110" s="11" t="str">
        <f>IFERROR(VLOOKUP(LOWER(A2110), '[1]설문지 응답 시트1'!I:N, 6, FALSE), "")</f>
        <v/>
      </c>
      <c r="L2110" s="13" t="b">
        <v>0</v>
      </c>
      <c r="M2110" s="13" t="b">
        <v>0</v>
      </c>
      <c r="N2110" s="11"/>
      <c r="O2110" s="12" t="str">
        <f>IF(ISBLANK(Table1[[#This Row],[예약일(확정)]]),"",Table1[[#This Row],[예약일(확정)]]+7)</f>
        <v/>
      </c>
      <c r="P2110" s="11"/>
      <c r="Q2110" s="11"/>
      <c r="R2110" s="11"/>
      <c r="S2110" s="11"/>
      <c r="T2110" s="11"/>
      <c r="U2110" s="10"/>
    </row>
    <row r="2111" spans="1:21" ht="17">
      <c r="A2111" s="124" t="s">
        <v>3109</v>
      </c>
      <c r="B2111" s="118" t="s">
        <v>3108</v>
      </c>
      <c r="C2111" s="117"/>
      <c r="D2111" s="24" t="s">
        <v>4</v>
      </c>
      <c r="E2111" s="20" t="str">
        <f ca="1">IF(AND(J2111&lt;&gt;"", O2111&lt;&gt;"", TODAY() &gt; O2111, N2111=""), "포스팅 지연",
IF(N2111&lt;&gt;"", "포스팅 완료",
IF(M2111=TRUE, "시술 완료",
IF(L2111=TRUE, "콘텐츠 가이드 전송",
IF(NOT(ISBLANK(J2111)), "예약 확정",
IF(I2111=TRUE, "구글폼 회신",
IF(H2111=TRUE, "구글폼 전송",
IF(G2111=TRUE, "거절",
IF(F2111=TRUE, "회신 수신",
"태핑 완료 회신대기")))))
))))</f>
        <v>태핑 완료 회신대기</v>
      </c>
      <c r="F2111" s="22" t="b">
        <v>0</v>
      </c>
      <c r="G2111" s="22" t="b">
        <v>0</v>
      </c>
      <c r="H2111" s="22" t="b">
        <v>0</v>
      </c>
      <c r="I2111" s="22" t="b">
        <f>IF(COUNTIF([1]!Form_Responses1[[#All],[Instagram account
(ex. idenel_official - Do not put "@")]], LOWER(A2111)) &gt; 0, TRUE, FALSE)</f>
        <v>0</v>
      </c>
      <c r="J2111" s="23"/>
      <c r="K2111" s="20" t="str">
        <f>IFERROR(VLOOKUP(LOWER(A2111), '[1]설문지 응답 시트1'!I:N, 6, FALSE), "")</f>
        <v/>
      </c>
      <c r="L2111" s="22" t="b">
        <v>0</v>
      </c>
      <c r="M2111" s="22" t="b">
        <v>0</v>
      </c>
      <c r="N2111" s="20"/>
      <c r="O2111" s="21" t="str">
        <f>IF(ISBLANK(Table1[[#This Row],[예약일(확정)]]),"",Table1[[#This Row],[예약일(확정)]]+7)</f>
        <v/>
      </c>
      <c r="P2111" s="20"/>
      <c r="Q2111" s="20"/>
      <c r="R2111" s="20"/>
      <c r="S2111" s="20"/>
      <c r="T2111" s="20"/>
      <c r="U2111" s="19"/>
    </row>
    <row r="2112" spans="1:21" ht="17">
      <c r="A2112" s="71" t="s">
        <v>3107</v>
      </c>
      <c r="B2112" s="112" t="s">
        <v>3106</v>
      </c>
      <c r="C2112" s="101"/>
      <c r="D2112" s="15" t="s">
        <v>4</v>
      </c>
      <c r="E2112" s="11" t="str">
        <f ca="1">IF(AND(J2112&lt;&gt;"", O2112&lt;&gt;"", TODAY() &gt; O2112, N2112=""), "포스팅 지연",
IF(N2112&lt;&gt;"", "포스팅 완료",
IF(M2112=TRUE, "시술 완료",
IF(L2112=TRUE, "콘텐츠 가이드 전송",
IF(NOT(ISBLANK(J2112)), "예약 확정",
IF(I2112=TRUE, "구글폼 회신",
IF(H2112=TRUE, "구글폼 전송",
IF(G2112=TRUE, "거절",
IF(F2112=TRUE, "회신 수신",
"태핑 완료 회신대기")))))
))))</f>
        <v>태핑 완료 회신대기</v>
      </c>
      <c r="F2112" s="13" t="b">
        <v>0</v>
      </c>
      <c r="G2112" s="13" t="b">
        <v>0</v>
      </c>
      <c r="H2112" s="13" t="b">
        <v>0</v>
      </c>
      <c r="I2112" s="13" t="b">
        <f>IF(COUNTIF([1]!Form_Responses1[[#All],[Instagram account
(ex. idenel_official - Do not put "@")]], LOWER(A2112)) &gt; 0, TRUE, FALSE)</f>
        <v>0</v>
      </c>
      <c r="J2112" s="14"/>
      <c r="K2112" s="11" t="str">
        <f>IFERROR(VLOOKUP(LOWER(A2112), '[1]설문지 응답 시트1'!I:N, 6, FALSE), "")</f>
        <v/>
      </c>
      <c r="L2112" s="13" t="b">
        <v>0</v>
      </c>
      <c r="M2112" s="13" t="b">
        <v>0</v>
      </c>
      <c r="N2112" s="11"/>
      <c r="O2112" s="12" t="str">
        <f>IF(ISBLANK(Table1[[#This Row],[예약일(확정)]]),"",Table1[[#This Row],[예약일(확정)]]+7)</f>
        <v/>
      </c>
      <c r="P2112" s="11"/>
      <c r="Q2112" s="11"/>
      <c r="R2112" s="11"/>
      <c r="S2112" s="11"/>
      <c r="T2112" s="11"/>
      <c r="U2112" s="10"/>
    </row>
    <row r="2113" spans="1:21" ht="17">
      <c r="A2113" s="124" t="s">
        <v>3105</v>
      </c>
      <c r="B2113" s="118" t="s">
        <v>3104</v>
      </c>
      <c r="C2113" s="117"/>
      <c r="D2113" s="24" t="s">
        <v>4</v>
      </c>
      <c r="E2113" s="20" t="str">
        <f ca="1">IF(AND(J2113&lt;&gt;"", O2113&lt;&gt;"", TODAY() &gt; O2113, N2113=""), "포스팅 지연",
IF(N2113&lt;&gt;"", "포스팅 완료",
IF(M2113=TRUE, "시술 완료",
IF(L2113=TRUE, "콘텐츠 가이드 전송",
IF(NOT(ISBLANK(J2113)), "예약 확정",
IF(I2113=TRUE, "구글폼 회신",
IF(H2113=TRUE, "구글폼 전송",
IF(G2113=TRUE, "거절",
IF(F2113=TRUE, "회신 수신",
"태핑 완료 회신대기")))))
))))</f>
        <v>태핑 완료 회신대기</v>
      </c>
      <c r="F2113" s="22" t="b">
        <v>0</v>
      </c>
      <c r="G2113" s="22" t="b">
        <v>0</v>
      </c>
      <c r="H2113" s="22" t="b">
        <v>0</v>
      </c>
      <c r="I2113" s="22" t="b">
        <f>IF(COUNTIF([1]!Form_Responses1[[#All],[Instagram account
(ex. idenel_official - Do not put "@")]], LOWER(A2113)) &gt; 0, TRUE, FALSE)</f>
        <v>0</v>
      </c>
      <c r="J2113" s="23"/>
      <c r="K2113" s="20" t="str">
        <f>IFERROR(VLOOKUP(LOWER(A2113), '[1]설문지 응답 시트1'!I:N, 6, FALSE), "")</f>
        <v/>
      </c>
      <c r="L2113" s="22" t="b">
        <v>0</v>
      </c>
      <c r="M2113" s="22" t="b">
        <v>0</v>
      </c>
      <c r="N2113" s="20"/>
      <c r="O2113" s="21" t="str">
        <f>IF(ISBLANK(Table1[[#This Row],[예약일(확정)]]),"",Table1[[#This Row],[예약일(확정)]]+7)</f>
        <v/>
      </c>
      <c r="P2113" s="20"/>
      <c r="Q2113" s="20"/>
      <c r="R2113" s="20"/>
      <c r="S2113" s="20"/>
      <c r="T2113" s="20"/>
      <c r="U2113" s="19"/>
    </row>
    <row r="2114" spans="1:21" ht="17">
      <c r="A2114" s="71" t="s">
        <v>3103</v>
      </c>
      <c r="B2114" s="112" t="s">
        <v>3102</v>
      </c>
      <c r="C2114" s="101"/>
      <c r="D2114" s="15" t="s">
        <v>4</v>
      </c>
      <c r="E2114" s="11" t="str">
        <f ca="1">IF(AND(J2114&lt;&gt;"", O2114&lt;&gt;"", TODAY() &gt; O2114, N2114=""), "포스팅 지연",
IF(N2114&lt;&gt;"", "포스팅 완료",
IF(M2114=TRUE, "시술 완료",
IF(L2114=TRUE, "콘텐츠 가이드 전송",
IF(NOT(ISBLANK(J2114)), "예약 확정",
IF(I2114=TRUE, "구글폼 회신",
IF(H2114=TRUE, "구글폼 전송",
IF(G2114=TRUE, "거절",
IF(F2114=TRUE, "회신 수신",
"태핑 완료 회신대기")))))
))))</f>
        <v>태핑 완료 회신대기</v>
      </c>
      <c r="F2114" s="13" t="b">
        <v>0</v>
      </c>
      <c r="G2114" s="13" t="b">
        <v>0</v>
      </c>
      <c r="H2114" s="13" t="b">
        <v>0</v>
      </c>
      <c r="I2114" s="13" t="b">
        <f>IF(COUNTIF([1]!Form_Responses1[[#All],[Instagram account
(ex. idenel_official - Do not put "@")]], LOWER(A2114)) &gt; 0, TRUE, FALSE)</f>
        <v>0</v>
      </c>
      <c r="J2114" s="14"/>
      <c r="K2114" s="11" t="str">
        <f>IFERROR(VLOOKUP(LOWER(A2114), '[1]설문지 응답 시트1'!I:N, 6, FALSE), "")</f>
        <v/>
      </c>
      <c r="L2114" s="13" t="b">
        <v>0</v>
      </c>
      <c r="M2114" s="13" t="b">
        <v>0</v>
      </c>
      <c r="N2114" s="11"/>
      <c r="O2114" s="12" t="str">
        <f>IF(ISBLANK(Table1[[#This Row],[예약일(확정)]]),"",Table1[[#This Row],[예약일(확정)]]+7)</f>
        <v/>
      </c>
      <c r="P2114" s="11"/>
      <c r="Q2114" s="11"/>
      <c r="R2114" s="11"/>
      <c r="S2114" s="11"/>
      <c r="T2114" s="11"/>
      <c r="U2114" s="10"/>
    </row>
    <row r="2115" spans="1:21" ht="17">
      <c r="A2115" s="124" t="s">
        <v>3101</v>
      </c>
      <c r="B2115" s="118" t="s">
        <v>3100</v>
      </c>
      <c r="C2115" s="117"/>
      <c r="D2115" s="24" t="s">
        <v>4</v>
      </c>
      <c r="E2115" s="20" t="str">
        <f ca="1">IF(AND(J2115&lt;&gt;"", O2115&lt;&gt;"", TODAY() &gt; O2115, N2115=""), "포스팅 지연",
IF(N2115&lt;&gt;"", "포스팅 완료",
IF(M2115=TRUE, "시술 완료",
IF(L2115=TRUE, "콘텐츠 가이드 전송",
IF(NOT(ISBLANK(J2115)), "예약 확정",
IF(I2115=TRUE, "구글폼 회신",
IF(H2115=TRUE, "구글폼 전송",
IF(G2115=TRUE, "거절",
IF(F2115=TRUE, "회신 수신",
"태핑 완료 회신대기")))))
))))</f>
        <v>태핑 완료 회신대기</v>
      </c>
      <c r="F2115" s="22" t="b">
        <v>0</v>
      </c>
      <c r="G2115" s="22" t="b">
        <v>0</v>
      </c>
      <c r="H2115" s="22" t="b">
        <v>0</v>
      </c>
      <c r="I2115" s="22" t="b">
        <f>IF(COUNTIF([1]!Form_Responses1[[#All],[Instagram account
(ex. idenel_official - Do not put "@")]], LOWER(A2115)) &gt; 0, TRUE, FALSE)</f>
        <v>0</v>
      </c>
      <c r="J2115" s="23"/>
      <c r="K2115" s="20" t="str">
        <f>IFERROR(VLOOKUP(LOWER(A2115), '[1]설문지 응답 시트1'!I:N, 6, FALSE), "")</f>
        <v/>
      </c>
      <c r="L2115" s="22" t="b">
        <v>0</v>
      </c>
      <c r="M2115" s="22" t="b">
        <v>0</v>
      </c>
      <c r="N2115" s="20"/>
      <c r="O2115" s="21" t="str">
        <f>IF(ISBLANK(Table1[[#This Row],[예약일(확정)]]),"",Table1[[#This Row],[예약일(확정)]]+7)</f>
        <v/>
      </c>
      <c r="P2115" s="20"/>
      <c r="Q2115" s="20"/>
      <c r="R2115" s="20"/>
      <c r="S2115" s="20"/>
      <c r="T2115" s="20"/>
      <c r="U2115" s="19"/>
    </row>
    <row r="2116" spans="1:21" ht="17">
      <c r="A2116" s="71" t="s">
        <v>3099</v>
      </c>
      <c r="B2116" s="112" t="s">
        <v>3098</v>
      </c>
      <c r="C2116" s="101"/>
      <c r="D2116" s="15" t="s">
        <v>4</v>
      </c>
      <c r="E2116" s="11" t="str">
        <f ca="1">IF(AND(J2116&lt;&gt;"", O2116&lt;&gt;"", TODAY() &gt; O2116, N2116=""), "포스팅 지연",
IF(N2116&lt;&gt;"", "포스팅 완료",
IF(M2116=TRUE, "시술 완료",
IF(L2116=TRUE, "콘텐츠 가이드 전송",
IF(NOT(ISBLANK(J2116)), "예약 확정",
IF(I2116=TRUE, "구글폼 회신",
IF(H2116=TRUE, "구글폼 전송",
IF(G2116=TRUE, "거절",
IF(F2116=TRUE, "회신 수신",
"태핑 완료 회신대기")))))
))))</f>
        <v>태핑 완료 회신대기</v>
      </c>
      <c r="F2116" s="13" t="b">
        <v>0</v>
      </c>
      <c r="G2116" s="13" t="b">
        <v>0</v>
      </c>
      <c r="H2116" s="13" t="b">
        <v>0</v>
      </c>
      <c r="I2116" s="13" t="b">
        <f>IF(COUNTIF([1]!Form_Responses1[[#All],[Instagram account
(ex. idenel_official - Do not put "@")]], LOWER(A2116)) &gt; 0, TRUE, FALSE)</f>
        <v>0</v>
      </c>
      <c r="J2116" s="14"/>
      <c r="K2116" s="11" t="str">
        <f>IFERROR(VLOOKUP(LOWER(A2116), '[1]설문지 응답 시트1'!I:N, 6, FALSE), "")</f>
        <v/>
      </c>
      <c r="L2116" s="13" t="b">
        <v>0</v>
      </c>
      <c r="M2116" s="13" t="b">
        <v>0</v>
      </c>
      <c r="N2116" s="11"/>
      <c r="O2116" s="12" t="str">
        <f>IF(ISBLANK(Table1[[#This Row],[예약일(확정)]]),"",Table1[[#This Row],[예약일(확정)]]+7)</f>
        <v/>
      </c>
      <c r="P2116" s="11"/>
      <c r="Q2116" s="11"/>
      <c r="R2116" s="11"/>
      <c r="S2116" s="11"/>
      <c r="T2116" s="11"/>
      <c r="U2116" s="10"/>
    </row>
    <row r="2117" spans="1:21" ht="17">
      <c r="A2117" s="124" t="s">
        <v>3097</v>
      </c>
      <c r="B2117" s="118" t="s">
        <v>3096</v>
      </c>
      <c r="C2117" s="117"/>
      <c r="D2117" s="24" t="s">
        <v>4</v>
      </c>
      <c r="E2117" s="20" t="str">
        <f ca="1">IF(AND(J2117&lt;&gt;"", O2117&lt;&gt;"", TODAY() &gt; O2117, N2117=""), "포스팅 지연",
IF(N2117&lt;&gt;"", "포스팅 완료",
IF(M2117=TRUE, "시술 완료",
IF(L2117=TRUE, "콘텐츠 가이드 전송",
IF(NOT(ISBLANK(J2117)), "예약 확정",
IF(I2117=TRUE, "구글폼 회신",
IF(H2117=TRUE, "구글폼 전송",
IF(G2117=TRUE, "거절",
IF(F2117=TRUE, "회신 수신",
"태핑 완료 회신대기")))))
))))</f>
        <v>태핑 완료 회신대기</v>
      </c>
      <c r="F2117" s="22" t="b">
        <v>0</v>
      </c>
      <c r="G2117" s="22" t="b">
        <v>0</v>
      </c>
      <c r="H2117" s="22" t="b">
        <v>0</v>
      </c>
      <c r="I2117" s="22" t="b">
        <f>IF(COUNTIF([1]!Form_Responses1[[#All],[Instagram account
(ex. idenel_official - Do not put "@")]], LOWER(A2117)) &gt; 0, TRUE, FALSE)</f>
        <v>0</v>
      </c>
      <c r="J2117" s="23"/>
      <c r="K2117" s="20" t="str">
        <f>IFERROR(VLOOKUP(LOWER(A2117), '[1]설문지 응답 시트1'!I:N, 6, FALSE), "")</f>
        <v/>
      </c>
      <c r="L2117" s="22" t="b">
        <v>0</v>
      </c>
      <c r="M2117" s="22" t="b">
        <v>0</v>
      </c>
      <c r="N2117" s="20"/>
      <c r="O2117" s="21" t="str">
        <f>IF(ISBLANK(Table1[[#This Row],[예약일(확정)]]),"",Table1[[#This Row],[예약일(확정)]]+7)</f>
        <v/>
      </c>
      <c r="P2117" s="20"/>
      <c r="Q2117" s="20"/>
      <c r="R2117" s="20"/>
      <c r="S2117" s="20"/>
      <c r="T2117" s="20"/>
      <c r="U2117" s="19"/>
    </row>
    <row r="2118" spans="1:21" ht="17">
      <c r="A2118" s="71" t="s">
        <v>3095</v>
      </c>
      <c r="B2118" s="112" t="s">
        <v>3094</v>
      </c>
      <c r="C2118" s="101"/>
      <c r="D2118" s="15" t="s">
        <v>4</v>
      </c>
      <c r="E2118" s="11" t="str">
        <f ca="1">IF(AND(J2118&lt;&gt;"", O2118&lt;&gt;"", TODAY() &gt; O2118, N2118=""), "포스팅 지연",
IF(N2118&lt;&gt;"", "포스팅 완료",
IF(M2118=TRUE, "시술 완료",
IF(L2118=TRUE, "콘텐츠 가이드 전송",
IF(NOT(ISBLANK(J2118)), "예약 확정",
IF(I2118=TRUE, "구글폼 회신",
IF(H2118=TRUE, "구글폼 전송",
IF(G2118=TRUE, "거절",
IF(F2118=TRUE, "회신 수신",
"태핑 완료 회신대기")))))
))))</f>
        <v>태핑 완료 회신대기</v>
      </c>
      <c r="F2118" s="13" t="b">
        <v>0</v>
      </c>
      <c r="G2118" s="13" t="b">
        <v>0</v>
      </c>
      <c r="H2118" s="13" t="b">
        <v>0</v>
      </c>
      <c r="I2118" s="13" t="b">
        <f>IF(COUNTIF([1]!Form_Responses1[[#All],[Instagram account
(ex. idenel_official - Do not put "@")]], LOWER(A2118)) &gt; 0, TRUE, FALSE)</f>
        <v>0</v>
      </c>
      <c r="J2118" s="14"/>
      <c r="K2118" s="11" t="str">
        <f>IFERROR(VLOOKUP(LOWER(A2118), '[1]설문지 응답 시트1'!I:N, 6, FALSE), "")</f>
        <v/>
      </c>
      <c r="L2118" s="13" t="b">
        <v>0</v>
      </c>
      <c r="M2118" s="13" t="b">
        <v>0</v>
      </c>
      <c r="N2118" s="11"/>
      <c r="O2118" s="12" t="str">
        <f>IF(ISBLANK(Table1[[#This Row],[예약일(확정)]]),"",Table1[[#This Row],[예약일(확정)]]+7)</f>
        <v/>
      </c>
      <c r="P2118" s="11"/>
      <c r="Q2118" s="11"/>
      <c r="R2118" s="11"/>
      <c r="S2118" s="11"/>
      <c r="T2118" s="11"/>
      <c r="U2118" s="10"/>
    </row>
    <row r="2119" spans="1:21" ht="17">
      <c r="A2119" s="124" t="s">
        <v>3093</v>
      </c>
      <c r="B2119" s="118" t="s">
        <v>3092</v>
      </c>
      <c r="C2119" s="117"/>
      <c r="D2119" s="24" t="s">
        <v>4</v>
      </c>
      <c r="E2119" s="20" t="str">
        <f ca="1">IF(AND(J2119&lt;&gt;"", O2119&lt;&gt;"", TODAY() &gt; O2119, N2119=""), "포스팅 지연",
IF(N2119&lt;&gt;"", "포스팅 완료",
IF(M2119=TRUE, "시술 완료",
IF(L2119=TRUE, "콘텐츠 가이드 전송",
IF(NOT(ISBLANK(J2119)), "예약 확정",
IF(I2119=TRUE, "구글폼 회신",
IF(H2119=TRUE, "구글폼 전송",
IF(G2119=TRUE, "거절",
IF(F2119=TRUE, "회신 수신",
"태핑 완료 회신대기")))))
))))</f>
        <v>태핑 완료 회신대기</v>
      </c>
      <c r="F2119" s="22" t="b">
        <v>0</v>
      </c>
      <c r="G2119" s="22" t="b">
        <v>0</v>
      </c>
      <c r="H2119" s="22" t="b">
        <v>0</v>
      </c>
      <c r="I2119" s="22" t="b">
        <f>IF(COUNTIF([1]!Form_Responses1[[#All],[Instagram account
(ex. idenel_official - Do not put "@")]], LOWER(A2119)) &gt; 0, TRUE, FALSE)</f>
        <v>0</v>
      </c>
      <c r="J2119" s="23"/>
      <c r="K2119" s="20" t="str">
        <f>IFERROR(VLOOKUP(LOWER(A2119), '[1]설문지 응답 시트1'!I:N, 6, FALSE), "")</f>
        <v/>
      </c>
      <c r="L2119" s="22" t="b">
        <v>0</v>
      </c>
      <c r="M2119" s="22" t="b">
        <v>0</v>
      </c>
      <c r="N2119" s="20"/>
      <c r="O2119" s="21" t="str">
        <f>IF(ISBLANK(Table1[[#This Row],[예약일(확정)]]),"",Table1[[#This Row],[예약일(확정)]]+7)</f>
        <v/>
      </c>
      <c r="P2119" s="20"/>
      <c r="Q2119" s="20"/>
      <c r="R2119" s="20"/>
      <c r="S2119" s="20"/>
      <c r="T2119" s="20"/>
      <c r="U2119" s="19"/>
    </row>
    <row r="2120" spans="1:21" ht="17">
      <c r="A2120" s="71" t="s">
        <v>3091</v>
      </c>
      <c r="B2120" s="112" t="s">
        <v>3090</v>
      </c>
      <c r="C2120" s="101"/>
      <c r="D2120" s="15" t="s">
        <v>4</v>
      </c>
      <c r="E2120" s="11" t="str">
        <f ca="1">IF(AND(J2120&lt;&gt;"", O2120&lt;&gt;"", TODAY() &gt; O2120, N2120=""), "포스팅 지연",
IF(N2120&lt;&gt;"", "포스팅 완료",
IF(M2120=TRUE, "시술 완료",
IF(L2120=TRUE, "콘텐츠 가이드 전송",
IF(NOT(ISBLANK(J2120)), "예약 확정",
IF(I2120=TRUE, "구글폼 회신",
IF(H2120=TRUE, "구글폼 전송",
IF(G2120=TRUE, "거절",
IF(F2120=TRUE, "회신 수신",
"태핑 완료 회신대기")))))
))))</f>
        <v>태핑 완료 회신대기</v>
      </c>
      <c r="F2120" s="13" t="b">
        <v>0</v>
      </c>
      <c r="G2120" s="13" t="b">
        <v>0</v>
      </c>
      <c r="H2120" s="13" t="b">
        <v>0</v>
      </c>
      <c r="I2120" s="13" t="b">
        <f>IF(COUNTIF([1]!Form_Responses1[[#All],[Instagram account
(ex. idenel_official - Do not put "@")]], LOWER(A2120)) &gt; 0, TRUE, FALSE)</f>
        <v>0</v>
      </c>
      <c r="J2120" s="14"/>
      <c r="K2120" s="11" t="str">
        <f>IFERROR(VLOOKUP(LOWER(A2120), '[1]설문지 응답 시트1'!I:N, 6, FALSE), "")</f>
        <v/>
      </c>
      <c r="L2120" s="13" t="b">
        <v>0</v>
      </c>
      <c r="M2120" s="13" t="b">
        <v>0</v>
      </c>
      <c r="N2120" s="11"/>
      <c r="O2120" s="12" t="str">
        <f>IF(ISBLANK(Table1[[#This Row],[예약일(확정)]]),"",Table1[[#This Row],[예약일(확정)]]+7)</f>
        <v/>
      </c>
      <c r="P2120" s="11"/>
      <c r="Q2120" s="11"/>
      <c r="R2120" s="11"/>
      <c r="S2120" s="11"/>
      <c r="T2120" s="11"/>
      <c r="U2120" s="10"/>
    </row>
    <row r="2121" spans="1:21" ht="17">
      <c r="A2121" s="124" t="s">
        <v>3089</v>
      </c>
      <c r="B2121" s="118" t="s">
        <v>3088</v>
      </c>
      <c r="C2121" s="117"/>
      <c r="D2121" s="24" t="s">
        <v>4</v>
      </c>
      <c r="E2121" s="20" t="str">
        <f ca="1">IF(AND(J2121&lt;&gt;"", O2121&lt;&gt;"", TODAY() &gt; O2121, N2121=""), "포스팅 지연",
IF(N2121&lt;&gt;"", "포스팅 완료",
IF(M2121=TRUE, "시술 완료",
IF(L2121=TRUE, "콘텐츠 가이드 전송",
IF(NOT(ISBLANK(J2121)), "예약 확정",
IF(I2121=TRUE, "구글폼 회신",
IF(H2121=TRUE, "구글폼 전송",
IF(G2121=TRUE, "거절",
IF(F2121=TRUE, "회신 수신",
"태핑 완료 회신대기")))))
))))</f>
        <v>태핑 완료 회신대기</v>
      </c>
      <c r="F2121" s="22" t="b">
        <v>0</v>
      </c>
      <c r="G2121" s="22" t="b">
        <v>0</v>
      </c>
      <c r="H2121" s="22" t="b">
        <v>0</v>
      </c>
      <c r="I2121" s="22" t="b">
        <f>IF(COUNTIF([1]!Form_Responses1[[#All],[Instagram account
(ex. idenel_official - Do not put "@")]], LOWER(A2121)) &gt; 0, TRUE, FALSE)</f>
        <v>0</v>
      </c>
      <c r="J2121" s="23"/>
      <c r="K2121" s="20" t="str">
        <f>IFERROR(VLOOKUP(LOWER(A2121), '[1]설문지 응답 시트1'!I:N, 6, FALSE), "")</f>
        <v/>
      </c>
      <c r="L2121" s="22" t="b">
        <v>0</v>
      </c>
      <c r="M2121" s="22" t="b">
        <v>0</v>
      </c>
      <c r="N2121" s="20"/>
      <c r="O2121" s="21" t="str">
        <f>IF(ISBLANK(Table1[[#This Row],[예약일(확정)]]),"",Table1[[#This Row],[예약일(확정)]]+7)</f>
        <v/>
      </c>
      <c r="P2121" s="20"/>
      <c r="Q2121" s="20"/>
      <c r="R2121" s="20"/>
      <c r="S2121" s="20"/>
      <c r="T2121" s="20"/>
      <c r="U2121" s="19"/>
    </row>
    <row r="2122" spans="1:21" ht="17">
      <c r="A2122" s="71" t="s">
        <v>3087</v>
      </c>
      <c r="B2122" s="112" t="s">
        <v>3086</v>
      </c>
      <c r="C2122" s="101"/>
      <c r="D2122" s="15" t="s">
        <v>4</v>
      </c>
      <c r="E2122" s="11" t="str">
        <f ca="1">IF(AND(J2122&lt;&gt;"", O2122&lt;&gt;"", TODAY() &gt; O2122, N2122=""), "포스팅 지연",
IF(N2122&lt;&gt;"", "포스팅 완료",
IF(M2122=TRUE, "시술 완료",
IF(L2122=TRUE, "콘텐츠 가이드 전송",
IF(NOT(ISBLANK(J2122)), "예약 확정",
IF(I2122=TRUE, "구글폼 회신",
IF(H2122=TRUE, "구글폼 전송",
IF(G2122=TRUE, "거절",
IF(F2122=TRUE, "회신 수신",
"태핑 완료 회신대기")))))
))))</f>
        <v>태핑 완료 회신대기</v>
      </c>
      <c r="F2122" s="13" t="b">
        <v>0</v>
      </c>
      <c r="G2122" s="13" t="b">
        <v>0</v>
      </c>
      <c r="H2122" s="13" t="b">
        <v>0</v>
      </c>
      <c r="I2122" s="13" t="b">
        <f>IF(COUNTIF([1]!Form_Responses1[[#All],[Instagram account
(ex. idenel_official - Do not put "@")]], LOWER(A2122)) &gt; 0, TRUE, FALSE)</f>
        <v>0</v>
      </c>
      <c r="J2122" s="14"/>
      <c r="K2122" s="11" t="str">
        <f>IFERROR(VLOOKUP(LOWER(A2122), '[1]설문지 응답 시트1'!I:N, 6, FALSE), "")</f>
        <v/>
      </c>
      <c r="L2122" s="13" t="b">
        <v>0</v>
      </c>
      <c r="M2122" s="13" t="b">
        <v>0</v>
      </c>
      <c r="N2122" s="11"/>
      <c r="O2122" s="12" t="str">
        <f>IF(ISBLANK(Table1[[#This Row],[예약일(확정)]]),"",Table1[[#This Row],[예약일(확정)]]+7)</f>
        <v/>
      </c>
      <c r="P2122" s="11"/>
      <c r="Q2122" s="11"/>
      <c r="R2122" s="11"/>
      <c r="S2122" s="11"/>
      <c r="T2122" s="11"/>
      <c r="U2122" s="10"/>
    </row>
    <row r="2123" spans="1:21" ht="17">
      <c r="A2123" s="124" t="s">
        <v>3085</v>
      </c>
      <c r="B2123" s="118" t="s">
        <v>3084</v>
      </c>
      <c r="C2123" s="117"/>
      <c r="D2123" s="24" t="s">
        <v>4</v>
      </c>
      <c r="E2123" s="20" t="str">
        <f ca="1">IF(AND(J2123&lt;&gt;"", O2123&lt;&gt;"", TODAY() &gt; O2123, N2123=""), "포스팅 지연",
IF(N2123&lt;&gt;"", "포스팅 완료",
IF(M2123=TRUE, "시술 완료",
IF(L2123=TRUE, "콘텐츠 가이드 전송",
IF(NOT(ISBLANK(J2123)), "예약 확정",
IF(I2123=TRUE, "구글폼 회신",
IF(H2123=TRUE, "구글폼 전송",
IF(G2123=TRUE, "거절",
IF(F2123=TRUE, "회신 수신",
"태핑 완료 회신대기")))))
))))</f>
        <v>태핑 완료 회신대기</v>
      </c>
      <c r="F2123" s="22" t="b">
        <v>0</v>
      </c>
      <c r="G2123" s="22" t="b">
        <v>0</v>
      </c>
      <c r="H2123" s="22" t="b">
        <v>0</v>
      </c>
      <c r="I2123" s="22" t="b">
        <f>IF(COUNTIF([1]!Form_Responses1[[#All],[Instagram account
(ex. idenel_official - Do not put "@")]], LOWER(A2123)) &gt; 0, TRUE, FALSE)</f>
        <v>0</v>
      </c>
      <c r="J2123" s="23"/>
      <c r="K2123" s="20" t="str">
        <f>IFERROR(VLOOKUP(LOWER(A2123), '[1]설문지 응답 시트1'!I:N, 6, FALSE), "")</f>
        <v/>
      </c>
      <c r="L2123" s="22" t="b">
        <v>0</v>
      </c>
      <c r="M2123" s="22" t="b">
        <v>0</v>
      </c>
      <c r="N2123" s="20"/>
      <c r="O2123" s="21" t="str">
        <f>IF(ISBLANK(Table1[[#This Row],[예약일(확정)]]),"",Table1[[#This Row],[예약일(확정)]]+7)</f>
        <v/>
      </c>
      <c r="P2123" s="20"/>
      <c r="Q2123" s="20"/>
      <c r="R2123" s="20"/>
      <c r="S2123" s="20"/>
      <c r="T2123" s="20"/>
      <c r="U2123" s="19"/>
    </row>
    <row r="2124" spans="1:21" ht="17">
      <c r="A2124" s="71" t="s">
        <v>3083</v>
      </c>
      <c r="B2124" s="112" t="s">
        <v>3082</v>
      </c>
      <c r="C2124" s="101"/>
      <c r="D2124" s="15" t="s">
        <v>4</v>
      </c>
      <c r="E2124" s="11" t="str">
        <f ca="1">IF(AND(J2124&lt;&gt;"", O2124&lt;&gt;"", TODAY() &gt; O2124, N2124=""), "포스팅 지연",
IF(N2124&lt;&gt;"", "포스팅 완료",
IF(M2124=TRUE, "시술 완료",
IF(L2124=TRUE, "콘텐츠 가이드 전송",
IF(NOT(ISBLANK(J2124)), "예약 확정",
IF(I2124=TRUE, "구글폼 회신",
IF(H2124=TRUE, "구글폼 전송",
IF(G2124=TRUE, "거절",
IF(F2124=TRUE, "회신 수신",
"태핑 완료 회신대기")))))
))))</f>
        <v>태핑 완료 회신대기</v>
      </c>
      <c r="F2124" s="13" t="b">
        <v>0</v>
      </c>
      <c r="G2124" s="13" t="b">
        <v>0</v>
      </c>
      <c r="H2124" s="13" t="b">
        <v>0</v>
      </c>
      <c r="I2124" s="13" t="b">
        <f>IF(COUNTIF([1]!Form_Responses1[[#All],[Instagram account
(ex. idenel_official - Do not put "@")]], LOWER(A2124)) &gt; 0, TRUE, FALSE)</f>
        <v>0</v>
      </c>
      <c r="J2124" s="14"/>
      <c r="K2124" s="11" t="str">
        <f>IFERROR(VLOOKUP(LOWER(A2124), '[1]설문지 응답 시트1'!I:N, 6, FALSE), "")</f>
        <v/>
      </c>
      <c r="L2124" s="13" t="b">
        <v>0</v>
      </c>
      <c r="M2124" s="13" t="b">
        <v>0</v>
      </c>
      <c r="N2124" s="11"/>
      <c r="O2124" s="12" t="str">
        <f>IF(ISBLANK(Table1[[#This Row],[예약일(확정)]]),"",Table1[[#This Row],[예약일(확정)]]+7)</f>
        <v/>
      </c>
      <c r="P2124" s="11"/>
      <c r="Q2124" s="11"/>
      <c r="R2124" s="11"/>
      <c r="S2124" s="11"/>
      <c r="T2124" s="11"/>
      <c r="U2124" s="10"/>
    </row>
    <row r="2125" spans="1:21" ht="17">
      <c r="A2125" s="124" t="s">
        <v>3081</v>
      </c>
      <c r="B2125" s="118" t="s">
        <v>3080</v>
      </c>
      <c r="C2125" s="117"/>
      <c r="D2125" s="24" t="s">
        <v>4</v>
      </c>
      <c r="E2125" s="20" t="str">
        <f ca="1">IF(AND(J2125&lt;&gt;"", O2125&lt;&gt;"", TODAY() &gt; O2125, N2125=""), "포스팅 지연",
IF(N2125&lt;&gt;"", "포스팅 완료",
IF(M2125=TRUE, "시술 완료",
IF(L2125=TRUE, "콘텐츠 가이드 전송",
IF(NOT(ISBLANK(J2125)), "예약 확정",
IF(I2125=TRUE, "구글폼 회신",
IF(H2125=TRUE, "구글폼 전송",
IF(G2125=TRUE, "거절",
IF(F2125=TRUE, "회신 수신",
"태핑 완료 회신대기")))))
))))</f>
        <v>태핑 완료 회신대기</v>
      </c>
      <c r="F2125" s="22" t="b">
        <v>0</v>
      </c>
      <c r="G2125" s="22" t="b">
        <v>0</v>
      </c>
      <c r="H2125" s="22" t="b">
        <v>0</v>
      </c>
      <c r="I2125" s="22" t="b">
        <f>IF(COUNTIF([1]!Form_Responses1[[#All],[Instagram account
(ex. idenel_official - Do not put "@")]], LOWER(A2125)) &gt; 0, TRUE, FALSE)</f>
        <v>0</v>
      </c>
      <c r="J2125" s="23"/>
      <c r="K2125" s="20" t="str">
        <f>IFERROR(VLOOKUP(LOWER(A2125), '[1]설문지 응답 시트1'!I:N, 6, FALSE), "")</f>
        <v/>
      </c>
      <c r="L2125" s="22" t="b">
        <v>0</v>
      </c>
      <c r="M2125" s="22" t="b">
        <v>0</v>
      </c>
      <c r="N2125" s="20"/>
      <c r="O2125" s="21" t="str">
        <f>IF(ISBLANK(Table1[[#This Row],[예약일(확정)]]),"",Table1[[#This Row],[예약일(확정)]]+7)</f>
        <v/>
      </c>
      <c r="P2125" s="20"/>
      <c r="Q2125" s="20"/>
      <c r="R2125" s="20"/>
      <c r="S2125" s="20"/>
      <c r="T2125" s="20"/>
      <c r="U2125" s="19"/>
    </row>
    <row r="2126" spans="1:21" ht="17">
      <c r="A2126" s="71" t="s">
        <v>3079</v>
      </c>
      <c r="B2126" s="112" t="s">
        <v>3078</v>
      </c>
      <c r="C2126" s="101"/>
      <c r="D2126" s="15" t="s">
        <v>4</v>
      </c>
      <c r="E2126" s="11" t="str">
        <f ca="1">IF(AND(J2126&lt;&gt;"", O2126&lt;&gt;"", TODAY() &gt; O2126, N2126=""), "포스팅 지연",
IF(N2126&lt;&gt;"", "포스팅 완료",
IF(M2126=TRUE, "시술 완료",
IF(L2126=TRUE, "콘텐츠 가이드 전송",
IF(NOT(ISBLANK(J2126)), "예약 확정",
IF(I2126=TRUE, "구글폼 회신",
IF(H2126=TRUE, "구글폼 전송",
IF(G2126=TRUE, "거절",
IF(F2126=TRUE, "회신 수신",
"태핑 완료 회신대기")))))
))))</f>
        <v>태핑 완료 회신대기</v>
      </c>
      <c r="F2126" s="13" t="b">
        <v>0</v>
      </c>
      <c r="G2126" s="13" t="b">
        <v>0</v>
      </c>
      <c r="H2126" s="13" t="b">
        <v>0</v>
      </c>
      <c r="I2126" s="13" t="b">
        <f>IF(COUNTIF([1]!Form_Responses1[[#All],[Instagram account
(ex. idenel_official - Do not put "@")]], LOWER(A2126)) &gt; 0, TRUE, FALSE)</f>
        <v>0</v>
      </c>
      <c r="J2126" s="14"/>
      <c r="K2126" s="11" t="str">
        <f>IFERROR(VLOOKUP(LOWER(A2126), '[1]설문지 응답 시트1'!I:N, 6, FALSE), "")</f>
        <v/>
      </c>
      <c r="L2126" s="13" t="b">
        <v>0</v>
      </c>
      <c r="M2126" s="13" t="b">
        <v>0</v>
      </c>
      <c r="N2126" s="11"/>
      <c r="O2126" s="12" t="str">
        <f>IF(ISBLANK(Table1[[#This Row],[예약일(확정)]]),"",Table1[[#This Row],[예약일(확정)]]+7)</f>
        <v/>
      </c>
      <c r="P2126" s="11"/>
      <c r="Q2126" s="11"/>
      <c r="R2126" s="11"/>
      <c r="S2126" s="11"/>
      <c r="T2126" s="11"/>
      <c r="U2126" s="10"/>
    </row>
    <row r="2127" spans="1:21" ht="17">
      <c r="A2127" s="124" t="s">
        <v>3077</v>
      </c>
      <c r="B2127" s="118" t="s">
        <v>3076</v>
      </c>
      <c r="C2127" s="117"/>
      <c r="D2127" s="24" t="s">
        <v>4</v>
      </c>
      <c r="E2127" s="20" t="str">
        <f ca="1">IF(AND(J2127&lt;&gt;"", O2127&lt;&gt;"", TODAY() &gt; O2127, N2127=""), "포스팅 지연",
IF(N2127&lt;&gt;"", "포스팅 완료",
IF(M2127=TRUE, "시술 완료",
IF(L2127=TRUE, "콘텐츠 가이드 전송",
IF(NOT(ISBLANK(J2127)), "예약 확정",
IF(I2127=TRUE, "구글폼 회신",
IF(H2127=TRUE, "구글폼 전송",
IF(G2127=TRUE, "거절",
IF(F2127=TRUE, "회신 수신",
"태핑 완료 회신대기")))))
))))</f>
        <v>태핑 완료 회신대기</v>
      </c>
      <c r="F2127" s="22" t="b">
        <v>0</v>
      </c>
      <c r="G2127" s="22" t="b">
        <v>0</v>
      </c>
      <c r="H2127" s="22" t="b">
        <v>0</v>
      </c>
      <c r="I2127" s="22" t="b">
        <f>IF(COUNTIF([1]!Form_Responses1[[#All],[Instagram account
(ex. idenel_official - Do not put "@")]], LOWER(A2127)) &gt; 0, TRUE, FALSE)</f>
        <v>0</v>
      </c>
      <c r="J2127" s="23"/>
      <c r="K2127" s="20" t="str">
        <f>IFERROR(VLOOKUP(LOWER(A2127), '[1]설문지 응답 시트1'!I:N, 6, FALSE), "")</f>
        <v/>
      </c>
      <c r="L2127" s="22" t="b">
        <v>0</v>
      </c>
      <c r="M2127" s="22" t="b">
        <v>0</v>
      </c>
      <c r="N2127" s="20"/>
      <c r="O2127" s="21" t="str">
        <f>IF(ISBLANK(Table1[[#This Row],[예약일(확정)]]),"",Table1[[#This Row],[예약일(확정)]]+7)</f>
        <v/>
      </c>
      <c r="P2127" s="20"/>
      <c r="Q2127" s="20"/>
      <c r="R2127" s="20"/>
      <c r="S2127" s="20"/>
      <c r="T2127" s="20"/>
      <c r="U2127" s="19"/>
    </row>
    <row r="2128" spans="1:21" ht="17">
      <c r="A2128" s="71" t="s">
        <v>3075</v>
      </c>
      <c r="B2128" s="112" t="s">
        <v>3074</v>
      </c>
      <c r="C2128" s="101"/>
      <c r="D2128" s="15" t="s">
        <v>4</v>
      </c>
      <c r="E2128" s="11" t="str">
        <f ca="1">IF(AND(J2128&lt;&gt;"", O2128&lt;&gt;"", TODAY() &gt; O2128, N2128=""), "포스팅 지연",
IF(N2128&lt;&gt;"", "포스팅 완료",
IF(M2128=TRUE, "시술 완료",
IF(L2128=TRUE, "콘텐츠 가이드 전송",
IF(NOT(ISBLANK(J2128)), "예약 확정",
IF(I2128=TRUE, "구글폼 회신",
IF(H2128=TRUE, "구글폼 전송",
IF(G2128=TRUE, "거절",
IF(F2128=TRUE, "회신 수신",
"태핑 완료 회신대기")))))
))))</f>
        <v>태핑 완료 회신대기</v>
      </c>
      <c r="F2128" s="13" t="b">
        <v>0</v>
      </c>
      <c r="G2128" s="13" t="b">
        <v>0</v>
      </c>
      <c r="H2128" s="13" t="b">
        <v>0</v>
      </c>
      <c r="I2128" s="13" t="b">
        <f>IF(COUNTIF([1]!Form_Responses1[[#All],[Instagram account
(ex. idenel_official - Do not put "@")]], LOWER(A2128)) &gt; 0, TRUE, FALSE)</f>
        <v>0</v>
      </c>
      <c r="J2128" s="14"/>
      <c r="K2128" s="11" t="str">
        <f>IFERROR(VLOOKUP(LOWER(A2128), '[1]설문지 응답 시트1'!I:N, 6, FALSE), "")</f>
        <v/>
      </c>
      <c r="L2128" s="13" t="b">
        <v>0</v>
      </c>
      <c r="M2128" s="13" t="b">
        <v>0</v>
      </c>
      <c r="N2128" s="11"/>
      <c r="O2128" s="12" t="str">
        <f>IF(ISBLANK(Table1[[#This Row],[예약일(확정)]]),"",Table1[[#This Row],[예약일(확정)]]+7)</f>
        <v/>
      </c>
      <c r="P2128" s="11"/>
      <c r="Q2128" s="11"/>
      <c r="R2128" s="11"/>
      <c r="S2128" s="11"/>
      <c r="T2128" s="11"/>
      <c r="U2128" s="10"/>
    </row>
    <row r="2129" spans="1:21" ht="17">
      <c r="A2129" s="124" t="s">
        <v>3073</v>
      </c>
      <c r="B2129" s="118" t="s">
        <v>3072</v>
      </c>
      <c r="C2129" s="117"/>
      <c r="D2129" s="24" t="s">
        <v>4</v>
      </c>
      <c r="E2129" s="20" t="str">
        <f ca="1">IF(AND(J2129&lt;&gt;"", O2129&lt;&gt;"", TODAY() &gt; O2129, N2129=""), "포스팅 지연",
IF(N2129&lt;&gt;"", "포스팅 완료",
IF(M2129=TRUE, "시술 완료",
IF(L2129=TRUE, "콘텐츠 가이드 전송",
IF(NOT(ISBLANK(J2129)), "예약 확정",
IF(I2129=TRUE, "구글폼 회신",
IF(H2129=TRUE, "구글폼 전송",
IF(G2129=TRUE, "거절",
IF(F2129=TRUE, "회신 수신",
"태핑 완료 회신대기")))))
))))</f>
        <v>태핑 완료 회신대기</v>
      </c>
      <c r="F2129" s="22" t="b">
        <v>0</v>
      </c>
      <c r="G2129" s="22" t="b">
        <v>0</v>
      </c>
      <c r="H2129" s="22" t="b">
        <v>0</v>
      </c>
      <c r="I2129" s="22" t="b">
        <f>IF(COUNTIF([1]!Form_Responses1[[#All],[Instagram account
(ex. idenel_official - Do not put "@")]], LOWER(A2129)) &gt; 0, TRUE, FALSE)</f>
        <v>0</v>
      </c>
      <c r="J2129" s="23"/>
      <c r="K2129" s="20" t="str">
        <f>IFERROR(VLOOKUP(LOWER(A2129), '[1]설문지 응답 시트1'!I:N, 6, FALSE), "")</f>
        <v/>
      </c>
      <c r="L2129" s="22" t="b">
        <v>0</v>
      </c>
      <c r="M2129" s="22" t="b">
        <v>0</v>
      </c>
      <c r="N2129" s="20"/>
      <c r="O2129" s="21" t="str">
        <f>IF(ISBLANK(Table1[[#This Row],[예약일(확정)]]),"",Table1[[#This Row],[예약일(확정)]]+7)</f>
        <v/>
      </c>
      <c r="P2129" s="20"/>
      <c r="Q2129" s="20"/>
      <c r="R2129" s="20"/>
      <c r="S2129" s="20"/>
      <c r="T2129" s="20"/>
      <c r="U2129" s="19"/>
    </row>
    <row r="2130" spans="1:21" ht="17">
      <c r="A2130" s="71" t="s">
        <v>3071</v>
      </c>
      <c r="B2130" s="112" t="s">
        <v>3070</v>
      </c>
      <c r="C2130" s="101"/>
      <c r="D2130" s="15" t="s">
        <v>4</v>
      </c>
      <c r="E2130" s="11" t="str">
        <f ca="1">IF(AND(J2130&lt;&gt;"", O2130&lt;&gt;"", TODAY() &gt; O2130, N2130=""), "포스팅 지연",
IF(N2130&lt;&gt;"", "포스팅 완료",
IF(M2130=TRUE, "시술 완료",
IF(L2130=TRUE, "콘텐츠 가이드 전송",
IF(NOT(ISBLANK(J2130)), "예약 확정",
IF(I2130=TRUE, "구글폼 회신",
IF(H2130=TRUE, "구글폼 전송",
IF(G2130=TRUE, "거절",
IF(F2130=TRUE, "회신 수신",
"태핑 완료 회신대기")))))
))))</f>
        <v>태핑 완료 회신대기</v>
      </c>
      <c r="F2130" s="13" t="b">
        <v>0</v>
      </c>
      <c r="G2130" s="13" t="b">
        <v>0</v>
      </c>
      <c r="H2130" s="13" t="b">
        <v>0</v>
      </c>
      <c r="I2130" s="13" t="b">
        <f>IF(COUNTIF([1]!Form_Responses1[[#All],[Instagram account
(ex. idenel_official - Do not put "@")]], LOWER(A2130)) &gt; 0, TRUE, FALSE)</f>
        <v>0</v>
      </c>
      <c r="J2130" s="14"/>
      <c r="K2130" s="11" t="str">
        <f>IFERROR(VLOOKUP(LOWER(A2130), '[1]설문지 응답 시트1'!I:N, 6, FALSE), "")</f>
        <v/>
      </c>
      <c r="L2130" s="13" t="b">
        <v>0</v>
      </c>
      <c r="M2130" s="13" t="b">
        <v>0</v>
      </c>
      <c r="N2130" s="11"/>
      <c r="O2130" s="12" t="str">
        <f>IF(ISBLANK(Table1[[#This Row],[예약일(확정)]]),"",Table1[[#This Row],[예약일(확정)]]+7)</f>
        <v/>
      </c>
      <c r="P2130" s="11"/>
      <c r="Q2130" s="11"/>
      <c r="R2130" s="11"/>
      <c r="S2130" s="11"/>
      <c r="T2130" s="11"/>
      <c r="U2130" s="10"/>
    </row>
    <row r="2131" spans="1:21" ht="17">
      <c r="A2131" s="124" t="s">
        <v>3069</v>
      </c>
      <c r="B2131" s="118" t="s">
        <v>3068</v>
      </c>
      <c r="C2131" s="117"/>
      <c r="D2131" s="24" t="s">
        <v>4</v>
      </c>
      <c r="E2131" s="20" t="str">
        <f ca="1">IF(AND(J2131&lt;&gt;"", O2131&lt;&gt;"", TODAY() &gt; O2131, N2131=""), "포스팅 지연",
IF(N2131&lt;&gt;"", "포스팅 완료",
IF(M2131=TRUE, "시술 완료",
IF(L2131=TRUE, "콘텐츠 가이드 전송",
IF(NOT(ISBLANK(J2131)), "예약 확정",
IF(I2131=TRUE, "구글폼 회신",
IF(H2131=TRUE, "구글폼 전송",
IF(G2131=TRUE, "거절",
IF(F2131=TRUE, "회신 수신",
"태핑 완료 회신대기")))))
))))</f>
        <v>태핑 완료 회신대기</v>
      </c>
      <c r="F2131" s="22" t="b">
        <v>0</v>
      </c>
      <c r="G2131" s="22" t="b">
        <v>0</v>
      </c>
      <c r="H2131" s="22" t="b">
        <v>0</v>
      </c>
      <c r="I2131" s="22" t="b">
        <f>IF(COUNTIF([1]!Form_Responses1[[#All],[Instagram account
(ex. idenel_official - Do not put "@")]], LOWER(A2131)) &gt; 0, TRUE, FALSE)</f>
        <v>0</v>
      </c>
      <c r="J2131" s="23"/>
      <c r="K2131" s="20" t="str">
        <f>IFERROR(VLOOKUP(LOWER(A2131), '[1]설문지 응답 시트1'!I:N, 6, FALSE), "")</f>
        <v/>
      </c>
      <c r="L2131" s="22" t="b">
        <v>0</v>
      </c>
      <c r="M2131" s="22" t="b">
        <v>0</v>
      </c>
      <c r="N2131" s="20"/>
      <c r="O2131" s="21" t="str">
        <f>IF(ISBLANK(Table1[[#This Row],[예약일(확정)]]),"",Table1[[#This Row],[예약일(확정)]]+7)</f>
        <v/>
      </c>
      <c r="P2131" s="20"/>
      <c r="Q2131" s="20"/>
      <c r="R2131" s="20"/>
      <c r="S2131" s="20"/>
      <c r="T2131" s="20"/>
      <c r="U2131" s="19"/>
    </row>
    <row r="2132" spans="1:21" ht="17">
      <c r="A2132" s="71" t="s">
        <v>3067</v>
      </c>
      <c r="B2132" s="112" t="s">
        <v>3066</v>
      </c>
      <c r="C2132" s="101"/>
      <c r="D2132" s="15" t="s">
        <v>4</v>
      </c>
      <c r="E2132" s="11" t="str">
        <f ca="1">IF(AND(J2132&lt;&gt;"", O2132&lt;&gt;"", TODAY() &gt; O2132, N2132=""), "포스팅 지연",
IF(N2132&lt;&gt;"", "포스팅 완료",
IF(M2132=TRUE, "시술 완료",
IF(L2132=TRUE, "콘텐츠 가이드 전송",
IF(NOT(ISBLANK(J2132)), "예약 확정",
IF(I2132=TRUE, "구글폼 회신",
IF(H2132=TRUE, "구글폼 전송",
IF(G2132=TRUE, "거절",
IF(F2132=TRUE, "회신 수신",
"태핑 완료 회신대기")))))
))))</f>
        <v>태핑 완료 회신대기</v>
      </c>
      <c r="F2132" s="13" t="b">
        <v>0</v>
      </c>
      <c r="G2132" s="13" t="b">
        <v>0</v>
      </c>
      <c r="H2132" s="13" t="b">
        <v>0</v>
      </c>
      <c r="I2132" s="13" t="b">
        <f>IF(COUNTIF([1]!Form_Responses1[[#All],[Instagram account
(ex. idenel_official - Do not put "@")]], LOWER(A2132)) &gt; 0, TRUE, FALSE)</f>
        <v>0</v>
      </c>
      <c r="J2132" s="14"/>
      <c r="K2132" s="11" t="str">
        <f>IFERROR(VLOOKUP(LOWER(A2132), '[1]설문지 응답 시트1'!I:N, 6, FALSE), "")</f>
        <v/>
      </c>
      <c r="L2132" s="13" t="b">
        <v>0</v>
      </c>
      <c r="M2132" s="13" t="b">
        <v>0</v>
      </c>
      <c r="N2132" s="11"/>
      <c r="O2132" s="12" t="str">
        <f>IF(ISBLANK(Table1[[#This Row],[예약일(확정)]]),"",Table1[[#This Row],[예약일(확정)]]+7)</f>
        <v/>
      </c>
      <c r="P2132" s="11"/>
      <c r="Q2132" s="11"/>
      <c r="R2132" s="11"/>
      <c r="S2132" s="11"/>
      <c r="T2132" s="11"/>
      <c r="U2132" s="10"/>
    </row>
    <row r="2133" spans="1:21" ht="17">
      <c r="A2133" s="124" t="s">
        <v>3065</v>
      </c>
      <c r="B2133" s="118" t="s">
        <v>3064</v>
      </c>
      <c r="C2133" s="117"/>
      <c r="D2133" s="24" t="s">
        <v>4</v>
      </c>
      <c r="E2133" s="20" t="str">
        <f ca="1">IF(AND(J2133&lt;&gt;"", O2133&lt;&gt;"", TODAY() &gt; O2133, N2133=""), "포스팅 지연",
IF(N2133&lt;&gt;"", "포스팅 완료",
IF(M2133=TRUE, "시술 완료",
IF(L2133=TRUE, "콘텐츠 가이드 전송",
IF(NOT(ISBLANK(J2133)), "예약 확정",
IF(I2133=TRUE, "구글폼 회신",
IF(H2133=TRUE, "구글폼 전송",
IF(G2133=TRUE, "거절",
IF(F2133=TRUE, "회신 수신",
"태핑 완료 회신대기")))))
))))</f>
        <v>태핑 완료 회신대기</v>
      </c>
      <c r="F2133" s="22" t="b">
        <v>0</v>
      </c>
      <c r="G2133" s="22" t="b">
        <v>0</v>
      </c>
      <c r="H2133" s="22" t="b">
        <v>0</v>
      </c>
      <c r="I2133" s="22" t="b">
        <f>IF(COUNTIF([1]!Form_Responses1[[#All],[Instagram account
(ex. idenel_official - Do not put "@")]], LOWER(A2133)) &gt; 0, TRUE, FALSE)</f>
        <v>0</v>
      </c>
      <c r="J2133" s="23"/>
      <c r="K2133" s="20" t="str">
        <f>IFERROR(VLOOKUP(LOWER(A2133), '[1]설문지 응답 시트1'!I:N, 6, FALSE), "")</f>
        <v/>
      </c>
      <c r="L2133" s="22" t="b">
        <v>0</v>
      </c>
      <c r="M2133" s="22" t="b">
        <v>0</v>
      </c>
      <c r="N2133" s="20"/>
      <c r="O2133" s="21" t="str">
        <f>IF(ISBLANK(Table1[[#This Row],[예약일(확정)]]),"",Table1[[#This Row],[예약일(확정)]]+7)</f>
        <v/>
      </c>
      <c r="P2133" s="20"/>
      <c r="Q2133" s="20"/>
      <c r="R2133" s="20"/>
      <c r="S2133" s="20"/>
      <c r="T2133" s="20"/>
      <c r="U2133" s="19"/>
    </row>
    <row r="2134" spans="1:21" ht="17">
      <c r="A2134" s="71" t="s">
        <v>3063</v>
      </c>
      <c r="B2134" s="112" t="s">
        <v>3062</v>
      </c>
      <c r="C2134" s="101"/>
      <c r="D2134" s="15" t="s">
        <v>4</v>
      </c>
      <c r="E2134" s="11" t="str">
        <f ca="1">IF(AND(J2134&lt;&gt;"", O2134&lt;&gt;"", TODAY() &gt; O2134, N2134=""), "포스팅 지연",
IF(N2134&lt;&gt;"", "포스팅 완료",
IF(M2134=TRUE, "시술 완료",
IF(L2134=TRUE, "콘텐츠 가이드 전송",
IF(NOT(ISBLANK(J2134)), "예약 확정",
IF(I2134=TRUE, "구글폼 회신",
IF(H2134=TRUE, "구글폼 전송",
IF(G2134=TRUE, "거절",
IF(F2134=TRUE, "회신 수신",
"태핑 완료 회신대기")))))
))))</f>
        <v>태핑 완료 회신대기</v>
      </c>
      <c r="F2134" s="13" t="b">
        <v>0</v>
      </c>
      <c r="G2134" s="13" t="b">
        <v>0</v>
      </c>
      <c r="H2134" s="13" t="b">
        <v>0</v>
      </c>
      <c r="I2134" s="13" t="b">
        <f>IF(COUNTIF([1]!Form_Responses1[[#All],[Instagram account
(ex. idenel_official - Do not put "@")]], LOWER(A2134)) &gt; 0, TRUE, FALSE)</f>
        <v>0</v>
      </c>
      <c r="J2134" s="14"/>
      <c r="K2134" s="11" t="str">
        <f>IFERROR(VLOOKUP(LOWER(A2134), '[1]설문지 응답 시트1'!I:N, 6, FALSE), "")</f>
        <v/>
      </c>
      <c r="L2134" s="13" t="b">
        <v>0</v>
      </c>
      <c r="M2134" s="13" t="b">
        <v>0</v>
      </c>
      <c r="N2134" s="11"/>
      <c r="O2134" s="12" t="str">
        <f>IF(ISBLANK(Table1[[#This Row],[예약일(확정)]]),"",Table1[[#This Row],[예약일(확정)]]+7)</f>
        <v/>
      </c>
      <c r="P2134" s="11"/>
      <c r="Q2134" s="11"/>
      <c r="R2134" s="11"/>
      <c r="S2134" s="11"/>
      <c r="T2134" s="11"/>
      <c r="U2134" s="10"/>
    </row>
    <row r="2135" spans="1:21" ht="17">
      <c r="A2135" s="124" t="s">
        <v>3061</v>
      </c>
      <c r="B2135" s="118" t="s">
        <v>3060</v>
      </c>
      <c r="C2135" s="117"/>
      <c r="D2135" s="24" t="s">
        <v>4</v>
      </c>
      <c r="E2135" s="20" t="str">
        <f ca="1">IF(AND(J2135&lt;&gt;"", O2135&lt;&gt;"", TODAY() &gt; O2135, N2135=""), "포스팅 지연",
IF(N2135&lt;&gt;"", "포스팅 완료",
IF(M2135=TRUE, "시술 완료",
IF(L2135=TRUE, "콘텐츠 가이드 전송",
IF(NOT(ISBLANK(J2135)), "예약 확정",
IF(I2135=TRUE, "구글폼 회신",
IF(H2135=TRUE, "구글폼 전송",
IF(G2135=TRUE, "거절",
IF(F2135=TRUE, "회신 수신",
"태핑 완료 회신대기")))))
))))</f>
        <v>태핑 완료 회신대기</v>
      </c>
      <c r="F2135" s="22" t="b">
        <v>0</v>
      </c>
      <c r="G2135" s="22" t="b">
        <v>0</v>
      </c>
      <c r="H2135" s="22" t="b">
        <v>0</v>
      </c>
      <c r="I2135" s="22" t="b">
        <f>IF(COUNTIF([1]!Form_Responses1[[#All],[Instagram account
(ex. idenel_official - Do not put "@")]], LOWER(A2135)) &gt; 0, TRUE, FALSE)</f>
        <v>0</v>
      </c>
      <c r="J2135" s="23"/>
      <c r="K2135" s="20" t="str">
        <f>IFERROR(VLOOKUP(LOWER(A2135), '[1]설문지 응답 시트1'!I:N, 6, FALSE), "")</f>
        <v/>
      </c>
      <c r="L2135" s="22" t="b">
        <v>0</v>
      </c>
      <c r="M2135" s="22" t="b">
        <v>0</v>
      </c>
      <c r="N2135" s="20"/>
      <c r="O2135" s="21" t="str">
        <f>IF(ISBLANK(Table1[[#This Row],[예약일(확정)]]),"",Table1[[#This Row],[예약일(확정)]]+7)</f>
        <v/>
      </c>
      <c r="P2135" s="20"/>
      <c r="Q2135" s="20"/>
      <c r="R2135" s="20"/>
      <c r="S2135" s="20"/>
      <c r="T2135" s="20"/>
      <c r="U2135" s="19"/>
    </row>
    <row r="2136" spans="1:21" ht="17">
      <c r="A2136" s="71" t="s">
        <v>315</v>
      </c>
      <c r="B2136" s="112" t="s">
        <v>3059</v>
      </c>
      <c r="C2136" s="101"/>
      <c r="D2136" s="15" t="s">
        <v>4</v>
      </c>
      <c r="E2136" s="11" t="str">
        <f ca="1">IF(AND(J2136&lt;&gt;"", O2136&lt;&gt;"", TODAY() &gt; O2136, N2136=""), "포스팅 지연",
IF(N2136&lt;&gt;"", "포스팅 완료",
IF(M2136=TRUE, "시술 완료",
IF(L2136=TRUE, "콘텐츠 가이드 전송",
IF(NOT(ISBLANK(J2136)), "예약 확정",
IF(I2136=TRUE, "구글폼 회신",
IF(H2136=TRUE, "구글폼 전송",
IF(G2136=TRUE, "거절",
IF(F2136=TRUE, "회신 수신",
"태핑 완료 회신대기")))))
))))</f>
        <v>태핑 완료 회신대기</v>
      </c>
      <c r="F2136" s="13" t="b">
        <v>0</v>
      </c>
      <c r="G2136" s="13" t="b">
        <v>0</v>
      </c>
      <c r="H2136" s="13" t="b">
        <v>0</v>
      </c>
      <c r="I2136" s="13" t="b">
        <f>IF(COUNTIF([1]!Form_Responses1[[#All],[Instagram account
(ex. idenel_official - Do not put "@")]], LOWER(A2136)) &gt; 0, TRUE, FALSE)</f>
        <v>0</v>
      </c>
      <c r="J2136" s="14"/>
      <c r="K2136" s="11" t="str">
        <f>IFERROR(VLOOKUP(LOWER(A2136), '[1]설문지 응답 시트1'!I:N, 6, FALSE), "")</f>
        <v/>
      </c>
      <c r="L2136" s="13" t="b">
        <v>0</v>
      </c>
      <c r="M2136" s="13" t="b">
        <v>0</v>
      </c>
      <c r="N2136" s="11"/>
      <c r="O2136" s="12" t="str">
        <f>IF(ISBLANK(Table1[[#This Row],[예약일(확정)]]),"",Table1[[#This Row],[예약일(확정)]]+7)</f>
        <v/>
      </c>
      <c r="P2136" s="11"/>
      <c r="Q2136" s="11"/>
      <c r="R2136" s="11"/>
      <c r="S2136" s="11"/>
      <c r="T2136" s="11"/>
      <c r="U2136" s="10"/>
    </row>
    <row r="2137" spans="1:21" ht="17">
      <c r="A2137" s="124" t="s">
        <v>3058</v>
      </c>
      <c r="B2137" s="118" t="s">
        <v>3057</v>
      </c>
      <c r="C2137" s="117"/>
      <c r="D2137" s="24" t="s">
        <v>4</v>
      </c>
      <c r="E2137" s="20" t="str">
        <f ca="1">IF(AND(J2137&lt;&gt;"", O2137&lt;&gt;"", TODAY() &gt; O2137, N2137=""), "포스팅 지연",
IF(N2137&lt;&gt;"", "포스팅 완료",
IF(M2137=TRUE, "시술 완료",
IF(L2137=TRUE, "콘텐츠 가이드 전송",
IF(NOT(ISBLANK(J2137)), "예약 확정",
IF(I2137=TRUE, "구글폼 회신",
IF(H2137=TRUE, "구글폼 전송",
IF(G2137=TRUE, "거절",
IF(F2137=TRUE, "회신 수신",
"태핑 완료 회신대기")))))
))))</f>
        <v>태핑 완료 회신대기</v>
      </c>
      <c r="F2137" s="22" t="b">
        <v>0</v>
      </c>
      <c r="G2137" s="22" t="b">
        <v>0</v>
      </c>
      <c r="H2137" s="22" t="b">
        <v>0</v>
      </c>
      <c r="I2137" s="22" t="b">
        <f>IF(COUNTIF([1]!Form_Responses1[[#All],[Instagram account
(ex. idenel_official - Do not put "@")]], LOWER(A2137)) &gt; 0, TRUE, FALSE)</f>
        <v>0</v>
      </c>
      <c r="J2137" s="23"/>
      <c r="K2137" s="20" t="str">
        <f>IFERROR(VLOOKUP(LOWER(A2137), '[1]설문지 응답 시트1'!I:N, 6, FALSE), "")</f>
        <v/>
      </c>
      <c r="L2137" s="22" t="b">
        <v>0</v>
      </c>
      <c r="M2137" s="22" t="b">
        <v>0</v>
      </c>
      <c r="N2137" s="20"/>
      <c r="O2137" s="21" t="str">
        <f>IF(ISBLANK(Table1[[#This Row],[예약일(확정)]]),"",Table1[[#This Row],[예약일(확정)]]+7)</f>
        <v/>
      </c>
      <c r="P2137" s="20"/>
      <c r="Q2137" s="20"/>
      <c r="R2137" s="20"/>
      <c r="S2137" s="20"/>
      <c r="T2137" s="20"/>
      <c r="U2137" s="19"/>
    </row>
    <row r="2138" spans="1:21" ht="17">
      <c r="A2138" s="71" t="s">
        <v>3056</v>
      </c>
      <c r="B2138" s="112" t="s">
        <v>3055</v>
      </c>
      <c r="C2138" s="101"/>
      <c r="D2138" s="15" t="s">
        <v>4</v>
      </c>
      <c r="E2138" s="11" t="str">
        <f ca="1">IF(AND(J2138&lt;&gt;"", O2138&lt;&gt;"", TODAY() &gt; O2138, N2138=""), "포스팅 지연",
IF(N2138&lt;&gt;"", "포스팅 완료",
IF(M2138=TRUE, "시술 완료",
IF(L2138=TRUE, "콘텐츠 가이드 전송",
IF(NOT(ISBLANK(J2138)), "예약 확정",
IF(I2138=TRUE, "구글폼 회신",
IF(H2138=TRUE, "구글폼 전송",
IF(G2138=TRUE, "거절",
IF(F2138=TRUE, "회신 수신",
"태핑 완료 회신대기")))))
))))</f>
        <v>태핑 완료 회신대기</v>
      </c>
      <c r="F2138" s="13" t="b">
        <v>0</v>
      </c>
      <c r="G2138" s="13" t="b">
        <v>0</v>
      </c>
      <c r="H2138" s="13" t="b">
        <v>0</v>
      </c>
      <c r="I2138" s="13" t="b">
        <f>IF(COUNTIF([1]!Form_Responses1[[#All],[Instagram account
(ex. idenel_official - Do not put "@")]], LOWER(A2138)) &gt; 0, TRUE, FALSE)</f>
        <v>0</v>
      </c>
      <c r="J2138" s="14"/>
      <c r="K2138" s="11" t="str">
        <f>IFERROR(VLOOKUP(LOWER(A2138), '[1]설문지 응답 시트1'!I:N, 6, FALSE), "")</f>
        <v/>
      </c>
      <c r="L2138" s="13" t="b">
        <v>0</v>
      </c>
      <c r="M2138" s="13" t="b">
        <v>0</v>
      </c>
      <c r="N2138" s="11"/>
      <c r="O2138" s="12" t="str">
        <f>IF(ISBLANK(Table1[[#This Row],[예약일(확정)]]),"",Table1[[#This Row],[예약일(확정)]]+7)</f>
        <v/>
      </c>
      <c r="P2138" s="11"/>
      <c r="Q2138" s="11"/>
      <c r="R2138" s="11"/>
      <c r="S2138" s="11"/>
      <c r="T2138" s="11"/>
      <c r="U2138" s="10"/>
    </row>
    <row r="2139" spans="1:21" ht="17">
      <c r="A2139" s="124" t="s">
        <v>3054</v>
      </c>
      <c r="B2139" s="118" t="s">
        <v>3053</v>
      </c>
      <c r="C2139" s="117"/>
      <c r="D2139" s="24" t="s">
        <v>4</v>
      </c>
      <c r="E2139" s="20" t="str">
        <f ca="1">IF(AND(J2139&lt;&gt;"", O2139&lt;&gt;"", TODAY() &gt; O2139, N2139=""), "포스팅 지연",
IF(N2139&lt;&gt;"", "포스팅 완료",
IF(M2139=TRUE, "시술 완료",
IF(L2139=TRUE, "콘텐츠 가이드 전송",
IF(NOT(ISBLANK(J2139)), "예약 확정",
IF(I2139=TRUE, "구글폼 회신",
IF(H2139=TRUE, "구글폼 전송",
IF(G2139=TRUE, "거절",
IF(F2139=TRUE, "회신 수신",
"태핑 완료 회신대기")))))
))))</f>
        <v>태핑 완료 회신대기</v>
      </c>
      <c r="F2139" s="22" t="b">
        <v>0</v>
      </c>
      <c r="G2139" s="22" t="b">
        <v>0</v>
      </c>
      <c r="H2139" s="22" t="b">
        <v>0</v>
      </c>
      <c r="I2139" s="22" t="b">
        <f>IF(COUNTIF([1]!Form_Responses1[[#All],[Instagram account
(ex. idenel_official - Do not put "@")]], LOWER(A2139)) &gt; 0, TRUE, FALSE)</f>
        <v>0</v>
      </c>
      <c r="J2139" s="23"/>
      <c r="K2139" s="20" t="str">
        <f>IFERROR(VLOOKUP(LOWER(A2139), '[1]설문지 응답 시트1'!I:N, 6, FALSE), "")</f>
        <v/>
      </c>
      <c r="L2139" s="22" t="b">
        <v>0</v>
      </c>
      <c r="M2139" s="22" t="b">
        <v>0</v>
      </c>
      <c r="N2139" s="20"/>
      <c r="O2139" s="21" t="str">
        <f>IF(ISBLANK(Table1[[#This Row],[예약일(확정)]]),"",Table1[[#This Row],[예약일(확정)]]+7)</f>
        <v/>
      </c>
      <c r="P2139" s="20"/>
      <c r="Q2139" s="20"/>
      <c r="R2139" s="20"/>
      <c r="S2139" s="20"/>
      <c r="T2139" s="20"/>
      <c r="U2139" s="19"/>
    </row>
    <row r="2140" spans="1:21" ht="17">
      <c r="A2140" s="71" t="s">
        <v>3052</v>
      </c>
      <c r="B2140" s="112" t="s">
        <v>3051</v>
      </c>
      <c r="C2140" s="101"/>
      <c r="D2140" s="15" t="s">
        <v>4</v>
      </c>
      <c r="E2140" s="11" t="str">
        <f ca="1">IF(AND(J2140&lt;&gt;"", O2140&lt;&gt;"", TODAY() &gt; O2140, N2140=""), "포스팅 지연",
IF(N2140&lt;&gt;"", "포스팅 완료",
IF(M2140=TRUE, "시술 완료",
IF(L2140=TRUE, "콘텐츠 가이드 전송",
IF(NOT(ISBLANK(J2140)), "예약 확정",
IF(I2140=TRUE, "구글폼 회신",
IF(H2140=TRUE, "구글폼 전송",
IF(G2140=TRUE, "거절",
IF(F2140=TRUE, "회신 수신",
"태핑 완료 회신대기")))))
))))</f>
        <v>태핑 완료 회신대기</v>
      </c>
      <c r="F2140" s="13" t="b">
        <v>0</v>
      </c>
      <c r="G2140" s="13" t="b">
        <v>0</v>
      </c>
      <c r="H2140" s="13" t="b">
        <v>0</v>
      </c>
      <c r="I2140" s="13" t="b">
        <f>IF(COUNTIF([1]!Form_Responses1[[#All],[Instagram account
(ex. idenel_official - Do not put "@")]], LOWER(A2140)) &gt; 0, TRUE, FALSE)</f>
        <v>0</v>
      </c>
      <c r="J2140" s="14"/>
      <c r="K2140" s="11" t="str">
        <f>IFERROR(VLOOKUP(LOWER(A2140), '[1]설문지 응답 시트1'!I:N, 6, FALSE), "")</f>
        <v/>
      </c>
      <c r="L2140" s="13" t="b">
        <v>0</v>
      </c>
      <c r="M2140" s="13" t="b">
        <v>0</v>
      </c>
      <c r="N2140" s="11"/>
      <c r="O2140" s="12" t="str">
        <f>IF(ISBLANK(Table1[[#This Row],[예약일(확정)]]),"",Table1[[#This Row],[예약일(확정)]]+7)</f>
        <v/>
      </c>
      <c r="P2140" s="11"/>
      <c r="Q2140" s="11"/>
      <c r="R2140" s="11"/>
      <c r="S2140" s="11"/>
      <c r="T2140" s="11"/>
      <c r="U2140" s="10"/>
    </row>
    <row r="2141" spans="1:21" ht="17">
      <c r="A2141" s="124" t="s">
        <v>3050</v>
      </c>
      <c r="B2141" s="118" t="s">
        <v>3049</v>
      </c>
      <c r="C2141" s="117"/>
      <c r="D2141" s="24" t="s">
        <v>4</v>
      </c>
      <c r="E2141" s="20" t="str">
        <f ca="1">IF(AND(J2141&lt;&gt;"", O2141&lt;&gt;"", TODAY() &gt; O2141, N2141=""), "포스팅 지연",
IF(N2141&lt;&gt;"", "포스팅 완료",
IF(M2141=TRUE, "시술 완료",
IF(L2141=TRUE, "콘텐츠 가이드 전송",
IF(NOT(ISBLANK(J2141)), "예약 확정",
IF(I2141=TRUE, "구글폼 회신",
IF(H2141=TRUE, "구글폼 전송",
IF(G2141=TRUE, "거절",
IF(F2141=TRUE, "회신 수신",
"태핑 완료 회신대기")))))
))))</f>
        <v>태핑 완료 회신대기</v>
      </c>
      <c r="F2141" s="22" t="b">
        <v>0</v>
      </c>
      <c r="G2141" s="22" t="b">
        <v>0</v>
      </c>
      <c r="H2141" s="22" t="b">
        <v>0</v>
      </c>
      <c r="I2141" s="22" t="b">
        <f>IF(COUNTIF([1]!Form_Responses1[[#All],[Instagram account
(ex. idenel_official - Do not put "@")]], LOWER(A2141)) &gt; 0, TRUE, FALSE)</f>
        <v>0</v>
      </c>
      <c r="J2141" s="23"/>
      <c r="K2141" s="20" t="str">
        <f>IFERROR(VLOOKUP(LOWER(A2141), '[1]설문지 응답 시트1'!I:N, 6, FALSE), "")</f>
        <v/>
      </c>
      <c r="L2141" s="22" t="b">
        <v>0</v>
      </c>
      <c r="M2141" s="22" t="b">
        <v>0</v>
      </c>
      <c r="N2141" s="20"/>
      <c r="O2141" s="21" t="str">
        <f>IF(ISBLANK(Table1[[#This Row],[예약일(확정)]]),"",Table1[[#This Row],[예약일(확정)]]+7)</f>
        <v/>
      </c>
      <c r="P2141" s="20"/>
      <c r="Q2141" s="20"/>
      <c r="R2141" s="20"/>
      <c r="S2141" s="20"/>
      <c r="T2141" s="20"/>
      <c r="U2141" s="19"/>
    </row>
    <row r="2142" spans="1:21" ht="17">
      <c r="A2142" s="71" t="s">
        <v>3048</v>
      </c>
      <c r="B2142" s="112" t="s">
        <v>3047</v>
      </c>
      <c r="C2142" s="101"/>
      <c r="D2142" s="15" t="s">
        <v>4</v>
      </c>
      <c r="E2142" s="11" t="str">
        <f ca="1">IF(AND(J2142&lt;&gt;"", O2142&lt;&gt;"", TODAY() &gt; O2142, N2142=""), "포스팅 지연",
IF(N2142&lt;&gt;"", "포스팅 완료",
IF(M2142=TRUE, "시술 완료",
IF(L2142=TRUE, "콘텐츠 가이드 전송",
IF(NOT(ISBLANK(J2142)), "예약 확정",
IF(I2142=TRUE, "구글폼 회신",
IF(H2142=TRUE, "구글폼 전송",
IF(G2142=TRUE, "거절",
IF(F2142=TRUE, "회신 수신",
"태핑 완료 회신대기")))))
))))</f>
        <v>태핑 완료 회신대기</v>
      </c>
      <c r="F2142" s="13" t="b">
        <v>0</v>
      </c>
      <c r="G2142" s="13" t="b">
        <v>0</v>
      </c>
      <c r="H2142" s="13" t="b">
        <v>0</v>
      </c>
      <c r="I2142" s="13" t="b">
        <f>IF(COUNTIF([1]!Form_Responses1[[#All],[Instagram account
(ex. idenel_official - Do not put "@")]], LOWER(A2142)) &gt; 0, TRUE, FALSE)</f>
        <v>0</v>
      </c>
      <c r="J2142" s="14"/>
      <c r="K2142" s="11" t="str">
        <f>IFERROR(VLOOKUP(LOWER(A2142), '[1]설문지 응답 시트1'!I:N, 6, FALSE), "")</f>
        <v/>
      </c>
      <c r="L2142" s="13" t="b">
        <v>0</v>
      </c>
      <c r="M2142" s="13" t="b">
        <v>0</v>
      </c>
      <c r="N2142" s="11"/>
      <c r="O2142" s="12" t="str">
        <f>IF(ISBLANK(Table1[[#This Row],[예약일(확정)]]),"",Table1[[#This Row],[예약일(확정)]]+7)</f>
        <v/>
      </c>
      <c r="P2142" s="11"/>
      <c r="Q2142" s="11"/>
      <c r="R2142" s="11"/>
      <c r="S2142" s="11"/>
      <c r="T2142" s="11"/>
      <c r="U2142" s="10"/>
    </row>
    <row r="2143" spans="1:21" ht="17">
      <c r="A2143" s="124" t="s">
        <v>3046</v>
      </c>
      <c r="B2143" s="118" t="s">
        <v>3045</v>
      </c>
      <c r="C2143" s="117"/>
      <c r="D2143" s="24" t="s">
        <v>4</v>
      </c>
      <c r="E2143" s="20" t="str">
        <f ca="1">IF(AND(J2143&lt;&gt;"", O2143&lt;&gt;"", TODAY() &gt; O2143, N2143=""), "포스팅 지연",
IF(N2143&lt;&gt;"", "포스팅 완료",
IF(M2143=TRUE, "시술 완료",
IF(L2143=TRUE, "콘텐츠 가이드 전송",
IF(NOT(ISBLANK(J2143)), "예약 확정",
IF(I2143=TRUE, "구글폼 회신",
IF(H2143=TRUE, "구글폼 전송",
IF(G2143=TRUE, "거절",
IF(F2143=TRUE, "회신 수신",
"태핑 완료 회신대기")))))
))))</f>
        <v>태핑 완료 회신대기</v>
      </c>
      <c r="F2143" s="22" t="b">
        <v>0</v>
      </c>
      <c r="G2143" s="22" t="b">
        <v>0</v>
      </c>
      <c r="H2143" s="22" t="b">
        <v>0</v>
      </c>
      <c r="I2143" s="22" t="b">
        <f>IF(COUNTIF([1]!Form_Responses1[[#All],[Instagram account
(ex. idenel_official - Do not put "@")]], LOWER(A2143)) &gt; 0, TRUE, FALSE)</f>
        <v>0</v>
      </c>
      <c r="J2143" s="23"/>
      <c r="K2143" s="20" t="str">
        <f>IFERROR(VLOOKUP(LOWER(A2143), '[1]설문지 응답 시트1'!I:N, 6, FALSE), "")</f>
        <v/>
      </c>
      <c r="L2143" s="22" t="b">
        <v>0</v>
      </c>
      <c r="M2143" s="22" t="b">
        <v>0</v>
      </c>
      <c r="N2143" s="20"/>
      <c r="O2143" s="21" t="str">
        <f>IF(ISBLANK(Table1[[#This Row],[예약일(확정)]]),"",Table1[[#This Row],[예약일(확정)]]+7)</f>
        <v/>
      </c>
      <c r="P2143" s="20"/>
      <c r="Q2143" s="20"/>
      <c r="R2143" s="20"/>
      <c r="S2143" s="20"/>
      <c r="T2143" s="20"/>
      <c r="U2143" s="19"/>
    </row>
    <row r="2144" spans="1:21" ht="17">
      <c r="A2144" s="71" t="s">
        <v>3044</v>
      </c>
      <c r="B2144" s="112" t="s">
        <v>3043</v>
      </c>
      <c r="C2144" s="101"/>
      <c r="D2144" s="15" t="s">
        <v>4</v>
      </c>
      <c r="E2144" s="11" t="str">
        <f ca="1">IF(AND(J2144&lt;&gt;"", O2144&lt;&gt;"", TODAY() &gt; O2144, N2144=""), "포스팅 지연",
IF(N2144&lt;&gt;"", "포스팅 완료",
IF(M2144=TRUE, "시술 완료",
IF(L2144=TRUE, "콘텐츠 가이드 전송",
IF(NOT(ISBLANK(J2144)), "예약 확정",
IF(I2144=TRUE, "구글폼 회신",
IF(H2144=TRUE, "구글폼 전송",
IF(G2144=TRUE, "거절",
IF(F2144=TRUE, "회신 수신",
"태핑 완료 회신대기")))))
))))</f>
        <v>태핑 완료 회신대기</v>
      </c>
      <c r="F2144" s="13" t="b">
        <v>0</v>
      </c>
      <c r="G2144" s="13" t="b">
        <v>0</v>
      </c>
      <c r="H2144" s="13" t="b">
        <v>0</v>
      </c>
      <c r="I2144" s="13" t="b">
        <f>IF(COUNTIF([1]!Form_Responses1[[#All],[Instagram account
(ex. idenel_official - Do not put "@")]], LOWER(A2144)) &gt; 0, TRUE, FALSE)</f>
        <v>0</v>
      </c>
      <c r="J2144" s="14"/>
      <c r="K2144" s="11" t="str">
        <f>IFERROR(VLOOKUP(LOWER(A2144), '[1]설문지 응답 시트1'!I:N, 6, FALSE), "")</f>
        <v/>
      </c>
      <c r="L2144" s="13" t="b">
        <v>0</v>
      </c>
      <c r="M2144" s="13" t="b">
        <v>0</v>
      </c>
      <c r="N2144" s="11"/>
      <c r="O2144" s="12" t="str">
        <f>IF(ISBLANK(Table1[[#This Row],[예약일(확정)]]),"",Table1[[#This Row],[예약일(확정)]]+7)</f>
        <v/>
      </c>
      <c r="P2144" s="11"/>
      <c r="Q2144" s="11"/>
      <c r="R2144" s="11"/>
      <c r="S2144" s="11"/>
      <c r="T2144" s="11"/>
      <c r="U2144" s="10"/>
    </row>
    <row r="2145" spans="1:21" ht="17">
      <c r="A2145" s="124" t="s">
        <v>3042</v>
      </c>
      <c r="B2145" s="118" t="s">
        <v>3041</v>
      </c>
      <c r="C2145" s="117"/>
      <c r="D2145" s="24" t="s">
        <v>4</v>
      </c>
      <c r="E2145" s="20" t="str">
        <f ca="1">IF(AND(J2145&lt;&gt;"", O2145&lt;&gt;"", TODAY() &gt; O2145, N2145=""), "포스팅 지연",
IF(N2145&lt;&gt;"", "포스팅 완료",
IF(M2145=TRUE, "시술 완료",
IF(L2145=TRUE, "콘텐츠 가이드 전송",
IF(NOT(ISBLANK(J2145)), "예약 확정",
IF(I2145=TRUE, "구글폼 회신",
IF(H2145=TRUE, "구글폼 전송",
IF(G2145=TRUE, "거절",
IF(F2145=TRUE, "회신 수신",
"태핑 완료 회신대기")))))
))))</f>
        <v>회신 수신</v>
      </c>
      <c r="F2145" s="22" t="b">
        <v>1</v>
      </c>
      <c r="G2145" s="22" t="b">
        <v>0</v>
      </c>
      <c r="H2145" s="22" t="b">
        <v>0</v>
      </c>
      <c r="I2145" s="22" t="b">
        <f>IF(COUNTIF([1]!Form_Responses1[[#All],[Instagram account
(ex. idenel_official - Do not put "@")]], LOWER(A2145)) &gt; 0, TRUE, FALSE)</f>
        <v>0</v>
      </c>
      <c r="J2145" s="23"/>
      <c r="K2145" s="20" t="str">
        <f>IFERROR(VLOOKUP(LOWER(A2145), '[1]설문지 응답 시트1'!I:N, 6, FALSE), "")</f>
        <v/>
      </c>
      <c r="L2145" s="22" t="b">
        <v>0</v>
      </c>
      <c r="M2145" s="22" t="b">
        <v>0</v>
      </c>
      <c r="N2145" s="20"/>
      <c r="O2145" s="21" t="str">
        <f>IF(ISBLANK(Table1[[#This Row],[예약일(확정)]]),"",Table1[[#This Row],[예약일(확정)]]+7)</f>
        <v/>
      </c>
      <c r="P2145" s="20"/>
      <c r="Q2145" s="20"/>
      <c r="R2145" s="20"/>
      <c r="S2145" s="20"/>
      <c r="T2145" s="20"/>
      <c r="U2145" s="19"/>
    </row>
    <row r="2146" spans="1:21" ht="17">
      <c r="A2146" s="71" t="s">
        <v>3040</v>
      </c>
      <c r="B2146" s="112" t="s">
        <v>3039</v>
      </c>
      <c r="C2146" s="101"/>
      <c r="D2146" s="15" t="s">
        <v>4</v>
      </c>
      <c r="E2146" s="11" t="str">
        <f ca="1">IF(AND(J2146&lt;&gt;"", O2146&lt;&gt;"", TODAY() &gt; O2146, N2146=""), "포스팅 지연",
IF(N2146&lt;&gt;"", "포스팅 완료",
IF(M2146=TRUE, "시술 완료",
IF(L2146=TRUE, "콘텐츠 가이드 전송",
IF(NOT(ISBLANK(J2146)), "예약 확정",
IF(I2146=TRUE, "구글폼 회신",
IF(H2146=TRUE, "구글폼 전송",
IF(G2146=TRUE, "거절",
IF(F2146=TRUE, "회신 수신",
"태핑 완료 회신대기")))))
))))</f>
        <v>태핑 완료 회신대기</v>
      </c>
      <c r="F2146" s="13" t="b">
        <v>0</v>
      </c>
      <c r="G2146" s="13" t="b">
        <v>0</v>
      </c>
      <c r="H2146" s="13" t="b">
        <v>0</v>
      </c>
      <c r="I2146" s="13" t="b">
        <f>IF(COUNTIF([1]!Form_Responses1[[#All],[Instagram account
(ex. idenel_official - Do not put "@")]], LOWER(A2146)) &gt; 0, TRUE, FALSE)</f>
        <v>0</v>
      </c>
      <c r="J2146" s="14"/>
      <c r="K2146" s="11" t="str">
        <f>IFERROR(VLOOKUP(LOWER(A2146), '[1]설문지 응답 시트1'!I:N, 6, FALSE), "")</f>
        <v/>
      </c>
      <c r="L2146" s="13" t="b">
        <v>0</v>
      </c>
      <c r="M2146" s="13" t="b">
        <v>0</v>
      </c>
      <c r="N2146" s="11"/>
      <c r="O2146" s="12" t="str">
        <f>IF(ISBLANK(Table1[[#This Row],[예약일(확정)]]),"",Table1[[#This Row],[예약일(확정)]]+7)</f>
        <v/>
      </c>
      <c r="P2146" s="11"/>
      <c r="Q2146" s="11"/>
      <c r="R2146" s="11"/>
      <c r="S2146" s="11"/>
      <c r="T2146" s="11"/>
      <c r="U2146" s="10"/>
    </row>
    <row r="2147" spans="1:21" ht="17">
      <c r="A2147" s="124" t="s">
        <v>3038</v>
      </c>
      <c r="B2147" s="118" t="s">
        <v>3037</v>
      </c>
      <c r="C2147" s="117"/>
      <c r="D2147" s="24" t="s">
        <v>4</v>
      </c>
      <c r="E2147" s="20" t="str">
        <f ca="1">IF(AND(J2147&lt;&gt;"", O2147&lt;&gt;"", TODAY() &gt; O2147, N2147=""), "포스팅 지연",
IF(N2147&lt;&gt;"", "포스팅 완료",
IF(M2147=TRUE, "시술 완료",
IF(L2147=TRUE, "콘텐츠 가이드 전송",
IF(NOT(ISBLANK(J2147)), "예약 확정",
IF(I2147=TRUE, "구글폼 회신",
IF(H2147=TRUE, "구글폼 전송",
IF(G2147=TRUE, "거절",
IF(F2147=TRUE, "회신 수신",
"태핑 완료 회신대기")))))
))))</f>
        <v>태핑 완료 회신대기</v>
      </c>
      <c r="F2147" s="22" t="b">
        <v>0</v>
      </c>
      <c r="G2147" s="22" t="b">
        <v>0</v>
      </c>
      <c r="H2147" s="22" t="b">
        <v>0</v>
      </c>
      <c r="I2147" s="22" t="b">
        <f>IF(COUNTIF([1]!Form_Responses1[[#All],[Instagram account
(ex. idenel_official - Do not put "@")]], LOWER(A2147)) &gt; 0, TRUE, FALSE)</f>
        <v>0</v>
      </c>
      <c r="J2147" s="23"/>
      <c r="K2147" s="20" t="str">
        <f>IFERROR(VLOOKUP(LOWER(A2147), '[1]설문지 응답 시트1'!I:N, 6, FALSE), "")</f>
        <v/>
      </c>
      <c r="L2147" s="22" t="b">
        <v>0</v>
      </c>
      <c r="M2147" s="22" t="b">
        <v>0</v>
      </c>
      <c r="N2147" s="20"/>
      <c r="O2147" s="21" t="str">
        <f>IF(ISBLANK(Table1[[#This Row],[예약일(확정)]]),"",Table1[[#This Row],[예약일(확정)]]+7)</f>
        <v/>
      </c>
      <c r="P2147" s="20"/>
      <c r="Q2147" s="20"/>
      <c r="R2147" s="20"/>
      <c r="S2147" s="20"/>
      <c r="T2147" s="20"/>
      <c r="U2147" s="19"/>
    </row>
    <row r="2148" spans="1:21" ht="17">
      <c r="A2148" s="71" t="s">
        <v>3036</v>
      </c>
      <c r="B2148" s="112" t="s">
        <v>3035</v>
      </c>
      <c r="C2148" s="101"/>
      <c r="D2148" s="15" t="s">
        <v>4</v>
      </c>
      <c r="E2148" s="11" t="str">
        <f ca="1">IF(AND(J2148&lt;&gt;"", O2148&lt;&gt;"", TODAY() &gt; O2148, N2148=""), "포스팅 지연",
IF(N2148&lt;&gt;"", "포스팅 완료",
IF(M2148=TRUE, "시술 완료",
IF(L2148=TRUE, "콘텐츠 가이드 전송",
IF(NOT(ISBLANK(J2148)), "예약 확정",
IF(I2148=TRUE, "구글폼 회신",
IF(H2148=TRUE, "구글폼 전송",
IF(G2148=TRUE, "거절",
IF(F2148=TRUE, "회신 수신",
"태핑 완료 회신대기")))))
))))</f>
        <v>태핑 완료 회신대기</v>
      </c>
      <c r="F2148" s="13" t="b">
        <v>0</v>
      </c>
      <c r="G2148" s="13" t="b">
        <v>0</v>
      </c>
      <c r="H2148" s="13" t="b">
        <v>0</v>
      </c>
      <c r="I2148" s="13" t="b">
        <f>IF(COUNTIF([1]!Form_Responses1[[#All],[Instagram account
(ex. idenel_official - Do not put "@")]], LOWER(A2148)) &gt; 0, TRUE, FALSE)</f>
        <v>0</v>
      </c>
      <c r="J2148" s="14"/>
      <c r="K2148" s="11" t="str">
        <f>IFERROR(VLOOKUP(LOWER(A2148), '[1]설문지 응답 시트1'!I:N, 6, FALSE), "")</f>
        <v/>
      </c>
      <c r="L2148" s="13" t="b">
        <v>0</v>
      </c>
      <c r="M2148" s="13" t="b">
        <v>0</v>
      </c>
      <c r="N2148" s="11"/>
      <c r="O2148" s="12" t="str">
        <f>IF(ISBLANK(Table1[[#This Row],[예약일(확정)]]),"",Table1[[#This Row],[예약일(확정)]]+7)</f>
        <v/>
      </c>
      <c r="P2148" s="11"/>
      <c r="Q2148" s="11"/>
      <c r="R2148" s="11"/>
      <c r="S2148" s="11"/>
      <c r="T2148" s="11"/>
      <c r="U2148" s="10"/>
    </row>
    <row r="2149" spans="1:21" ht="17">
      <c r="A2149" s="124" t="s">
        <v>3034</v>
      </c>
      <c r="B2149" s="118" t="s">
        <v>3033</v>
      </c>
      <c r="C2149" s="117"/>
      <c r="D2149" s="24" t="s">
        <v>4</v>
      </c>
      <c r="E2149" s="20" t="str">
        <f ca="1">IF(AND(J2149&lt;&gt;"", O2149&lt;&gt;"", TODAY() &gt; O2149, N2149=""), "포스팅 지연",
IF(N2149&lt;&gt;"", "포스팅 완료",
IF(M2149=TRUE, "시술 완료",
IF(L2149=TRUE, "콘텐츠 가이드 전송",
IF(NOT(ISBLANK(J2149)), "예약 확정",
IF(I2149=TRUE, "구글폼 회신",
IF(H2149=TRUE, "구글폼 전송",
IF(G2149=TRUE, "거절",
IF(F2149=TRUE, "회신 수신",
"태핑 완료 회신대기")))))
))))</f>
        <v>태핑 완료 회신대기</v>
      </c>
      <c r="F2149" s="22" t="b">
        <v>0</v>
      </c>
      <c r="G2149" s="22" t="b">
        <v>0</v>
      </c>
      <c r="H2149" s="22" t="b">
        <v>0</v>
      </c>
      <c r="I2149" s="22" t="b">
        <f>IF(COUNTIF([1]!Form_Responses1[[#All],[Instagram account
(ex. idenel_official - Do not put "@")]], LOWER(A2149)) &gt; 0, TRUE, FALSE)</f>
        <v>0</v>
      </c>
      <c r="J2149" s="23"/>
      <c r="K2149" s="20" t="str">
        <f>IFERROR(VLOOKUP(LOWER(A2149), '[1]설문지 응답 시트1'!I:N, 6, FALSE), "")</f>
        <v/>
      </c>
      <c r="L2149" s="22" t="b">
        <v>0</v>
      </c>
      <c r="M2149" s="22" t="b">
        <v>0</v>
      </c>
      <c r="N2149" s="20"/>
      <c r="O2149" s="21" t="str">
        <f>IF(ISBLANK(Table1[[#This Row],[예약일(확정)]]),"",Table1[[#This Row],[예약일(확정)]]+7)</f>
        <v/>
      </c>
      <c r="P2149" s="20"/>
      <c r="Q2149" s="20"/>
      <c r="R2149" s="20"/>
      <c r="S2149" s="20"/>
      <c r="T2149" s="20"/>
      <c r="U2149" s="19"/>
    </row>
    <row r="2150" spans="1:21" ht="17">
      <c r="A2150" s="71" t="s">
        <v>3032</v>
      </c>
      <c r="B2150" s="112" t="s">
        <v>3031</v>
      </c>
      <c r="C2150" s="101"/>
      <c r="D2150" s="15" t="s">
        <v>4</v>
      </c>
      <c r="E2150" s="11" t="str">
        <f ca="1">IF(AND(J2150&lt;&gt;"", O2150&lt;&gt;"", TODAY() &gt; O2150, N2150=""), "포스팅 지연",
IF(N2150&lt;&gt;"", "포스팅 완료",
IF(M2150=TRUE, "시술 완료",
IF(L2150=TRUE, "콘텐츠 가이드 전송",
IF(NOT(ISBLANK(J2150)), "예약 확정",
IF(I2150=TRUE, "구글폼 회신",
IF(H2150=TRUE, "구글폼 전송",
IF(G2150=TRUE, "거절",
IF(F2150=TRUE, "회신 수신",
"태핑 완료 회신대기")))))
))))</f>
        <v>태핑 완료 회신대기</v>
      </c>
      <c r="F2150" s="13" t="b">
        <v>0</v>
      </c>
      <c r="G2150" s="13" t="b">
        <v>0</v>
      </c>
      <c r="H2150" s="13" t="b">
        <v>0</v>
      </c>
      <c r="I2150" s="13" t="b">
        <f>IF(COUNTIF([1]!Form_Responses1[[#All],[Instagram account
(ex. idenel_official - Do not put "@")]], LOWER(A2150)) &gt; 0, TRUE, FALSE)</f>
        <v>0</v>
      </c>
      <c r="J2150" s="14"/>
      <c r="K2150" s="11" t="str">
        <f>IFERROR(VLOOKUP(LOWER(A2150), '[1]설문지 응답 시트1'!I:N, 6, FALSE), "")</f>
        <v/>
      </c>
      <c r="L2150" s="13" t="b">
        <v>0</v>
      </c>
      <c r="M2150" s="13" t="b">
        <v>0</v>
      </c>
      <c r="N2150" s="11"/>
      <c r="O2150" s="12" t="str">
        <f>IF(ISBLANK(Table1[[#This Row],[예약일(확정)]]),"",Table1[[#This Row],[예약일(확정)]]+7)</f>
        <v/>
      </c>
      <c r="P2150" s="11"/>
      <c r="Q2150" s="11"/>
      <c r="R2150" s="11"/>
      <c r="S2150" s="11"/>
      <c r="T2150" s="11"/>
      <c r="U2150" s="10"/>
    </row>
    <row r="2151" spans="1:21" ht="17">
      <c r="A2151" s="124" t="s">
        <v>3030</v>
      </c>
      <c r="B2151" s="118" t="s">
        <v>3029</v>
      </c>
      <c r="C2151" s="117"/>
      <c r="D2151" s="24" t="s">
        <v>4</v>
      </c>
      <c r="E2151" s="20" t="str">
        <f ca="1">IF(AND(J2151&lt;&gt;"", O2151&lt;&gt;"", TODAY() &gt; O2151, N2151=""), "포스팅 지연",
IF(N2151&lt;&gt;"", "포스팅 완료",
IF(M2151=TRUE, "시술 완료",
IF(L2151=TRUE, "콘텐츠 가이드 전송",
IF(NOT(ISBLANK(J2151)), "예약 확정",
IF(I2151=TRUE, "구글폼 회신",
IF(H2151=TRUE, "구글폼 전송",
IF(G2151=TRUE, "거절",
IF(F2151=TRUE, "회신 수신",
"태핑 완료 회신대기")))))
))))</f>
        <v>태핑 완료 회신대기</v>
      </c>
      <c r="F2151" s="22" t="b">
        <v>0</v>
      </c>
      <c r="G2151" s="22" t="b">
        <v>0</v>
      </c>
      <c r="H2151" s="22" t="b">
        <v>0</v>
      </c>
      <c r="I2151" s="22" t="b">
        <f>IF(COUNTIF([1]!Form_Responses1[[#All],[Instagram account
(ex. idenel_official - Do not put "@")]], LOWER(A2151)) &gt; 0, TRUE, FALSE)</f>
        <v>0</v>
      </c>
      <c r="J2151" s="23"/>
      <c r="K2151" s="20" t="str">
        <f>IFERROR(VLOOKUP(LOWER(A2151), '[1]설문지 응답 시트1'!I:N, 6, FALSE), "")</f>
        <v/>
      </c>
      <c r="L2151" s="22" t="b">
        <v>0</v>
      </c>
      <c r="M2151" s="22" t="b">
        <v>0</v>
      </c>
      <c r="N2151" s="20"/>
      <c r="O2151" s="21" t="str">
        <f>IF(ISBLANK(Table1[[#This Row],[예약일(확정)]]),"",Table1[[#This Row],[예약일(확정)]]+7)</f>
        <v/>
      </c>
      <c r="P2151" s="20"/>
      <c r="Q2151" s="20"/>
      <c r="R2151" s="20"/>
      <c r="S2151" s="20"/>
      <c r="T2151" s="20"/>
      <c r="U2151" s="19"/>
    </row>
    <row r="2152" spans="1:21" ht="17">
      <c r="A2152" s="71" t="s">
        <v>3028</v>
      </c>
      <c r="B2152" s="112" t="s">
        <v>3027</v>
      </c>
      <c r="C2152" s="101"/>
      <c r="D2152" s="15" t="s">
        <v>4</v>
      </c>
      <c r="E2152" s="11" t="str">
        <f ca="1">IF(AND(J2152&lt;&gt;"", O2152&lt;&gt;"", TODAY() &gt; O2152, N2152=""), "포스팅 지연",
IF(N2152&lt;&gt;"", "포스팅 완료",
IF(M2152=TRUE, "시술 완료",
IF(L2152=TRUE, "콘텐츠 가이드 전송",
IF(NOT(ISBLANK(J2152)), "예약 확정",
IF(I2152=TRUE, "구글폼 회신",
IF(H2152=TRUE, "구글폼 전송",
IF(G2152=TRUE, "거절",
IF(F2152=TRUE, "회신 수신",
"태핑 완료 회신대기")))))
))))</f>
        <v>태핑 완료 회신대기</v>
      </c>
      <c r="F2152" s="13" t="b">
        <v>0</v>
      </c>
      <c r="G2152" s="13" t="b">
        <v>0</v>
      </c>
      <c r="H2152" s="13" t="b">
        <v>0</v>
      </c>
      <c r="I2152" s="13" t="b">
        <f>IF(COUNTIF([1]!Form_Responses1[[#All],[Instagram account
(ex. idenel_official - Do not put "@")]], LOWER(A2152)) &gt; 0, TRUE, FALSE)</f>
        <v>0</v>
      </c>
      <c r="J2152" s="14"/>
      <c r="K2152" s="11" t="str">
        <f>IFERROR(VLOOKUP(LOWER(A2152), '[1]설문지 응답 시트1'!I:N, 6, FALSE), "")</f>
        <v/>
      </c>
      <c r="L2152" s="13" t="b">
        <v>0</v>
      </c>
      <c r="M2152" s="13" t="b">
        <v>0</v>
      </c>
      <c r="N2152" s="11"/>
      <c r="O2152" s="12" t="str">
        <f>IF(ISBLANK(Table1[[#This Row],[예약일(확정)]]),"",Table1[[#This Row],[예약일(확정)]]+7)</f>
        <v/>
      </c>
      <c r="P2152" s="11"/>
      <c r="Q2152" s="11"/>
      <c r="R2152" s="11"/>
      <c r="S2152" s="11"/>
      <c r="T2152" s="11"/>
      <c r="U2152" s="10"/>
    </row>
    <row r="2153" spans="1:21" ht="17">
      <c r="A2153" s="124" t="s">
        <v>3026</v>
      </c>
      <c r="B2153" s="118" t="s">
        <v>3025</v>
      </c>
      <c r="C2153" s="117"/>
      <c r="D2153" s="24" t="s">
        <v>4</v>
      </c>
      <c r="E2153" s="20" t="str">
        <f ca="1">IF(AND(J2153&lt;&gt;"", O2153&lt;&gt;"", TODAY() &gt; O2153, N2153=""), "포스팅 지연",
IF(N2153&lt;&gt;"", "포스팅 완료",
IF(M2153=TRUE, "시술 완료",
IF(L2153=TRUE, "콘텐츠 가이드 전송",
IF(NOT(ISBLANK(J2153)), "예약 확정",
IF(I2153=TRUE, "구글폼 회신",
IF(H2153=TRUE, "구글폼 전송",
IF(G2153=TRUE, "거절",
IF(F2153=TRUE, "회신 수신",
"태핑 완료 회신대기")))))
))))</f>
        <v>태핑 완료 회신대기</v>
      </c>
      <c r="F2153" s="22" t="b">
        <v>0</v>
      </c>
      <c r="G2153" s="22" t="b">
        <v>0</v>
      </c>
      <c r="H2153" s="22" t="b">
        <v>0</v>
      </c>
      <c r="I2153" s="22" t="b">
        <f>IF(COUNTIF([1]!Form_Responses1[[#All],[Instagram account
(ex. idenel_official - Do not put "@")]], LOWER(A2153)) &gt; 0, TRUE, FALSE)</f>
        <v>0</v>
      </c>
      <c r="J2153" s="23"/>
      <c r="K2153" s="20" t="str">
        <f>IFERROR(VLOOKUP(LOWER(A2153), '[1]설문지 응답 시트1'!I:N, 6, FALSE), "")</f>
        <v/>
      </c>
      <c r="L2153" s="22" t="b">
        <v>0</v>
      </c>
      <c r="M2153" s="22" t="b">
        <v>0</v>
      </c>
      <c r="N2153" s="20"/>
      <c r="O2153" s="21" t="str">
        <f>IF(ISBLANK(Table1[[#This Row],[예약일(확정)]]),"",Table1[[#This Row],[예약일(확정)]]+7)</f>
        <v/>
      </c>
      <c r="P2153" s="20"/>
      <c r="Q2153" s="20"/>
      <c r="R2153" s="20"/>
      <c r="S2153" s="20"/>
      <c r="T2153" s="20"/>
      <c r="U2153" s="19"/>
    </row>
    <row r="2154" spans="1:21" ht="17">
      <c r="A2154" s="71" t="s">
        <v>3024</v>
      </c>
      <c r="B2154" s="112" t="s">
        <v>3023</v>
      </c>
      <c r="C2154" s="101"/>
      <c r="D2154" s="15" t="s">
        <v>4</v>
      </c>
      <c r="E2154" s="11" t="str">
        <f ca="1">IF(AND(J2154&lt;&gt;"", O2154&lt;&gt;"", TODAY() &gt; O2154, N2154=""), "포스팅 지연",
IF(N2154&lt;&gt;"", "포스팅 완료",
IF(M2154=TRUE, "시술 완료",
IF(L2154=TRUE, "콘텐츠 가이드 전송",
IF(NOT(ISBLANK(J2154)), "예약 확정",
IF(I2154=TRUE, "구글폼 회신",
IF(H2154=TRUE, "구글폼 전송",
IF(G2154=TRUE, "거절",
IF(F2154=TRUE, "회신 수신",
"태핑 완료 회신대기")))))
))))</f>
        <v>태핑 완료 회신대기</v>
      </c>
      <c r="F2154" s="13" t="b">
        <v>0</v>
      </c>
      <c r="G2154" s="13" t="b">
        <v>0</v>
      </c>
      <c r="H2154" s="13" t="b">
        <v>0</v>
      </c>
      <c r="I2154" s="13" t="b">
        <f>IF(COUNTIF([1]!Form_Responses1[[#All],[Instagram account
(ex. idenel_official - Do not put "@")]], LOWER(A2154)) &gt; 0, TRUE, FALSE)</f>
        <v>0</v>
      </c>
      <c r="J2154" s="14"/>
      <c r="K2154" s="11" t="str">
        <f>IFERROR(VLOOKUP(LOWER(A2154), '[1]설문지 응답 시트1'!I:N, 6, FALSE), "")</f>
        <v/>
      </c>
      <c r="L2154" s="13" t="b">
        <v>0</v>
      </c>
      <c r="M2154" s="13" t="b">
        <v>0</v>
      </c>
      <c r="N2154" s="11"/>
      <c r="O2154" s="12" t="str">
        <f>IF(ISBLANK(Table1[[#This Row],[예약일(확정)]]),"",Table1[[#This Row],[예약일(확정)]]+7)</f>
        <v/>
      </c>
      <c r="P2154" s="11"/>
      <c r="Q2154" s="11"/>
      <c r="R2154" s="11"/>
      <c r="S2154" s="11"/>
      <c r="T2154" s="11"/>
      <c r="U2154" s="10"/>
    </row>
    <row r="2155" spans="1:21" ht="17">
      <c r="A2155" s="124" t="s">
        <v>3022</v>
      </c>
      <c r="B2155" s="118" t="s">
        <v>3021</v>
      </c>
      <c r="C2155" s="117"/>
      <c r="D2155" s="24" t="s">
        <v>4</v>
      </c>
      <c r="E2155" s="20" t="str">
        <f ca="1">IF(AND(J2155&lt;&gt;"", O2155&lt;&gt;"", TODAY() &gt; O2155, N2155=""), "포스팅 지연",
IF(N2155&lt;&gt;"", "포스팅 완료",
IF(M2155=TRUE, "시술 완료",
IF(L2155=TRUE, "콘텐츠 가이드 전송",
IF(NOT(ISBLANK(J2155)), "예약 확정",
IF(I2155=TRUE, "구글폼 회신",
IF(H2155=TRUE, "구글폼 전송",
IF(G2155=TRUE, "거절",
IF(F2155=TRUE, "회신 수신",
"태핑 완료 회신대기")))))
))))</f>
        <v>거절</v>
      </c>
      <c r="F2155" s="22" t="b">
        <v>1</v>
      </c>
      <c r="G2155" s="22" t="b">
        <v>1</v>
      </c>
      <c r="H2155" s="22" t="b">
        <v>0</v>
      </c>
      <c r="I2155" s="22" t="b">
        <f>IF(COUNTIF([1]!Form_Responses1[[#All],[Instagram account
(ex. idenel_official - Do not put "@")]], LOWER(A2155)) &gt; 0, TRUE, FALSE)</f>
        <v>0</v>
      </c>
      <c r="J2155" s="23"/>
      <c r="K2155" s="20" t="str">
        <f>IFERROR(VLOOKUP(LOWER(A2155), '[1]설문지 응답 시트1'!I:N, 6, FALSE), "")</f>
        <v/>
      </c>
      <c r="L2155" s="22" t="b">
        <v>0</v>
      </c>
      <c r="M2155" s="22" t="b">
        <v>0</v>
      </c>
      <c r="N2155" s="20"/>
      <c r="O2155" s="21" t="str">
        <f>IF(ISBLANK(Table1[[#This Row],[예약일(확정)]]),"",Table1[[#This Row],[예약일(확정)]]+7)</f>
        <v/>
      </c>
      <c r="P2155" s="20"/>
      <c r="Q2155" s="20"/>
      <c r="R2155" s="20"/>
      <c r="S2155" s="20"/>
      <c r="T2155" s="20"/>
      <c r="U2155" s="19"/>
    </row>
    <row r="2156" spans="1:21" ht="17">
      <c r="A2156" s="71" t="s">
        <v>3020</v>
      </c>
      <c r="B2156" s="112" t="s">
        <v>3019</v>
      </c>
      <c r="C2156" s="101"/>
      <c r="D2156" s="15" t="s">
        <v>4</v>
      </c>
      <c r="E2156" s="11" t="str">
        <f ca="1">IF(AND(J2156&lt;&gt;"", O2156&lt;&gt;"", TODAY() &gt; O2156, N2156=""), "포스팅 지연",
IF(N2156&lt;&gt;"", "포스팅 완료",
IF(M2156=TRUE, "시술 완료",
IF(L2156=TRUE, "콘텐츠 가이드 전송",
IF(NOT(ISBLANK(J2156)), "예약 확정",
IF(I2156=TRUE, "구글폼 회신",
IF(H2156=TRUE, "구글폼 전송",
IF(G2156=TRUE, "거절",
IF(F2156=TRUE, "회신 수신",
"태핑 완료 회신대기")))))
))))</f>
        <v>태핑 완료 회신대기</v>
      </c>
      <c r="F2156" s="13" t="b">
        <v>0</v>
      </c>
      <c r="G2156" s="13" t="b">
        <v>0</v>
      </c>
      <c r="H2156" s="13" t="b">
        <v>0</v>
      </c>
      <c r="I2156" s="13" t="b">
        <f>IF(COUNTIF([1]!Form_Responses1[[#All],[Instagram account
(ex. idenel_official - Do not put "@")]], LOWER(A2156)) &gt; 0, TRUE, FALSE)</f>
        <v>0</v>
      </c>
      <c r="J2156" s="14"/>
      <c r="K2156" s="11" t="str">
        <f>IFERROR(VLOOKUP(LOWER(A2156), '[1]설문지 응답 시트1'!I:N, 6, FALSE), "")</f>
        <v/>
      </c>
      <c r="L2156" s="13" t="b">
        <v>0</v>
      </c>
      <c r="M2156" s="13" t="b">
        <v>0</v>
      </c>
      <c r="N2156" s="11"/>
      <c r="O2156" s="12" t="str">
        <f>IF(ISBLANK(Table1[[#This Row],[예약일(확정)]]),"",Table1[[#This Row],[예약일(확정)]]+7)</f>
        <v/>
      </c>
      <c r="P2156" s="11"/>
      <c r="Q2156" s="11"/>
      <c r="R2156" s="11"/>
      <c r="S2156" s="11"/>
      <c r="T2156" s="11"/>
      <c r="U2156" s="10"/>
    </row>
    <row r="2157" spans="1:21" ht="17">
      <c r="A2157" s="124" t="s">
        <v>3018</v>
      </c>
      <c r="B2157" s="118" t="s">
        <v>3017</v>
      </c>
      <c r="C2157" s="117"/>
      <c r="D2157" s="24" t="s">
        <v>4</v>
      </c>
      <c r="E2157" s="20" t="str">
        <f ca="1">IF(AND(J2157&lt;&gt;"", O2157&lt;&gt;"", TODAY() &gt; O2157, N2157=""), "포스팅 지연",
IF(N2157&lt;&gt;"", "포스팅 완료",
IF(M2157=TRUE, "시술 완료",
IF(L2157=TRUE, "콘텐츠 가이드 전송",
IF(NOT(ISBLANK(J2157)), "예약 확정",
IF(I2157=TRUE, "구글폼 회신",
IF(H2157=TRUE, "구글폼 전송",
IF(G2157=TRUE, "거절",
IF(F2157=TRUE, "회신 수신",
"태핑 완료 회신대기")))))
))))</f>
        <v>태핑 완료 회신대기</v>
      </c>
      <c r="F2157" s="22" t="b">
        <v>0</v>
      </c>
      <c r="G2157" s="22" t="b">
        <v>0</v>
      </c>
      <c r="H2157" s="22" t="b">
        <v>0</v>
      </c>
      <c r="I2157" s="22" t="b">
        <f>IF(COUNTIF([1]!Form_Responses1[[#All],[Instagram account
(ex. idenel_official - Do not put "@")]], LOWER(A2157)) &gt; 0, TRUE, FALSE)</f>
        <v>0</v>
      </c>
      <c r="J2157" s="23"/>
      <c r="K2157" s="20" t="str">
        <f>IFERROR(VLOOKUP(LOWER(A2157), '[1]설문지 응답 시트1'!I:N, 6, FALSE), "")</f>
        <v/>
      </c>
      <c r="L2157" s="22" t="b">
        <v>0</v>
      </c>
      <c r="M2157" s="22" t="b">
        <v>0</v>
      </c>
      <c r="N2157" s="20"/>
      <c r="O2157" s="21" t="str">
        <f>IF(ISBLANK(Table1[[#This Row],[예약일(확정)]]),"",Table1[[#This Row],[예약일(확정)]]+7)</f>
        <v/>
      </c>
      <c r="P2157" s="20"/>
      <c r="Q2157" s="20"/>
      <c r="R2157" s="20"/>
      <c r="S2157" s="20"/>
      <c r="T2157" s="20"/>
      <c r="U2157" s="19"/>
    </row>
    <row r="2158" spans="1:21" ht="17">
      <c r="A2158" s="71" t="s">
        <v>3016</v>
      </c>
      <c r="B2158" s="112" t="s">
        <v>3015</v>
      </c>
      <c r="C2158" s="101"/>
      <c r="D2158" s="15" t="s">
        <v>4</v>
      </c>
      <c r="E2158" s="11" t="str">
        <f ca="1">IF(AND(J2158&lt;&gt;"", O2158&lt;&gt;"", TODAY() &gt; O2158, N2158=""), "포스팅 지연",
IF(N2158&lt;&gt;"", "포스팅 완료",
IF(M2158=TRUE, "시술 완료",
IF(L2158=TRUE, "콘텐츠 가이드 전송",
IF(NOT(ISBLANK(J2158)), "예약 확정",
IF(I2158=TRUE, "구글폼 회신",
IF(H2158=TRUE, "구글폼 전송",
IF(G2158=TRUE, "거절",
IF(F2158=TRUE, "회신 수신",
"태핑 완료 회신대기")))))
))))</f>
        <v>태핑 완료 회신대기</v>
      </c>
      <c r="F2158" s="13" t="b">
        <v>0</v>
      </c>
      <c r="G2158" s="13" t="b">
        <v>0</v>
      </c>
      <c r="H2158" s="13" t="b">
        <v>0</v>
      </c>
      <c r="I2158" s="13" t="b">
        <f>IF(COUNTIF([1]!Form_Responses1[[#All],[Instagram account
(ex. idenel_official - Do not put "@")]], LOWER(A2158)) &gt; 0, TRUE, FALSE)</f>
        <v>0</v>
      </c>
      <c r="J2158" s="14"/>
      <c r="K2158" s="11" t="str">
        <f>IFERROR(VLOOKUP(LOWER(A2158), '[1]설문지 응답 시트1'!I:N, 6, FALSE), "")</f>
        <v/>
      </c>
      <c r="L2158" s="13" t="b">
        <v>0</v>
      </c>
      <c r="M2158" s="13" t="b">
        <v>0</v>
      </c>
      <c r="N2158" s="11"/>
      <c r="O2158" s="12" t="str">
        <f>IF(ISBLANK(Table1[[#This Row],[예약일(확정)]]),"",Table1[[#This Row],[예약일(확정)]]+7)</f>
        <v/>
      </c>
      <c r="P2158" s="11"/>
      <c r="Q2158" s="11"/>
      <c r="R2158" s="11"/>
      <c r="S2158" s="11"/>
      <c r="T2158" s="11"/>
      <c r="U2158" s="10"/>
    </row>
    <row r="2159" spans="1:21" ht="17">
      <c r="A2159" s="124" t="s">
        <v>3014</v>
      </c>
      <c r="B2159" s="118" t="s">
        <v>3013</v>
      </c>
      <c r="C2159" s="117"/>
      <c r="D2159" s="24" t="s">
        <v>4</v>
      </c>
      <c r="E2159" s="20" t="str">
        <f ca="1">IF(AND(J2159&lt;&gt;"", O2159&lt;&gt;"", TODAY() &gt; O2159, N2159=""), "포스팅 지연",
IF(N2159&lt;&gt;"", "포스팅 완료",
IF(M2159=TRUE, "시술 완료",
IF(L2159=TRUE, "콘텐츠 가이드 전송",
IF(NOT(ISBLANK(J2159)), "예약 확정",
IF(I2159=TRUE, "구글폼 회신",
IF(H2159=TRUE, "구글폼 전송",
IF(G2159=TRUE, "거절",
IF(F2159=TRUE, "회신 수신",
"태핑 완료 회신대기")))))
))))</f>
        <v>태핑 완료 회신대기</v>
      </c>
      <c r="F2159" s="22" t="b">
        <v>0</v>
      </c>
      <c r="G2159" s="22" t="b">
        <v>0</v>
      </c>
      <c r="H2159" s="22" t="b">
        <v>0</v>
      </c>
      <c r="I2159" s="22" t="b">
        <f>IF(COUNTIF([1]!Form_Responses1[[#All],[Instagram account
(ex. idenel_official - Do not put "@")]], LOWER(A2159)) &gt; 0, TRUE, FALSE)</f>
        <v>0</v>
      </c>
      <c r="J2159" s="23"/>
      <c r="K2159" s="20" t="str">
        <f>IFERROR(VLOOKUP(LOWER(A2159), '[1]설문지 응답 시트1'!I:N, 6, FALSE), "")</f>
        <v/>
      </c>
      <c r="L2159" s="22" t="b">
        <v>0</v>
      </c>
      <c r="M2159" s="22" t="b">
        <v>0</v>
      </c>
      <c r="N2159" s="20"/>
      <c r="O2159" s="21" t="str">
        <f>IF(ISBLANK(Table1[[#This Row],[예약일(확정)]]),"",Table1[[#This Row],[예약일(확정)]]+7)</f>
        <v/>
      </c>
      <c r="P2159" s="20"/>
      <c r="Q2159" s="20"/>
      <c r="R2159" s="20"/>
      <c r="S2159" s="20"/>
      <c r="T2159" s="20"/>
      <c r="U2159" s="19"/>
    </row>
    <row r="2160" spans="1:21" ht="17">
      <c r="A2160" s="71" t="s">
        <v>3012</v>
      </c>
      <c r="B2160" s="112" t="s">
        <v>3011</v>
      </c>
      <c r="C2160" s="101"/>
      <c r="D2160" s="15" t="s">
        <v>4</v>
      </c>
      <c r="E2160" s="11" t="str">
        <f ca="1">IF(AND(J2160&lt;&gt;"", O2160&lt;&gt;"", TODAY() &gt; O2160, N2160=""), "포스팅 지연",
IF(N2160&lt;&gt;"", "포스팅 완료",
IF(M2160=TRUE, "시술 완료",
IF(L2160=TRUE, "콘텐츠 가이드 전송",
IF(NOT(ISBLANK(J2160)), "예약 확정",
IF(I2160=TRUE, "구글폼 회신",
IF(H2160=TRUE, "구글폼 전송",
IF(G2160=TRUE, "거절",
IF(F2160=TRUE, "회신 수신",
"태핑 완료 회신대기")))))
))))</f>
        <v>태핑 완료 회신대기</v>
      </c>
      <c r="F2160" s="13" t="b">
        <v>0</v>
      </c>
      <c r="G2160" s="13" t="b">
        <v>0</v>
      </c>
      <c r="H2160" s="13" t="b">
        <v>0</v>
      </c>
      <c r="I2160" s="13" t="b">
        <f>IF(COUNTIF([1]!Form_Responses1[[#All],[Instagram account
(ex. idenel_official - Do not put "@")]], LOWER(A2160)) &gt; 0, TRUE, FALSE)</f>
        <v>0</v>
      </c>
      <c r="J2160" s="14"/>
      <c r="K2160" s="11" t="str">
        <f>IFERROR(VLOOKUP(LOWER(A2160), '[1]설문지 응답 시트1'!I:N, 6, FALSE), "")</f>
        <v/>
      </c>
      <c r="L2160" s="13" t="b">
        <v>0</v>
      </c>
      <c r="M2160" s="13" t="b">
        <v>0</v>
      </c>
      <c r="N2160" s="11"/>
      <c r="O2160" s="12" t="str">
        <f>IF(ISBLANK(Table1[[#This Row],[예약일(확정)]]),"",Table1[[#This Row],[예약일(확정)]]+7)</f>
        <v/>
      </c>
      <c r="P2160" s="11"/>
      <c r="Q2160" s="11"/>
      <c r="R2160" s="11"/>
      <c r="S2160" s="11"/>
      <c r="T2160" s="11"/>
      <c r="U2160" s="10"/>
    </row>
    <row r="2161" spans="1:21" ht="17">
      <c r="A2161" s="124" t="s">
        <v>3010</v>
      </c>
      <c r="B2161" s="118" t="s">
        <v>3009</v>
      </c>
      <c r="C2161" s="117"/>
      <c r="D2161" s="24" t="s">
        <v>4</v>
      </c>
      <c r="E2161" s="20" t="str">
        <f ca="1">IF(AND(J2161&lt;&gt;"", O2161&lt;&gt;"", TODAY() &gt; O2161, N2161=""), "포스팅 지연",
IF(N2161&lt;&gt;"", "포스팅 완료",
IF(M2161=TRUE, "시술 완료",
IF(L2161=TRUE, "콘텐츠 가이드 전송",
IF(NOT(ISBLANK(J2161)), "예약 확정",
IF(I2161=TRUE, "구글폼 회신",
IF(H2161=TRUE, "구글폼 전송",
IF(G2161=TRUE, "거절",
IF(F2161=TRUE, "회신 수신",
"태핑 완료 회신대기")))))
))))</f>
        <v>태핑 완료 회신대기</v>
      </c>
      <c r="F2161" s="22" t="b">
        <v>0</v>
      </c>
      <c r="G2161" s="22" t="b">
        <v>0</v>
      </c>
      <c r="H2161" s="22" t="b">
        <v>0</v>
      </c>
      <c r="I2161" s="22" t="b">
        <f>IF(COUNTIF([1]!Form_Responses1[[#All],[Instagram account
(ex. idenel_official - Do not put "@")]], LOWER(A2161)) &gt; 0, TRUE, FALSE)</f>
        <v>0</v>
      </c>
      <c r="J2161" s="23"/>
      <c r="K2161" s="20" t="str">
        <f>IFERROR(VLOOKUP(LOWER(A2161), '[1]설문지 응답 시트1'!I:N, 6, FALSE), "")</f>
        <v/>
      </c>
      <c r="L2161" s="22" t="b">
        <v>0</v>
      </c>
      <c r="M2161" s="22" t="b">
        <v>0</v>
      </c>
      <c r="N2161" s="20"/>
      <c r="O2161" s="21" t="str">
        <f>IF(ISBLANK(Table1[[#This Row],[예약일(확정)]]),"",Table1[[#This Row],[예약일(확정)]]+7)</f>
        <v/>
      </c>
      <c r="P2161" s="20"/>
      <c r="Q2161" s="20"/>
      <c r="R2161" s="20"/>
      <c r="S2161" s="20"/>
      <c r="T2161" s="20"/>
      <c r="U2161" s="19"/>
    </row>
    <row r="2162" spans="1:21" ht="17">
      <c r="A2162" s="71" t="s">
        <v>3008</v>
      </c>
      <c r="B2162" s="112" t="s">
        <v>3007</v>
      </c>
      <c r="C2162" s="101"/>
      <c r="D2162" s="15" t="s">
        <v>4</v>
      </c>
      <c r="E2162" s="11" t="str">
        <f ca="1">IF(AND(J2162&lt;&gt;"", O2162&lt;&gt;"", TODAY() &gt; O2162, N2162=""), "포스팅 지연",
IF(N2162&lt;&gt;"", "포스팅 완료",
IF(M2162=TRUE, "시술 완료",
IF(L2162=TRUE, "콘텐츠 가이드 전송",
IF(NOT(ISBLANK(J2162)), "예약 확정",
IF(I2162=TRUE, "구글폼 회신",
IF(H2162=TRUE, "구글폼 전송",
IF(G2162=TRUE, "거절",
IF(F2162=TRUE, "회신 수신",
"태핑 완료 회신대기")))))
))))</f>
        <v>태핑 완료 회신대기</v>
      </c>
      <c r="F2162" s="13" t="b">
        <v>0</v>
      </c>
      <c r="G2162" s="13" t="b">
        <v>0</v>
      </c>
      <c r="H2162" s="13" t="b">
        <v>0</v>
      </c>
      <c r="I2162" s="13" t="b">
        <f>IF(COUNTIF([1]!Form_Responses1[[#All],[Instagram account
(ex. idenel_official - Do not put "@")]], LOWER(A2162)) &gt; 0, TRUE, FALSE)</f>
        <v>0</v>
      </c>
      <c r="J2162" s="14"/>
      <c r="K2162" s="11" t="str">
        <f>IFERROR(VLOOKUP(LOWER(A2162), '[1]설문지 응답 시트1'!I:N, 6, FALSE), "")</f>
        <v/>
      </c>
      <c r="L2162" s="13" t="b">
        <v>0</v>
      </c>
      <c r="M2162" s="13" t="b">
        <v>0</v>
      </c>
      <c r="N2162" s="11"/>
      <c r="O2162" s="12" t="str">
        <f>IF(ISBLANK(Table1[[#This Row],[예약일(확정)]]),"",Table1[[#This Row],[예약일(확정)]]+7)</f>
        <v/>
      </c>
      <c r="P2162" s="11"/>
      <c r="Q2162" s="11"/>
      <c r="R2162" s="11"/>
      <c r="S2162" s="11"/>
      <c r="T2162" s="11"/>
      <c r="U2162" s="10"/>
    </row>
    <row r="2163" spans="1:21" ht="17">
      <c r="A2163" s="124" t="s">
        <v>3006</v>
      </c>
      <c r="B2163" s="118" t="s">
        <v>3005</v>
      </c>
      <c r="C2163" s="117"/>
      <c r="D2163" s="24" t="s">
        <v>4</v>
      </c>
      <c r="E2163" s="20" t="str">
        <f ca="1">IF(AND(J2163&lt;&gt;"", O2163&lt;&gt;"", TODAY() &gt; O2163, N2163=""), "포스팅 지연",
IF(N2163&lt;&gt;"", "포스팅 완료",
IF(M2163=TRUE, "시술 완료",
IF(L2163=TRUE, "콘텐츠 가이드 전송",
IF(NOT(ISBLANK(J2163)), "예약 확정",
IF(I2163=TRUE, "구글폼 회신",
IF(H2163=TRUE, "구글폼 전송",
IF(G2163=TRUE, "거절",
IF(F2163=TRUE, "회신 수신",
"태핑 완료 회신대기")))))
))))</f>
        <v>태핑 완료 회신대기</v>
      </c>
      <c r="F2163" s="22" t="b">
        <v>0</v>
      </c>
      <c r="G2163" s="22" t="b">
        <v>0</v>
      </c>
      <c r="H2163" s="22" t="b">
        <v>0</v>
      </c>
      <c r="I2163" s="22" t="b">
        <f>IF(COUNTIF([1]!Form_Responses1[[#All],[Instagram account
(ex. idenel_official - Do not put "@")]], LOWER(A2163)) &gt; 0, TRUE, FALSE)</f>
        <v>0</v>
      </c>
      <c r="J2163" s="23"/>
      <c r="K2163" s="20" t="str">
        <f>IFERROR(VLOOKUP(LOWER(A2163), '[1]설문지 응답 시트1'!I:N, 6, FALSE), "")</f>
        <v/>
      </c>
      <c r="L2163" s="22" t="b">
        <v>0</v>
      </c>
      <c r="M2163" s="22" t="b">
        <v>0</v>
      </c>
      <c r="N2163" s="20"/>
      <c r="O2163" s="21" t="str">
        <f>IF(ISBLANK(Table1[[#This Row],[예약일(확정)]]),"",Table1[[#This Row],[예약일(확정)]]+7)</f>
        <v/>
      </c>
      <c r="P2163" s="20"/>
      <c r="Q2163" s="20"/>
      <c r="R2163" s="20"/>
      <c r="S2163" s="20"/>
      <c r="T2163" s="20"/>
      <c r="U2163" s="19"/>
    </row>
    <row r="2164" spans="1:21" ht="17">
      <c r="A2164" s="124" t="s">
        <v>3004</v>
      </c>
      <c r="B2164" s="118" t="s">
        <v>3003</v>
      </c>
      <c r="C2164" s="121"/>
      <c r="D2164" s="15" t="s">
        <v>4</v>
      </c>
      <c r="E2164" s="11" t="str">
        <f ca="1">IF(AND(J2164&lt;&gt;"", O2164&lt;&gt;"", TODAY() &gt; O2164, N2164=""), "포스팅 지연",
IF(N2164&lt;&gt;"", "포스팅 완료",
IF(M2164=TRUE, "시술 완료",
IF(L2164=TRUE, "콘텐츠 가이드 전송",
IF(NOT(ISBLANK(J2164)), "예약 확정",
IF(I2164=TRUE, "구글폼 회신",
IF(H2164=TRUE, "구글폼 전송",
IF(G2164=TRUE, "거절",
IF(F2164=TRUE, "회신 수신",
"태핑 완료 회신대기")))))
))))</f>
        <v>거절</v>
      </c>
      <c r="F2164" s="13" t="b">
        <v>1</v>
      </c>
      <c r="G2164" s="13" t="b">
        <v>1</v>
      </c>
      <c r="H2164" s="13" t="b">
        <v>0</v>
      </c>
      <c r="I2164" s="13" t="b">
        <f>IF(COUNTIF([1]!Form_Responses1[[#All],[Instagram account
(ex. idenel_official - Do not put "@")]], LOWER(A2164)) &gt; 0, TRUE, FALSE)</f>
        <v>0</v>
      </c>
      <c r="J2164" s="14"/>
      <c r="K2164" s="11" t="str">
        <f>IFERROR(VLOOKUP(LOWER(A2164), '[1]설문지 응답 시트1'!I:N, 6, FALSE), "")</f>
        <v/>
      </c>
      <c r="L2164" s="13" t="b">
        <v>0</v>
      </c>
      <c r="M2164" s="13" t="b">
        <v>0</v>
      </c>
      <c r="N2164" s="11"/>
      <c r="O2164" s="12" t="str">
        <f>IF(ISBLANK(Table1[[#This Row],[예약일(확정)]]),"",Table1[[#This Row],[예약일(확정)]]+7)</f>
        <v/>
      </c>
      <c r="P2164" s="11"/>
      <c r="Q2164" s="11"/>
      <c r="R2164" s="11"/>
      <c r="S2164" s="11"/>
      <c r="T2164" s="11"/>
      <c r="U2164" s="10"/>
    </row>
    <row r="2165" spans="1:21" ht="17">
      <c r="A2165" s="71" t="s">
        <v>3002</v>
      </c>
      <c r="B2165" s="112" t="s">
        <v>3001</v>
      </c>
      <c r="C2165" s="111"/>
      <c r="D2165" s="24" t="s">
        <v>4</v>
      </c>
      <c r="E2165" s="20" t="str">
        <f ca="1">IF(AND(J2165&lt;&gt;"", O2165&lt;&gt;"", TODAY() &gt; O2165, N2165=""), "포스팅 지연",
IF(N2165&lt;&gt;"", "포스팅 완료",
IF(M2165=TRUE, "시술 완료",
IF(L2165=TRUE, "콘텐츠 가이드 전송",
IF(NOT(ISBLANK(J2165)), "예약 확정",
IF(I2165=TRUE, "구글폼 회신",
IF(H2165=TRUE, "구글폼 전송",
IF(G2165=TRUE, "거절",
IF(F2165=TRUE, "회신 수신",
"태핑 완료 회신대기")))))
))))</f>
        <v>태핑 완료 회신대기</v>
      </c>
      <c r="F2165" s="22" t="b">
        <v>0</v>
      </c>
      <c r="G2165" s="22" t="b">
        <v>0</v>
      </c>
      <c r="H2165" s="22" t="b">
        <v>0</v>
      </c>
      <c r="I2165" s="22" t="b">
        <f>IF(COUNTIF([1]!Form_Responses1[[#All],[Instagram account
(ex. idenel_official - Do not put "@")]], LOWER(A2165)) &gt; 0, TRUE, FALSE)</f>
        <v>0</v>
      </c>
      <c r="J2165" s="23"/>
      <c r="K2165" s="20" t="str">
        <f>IFERROR(VLOOKUP(LOWER(A2165), '[1]설문지 응답 시트1'!I:N, 6, FALSE), "")</f>
        <v/>
      </c>
      <c r="L2165" s="22" t="b">
        <v>0</v>
      </c>
      <c r="M2165" s="22" t="b">
        <v>0</v>
      </c>
      <c r="N2165" s="20"/>
      <c r="O2165" s="21" t="str">
        <f>IF(ISBLANK(Table1[[#This Row],[예약일(확정)]]),"",Table1[[#This Row],[예약일(확정)]]+7)</f>
        <v/>
      </c>
      <c r="P2165" s="20"/>
      <c r="Q2165" s="20"/>
      <c r="R2165" s="20"/>
      <c r="S2165" s="20"/>
      <c r="T2165" s="20"/>
      <c r="U2165" s="19"/>
    </row>
    <row r="2166" spans="1:21" ht="17">
      <c r="A2166" s="124" t="s">
        <v>3000</v>
      </c>
      <c r="B2166" s="118" t="s">
        <v>2999</v>
      </c>
      <c r="C2166" s="121"/>
      <c r="D2166" s="15" t="s">
        <v>4</v>
      </c>
      <c r="E2166" s="11" t="str">
        <f ca="1">IF(AND(J2166&lt;&gt;"", O2166&lt;&gt;"", TODAY() &gt; O2166, N2166=""), "포스팅 지연",
IF(N2166&lt;&gt;"", "포스팅 완료",
IF(M2166=TRUE, "시술 완료",
IF(L2166=TRUE, "콘텐츠 가이드 전송",
IF(NOT(ISBLANK(J2166)), "예약 확정",
IF(I2166=TRUE, "구글폼 회신",
IF(H2166=TRUE, "구글폼 전송",
IF(G2166=TRUE, "거절",
IF(F2166=TRUE, "회신 수신",
"태핑 완료 회신대기")))))
))))</f>
        <v>태핑 완료 회신대기</v>
      </c>
      <c r="F2166" s="13" t="b">
        <v>0</v>
      </c>
      <c r="G2166" s="13" t="b">
        <v>0</v>
      </c>
      <c r="H2166" s="13" t="b">
        <v>0</v>
      </c>
      <c r="I2166" s="13" t="b">
        <f>IF(COUNTIF([1]!Form_Responses1[[#All],[Instagram account
(ex. idenel_official - Do not put "@")]], LOWER(A2166)) &gt; 0, TRUE, FALSE)</f>
        <v>0</v>
      </c>
      <c r="J2166" s="14"/>
      <c r="K2166" s="11" t="str">
        <f>IFERROR(VLOOKUP(LOWER(A2166), '[1]설문지 응답 시트1'!I:N, 6, FALSE), "")</f>
        <v/>
      </c>
      <c r="L2166" s="13" t="b">
        <v>0</v>
      </c>
      <c r="M2166" s="13" t="b">
        <v>0</v>
      </c>
      <c r="N2166" s="11"/>
      <c r="O2166" s="12" t="str">
        <f>IF(ISBLANK(Table1[[#This Row],[예약일(확정)]]),"",Table1[[#This Row],[예약일(확정)]]+7)</f>
        <v/>
      </c>
      <c r="P2166" s="11"/>
      <c r="Q2166" s="11"/>
      <c r="R2166" s="11"/>
      <c r="S2166" s="11"/>
      <c r="T2166" s="11"/>
      <c r="U2166" s="10"/>
    </row>
    <row r="2167" spans="1:21" ht="17">
      <c r="A2167" s="71" t="s">
        <v>2998</v>
      </c>
      <c r="B2167" s="112" t="s">
        <v>2997</v>
      </c>
      <c r="C2167" s="111"/>
      <c r="D2167" s="24" t="s">
        <v>4</v>
      </c>
      <c r="E2167" s="20" t="str">
        <f ca="1">IF(AND(J2167&lt;&gt;"", O2167&lt;&gt;"", TODAY() &gt; O2167, N2167=""), "포스팅 지연",
IF(N2167&lt;&gt;"", "포스팅 완료",
IF(M2167=TRUE, "시술 완료",
IF(L2167=TRUE, "콘텐츠 가이드 전송",
IF(NOT(ISBLANK(J2167)), "예약 확정",
IF(I2167=TRUE, "구글폼 회신",
IF(H2167=TRUE, "구글폼 전송",
IF(G2167=TRUE, "거절",
IF(F2167=TRUE, "회신 수신",
"태핑 완료 회신대기")))))
))))</f>
        <v>태핑 완료 회신대기</v>
      </c>
      <c r="F2167" s="22" t="b">
        <v>0</v>
      </c>
      <c r="G2167" s="22" t="b">
        <v>0</v>
      </c>
      <c r="H2167" s="22" t="b">
        <v>0</v>
      </c>
      <c r="I2167" s="22" t="b">
        <f>IF(COUNTIF([1]!Form_Responses1[[#All],[Instagram account
(ex. idenel_official - Do not put "@")]], LOWER(A2167)) &gt; 0, TRUE, FALSE)</f>
        <v>0</v>
      </c>
      <c r="J2167" s="23"/>
      <c r="K2167" s="20" t="str">
        <f>IFERROR(VLOOKUP(LOWER(A2167), '[1]설문지 응답 시트1'!I:N, 6, FALSE), "")</f>
        <v/>
      </c>
      <c r="L2167" s="22" t="b">
        <v>0</v>
      </c>
      <c r="M2167" s="22" t="b">
        <v>0</v>
      </c>
      <c r="N2167" s="20"/>
      <c r="O2167" s="21" t="str">
        <f>IF(ISBLANK(Table1[[#This Row],[예약일(확정)]]),"",Table1[[#This Row],[예약일(확정)]]+7)</f>
        <v/>
      </c>
      <c r="P2167" s="20"/>
      <c r="Q2167" s="20"/>
      <c r="R2167" s="20"/>
      <c r="S2167" s="20"/>
      <c r="T2167" s="20"/>
      <c r="U2167" s="19"/>
    </row>
    <row r="2168" spans="1:21" ht="17">
      <c r="A2168" s="124" t="s">
        <v>2996</v>
      </c>
      <c r="B2168" s="118" t="s">
        <v>2995</v>
      </c>
      <c r="C2168" s="121"/>
      <c r="D2168" s="15" t="s">
        <v>4</v>
      </c>
      <c r="E2168" s="11" t="str">
        <f ca="1">IF(AND(J2168&lt;&gt;"", O2168&lt;&gt;"", TODAY() &gt; O2168, N2168=""), "포스팅 지연",
IF(N2168&lt;&gt;"", "포스팅 완료",
IF(M2168=TRUE, "시술 완료",
IF(L2168=TRUE, "콘텐츠 가이드 전송",
IF(NOT(ISBLANK(J2168)), "예약 확정",
IF(I2168=TRUE, "구글폼 회신",
IF(H2168=TRUE, "구글폼 전송",
IF(G2168=TRUE, "거절",
IF(F2168=TRUE, "회신 수신",
"태핑 완료 회신대기")))))
))))</f>
        <v>거절</v>
      </c>
      <c r="F2168" s="13" t="b">
        <v>1</v>
      </c>
      <c r="G2168" s="13" t="b">
        <v>1</v>
      </c>
      <c r="H2168" s="13" t="b">
        <v>0</v>
      </c>
      <c r="I2168" s="13" t="b">
        <f>IF(COUNTIF([1]!Form_Responses1[[#All],[Instagram account
(ex. idenel_official - Do not put "@")]], LOWER(A2168)) &gt; 0, TRUE, FALSE)</f>
        <v>0</v>
      </c>
      <c r="J2168" s="14"/>
      <c r="K2168" s="11" t="str">
        <f>IFERROR(VLOOKUP(LOWER(A2168), '[1]설문지 응답 시트1'!I:N, 6, FALSE), "")</f>
        <v/>
      </c>
      <c r="L2168" s="13" t="b">
        <v>0</v>
      </c>
      <c r="M2168" s="13" t="b">
        <v>0</v>
      </c>
      <c r="N2168" s="11"/>
      <c r="O2168" s="12" t="str">
        <f>IF(ISBLANK(Table1[[#This Row],[예약일(확정)]]),"",Table1[[#This Row],[예약일(확정)]]+7)</f>
        <v/>
      </c>
      <c r="P2168" s="11"/>
      <c r="Q2168" s="11"/>
      <c r="R2168" s="11"/>
      <c r="S2168" s="11"/>
      <c r="T2168" s="11"/>
      <c r="U2168" s="10"/>
    </row>
    <row r="2169" spans="1:21" ht="17">
      <c r="A2169" s="71" t="s">
        <v>2994</v>
      </c>
      <c r="B2169" s="112" t="s">
        <v>2993</v>
      </c>
      <c r="C2169" s="111"/>
      <c r="D2169" s="24" t="s">
        <v>4</v>
      </c>
      <c r="E2169" s="20" t="str">
        <f ca="1">IF(AND(J2169&lt;&gt;"", O2169&lt;&gt;"", TODAY() &gt; O2169, N2169=""), "포스팅 지연",
IF(N2169&lt;&gt;"", "포스팅 완료",
IF(M2169=TRUE, "시술 완료",
IF(L2169=TRUE, "콘텐츠 가이드 전송",
IF(NOT(ISBLANK(J2169)), "예약 확정",
IF(I2169=TRUE, "구글폼 회신",
IF(H2169=TRUE, "구글폼 전송",
IF(G2169=TRUE, "거절",
IF(F2169=TRUE, "회신 수신",
"태핑 완료 회신대기")))))
))))</f>
        <v>태핑 완료 회신대기</v>
      </c>
      <c r="F2169" s="22" t="b">
        <v>0</v>
      </c>
      <c r="G2169" s="22" t="b">
        <v>0</v>
      </c>
      <c r="H2169" s="22" t="b">
        <v>0</v>
      </c>
      <c r="I2169" s="22" t="b">
        <f>IF(COUNTIF([1]!Form_Responses1[[#All],[Instagram account
(ex. idenel_official - Do not put "@")]], LOWER(A2169)) &gt; 0, TRUE, FALSE)</f>
        <v>0</v>
      </c>
      <c r="J2169" s="23"/>
      <c r="K2169" s="20" t="str">
        <f>IFERROR(VLOOKUP(LOWER(A2169), '[1]설문지 응답 시트1'!I:N, 6, FALSE), "")</f>
        <v/>
      </c>
      <c r="L2169" s="22" t="b">
        <v>0</v>
      </c>
      <c r="M2169" s="22" t="b">
        <v>0</v>
      </c>
      <c r="N2169" s="20"/>
      <c r="O2169" s="21" t="str">
        <f>IF(ISBLANK(Table1[[#This Row],[예약일(확정)]]),"",Table1[[#This Row],[예약일(확정)]]+7)</f>
        <v/>
      </c>
      <c r="P2169" s="20"/>
      <c r="Q2169" s="20"/>
      <c r="R2169" s="20"/>
      <c r="S2169" s="20"/>
      <c r="T2169" s="20"/>
      <c r="U2169" s="19"/>
    </row>
    <row r="2170" spans="1:21" ht="17">
      <c r="A2170" s="124" t="s">
        <v>2992</v>
      </c>
      <c r="B2170" s="118" t="s">
        <v>2991</v>
      </c>
      <c r="C2170" s="121"/>
      <c r="D2170" s="15" t="s">
        <v>4</v>
      </c>
      <c r="E2170" s="11" t="str">
        <f ca="1">IF(AND(J2170&lt;&gt;"", O2170&lt;&gt;"", TODAY() &gt; O2170, N2170=""), "포스팅 지연",
IF(N2170&lt;&gt;"", "포스팅 완료",
IF(M2170=TRUE, "시술 완료",
IF(L2170=TRUE, "콘텐츠 가이드 전송",
IF(NOT(ISBLANK(J2170)), "예약 확정",
IF(I2170=TRUE, "구글폼 회신",
IF(H2170=TRUE, "구글폼 전송",
IF(G2170=TRUE, "거절",
IF(F2170=TRUE, "회신 수신",
"태핑 완료 회신대기")))))
))))</f>
        <v>태핑 완료 회신대기</v>
      </c>
      <c r="F2170" s="13" t="b">
        <v>0</v>
      </c>
      <c r="G2170" s="13" t="b">
        <v>0</v>
      </c>
      <c r="H2170" s="13" t="b">
        <v>0</v>
      </c>
      <c r="I2170" s="13" t="b">
        <f>IF(COUNTIF([1]!Form_Responses1[[#All],[Instagram account
(ex. idenel_official - Do not put "@")]], LOWER(A2170)) &gt; 0, TRUE, FALSE)</f>
        <v>0</v>
      </c>
      <c r="J2170" s="14"/>
      <c r="K2170" s="11" t="str">
        <f>IFERROR(VLOOKUP(LOWER(A2170), '[1]설문지 응답 시트1'!I:N, 6, FALSE), "")</f>
        <v/>
      </c>
      <c r="L2170" s="13" t="b">
        <v>0</v>
      </c>
      <c r="M2170" s="13" t="b">
        <v>0</v>
      </c>
      <c r="N2170" s="11"/>
      <c r="O2170" s="12" t="str">
        <f>IF(ISBLANK(Table1[[#This Row],[예약일(확정)]]),"",Table1[[#This Row],[예약일(확정)]]+7)</f>
        <v/>
      </c>
      <c r="P2170" s="11"/>
      <c r="Q2170" s="11"/>
      <c r="R2170" s="11"/>
      <c r="S2170" s="11"/>
      <c r="T2170" s="11"/>
      <c r="U2170" s="10"/>
    </row>
    <row r="2171" spans="1:21" ht="17">
      <c r="A2171" s="71" t="s">
        <v>2990</v>
      </c>
      <c r="B2171" s="112" t="s">
        <v>2989</v>
      </c>
      <c r="C2171" s="111"/>
      <c r="D2171" s="24" t="s">
        <v>4</v>
      </c>
      <c r="E2171" s="20" t="str">
        <f ca="1">IF(AND(J2171&lt;&gt;"", O2171&lt;&gt;"", TODAY() &gt; O2171, N2171=""), "포스팅 지연",
IF(N2171&lt;&gt;"", "포스팅 완료",
IF(M2171=TRUE, "시술 완료",
IF(L2171=TRUE, "콘텐츠 가이드 전송",
IF(NOT(ISBLANK(J2171)), "예약 확정",
IF(I2171=TRUE, "구글폼 회신",
IF(H2171=TRUE, "구글폼 전송",
IF(G2171=TRUE, "거절",
IF(F2171=TRUE, "회신 수신",
"태핑 완료 회신대기")))))
))))</f>
        <v>태핑 완료 회신대기</v>
      </c>
      <c r="F2171" s="22" t="b">
        <v>0</v>
      </c>
      <c r="G2171" s="22" t="b">
        <v>0</v>
      </c>
      <c r="H2171" s="22" t="b">
        <v>0</v>
      </c>
      <c r="I2171" s="22" t="b">
        <f>IF(COUNTIF([1]!Form_Responses1[[#All],[Instagram account
(ex. idenel_official - Do not put "@")]], LOWER(A2171)) &gt; 0, TRUE, FALSE)</f>
        <v>0</v>
      </c>
      <c r="J2171" s="23"/>
      <c r="K2171" s="20" t="str">
        <f>IFERROR(VLOOKUP(LOWER(A2171), '[1]설문지 응답 시트1'!I:N, 6, FALSE), "")</f>
        <v/>
      </c>
      <c r="L2171" s="22" t="b">
        <v>0</v>
      </c>
      <c r="M2171" s="22" t="b">
        <v>0</v>
      </c>
      <c r="N2171" s="20"/>
      <c r="O2171" s="21" t="str">
        <f>IF(ISBLANK(Table1[[#This Row],[예약일(확정)]]),"",Table1[[#This Row],[예약일(확정)]]+7)</f>
        <v/>
      </c>
      <c r="P2171" s="20"/>
      <c r="Q2171" s="20"/>
      <c r="R2171" s="20"/>
      <c r="S2171" s="20"/>
      <c r="T2171" s="20"/>
      <c r="U2171" s="19"/>
    </row>
    <row r="2172" spans="1:21" ht="17">
      <c r="A2172" s="124" t="s">
        <v>2988</v>
      </c>
      <c r="B2172" s="118" t="s">
        <v>2987</v>
      </c>
      <c r="C2172" s="121"/>
      <c r="D2172" s="15" t="s">
        <v>4</v>
      </c>
      <c r="E2172" s="11" t="str">
        <f ca="1">IF(AND(J2172&lt;&gt;"", O2172&lt;&gt;"", TODAY() &gt; O2172, N2172=""), "포스팅 지연",
IF(N2172&lt;&gt;"", "포스팅 완료",
IF(M2172=TRUE, "시술 완료",
IF(L2172=TRUE, "콘텐츠 가이드 전송",
IF(NOT(ISBLANK(J2172)), "예약 확정",
IF(I2172=TRUE, "구글폼 회신",
IF(H2172=TRUE, "구글폼 전송",
IF(G2172=TRUE, "거절",
IF(F2172=TRUE, "회신 수신",
"태핑 완료 회신대기")))))
))))</f>
        <v>태핑 완료 회신대기</v>
      </c>
      <c r="F2172" s="13" t="b">
        <v>0</v>
      </c>
      <c r="G2172" s="13" t="b">
        <v>0</v>
      </c>
      <c r="H2172" s="13" t="b">
        <v>0</v>
      </c>
      <c r="I2172" s="13" t="b">
        <f>IF(COUNTIF([1]!Form_Responses1[[#All],[Instagram account
(ex. idenel_official - Do not put "@")]], LOWER(A2172)) &gt; 0, TRUE, FALSE)</f>
        <v>0</v>
      </c>
      <c r="J2172" s="14"/>
      <c r="K2172" s="11" t="str">
        <f>IFERROR(VLOOKUP(LOWER(A2172), '[1]설문지 응답 시트1'!I:N, 6, FALSE), "")</f>
        <v/>
      </c>
      <c r="L2172" s="13" t="b">
        <v>0</v>
      </c>
      <c r="M2172" s="13" t="b">
        <v>0</v>
      </c>
      <c r="N2172" s="11"/>
      <c r="O2172" s="12" t="str">
        <f>IF(ISBLANK(Table1[[#This Row],[예약일(확정)]]),"",Table1[[#This Row],[예약일(확정)]]+7)</f>
        <v/>
      </c>
      <c r="P2172" s="11"/>
      <c r="Q2172" s="11"/>
      <c r="R2172" s="11"/>
      <c r="S2172" s="11"/>
      <c r="T2172" s="11"/>
      <c r="U2172" s="10"/>
    </row>
    <row r="2173" spans="1:21" ht="17">
      <c r="A2173" s="71" t="s">
        <v>2986</v>
      </c>
      <c r="B2173" s="112" t="s">
        <v>2985</v>
      </c>
      <c r="C2173" s="111"/>
      <c r="D2173" s="24" t="s">
        <v>4</v>
      </c>
      <c r="E2173" s="20" t="str">
        <f ca="1">IF(AND(J2173&lt;&gt;"", O2173&lt;&gt;"", TODAY() &gt; O2173, N2173=""), "포스팅 지연",
IF(N2173&lt;&gt;"", "포스팅 완료",
IF(M2173=TRUE, "시술 완료",
IF(L2173=TRUE, "콘텐츠 가이드 전송",
IF(NOT(ISBLANK(J2173)), "예약 확정",
IF(I2173=TRUE, "구글폼 회신",
IF(H2173=TRUE, "구글폼 전송",
IF(G2173=TRUE, "거절",
IF(F2173=TRUE, "회신 수신",
"태핑 완료 회신대기")))))
))))</f>
        <v>태핑 완료 회신대기</v>
      </c>
      <c r="F2173" s="22" t="b">
        <v>0</v>
      </c>
      <c r="G2173" s="22" t="b">
        <v>0</v>
      </c>
      <c r="H2173" s="22" t="b">
        <v>0</v>
      </c>
      <c r="I2173" s="22" t="b">
        <f>IF(COUNTIF([1]!Form_Responses1[[#All],[Instagram account
(ex. idenel_official - Do not put "@")]], LOWER(A2173)) &gt; 0, TRUE, FALSE)</f>
        <v>0</v>
      </c>
      <c r="J2173" s="23"/>
      <c r="K2173" s="20" t="str">
        <f>IFERROR(VLOOKUP(LOWER(A2173), '[1]설문지 응답 시트1'!I:N, 6, FALSE), "")</f>
        <v/>
      </c>
      <c r="L2173" s="22" t="b">
        <v>0</v>
      </c>
      <c r="M2173" s="22" t="b">
        <v>0</v>
      </c>
      <c r="N2173" s="20"/>
      <c r="O2173" s="21" t="str">
        <f>IF(ISBLANK(Table1[[#This Row],[예약일(확정)]]),"",Table1[[#This Row],[예약일(확정)]]+7)</f>
        <v/>
      </c>
      <c r="P2173" s="20"/>
      <c r="Q2173" s="20"/>
      <c r="R2173" s="20"/>
      <c r="S2173" s="20"/>
      <c r="T2173" s="20"/>
      <c r="U2173" s="19"/>
    </row>
    <row r="2174" spans="1:21" ht="17">
      <c r="A2174" s="124" t="s">
        <v>2984</v>
      </c>
      <c r="B2174" s="118" t="s">
        <v>2983</v>
      </c>
      <c r="C2174" s="121"/>
      <c r="D2174" s="15" t="s">
        <v>4</v>
      </c>
      <c r="E2174" s="11" t="str">
        <f ca="1">IF(AND(J2174&lt;&gt;"", O2174&lt;&gt;"", TODAY() &gt; O2174, N2174=""), "포스팅 지연",
IF(N2174&lt;&gt;"", "포스팅 완료",
IF(M2174=TRUE, "시술 완료",
IF(L2174=TRUE, "콘텐츠 가이드 전송",
IF(NOT(ISBLANK(J2174)), "예약 확정",
IF(I2174=TRUE, "구글폼 회신",
IF(H2174=TRUE, "구글폼 전송",
IF(G2174=TRUE, "거절",
IF(F2174=TRUE, "회신 수신",
"태핑 완료 회신대기")))))
))))</f>
        <v>태핑 완료 회신대기</v>
      </c>
      <c r="F2174" s="13" t="b">
        <v>0</v>
      </c>
      <c r="G2174" s="13" t="b">
        <v>0</v>
      </c>
      <c r="H2174" s="13" t="b">
        <v>0</v>
      </c>
      <c r="I2174" s="13" t="b">
        <f>IF(COUNTIF([1]!Form_Responses1[[#All],[Instagram account
(ex. idenel_official - Do not put "@")]], LOWER(A2174)) &gt; 0, TRUE, FALSE)</f>
        <v>0</v>
      </c>
      <c r="J2174" s="14"/>
      <c r="K2174" s="11" t="str">
        <f>IFERROR(VLOOKUP(LOWER(A2174), '[1]설문지 응답 시트1'!I:N, 6, FALSE), "")</f>
        <v/>
      </c>
      <c r="L2174" s="13" t="b">
        <v>0</v>
      </c>
      <c r="M2174" s="13" t="b">
        <v>0</v>
      </c>
      <c r="N2174" s="11"/>
      <c r="O2174" s="12" t="str">
        <f>IF(ISBLANK(Table1[[#This Row],[예약일(확정)]]),"",Table1[[#This Row],[예약일(확정)]]+7)</f>
        <v/>
      </c>
      <c r="P2174" s="11"/>
      <c r="Q2174" s="11"/>
      <c r="R2174" s="11"/>
      <c r="S2174" s="11"/>
      <c r="T2174" s="11"/>
      <c r="U2174" s="10"/>
    </row>
    <row r="2175" spans="1:21" ht="17">
      <c r="A2175" s="71" t="s">
        <v>2982</v>
      </c>
      <c r="B2175" s="112" t="s">
        <v>2981</v>
      </c>
      <c r="C2175" s="111"/>
      <c r="D2175" s="24" t="s">
        <v>4</v>
      </c>
      <c r="E2175" s="20" t="str">
        <f ca="1">IF(AND(J2175&lt;&gt;"", O2175&lt;&gt;"", TODAY() &gt; O2175, N2175=""), "포스팅 지연",
IF(N2175&lt;&gt;"", "포스팅 완료",
IF(M2175=TRUE, "시술 완료",
IF(L2175=TRUE, "콘텐츠 가이드 전송",
IF(NOT(ISBLANK(J2175)), "예약 확정",
IF(I2175=TRUE, "구글폼 회신",
IF(H2175=TRUE, "구글폼 전송",
IF(G2175=TRUE, "거절",
IF(F2175=TRUE, "회신 수신",
"태핑 완료 회신대기")))))
))))</f>
        <v>태핑 완료 회신대기</v>
      </c>
      <c r="F2175" s="22" t="b">
        <v>0</v>
      </c>
      <c r="G2175" s="22" t="b">
        <v>0</v>
      </c>
      <c r="H2175" s="22" t="b">
        <v>0</v>
      </c>
      <c r="I2175" s="22" t="b">
        <f>IF(COUNTIF([1]!Form_Responses1[[#All],[Instagram account
(ex. idenel_official - Do not put "@")]], LOWER(A2175)) &gt; 0, TRUE, FALSE)</f>
        <v>0</v>
      </c>
      <c r="J2175" s="23"/>
      <c r="K2175" s="20" t="str">
        <f>IFERROR(VLOOKUP(LOWER(A2175), '[1]설문지 응답 시트1'!I:N, 6, FALSE), "")</f>
        <v/>
      </c>
      <c r="L2175" s="22" t="b">
        <v>0</v>
      </c>
      <c r="M2175" s="22" t="b">
        <v>0</v>
      </c>
      <c r="N2175" s="20"/>
      <c r="O2175" s="21" t="str">
        <f>IF(ISBLANK(Table1[[#This Row],[예약일(확정)]]),"",Table1[[#This Row],[예약일(확정)]]+7)</f>
        <v/>
      </c>
      <c r="P2175" s="20"/>
      <c r="Q2175" s="20"/>
      <c r="R2175" s="20"/>
      <c r="S2175" s="20"/>
      <c r="T2175" s="20"/>
      <c r="U2175" s="19"/>
    </row>
    <row r="2176" spans="1:21" ht="17">
      <c r="A2176" s="124" t="s">
        <v>2980</v>
      </c>
      <c r="B2176" s="118" t="s">
        <v>2979</v>
      </c>
      <c r="C2176" s="121"/>
      <c r="D2176" s="15" t="s">
        <v>4</v>
      </c>
      <c r="E2176" s="11" t="str">
        <f ca="1">IF(AND(J2176&lt;&gt;"", O2176&lt;&gt;"", TODAY() &gt; O2176, N2176=""), "포스팅 지연",
IF(N2176&lt;&gt;"", "포스팅 완료",
IF(M2176=TRUE, "시술 완료",
IF(L2176=TRUE, "콘텐츠 가이드 전송",
IF(NOT(ISBLANK(J2176)), "예약 확정",
IF(I2176=TRUE, "구글폼 회신",
IF(H2176=TRUE, "구글폼 전송",
IF(G2176=TRUE, "거절",
IF(F2176=TRUE, "회신 수신",
"태핑 완료 회신대기")))))
))))</f>
        <v>태핑 완료 회신대기</v>
      </c>
      <c r="F2176" s="13" t="b">
        <v>0</v>
      </c>
      <c r="G2176" s="13" t="b">
        <v>0</v>
      </c>
      <c r="H2176" s="13" t="b">
        <v>0</v>
      </c>
      <c r="I2176" s="13" t="b">
        <f>IF(COUNTIF([1]!Form_Responses1[[#All],[Instagram account
(ex. idenel_official - Do not put "@")]], LOWER(A2176)) &gt; 0, TRUE, FALSE)</f>
        <v>0</v>
      </c>
      <c r="J2176" s="14"/>
      <c r="K2176" s="11" t="str">
        <f>IFERROR(VLOOKUP(LOWER(A2176), '[1]설문지 응답 시트1'!I:N, 6, FALSE), "")</f>
        <v/>
      </c>
      <c r="L2176" s="13" t="b">
        <v>0</v>
      </c>
      <c r="M2176" s="13" t="b">
        <v>0</v>
      </c>
      <c r="N2176" s="11"/>
      <c r="O2176" s="12" t="str">
        <f>IF(ISBLANK(Table1[[#This Row],[예약일(확정)]]),"",Table1[[#This Row],[예약일(확정)]]+7)</f>
        <v/>
      </c>
      <c r="P2176" s="11"/>
      <c r="Q2176" s="11"/>
      <c r="R2176" s="11"/>
      <c r="S2176" s="11"/>
      <c r="T2176" s="11"/>
      <c r="U2176" s="10"/>
    </row>
    <row r="2177" spans="1:21" ht="17">
      <c r="A2177" s="71" t="s">
        <v>2978</v>
      </c>
      <c r="B2177" s="112" t="s">
        <v>2977</v>
      </c>
      <c r="C2177" s="111"/>
      <c r="D2177" s="24" t="s">
        <v>4</v>
      </c>
      <c r="E2177" s="20" t="str">
        <f ca="1">IF(AND(J2177&lt;&gt;"", O2177&lt;&gt;"", TODAY() &gt; O2177, N2177=""), "포스팅 지연",
IF(N2177&lt;&gt;"", "포스팅 완료",
IF(M2177=TRUE, "시술 완료",
IF(L2177=TRUE, "콘텐츠 가이드 전송",
IF(NOT(ISBLANK(J2177)), "예약 확정",
IF(I2177=TRUE, "구글폼 회신",
IF(H2177=TRUE, "구글폼 전송",
IF(G2177=TRUE, "거절",
IF(F2177=TRUE, "회신 수신",
"태핑 완료 회신대기")))))
))))</f>
        <v>회신 수신</v>
      </c>
      <c r="F2177" s="22" t="b">
        <v>1</v>
      </c>
      <c r="G2177" s="22" t="b">
        <v>0</v>
      </c>
      <c r="H2177" s="22" t="b">
        <v>0</v>
      </c>
      <c r="I2177" s="22" t="b">
        <f>IF(COUNTIF([1]!Form_Responses1[[#All],[Instagram account
(ex. idenel_official - Do not put "@")]], LOWER(A2177)) &gt; 0, TRUE, FALSE)</f>
        <v>0</v>
      </c>
      <c r="J2177" s="23"/>
      <c r="K2177" s="20" t="str">
        <f>IFERROR(VLOOKUP(LOWER(A2177), '[1]설문지 응답 시트1'!I:N, 6, FALSE), "")</f>
        <v/>
      </c>
      <c r="L2177" s="22" t="b">
        <v>0</v>
      </c>
      <c r="M2177" s="22" t="b">
        <v>0</v>
      </c>
      <c r="N2177" s="20"/>
      <c r="O2177" s="21" t="str">
        <f>IF(ISBLANK(Table1[[#This Row],[예약일(확정)]]),"",Table1[[#This Row],[예약일(확정)]]+7)</f>
        <v/>
      </c>
      <c r="P2177" s="20"/>
      <c r="Q2177" s="20"/>
      <c r="R2177" s="20"/>
      <c r="S2177" s="20"/>
      <c r="T2177" s="20"/>
      <c r="U2177" s="19"/>
    </row>
    <row r="2178" spans="1:21" ht="17">
      <c r="A2178" s="124" t="s">
        <v>2976</v>
      </c>
      <c r="B2178" s="118" t="s">
        <v>2975</v>
      </c>
      <c r="C2178" s="121"/>
      <c r="D2178" s="15" t="s">
        <v>4</v>
      </c>
      <c r="E2178" s="11" t="str">
        <f ca="1">IF(AND(J2178&lt;&gt;"", O2178&lt;&gt;"", TODAY() &gt; O2178, N2178=""), "포스팅 지연",
IF(N2178&lt;&gt;"", "포스팅 완료",
IF(M2178=TRUE, "시술 완료",
IF(L2178=TRUE, "콘텐츠 가이드 전송",
IF(NOT(ISBLANK(J2178)), "예약 확정",
IF(I2178=TRUE, "구글폼 회신",
IF(H2178=TRUE, "구글폼 전송",
IF(G2178=TRUE, "거절",
IF(F2178=TRUE, "회신 수신",
"태핑 완료 회신대기")))))
))))</f>
        <v>태핑 완료 회신대기</v>
      </c>
      <c r="F2178" s="13" t="b">
        <v>0</v>
      </c>
      <c r="G2178" s="13" t="b">
        <v>0</v>
      </c>
      <c r="H2178" s="13" t="b">
        <v>0</v>
      </c>
      <c r="I2178" s="13" t="b">
        <f>IF(COUNTIF([1]!Form_Responses1[[#All],[Instagram account
(ex. idenel_official - Do not put "@")]], LOWER(A2178)) &gt; 0, TRUE, FALSE)</f>
        <v>0</v>
      </c>
      <c r="J2178" s="14"/>
      <c r="K2178" s="11" t="str">
        <f>IFERROR(VLOOKUP(LOWER(A2178), '[1]설문지 응답 시트1'!I:N, 6, FALSE), "")</f>
        <v/>
      </c>
      <c r="L2178" s="13" t="b">
        <v>0</v>
      </c>
      <c r="M2178" s="13" t="b">
        <v>0</v>
      </c>
      <c r="N2178" s="11"/>
      <c r="O2178" s="12" t="str">
        <f>IF(ISBLANK(Table1[[#This Row],[예약일(확정)]]),"",Table1[[#This Row],[예약일(확정)]]+7)</f>
        <v/>
      </c>
      <c r="P2178" s="11"/>
      <c r="Q2178" s="11"/>
      <c r="R2178" s="11"/>
      <c r="S2178" s="11"/>
      <c r="T2178" s="11"/>
      <c r="U2178" s="10"/>
    </row>
    <row r="2179" spans="1:21" ht="17">
      <c r="A2179" s="71" t="s">
        <v>2974</v>
      </c>
      <c r="B2179" s="112" t="s">
        <v>2973</v>
      </c>
      <c r="C2179" s="111"/>
      <c r="D2179" s="24" t="s">
        <v>4</v>
      </c>
      <c r="E2179" s="20" t="str">
        <f ca="1">IF(AND(J2179&lt;&gt;"", O2179&lt;&gt;"", TODAY() &gt; O2179, N2179=""), "포스팅 지연",
IF(N2179&lt;&gt;"", "포스팅 완료",
IF(M2179=TRUE, "시술 완료",
IF(L2179=TRUE, "콘텐츠 가이드 전송",
IF(NOT(ISBLANK(J2179)), "예약 확정",
IF(I2179=TRUE, "구글폼 회신",
IF(H2179=TRUE, "구글폼 전송",
IF(G2179=TRUE, "거절",
IF(F2179=TRUE, "회신 수신",
"태핑 완료 회신대기")))))
))))</f>
        <v>태핑 완료 회신대기</v>
      </c>
      <c r="F2179" s="22" t="b">
        <v>0</v>
      </c>
      <c r="G2179" s="22" t="b">
        <v>0</v>
      </c>
      <c r="H2179" s="22" t="b">
        <v>0</v>
      </c>
      <c r="I2179" s="22" t="b">
        <f>IF(COUNTIF([1]!Form_Responses1[[#All],[Instagram account
(ex. idenel_official - Do not put "@")]], LOWER(A2179)) &gt; 0, TRUE, FALSE)</f>
        <v>0</v>
      </c>
      <c r="J2179" s="23"/>
      <c r="K2179" s="20" t="str">
        <f>IFERROR(VLOOKUP(LOWER(A2179), '[1]설문지 응답 시트1'!I:N, 6, FALSE), "")</f>
        <v/>
      </c>
      <c r="L2179" s="22" t="b">
        <v>0</v>
      </c>
      <c r="M2179" s="22" t="b">
        <v>0</v>
      </c>
      <c r="N2179" s="20"/>
      <c r="O2179" s="21" t="str">
        <f>IF(ISBLANK(Table1[[#This Row],[예약일(확정)]]),"",Table1[[#This Row],[예약일(확정)]]+7)</f>
        <v/>
      </c>
      <c r="P2179" s="20"/>
      <c r="Q2179" s="20"/>
      <c r="R2179" s="20"/>
      <c r="S2179" s="20"/>
      <c r="T2179" s="20"/>
      <c r="U2179" s="19"/>
    </row>
    <row r="2180" spans="1:21" ht="17">
      <c r="A2180" s="124" t="s">
        <v>2972</v>
      </c>
      <c r="B2180" s="118" t="s">
        <v>2971</v>
      </c>
      <c r="C2180" s="121"/>
      <c r="D2180" s="15" t="s">
        <v>4</v>
      </c>
      <c r="E2180" s="11" t="str">
        <f ca="1">IF(AND(J2180&lt;&gt;"", O2180&lt;&gt;"", TODAY() &gt; O2180, N2180=""), "포스팅 지연",
IF(N2180&lt;&gt;"", "포스팅 완료",
IF(M2180=TRUE, "시술 완료",
IF(L2180=TRUE, "콘텐츠 가이드 전송",
IF(NOT(ISBLANK(J2180)), "예약 확정",
IF(I2180=TRUE, "구글폼 회신",
IF(H2180=TRUE, "구글폼 전송",
IF(G2180=TRUE, "거절",
IF(F2180=TRUE, "회신 수신",
"태핑 완료 회신대기")))))
))))</f>
        <v>태핑 완료 회신대기</v>
      </c>
      <c r="F2180" s="13" t="b">
        <v>0</v>
      </c>
      <c r="G2180" s="13" t="b">
        <v>0</v>
      </c>
      <c r="H2180" s="13" t="b">
        <v>0</v>
      </c>
      <c r="I2180" s="13" t="b">
        <f>IF(COUNTIF([1]!Form_Responses1[[#All],[Instagram account
(ex. idenel_official - Do not put "@")]], LOWER(A2180)) &gt; 0, TRUE, FALSE)</f>
        <v>0</v>
      </c>
      <c r="J2180" s="14"/>
      <c r="K2180" s="11" t="str">
        <f>IFERROR(VLOOKUP(LOWER(A2180), '[1]설문지 응답 시트1'!I:N, 6, FALSE), "")</f>
        <v/>
      </c>
      <c r="L2180" s="13" t="b">
        <v>0</v>
      </c>
      <c r="M2180" s="13" t="b">
        <v>0</v>
      </c>
      <c r="N2180" s="11"/>
      <c r="O2180" s="12" t="str">
        <f>IF(ISBLANK(Table1[[#This Row],[예약일(확정)]]),"",Table1[[#This Row],[예약일(확정)]]+7)</f>
        <v/>
      </c>
      <c r="P2180" s="11"/>
      <c r="Q2180" s="11"/>
      <c r="R2180" s="11"/>
      <c r="S2180" s="11"/>
      <c r="T2180" s="11"/>
      <c r="U2180" s="10"/>
    </row>
    <row r="2181" spans="1:21" ht="17">
      <c r="A2181" s="71" t="s">
        <v>2970</v>
      </c>
      <c r="B2181" s="112" t="s">
        <v>2969</v>
      </c>
      <c r="C2181" s="111"/>
      <c r="D2181" s="24" t="s">
        <v>4</v>
      </c>
      <c r="E2181" s="20" t="str">
        <f ca="1">IF(AND(J2181&lt;&gt;"", O2181&lt;&gt;"", TODAY() &gt; O2181, N2181=""), "포스팅 지연",
IF(N2181&lt;&gt;"", "포스팅 완료",
IF(M2181=TRUE, "시술 완료",
IF(L2181=TRUE, "콘텐츠 가이드 전송",
IF(NOT(ISBLANK(J2181)), "예약 확정",
IF(I2181=TRUE, "구글폼 회신",
IF(H2181=TRUE, "구글폼 전송",
IF(G2181=TRUE, "거절",
IF(F2181=TRUE, "회신 수신",
"태핑 완료 회신대기")))))
))))</f>
        <v>태핑 완료 회신대기</v>
      </c>
      <c r="F2181" s="22" t="b">
        <v>0</v>
      </c>
      <c r="G2181" s="22" t="b">
        <v>0</v>
      </c>
      <c r="H2181" s="22" t="b">
        <v>0</v>
      </c>
      <c r="I2181" s="22" t="b">
        <f>IF(COUNTIF([1]!Form_Responses1[[#All],[Instagram account
(ex. idenel_official - Do not put "@")]], LOWER(A2181)) &gt; 0, TRUE, FALSE)</f>
        <v>0</v>
      </c>
      <c r="J2181" s="23"/>
      <c r="K2181" s="20" t="str">
        <f>IFERROR(VLOOKUP(LOWER(A2181), '[1]설문지 응답 시트1'!I:N, 6, FALSE), "")</f>
        <v/>
      </c>
      <c r="L2181" s="22" t="b">
        <v>0</v>
      </c>
      <c r="M2181" s="22" t="b">
        <v>0</v>
      </c>
      <c r="N2181" s="20"/>
      <c r="O2181" s="21" t="str">
        <f>IF(ISBLANK(Table1[[#This Row],[예약일(확정)]]),"",Table1[[#This Row],[예약일(확정)]]+7)</f>
        <v/>
      </c>
      <c r="P2181" s="20"/>
      <c r="Q2181" s="20"/>
      <c r="R2181" s="20"/>
      <c r="S2181" s="20"/>
      <c r="T2181" s="20"/>
      <c r="U2181" s="19"/>
    </row>
    <row r="2182" spans="1:21" ht="17">
      <c r="A2182" s="124" t="s">
        <v>2968</v>
      </c>
      <c r="B2182" s="118" t="s">
        <v>2967</v>
      </c>
      <c r="C2182" s="121"/>
      <c r="D2182" s="15" t="s">
        <v>4</v>
      </c>
      <c r="E2182" s="11" t="str">
        <f ca="1">IF(AND(J2182&lt;&gt;"", O2182&lt;&gt;"", TODAY() &gt; O2182, N2182=""), "포스팅 지연",
IF(N2182&lt;&gt;"", "포스팅 완료",
IF(M2182=TRUE, "시술 완료",
IF(L2182=TRUE, "콘텐츠 가이드 전송",
IF(NOT(ISBLANK(J2182)), "예약 확정",
IF(I2182=TRUE, "구글폼 회신",
IF(H2182=TRUE, "구글폼 전송",
IF(G2182=TRUE, "거절",
IF(F2182=TRUE, "회신 수신",
"태핑 완료 회신대기")))))
))))</f>
        <v>태핑 완료 회신대기</v>
      </c>
      <c r="F2182" s="13" t="b">
        <v>0</v>
      </c>
      <c r="G2182" s="13" t="b">
        <v>0</v>
      </c>
      <c r="H2182" s="13" t="b">
        <v>0</v>
      </c>
      <c r="I2182" s="13" t="b">
        <f>IF(COUNTIF([1]!Form_Responses1[[#All],[Instagram account
(ex. idenel_official - Do not put "@")]], LOWER(A2182)) &gt; 0, TRUE, FALSE)</f>
        <v>0</v>
      </c>
      <c r="J2182" s="14"/>
      <c r="K2182" s="11" t="str">
        <f>IFERROR(VLOOKUP(LOWER(A2182), '[1]설문지 응답 시트1'!I:N, 6, FALSE), "")</f>
        <v/>
      </c>
      <c r="L2182" s="13" t="b">
        <v>0</v>
      </c>
      <c r="M2182" s="13" t="b">
        <v>0</v>
      </c>
      <c r="N2182" s="11"/>
      <c r="O2182" s="12" t="str">
        <f>IF(ISBLANK(Table1[[#This Row],[예약일(확정)]]),"",Table1[[#This Row],[예약일(확정)]]+7)</f>
        <v/>
      </c>
      <c r="P2182" s="11"/>
      <c r="Q2182" s="11"/>
      <c r="R2182" s="11"/>
      <c r="S2182" s="11"/>
      <c r="T2182" s="11"/>
      <c r="U2182" s="10"/>
    </row>
    <row r="2183" spans="1:21" ht="17">
      <c r="A2183" s="71" t="s">
        <v>2966</v>
      </c>
      <c r="B2183" s="112" t="s">
        <v>2965</v>
      </c>
      <c r="C2183" s="111"/>
      <c r="D2183" s="24" t="s">
        <v>4</v>
      </c>
      <c r="E2183" s="20" t="str">
        <f ca="1">IF(AND(J2183&lt;&gt;"", O2183&lt;&gt;"", TODAY() &gt; O2183, N2183=""), "포스팅 지연",
IF(N2183&lt;&gt;"", "포스팅 완료",
IF(M2183=TRUE, "시술 완료",
IF(L2183=TRUE, "콘텐츠 가이드 전송",
IF(NOT(ISBLANK(J2183)), "예약 확정",
IF(I2183=TRUE, "구글폼 회신",
IF(H2183=TRUE, "구글폼 전송",
IF(G2183=TRUE, "거절",
IF(F2183=TRUE, "회신 수신",
"태핑 완료 회신대기")))))
))))</f>
        <v>태핑 완료 회신대기</v>
      </c>
      <c r="F2183" s="22" t="b">
        <v>0</v>
      </c>
      <c r="G2183" s="22" t="b">
        <v>0</v>
      </c>
      <c r="H2183" s="22" t="b">
        <v>0</v>
      </c>
      <c r="I2183" s="22" t="b">
        <f>IF(COUNTIF([1]!Form_Responses1[[#All],[Instagram account
(ex. idenel_official - Do not put "@")]], LOWER(A2183)) &gt; 0, TRUE, FALSE)</f>
        <v>0</v>
      </c>
      <c r="J2183" s="23"/>
      <c r="K2183" s="20" t="str">
        <f>IFERROR(VLOOKUP(LOWER(A2183), '[1]설문지 응답 시트1'!I:N, 6, FALSE), "")</f>
        <v/>
      </c>
      <c r="L2183" s="22" t="b">
        <v>0</v>
      </c>
      <c r="M2183" s="22" t="b">
        <v>0</v>
      </c>
      <c r="N2183" s="20"/>
      <c r="O2183" s="21" t="str">
        <f>IF(ISBLANK(Table1[[#This Row],[예약일(확정)]]),"",Table1[[#This Row],[예약일(확정)]]+7)</f>
        <v/>
      </c>
      <c r="P2183" s="20"/>
      <c r="Q2183" s="20"/>
      <c r="R2183" s="20"/>
      <c r="S2183" s="20"/>
      <c r="T2183" s="20"/>
      <c r="U2183" s="19"/>
    </row>
    <row r="2184" spans="1:21" ht="17">
      <c r="A2184" s="124" t="s">
        <v>2964</v>
      </c>
      <c r="B2184" s="118" t="s">
        <v>2963</v>
      </c>
      <c r="C2184" s="121"/>
      <c r="D2184" s="15" t="s">
        <v>4</v>
      </c>
      <c r="E2184" s="11" t="str">
        <f ca="1">IF(AND(J2184&lt;&gt;"", O2184&lt;&gt;"", TODAY() &gt; O2184, N2184=""), "포스팅 지연",
IF(N2184&lt;&gt;"", "포스팅 완료",
IF(M2184=TRUE, "시술 완료",
IF(L2184=TRUE, "콘텐츠 가이드 전송",
IF(NOT(ISBLANK(J2184)), "예약 확정",
IF(I2184=TRUE, "구글폼 회신",
IF(H2184=TRUE, "구글폼 전송",
IF(G2184=TRUE, "거절",
IF(F2184=TRUE, "회신 수신",
"태핑 완료 회신대기")))))
))))</f>
        <v>태핑 완료 회신대기</v>
      </c>
      <c r="F2184" s="13" t="b">
        <v>0</v>
      </c>
      <c r="G2184" s="13" t="b">
        <v>0</v>
      </c>
      <c r="H2184" s="13" t="b">
        <v>0</v>
      </c>
      <c r="I2184" s="13" t="b">
        <f>IF(COUNTIF([1]!Form_Responses1[[#All],[Instagram account
(ex. idenel_official - Do not put "@")]], LOWER(A2184)) &gt; 0, TRUE, FALSE)</f>
        <v>0</v>
      </c>
      <c r="J2184" s="14"/>
      <c r="K2184" s="11" t="str">
        <f>IFERROR(VLOOKUP(LOWER(A2184), '[1]설문지 응답 시트1'!I:N, 6, FALSE), "")</f>
        <v/>
      </c>
      <c r="L2184" s="13" t="b">
        <v>0</v>
      </c>
      <c r="M2184" s="13" t="b">
        <v>0</v>
      </c>
      <c r="N2184" s="11"/>
      <c r="O2184" s="12" t="str">
        <f>IF(ISBLANK(Table1[[#This Row],[예약일(확정)]]),"",Table1[[#This Row],[예약일(확정)]]+7)</f>
        <v/>
      </c>
      <c r="P2184" s="11"/>
      <c r="Q2184" s="11"/>
      <c r="R2184" s="11"/>
      <c r="S2184" s="11"/>
      <c r="T2184" s="11"/>
      <c r="U2184" s="10"/>
    </row>
    <row r="2185" spans="1:21" ht="17">
      <c r="A2185" s="71" t="s">
        <v>2962</v>
      </c>
      <c r="B2185" s="112" t="s">
        <v>2961</v>
      </c>
      <c r="C2185" s="111"/>
      <c r="D2185" s="24" t="s">
        <v>4</v>
      </c>
      <c r="E2185" s="20" t="str">
        <f ca="1">IF(AND(J2185&lt;&gt;"", O2185&lt;&gt;"", TODAY() &gt; O2185, N2185=""), "포스팅 지연",
IF(N2185&lt;&gt;"", "포스팅 완료",
IF(M2185=TRUE, "시술 완료",
IF(L2185=TRUE, "콘텐츠 가이드 전송",
IF(NOT(ISBLANK(J2185)), "예약 확정",
IF(I2185=TRUE, "구글폼 회신",
IF(H2185=TRUE, "구글폼 전송",
IF(G2185=TRUE, "거절",
IF(F2185=TRUE, "회신 수신",
"태핑 완료 회신대기")))))
))))</f>
        <v>태핑 완료 회신대기</v>
      </c>
      <c r="F2185" s="22" t="b">
        <v>0</v>
      </c>
      <c r="G2185" s="22" t="b">
        <v>0</v>
      </c>
      <c r="H2185" s="22" t="b">
        <v>0</v>
      </c>
      <c r="I2185" s="22" t="b">
        <f>IF(COUNTIF([1]!Form_Responses1[[#All],[Instagram account
(ex. idenel_official - Do not put "@")]], LOWER(A2185)) &gt; 0, TRUE, FALSE)</f>
        <v>0</v>
      </c>
      <c r="J2185" s="23"/>
      <c r="K2185" s="20" t="str">
        <f>IFERROR(VLOOKUP(LOWER(A2185), '[1]설문지 응답 시트1'!I:N, 6, FALSE), "")</f>
        <v/>
      </c>
      <c r="L2185" s="22" t="b">
        <v>0</v>
      </c>
      <c r="M2185" s="22" t="b">
        <v>0</v>
      </c>
      <c r="N2185" s="20"/>
      <c r="O2185" s="21" t="str">
        <f>IF(ISBLANK(Table1[[#This Row],[예약일(확정)]]),"",Table1[[#This Row],[예약일(확정)]]+7)</f>
        <v/>
      </c>
      <c r="P2185" s="20"/>
      <c r="Q2185" s="20"/>
      <c r="R2185" s="20"/>
      <c r="S2185" s="20"/>
      <c r="T2185" s="20"/>
      <c r="U2185" s="19"/>
    </row>
    <row r="2186" spans="1:21" ht="17">
      <c r="A2186" s="124" t="s">
        <v>2960</v>
      </c>
      <c r="B2186" s="118" t="s">
        <v>2959</v>
      </c>
      <c r="C2186" s="121"/>
      <c r="D2186" s="15" t="s">
        <v>4</v>
      </c>
      <c r="E2186" s="11" t="str">
        <f ca="1">IF(AND(J2186&lt;&gt;"", O2186&lt;&gt;"", TODAY() &gt; O2186, N2186=""), "포스팅 지연",
IF(N2186&lt;&gt;"", "포스팅 완료",
IF(M2186=TRUE, "시술 완료",
IF(L2186=TRUE, "콘텐츠 가이드 전송",
IF(NOT(ISBLANK(J2186)), "예약 확정",
IF(I2186=TRUE, "구글폼 회신",
IF(H2186=TRUE, "구글폼 전송",
IF(G2186=TRUE, "거절",
IF(F2186=TRUE, "회신 수신",
"태핑 완료 회신대기")))))
))))</f>
        <v>태핑 완료 회신대기</v>
      </c>
      <c r="F2186" s="13" t="b">
        <v>0</v>
      </c>
      <c r="G2186" s="13" t="b">
        <v>0</v>
      </c>
      <c r="H2186" s="13" t="b">
        <v>0</v>
      </c>
      <c r="I2186" s="13" t="b">
        <f>IF(COUNTIF([1]!Form_Responses1[[#All],[Instagram account
(ex. idenel_official - Do not put "@")]], LOWER(A2186)) &gt; 0, TRUE, FALSE)</f>
        <v>0</v>
      </c>
      <c r="J2186" s="14"/>
      <c r="K2186" s="11" t="str">
        <f>IFERROR(VLOOKUP(LOWER(A2186), '[1]설문지 응답 시트1'!I:N, 6, FALSE), "")</f>
        <v/>
      </c>
      <c r="L2186" s="13" t="b">
        <v>0</v>
      </c>
      <c r="M2186" s="13" t="b">
        <v>0</v>
      </c>
      <c r="N2186" s="11"/>
      <c r="O2186" s="12" t="str">
        <f>IF(ISBLANK(Table1[[#This Row],[예약일(확정)]]),"",Table1[[#This Row],[예약일(확정)]]+7)</f>
        <v/>
      </c>
      <c r="P2186" s="11"/>
      <c r="Q2186" s="11"/>
      <c r="R2186" s="11"/>
      <c r="S2186" s="11"/>
      <c r="T2186" s="11"/>
      <c r="U2186" s="10"/>
    </row>
    <row r="2187" spans="1:21" ht="17">
      <c r="A2187" s="71" t="s">
        <v>2958</v>
      </c>
      <c r="B2187" s="112" t="s">
        <v>2957</v>
      </c>
      <c r="C2187" s="111"/>
      <c r="D2187" s="24" t="s">
        <v>4</v>
      </c>
      <c r="E2187" s="20" t="str">
        <f ca="1">IF(AND(J2187&lt;&gt;"", O2187&lt;&gt;"", TODAY() &gt; O2187, N2187=""), "포스팅 지연",
IF(N2187&lt;&gt;"", "포스팅 완료",
IF(M2187=TRUE, "시술 완료",
IF(L2187=TRUE, "콘텐츠 가이드 전송",
IF(NOT(ISBLANK(J2187)), "예약 확정",
IF(I2187=TRUE, "구글폼 회신",
IF(H2187=TRUE, "구글폼 전송",
IF(G2187=TRUE, "거절",
IF(F2187=TRUE, "회신 수신",
"태핑 완료 회신대기")))))
))))</f>
        <v>태핑 완료 회신대기</v>
      </c>
      <c r="F2187" s="22" t="b">
        <v>0</v>
      </c>
      <c r="G2187" s="22" t="b">
        <v>0</v>
      </c>
      <c r="H2187" s="22" t="b">
        <v>0</v>
      </c>
      <c r="I2187" s="22" t="b">
        <f>IF(COUNTIF([1]!Form_Responses1[[#All],[Instagram account
(ex. idenel_official - Do not put "@")]], LOWER(A2187)) &gt; 0, TRUE, FALSE)</f>
        <v>0</v>
      </c>
      <c r="J2187" s="23"/>
      <c r="K2187" s="20" t="str">
        <f>IFERROR(VLOOKUP(LOWER(A2187), '[1]설문지 응답 시트1'!I:N, 6, FALSE), "")</f>
        <v/>
      </c>
      <c r="L2187" s="22" t="b">
        <v>0</v>
      </c>
      <c r="M2187" s="22" t="b">
        <v>0</v>
      </c>
      <c r="N2187" s="20"/>
      <c r="O2187" s="21" t="str">
        <f>IF(ISBLANK(Table1[[#This Row],[예약일(확정)]]),"",Table1[[#This Row],[예약일(확정)]]+7)</f>
        <v/>
      </c>
      <c r="P2187" s="20"/>
      <c r="Q2187" s="20"/>
      <c r="R2187" s="20"/>
      <c r="S2187" s="20"/>
      <c r="T2187" s="20"/>
      <c r="U2187" s="19"/>
    </row>
    <row r="2188" spans="1:21" ht="17">
      <c r="A2188" s="124" t="s">
        <v>2956</v>
      </c>
      <c r="B2188" s="118" t="s">
        <v>2955</v>
      </c>
      <c r="C2188" s="121"/>
      <c r="D2188" s="15" t="s">
        <v>4</v>
      </c>
      <c r="E2188" s="11" t="str">
        <f ca="1">IF(AND(J2188&lt;&gt;"", O2188&lt;&gt;"", TODAY() &gt; O2188, N2188=""), "포스팅 지연",
IF(N2188&lt;&gt;"", "포스팅 완료",
IF(M2188=TRUE, "시술 완료",
IF(L2188=TRUE, "콘텐츠 가이드 전송",
IF(NOT(ISBLANK(J2188)), "예약 확정",
IF(I2188=TRUE, "구글폼 회신",
IF(H2188=TRUE, "구글폼 전송",
IF(G2188=TRUE, "거절",
IF(F2188=TRUE, "회신 수신",
"태핑 완료 회신대기")))))
))))</f>
        <v>태핑 완료 회신대기</v>
      </c>
      <c r="F2188" s="13" t="b">
        <v>0</v>
      </c>
      <c r="G2188" s="13" t="b">
        <v>0</v>
      </c>
      <c r="H2188" s="13" t="b">
        <v>0</v>
      </c>
      <c r="I2188" s="13" t="b">
        <f>IF(COUNTIF([1]!Form_Responses1[[#All],[Instagram account
(ex. idenel_official - Do not put "@")]], LOWER(A2188)) &gt; 0, TRUE, FALSE)</f>
        <v>0</v>
      </c>
      <c r="J2188" s="14"/>
      <c r="K2188" s="11" t="str">
        <f>IFERROR(VLOOKUP(LOWER(A2188), '[1]설문지 응답 시트1'!I:N, 6, FALSE), "")</f>
        <v/>
      </c>
      <c r="L2188" s="13" t="b">
        <v>0</v>
      </c>
      <c r="M2188" s="13" t="b">
        <v>0</v>
      </c>
      <c r="N2188" s="11"/>
      <c r="O2188" s="12" t="str">
        <f>IF(ISBLANK(Table1[[#This Row],[예약일(확정)]]),"",Table1[[#This Row],[예약일(확정)]]+7)</f>
        <v/>
      </c>
      <c r="P2188" s="11"/>
      <c r="Q2188" s="11"/>
      <c r="R2188" s="11"/>
      <c r="S2188" s="11"/>
      <c r="T2188" s="11"/>
      <c r="U2188" s="10"/>
    </row>
    <row r="2189" spans="1:21" ht="17">
      <c r="A2189" s="71" t="s">
        <v>2954</v>
      </c>
      <c r="B2189" s="112" t="s">
        <v>2953</v>
      </c>
      <c r="C2189" s="111"/>
      <c r="D2189" s="24" t="s">
        <v>4</v>
      </c>
      <c r="E2189" s="20" t="str">
        <f ca="1">IF(AND(J2189&lt;&gt;"", O2189&lt;&gt;"", TODAY() &gt; O2189, N2189=""), "포스팅 지연",
IF(N2189&lt;&gt;"", "포스팅 완료",
IF(M2189=TRUE, "시술 완료",
IF(L2189=TRUE, "콘텐츠 가이드 전송",
IF(NOT(ISBLANK(J2189)), "예약 확정",
IF(I2189=TRUE, "구글폼 회신",
IF(H2189=TRUE, "구글폼 전송",
IF(G2189=TRUE, "거절",
IF(F2189=TRUE, "회신 수신",
"태핑 완료 회신대기")))))
))))</f>
        <v>태핑 완료 회신대기</v>
      </c>
      <c r="F2189" s="22" t="b">
        <v>0</v>
      </c>
      <c r="G2189" s="22" t="b">
        <v>0</v>
      </c>
      <c r="H2189" s="22" t="b">
        <v>0</v>
      </c>
      <c r="I2189" s="22" t="b">
        <f>IF(COUNTIF([1]!Form_Responses1[[#All],[Instagram account
(ex. idenel_official - Do not put "@")]], LOWER(A2189)) &gt; 0, TRUE, FALSE)</f>
        <v>0</v>
      </c>
      <c r="J2189" s="23"/>
      <c r="K2189" s="20" t="str">
        <f>IFERROR(VLOOKUP(LOWER(A2189), '[1]설문지 응답 시트1'!I:N, 6, FALSE), "")</f>
        <v/>
      </c>
      <c r="L2189" s="22" t="b">
        <v>0</v>
      </c>
      <c r="M2189" s="22" t="b">
        <v>0</v>
      </c>
      <c r="N2189" s="20"/>
      <c r="O2189" s="21" t="str">
        <f>IF(ISBLANK(Table1[[#This Row],[예약일(확정)]]),"",Table1[[#This Row],[예약일(확정)]]+7)</f>
        <v/>
      </c>
      <c r="P2189" s="20"/>
      <c r="Q2189" s="20"/>
      <c r="R2189" s="20"/>
      <c r="S2189" s="20"/>
      <c r="T2189" s="20"/>
      <c r="U2189" s="19"/>
    </row>
    <row r="2190" spans="1:21" ht="17">
      <c r="A2190" s="124" t="s">
        <v>2952</v>
      </c>
      <c r="B2190" s="118" t="s">
        <v>2951</v>
      </c>
      <c r="C2190" s="121"/>
      <c r="D2190" s="15" t="s">
        <v>4</v>
      </c>
      <c r="E2190" s="11" t="str">
        <f ca="1">IF(AND(J2190&lt;&gt;"", O2190&lt;&gt;"", TODAY() &gt; O2190, N2190=""), "포스팅 지연",
IF(N2190&lt;&gt;"", "포스팅 완료",
IF(M2190=TRUE, "시술 완료",
IF(L2190=TRUE, "콘텐츠 가이드 전송",
IF(NOT(ISBLANK(J2190)), "예약 확정",
IF(I2190=TRUE, "구글폼 회신",
IF(H2190=TRUE, "구글폼 전송",
IF(G2190=TRUE, "거절",
IF(F2190=TRUE, "회신 수신",
"태핑 완료 회신대기")))))
))))</f>
        <v>태핑 완료 회신대기</v>
      </c>
      <c r="F2190" s="13" t="b">
        <v>0</v>
      </c>
      <c r="G2190" s="13" t="b">
        <v>0</v>
      </c>
      <c r="H2190" s="13" t="b">
        <v>0</v>
      </c>
      <c r="I2190" s="13" t="b">
        <f>IF(COUNTIF([1]!Form_Responses1[[#All],[Instagram account
(ex. idenel_official - Do not put "@")]], LOWER(A2190)) &gt; 0, TRUE, FALSE)</f>
        <v>0</v>
      </c>
      <c r="J2190" s="14"/>
      <c r="K2190" s="11" t="str">
        <f>IFERROR(VLOOKUP(LOWER(A2190), '[1]설문지 응답 시트1'!I:N, 6, FALSE), "")</f>
        <v/>
      </c>
      <c r="L2190" s="13" t="b">
        <v>0</v>
      </c>
      <c r="M2190" s="13" t="b">
        <v>0</v>
      </c>
      <c r="N2190" s="11"/>
      <c r="O2190" s="12" t="str">
        <f>IF(ISBLANK(Table1[[#This Row],[예약일(확정)]]),"",Table1[[#This Row],[예약일(확정)]]+7)</f>
        <v/>
      </c>
      <c r="P2190" s="11"/>
      <c r="Q2190" s="11"/>
      <c r="R2190" s="11"/>
      <c r="S2190" s="11"/>
      <c r="T2190" s="11"/>
      <c r="U2190" s="10"/>
    </row>
    <row r="2191" spans="1:21" ht="17">
      <c r="A2191" s="71" t="s">
        <v>2950</v>
      </c>
      <c r="B2191" s="112" t="s">
        <v>2949</v>
      </c>
      <c r="C2191" s="111"/>
      <c r="D2191" s="24" t="s">
        <v>4</v>
      </c>
      <c r="E2191" s="20" t="str">
        <f ca="1">IF(AND(J2191&lt;&gt;"", O2191&lt;&gt;"", TODAY() &gt; O2191, N2191=""), "포스팅 지연",
IF(N2191&lt;&gt;"", "포스팅 완료",
IF(M2191=TRUE, "시술 완료",
IF(L2191=TRUE, "콘텐츠 가이드 전송",
IF(NOT(ISBLANK(J2191)), "예약 확정",
IF(I2191=TRUE, "구글폼 회신",
IF(H2191=TRUE, "구글폼 전송",
IF(G2191=TRUE, "거절",
IF(F2191=TRUE, "회신 수신",
"태핑 완료 회신대기")))))
))))</f>
        <v>태핑 완료 회신대기</v>
      </c>
      <c r="F2191" s="22" t="b">
        <v>0</v>
      </c>
      <c r="G2191" s="22" t="b">
        <v>0</v>
      </c>
      <c r="H2191" s="22" t="b">
        <v>0</v>
      </c>
      <c r="I2191" s="22" t="b">
        <f>IF(COUNTIF([1]!Form_Responses1[[#All],[Instagram account
(ex. idenel_official - Do not put "@")]], LOWER(A2191)) &gt; 0, TRUE, FALSE)</f>
        <v>0</v>
      </c>
      <c r="J2191" s="23"/>
      <c r="K2191" s="20" t="str">
        <f>IFERROR(VLOOKUP(LOWER(A2191), '[1]설문지 응답 시트1'!I:N, 6, FALSE), "")</f>
        <v/>
      </c>
      <c r="L2191" s="22" t="b">
        <v>0</v>
      </c>
      <c r="M2191" s="22" t="b">
        <v>0</v>
      </c>
      <c r="N2191" s="20"/>
      <c r="O2191" s="21" t="str">
        <f>IF(ISBLANK(Table1[[#This Row],[예약일(확정)]]),"",Table1[[#This Row],[예약일(확정)]]+7)</f>
        <v/>
      </c>
      <c r="P2191" s="20"/>
      <c r="Q2191" s="20"/>
      <c r="R2191" s="20"/>
      <c r="S2191" s="20"/>
      <c r="T2191" s="20"/>
      <c r="U2191" s="19"/>
    </row>
    <row r="2192" spans="1:21" ht="17">
      <c r="A2192" s="124" t="s">
        <v>2948</v>
      </c>
      <c r="B2192" s="118" t="s">
        <v>2947</v>
      </c>
      <c r="C2192" s="121"/>
      <c r="D2192" s="15" t="s">
        <v>4</v>
      </c>
      <c r="E2192" s="11" t="str">
        <f ca="1">IF(AND(J2192&lt;&gt;"", O2192&lt;&gt;"", TODAY() &gt; O2192, N2192=""), "포스팅 지연",
IF(N2192&lt;&gt;"", "포스팅 완료",
IF(M2192=TRUE, "시술 완료",
IF(L2192=TRUE, "콘텐츠 가이드 전송",
IF(NOT(ISBLANK(J2192)), "예약 확정",
IF(I2192=TRUE, "구글폼 회신",
IF(H2192=TRUE, "구글폼 전송",
IF(G2192=TRUE, "거절",
IF(F2192=TRUE, "회신 수신",
"태핑 완료 회신대기")))))
))))</f>
        <v>태핑 완료 회신대기</v>
      </c>
      <c r="F2192" s="13" t="b">
        <v>0</v>
      </c>
      <c r="G2192" s="13" t="b">
        <v>0</v>
      </c>
      <c r="H2192" s="13" t="b">
        <v>0</v>
      </c>
      <c r="I2192" s="13" t="b">
        <f>IF(COUNTIF([1]!Form_Responses1[[#All],[Instagram account
(ex. idenel_official - Do not put "@")]], LOWER(A2192)) &gt; 0, TRUE, FALSE)</f>
        <v>0</v>
      </c>
      <c r="J2192" s="14"/>
      <c r="K2192" s="11" t="str">
        <f>IFERROR(VLOOKUP(LOWER(A2192), '[1]설문지 응답 시트1'!I:N, 6, FALSE), "")</f>
        <v/>
      </c>
      <c r="L2192" s="13" t="b">
        <v>0</v>
      </c>
      <c r="M2192" s="13" t="b">
        <v>0</v>
      </c>
      <c r="N2192" s="11"/>
      <c r="O2192" s="12" t="str">
        <f>IF(ISBLANK(Table1[[#This Row],[예약일(확정)]]),"",Table1[[#This Row],[예약일(확정)]]+7)</f>
        <v/>
      </c>
      <c r="P2192" s="11"/>
      <c r="Q2192" s="11"/>
      <c r="R2192" s="11"/>
      <c r="S2192" s="11"/>
      <c r="T2192" s="11"/>
      <c r="U2192" s="10"/>
    </row>
    <row r="2193" spans="1:21" ht="17">
      <c r="A2193" s="71" t="s">
        <v>2946</v>
      </c>
      <c r="B2193" s="112" t="s">
        <v>2945</v>
      </c>
      <c r="C2193" s="111"/>
      <c r="D2193" s="24" t="s">
        <v>4</v>
      </c>
      <c r="E2193" s="20" t="str">
        <f ca="1">IF(AND(J2193&lt;&gt;"", O2193&lt;&gt;"", TODAY() &gt; O2193, N2193=""), "포스팅 지연",
IF(N2193&lt;&gt;"", "포스팅 완료",
IF(M2193=TRUE, "시술 완료",
IF(L2193=TRUE, "콘텐츠 가이드 전송",
IF(NOT(ISBLANK(J2193)), "예약 확정",
IF(I2193=TRUE, "구글폼 회신",
IF(H2193=TRUE, "구글폼 전송",
IF(G2193=TRUE, "거절",
IF(F2193=TRUE, "회신 수신",
"태핑 완료 회신대기")))))
))))</f>
        <v>구글폼 전송</v>
      </c>
      <c r="F2193" s="22" t="b">
        <v>1</v>
      </c>
      <c r="G2193" s="22" t="b">
        <v>0</v>
      </c>
      <c r="H2193" s="22" t="b">
        <v>1</v>
      </c>
      <c r="I2193" s="22" t="b">
        <f>IF(COUNTIF([1]!Form_Responses1[[#All],[Instagram account
(ex. idenel_official - Do not put "@")]], LOWER(A2193)) &gt; 0, TRUE, FALSE)</f>
        <v>0</v>
      </c>
      <c r="J2193" s="23"/>
      <c r="K2193" s="20" t="str">
        <f>IFERROR(VLOOKUP(LOWER(A2193), '[1]설문지 응답 시트1'!I:N, 6, FALSE), "")</f>
        <v/>
      </c>
      <c r="L2193" s="22" t="b">
        <v>0</v>
      </c>
      <c r="M2193" s="22" t="b">
        <v>0</v>
      </c>
      <c r="N2193" s="20"/>
      <c r="O2193" s="21" t="str">
        <f>IF(ISBLANK(Table1[[#This Row],[예약일(확정)]]),"",Table1[[#This Row],[예약일(확정)]]+7)</f>
        <v/>
      </c>
      <c r="P2193" s="20"/>
      <c r="Q2193" s="20"/>
      <c r="R2193" s="20"/>
      <c r="S2193" s="20"/>
      <c r="T2193" s="20"/>
      <c r="U2193" s="19"/>
    </row>
    <row r="2194" spans="1:21" ht="17">
      <c r="A2194" s="124" t="s">
        <v>2944</v>
      </c>
      <c r="B2194" s="118" t="s">
        <v>2943</v>
      </c>
      <c r="C2194" s="121"/>
      <c r="D2194" s="15" t="s">
        <v>4</v>
      </c>
      <c r="E2194" s="11" t="str">
        <f ca="1">IF(AND(J2194&lt;&gt;"", O2194&lt;&gt;"", TODAY() &gt; O2194, N2194=""), "포스팅 지연",
IF(N2194&lt;&gt;"", "포스팅 완료",
IF(M2194=TRUE, "시술 완료",
IF(L2194=TRUE, "콘텐츠 가이드 전송",
IF(NOT(ISBLANK(J2194)), "예약 확정",
IF(I2194=TRUE, "구글폼 회신",
IF(H2194=TRUE, "구글폼 전송",
IF(G2194=TRUE, "거절",
IF(F2194=TRUE, "회신 수신",
"태핑 완료 회신대기")))))
))))</f>
        <v>태핑 완료 회신대기</v>
      </c>
      <c r="F2194" s="13" t="b">
        <v>0</v>
      </c>
      <c r="G2194" s="13" t="b">
        <v>0</v>
      </c>
      <c r="H2194" s="13" t="b">
        <v>0</v>
      </c>
      <c r="I2194" s="13" t="b">
        <f>IF(COUNTIF([1]!Form_Responses1[[#All],[Instagram account
(ex. idenel_official - Do not put "@")]], LOWER(A2194)) &gt; 0, TRUE, FALSE)</f>
        <v>0</v>
      </c>
      <c r="J2194" s="14"/>
      <c r="K2194" s="11" t="str">
        <f>IFERROR(VLOOKUP(LOWER(A2194), '[1]설문지 응답 시트1'!I:N, 6, FALSE), "")</f>
        <v/>
      </c>
      <c r="L2194" s="13" t="b">
        <v>0</v>
      </c>
      <c r="M2194" s="13" t="b">
        <v>0</v>
      </c>
      <c r="N2194" s="11"/>
      <c r="O2194" s="12" t="str">
        <f>IF(ISBLANK(Table1[[#This Row],[예약일(확정)]]),"",Table1[[#This Row],[예약일(확정)]]+7)</f>
        <v/>
      </c>
      <c r="P2194" s="11"/>
      <c r="Q2194" s="11"/>
      <c r="R2194" s="11"/>
      <c r="S2194" s="11"/>
      <c r="T2194" s="11"/>
      <c r="U2194" s="10"/>
    </row>
    <row r="2195" spans="1:21" ht="17">
      <c r="A2195" s="71" t="s">
        <v>2942</v>
      </c>
      <c r="B2195" s="112" t="s">
        <v>2941</v>
      </c>
      <c r="C2195" s="111"/>
      <c r="D2195" s="24" t="s">
        <v>4</v>
      </c>
      <c r="E2195" s="20" t="str">
        <f ca="1">IF(AND(J2195&lt;&gt;"", O2195&lt;&gt;"", TODAY() &gt; O2195, N2195=""), "포스팅 지연",
IF(N2195&lt;&gt;"", "포스팅 완료",
IF(M2195=TRUE, "시술 완료",
IF(L2195=TRUE, "콘텐츠 가이드 전송",
IF(NOT(ISBLANK(J2195)), "예약 확정",
IF(I2195=TRUE, "구글폼 회신",
IF(H2195=TRUE, "구글폼 전송",
IF(G2195=TRUE, "거절",
IF(F2195=TRUE, "회신 수신",
"태핑 완료 회신대기")))))
))))</f>
        <v>거절</v>
      </c>
      <c r="F2195" s="22" t="b">
        <v>1</v>
      </c>
      <c r="G2195" s="22" t="b">
        <v>1</v>
      </c>
      <c r="H2195" s="22" t="b">
        <v>0</v>
      </c>
      <c r="I2195" s="22" t="b">
        <f>IF(COUNTIF([1]!Form_Responses1[[#All],[Instagram account
(ex. idenel_official - Do not put "@")]], LOWER(A2195)) &gt; 0, TRUE, FALSE)</f>
        <v>0</v>
      </c>
      <c r="J2195" s="23"/>
      <c r="K2195" s="20" t="str">
        <f>IFERROR(VLOOKUP(LOWER(A2195), '[1]설문지 응답 시트1'!I:N, 6, FALSE), "")</f>
        <v/>
      </c>
      <c r="L2195" s="22" t="b">
        <v>0</v>
      </c>
      <c r="M2195" s="22" t="b">
        <v>0</v>
      </c>
      <c r="N2195" s="20"/>
      <c r="O2195" s="21" t="str">
        <f>IF(ISBLANK(Table1[[#This Row],[예약일(확정)]]),"",Table1[[#This Row],[예약일(확정)]]+7)</f>
        <v/>
      </c>
      <c r="P2195" s="20"/>
      <c r="Q2195" s="20"/>
      <c r="R2195" s="20"/>
      <c r="S2195" s="20"/>
      <c r="T2195" s="20"/>
      <c r="U2195" s="19"/>
    </row>
    <row r="2196" spans="1:21" ht="17">
      <c r="A2196" s="124" t="s">
        <v>2940</v>
      </c>
      <c r="B2196" s="118" t="s">
        <v>2939</v>
      </c>
      <c r="C2196" s="121"/>
      <c r="D2196" s="15" t="s">
        <v>4</v>
      </c>
      <c r="E2196" s="11" t="str">
        <f ca="1">IF(AND(J2196&lt;&gt;"", O2196&lt;&gt;"", TODAY() &gt; O2196, N2196=""), "포스팅 지연",
IF(N2196&lt;&gt;"", "포스팅 완료",
IF(M2196=TRUE, "시술 완료",
IF(L2196=TRUE, "콘텐츠 가이드 전송",
IF(NOT(ISBLANK(J2196)), "예약 확정",
IF(I2196=TRUE, "구글폼 회신",
IF(H2196=TRUE, "구글폼 전송",
IF(G2196=TRUE, "거절",
IF(F2196=TRUE, "회신 수신",
"태핑 완료 회신대기")))))
))))</f>
        <v>태핑 완료 회신대기</v>
      </c>
      <c r="F2196" s="13" t="b">
        <v>0</v>
      </c>
      <c r="G2196" s="13" t="b">
        <v>0</v>
      </c>
      <c r="H2196" s="13" t="b">
        <v>0</v>
      </c>
      <c r="I2196" s="13" t="b">
        <f>IF(COUNTIF([1]!Form_Responses1[[#All],[Instagram account
(ex. idenel_official - Do not put "@")]], LOWER(A2196)) &gt; 0, TRUE, FALSE)</f>
        <v>0</v>
      </c>
      <c r="J2196" s="14"/>
      <c r="K2196" s="11" t="str">
        <f>IFERROR(VLOOKUP(LOWER(A2196), '[1]설문지 응답 시트1'!I:N, 6, FALSE), "")</f>
        <v/>
      </c>
      <c r="L2196" s="13" t="b">
        <v>0</v>
      </c>
      <c r="M2196" s="13" t="b">
        <v>0</v>
      </c>
      <c r="N2196" s="11"/>
      <c r="O2196" s="12" t="str">
        <f>IF(ISBLANK(Table1[[#This Row],[예약일(확정)]]),"",Table1[[#This Row],[예약일(확정)]]+7)</f>
        <v/>
      </c>
      <c r="P2196" s="11"/>
      <c r="Q2196" s="11"/>
      <c r="R2196" s="11"/>
      <c r="S2196" s="11"/>
      <c r="T2196" s="11"/>
      <c r="U2196" s="10"/>
    </row>
    <row r="2197" spans="1:21" ht="17">
      <c r="A2197" s="71" t="s">
        <v>2938</v>
      </c>
      <c r="B2197" s="112" t="s">
        <v>2937</v>
      </c>
      <c r="C2197" s="111"/>
      <c r="D2197" s="24" t="s">
        <v>4</v>
      </c>
      <c r="E2197" s="20" t="str">
        <f ca="1">IF(AND(J2197&lt;&gt;"", O2197&lt;&gt;"", TODAY() &gt; O2197, N2197=""), "포스팅 지연",
IF(N2197&lt;&gt;"", "포스팅 완료",
IF(M2197=TRUE, "시술 완료",
IF(L2197=TRUE, "콘텐츠 가이드 전송",
IF(NOT(ISBLANK(J2197)), "예약 확정",
IF(I2197=TRUE, "구글폼 회신",
IF(H2197=TRUE, "구글폼 전송",
IF(G2197=TRUE, "거절",
IF(F2197=TRUE, "회신 수신",
"태핑 완료 회신대기")))))
))))</f>
        <v>태핑 완료 회신대기</v>
      </c>
      <c r="F2197" s="22" t="b">
        <v>0</v>
      </c>
      <c r="G2197" s="22" t="b">
        <v>0</v>
      </c>
      <c r="H2197" s="22" t="b">
        <v>0</v>
      </c>
      <c r="I2197" s="22" t="b">
        <f>IF(COUNTIF([1]!Form_Responses1[[#All],[Instagram account
(ex. idenel_official - Do not put "@")]], LOWER(A2197)) &gt; 0, TRUE, FALSE)</f>
        <v>0</v>
      </c>
      <c r="J2197" s="23"/>
      <c r="K2197" s="20" t="str">
        <f>IFERROR(VLOOKUP(LOWER(A2197), '[1]설문지 응답 시트1'!I:N, 6, FALSE), "")</f>
        <v/>
      </c>
      <c r="L2197" s="22" t="b">
        <v>0</v>
      </c>
      <c r="M2197" s="22" t="b">
        <v>0</v>
      </c>
      <c r="N2197" s="20"/>
      <c r="O2197" s="21" t="str">
        <f>IF(ISBLANK(Table1[[#This Row],[예약일(확정)]]),"",Table1[[#This Row],[예약일(확정)]]+7)</f>
        <v/>
      </c>
      <c r="P2197" s="20"/>
      <c r="Q2197" s="20"/>
      <c r="R2197" s="20"/>
      <c r="S2197" s="20"/>
      <c r="T2197" s="20"/>
      <c r="U2197" s="19"/>
    </row>
    <row r="2198" spans="1:21" ht="17">
      <c r="A2198" s="124" t="s">
        <v>2936</v>
      </c>
      <c r="B2198" s="118" t="s">
        <v>2935</v>
      </c>
      <c r="C2198" s="121"/>
      <c r="D2198" s="15" t="s">
        <v>4</v>
      </c>
      <c r="E2198" s="11" t="str">
        <f ca="1">IF(AND(J2198&lt;&gt;"", O2198&lt;&gt;"", TODAY() &gt; O2198, N2198=""), "포스팅 지연",
IF(N2198&lt;&gt;"", "포스팅 완료",
IF(M2198=TRUE, "시술 완료",
IF(L2198=TRUE, "콘텐츠 가이드 전송",
IF(NOT(ISBLANK(J2198)), "예약 확정",
IF(I2198=TRUE, "구글폼 회신",
IF(H2198=TRUE, "구글폼 전송",
IF(G2198=TRUE, "거절",
IF(F2198=TRUE, "회신 수신",
"태핑 완료 회신대기")))))
))))</f>
        <v>태핑 완료 회신대기</v>
      </c>
      <c r="F2198" s="13" t="b">
        <v>0</v>
      </c>
      <c r="G2198" s="13" t="b">
        <v>0</v>
      </c>
      <c r="H2198" s="13" t="b">
        <v>0</v>
      </c>
      <c r="I2198" s="13" t="b">
        <f>IF(COUNTIF([1]!Form_Responses1[[#All],[Instagram account
(ex. idenel_official - Do not put "@")]], LOWER(A2198)) &gt; 0, TRUE, FALSE)</f>
        <v>0</v>
      </c>
      <c r="J2198" s="14"/>
      <c r="K2198" s="11" t="str">
        <f>IFERROR(VLOOKUP(LOWER(A2198), '[1]설문지 응답 시트1'!I:N, 6, FALSE), "")</f>
        <v/>
      </c>
      <c r="L2198" s="13" t="b">
        <v>0</v>
      </c>
      <c r="M2198" s="13" t="b">
        <v>0</v>
      </c>
      <c r="N2198" s="11"/>
      <c r="O2198" s="12" t="str">
        <f>IF(ISBLANK(Table1[[#This Row],[예약일(확정)]]),"",Table1[[#This Row],[예약일(확정)]]+7)</f>
        <v/>
      </c>
      <c r="P2198" s="11"/>
      <c r="Q2198" s="11"/>
      <c r="R2198" s="11"/>
      <c r="S2198" s="11"/>
      <c r="T2198" s="11"/>
      <c r="U2198" s="10"/>
    </row>
    <row r="2199" spans="1:21" ht="17">
      <c r="A2199" s="71" t="s">
        <v>2934</v>
      </c>
      <c r="B2199" s="112" t="s">
        <v>2933</v>
      </c>
      <c r="C2199" s="111"/>
      <c r="D2199" s="24" t="s">
        <v>4</v>
      </c>
      <c r="E2199" s="20" t="str">
        <f ca="1">IF(AND(J2199&lt;&gt;"", O2199&lt;&gt;"", TODAY() &gt; O2199, N2199=""), "포스팅 지연",
IF(N2199&lt;&gt;"", "포스팅 완료",
IF(M2199=TRUE, "시술 완료",
IF(L2199=TRUE, "콘텐츠 가이드 전송",
IF(NOT(ISBLANK(J2199)), "예약 확정",
IF(I2199=TRUE, "구글폼 회신",
IF(H2199=TRUE, "구글폼 전송",
IF(G2199=TRUE, "거절",
IF(F2199=TRUE, "회신 수신",
"태핑 완료 회신대기")))))
))))</f>
        <v>태핑 완료 회신대기</v>
      </c>
      <c r="F2199" s="22" t="b">
        <v>0</v>
      </c>
      <c r="G2199" s="22" t="b">
        <v>0</v>
      </c>
      <c r="H2199" s="22" t="b">
        <v>0</v>
      </c>
      <c r="I2199" s="22" t="b">
        <f>IF(COUNTIF([1]!Form_Responses1[[#All],[Instagram account
(ex. idenel_official - Do not put "@")]], LOWER(A2199)) &gt; 0, TRUE, FALSE)</f>
        <v>0</v>
      </c>
      <c r="J2199" s="23"/>
      <c r="K2199" s="20" t="str">
        <f>IFERROR(VLOOKUP(LOWER(A2199), '[1]설문지 응답 시트1'!I:N, 6, FALSE), "")</f>
        <v/>
      </c>
      <c r="L2199" s="22" t="b">
        <v>0</v>
      </c>
      <c r="M2199" s="22" t="b">
        <v>0</v>
      </c>
      <c r="N2199" s="20"/>
      <c r="O2199" s="21" t="str">
        <f>IF(ISBLANK(Table1[[#This Row],[예약일(확정)]]),"",Table1[[#This Row],[예약일(확정)]]+7)</f>
        <v/>
      </c>
      <c r="P2199" s="20"/>
      <c r="Q2199" s="20"/>
      <c r="R2199" s="20"/>
      <c r="S2199" s="20"/>
      <c r="T2199" s="20"/>
      <c r="U2199" s="19"/>
    </row>
    <row r="2200" spans="1:21" ht="17">
      <c r="A2200" s="124" t="s">
        <v>2932</v>
      </c>
      <c r="B2200" s="118" t="s">
        <v>2931</v>
      </c>
      <c r="C2200" s="121"/>
      <c r="D2200" s="15" t="s">
        <v>4</v>
      </c>
      <c r="E2200" s="11" t="str">
        <f ca="1">IF(AND(J2200&lt;&gt;"", O2200&lt;&gt;"", TODAY() &gt; O2200, N2200=""), "포스팅 지연",
IF(N2200&lt;&gt;"", "포스팅 완료",
IF(M2200=TRUE, "시술 완료",
IF(L2200=TRUE, "콘텐츠 가이드 전송",
IF(NOT(ISBLANK(J2200)), "예약 확정",
IF(I2200=TRUE, "구글폼 회신",
IF(H2200=TRUE, "구글폼 전송",
IF(G2200=TRUE, "거절",
IF(F2200=TRUE, "회신 수신",
"태핑 완료 회신대기")))))
))))</f>
        <v>태핑 완료 회신대기</v>
      </c>
      <c r="F2200" s="13" t="b">
        <v>0</v>
      </c>
      <c r="G2200" s="13" t="b">
        <v>0</v>
      </c>
      <c r="H2200" s="13" t="b">
        <v>0</v>
      </c>
      <c r="I2200" s="13" t="b">
        <f>IF(COUNTIF([1]!Form_Responses1[[#All],[Instagram account
(ex. idenel_official - Do not put "@")]], LOWER(A2200)) &gt; 0, TRUE, FALSE)</f>
        <v>0</v>
      </c>
      <c r="J2200" s="14"/>
      <c r="K2200" s="11" t="str">
        <f>IFERROR(VLOOKUP(LOWER(A2200), '[1]설문지 응답 시트1'!I:N, 6, FALSE), "")</f>
        <v/>
      </c>
      <c r="L2200" s="13" t="b">
        <v>0</v>
      </c>
      <c r="M2200" s="13" t="b">
        <v>0</v>
      </c>
      <c r="N2200" s="11"/>
      <c r="O2200" s="12" t="str">
        <f>IF(ISBLANK(Table1[[#This Row],[예약일(확정)]]),"",Table1[[#This Row],[예약일(확정)]]+7)</f>
        <v/>
      </c>
      <c r="P2200" s="11"/>
      <c r="Q2200" s="11"/>
      <c r="R2200" s="11"/>
      <c r="S2200" s="11"/>
      <c r="T2200" s="11"/>
      <c r="U2200" s="10"/>
    </row>
    <row r="2201" spans="1:21" ht="17">
      <c r="A2201" s="71" t="s">
        <v>2930</v>
      </c>
      <c r="B2201" s="112" t="s">
        <v>2929</v>
      </c>
      <c r="C2201" s="111"/>
      <c r="D2201" s="24" t="s">
        <v>4</v>
      </c>
      <c r="E2201" s="20" t="str">
        <f ca="1">IF(AND(J2201&lt;&gt;"", O2201&lt;&gt;"", TODAY() &gt; O2201, N2201=""), "포스팅 지연",
IF(N2201&lt;&gt;"", "포스팅 완료",
IF(M2201=TRUE, "시술 완료",
IF(L2201=TRUE, "콘텐츠 가이드 전송",
IF(NOT(ISBLANK(J2201)), "예약 확정",
IF(I2201=TRUE, "구글폼 회신",
IF(H2201=TRUE, "구글폼 전송",
IF(G2201=TRUE, "거절",
IF(F2201=TRUE, "회신 수신",
"태핑 완료 회신대기")))))
))))</f>
        <v>태핑 완료 회신대기</v>
      </c>
      <c r="F2201" s="22" t="b">
        <v>0</v>
      </c>
      <c r="G2201" s="22" t="b">
        <v>0</v>
      </c>
      <c r="H2201" s="22" t="b">
        <v>0</v>
      </c>
      <c r="I2201" s="22" t="b">
        <f>IF(COUNTIF([1]!Form_Responses1[[#All],[Instagram account
(ex. idenel_official - Do not put "@")]], LOWER(A2201)) &gt; 0, TRUE, FALSE)</f>
        <v>0</v>
      </c>
      <c r="J2201" s="23"/>
      <c r="K2201" s="20" t="str">
        <f>IFERROR(VLOOKUP(LOWER(A2201), '[1]설문지 응답 시트1'!I:N, 6, FALSE), "")</f>
        <v/>
      </c>
      <c r="L2201" s="22" t="b">
        <v>0</v>
      </c>
      <c r="M2201" s="22" t="b">
        <v>0</v>
      </c>
      <c r="N2201" s="20"/>
      <c r="O2201" s="21" t="str">
        <f>IF(ISBLANK(Table1[[#This Row],[예약일(확정)]]),"",Table1[[#This Row],[예약일(확정)]]+7)</f>
        <v/>
      </c>
      <c r="P2201" s="20"/>
      <c r="Q2201" s="20"/>
      <c r="R2201" s="20"/>
      <c r="S2201" s="20"/>
      <c r="T2201" s="20"/>
      <c r="U2201" s="19"/>
    </row>
    <row r="2202" spans="1:21" ht="17">
      <c r="A2202" s="124" t="s">
        <v>2928</v>
      </c>
      <c r="B2202" s="118" t="s">
        <v>2927</v>
      </c>
      <c r="C2202" s="121"/>
      <c r="D2202" s="15" t="s">
        <v>4</v>
      </c>
      <c r="E2202" s="11" t="str">
        <f ca="1">IF(AND(J2202&lt;&gt;"", O2202&lt;&gt;"", TODAY() &gt; O2202, N2202=""), "포스팅 지연",
IF(N2202&lt;&gt;"", "포스팅 완료",
IF(M2202=TRUE, "시술 완료",
IF(L2202=TRUE, "콘텐츠 가이드 전송",
IF(NOT(ISBLANK(J2202)), "예약 확정",
IF(I2202=TRUE, "구글폼 회신",
IF(H2202=TRUE, "구글폼 전송",
IF(G2202=TRUE, "거절",
IF(F2202=TRUE, "회신 수신",
"태핑 완료 회신대기")))))
))))</f>
        <v>거절</v>
      </c>
      <c r="F2202" s="13" t="b">
        <v>1</v>
      </c>
      <c r="G2202" s="13" t="b">
        <v>1</v>
      </c>
      <c r="H2202" s="13" t="b">
        <v>0</v>
      </c>
      <c r="I2202" s="13" t="b">
        <f>IF(COUNTIF([1]!Form_Responses1[[#All],[Instagram account
(ex. idenel_official - Do not put "@")]], LOWER(A2202)) &gt; 0, TRUE, FALSE)</f>
        <v>0</v>
      </c>
      <c r="J2202" s="14"/>
      <c r="K2202" s="11" t="str">
        <f>IFERROR(VLOOKUP(LOWER(A2202), '[1]설문지 응답 시트1'!I:N, 6, FALSE), "")</f>
        <v/>
      </c>
      <c r="L2202" s="13" t="b">
        <v>0</v>
      </c>
      <c r="M2202" s="13" t="b">
        <v>0</v>
      </c>
      <c r="N2202" s="11"/>
      <c r="O2202" s="12" t="str">
        <f>IF(ISBLANK(Table1[[#This Row],[예약일(확정)]]),"",Table1[[#This Row],[예약일(확정)]]+7)</f>
        <v/>
      </c>
      <c r="P2202" s="11"/>
      <c r="Q2202" s="11"/>
      <c r="R2202" s="11"/>
      <c r="S2202" s="11"/>
      <c r="T2202" s="11"/>
      <c r="U2202" s="10"/>
    </row>
    <row r="2203" spans="1:21" ht="17">
      <c r="A2203" s="71" t="s">
        <v>2926</v>
      </c>
      <c r="B2203" s="112" t="s">
        <v>2925</v>
      </c>
      <c r="C2203" s="111"/>
      <c r="D2203" s="24" t="s">
        <v>4</v>
      </c>
      <c r="E2203" s="20" t="str">
        <f ca="1">IF(AND(J2203&lt;&gt;"", O2203&lt;&gt;"", TODAY() &gt; O2203, N2203=""), "포스팅 지연",
IF(N2203&lt;&gt;"", "포스팅 완료",
IF(M2203=TRUE, "시술 완료",
IF(L2203=TRUE, "콘텐츠 가이드 전송",
IF(NOT(ISBLANK(J2203)), "예약 확정",
IF(I2203=TRUE, "구글폼 회신",
IF(H2203=TRUE, "구글폼 전송",
IF(G2203=TRUE, "거절",
IF(F2203=TRUE, "회신 수신",
"태핑 완료 회신대기")))))
))))</f>
        <v>태핑 완료 회신대기</v>
      </c>
      <c r="F2203" s="22" t="b">
        <v>0</v>
      </c>
      <c r="G2203" s="22" t="b">
        <v>0</v>
      </c>
      <c r="H2203" s="22" t="b">
        <v>0</v>
      </c>
      <c r="I2203" s="22" t="b">
        <f>IF(COUNTIF([1]!Form_Responses1[[#All],[Instagram account
(ex. idenel_official - Do not put "@")]], LOWER(A2203)) &gt; 0, TRUE, FALSE)</f>
        <v>0</v>
      </c>
      <c r="J2203" s="23"/>
      <c r="K2203" s="20" t="str">
        <f>IFERROR(VLOOKUP(LOWER(A2203), '[1]설문지 응답 시트1'!I:N, 6, FALSE), "")</f>
        <v/>
      </c>
      <c r="L2203" s="22" t="b">
        <v>0</v>
      </c>
      <c r="M2203" s="22" t="b">
        <v>0</v>
      </c>
      <c r="N2203" s="20"/>
      <c r="O2203" s="21" t="str">
        <f>IF(ISBLANK(Table1[[#This Row],[예약일(확정)]]),"",Table1[[#This Row],[예약일(확정)]]+7)</f>
        <v/>
      </c>
      <c r="P2203" s="20"/>
      <c r="Q2203" s="20"/>
      <c r="R2203" s="20"/>
      <c r="S2203" s="20"/>
      <c r="T2203" s="20"/>
      <c r="U2203" s="19"/>
    </row>
    <row r="2204" spans="1:21" ht="17">
      <c r="A2204" s="124" t="s">
        <v>2924</v>
      </c>
      <c r="B2204" s="118" t="s">
        <v>2923</v>
      </c>
      <c r="C2204" s="121"/>
      <c r="D2204" s="15" t="s">
        <v>4</v>
      </c>
      <c r="E2204" s="11" t="str">
        <f ca="1">IF(AND(J2204&lt;&gt;"", O2204&lt;&gt;"", TODAY() &gt; O2204, N2204=""), "포스팅 지연",
IF(N2204&lt;&gt;"", "포스팅 완료",
IF(M2204=TRUE, "시술 완료",
IF(L2204=TRUE, "콘텐츠 가이드 전송",
IF(NOT(ISBLANK(J2204)), "예약 확정",
IF(I2204=TRUE, "구글폼 회신",
IF(H2204=TRUE, "구글폼 전송",
IF(G2204=TRUE, "거절",
IF(F2204=TRUE, "회신 수신",
"태핑 완료 회신대기")))))
))))</f>
        <v>태핑 완료 회신대기</v>
      </c>
      <c r="F2204" s="13" t="b">
        <v>0</v>
      </c>
      <c r="G2204" s="13" t="b">
        <v>0</v>
      </c>
      <c r="H2204" s="13" t="b">
        <v>0</v>
      </c>
      <c r="I2204" s="13" t="b">
        <f>IF(COUNTIF([1]!Form_Responses1[[#All],[Instagram account
(ex. idenel_official - Do not put "@")]], LOWER(A2204)) &gt; 0, TRUE, FALSE)</f>
        <v>0</v>
      </c>
      <c r="J2204" s="14"/>
      <c r="K2204" s="11" t="str">
        <f>IFERROR(VLOOKUP(LOWER(A2204), '[1]설문지 응답 시트1'!I:N, 6, FALSE), "")</f>
        <v/>
      </c>
      <c r="L2204" s="13" t="b">
        <v>0</v>
      </c>
      <c r="M2204" s="13" t="b">
        <v>0</v>
      </c>
      <c r="N2204" s="11"/>
      <c r="O2204" s="12" t="str">
        <f>IF(ISBLANK(Table1[[#This Row],[예약일(확정)]]),"",Table1[[#This Row],[예약일(확정)]]+7)</f>
        <v/>
      </c>
      <c r="P2204" s="11"/>
      <c r="Q2204" s="11"/>
      <c r="R2204" s="11"/>
      <c r="S2204" s="11"/>
      <c r="T2204" s="11"/>
      <c r="U2204" s="10"/>
    </row>
    <row r="2205" spans="1:21" ht="17">
      <c r="A2205" s="71" t="s">
        <v>2922</v>
      </c>
      <c r="B2205" s="112" t="s">
        <v>2921</v>
      </c>
      <c r="C2205" s="111"/>
      <c r="D2205" s="24" t="s">
        <v>4</v>
      </c>
      <c r="E2205" s="20" t="str">
        <f ca="1">IF(AND(J2205&lt;&gt;"", O2205&lt;&gt;"", TODAY() &gt; O2205, N2205=""), "포스팅 지연",
IF(N2205&lt;&gt;"", "포스팅 완료",
IF(M2205=TRUE, "시술 완료",
IF(L2205=TRUE, "콘텐츠 가이드 전송",
IF(NOT(ISBLANK(J2205)), "예약 확정",
IF(I2205=TRUE, "구글폼 회신",
IF(H2205=TRUE, "구글폼 전송",
IF(G2205=TRUE, "거절",
IF(F2205=TRUE, "회신 수신",
"태핑 완료 회신대기")))))
))))</f>
        <v>거절</v>
      </c>
      <c r="F2205" s="22" t="b">
        <v>1</v>
      </c>
      <c r="G2205" s="22" t="b">
        <v>1</v>
      </c>
      <c r="H2205" s="22" t="b">
        <v>0</v>
      </c>
      <c r="I2205" s="22" t="b">
        <f>IF(COUNTIF([1]!Form_Responses1[[#All],[Instagram account
(ex. idenel_official - Do not put "@")]], LOWER(A2205)) &gt; 0, TRUE, FALSE)</f>
        <v>0</v>
      </c>
      <c r="J2205" s="23"/>
      <c r="K2205" s="20" t="str">
        <f>IFERROR(VLOOKUP(LOWER(A2205), '[1]설문지 응답 시트1'!I:N, 6, FALSE), "")</f>
        <v/>
      </c>
      <c r="L2205" s="22" t="b">
        <v>0</v>
      </c>
      <c r="M2205" s="22" t="b">
        <v>0</v>
      </c>
      <c r="N2205" s="20"/>
      <c r="O2205" s="21" t="str">
        <f>IF(ISBLANK(Table1[[#This Row],[예약일(확정)]]),"",Table1[[#This Row],[예약일(확정)]]+7)</f>
        <v/>
      </c>
      <c r="P2205" s="20"/>
      <c r="Q2205" s="20"/>
      <c r="R2205" s="20"/>
      <c r="S2205" s="20"/>
      <c r="T2205" s="20"/>
      <c r="U2205" s="19"/>
    </row>
    <row r="2206" spans="1:21" ht="17">
      <c r="A2206" s="124" t="s">
        <v>2920</v>
      </c>
      <c r="B2206" s="118" t="s">
        <v>2919</v>
      </c>
      <c r="C2206" s="121"/>
      <c r="D2206" s="15" t="s">
        <v>4</v>
      </c>
      <c r="E2206" s="11" t="str">
        <f ca="1">IF(AND(J2206&lt;&gt;"", O2206&lt;&gt;"", TODAY() &gt; O2206, N2206=""), "포스팅 지연",
IF(N2206&lt;&gt;"", "포스팅 완료",
IF(M2206=TRUE, "시술 완료",
IF(L2206=TRUE, "콘텐츠 가이드 전송",
IF(NOT(ISBLANK(J2206)), "예약 확정",
IF(I2206=TRUE, "구글폼 회신",
IF(H2206=TRUE, "구글폼 전송",
IF(G2206=TRUE, "거절",
IF(F2206=TRUE, "회신 수신",
"태핑 완료 회신대기")))))
))))</f>
        <v>태핑 완료 회신대기</v>
      </c>
      <c r="F2206" s="13" t="b">
        <v>0</v>
      </c>
      <c r="G2206" s="13" t="b">
        <v>0</v>
      </c>
      <c r="H2206" s="13" t="b">
        <v>0</v>
      </c>
      <c r="I2206" s="13" t="b">
        <f>IF(COUNTIF([1]!Form_Responses1[[#All],[Instagram account
(ex. idenel_official - Do not put "@")]], LOWER(A2206)) &gt; 0, TRUE, FALSE)</f>
        <v>0</v>
      </c>
      <c r="J2206" s="14"/>
      <c r="K2206" s="11" t="str">
        <f>IFERROR(VLOOKUP(LOWER(A2206), '[1]설문지 응답 시트1'!I:N, 6, FALSE), "")</f>
        <v/>
      </c>
      <c r="L2206" s="13" t="b">
        <v>0</v>
      </c>
      <c r="M2206" s="13" t="b">
        <v>0</v>
      </c>
      <c r="N2206" s="11"/>
      <c r="O2206" s="12" t="str">
        <f>IF(ISBLANK(Table1[[#This Row],[예약일(확정)]]),"",Table1[[#This Row],[예약일(확정)]]+7)</f>
        <v/>
      </c>
      <c r="P2206" s="11"/>
      <c r="Q2206" s="11"/>
      <c r="R2206" s="11"/>
      <c r="S2206" s="11"/>
      <c r="T2206" s="11"/>
      <c r="U2206" s="10"/>
    </row>
    <row r="2207" spans="1:21" ht="17">
      <c r="A2207" s="71" t="s">
        <v>2918</v>
      </c>
      <c r="B2207" s="112" t="s">
        <v>2917</v>
      </c>
      <c r="C2207" s="111"/>
      <c r="D2207" s="24" t="s">
        <v>4</v>
      </c>
      <c r="E2207" s="20" t="str">
        <f ca="1">IF(AND(J2207&lt;&gt;"", O2207&lt;&gt;"", TODAY() &gt; O2207, N2207=""), "포스팅 지연",
IF(N2207&lt;&gt;"", "포스팅 완료",
IF(M2207=TRUE, "시술 완료",
IF(L2207=TRUE, "콘텐츠 가이드 전송",
IF(NOT(ISBLANK(J2207)), "예약 확정",
IF(I2207=TRUE, "구글폼 회신",
IF(H2207=TRUE, "구글폼 전송",
IF(G2207=TRUE, "거절",
IF(F2207=TRUE, "회신 수신",
"태핑 완료 회신대기")))))
))))</f>
        <v>태핑 완료 회신대기</v>
      </c>
      <c r="F2207" s="22" t="b">
        <v>0</v>
      </c>
      <c r="G2207" s="22" t="b">
        <v>0</v>
      </c>
      <c r="H2207" s="22" t="b">
        <v>0</v>
      </c>
      <c r="I2207" s="22" t="b">
        <f>IF(COUNTIF([1]!Form_Responses1[[#All],[Instagram account
(ex. idenel_official - Do not put "@")]], LOWER(A2207)) &gt; 0, TRUE, FALSE)</f>
        <v>0</v>
      </c>
      <c r="J2207" s="23"/>
      <c r="K2207" s="20" t="str">
        <f>IFERROR(VLOOKUP(LOWER(A2207), '[1]설문지 응답 시트1'!I:N, 6, FALSE), "")</f>
        <v/>
      </c>
      <c r="L2207" s="22" t="b">
        <v>0</v>
      </c>
      <c r="M2207" s="22" t="b">
        <v>0</v>
      </c>
      <c r="N2207" s="20"/>
      <c r="O2207" s="21" t="str">
        <f>IF(ISBLANK(Table1[[#This Row],[예약일(확정)]]),"",Table1[[#This Row],[예약일(확정)]]+7)</f>
        <v/>
      </c>
      <c r="P2207" s="20"/>
      <c r="Q2207" s="20"/>
      <c r="R2207" s="20"/>
      <c r="S2207" s="20"/>
      <c r="T2207" s="20"/>
      <c r="U2207" s="19"/>
    </row>
    <row r="2208" spans="1:21" ht="17">
      <c r="A2208" s="124" t="s">
        <v>2916</v>
      </c>
      <c r="B2208" s="118" t="s">
        <v>2915</v>
      </c>
      <c r="C2208" s="121"/>
      <c r="D2208" s="15" t="s">
        <v>4</v>
      </c>
      <c r="E2208" s="11" t="str">
        <f ca="1">IF(AND(J2208&lt;&gt;"", O2208&lt;&gt;"", TODAY() &gt; O2208, N2208=""), "포스팅 지연",
IF(N2208&lt;&gt;"", "포스팅 완료",
IF(M2208=TRUE, "시술 완료",
IF(L2208=TRUE, "콘텐츠 가이드 전송",
IF(NOT(ISBLANK(J2208)), "예약 확정",
IF(I2208=TRUE, "구글폼 회신",
IF(H2208=TRUE, "구글폼 전송",
IF(G2208=TRUE, "거절",
IF(F2208=TRUE, "회신 수신",
"태핑 완료 회신대기")))))
))))</f>
        <v>태핑 완료 회신대기</v>
      </c>
      <c r="F2208" s="13" t="b">
        <v>0</v>
      </c>
      <c r="G2208" s="13" t="b">
        <v>0</v>
      </c>
      <c r="H2208" s="13" t="b">
        <v>0</v>
      </c>
      <c r="I2208" s="13" t="b">
        <f>IF(COUNTIF([1]!Form_Responses1[[#All],[Instagram account
(ex. idenel_official - Do not put "@")]], LOWER(A2208)) &gt; 0, TRUE, FALSE)</f>
        <v>0</v>
      </c>
      <c r="J2208" s="14"/>
      <c r="K2208" s="11" t="str">
        <f>IFERROR(VLOOKUP(LOWER(A2208), '[1]설문지 응답 시트1'!I:N, 6, FALSE), "")</f>
        <v/>
      </c>
      <c r="L2208" s="13" t="b">
        <v>0</v>
      </c>
      <c r="M2208" s="13" t="b">
        <v>0</v>
      </c>
      <c r="N2208" s="11"/>
      <c r="O2208" s="12" t="str">
        <f>IF(ISBLANK(Table1[[#This Row],[예약일(확정)]]),"",Table1[[#This Row],[예약일(확정)]]+7)</f>
        <v/>
      </c>
      <c r="P2208" s="11"/>
      <c r="Q2208" s="11"/>
      <c r="R2208" s="11"/>
      <c r="S2208" s="11"/>
      <c r="T2208" s="11"/>
      <c r="U2208" s="10"/>
    </row>
    <row r="2209" spans="1:21" ht="17">
      <c r="A2209" s="71" t="s">
        <v>2914</v>
      </c>
      <c r="B2209" s="112" t="s">
        <v>2913</v>
      </c>
      <c r="C2209" s="111"/>
      <c r="D2209" s="24" t="s">
        <v>4</v>
      </c>
      <c r="E2209" s="20" t="str">
        <f ca="1">IF(AND(J2209&lt;&gt;"", O2209&lt;&gt;"", TODAY() &gt; O2209, N2209=""), "포스팅 지연",
IF(N2209&lt;&gt;"", "포스팅 완료",
IF(M2209=TRUE, "시술 완료",
IF(L2209=TRUE, "콘텐츠 가이드 전송",
IF(NOT(ISBLANK(J2209)), "예약 확정",
IF(I2209=TRUE, "구글폼 회신",
IF(H2209=TRUE, "구글폼 전송",
IF(G2209=TRUE, "거절",
IF(F2209=TRUE, "회신 수신",
"태핑 완료 회신대기")))))
))))</f>
        <v>태핑 완료 회신대기</v>
      </c>
      <c r="F2209" s="22" t="b">
        <v>0</v>
      </c>
      <c r="G2209" s="22" t="b">
        <v>0</v>
      </c>
      <c r="H2209" s="22" t="b">
        <v>0</v>
      </c>
      <c r="I2209" s="22" t="b">
        <f>IF(COUNTIF([1]!Form_Responses1[[#All],[Instagram account
(ex. idenel_official - Do not put "@")]], LOWER(A2209)) &gt; 0, TRUE, FALSE)</f>
        <v>0</v>
      </c>
      <c r="J2209" s="23"/>
      <c r="K2209" s="20" t="str">
        <f>IFERROR(VLOOKUP(LOWER(A2209), '[1]설문지 응답 시트1'!I:N, 6, FALSE), "")</f>
        <v/>
      </c>
      <c r="L2209" s="22" t="b">
        <v>0</v>
      </c>
      <c r="M2209" s="22" t="b">
        <v>0</v>
      </c>
      <c r="N2209" s="20"/>
      <c r="O2209" s="21" t="str">
        <f>IF(ISBLANK(Table1[[#This Row],[예약일(확정)]]),"",Table1[[#This Row],[예약일(확정)]]+7)</f>
        <v/>
      </c>
      <c r="P2209" s="20"/>
      <c r="Q2209" s="20"/>
      <c r="R2209" s="20"/>
      <c r="S2209" s="20"/>
      <c r="T2209" s="20"/>
      <c r="U2209" s="19"/>
    </row>
    <row r="2210" spans="1:21" ht="17">
      <c r="A2210" s="124" t="s">
        <v>2912</v>
      </c>
      <c r="B2210" s="118" t="s">
        <v>2911</v>
      </c>
      <c r="C2210" s="121"/>
      <c r="D2210" s="15" t="s">
        <v>4</v>
      </c>
      <c r="E2210" s="11" t="str">
        <f ca="1">IF(AND(J2210&lt;&gt;"", O2210&lt;&gt;"", TODAY() &gt; O2210, N2210=""), "포스팅 지연",
IF(N2210&lt;&gt;"", "포스팅 완료",
IF(M2210=TRUE, "시술 완료",
IF(L2210=TRUE, "콘텐츠 가이드 전송",
IF(NOT(ISBLANK(J2210)), "예약 확정",
IF(I2210=TRUE, "구글폼 회신",
IF(H2210=TRUE, "구글폼 전송",
IF(G2210=TRUE, "거절",
IF(F2210=TRUE, "회신 수신",
"태핑 완료 회신대기")))))
))))</f>
        <v>태핑 완료 회신대기</v>
      </c>
      <c r="F2210" s="13" t="b">
        <v>0</v>
      </c>
      <c r="G2210" s="13" t="b">
        <v>0</v>
      </c>
      <c r="H2210" s="13" t="b">
        <v>0</v>
      </c>
      <c r="I2210" s="13" t="b">
        <f>IF(COUNTIF([1]!Form_Responses1[[#All],[Instagram account
(ex. idenel_official - Do not put "@")]], LOWER(A2210)) &gt; 0, TRUE, FALSE)</f>
        <v>0</v>
      </c>
      <c r="J2210" s="14"/>
      <c r="K2210" s="11" t="str">
        <f>IFERROR(VLOOKUP(LOWER(A2210), '[1]설문지 응답 시트1'!I:N, 6, FALSE), "")</f>
        <v/>
      </c>
      <c r="L2210" s="13" t="b">
        <v>0</v>
      </c>
      <c r="M2210" s="13" t="b">
        <v>0</v>
      </c>
      <c r="N2210" s="11"/>
      <c r="O2210" s="12" t="str">
        <f>IF(ISBLANK(Table1[[#This Row],[예약일(확정)]]),"",Table1[[#This Row],[예약일(확정)]]+7)</f>
        <v/>
      </c>
      <c r="P2210" s="11"/>
      <c r="Q2210" s="11"/>
      <c r="R2210" s="11"/>
      <c r="S2210" s="11"/>
      <c r="T2210" s="11"/>
      <c r="U2210" s="10"/>
    </row>
    <row r="2211" spans="1:21" ht="17">
      <c r="A2211" s="71" t="s">
        <v>2910</v>
      </c>
      <c r="B2211" s="112" t="s">
        <v>2909</v>
      </c>
      <c r="C2211" s="111"/>
      <c r="D2211" s="24" t="s">
        <v>4</v>
      </c>
      <c r="E2211" s="20" t="str">
        <f ca="1">IF(AND(J2211&lt;&gt;"", O2211&lt;&gt;"", TODAY() &gt; O2211, N2211=""), "포스팅 지연",
IF(N2211&lt;&gt;"", "포스팅 완료",
IF(M2211=TRUE, "시술 완료",
IF(L2211=TRUE, "콘텐츠 가이드 전송",
IF(NOT(ISBLANK(J2211)), "예약 확정",
IF(I2211=TRUE, "구글폼 회신",
IF(H2211=TRUE, "구글폼 전송",
IF(G2211=TRUE, "거절",
IF(F2211=TRUE, "회신 수신",
"태핑 완료 회신대기")))))
))))</f>
        <v>구글폼 전송</v>
      </c>
      <c r="F2211" s="22" t="b">
        <v>1</v>
      </c>
      <c r="G2211" s="22" t="b">
        <v>0</v>
      </c>
      <c r="H2211" s="22" t="b">
        <v>1</v>
      </c>
      <c r="I2211" s="22" t="b">
        <f>IF(COUNTIF([1]!Form_Responses1[[#All],[Instagram account
(ex. idenel_official - Do not put "@")]], LOWER(A2211)) &gt; 0, TRUE, FALSE)</f>
        <v>0</v>
      </c>
      <c r="J2211" s="23"/>
      <c r="K2211" s="20" t="str">
        <f>IFERROR(VLOOKUP(LOWER(A2211), '[1]설문지 응답 시트1'!I:N, 6, FALSE), "")</f>
        <v/>
      </c>
      <c r="L2211" s="22" t="b">
        <v>0</v>
      </c>
      <c r="M2211" s="22" t="b">
        <v>0</v>
      </c>
      <c r="N2211" s="20"/>
      <c r="O2211" s="21" t="str">
        <f>IF(ISBLANK(Table1[[#This Row],[예약일(확정)]]),"",Table1[[#This Row],[예약일(확정)]]+7)</f>
        <v/>
      </c>
      <c r="P2211" s="20"/>
      <c r="Q2211" s="20"/>
      <c r="R2211" s="20"/>
      <c r="S2211" s="20"/>
      <c r="T2211" s="20"/>
      <c r="U2211" s="19"/>
    </row>
    <row r="2212" spans="1:21" ht="17">
      <c r="A2212" s="124" t="s">
        <v>2908</v>
      </c>
      <c r="B2212" s="118" t="s">
        <v>2907</v>
      </c>
      <c r="C2212" s="121"/>
      <c r="D2212" s="15" t="s">
        <v>4</v>
      </c>
      <c r="E2212" s="11" t="str">
        <f ca="1">IF(AND(J2212&lt;&gt;"", O2212&lt;&gt;"", TODAY() &gt; O2212, N2212=""), "포스팅 지연",
IF(N2212&lt;&gt;"", "포스팅 완료",
IF(M2212=TRUE, "시술 완료",
IF(L2212=TRUE, "콘텐츠 가이드 전송",
IF(NOT(ISBLANK(J2212)), "예약 확정",
IF(I2212=TRUE, "구글폼 회신",
IF(H2212=TRUE, "구글폼 전송",
IF(G2212=TRUE, "거절",
IF(F2212=TRUE, "회신 수신",
"태핑 완료 회신대기")))))
))))</f>
        <v>태핑 완료 회신대기</v>
      </c>
      <c r="F2212" s="13" t="b">
        <v>0</v>
      </c>
      <c r="G2212" s="13" t="b">
        <v>0</v>
      </c>
      <c r="H2212" s="13" t="b">
        <v>0</v>
      </c>
      <c r="I2212" s="13" t="b">
        <f>IF(COUNTIF([1]!Form_Responses1[[#All],[Instagram account
(ex. idenel_official - Do not put "@")]], LOWER(A2212)) &gt; 0, TRUE, FALSE)</f>
        <v>0</v>
      </c>
      <c r="J2212" s="14"/>
      <c r="K2212" s="11" t="str">
        <f>IFERROR(VLOOKUP(LOWER(A2212), '[1]설문지 응답 시트1'!I:N, 6, FALSE), "")</f>
        <v/>
      </c>
      <c r="L2212" s="13" t="b">
        <v>0</v>
      </c>
      <c r="M2212" s="13" t="b">
        <v>0</v>
      </c>
      <c r="N2212" s="11"/>
      <c r="O2212" s="12" t="str">
        <f>IF(ISBLANK(Table1[[#This Row],[예약일(확정)]]),"",Table1[[#This Row],[예약일(확정)]]+7)</f>
        <v/>
      </c>
      <c r="P2212" s="11"/>
      <c r="Q2212" s="11"/>
      <c r="R2212" s="11"/>
      <c r="S2212" s="11"/>
      <c r="T2212" s="11"/>
      <c r="U2212" s="10"/>
    </row>
    <row r="2213" spans="1:21" ht="17">
      <c r="A2213" s="71" t="s">
        <v>2906</v>
      </c>
      <c r="B2213" s="112" t="s">
        <v>2905</v>
      </c>
      <c r="C2213" s="111"/>
      <c r="D2213" s="24" t="s">
        <v>4</v>
      </c>
      <c r="E2213" s="20" t="str">
        <f ca="1">IF(AND(J2213&lt;&gt;"", O2213&lt;&gt;"", TODAY() &gt; O2213, N2213=""), "포스팅 지연",
IF(N2213&lt;&gt;"", "포스팅 완료",
IF(M2213=TRUE, "시술 완료",
IF(L2213=TRUE, "콘텐츠 가이드 전송",
IF(NOT(ISBLANK(J2213)), "예약 확정",
IF(I2213=TRUE, "구글폼 회신",
IF(H2213=TRUE, "구글폼 전송",
IF(G2213=TRUE, "거절",
IF(F2213=TRUE, "회신 수신",
"태핑 완료 회신대기")))))
))))</f>
        <v>태핑 완료 회신대기</v>
      </c>
      <c r="F2213" s="22" t="b">
        <v>0</v>
      </c>
      <c r="G2213" s="22" t="b">
        <v>0</v>
      </c>
      <c r="H2213" s="22" t="b">
        <v>0</v>
      </c>
      <c r="I2213" s="22" t="b">
        <f>IF(COUNTIF([1]!Form_Responses1[[#All],[Instagram account
(ex. idenel_official - Do not put "@")]], LOWER(A2213)) &gt; 0, TRUE, FALSE)</f>
        <v>0</v>
      </c>
      <c r="J2213" s="23"/>
      <c r="K2213" s="20" t="str">
        <f>IFERROR(VLOOKUP(LOWER(A2213), '[1]설문지 응답 시트1'!I:N, 6, FALSE), "")</f>
        <v/>
      </c>
      <c r="L2213" s="22" t="b">
        <v>0</v>
      </c>
      <c r="M2213" s="22" t="b">
        <v>0</v>
      </c>
      <c r="N2213" s="20"/>
      <c r="O2213" s="21" t="str">
        <f>IF(ISBLANK(Table1[[#This Row],[예약일(확정)]]),"",Table1[[#This Row],[예약일(확정)]]+7)</f>
        <v/>
      </c>
      <c r="P2213" s="20"/>
      <c r="Q2213" s="20"/>
      <c r="R2213" s="20"/>
      <c r="S2213" s="20"/>
      <c r="T2213" s="20"/>
      <c r="U2213" s="19"/>
    </row>
    <row r="2214" spans="1:21" ht="17">
      <c r="A2214" s="124" t="s">
        <v>2904</v>
      </c>
      <c r="B2214" s="118" t="s">
        <v>2903</v>
      </c>
      <c r="C2214" s="121"/>
      <c r="D2214" s="15" t="s">
        <v>4</v>
      </c>
      <c r="E2214" s="11" t="str">
        <f ca="1">IF(AND(J2214&lt;&gt;"", O2214&lt;&gt;"", TODAY() &gt; O2214, N2214=""), "포스팅 지연",
IF(N2214&lt;&gt;"", "포스팅 완료",
IF(M2214=TRUE, "시술 완료",
IF(L2214=TRUE, "콘텐츠 가이드 전송",
IF(NOT(ISBLANK(J2214)), "예약 확정",
IF(I2214=TRUE, "구글폼 회신",
IF(H2214=TRUE, "구글폼 전송",
IF(G2214=TRUE, "거절",
IF(F2214=TRUE, "회신 수신",
"태핑 완료 회신대기")))))
))))</f>
        <v>태핑 완료 회신대기</v>
      </c>
      <c r="F2214" s="13" t="b">
        <v>0</v>
      </c>
      <c r="G2214" s="13" t="b">
        <v>0</v>
      </c>
      <c r="H2214" s="13" t="b">
        <v>0</v>
      </c>
      <c r="I2214" s="13" t="b">
        <f>IF(COUNTIF([1]!Form_Responses1[[#All],[Instagram account
(ex. idenel_official - Do not put "@")]], LOWER(A2214)) &gt; 0, TRUE, FALSE)</f>
        <v>0</v>
      </c>
      <c r="J2214" s="14"/>
      <c r="K2214" s="11" t="str">
        <f>IFERROR(VLOOKUP(LOWER(A2214), '[1]설문지 응답 시트1'!I:N, 6, FALSE), "")</f>
        <v/>
      </c>
      <c r="L2214" s="13" t="b">
        <v>0</v>
      </c>
      <c r="M2214" s="13" t="b">
        <v>0</v>
      </c>
      <c r="N2214" s="11"/>
      <c r="O2214" s="12" t="str">
        <f>IF(ISBLANK(Table1[[#This Row],[예약일(확정)]]),"",Table1[[#This Row],[예약일(확정)]]+7)</f>
        <v/>
      </c>
      <c r="P2214" s="11"/>
      <c r="Q2214" s="11"/>
      <c r="R2214" s="11"/>
      <c r="S2214" s="11"/>
      <c r="T2214" s="11"/>
      <c r="U2214" s="10"/>
    </row>
    <row r="2215" spans="1:21" ht="17">
      <c r="A2215" s="71" t="s">
        <v>2902</v>
      </c>
      <c r="B2215" s="112" t="s">
        <v>2901</v>
      </c>
      <c r="C2215" s="111"/>
      <c r="D2215" s="24" t="s">
        <v>4</v>
      </c>
      <c r="E2215" s="20" t="str">
        <f ca="1">IF(AND(J2215&lt;&gt;"", O2215&lt;&gt;"", TODAY() &gt; O2215, N2215=""), "포스팅 지연",
IF(N2215&lt;&gt;"", "포스팅 완료",
IF(M2215=TRUE, "시술 완료",
IF(L2215=TRUE, "콘텐츠 가이드 전송",
IF(NOT(ISBLANK(J2215)), "예약 확정",
IF(I2215=TRUE, "구글폼 회신",
IF(H2215=TRUE, "구글폼 전송",
IF(G2215=TRUE, "거절",
IF(F2215=TRUE, "회신 수신",
"태핑 완료 회신대기")))))
))))</f>
        <v>태핑 완료 회신대기</v>
      </c>
      <c r="F2215" s="22" t="b">
        <v>0</v>
      </c>
      <c r="G2215" s="22" t="b">
        <v>0</v>
      </c>
      <c r="H2215" s="22" t="b">
        <v>0</v>
      </c>
      <c r="I2215" s="22" t="b">
        <f>IF(COUNTIF([1]!Form_Responses1[[#All],[Instagram account
(ex. idenel_official - Do not put "@")]], LOWER(A2215)) &gt; 0, TRUE, FALSE)</f>
        <v>0</v>
      </c>
      <c r="J2215" s="23"/>
      <c r="K2215" s="20" t="str">
        <f>IFERROR(VLOOKUP(LOWER(A2215), '[1]설문지 응답 시트1'!I:N, 6, FALSE), "")</f>
        <v/>
      </c>
      <c r="L2215" s="22" t="b">
        <v>0</v>
      </c>
      <c r="M2215" s="22" t="b">
        <v>0</v>
      </c>
      <c r="N2215" s="20"/>
      <c r="O2215" s="21" t="str">
        <f>IF(ISBLANK(Table1[[#This Row],[예약일(확정)]]),"",Table1[[#This Row],[예약일(확정)]]+7)</f>
        <v/>
      </c>
      <c r="P2215" s="20"/>
      <c r="Q2215" s="20"/>
      <c r="R2215" s="20"/>
      <c r="S2215" s="20"/>
      <c r="T2215" s="20"/>
      <c r="U2215" s="19"/>
    </row>
    <row r="2216" spans="1:21" ht="17">
      <c r="A2216" s="124" t="s">
        <v>2900</v>
      </c>
      <c r="B2216" s="118" t="s">
        <v>2899</v>
      </c>
      <c r="C2216" s="121"/>
      <c r="D2216" s="15" t="s">
        <v>4</v>
      </c>
      <c r="E2216" s="11" t="str">
        <f ca="1">IF(AND(J2216&lt;&gt;"", O2216&lt;&gt;"", TODAY() &gt; O2216, N2216=""), "포스팅 지연",
IF(N2216&lt;&gt;"", "포스팅 완료",
IF(M2216=TRUE, "시술 완료",
IF(L2216=TRUE, "콘텐츠 가이드 전송",
IF(NOT(ISBLANK(J2216)), "예약 확정",
IF(I2216=TRUE, "구글폼 회신",
IF(H2216=TRUE, "구글폼 전송",
IF(G2216=TRUE, "거절",
IF(F2216=TRUE, "회신 수신",
"태핑 완료 회신대기")))))
))))</f>
        <v>태핑 완료 회신대기</v>
      </c>
      <c r="F2216" s="13" t="b">
        <v>0</v>
      </c>
      <c r="G2216" s="13" t="b">
        <v>0</v>
      </c>
      <c r="H2216" s="13" t="b">
        <v>0</v>
      </c>
      <c r="I2216" s="13" t="b">
        <f>IF(COUNTIF([1]!Form_Responses1[[#All],[Instagram account
(ex. idenel_official - Do not put "@")]], LOWER(A2216)) &gt; 0, TRUE, FALSE)</f>
        <v>0</v>
      </c>
      <c r="J2216" s="14"/>
      <c r="K2216" s="11" t="str">
        <f>IFERROR(VLOOKUP(LOWER(A2216), '[1]설문지 응답 시트1'!I:N, 6, FALSE), "")</f>
        <v/>
      </c>
      <c r="L2216" s="13" t="b">
        <v>0</v>
      </c>
      <c r="M2216" s="13" t="b">
        <v>0</v>
      </c>
      <c r="N2216" s="11"/>
      <c r="O2216" s="12" t="str">
        <f>IF(ISBLANK(Table1[[#This Row],[예약일(확정)]]),"",Table1[[#This Row],[예약일(확정)]]+7)</f>
        <v/>
      </c>
      <c r="P2216" s="11"/>
      <c r="Q2216" s="11"/>
      <c r="R2216" s="11"/>
      <c r="S2216" s="11"/>
      <c r="T2216" s="11"/>
      <c r="U2216" s="10"/>
    </row>
    <row r="2217" spans="1:21" ht="17">
      <c r="A2217" s="71" t="s">
        <v>2898</v>
      </c>
      <c r="B2217" s="112" t="s">
        <v>2897</v>
      </c>
      <c r="C2217" s="111"/>
      <c r="D2217" s="24" t="s">
        <v>4</v>
      </c>
      <c r="E2217" s="20" t="str">
        <f ca="1">IF(AND(J2217&lt;&gt;"", O2217&lt;&gt;"", TODAY() &gt; O2217, N2217=""), "포스팅 지연",
IF(N2217&lt;&gt;"", "포스팅 완료",
IF(M2217=TRUE, "시술 완료",
IF(L2217=TRUE, "콘텐츠 가이드 전송",
IF(NOT(ISBLANK(J2217)), "예약 확정",
IF(I2217=TRUE, "구글폼 회신",
IF(H2217=TRUE, "구글폼 전송",
IF(G2217=TRUE, "거절",
IF(F2217=TRUE, "회신 수신",
"태핑 완료 회신대기")))))
))))</f>
        <v>태핑 완료 회신대기</v>
      </c>
      <c r="F2217" s="22" t="b">
        <v>0</v>
      </c>
      <c r="G2217" s="22" t="b">
        <v>0</v>
      </c>
      <c r="H2217" s="22" t="b">
        <v>0</v>
      </c>
      <c r="I2217" s="22" t="b">
        <f>IF(COUNTIF([1]!Form_Responses1[[#All],[Instagram account
(ex. idenel_official - Do not put "@")]], LOWER(A2217)) &gt; 0, TRUE, FALSE)</f>
        <v>0</v>
      </c>
      <c r="J2217" s="23"/>
      <c r="K2217" s="20" t="str">
        <f>IFERROR(VLOOKUP(LOWER(A2217), '[1]설문지 응답 시트1'!I:N, 6, FALSE), "")</f>
        <v/>
      </c>
      <c r="L2217" s="22" t="b">
        <v>0</v>
      </c>
      <c r="M2217" s="22" t="b">
        <v>0</v>
      </c>
      <c r="N2217" s="20"/>
      <c r="O2217" s="21" t="str">
        <f>IF(ISBLANK(Table1[[#This Row],[예약일(확정)]]),"",Table1[[#This Row],[예약일(확정)]]+7)</f>
        <v/>
      </c>
      <c r="P2217" s="20"/>
      <c r="Q2217" s="20"/>
      <c r="R2217" s="20"/>
      <c r="S2217" s="20"/>
      <c r="T2217" s="20"/>
      <c r="U2217" s="19"/>
    </row>
    <row r="2218" spans="1:21" ht="17">
      <c r="A2218" s="124" t="s">
        <v>2896</v>
      </c>
      <c r="B2218" s="118" t="s">
        <v>2895</v>
      </c>
      <c r="C2218" s="121"/>
      <c r="D2218" s="15" t="s">
        <v>4</v>
      </c>
      <c r="E2218" s="11" t="str">
        <f ca="1">IF(AND(J2218&lt;&gt;"", O2218&lt;&gt;"", TODAY() &gt; O2218, N2218=""), "포스팅 지연",
IF(N2218&lt;&gt;"", "포스팅 완료",
IF(M2218=TRUE, "시술 완료",
IF(L2218=TRUE, "콘텐츠 가이드 전송",
IF(NOT(ISBLANK(J2218)), "예약 확정",
IF(I2218=TRUE, "구글폼 회신",
IF(H2218=TRUE, "구글폼 전송",
IF(G2218=TRUE, "거절",
IF(F2218=TRUE, "회신 수신",
"태핑 완료 회신대기")))))
))))</f>
        <v>태핑 완료 회신대기</v>
      </c>
      <c r="F2218" s="13" t="b">
        <v>0</v>
      </c>
      <c r="G2218" s="13" t="b">
        <v>0</v>
      </c>
      <c r="H2218" s="13" t="b">
        <v>0</v>
      </c>
      <c r="I2218" s="13" t="b">
        <f>IF(COUNTIF([1]!Form_Responses1[[#All],[Instagram account
(ex. idenel_official - Do not put "@")]], LOWER(A2218)) &gt; 0, TRUE, FALSE)</f>
        <v>0</v>
      </c>
      <c r="J2218" s="14"/>
      <c r="K2218" s="11" t="str">
        <f>IFERROR(VLOOKUP(LOWER(A2218), '[1]설문지 응답 시트1'!I:N, 6, FALSE), "")</f>
        <v/>
      </c>
      <c r="L2218" s="13" t="b">
        <v>0</v>
      </c>
      <c r="M2218" s="13" t="b">
        <v>0</v>
      </c>
      <c r="N2218" s="11"/>
      <c r="O2218" s="12" t="str">
        <f>IF(ISBLANK(Table1[[#This Row],[예약일(확정)]]),"",Table1[[#This Row],[예약일(확정)]]+7)</f>
        <v/>
      </c>
      <c r="P2218" s="11"/>
      <c r="Q2218" s="11"/>
      <c r="R2218" s="11"/>
      <c r="S2218" s="11"/>
      <c r="T2218" s="11"/>
      <c r="U2218" s="10"/>
    </row>
    <row r="2219" spans="1:21" ht="17">
      <c r="A2219" s="71" t="s">
        <v>2894</v>
      </c>
      <c r="B2219" s="112" t="s">
        <v>2893</v>
      </c>
      <c r="C2219" s="111"/>
      <c r="D2219" s="24" t="s">
        <v>4</v>
      </c>
      <c r="E2219" s="20" t="str">
        <f ca="1">IF(AND(J2219&lt;&gt;"", O2219&lt;&gt;"", TODAY() &gt; O2219, N2219=""), "포스팅 지연",
IF(N2219&lt;&gt;"", "포스팅 완료",
IF(M2219=TRUE, "시술 완료",
IF(L2219=TRUE, "콘텐츠 가이드 전송",
IF(NOT(ISBLANK(J2219)), "예약 확정",
IF(I2219=TRUE, "구글폼 회신",
IF(H2219=TRUE, "구글폼 전송",
IF(G2219=TRUE, "거절",
IF(F2219=TRUE, "회신 수신",
"태핑 완료 회신대기")))))
))))</f>
        <v>구글폼 전송</v>
      </c>
      <c r="F2219" s="22" t="b">
        <v>1</v>
      </c>
      <c r="G2219" s="22" t="b">
        <v>0</v>
      </c>
      <c r="H2219" s="22" t="b">
        <v>1</v>
      </c>
      <c r="I2219" s="22" t="b">
        <f>IF(COUNTIF([1]!Form_Responses1[[#All],[Instagram account
(ex. idenel_official - Do not put "@")]], LOWER(A2219)) &gt; 0, TRUE, FALSE)</f>
        <v>0</v>
      </c>
      <c r="J2219" s="23"/>
      <c r="K2219" s="20" t="str">
        <f>IFERROR(VLOOKUP(LOWER(A2219), '[1]설문지 응답 시트1'!I:N, 6, FALSE), "")</f>
        <v/>
      </c>
      <c r="L2219" s="22" t="b">
        <v>0</v>
      </c>
      <c r="M2219" s="22" t="b">
        <v>0</v>
      </c>
      <c r="N2219" s="20"/>
      <c r="O2219" s="21" t="str">
        <f>IF(ISBLANK(Table1[[#This Row],[예약일(확정)]]),"",Table1[[#This Row],[예약일(확정)]]+7)</f>
        <v/>
      </c>
      <c r="P2219" s="20"/>
      <c r="Q2219" s="20"/>
      <c r="R2219" s="20"/>
      <c r="S2219" s="20"/>
      <c r="T2219" s="20"/>
      <c r="U2219" s="19"/>
    </row>
    <row r="2220" spans="1:21" ht="17">
      <c r="A2220" s="124" t="s">
        <v>2892</v>
      </c>
      <c r="B2220" s="118" t="s">
        <v>2891</v>
      </c>
      <c r="C2220" s="121"/>
      <c r="D2220" s="15" t="s">
        <v>4</v>
      </c>
      <c r="E2220" s="11" t="str">
        <f ca="1">IF(AND(J2220&lt;&gt;"", O2220&lt;&gt;"", TODAY() &gt; O2220, N2220=""), "포스팅 지연",
IF(N2220&lt;&gt;"", "포스팅 완료",
IF(M2220=TRUE, "시술 완료",
IF(L2220=TRUE, "콘텐츠 가이드 전송",
IF(NOT(ISBLANK(J2220)), "예약 확정",
IF(I2220=TRUE, "구글폼 회신",
IF(H2220=TRUE, "구글폼 전송",
IF(G2220=TRUE, "거절",
IF(F2220=TRUE, "회신 수신",
"태핑 완료 회신대기")))))
))))</f>
        <v>태핑 완료 회신대기</v>
      </c>
      <c r="F2220" s="13" t="b">
        <v>0</v>
      </c>
      <c r="G2220" s="13" t="b">
        <v>0</v>
      </c>
      <c r="H2220" s="13" t="b">
        <v>0</v>
      </c>
      <c r="I2220" s="13" t="b">
        <f>IF(COUNTIF([1]!Form_Responses1[[#All],[Instagram account
(ex. idenel_official - Do not put "@")]], LOWER(A2220)) &gt; 0, TRUE, FALSE)</f>
        <v>0</v>
      </c>
      <c r="J2220" s="14"/>
      <c r="K2220" s="11" t="str">
        <f>IFERROR(VLOOKUP(LOWER(A2220), '[1]설문지 응답 시트1'!I:N, 6, FALSE), "")</f>
        <v/>
      </c>
      <c r="L2220" s="13" t="b">
        <v>0</v>
      </c>
      <c r="M2220" s="13" t="b">
        <v>0</v>
      </c>
      <c r="N2220" s="11"/>
      <c r="O2220" s="12" t="str">
        <f>IF(ISBLANK(Table1[[#This Row],[예약일(확정)]]),"",Table1[[#This Row],[예약일(확정)]]+7)</f>
        <v/>
      </c>
      <c r="P2220" s="11"/>
      <c r="Q2220" s="11"/>
      <c r="R2220" s="11"/>
      <c r="S2220" s="11"/>
      <c r="T2220" s="11"/>
      <c r="U2220" s="10"/>
    </row>
    <row r="2221" spans="1:21" ht="17">
      <c r="A2221" s="71" t="s">
        <v>2890</v>
      </c>
      <c r="B2221" s="112" t="s">
        <v>2889</v>
      </c>
      <c r="C2221" s="111"/>
      <c r="D2221" s="24" t="s">
        <v>4</v>
      </c>
      <c r="E2221" s="20" t="str">
        <f ca="1">IF(AND(J2221&lt;&gt;"", O2221&lt;&gt;"", TODAY() &gt; O2221, N2221=""), "포스팅 지연",
IF(N2221&lt;&gt;"", "포스팅 완료",
IF(M2221=TRUE, "시술 완료",
IF(L2221=TRUE, "콘텐츠 가이드 전송",
IF(NOT(ISBLANK(J2221)), "예약 확정",
IF(I2221=TRUE, "구글폼 회신",
IF(H2221=TRUE, "구글폼 전송",
IF(G2221=TRUE, "거절",
IF(F2221=TRUE, "회신 수신",
"태핑 완료 회신대기")))))
))))</f>
        <v>태핑 완료 회신대기</v>
      </c>
      <c r="F2221" s="22" t="b">
        <v>0</v>
      </c>
      <c r="G2221" s="22" t="b">
        <v>0</v>
      </c>
      <c r="H2221" s="22" t="b">
        <v>0</v>
      </c>
      <c r="I2221" s="22" t="b">
        <f>IF(COUNTIF([1]!Form_Responses1[[#All],[Instagram account
(ex. idenel_official - Do not put "@")]], LOWER(A2221)) &gt; 0, TRUE, FALSE)</f>
        <v>0</v>
      </c>
      <c r="J2221" s="23"/>
      <c r="K2221" s="20" t="str">
        <f>IFERROR(VLOOKUP(LOWER(A2221), '[1]설문지 응답 시트1'!I:N, 6, FALSE), "")</f>
        <v/>
      </c>
      <c r="L2221" s="22" t="b">
        <v>0</v>
      </c>
      <c r="M2221" s="22" t="b">
        <v>0</v>
      </c>
      <c r="N2221" s="20"/>
      <c r="O2221" s="21" t="str">
        <f>IF(ISBLANK(Table1[[#This Row],[예약일(확정)]]),"",Table1[[#This Row],[예약일(확정)]]+7)</f>
        <v/>
      </c>
      <c r="P2221" s="20"/>
      <c r="Q2221" s="20"/>
      <c r="R2221" s="20"/>
      <c r="S2221" s="20"/>
      <c r="T2221" s="20"/>
      <c r="U2221" s="19"/>
    </row>
    <row r="2222" spans="1:21" ht="17">
      <c r="A2222" s="124" t="s">
        <v>2888</v>
      </c>
      <c r="B2222" s="118" t="s">
        <v>2887</v>
      </c>
      <c r="C2222" s="121"/>
      <c r="D2222" s="15" t="s">
        <v>4</v>
      </c>
      <c r="E2222" s="11" t="str">
        <f ca="1">IF(AND(J2222&lt;&gt;"", O2222&lt;&gt;"", TODAY() &gt; O2222, N2222=""), "포스팅 지연",
IF(N2222&lt;&gt;"", "포스팅 완료",
IF(M2222=TRUE, "시술 완료",
IF(L2222=TRUE, "콘텐츠 가이드 전송",
IF(NOT(ISBLANK(J2222)), "예약 확정",
IF(I2222=TRUE, "구글폼 회신",
IF(H2222=TRUE, "구글폼 전송",
IF(G2222=TRUE, "거절",
IF(F2222=TRUE, "회신 수신",
"태핑 완료 회신대기")))))
))))</f>
        <v>태핑 완료 회신대기</v>
      </c>
      <c r="F2222" s="13" t="b">
        <v>0</v>
      </c>
      <c r="G2222" s="13" t="b">
        <v>0</v>
      </c>
      <c r="H2222" s="13" t="b">
        <v>0</v>
      </c>
      <c r="I2222" s="13" t="b">
        <f>IF(COUNTIF([1]!Form_Responses1[[#All],[Instagram account
(ex. idenel_official - Do not put "@")]], LOWER(A2222)) &gt; 0, TRUE, FALSE)</f>
        <v>0</v>
      </c>
      <c r="J2222" s="14"/>
      <c r="K2222" s="11" t="str">
        <f>IFERROR(VLOOKUP(LOWER(A2222), '[1]설문지 응답 시트1'!I:N, 6, FALSE), "")</f>
        <v/>
      </c>
      <c r="L2222" s="13" t="b">
        <v>0</v>
      </c>
      <c r="M2222" s="13" t="b">
        <v>0</v>
      </c>
      <c r="N2222" s="11"/>
      <c r="O2222" s="12" t="str">
        <f>IF(ISBLANK(Table1[[#This Row],[예약일(확정)]]),"",Table1[[#This Row],[예약일(확정)]]+7)</f>
        <v/>
      </c>
      <c r="P2222" s="11"/>
      <c r="Q2222" s="11"/>
      <c r="R2222" s="11"/>
      <c r="S2222" s="11"/>
      <c r="T2222" s="11"/>
      <c r="U2222" s="10"/>
    </row>
    <row r="2223" spans="1:21" ht="17">
      <c r="A2223" s="71" t="s">
        <v>2886</v>
      </c>
      <c r="B2223" s="112" t="s">
        <v>2885</v>
      </c>
      <c r="C2223" s="111"/>
      <c r="D2223" s="24" t="s">
        <v>4</v>
      </c>
      <c r="E2223" s="20" t="str">
        <f ca="1">IF(AND(J2223&lt;&gt;"", O2223&lt;&gt;"", TODAY() &gt; O2223, N2223=""), "포스팅 지연",
IF(N2223&lt;&gt;"", "포스팅 완료",
IF(M2223=TRUE, "시술 완료",
IF(L2223=TRUE, "콘텐츠 가이드 전송",
IF(NOT(ISBLANK(J2223)), "예약 확정",
IF(I2223=TRUE, "구글폼 회신",
IF(H2223=TRUE, "구글폼 전송",
IF(G2223=TRUE, "거절",
IF(F2223=TRUE, "회신 수신",
"태핑 완료 회신대기")))))
))))</f>
        <v>거절</v>
      </c>
      <c r="F2223" s="22" t="b">
        <v>1</v>
      </c>
      <c r="G2223" s="22" t="b">
        <v>1</v>
      </c>
      <c r="H2223" s="22" t="b">
        <v>0</v>
      </c>
      <c r="I2223" s="22" t="b">
        <f>IF(COUNTIF([1]!Form_Responses1[[#All],[Instagram account
(ex. idenel_official - Do not put "@")]], LOWER(A2223)) &gt; 0, TRUE, FALSE)</f>
        <v>0</v>
      </c>
      <c r="J2223" s="23"/>
      <c r="K2223" s="20" t="str">
        <f>IFERROR(VLOOKUP(LOWER(A2223), '[1]설문지 응답 시트1'!I:N, 6, FALSE), "")</f>
        <v/>
      </c>
      <c r="L2223" s="22" t="b">
        <v>0</v>
      </c>
      <c r="M2223" s="22" t="b">
        <v>0</v>
      </c>
      <c r="N2223" s="20"/>
      <c r="O2223" s="21" t="str">
        <f>IF(ISBLANK(Table1[[#This Row],[예약일(확정)]]),"",Table1[[#This Row],[예약일(확정)]]+7)</f>
        <v/>
      </c>
      <c r="P2223" s="20"/>
      <c r="Q2223" s="20"/>
      <c r="R2223" s="20"/>
      <c r="S2223" s="20"/>
      <c r="T2223" s="20"/>
      <c r="U2223" s="19"/>
    </row>
    <row r="2224" spans="1:21" ht="17">
      <c r="A2224" s="124" t="s">
        <v>2884</v>
      </c>
      <c r="B2224" s="118" t="s">
        <v>2883</v>
      </c>
      <c r="C2224" s="121"/>
      <c r="D2224" s="15" t="s">
        <v>4</v>
      </c>
      <c r="E2224" s="11" t="str">
        <f ca="1">IF(AND(J2224&lt;&gt;"", O2224&lt;&gt;"", TODAY() &gt; O2224, N2224=""), "포스팅 지연",
IF(N2224&lt;&gt;"", "포스팅 완료",
IF(M2224=TRUE, "시술 완료",
IF(L2224=TRUE, "콘텐츠 가이드 전송",
IF(NOT(ISBLANK(J2224)), "예약 확정",
IF(I2224=TRUE, "구글폼 회신",
IF(H2224=TRUE, "구글폼 전송",
IF(G2224=TRUE, "거절",
IF(F2224=TRUE, "회신 수신",
"태핑 완료 회신대기")))))
))))</f>
        <v>태핑 완료 회신대기</v>
      </c>
      <c r="F2224" s="13" t="b">
        <v>0</v>
      </c>
      <c r="G2224" s="13" t="b">
        <v>0</v>
      </c>
      <c r="H2224" s="13" t="b">
        <v>0</v>
      </c>
      <c r="I2224" s="13" t="b">
        <f>IF(COUNTIF([1]!Form_Responses1[[#All],[Instagram account
(ex. idenel_official - Do not put "@")]], LOWER(A2224)) &gt; 0, TRUE, FALSE)</f>
        <v>0</v>
      </c>
      <c r="J2224" s="14"/>
      <c r="K2224" s="11" t="str">
        <f>IFERROR(VLOOKUP(LOWER(A2224), '[1]설문지 응답 시트1'!I:N, 6, FALSE), "")</f>
        <v/>
      </c>
      <c r="L2224" s="13" t="b">
        <v>0</v>
      </c>
      <c r="M2224" s="13" t="b">
        <v>0</v>
      </c>
      <c r="N2224" s="11"/>
      <c r="O2224" s="12" t="str">
        <f>IF(ISBLANK(Table1[[#This Row],[예약일(확정)]]),"",Table1[[#This Row],[예약일(확정)]]+7)</f>
        <v/>
      </c>
      <c r="P2224" s="11"/>
      <c r="Q2224" s="11"/>
      <c r="R2224" s="11"/>
      <c r="S2224" s="11"/>
      <c r="T2224" s="11"/>
      <c r="U2224" s="10"/>
    </row>
    <row r="2225" spans="1:21" ht="17">
      <c r="A2225" s="71" t="s">
        <v>2882</v>
      </c>
      <c r="B2225" s="112" t="s">
        <v>2881</v>
      </c>
      <c r="C2225" s="111"/>
      <c r="D2225" s="24" t="s">
        <v>4</v>
      </c>
      <c r="E2225" s="20" t="str">
        <f ca="1">IF(AND(J2225&lt;&gt;"", O2225&lt;&gt;"", TODAY() &gt; O2225, N2225=""), "포스팅 지연",
IF(N2225&lt;&gt;"", "포스팅 완료",
IF(M2225=TRUE, "시술 완료",
IF(L2225=TRUE, "콘텐츠 가이드 전송",
IF(NOT(ISBLANK(J2225)), "예약 확정",
IF(I2225=TRUE, "구글폼 회신",
IF(H2225=TRUE, "구글폼 전송",
IF(G2225=TRUE, "거절",
IF(F2225=TRUE, "회신 수신",
"태핑 완료 회신대기")))))
))))</f>
        <v>태핑 완료 회신대기</v>
      </c>
      <c r="F2225" s="22" t="b">
        <v>0</v>
      </c>
      <c r="G2225" s="22" t="b">
        <v>0</v>
      </c>
      <c r="H2225" s="22" t="b">
        <v>0</v>
      </c>
      <c r="I2225" s="22" t="b">
        <f>IF(COUNTIF([1]!Form_Responses1[[#All],[Instagram account
(ex. idenel_official - Do not put "@")]], LOWER(A2225)) &gt; 0, TRUE, FALSE)</f>
        <v>0</v>
      </c>
      <c r="J2225" s="23"/>
      <c r="K2225" s="20" t="str">
        <f>IFERROR(VLOOKUP(LOWER(A2225), '[1]설문지 응답 시트1'!I:N, 6, FALSE), "")</f>
        <v/>
      </c>
      <c r="L2225" s="22" t="b">
        <v>0</v>
      </c>
      <c r="M2225" s="22" t="b">
        <v>0</v>
      </c>
      <c r="N2225" s="20"/>
      <c r="O2225" s="21" t="str">
        <f>IF(ISBLANK(Table1[[#This Row],[예약일(확정)]]),"",Table1[[#This Row],[예약일(확정)]]+7)</f>
        <v/>
      </c>
      <c r="P2225" s="20"/>
      <c r="Q2225" s="20"/>
      <c r="R2225" s="20"/>
      <c r="S2225" s="20"/>
      <c r="T2225" s="20"/>
      <c r="U2225" s="19"/>
    </row>
    <row r="2226" spans="1:21" ht="17">
      <c r="A2226" s="124" t="s">
        <v>2880</v>
      </c>
      <c r="B2226" s="118" t="s">
        <v>2879</v>
      </c>
      <c r="C2226" s="121"/>
      <c r="D2226" s="15" t="s">
        <v>4</v>
      </c>
      <c r="E2226" s="11" t="str">
        <f ca="1">IF(AND(J2226&lt;&gt;"", O2226&lt;&gt;"", TODAY() &gt; O2226, N2226=""), "포스팅 지연",
IF(N2226&lt;&gt;"", "포스팅 완료",
IF(M2226=TRUE, "시술 완료",
IF(L2226=TRUE, "콘텐츠 가이드 전송",
IF(NOT(ISBLANK(J2226)), "예약 확정",
IF(I2226=TRUE, "구글폼 회신",
IF(H2226=TRUE, "구글폼 전송",
IF(G2226=TRUE, "거절",
IF(F2226=TRUE, "회신 수신",
"태핑 완료 회신대기")))))
))))</f>
        <v>태핑 완료 회신대기</v>
      </c>
      <c r="F2226" s="13" t="b">
        <v>0</v>
      </c>
      <c r="G2226" s="13" t="b">
        <v>0</v>
      </c>
      <c r="H2226" s="13" t="b">
        <v>0</v>
      </c>
      <c r="I2226" s="13" t="b">
        <f>IF(COUNTIF([1]!Form_Responses1[[#All],[Instagram account
(ex. idenel_official - Do not put "@")]], LOWER(A2226)) &gt; 0, TRUE, FALSE)</f>
        <v>0</v>
      </c>
      <c r="J2226" s="14"/>
      <c r="K2226" s="11" t="str">
        <f>IFERROR(VLOOKUP(LOWER(A2226), '[1]설문지 응답 시트1'!I:N, 6, FALSE), "")</f>
        <v/>
      </c>
      <c r="L2226" s="13" t="b">
        <v>0</v>
      </c>
      <c r="M2226" s="13" t="b">
        <v>0</v>
      </c>
      <c r="N2226" s="11"/>
      <c r="O2226" s="12" t="str">
        <f>IF(ISBLANK(Table1[[#This Row],[예약일(확정)]]),"",Table1[[#This Row],[예약일(확정)]]+7)</f>
        <v/>
      </c>
      <c r="P2226" s="11"/>
      <c r="Q2226" s="11"/>
      <c r="R2226" s="11"/>
      <c r="S2226" s="11"/>
      <c r="T2226" s="11"/>
      <c r="U2226" s="10"/>
    </row>
    <row r="2227" spans="1:21" ht="17">
      <c r="A2227" s="71" t="s">
        <v>2878</v>
      </c>
      <c r="B2227" s="112" t="s">
        <v>2877</v>
      </c>
      <c r="C2227" s="111"/>
      <c r="D2227" s="24" t="s">
        <v>4</v>
      </c>
      <c r="E2227" s="20" t="str">
        <f ca="1">IF(AND(J2227&lt;&gt;"", O2227&lt;&gt;"", TODAY() &gt; O2227, N2227=""), "포스팅 지연",
IF(N2227&lt;&gt;"", "포스팅 완료",
IF(M2227=TRUE, "시술 완료",
IF(L2227=TRUE, "콘텐츠 가이드 전송",
IF(NOT(ISBLANK(J2227)), "예약 확정",
IF(I2227=TRUE, "구글폼 회신",
IF(H2227=TRUE, "구글폼 전송",
IF(G2227=TRUE, "거절",
IF(F2227=TRUE, "회신 수신",
"태핑 완료 회신대기")))))
))))</f>
        <v>태핑 완료 회신대기</v>
      </c>
      <c r="F2227" s="22" t="b">
        <v>0</v>
      </c>
      <c r="G2227" s="22" t="b">
        <v>0</v>
      </c>
      <c r="H2227" s="22" t="b">
        <v>0</v>
      </c>
      <c r="I2227" s="22" t="b">
        <f>IF(COUNTIF([1]!Form_Responses1[[#All],[Instagram account
(ex. idenel_official - Do not put "@")]], LOWER(A2227)) &gt; 0, TRUE, FALSE)</f>
        <v>0</v>
      </c>
      <c r="J2227" s="23"/>
      <c r="K2227" s="20" t="str">
        <f>IFERROR(VLOOKUP(LOWER(A2227), '[1]설문지 응답 시트1'!I:N, 6, FALSE), "")</f>
        <v/>
      </c>
      <c r="L2227" s="22" t="b">
        <v>0</v>
      </c>
      <c r="M2227" s="22" t="b">
        <v>0</v>
      </c>
      <c r="N2227" s="20"/>
      <c r="O2227" s="21" t="str">
        <f>IF(ISBLANK(Table1[[#This Row],[예약일(확정)]]),"",Table1[[#This Row],[예약일(확정)]]+7)</f>
        <v/>
      </c>
      <c r="P2227" s="20"/>
      <c r="Q2227" s="20"/>
      <c r="R2227" s="20"/>
      <c r="S2227" s="20"/>
      <c r="T2227" s="20"/>
      <c r="U2227" s="19"/>
    </row>
    <row r="2228" spans="1:21" ht="17">
      <c r="A2228" s="124" t="s">
        <v>2876</v>
      </c>
      <c r="B2228" s="118" t="s">
        <v>2875</v>
      </c>
      <c r="C2228" s="121"/>
      <c r="D2228" s="15" t="s">
        <v>4</v>
      </c>
      <c r="E2228" s="11" t="str">
        <f ca="1">IF(AND(J2228&lt;&gt;"", O2228&lt;&gt;"", TODAY() &gt; O2228, N2228=""), "포스팅 지연",
IF(N2228&lt;&gt;"", "포스팅 완료",
IF(M2228=TRUE, "시술 완료",
IF(L2228=TRUE, "콘텐츠 가이드 전송",
IF(NOT(ISBLANK(J2228)), "예약 확정",
IF(I2228=TRUE, "구글폼 회신",
IF(H2228=TRUE, "구글폼 전송",
IF(G2228=TRUE, "거절",
IF(F2228=TRUE, "회신 수신",
"태핑 완료 회신대기")))))
))))</f>
        <v>태핑 완료 회신대기</v>
      </c>
      <c r="F2228" s="13" t="b">
        <v>0</v>
      </c>
      <c r="G2228" s="13" t="b">
        <v>0</v>
      </c>
      <c r="H2228" s="13" t="b">
        <v>0</v>
      </c>
      <c r="I2228" s="13" t="b">
        <f>IF(COUNTIF([1]!Form_Responses1[[#All],[Instagram account
(ex. idenel_official - Do not put "@")]], LOWER(A2228)) &gt; 0, TRUE, FALSE)</f>
        <v>0</v>
      </c>
      <c r="J2228" s="14"/>
      <c r="K2228" s="11" t="str">
        <f>IFERROR(VLOOKUP(LOWER(A2228), '[1]설문지 응답 시트1'!I:N, 6, FALSE), "")</f>
        <v/>
      </c>
      <c r="L2228" s="13" t="b">
        <v>0</v>
      </c>
      <c r="M2228" s="13" t="b">
        <v>0</v>
      </c>
      <c r="N2228" s="11"/>
      <c r="O2228" s="12" t="str">
        <f>IF(ISBLANK(Table1[[#This Row],[예약일(확정)]]),"",Table1[[#This Row],[예약일(확정)]]+7)</f>
        <v/>
      </c>
      <c r="P2228" s="11"/>
      <c r="Q2228" s="11"/>
      <c r="R2228" s="11"/>
      <c r="S2228" s="11"/>
      <c r="T2228" s="11"/>
      <c r="U2228" s="10"/>
    </row>
    <row r="2229" spans="1:21" ht="17">
      <c r="A2229" s="71" t="s">
        <v>2874</v>
      </c>
      <c r="B2229" s="112" t="s">
        <v>2873</v>
      </c>
      <c r="C2229" s="111"/>
      <c r="D2229" s="24" t="s">
        <v>4</v>
      </c>
      <c r="E2229" s="20" t="str">
        <f ca="1">IF(AND(J2229&lt;&gt;"", O2229&lt;&gt;"", TODAY() &gt; O2229, N2229=""), "포스팅 지연",
IF(N2229&lt;&gt;"", "포스팅 완료",
IF(M2229=TRUE, "시술 완료",
IF(L2229=TRUE, "콘텐츠 가이드 전송",
IF(NOT(ISBLANK(J2229)), "예약 확정",
IF(I2229=TRUE, "구글폼 회신",
IF(H2229=TRUE, "구글폼 전송",
IF(G2229=TRUE, "거절",
IF(F2229=TRUE, "회신 수신",
"태핑 완료 회신대기")))))
))))</f>
        <v>태핑 완료 회신대기</v>
      </c>
      <c r="F2229" s="22" t="b">
        <v>0</v>
      </c>
      <c r="G2229" s="22" t="b">
        <v>0</v>
      </c>
      <c r="H2229" s="22" t="b">
        <v>0</v>
      </c>
      <c r="I2229" s="22" t="b">
        <f>IF(COUNTIF([1]!Form_Responses1[[#All],[Instagram account
(ex. idenel_official - Do not put "@")]], LOWER(A2229)) &gt; 0, TRUE, FALSE)</f>
        <v>0</v>
      </c>
      <c r="J2229" s="23"/>
      <c r="K2229" s="20" t="str">
        <f>IFERROR(VLOOKUP(LOWER(A2229), '[1]설문지 응답 시트1'!I:N, 6, FALSE), "")</f>
        <v/>
      </c>
      <c r="L2229" s="22" t="b">
        <v>0</v>
      </c>
      <c r="M2229" s="22" t="b">
        <v>0</v>
      </c>
      <c r="N2229" s="20"/>
      <c r="O2229" s="21" t="str">
        <f>IF(ISBLANK(Table1[[#This Row],[예약일(확정)]]),"",Table1[[#This Row],[예약일(확정)]]+7)</f>
        <v/>
      </c>
      <c r="P2229" s="20"/>
      <c r="Q2229" s="20"/>
      <c r="R2229" s="20"/>
      <c r="S2229" s="20"/>
      <c r="T2229" s="20"/>
      <c r="U2229" s="19"/>
    </row>
    <row r="2230" spans="1:21" ht="17">
      <c r="A2230" s="124" t="s">
        <v>2872</v>
      </c>
      <c r="B2230" s="118" t="s">
        <v>2871</v>
      </c>
      <c r="C2230" s="121"/>
      <c r="D2230" s="15" t="s">
        <v>4</v>
      </c>
      <c r="E2230" s="11" t="str">
        <f ca="1">IF(AND(J2230&lt;&gt;"", O2230&lt;&gt;"", TODAY() &gt; O2230, N2230=""), "포스팅 지연",
IF(N2230&lt;&gt;"", "포스팅 완료",
IF(M2230=TRUE, "시술 완료",
IF(L2230=TRUE, "콘텐츠 가이드 전송",
IF(NOT(ISBLANK(J2230)), "예약 확정",
IF(I2230=TRUE, "구글폼 회신",
IF(H2230=TRUE, "구글폼 전송",
IF(G2230=TRUE, "거절",
IF(F2230=TRUE, "회신 수신",
"태핑 완료 회신대기")))))
))))</f>
        <v>태핑 완료 회신대기</v>
      </c>
      <c r="F2230" s="13" t="b">
        <v>0</v>
      </c>
      <c r="G2230" s="13" t="b">
        <v>0</v>
      </c>
      <c r="H2230" s="13" t="b">
        <v>0</v>
      </c>
      <c r="I2230" s="13" t="b">
        <f>IF(COUNTIF([1]!Form_Responses1[[#All],[Instagram account
(ex. idenel_official - Do not put "@")]], LOWER(A2230)) &gt; 0, TRUE, FALSE)</f>
        <v>0</v>
      </c>
      <c r="J2230" s="14"/>
      <c r="K2230" s="11" t="str">
        <f>IFERROR(VLOOKUP(LOWER(A2230), '[1]설문지 응답 시트1'!I:N, 6, FALSE), "")</f>
        <v/>
      </c>
      <c r="L2230" s="13" t="b">
        <v>0</v>
      </c>
      <c r="M2230" s="13" t="b">
        <v>0</v>
      </c>
      <c r="N2230" s="11"/>
      <c r="O2230" s="12" t="str">
        <f>IF(ISBLANK(Table1[[#This Row],[예약일(확정)]]),"",Table1[[#This Row],[예약일(확정)]]+7)</f>
        <v/>
      </c>
      <c r="P2230" s="11"/>
      <c r="Q2230" s="11"/>
      <c r="R2230" s="11"/>
      <c r="S2230" s="11"/>
      <c r="T2230" s="11"/>
      <c r="U2230" s="10"/>
    </row>
    <row r="2231" spans="1:21" ht="17">
      <c r="A2231" s="71" t="s">
        <v>2870</v>
      </c>
      <c r="B2231" s="112" t="s">
        <v>2869</v>
      </c>
      <c r="C2231" s="111"/>
      <c r="D2231" s="24" t="s">
        <v>4</v>
      </c>
      <c r="E2231" s="20" t="str">
        <f ca="1">IF(AND(J2231&lt;&gt;"", O2231&lt;&gt;"", TODAY() &gt; O2231, N2231=""), "포스팅 지연",
IF(N2231&lt;&gt;"", "포스팅 완료",
IF(M2231=TRUE, "시술 완료",
IF(L2231=TRUE, "콘텐츠 가이드 전송",
IF(NOT(ISBLANK(J2231)), "예약 확정",
IF(I2231=TRUE, "구글폼 회신",
IF(H2231=TRUE, "구글폼 전송",
IF(G2231=TRUE, "거절",
IF(F2231=TRUE, "회신 수신",
"태핑 완료 회신대기")))))
))))</f>
        <v>태핑 완료 회신대기</v>
      </c>
      <c r="F2231" s="22" t="b">
        <v>0</v>
      </c>
      <c r="G2231" s="22" t="b">
        <v>0</v>
      </c>
      <c r="H2231" s="22" t="b">
        <v>0</v>
      </c>
      <c r="I2231" s="22" t="b">
        <f>IF(COUNTIF([1]!Form_Responses1[[#All],[Instagram account
(ex. idenel_official - Do not put "@")]], LOWER(A2231)) &gt; 0, TRUE, FALSE)</f>
        <v>0</v>
      </c>
      <c r="J2231" s="23"/>
      <c r="K2231" s="20" t="str">
        <f>IFERROR(VLOOKUP(LOWER(A2231), '[1]설문지 응답 시트1'!I:N, 6, FALSE), "")</f>
        <v/>
      </c>
      <c r="L2231" s="22" t="b">
        <v>0</v>
      </c>
      <c r="M2231" s="22" t="b">
        <v>0</v>
      </c>
      <c r="N2231" s="20"/>
      <c r="O2231" s="21" t="str">
        <f>IF(ISBLANK(Table1[[#This Row],[예약일(확정)]]),"",Table1[[#This Row],[예약일(확정)]]+7)</f>
        <v/>
      </c>
      <c r="P2231" s="20"/>
      <c r="Q2231" s="20"/>
      <c r="R2231" s="20"/>
      <c r="S2231" s="20"/>
      <c r="T2231" s="20"/>
      <c r="U2231" s="19"/>
    </row>
    <row r="2232" spans="1:21" ht="17">
      <c r="A2232" s="124" t="s">
        <v>2868</v>
      </c>
      <c r="B2232" s="118" t="s">
        <v>2867</v>
      </c>
      <c r="C2232" s="121"/>
      <c r="D2232" s="15" t="s">
        <v>4</v>
      </c>
      <c r="E2232" s="11" t="str">
        <f ca="1">IF(AND(J2232&lt;&gt;"", O2232&lt;&gt;"", TODAY() &gt; O2232, N2232=""), "포스팅 지연",
IF(N2232&lt;&gt;"", "포스팅 완료",
IF(M2232=TRUE, "시술 완료",
IF(L2232=TRUE, "콘텐츠 가이드 전송",
IF(NOT(ISBLANK(J2232)), "예약 확정",
IF(I2232=TRUE, "구글폼 회신",
IF(H2232=TRUE, "구글폼 전송",
IF(G2232=TRUE, "거절",
IF(F2232=TRUE, "회신 수신",
"태핑 완료 회신대기")))))
))))</f>
        <v>태핑 완료 회신대기</v>
      </c>
      <c r="F2232" s="13" t="b">
        <v>0</v>
      </c>
      <c r="G2232" s="13" t="b">
        <v>0</v>
      </c>
      <c r="H2232" s="13" t="b">
        <v>0</v>
      </c>
      <c r="I2232" s="13" t="b">
        <f>IF(COUNTIF([1]!Form_Responses1[[#All],[Instagram account
(ex. idenel_official - Do not put "@")]], LOWER(A2232)) &gt; 0, TRUE, FALSE)</f>
        <v>0</v>
      </c>
      <c r="J2232" s="14"/>
      <c r="K2232" s="11" t="str">
        <f>IFERROR(VLOOKUP(LOWER(A2232), '[1]설문지 응답 시트1'!I:N, 6, FALSE), "")</f>
        <v/>
      </c>
      <c r="L2232" s="13" t="b">
        <v>0</v>
      </c>
      <c r="M2232" s="13" t="b">
        <v>0</v>
      </c>
      <c r="N2232" s="11"/>
      <c r="O2232" s="12" t="str">
        <f>IF(ISBLANK(Table1[[#This Row],[예약일(확정)]]),"",Table1[[#This Row],[예약일(확정)]]+7)</f>
        <v/>
      </c>
      <c r="P2232" s="11"/>
      <c r="Q2232" s="11"/>
      <c r="R2232" s="11"/>
      <c r="S2232" s="11"/>
      <c r="T2232" s="11"/>
      <c r="U2232" s="10"/>
    </row>
    <row r="2233" spans="1:21" ht="17">
      <c r="A2233" s="71" t="s">
        <v>2866</v>
      </c>
      <c r="B2233" s="112" t="s">
        <v>2865</v>
      </c>
      <c r="C2233" s="111"/>
      <c r="D2233" s="24" t="s">
        <v>4</v>
      </c>
      <c r="E2233" s="20" t="str">
        <f ca="1">IF(AND(J2233&lt;&gt;"", O2233&lt;&gt;"", TODAY() &gt; O2233, N2233=""), "포스팅 지연",
IF(N2233&lt;&gt;"", "포스팅 완료",
IF(M2233=TRUE, "시술 완료",
IF(L2233=TRUE, "콘텐츠 가이드 전송",
IF(NOT(ISBLANK(J2233)), "예약 확정",
IF(I2233=TRUE, "구글폼 회신",
IF(H2233=TRUE, "구글폼 전송",
IF(G2233=TRUE, "거절",
IF(F2233=TRUE, "회신 수신",
"태핑 완료 회신대기")))))
))))</f>
        <v>태핑 완료 회신대기</v>
      </c>
      <c r="F2233" s="22" t="b">
        <v>0</v>
      </c>
      <c r="G2233" s="22" t="b">
        <v>0</v>
      </c>
      <c r="H2233" s="22" t="b">
        <v>0</v>
      </c>
      <c r="I2233" s="22" t="b">
        <f>IF(COUNTIF([1]!Form_Responses1[[#All],[Instagram account
(ex. idenel_official - Do not put "@")]], LOWER(A2233)) &gt; 0, TRUE, FALSE)</f>
        <v>0</v>
      </c>
      <c r="J2233" s="23"/>
      <c r="K2233" s="20" t="str">
        <f>IFERROR(VLOOKUP(LOWER(A2233), '[1]설문지 응답 시트1'!I:N, 6, FALSE), "")</f>
        <v/>
      </c>
      <c r="L2233" s="22" t="b">
        <v>0</v>
      </c>
      <c r="M2233" s="22" t="b">
        <v>0</v>
      </c>
      <c r="N2233" s="20"/>
      <c r="O2233" s="21" t="str">
        <f>IF(ISBLANK(Table1[[#This Row],[예약일(확정)]]),"",Table1[[#This Row],[예약일(확정)]]+7)</f>
        <v/>
      </c>
      <c r="P2233" s="20"/>
      <c r="Q2233" s="20"/>
      <c r="R2233" s="20"/>
      <c r="S2233" s="20"/>
      <c r="T2233" s="20"/>
      <c r="U2233" s="19"/>
    </row>
    <row r="2234" spans="1:21" ht="17">
      <c r="A2234" s="124" t="s">
        <v>2864</v>
      </c>
      <c r="B2234" s="118" t="s">
        <v>2863</v>
      </c>
      <c r="C2234" s="121"/>
      <c r="D2234" s="15" t="s">
        <v>4</v>
      </c>
      <c r="E2234" s="11" t="str">
        <f ca="1">IF(AND(J2234&lt;&gt;"", O2234&lt;&gt;"", TODAY() &gt; O2234, N2234=""), "포스팅 지연",
IF(N2234&lt;&gt;"", "포스팅 완료",
IF(M2234=TRUE, "시술 완료",
IF(L2234=TRUE, "콘텐츠 가이드 전송",
IF(NOT(ISBLANK(J2234)), "예약 확정",
IF(I2234=TRUE, "구글폼 회신",
IF(H2234=TRUE, "구글폼 전송",
IF(G2234=TRUE, "거절",
IF(F2234=TRUE, "회신 수신",
"태핑 완료 회신대기")))))
))))</f>
        <v>태핑 완료 회신대기</v>
      </c>
      <c r="F2234" s="13" t="b">
        <v>0</v>
      </c>
      <c r="G2234" s="13" t="b">
        <v>0</v>
      </c>
      <c r="H2234" s="13" t="b">
        <v>0</v>
      </c>
      <c r="I2234" s="13" t="b">
        <f>IF(COUNTIF([1]!Form_Responses1[[#All],[Instagram account
(ex. idenel_official - Do not put "@")]], LOWER(A2234)) &gt; 0, TRUE, FALSE)</f>
        <v>0</v>
      </c>
      <c r="J2234" s="14"/>
      <c r="K2234" s="11" t="str">
        <f>IFERROR(VLOOKUP(LOWER(A2234), '[1]설문지 응답 시트1'!I:N, 6, FALSE), "")</f>
        <v/>
      </c>
      <c r="L2234" s="13" t="b">
        <v>0</v>
      </c>
      <c r="M2234" s="13" t="b">
        <v>0</v>
      </c>
      <c r="N2234" s="11"/>
      <c r="O2234" s="12" t="str">
        <f>IF(ISBLANK(Table1[[#This Row],[예약일(확정)]]),"",Table1[[#This Row],[예약일(확정)]]+7)</f>
        <v/>
      </c>
      <c r="P2234" s="11"/>
      <c r="Q2234" s="11"/>
      <c r="R2234" s="11"/>
      <c r="S2234" s="11"/>
      <c r="T2234" s="11"/>
      <c r="U2234" s="10"/>
    </row>
    <row r="2235" spans="1:21" ht="17">
      <c r="A2235" s="71" t="s">
        <v>2862</v>
      </c>
      <c r="B2235" s="112" t="s">
        <v>2861</v>
      </c>
      <c r="C2235" s="111"/>
      <c r="D2235" s="24" t="s">
        <v>4</v>
      </c>
      <c r="E2235" s="20" t="str">
        <f ca="1">IF(AND(J2235&lt;&gt;"", O2235&lt;&gt;"", TODAY() &gt; O2235, N2235=""), "포스팅 지연",
IF(N2235&lt;&gt;"", "포스팅 완료",
IF(M2235=TRUE, "시술 완료",
IF(L2235=TRUE, "콘텐츠 가이드 전송",
IF(NOT(ISBLANK(J2235)), "예약 확정",
IF(I2235=TRUE, "구글폼 회신",
IF(H2235=TRUE, "구글폼 전송",
IF(G2235=TRUE, "거절",
IF(F2235=TRUE, "회신 수신",
"태핑 완료 회신대기")))))
))))</f>
        <v>태핑 완료 회신대기</v>
      </c>
      <c r="F2235" s="22" t="b">
        <v>0</v>
      </c>
      <c r="G2235" s="22" t="b">
        <v>0</v>
      </c>
      <c r="H2235" s="22" t="b">
        <v>0</v>
      </c>
      <c r="I2235" s="22" t="b">
        <f>IF(COUNTIF([1]!Form_Responses1[[#All],[Instagram account
(ex. idenel_official - Do not put "@")]], LOWER(A2235)) &gt; 0, TRUE, FALSE)</f>
        <v>0</v>
      </c>
      <c r="J2235" s="23"/>
      <c r="K2235" s="20" t="str">
        <f>IFERROR(VLOOKUP(LOWER(A2235), '[1]설문지 응답 시트1'!I:N, 6, FALSE), "")</f>
        <v/>
      </c>
      <c r="L2235" s="22" t="b">
        <v>0</v>
      </c>
      <c r="M2235" s="22" t="b">
        <v>0</v>
      </c>
      <c r="N2235" s="20"/>
      <c r="O2235" s="21" t="str">
        <f>IF(ISBLANK(Table1[[#This Row],[예약일(확정)]]),"",Table1[[#This Row],[예약일(확정)]]+7)</f>
        <v/>
      </c>
      <c r="P2235" s="20"/>
      <c r="Q2235" s="20"/>
      <c r="R2235" s="20"/>
      <c r="S2235" s="20"/>
      <c r="T2235" s="20"/>
      <c r="U2235" s="19"/>
    </row>
    <row r="2236" spans="1:21" ht="17">
      <c r="A2236" s="124" t="s">
        <v>2860</v>
      </c>
      <c r="B2236" s="118" t="s">
        <v>2859</v>
      </c>
      <c r="C2236" s="121"/>
      <c r="D2236" s="15" t="s">
        <v>4</v>
      </c>
      <c r="E2236" s="11" t="str">
        <f ca="1">IF(AND(J2236&lt;&gt;"", O2236&lt;&gt;"", TODAY() &gt; O2236, N2236=""), "포스팅 지연",
IF(N2236&lt;&gt;"", "포스팅 완료",
IF(M2236=TRUE, "시술 완료",
IF(L2236=TRUE, "콘텐츠 가이드 전송",
IF(NOT(ISBLANK(J2236)), "예약 확정",
IF(I2236=TRUE, "구글폼 회신",
IF(H2236=TRUE, "구글폼 전송",
IF(G2236=TRUE, "거절",
IF(F2236=TRUE, "회신 수신",
"태핑 완료 회신대기")))))
))))</f>
        <v>태핑 완료 회신대기</v>
      </c>
      <c r="F2236" s="13" t="b">
        <v>0</v>
      </c>
      <c r="G2236" s="13" t="b">
        <v>0</v>
      </c>
      <c r="H2236" s="13" t="b">
        <v>0</v>
      </c>
      <c r="I2236" s="13" t="b">
        <f>IF(COUNTIF([1]!Form_Responses1[[#All],[Instagram account
(ex. idenel_official - Do not put "@")]], LOWER(A2236)) &gt; 0, TRUE, FALSE)</f>
        <v>0</v>
      </c>
      <c r="J2236" s="14"/>
      <c r="K2236" s="11" t="str">
        <f>IFERROR(VLOOKUP(LOWER(A2236), '[1]설문지 응답 시트1'!I:N, 6, FALSE), "")</f>
        <v/>
      </c>
      <c r="L2236" s="13" t="b">
        <v>0</v>
      </c>
      <c r="M2236" s="13" t="b">
        <v>0</v>
      </c>
      <c r="N2236" s="11"/>
      <c r="O2236" s="12" t="str">
        <f>IF(ISBLANK(Table1[[#This Row],[예약일(확정)]]),"",Table1[[#This Row],[예약일(확정)]]+7)</f>
        <v/>
      </c>
      <c r="P2236" s="11"/>
      <c r="Q2236" s="11"/>
      <c r="R2236" s="11"/>
      <c r="S2236" s="11"/>
      <c r="T2236" s="11"/>
      <c r="U2236" s="10"/>
    </row>
    <row r="2237" spans="1:21" ht="17">
      <c r="A2237" s="71" t="s">
        <v>2858</v>
      </c>
      <c r="B2237" s="112" t="s">
        <v>2857</v>
      </c>
      <c r="C2237" s="111"/>
      <c r="D2237" s="24" t="s">
        <v>4</v>
      </c>
      <c r="E2237" s="20" t="str">
        <f ca="1">IF(AND(J2237&lt;&gt;"", O2237&lt;&gt;"", TODAY() &gt; O2237, N2237=""), "포스팅 지연",
IF(N2237&lt;&gt;"", "포스팅 완료",
IF(M2237=TRUE, "시술 완료",
IF(L2237=TRUE, "콘텐츠 가이드 전송",
IF(NOT(ISBLANK(J2237)), "예약 확정",
IF(I2237=TRUE, "구글폼 회신",
IF(H2237=TRUE, "구글폼 전송",
IF(G2237=TRUE, "거절",
IF(F2237=TRUE, "회신 수신",
"태핑 완료 회신대기")))))
))))</f>
        <v>태핑 완료 회신대기</v>
      </c>
      <c r="F2237" s="22" t="b">
        <v>0</v>
      </c>
      <c r="G2237" s="22" t="b">
        <v>0</v>
      </c>
      <c r="H2237" s="22" t="b">
        <v>0</v>
      </c>
      <c r="I2237" s="22" t="b">
        <f>IF(COUNTIF([1]!Form_Responses1[[#All],[Instagram account
(ex. idenel_official - Do not put "@")]], LOWER(A2237)) &gt; 0, TRUE, FALSE)</f>
        <v>0</v>
      </c>
      <c r="J2237" s="23"/>
      <c r="K2237" s="20" t="str">
        <f>IFERROR(VLOOKUP(LOWER(A2237), '[1]설문지 응답 시트1'!I:N, 6, FALSE), "")</f>
        <v/>
      </c>
      <c r="L2237" s="22" t="b">
        <v>0</v>
      </c>
      <c r="M2237" s="22" t="b">
        <v>0</v>
      </c>
      <c r="N2237" s="20"/>
      <c r="O2237" s="21" t="str">
        <f>IF(ISBLANK(Table1[[#This Row],[예약일(확정)]]),"",Table1[[#This Row],[예약일(확정)]]+7)</f>
        <v/>
      </c>
      <c r="P2237" s="20"/>
      <c r="Q2237" s="20"/>
      <c r="R2237" s="20"/>
      <c r="S2237" s="20"/>
      <c r="T2237" s="20"/>
      <c r="U2237" s="19"/>
    </row>
    <row r="2238" spans="1:21" ht="17">
      <c r="A2238" s="124" t="s">
        <v>2856</v>
      </c>
      <c r="B2238" s="118" t="s">
        <v>2855</v>
      </c>
      <c r="C2238" s="121"/>
      <c r="D2238" s="15" t="s">
        <v>4</v>
      </c>
      <c r="E2238" s="11" t="str">
        <f ca="1">IF(AND(J2238&lt;&gt;"", O2238&lt;&gt;"", TODAY() &gt; O2238, N2238=""), "포스팅 지연",
IF(N2238&lt;&gt;"", "포스팅 완료",
IF(M2238=TRUE, "시술 완료",
IF(L2238=TRUE, "콘텐츠 가이드 전송",
IF(NOT(ISBLANK(J2238)), "예약 확정",
IF(I2238=TRUE, "구글폼 회신",
IF(H2238=TRUE, "구글폼 전송",
IF(G2238=TRUE, "거절",
IF(F2238=TRUE, "회신 수신",
"태핑 완료 회신대기")))))
))))</f>
        <v>태핑 완료 회신대기</v>
      </c>
      <c r="F2238" s="13" t="b">
        <v>0</v>
      </c>
      <c r="G2238" s="13" t="b">
        <v>0</v>
      </c>
      <c r="H2238" s="13" t="b">
        <v>0</v>
      </c>
      <c r="I2238" s="13" t="b">
        <f>IF(COUNTIF([1]!Form_Responses1[[#All],[Instagram account
(ex. idenel_official - Do not put "@")]], LOWER(A2238)) &gt; 0, TRUE, FALSE)</f>
        <v>0</v>
      </c>
      <c r="J2238" s="14"/>
      <c r="K2238" s="11" t="str">
        <f>IFERROR(VLOOKUP(LOWER(A2238), '[1]설문지 응답 시트1'!I:N, 6, FALSE), "")</f>
        <v/>
      </c>
      <c r="L2238" s="13" t="b">
        <v>0</v>
      </c>
      <c r="M2238" s="13" t="b">
        <v>0</v>
      </c>
      <c r="N2238" s="11"/>
      <c r="O2238" s="12" t="str">
        <f>IF(ISBLANK(Table1[[#This Row],[예약일(확정)]]),"",Table1[[#This Row],[예약일(확정)]]+7)</f>
        <v/>
      </c>
      <c r="P2238" s="11"/>
      <c r="Q2238" s="11"/>
      <c r="R2238" s="11"/>
      <c r="S2238" s="11"/>
      <c r="T2238" s="11"/>
      <c r="U2238" s="10"/>
    </row>
    <row r="2239" spans="1:21" ht="17">
      <c r="A2239" s="71" t="s">
        <v>2854</v>
      </c>
      <c r="B2239" s="112" t="s">
        <v>2853</v>
      </c>
      <c r="C2239" s="111"/>
      <c r="D2239" s="24" t="s">
        <v>4</v>
      </c>
      <c r="E2239" s="20" t="str">
        <f ca="1">IF(AND(J2239&lt;&gt;"", O2239&lt;&gt;"", TODAY() &gt; O2239, N2239=""), "포스팅 지연",
IF(N2239&lt;&gt;"", "포스팅 완료",
IF(M2239=TRUE, "시술 완료",
IF(L2239=TRUE, "콘텐츠 가이드 전송",
IF(NOT(ISBLANK(J2239)), "예약 확정",
IF(I2239=TRUE, "구글폼 회신",
IF(H2239=TRUE, "구글폼 전송",
IF(G2239=TRUE, "거절",
IF(F2239=TRUE, "회신 수신",
"태핑 완료 회신대기")))))
))))</f>
        <v>태핑 완료 회신대기</v>
      </c>
      <c r="F2239" s="22" t="b">
        <v>0</v>
      </c>
      <c r="G2239" s="22" t="b">
        <v>0</v>
      </c>
      <c r="H2239" s="22" t="b">
        <v>0</v>
      </c>
      <c r="I2239" s="22" t="b">
        <f>IF(COUNTIF([1]!Form_Responses1[[#All],[Instagram account
(ex. idenel_official - Do not put "@")]], LOWER(A2239)) &gt; 0, TRUE, FALSE)</f>
        <v>0</v>
      </c>
      <c r="J2239" s="23"/>
      <c r="K2239" s="20" t="str">
        <f>IFERROR(VLOOKUP(LOWER(A2239), '[1]설문지 응답 시트1'!I:N, 6, FALSE), "")</f>
        <v/>
      </c>
      <c r="L2239" s="22" t="b">
        <v>0</v>
      </c>
      <c r="M2239" s="22" t="b">
        <v>0</v>
      </c>
      <c r="N2239" s="20"/>
      <c r="O2239" s="21" t="str">
        <f>IF(ISBLANK(Table1[[#This Row],[예약일(확정)]]),"",Table1[[#This Row],[예약일(확정)]]+7)</f>
        <v/>
      </c>
      <c r="P2239" s="20"/>
      <c r="Q2239" s="20"/>
      <c r="R2239" s="20"/>
      <c r="S2239" s="20"/>
      <c r="T2239" s="20"/>
      <c r="U2239" s="19"/>
    </row>
    <row r="2240" spans="1:21" ht="17">
      <c r="A2240" s="136" t="s">
        <v>2852</v>
      </c>
      <c r="B2240" s="118" t="s">
        <v>2851</v>
      </c>
      <c r="C2240" s="121"/>
      <c r="D2240" s="15" t="s">
        <v>4</v>
      </c>
      <c r="E2240" s="11" t="str">
        <f ca="1">IF(AND(J2240&lt;&gt;"", O2240&lt;&gt;"", TODAY() &gt; O2240, N2240=""), "포스팅 지연",
IF(N2240&lt;&gt;"", "포스팅 완료",
IF(M2240=TRUE, "시술 완료",
IF(L2240=TRUE, "콘텐츠 가이드 전송",
IF(NOT(ISBLANK(J2240)), "예약 확정",
IF(I2240=TRUE, "구글폼 회신",
IF(H2240=TRUE, "구글폼 전송",
IF(G2240=TRUE, "거절",
IF(F2240=TRUE, "회신 수신",
"태핑 완료 회신대기")))))
))))</f>
        <v>태핑 완료 회신대기</v>
      </c>
      <c r="F2240" s="13" t="b">
        <v>0</v>
      </c>
      <c r="G2240" s="13" t="b">
        <v>0</v>
      </c>
      <c r="H2240" s="13" t="b">
        <v>0</v>
      </c>
      <c r="I2240" s="13" t="b">
        <f>IF(COUNTIF([1]!Form_Responses1[[#All],[Instagram account
(ex. idenel_official - Do not put "@")]], LOWER(A2240)) &gt; 0, TRUE, FALSE)</f>
        <v>0</v>
      </c>
      <c r="J2240" s="14"/>
      <c r="K2240" s="11" t="str">
        <f>IFERROR(VLOOKUP(LOWER(A2240), '[1]설문지 응답 시트1'!I:N, 6, FALSE), "")</f>
        <v/>
      </c>
      <c r="L2240" s="13" t="b">
        <v>0</v>
      </c>
      <c r="M2240" s="13" t="b">
        <v>0</v>
      </c>
      <c r="N2240" s="11"/>
      <c r="O2240" s="12" t="str">
        <f>IF(ISBLANK(Table1[[#This Row],[예약일(확정)]]),"",Table1[[#This Row],[예약일(확정)]]+7)</f>
        <v/>
      </c>
      <c r="P2240" s="11"/>
      <c r="Q2240" s="11"/>
      <c r="R2240" s="11"/>
      <c r="S2240" s="11"/>
      <c r="T2240" s="11"/>
      <c r="U2240" s="10"/>
    </row>
    <row r="2241" spans="1:21" ht="17">
      <c r="A2241" s="71" t="s">
        <v>2850</v>
      </c>
      <c r="B2241" s="112" t="s">
        <v>2849</v>
      </c>
      <c r="C2241" s="111"/>
      <c r="D2241" s="24" t="s">
        <v>4</v>
      </c>
      <c r="E2241" s="20" t="str">
        <f ca="1">IF(AND(J2241&lt;&gt;"", O2241&lt;&gt;"", TODAY() &gt; O2241, N2241=""), "포스팅 지연",
IF(N2241&lt;&gt;"", "포스팅 완료",
IF(M2241=TRUE, "시술 완료",
IF(L2241=TRUE, "콘텐츠 가이드 전송",
IF(NOT(ISBLANK(J2241)), "예약 확정",
IF(I2241=TRUE, "구글폼 회신",
IF(H2241=TRUE, "구글폼 전송",
IF(G2241=TRUE, "거절",
IF(F2241=TRUE, "회신 수신",
"태핑 완료 회신대기")))))
))))</f>
        <v>태핑 완료 회신대기</v>
      </c>
      <c r="F2241" s="22" t="b">
        <v>0</v>
      </c>
      <c r="G2241" s="22" t="b">
        <v>0</v>
      </c>
      <c r="H2241" s="22" t="b">
        <v>0</v>
      </c>
      <c r="I2241" s="22" t="b">
        <f>IF(COUNTIF([1]!Form_Responses1[[#All],[Instagram account
(ex. idenel_official - Do not put "@")]], LOWER(A2241)) &gt; 0, TRUE, FALSE)</f>
        <v>0</v>
      </c>
      <c r="J2241" s="23"/>
      <c r="K2241" s="20" t="str">
        <f>IFERROR(VLOOKUP(LOWER(A2241), '[1]설문지 응답 시트1'!I:N, 6, FALSE), "")</f>
        <v/>
      </c>
      <c r="L2241" s="22" t="b">
        <v>0</v>
      </c>
      <c r="M2241" s="22" t="b">
        <v>0</v>
      </c>
      <c r="N2241" s="20"/>
      <c r="O2241" s="21" t="str">
        <f>IF(ISBLANK(Table1[[#This Row],[예약일(확정)]]),"",Table1[[#This Row],[예약일(확정)]]+7)</f>
        <v/>
      </c>
      <c r="P2241" s="20"/>
      <c r="Q2241" s="20"/>
      <c r="R2241" s="20"/>
      <c r="S2241" s="20"/>
      <c r="T2241" s="20"/>
      <c r="U2241" s="19"/>
    </row>
    <row r="2242" spans="1:21" ht="17">
      <c r="A2242" s="124" t="s">
        <v>2848</v>
      </c>
      <c r="B2242" s="118" t="s">
        <v>2847</v>
      </c>
      <c r="C2242" s="121"/>
      <c r="D2242" s="15" t="s">
        <v>4</v>
      </c>
      <c r="E2242" s="11" t="str">
        <f ca="1">IF(AND(J2242&lt;&gt;"", O2242&lt;&gt;"", TODAY() &gt; O2242, N2242=""), "포스팅 지연",
IF(N2242&lt;&gt;"", "포스팅 완료",
IF(M2242=TRUE, "시술 완료",
IF(L2242=TRUE, "콘텐츠 가이드 전송",
IF(NOT(ISBLANK(J2242)), "예약 확정",
IF(I2242=TRUE, "구글폼 회신",
IF(H2242=TRUE, "구글폼 전송",
IF(G2242=TRUE, "거절",
IF(F2242=TRUE, "회신 수신",
"태핑 완료 회신대기")))))
))))</f>
        <v>태핑 완료 회신대기</v>
      </c>
      <c r="F2242" s="13" t="b">
        <v>0</v>
      </c>
      <c r="G2242" s="13" t="b">
        <v>0</v>
      </c>
      <c r="H2242" s="13" t="b">
        <v>0</v>
      </c>
      <c r="I2242" s="13" t="b">
        <f>IF(COUNTIF([1]!Form_Responses1[[#All],[Instagram account
(ex. idenel_official - Do not put "@")]], LOWER(A2242)) &gt; 0, TRUE, FALSE)</f>
        <v>0</v>
      </c>
      <c r="J2242" s="14"/>
      <c r="K2242" s="11" t="str">
        <f>IFERROR(VLOOKUP(LOWER(A2242), '[1]설문지 응답 시트1'!I:N, 6, FALSE), "")</f>
        <v/>
      </c>
      <c r="L2242" s="13" t="b">
        <v>0</v>
      </c>
      <c r="M2242" s="13" t="b">
        <v>0</v>
      </c>
      <c r="N2242" s="11"/>
      <c r="O2242" s="12" t="str">
        <f>IF(ISBLANK(Table1[[#This Row],[예약일(확정)]]),"",Table1[[#This Row],[예약일(확정)]]+7)</f>
        <v/>
      </c>
      <c r="P2242" s="11"/>
      <c r="Q2242" s="11"/>
      <c r="R2242" s="11"/>
      <c r="S2242" s="11"/>
      <c r="T2242" s="11"/>
      <c r="U2242" s="10"/>
    </row>
    <row r="2243" spans="1:21" ht="17">
      <c r="A2243" s="71" t="s">
        <v>2846</v>
      </c>
      <c r="B2243" s="112" t="s">
        <v>2845</v>
      </c>
      <c r="C2243" s="111"/>
      <c r="D2243" s="24" t="s">
        <v>4</v>
      </c>
      <c r="E2243" s="20" t="str">
        <f ca="1">IF(AND(J2243&lt;&gt;"", O2243&lt;&gt;"", TODAY() &gt; O2243, N2243=""), "포스팅 지연",
IF(N2243&lt;&gt;"", "포스팅 완료",
IF(M2243=TRUE, "시술 완료",
IF(L2243=TRUE, "콘텐츠 가이드 전송",
IF(NOT(ISBLANK(J2243)), "예약 확정",
IF(I2243=TRUE, "구글폼 회신",
IF(H2243=TRUE, "구글폼 전송",
IF(G2243=TRUE, "거절",
IF(F2243=TRUE, "회신 수신",
"태핑 완료 회신대기")))))
))))</f>
        <v>태핑 완료 회신대기</v>
      </c>
      <c r="F2243" s="22" t="b">
        <v>0</v>
      </c>
      <c r="G2243" s="22" t="b">
        <v>0</v>
      </c>
      <c r="H2243" s="22" t="b">
        <v>0</v>
      </c>
      <c r="I2243" s="22" t="b">
        <f>IF(COUNTIF([1]!Form_Responses1[[#All],[Instagram account
(ex. idenel_official - Do not put "@")]], LOWER(A2243)) &gt; 0, TRUE, FALSE)</f>
        <v>0</v>
      </c>
      <c r="J2243" s="23"/>
      <c r="K2243" s="20" t="str">
        <f>IFERROR(VLOOKUP(LOWER(A2243), '[1]설문지 응답 시트1'!I:N, 6, FALSE), "")</f>
        <v/>
      </c>
      <c r="L2243" s="22" t="b">
        <v>0</v>
      </c>
      <c r="M2243" s="22" t="b">
        <v>0</v>
      </c>
      <c r="N2243" s="20"/>
      <c r="O2243" s="21" t="str">
        <f>IF(ISBLANK(Table1[[#This Row],[예약일(확정)]]),"",Table1[[#This Row],[예약일(확정)]]+7)</f>
        <v/>
      </c>
      <c r="P2243" s="20"/>
      <c r="Q2243" s="20"/>
      <c r="R2243" s="20"/>
      <c r="S2243" s="20"/>
      <c r="T2243" s="20"/>
      <c r="U2243" s="19"/>
    </row>
    <row r="2244" spans="1:21" ht="17">
      <c r="A2244" s="124" t="s">
        <v>2844</v>
      </c>
      <c r="B2244" s="118" t="s">
        <v>2843</v>
      </c>
      <c r="C2244" s="121"/>
      <c r="D2244" s="15" t="s">
        <v>4</v>
      </c>
      <c r="E2244" s="11" t="str">
        <f ca="1">IF(AND(J2244&lt;&gt;"", O2244&lt;&gt;"", TODAY() &gt; O2244, N2244=""), "포스팅 지연",
IF(N2244&lt;&gt;"", "포스팅 완료",
IF(M2244=TRUE, "시술 완료",
IF(L2244=TRUE, "콘텐츠 가이드 전송",
IF(NOT(ISBLANK(J2244)), "예약 확정",
IF(I2244=TRUE, "구글폼 회신",
IF(H2244=TRUE, "구글폼 전송",
IF(G2244=TRUE, "거절",
IF(F2244=TRUE, "회신 수신",
"태핑 완료 회신대기")))))
))))</f>
        <v>태핑 완료 회신대기</v>
      </c>
      <c r="F2244" s="13" t="b">
        <v>0</v>
      </c>
      <c r="G2244" s="13" t="b">
        <v>0</v>
      </c>
      <c r="H2244" s="13" t="b">
        <v>0</v>
      </c>
      <c r="I2244" s="13" t="b">
        <f>IF(COUNTIF([1]!Form_Responses1[[#All],[Instagram account
(ex. idenel_official - Do not put "@")]], LOWER(A2244)) &gt; 0, TRUE, FALSE)</f>
        <v>0</v>
      </c>
      <c r="J2244" s="14"/>
      <c r="K2244" s="11" t="str">
        <f>IFERROR(VLOOKUP(LOWER(A2244), '[1]설문지 응답 시트1'!I:N, 6, FALSE), "")</f>
        <v/>
      </c>
      <c r="L2244" s="13" t="b">
        <v>0</v>
      </c>
      <c r="M2244" s="13" t="b">
        <v>0</v>
      </c>
      <c r="N2244" s="11"/>
      <c r="O2244" s="12" t="str">
        <f>IF(ISBLANK(Table1[[#This Row],[예약일(확정)]]),"",Table1[[#This Row],[예약일(확정)]]+7)</f>
        <v/>
      </c>
      <c r="P2244" s="11"/>
      <c r="Q2244" s="11"/>
      <c r="R2244" s="11"/>
      <c r="S2244" s="11"/>
      <c r="T2244" s="11"/>
      <c r="U2244" s="10"/>
    </row>
    <row r="2245" spans="1:21" ht="17">
      <c r="A2245" s="71" t="s">
        <v>2842</v>
      </c>
      <c r="B2245" s="112" t="s">
        <v>2841</v>
      </c>
      <c r="C2245" s="111"/>
      <c r="D2245" s="24" t="s">
        <v>4</v>
      </c>
      <c r="E2245" s="20" t="str">
        <f ca="1">IF(AND(J2245&lt;&gt;"", O2245&lt;&gt;"", TODAY() &gt; O2245, N2245=""), "포스팅 지연",
IF(N2245&lt;&gt;"", "포스팅 완료",
IF(M2245=TRUE, "시술 완료",
IF(L2245=TRUE, "콘텐츠 가이드 전송",
IF(NOT(ISBLANK(J2245)), "예약 확정",
IF(I2245=TRUE, "구글폼 회신",
IF(H2245=TRUE, "구글폼 전송",
IF(G2245=TRUE, "거절",
IF(F2245=TRUE, "회신 수신",
"태핑 완료 회신대기")))))
))))</f>
        <v>태핑 완료 회신대기</v>
      </c>
      <c r="F2245" s="22" t="b">
        <v>0</v>
      </c>
      <c r="G2245" s="22" t="b">
        <v>0</v>
      </c>
      <c r="H2245" s="22" t="b">
        <v>0</v>
      </c>
      <c r="I2245" s="22" t="b">
        <f>IF(COUNTIF([1]!Form_Responses1[[#All],[Instagram account
(ex. idenel_official - Do not put "@")]], LOWER(A2245)) &gt; 0, TRUE, FALSE)</f>
        <v>0</v>
      </c>
      <c r="J2245" s="23"/>
      <c r="K2245" s="20" t="str">
        <f>IFERROR(VLOOKUP(LOWER(A2245), '[1]설문지 응답 시트1'!I:N, 6, FALSE), "")</f>
        <v/>
      </c>
      <c r="L2245" s="22" t="b">
        <v>0</v>
      </c>
      <c r="M2245" s="22" t="b">
        <v>0</v>
      </c>
      <c r="N2245" s="20"/>
      <c r="O2245" s="21" t="str">
        <f>IF(ISBLANK(Table1[[#This Row],[예약일(확정)]]),"",Table1[[#This Row],[예약일(확정)]]+7)</f>
        <v/>
      </c>
      <c r="P2245" s="20"/>
      <c r="Q2245" s="20"/>
      <c r="R2245" s="20"/>
      <c r="S2245" s="20"/>
      <c r="T2245" s="20"/>
      <c r="U2245" s="19"/>
    </row>
    <row r="2246" spans="1:21" ht="17">
      <c r="A2246" s="124" t="s">
        <v>2840</v>
      </c>
      <c r="B2246" s="118" t="s">
        <v>2839</v>
      </c>
      <c r="C2246" s="121"/>
      <c r="D2246" s="15" t="s">
        <v>4</v>
      </c>
      <c r="E2246" s="11" t="str">
        <f ca="1">IF(AND(J2246&lt;&gt;"", O2246&lt;&gt;"", TODAY() &gt; O2246, N2246=""), "포스팅 지연",
IF(N2246&lt;&gt;"", "포스팅 완료",
IF(M2246=TRUE, "시술 완료",
IF(L2246=TRUE, "콘텐츠 가이드 전송",
IF(NOT(ISBLANK(J2246)), "예약 확정",
IF(I2246=TRUE, "구글폼 회신",
IF(H2246=TRUE, "구글폼 전송",
IF(G2246=TRUE, "거절",
IF(F2246=TRUE, "회신 수신",
"태핑 완료 회신대기")))))
))))</f>
        <v>태핑 완료 회신대기</v>
      </c>
      <c r="F2246" s="13" t="b">
        <v>0</v>
      </c>
      <c r="G2246" s="13" t="b">
        <v>0</v>
      </c>
      <c r="H2246" s="13" t="b">
        <v>0</v>
      </c>
      <c r="I2246" s="13" t="b">
        <f>IF(COUNTIF([1]!Form_Responses1[[#All],[Instagram account
(ex. idenel_official - Do not put "@")]], LOWER(A2246)) &gt; 0, TRUE, FALSE)</f>
        <v>0</v>
      </c>
      <c r="J2246" s="14"/>
      <c r="K2246" s="11" t="str">
        <f>IFERROR(VLOOKUP(LOWER(A2246), '[1]설문지 응답 시트1'!I:N, 6, FALSE), "")</f>
        <v/>
      </c>
      <c r="L2246" s="13" t="b">
        <v>0</v>
      </c>
      <c r="M2246" s="13" t="b">
        <v>0</v>
      </c>
      <c r="N2246" s="11"/>
      <c r="O2246" s="12" t="str">
        <f>IF(ISBLANK(Table1[[#This Row],[예약일(확정)]]),"",Table1[[#This Row],[예약일(확정)]]+7)</f>
        <v/>
      </c>
      <c r="P2246" s="11"/>
      <c r="Q2246" s="11"/>
      <c r="R2246" s="11"/>
      <c r="S2246" s="11"/>
      <c r="T2246" s="11"/>
      <c r="U2246" s="10"/>
    </row>
    <row r="2247" spans="1:21" ht="17">
      <c r="A2247" s="71" t="s">
        <v>2838</v>
      </c>
      <c r="B2247" s="112" t="s">
        <v>2837</v>
      </c>
      <c r="C2247" s="111"/>
      <c r="D2247" s="24" t="s">
        <v>4</v>
      </c>
      <c r="E2247" s="20" t="str">
        <f ca="1">IF(AND(J2247&lt;&gt;"", O2247&lt;&gt;"", TODAY() &gt; O2247, N2247=""), "포스팅 지연",
IF(N2247&lt;&gt;"", "포스팅 완료",
IF(M2247=TRUE, "시술 완료",
IF(L2247=TRUE, "콘텐츠 가이드 전송",
IF(NOT(ISBLANK(J2247)), "예약 확정",
IF(I2247=TRUE, "구글폼 회신",
IF(H2247=TRUE, "구글폼 전송",
IF(G2247=TRUE, "거절",
IF(F2247=TRUE, "회신 수신",
"태핑 완료 회신대기")))))
))))</f>
        <v>회신 수신</v>
      </c>
      <c r="F2247" s="22" t="b">
        <v>1</v>
      </c>
      <c r="G2247" s="22" t="b">
        <v>0</v>
      </c>
      <c r="H2247" s="22" t="b">
        <v>0</v>
      </c>
      <c r="I2247" s="22" t="b">
        <f>IF(COUNTIF([1]!Form_Responses1[[#All],[Instagram account
(ex. idenel_official - Do not put "@")]], LOWER(A2247)) &gt; 0, TRUE, FALSE)</f>
        <v>0</v>
      </c>
      <c r="J2247" s="23"/>
      <c r="K2247" s="20" t="str">
        <f>IFERROR(VLOOKUP(LOWER(A2247), '[1]설문지 응답 시트1'!I:N, 6, FALSE), "")</f>
        <v/>
      </c>
      <c r="L2247" s="22" t="b">
        <v>0</v>
      </c>
      <c r="M2247" s="22" t="b">
        <v>0</v>
      </c>
      <c r="N2247" s="20"/>
      <c r="O2247" s="21" t="str">
        <f>IF(ISBLANK(Table1[[#This Row],[예약일(확정)]]),"",Table1[[#This Row],[예약일(확정)]]+7)</f>
        <v/>
      </c>
      <c r="P2247" s="20"/>
      <c r="Q2247" s="20"/>
      <c r="R2247" s="20"/>
      <c r="S2247" s="20"/>
      <c r="T2247" s="20"/>
      <c r="U2247" s="19"/>
    </row>
    <row r="2248" spans="1:21" ht="17">
      <c r="A2248" s="124" t="s">
        <v>2836</v>
      </c>
      <c r="B2248" s="118" t="s">
        <v>2835</v>
      </c>
      <c r="C2248" s="121"/>
      <c r="D2248" s="15" t="s">
        <v>4</v>
      </c>
      <c r="E2248" s="11" t="str">
        <f ca="1">IF(AND(J2248&lt;&gt;"", O2248&lt;&gt;"", TODAY() &gt; O2248, N2248=""), "포스팅 지연",
IF(N2248&lt;&gt;"", "포스팅 완료",
IF(M2248=TRUE, "시술 완료",
IF(L2248=TRUE, "콘텐츠 가이드 전송",
IF(NOT(ISBLANK(J2248)), "예약 확정",
IF(I2248=TRUE, "구글폼 회신",
IF(H2248=TRUE, "구글폼 전송",
IF(G2248=TRUE, "거절",
IF(F2248=TRUE, "회신 수신",
"태핑 완료 회신대기")))))
))))</f>
        <v>태핑 완료 회신대기</v>
      </c>
      <c r="F2248" s="13" t="b">
        <v>0</v>
      </c>
      <c r="G2248" s="13" t="b">
        <v>0</v>
      </c>
      <c r="H2248" s="13" t="b">
        <v>0</v>
      </c>
      <c r="I2248" s="13" t="b">
        <f>IF(COUNTIF([1]!Form_Responses1[[#All],[Instagram account
(ex. idenel_official - Do not put "@")]], LOWER(A2248)) &gt; 0, TRUE, FALSE)</f>
        <v>0</v>
      </c>
      <c r="J2248" s="14"/>
      <c r="K2248" s="11" t="str">
        <f>IFERROR(VLOOKUP(LOWER(A2248), '[1]설문지 응답 시트1'!I:N, 6, FALSE), "")</f>
        <v/>
      </c>
      <c r="L2248" s="13" t="b">
        <v>0</v>
      </c>
      <c r="M2248" s="13" t="b">
        <v>0</v>
      </c>
      <c r="N2248" s="11"/>
      <c r="O2248" s="12" t="str">
        <f>IF(ISBLANK(Table1[[#This Row],[예약일(확정)]]),"",Table1[[#This Row],[예약일(확정)]]+7)</f>
        <v/>
      </c>
      <c r="P2248" s="11"/>
      <c r="Q2248" s="11"/>
      <c r="R2248" s="11"/>
      <c r="S2248" s="11"/>
      <c r="T2248" s="11"/>
      <c r="U2248" s="10"/>
    </row>
    <row r="2249" spans="1:21" ht="17">
      <c r="A2249" s="71" t="s">
        <v>2834</v>
      </c>
      <c r="B2249" s="112" t="s">
        <v>2833</v>
      </c>
      <c r="C2249" s="111"/>
      <c r="D2249" s="24" t="s">
        <v>4</v>
      </c>
      <c r="E2249" s="20" t="str">
        <f ca="1">IF(AND(J2249&lt;&gt;"", O2249&lt;&gt;"", TODAY() &gt; O2249, N2249=""), "포스팅 지연",
IF(N2249&lt;&gt;"", "포스팅 완료",
IF(M2249=TRUE, "시술 완료",
IF(L2249=TRUE, "콘텐츠 가이드 전송",
IF(NOT(ISBLANK(J2249)), "예약 확정",
IF(I2249=TRUE, "구글폼 회신",
IF(H2249=TRUE, "구글폼 전송",
IF(G2249=TRUE, "거절",
IF(F2249=TRUE, "회신 수신",
"태핑 완료 회신대기")))))
))))</f>
        <v>태핑 완료 회신대기</v>
      </c>
      <c r="F2249" s="22" t="b">
        <v>0</v>
      </c>
      <c r="G2249" s="22" t="b">
        <v>0</v>
      </c>
      <c r="H2249" s="22" t="b">
        <v>0</v>
      </c>
      <c r="I2249" s="22" t="b">
        <f>IF(COUNTIF([1]!Form_Responses1[[#All],[Instagram account
(ex. idenel_official - Do not put "@")]], LOWER(A2249)) &gt; 0, TRUE, FALSE)</f>
        <v>0</v>
      </c>
      <c r="J2249" s="23"/>
      <c r="K2249" s="20" t="str">
        <f>IFERROR(VLOOKUP(LOWER(A2249), '[1]설문지 응답 시트1'!I:N, 6, FALSE), "")</f>
        <v/>
      </c>
      <c r="L2249" s="22" t="b">
        <v>0</v>
      </c>
      <c r="M2249" s="22" t="b">
        <v>0</v>
      </c>
      <c r="N2249" s="20"/>
      <c r="O2249" s="21" t="str">
        <f>IF(ISBLANK(Table1[[#This Row],[예약일(확정)]]),"",Table1[[#This Row],[예약일(확정)]]+7)</f>
        <v/>
      </c>
      <c r="P2249" s="20"/>
      <c r="Q2249" s="20"/>
      <c r="R2249" s="20"/>
      <c r="S2249" s="20"/>
      <c r="T2249" s="20"/>
      <c r="U2249" s="19"/>
    </row>
    <row r="2250" spans="1:21" ht="17">
      <c r="A2250" s="124" t="s">
        <v>2832</v>
      </c>
      <c r="B2250" s="118" t="s">
        <v>2831</v>
      </c>
      <c r="C2250" s="121"/>
      <c r="D2250" s="15" t="s">
        <v>4</v>
      </c>
      <c r="E2250" s="11" t="str">
        <f ca="1">IF(AND(J2250&lt;&gt;"", O2250&lt;&gt;"", TODAY() &gt; O2250, N2250=""), "포스팅 지연",
IF(N2250&lt;&gt;"", "포스팅 완료",
IF(M2250=TRUE, "시술 완료",
IF(L2250=TRUE, "콘텐츠 가이드 전송",
IF(NOT(ISBLANK(J2250)), "예약 확정",
IF(I2250=TRUE, "구글폼 회신",
IF(H2250=TRUE, "구글폼 전송",
IF(G2250=TRUE, "거절",
IF(F2250=TRUE, "회신 수신",
"태핑 완료 회신대기")))))
))))</f>
        <v>태핑 완료 회신대기</v>
      </c>
      <c r="F2250" s="13" t="b">
        <v>0</v>
      </c>
      <c r="G2250" s="13" t="b">
        <v>0</v>
      </c>
      <c r="H2250" s="13" t="b">
        <v>0</v>
      </c>
      <c r="I2250" s="13" t="b">
        <f>IF(COUNTIF([1]!Form_Responses1[[#All],[Instagram account
(ex. idenel_official - Do not put "@")]], LOWER(A2250)) &gt; 0, TRUE, FALSE)</f>
        <v>0</v>
      </c>
      <c r="J2250" s="14"/>
      <c r="K2250" s="11" t="str">
        <f>IFERROR(VLOOKUP(LOWER(A2250), '[1]설문지 응답 시트1'!I:N, 6, FALSE), "")</f>
        <v/>
      </c>
      <c r="L2250" s="13" t="b">
        <v>0</v>
      </c>
      <c r="M2250" s="13" t="b">
        <v>0</v>
      </c>
      <c r="N2250" s="11"/>
      <c r="O2250" s="12" t="str">
        <f>IF(ISBLANK(Table1[[#This Row],[예약일(확정)]]),"",Table1[[#This Row],[예약일(확정)]]+7)</f>
        <v/>
      </c>
      <c r="P2250" s="11"/>
      <c r="Q2250" s="11"/>
      <c r="R2250" s="11"/>
      <c r="S2250" s="11"/>
      <c r="T2250" s="11"/>
      <c r="U2250" s="10"/>
    </row>
    <row r="2251" spans="1:21" ht="17">
      <c r="A2251" s="71" t="s">
        <v>2830</v>
      </c>
      <c r="B2251" s="112" t="s">
        <v>2829</v>
      </c>
      <c r="C2251" s="111"/>
      <c r="D2251" s="24" t="s">
        <v>4</v>
      </c>
      <c r="E2251" s="20" t="str">
        <f ca="1">IF(AND(J2251&lt;&gt;"", O2251&lt;&gt;"", TODAY() &gt; O2251, N2251=""), "포스팅 지연",
IF(N2251&lt;&gt;"", "포스팅 완료",
IF(M2251=TRUE, "시술 완료",
IF(L2251=TRUE, "콘텐츠 가이드 전송",
IF(NOT(ISBLANK(J2251)), "예약 확정",
IF(I2251=TRUE, "구글폼 회신",
IF(H2251=TRUE, "구글폼 전송",
IF(G2251=TRUE, "거절",
IF(F2251=TRUE, "회신 수신",
"태핑 완료 회신대기")))))
))))</f>
        <v>태핑 완료 회신대기</v>
      </c>
      <c r="F2251" s="22" t="b">
        <v>0</v>
      </c>
      <c r="G2251" s="22" t="b">
        <v>0</v>
      </c>
      <c r="H2251" s="22" t="b">
        <v>0</v>
      </c>
      <c r="I2251" s="22" t="b">
        <f>IF(COUNTIF([1]!Form_Responses1[[#All],[Instagram account
(ex. idenel_official - Do not put "@")]], LOWER(A2251)) &gt; 0, TRUE, FALSE)</f>
        <v>0</v>
      </c>
      <c r="J2251" s="23"/>
      <c r="K2251" s="20" t="str">
        <f>IFERROR(VLOOKUP(LOWER(A2251), '[1]설문지 응답 시트1'!I:N, 6, FALSE), "")</f>
        <v/>
      </c>
      <c r="L2251" s="22" t="b">
        <v>0</v>
      </c>
      <c r="M2251" s="22" t="b">
        <v>0</v>
      </c>
      <c r="N2251" s="20"/>
      <c r="O2251" s="21" t="str">
        <f>IF(ISBLANK(Table1[[#This Row],[예약일(확정)]]),"",Table1[[#This Row],[예약일(확정)]]+7)</f>
        <v/>
      </c>
      <c r="P2251" s="20"/>
      <c r="Q2251" s="20"/>
      <c r="R2251" s="20"/>
      <c r="S2251" s="20"/>
      <c r="T2251" s="20"/>
      <c r="U2251" s="19"/>
    </row>
    <row r="2252" spans="1:21" ht="17">
      <c r="A2252" s="124" t="s">
        <v>2828</v>
      </c>
      <c r="B2252" s="118" t="s">
        <v>2827</v>
      </c>
      <c r="C2252" s="121"/>
      <c r="D2252" s="15" t="s">
        <v>4</v>
      </c>
      <c r="E2252" s="11" t="str">
        <f ca="1">IF(AND(J2252&lt;&gt;"", O2252&lt;&gt;"", TODAY() &gt; O2252, N2252=""), "포스팅 지연",
IF(N2252&lt;&gt;"", "포스팅 완료",
IF(M2252=TRUE, "시술 완료",
IF(L2252=TRUE, "콘텐츠 가이드 전송",
IF(NOT(ISBLANK(J2252)), "예약 확정",
IF(I2252=TRUE, "구글폼 회신",
IF(H2252=TRUE, "구글폼 전송",
IF(G2252=TRUE, "거절",
IF(F2252=TRUE, "회신 수신",
"태핑 완료 회신대기")))))
))))</f>
        <v>태핑 완료 회신대기</v>
      </c>
      <c r="F2252" s="13" t="b">
        <v>0</v>
      </c>
      <c r="G2252" s="13" t="b">
        <v>0</v>
      </c>
      <c r="H2252" s="13" t="b">
        <v>0</v>
      </c>
      <c r="I2252" s="13" t="b">
        <f>IF(COUNTIF([1]!Form_Responses1[[#All],[Instagram account
(ex. idenel_official - Do not put "@")]], LOWER(A2252)) &gt; 0, TRUE, FALSE)</f>
        <v>0</v>
      </c>
      <c r="J2252" s="14"/>
      <c r="K2252" s="11" t="str">
        <f>IFERROR(VLOOKUP(LOWER(A2252), '[1]설문지 응답 시트1'!I:N, 6, FALSE), "")</f>
        <v/>
      </c>
      <c r="L2252" s="13" t="b">
        <v>0</v>
      </c>
      <c r="M2252" s="13" t="b">
        <v>0</v>
      </c>
      <c r="N2252" s="11"/>
      <c r="O2252" s="12" t="str">
        <f>IF(ISBLANK(Table1[[#This Row],[예약일(확정)]]),"",Table1[[#This Row],[예약일(확정)]]+7)</f>
        <v/>
      </c>
      <c r="P2252" s="11"/>
      <c r="Q2252" s="11"/>
      <c r="R2252" s="11"/>
      <c r="S2252" s="11"/>
      <c r="T2252" s="11"/>
      <c r="U2252" s="10"/>
    </row>
    <row r="2253" spans="1:21" ht="17">
      <c r="A2253" s="71" t="s">
        <v>2826</v>
      </c>
      <c r="B2253" s="112" t="s">
        <v>2825</v>
      </c>
      <c r="C2253" s="111"/>
      <c r="D2253" s="24" t="s">
        <v>4</v>
      </c>
      <c r="E2253" s="20" t="str">
        <f ca="1">IF(AND(J2253&lt;&gt;"", O2253&lt;&gt;"", TODAY() &gt; O2253, N2253=""), "포스팅 지연",
IF(N2253&lt;&gt;"", "포스팅 완료",
IF(M2253=TRUE, "시술 완료",
IF(L2253=TRUE, "콘텐츠 가이드 전송",
IF(NOT(ISBLANK(J2253)), "예약 확정",
IF(I2253=TRUE, "구글폼 회신",
IF(H2253=TRUE, "구글폼 전송",
IF(G2253=TRUE, "거절",
IF(F2253=TRUE, "회신 수신",
"태핑 완료 회신대기")))))
))))</f>
        <v>회신 수신</v>
      </c>
      <c r="F2253" s="22" t="b">
        <v>1</v>
      </c>
      <c r="G2253" s="22" t="b">
        <v>0</v>
      </c>
      <c r="H2253" s="22" t="b">
        <v>0</v>
      </c>
      <c r="I2253" s="22" t="b">
        <f>IF(COUNTIF([1]!Form_Responses1[[#All],[Instagram account
(ex. idenel_official - Do not put "@")]], LOWER(A2253)) &gt; 0, TRUE, FALSE)</f>
        <v>0</v>
      </c>
      <c r="J2253" s="23"/>
      <c r="K2253" s="20" t="str">
        <f>IFERROR(VLOOKUP(LOWER(A2253), '[1]설문지 응답 시트1'!I:N, 6, FALSE), "")</f>
        <v/>
      </c>
      <c r="L2253" s="22" t="b">
        <v>0</v>
      </c>
      <c r="M2253" s="22" t="b">
        <v>0</v>
      </c>
      <c r="N2253" s="20"/>
      <c r="O2253" s="21" t="str">
        <f>IF(ISBLANK(Table1[[#This Row],[예약일(확정)]]),"",Table1[[#This Row],[예약일(확정)]]+7)</f>
        <v/>
      </c>
      <c r="P2253" s="20"/>
      <c r="Q2253" s="20"/>
      <c r="R2253" s="20"/>
      <c r="S2253" s="20"/>
      <c r="T2253" s="20"/>
      <c r="U2253" s="19"/>
    </row>
    <row r="2254" spans="1:21" ht="17">
      <c r="A2254" s="124" t="s">
        <v>2824</v>
      </c>
      <c r="B2254" s="118" t="s">
        <v>2823</v>
      </c>
      <c r="C2254" s="121"/>
      <c r="D2254" s="15" t="s">
        <v>4</v>
      </c>
      <c r="E2254" s="11" t="str">
        <f ca="1">IF(AND(J2254&lt;&gt;"", O2254&lt;&gt;"", TODAY() &gt; O2254, N2254=""), "포스팅 지연",
IF(N2254&lt;&gt;"", "포스팅 완료",
IF(M2254=TRUE, "시술 완료",
IF(L2254=TRUE, "콘텐츠 가이드 전송",
IF(NOT(ISBLANK(J2254)), "예약 확정",
IF(I2254=TRUE, "구글폼 회신",
IF(H2254=TRUE, "구글폼 전송",
IF(G2254=TRUE, "거절",
IF(F2254=TRUE, "회신 수신",
"태핑 완료 회신대기")))))
))))</f>
        <v>태핑 완료 회신대기</v>
      </c>
      <c r="F2254" s="13" t="b">
        <v>0</v>
      </c>
      <c r="G2254" s="13" t="b">
        <v>0</v>
      </c>
      <c r="H2254" s="13" t="b">
        <v>0</v>
      </c>
      <c r="I2254" s="13" t="b">
        <f>IF(COUNTIF([1]!Form_Responses1[[#All],[Instagram account
(ex. idenel_official - Do not put "@")]], LOWER(A2254)) &gt; 0, TRUE, FALSE)</f>
        <v>0</v>
      </c>
      <c r="J2254" s="14"/>
      <c r="K2254" s="11" t="str">
        <f>IFERROR(VLOOKUP(LOWER(A2254), '[1]설문지 응답 시트1'!I:N, 6, FALSE), "")</f>
        <v/>
      </c>
      <c r="L2254" s="13" t="b">
        <v>0</v>
      </c>
      <c r="M2254" s="13" t="b">
        <v>0</v>
      </c>
      <c r="N2254" s="11"/>
      <c r="O2254" s="12" t="str">
        <f>IF(ISBLANK(Table1[[#This Row],[예약일(확정)]]),"",Table1[[#This Row],[예약일(확정)]]+7)</f>
        <v/>
      </c>
      <c r="P2254" s="11"/>
      <c r="Q2254" s="11"/>
      <c r="R2254" s="11"/>
      <c r="S2254" s="11"/>
      <c r="T2254" s="11"/>
      <c r="U2254" s="10"/>
    </row>
    <row r="2255" spans="1:21" ht="17">
      <c r="A2255" s="71" t="s">
        <v>2822</v>
      </c>
      <c r="B2255" s="112" t="s">
        <v>2821</v>
      </c>
      <c r="C2255" s="111"/>
      <c r="D2255" s="24" t="s">
        <v>4</v>
      </c>
      <c r="E2255" s="20" t="str">
        <f ca="1">IF(AND(J2255&lt;&gt;"", O2255&lt;&gt;"", TODAY() &gt; O2255, N2255=""), "포스팅 지연",
IF(N2255&lt;&gt;"", "포스팅 완료",
IF(M2255=TRUE, "시술 완료",
IF(L2255=TRUE, "콘텐츠 가이드 전송",
IF(NOT(ISBLANK(J2255)), "예약 확정",
IF(I2255=TRUE, "구글폼 회신",
IF(H2255=TRUE, "구글폼 전송",
IF(G2255=TRUE, "거절",
IF(F2255=TRUE, "회신 수신",
"태핑 완료 회신대기")))))
))))</f>
        <v>태핑 완료 회신대기</v>
      </c>
      <c r="F2255" s="22" t="b">
        <v>0</v>
      </c>
      <c r="G2255" s="22" t="b">
        <v>0</v>
      </c>
      <c r="H2255" s="22" t="b">
        <v>0</v>
      </c>
      <c r="I2255" s="22" t="b">
        <f>IF(COUNTIF([1]!Form_Responses1[[#All],[Instagram account
(ex. idenel_official - Do not put "@")]], LOWER(A2255)) &gt; 0, TRUE, FALSE)</f>
        <v>0</v>
      </c>
      <c r="J2255" s="23"/>
      <c r="K2255" s="20" t="str">
        <f>IFERROR(VLOOKUP(LOWER(A2255), '[1]설문지 응답 시트1'!I:N, 6, FALSE), "")</f>
        <v/>
      </c>
      <c r="L2255" s="22" t="b">
        <v>0</v>
      </c>
      <c r="M2255" s="22" t="b">
        <v>0</v>
      </c>
      <c r="N2255" s="20"/>
      <c r="O2255" s="21" t="str">
        <f>IF(ISBLANK(Table1[[#This Row],[예약일(확정)]]),"",Table1[[#This Row],[예약일(확정)]]+7)</f>
        <v/>
      </c>
      <c r="P2255" s="20"/>
      <c r="Q2255" s="20"/>
      <c r="R2255" s="20"/>
      <c r="S2255" s="20"/>
      <c r="T2255" s="20"/>
      <c r="U2255" s="19"/>
    </row>
    <row r="2256" spans="1:21" ht="17">
      <c r="A2256" s="124" t="s">
        <v>2820</v>
      </c>
      <c r="B2256" s="118" t="s">
        <v>2819</v>
      </c>
      <c r="C2256" s="121"/>
      <c r="D2256" s="15" t="s">
        <v>4</v>
      </c>
      <c r="E2256" s="11" t="str">
        <f ca="1">IF(AND(J2256&lt;&gt;"", O2256&lt;&gt;"", TODAY() &gt; O2256, N2256=""), "포스팅 지연",
IF(N2256&lt;&gt;"", "포스팅 완료",
IF(M2256=TRUE, "시술 완료",
IF(L2256=TRUE, "콘텐츠 가이드 전송",
IF(NOT(ISBLANK(J2256)), "예약 확정",
IF(I2256=TRUE, "구글폼 회신",
IF(H2256=TRUE, "구글폼 전송",
IF(G2256=TRUE, "거절",
IF(F2256=TRUE, "회신 수신",
"태핑 완료 회신대기")))))
))))</f>
        <v>태핑 완료 회신대기</v>
      </c>
      <c r="F2256" s="13" t="b">
        <v>0</v>
      </c>
      <c r="G2256" s="13" t="b">
        <v>0</v>
      </c>
      <c r="H2256" s="13" t="b">
        <v>0</v>
      </c>
      <c r="I2256" s="13" t="b">
        <f>IF(COUNTIF([1]!Form_Responses1[[#All],[Instagram account
(ex. idenel_official - Do not put "@")]], LOWER(A2256)) &gt; 0, TRUE, FALSE)</f>
        <v>0</v>
      </c>
      <c r="J2256" s="14"/>
      <c r="K2256" s="11" t="str">
        <f>IFERROR(VLOOKUP(LOWER(A2256), '[1]설문지 응답 시트1'!I:N, 6, FALSE), "")</f>
        <v/>
      </c>
      <c r="L2256" s="13" t="b">
        <v>0</v>
      </c>
      <c r="M2256" s="13" t="b">
        <v>0</v>
      </c>
      <c r="N2256" s="11"/>
      <c r="O2256" s="12" t="str">
        <f>IF(ISBLANK(Table1[[#This Row],[예약일(확정)]]),"",Table1[[#This Row],[예약일(확정)]]+7)</f>
        <v/>
      </c>
      <c r="P2256" s="11"/>
      <c r="Q2256" s="11"/>
      <c r="R2256" s="11"/>
      <c r="S2256" s="11"/>
      <c r="T2256" s="11"/>
      <c r="U2256" s="10"/>
    </row>
    <row r="2257" spans="1:21" ht="17">
      <c r="A2257" s="71" t="s">
        <v>1225</v>
      </c>
      <c r="B2257" s="112" t="s">
        <v>1224</v>
      </c>
      <c r="C2257" s="111"/>
      <c r="D2257" s="24" t="s">
        <v>4</v>
      </c>
      <c r="E2257" s="20" t="str">
        <f ca="1">IF(AND(J2257&lt;&gt;"", O2257&lt;&gt;"", TODAY() &gt; O2257, N2257=""), "포스팅 지연",
IF(N2257&lt;&gt;"", "포스팅 완료",
IF(M2257=TRUE, "시술 완료",
IF(L2257=TRUE, "콘텐츠 가이드 전송",
IF(NOT(ISBLANK(J2257)), "예약 확정",
IF(I2257=TRUE, "구글폼 회신",
IF(H2257=TRUE, "구글폼 전송",
IF(G2257=TRUE, "거절",
IF(F2257=TRUE, "회신 수신",
"태핑 완료 회신대기")))))
))))</f>
        <v>태핑 완료 회신대기</v>
      </c>
      <c r="F2257" s="22" t="b">
        <v>0</v>
      </c>
      <c r="G2257" s="22" t="b">
        <v>0</v>
      </c>
      <c r="H2257" s="22" t="b">
        <v>0</v>
      </c>
      <c r="I2257" s="22" t="b">
        <f>IF(COUNTIF([1]!Form_Responses1[[#All],[Instagram account
(ex. idenel_official - Do not put "@")]], LOWER(A2257)) &gt; 0, TRUE, FALSE)</f>
        <v>0</v>
      </c>
      <c r="J2257" s="23"/>
      <c r="K2257" s="20" t="str">
        <f>IFERROR(VLOOKUP(LOWER(A2257), '[1]설문지 응답 시트1'!I:N, 6, FALSE), "")</f>
        <v/>
      </c>
      <c r="L2257" s="22" t="b">
        <v>0</v>
      </c>
      <c r="M2257" s="22" t="b">
        <v>0</v>
      </c>
      <c r="N2257" s="20"/>
      <c r="O2257" s="21" t="str">
        <f>IF(ISBLANK(Table1[[#This Row],[예약일(확정)]]),"",Table1[[#This Row],[예약일(확정)]]+7)</f>
        <v/>
      </c>
      <c r="P2257" s="20"/>
      <c r="Q2257" s="20"/>
      <c r="R2257" s="20"/>
      <c r="S2257" s="20"/>
      <c r="T2257" s="20"/>
      <c r="U2257" s="19"/>
    </row>
    <row r="2258" spans="1:21" ht="17">
      <c r="A2258" s="124" t="s">
        <v>2818</v>
      </c>
      <c r="B2258" s="118" t="s">
        <v>2817</v>
      </c>
      <c r="C2258" s="121"/>
      <c r="D2258" s="15" t="s">
        <v>4</v>
      </c>
      <c r="E2258" s="11" t="str">
        <f ca="1">IF(AND(J2258&lt;&gt;"", O2258&lt;&gt;"", TODAY() &gt; O2258, N2258=""), "포스팅 지연",
IF(N2258&lt;&gt;"", "포스팅 완료",
IF(M2258=TRUE, "시술 완료",
IF(L2258=TRUE, "콘텐츠 가이드 전송",
IF(NOT(ISBLANK(J2258)), "예약 확정",
IF(I2258=TRUE, "구글폼 회신",
IF(H2258=TRUE, "구글폼 전송",
IF(G2258=TRUE, "거절",
IF(F2258=TRUE, "회신 수신",
"태핑 완료 회신대기")))))
))))</f>
        <v>태핑 완료 회신대기</v>
      </c>
      <c r="F2258" s="13" t="b">
        <v>0</v>
      </c>
      <c r="G2258" s="13" t="b">
        <v>0</v>
      </c>
      <c r="H2258" s="13" t="b">
        <v>0</v>
      </c>
      <c r="I2258" s="13" t="b">
        <f>IF(COUNTIF([1]!Form_Responses1[[#All],[Instagram account
(ex. idenel_official - Do not put "@")]], LOWER(A2258)) &gt; 0, TRUE, FALSE)</f>
        <v>0</v>
      </c>
      <c r="J2258" s="14"/>
      <c r="K2258" s="11" t="str">
        <f>IFERROR(VLOOKUP(LOWER(A2258), '[1]설문지 응답 시트1'!I:N, 6, FALSE), "")</f>
        <v/>
      </c>
      <c r="L2258" s="13" t="b">
        <v>0</v>
      </c>
      <c r="M2258" s="13" t="b">
        <v>0</v>
      </c>
      <c r="N2258" s="11"/>
      <c r="O2258" s="12" t="str">
        <f>IF(ISBLANK(Table1[[#This Row],[예약일(확정)]]),"",Table1[[#This Row],[예약일(확정)]]+7)</f>
        <v/>
      </c>
      <c r="P2258" s="11"/>
      <c r="Q2258" s="11"/>
      <c r="R2258" s="11"/>
      <c r="S2258" s="11"/>
      <c r="T2258" s="11"/>
      <c r="U2258" s="10"/>
    </row>
    <row r="2259" spans="1:21" ht="17">
      <c r="A2259" s="71" t="s">
        <v>2816</v>
      </c>
      <c r="B2259" s="112" t="s">
        <v>2815</v>
      </c>
      <c r="C2259" s="111"/>
      <c r="D2259" s="24" t="s">
        <v>4</v>
      </c>
      <c r="E2259" s="20" t="str">
        <f ca="1">IF(AND(J2259&lt;&gt;"", O2259&lt;&gt;"", TODAY() &gt; O2259, N2259=""), "포스팅 지연",
IF(N2259&lt;&gt;"", "포스팅 완료",
IF(M2259=TRUE, "시술 완료",
IF(L2259=TRUE, "콘텐츠 가이드 전송",
IF(NOT(ISBLANK(J2259)), "예약 확정",
IF(I2259=TRUE, "구글폼 회신",
IF(H2259=TRUE, "구글폼 전송",
IF(G2259=TRUE, "거절",
IF(F2259=TRUE, "회신 수신",
"태핑 완료 회신대기")))))
))))</f>
        <v>태핑 완료 회신대기</v>
      </c>
      <c r="F2259" s="22" t="b">
        <v>0</v>
      </c>
      <c r="G2259" s="22" t="b">
        <v>0</v>
      </c>
      <c r="H2259" s="22" t="b">
        <v>0</v>
      </c>
      <c r="I2259" s="22" t="b">
        <f>IF(COUNTIF([1]!Form_Responses1[[#All],[Instagram account
(ex. idenel_official - Do not put "@")]], LOWER(A2259)) &gt; 0, TRUE, FALSE)</f>
        <v>0</v>
      </c>
      <c r="J2259" s="23"/>
      <c r="K2259" s="20" t="str">
        <f>IFERROR(VLOOKUP(LOWER(A2259), '[1]설문지 응답 시트1'!I:N, 6, FALSE), "")</f>
        <v/>
      </c>
      <c r="L2259" s="22" t="b">
        <v>0</v>
      </c>
      <c r="M2259" s="22" t="b">
        <v>0</v>
      </c>
      <c r="N2259" s="20"/>
      <c r="O2259" s="21" t="str">
        <f>IF(ISBLANK(Table1[[#This Row],[예약일(확정)]]),"",Table1[[#This Row],[예약일(확정)]]+7)</f>
        <v/>
      </c>
      <c r="P2259" s="20"/>
      <c r="Q2259" s="20"/>
      <c r="R2259" s="20"/>
      <c r="S2259" s="20"/>
      <c r="T2259" s="20"/>
      <c r="U2259" s="19"/>
    </row>
    <row r="2260" spans="1:21" ht="17">
      <c r="A2260" s="124" t="s">
        <v>2814</v>
      </c>
      <c r="B2260" s="118" t="s">
        <v>2813</v>
      </c>
      <c r="C2260" s="121"/>
      <c r="D2260" s="15" t="s">
        <v>4</v>
      </c>
      <c r="E2260" s="11" t="str">
        <f ca="1">IF(AND(J2260&lt;&gt;"", O2260&lt;&gt;"", TODAY() &gt; O2260, N2260=""), "포스팅 지연",
IF(N2260&lt;&gt;"", "포스팅 완료",
IF(M2260=TRUE, "시술 완료",
IF(L2260=TRUE, "콘텐츠 가이드 전송",
IF(NOT(ISBLANK(J2260)), "예약 확정",
IF(I2260=TRUE, "구글폼 회신",
IF(H2260=TRUE, "구글폼 전송",
IF(G2260=TRUE, "거절",
IF(F2260=TRUE, "회신 수신",
"태핑 완료 회신대기")))))
))))</f>
        <v>태핑 완료 회신대기</v>
      </c>
      <c r="F2260" s="13" t="b">
        <v>0</v>
      </c>
      <c r="G2260" s="13" t="b">
        <v>0</v>
      </c>
      <c r="H2260" s="13" t="b">
        <v>0</v>
      </c>
      <c r="I2260" s="13" t="b">
        <f>IF(COUNTIF([1]!Form_Responses1[[#All],[Instagram account
(ex. idenel_official - Do not put "@")]], LOWER(A2260)) &gt; 0, TRUE, FALSE)</f>
        <v>0</v>
      </c>
      <c r="J2260" s="14"/>
      <c r="K2260" s="11" t="str">
        <f>IFERROR(VLOOKUP(LOWER(A2260), '[1]설문지 응답 시트1'!I:N, 6, FALSE), "")</f>
        <v/>
      </c>
      <c r="L2260" s="13" t="b">
        <v>0</v>
      </c>
      <c r="M2260" s="13" t="b">
        <v>0</v>
      </c>
      <c r="N2260" s="11"/>
      <c r="O2260" s="12" t="str">
        <f>IF(ISBLANK(Table1[[#This Row],[예약일(확정)]]),"",Table1[[#This Row],[예약일(확정)]]+7)</f>
        <v/>
      </c>
      <c r="P2260" s="11"/>
      <c r="Q2260" s="11"/>
      <c r="R2260" s="11"/>
      <c r="S2260" s="11"/>
      <c r="T2260" s="11"/>
      <c r="U2260" s="10"/>
    </row>
    <row r="2261" spans="1:21" ht="17">
      <c r="A2261" s="71" t="s">
        <v>2812</v>
      </c>
      <c r="B2261" s="112" t="s">
        <v>2811</v>
      </c>
      <c r="C2261" s="111"/>
      <c r="D2261" s="24" t="s">
        <v>4</v>
      </c>
      <c r="E2261" s="20" t="str">
        <f ca="1">IF(AND(J2261&lt;&gt;"", O2261&lt;&gt;"", TODAY() &gt; O2261, N2261=""), "포스팅 지연",
IF(N2261&lt;&gt;"", "포스팅 완료",
IF(M2261=TRUE, "시술 완료",
IF(L2261=TRUE, "콘텐츠 가이드 전송",
IF(NOT(ISBLANK(J2261)), "예약 확정",
IF(I2261=TRUE, "구글폼 회신",
IF(H2261=TRUE, "구글폼 전송",
IF(G2261=TRUE, "거절",
IF(F2261=TRUE, "회신 수신",
"태핑 완료 회신대기")))))
))))</f>
        <v>태핑 완료 회신대기</v>
      </c>
      <c r="F2261" s="22" t="b">
        <v>0</v>
      </c>
      <c r="G2261" s="22" t="b">
        <v>0</v>
      </c>
      <c r="H2261" s="22" t="b">
        <v>0</v>
      </c>
      <c r="I2261" s="22" t="b">
        <f>IF(COUNTIF([1]!Form_Responses1[[#All],[Instagram account
(ex. idenel_official - Do not put "@")]], LOWER(A2261)) &gt; 0, TRUE, FALSE)</f>
        <v>0</v>
      </c>
      <c r="J2261" s="23"/>
      <c r="K2261" s="20" t="str">
        <f>IFERROR(VLOOKUP(LOWER(A2261), '[1]설문지 응답 시트1'!I:N, 6, FALSE), "")</f>
        <v/>
      </c>
      <c r="L2261" s="22" t="b">
        <v>0</v>
      </c>
      <c r="M2261" s="22" t="b">
        <v>0</v>
      </c>
      <c r="N2261" s="20"/>
      <c r="O2261" s="21" t="str">
        <f>IF(ISBLANK(Table1[[#This Row],[예약일(확정)]]),"",Table1[[#This Row],[예약일(확정)]]+7)</f>
        <v/>
      </c>
      <c r="P2261" s="20"/>
      <c r="Q2261" s="20"/>
      <c r="R2261" s="20"/>
      <c r="S2261" s="20"/>
      <c r="T2261" s="20"/>
      <c r="U2261" s="19"/>
    </row>
    <row r="2262" spans="1:21" ht="17">
      <c r="A2262" s="124" t="s">
        <v>2810</v>
      </c>
      <c r="B2262" s="118" t="s">
        <v>2809</v>
      </c>
      <c r="C2262" s="121"/>
      <c r="D2262" s="15" t="s">
        <v>4</v>
      </c>
      <c r="E2262" s="11" t="str">
        <f ca="1">IF(AND(J2262&lt;&gt;"", O2262&lt;&gt;"", TODAY() &gt; O2262, N2262=""), "포스팅 지연",
IF(N2262&lt;&gt;"", "포스팅 완료",
IF(M2262=TRUE, "시술 완료",
IF(L2262=TRUE, "콘텐츠 가이드 전송",
IF(NOT(ISBLANK(J2262)), "예약 확정",
IF(I2262=TRUE, "구글폼 회신",
IF(H2262=TRUE, "구글폼 전송",
IF(G2262=TRUE, "거절",
IF(F2262=TRUE, "회신 수신",
"태핑 완료 회신대기")))))
))))</f>
        <v>태핑 완료 회신대기</v>
      </c>
      <c r="F2262" s="13" t="b">
        <v>0</v>
      </c>
      <c r="G2262" s="13" t="b">
        <v>0</v>
      </c>
      <c r="H2262" s="13" t="b">
        <v>0</v>
      </c>
      <c r="I2262" s="13" t="b">
        <f>IF(COUNTIF([1]!Form_Responses1[[#All],[Instagram account
(ex. idenel_official - Do not put "@")]], LOWER(A2262)) &gt; 0, TRUE, FALSE)</f>
        <v>0</v>
      </c>
      <c r="J2262" s="14"/>
      <c r="K2262" s="11" t="str">
        <f>IFERROR(VLOOKUP(LOWER(A2262), '[1]설문지 응답 시트1'!I:N, 6, FALSE), "")</f>
        <v/>
      </c>
      <c r="L2262" s="13" t="b">
        <v>0</v>
      </c>
      <c r="M2262" s="13" t="b">
        <v>0</v>
      </c>
      <c r="N2262" s="11"/>
      <c r="O2262" s="12" t="str">
        <f>IF(ISBLANK(Table1[[#This Row],[예약일(확정)]]),"",Table1[[#This Row],[예약일(확정)]]+7)</f>
        <v/>
      </c>
      <c r="P2262" s="11"/>
      <c r="Q2262" s="11"/>
      <c r="R2262" s="11"/>
      <c r="S2262" s="11"/>
      <c r="T2262" s="11"/>
      <c r="U2262" s="10"/>
    </row>
    <row r="2263" spans="1:21" ht="17">
      <c r="A2263" s="71" t="s">
        <v>2808</v>
      </c>
      <c r="B2263" s="112" t="s">
        <v>2807</v>
      </c>
      <c r="C2263" s="111"/>
      <c r="D2263" s="24" t="s">
        <v>4</v>
      </c>
      <c r="E2263" s="20" t="str">
        <f ca="1">IF(AND(J2263&lt;&gt;"", O2263&lt;&gt;"", TODAY() &gt; O2263, N2263=""), "포스팅 지연",
IF(N2263&lt;&gt;"", "포스팅 완료",
IF(M2263=TRUE, "시술 완료",
IF(L2263=TRUE, "콘텐츠 가이드 전송",
IF(NOT(ISBLANK(J2263)), "예약 확정",
IF(I2263=TRUE, "구글폼 회신",
IF(H2263=TRUE, "구글폼 전송",
IF(G2263=TRUE, "거절",
IF(F2263=TRUE, "회신 수신",
"태핑 완료 회신대기")))))
))))</f>
        <v>회신 수신</v>
      </c>
      <c r="F2263" s="22" t="b">
        <v>1</v>
      </c>
      <c r="G2263" s="22" t="b">
        <v>0</v>
      </c>
      <c r="H2263" s="22" t="b">
        <v>0</v>
      </c>
      <c r="I2263" s="22" t="b">
        <f>IF(COUNTIF([1]!Form_Responses1[[#All],[Instagram account
(ex. idenel_official - Do not put "@")]], LOWER(A2263)) &gt; 0, TRUE, FALSE)</f>
        <v>0</v>
      </c>
      <c r="J2263" s="23"/>
      <c r="K2263" s="20" t="str">
        <f>IFERROR(VLOOKUP(LOWER(A2263), '[1]설문지 응답 시트1'!I:N, 6, FALSE), "")</f>
        <v/>
      </c>
      <c r="L2263" s="22" t="b">
        <v>0</v>
      </c>
      <c r="M2263" s="22" t="b">
        <v>0</v>
      </c>
      <c r="N2263" s="20"/>
      <c r="O2263" s="21" t="str">
        <f>IF(ISBLANK(Table1[[#This Row],[예약일(확정)]]),"",Table1[[#This Row],[예약일(확정)]]+7)</f>
        <v/>
      </c>
      <c r="P2263" s="20"/>
      <c r="Q2263" s="20"/>
      <c r="R2263" s="20"/>
      <c r="S2263" s="20"/>
      <c r="T2263" s="20"/>
      <c r="U2263" s="19"/>
    </row>
    <row r="2264" spans="1:21" ht="17">
      <c r="A2264" s="124" t="s">
        <v>2806</v>
      </c>
      <c r="B2264" s="118" t="s">
        <v>2805</v>
      </c>
      <c r="C2264" s="121"/>
      <c r="D2264" s="15" t="s">
        <v>4</v>
      </c>
      <c r="E2264" s="11" t="str">
        <f ca="1">IF(AND(J2264&lt;&gt;"", O2264&lt;&gt;"", TODAY() &gt; O2264, N2264=""), "포스팅 지연",
IF(N2264&lt;&gt;"", "포스팅 완료",
IF(M2264=TRUE, "시술 완료",
IF(L2264=TRUE, "콘텐츠 가이드 전송",
IF(NOT(ISBLANK(J2264)), "예약 확정",
IF(I2264=TRUE, "구글폼 회신",
IF(H2264=TRUE, "구글폼 전송",
IF(G2264=TRUE, "거절",
IF(F2264=TRUE, "회신 수신",
"태핑 완료 회신대기")))))
))))</f>
        <v>태핑 완료 회신대기</v>
      </c>
      <c r="F2264" s="13" t="b">
        <v>0</v>
      </c>
      <c r="G2264" s="13" t="b">
        <v>0</v>
      </c>
      <c r="H2264" s="13" t="b">
        <v>0</v>
      </c>
      <c r="I2264" s="13" t="b">
        <f>IF(COUNTIF([1]!Form_Responses1[[#All],[Instagram account
(ex. idenel_official - Do not put "@")]], LOWER(A2264)) &gt; 0, TRUE, FALSE)</f>
        <v>0</v>
      </c>
      <c r="J2264" s="14"/>
      <c r="K2264" s="11" t="str">
        <f>IFERROR(VLOOKUP(LOWER(A2264), '[1]설문지 응답 시트1'!I:N, 6, FALSE), "")</f>
        <v/>
      </c>
      <c r="L2264" s="13" t="b">
        <v>0</v>
      </c>
      <c r="M2264" s="13" t="b">
        <v>0</v>
      </c>
      <c r="N2264" s="11"/>
      <c r="O2264" s="12" t="str">
        <f>IF(ISBLANK(Table1[[#This Row],[예약일(확정)]]),"",Table1[[#This Row],[예약일(확정)]]+7)</f>
        <v/>
      </c>
      <c r="P2264" s="11"/>
      <c r="Q2264" s="11"/>
      <c r="R2264" s="11"/>
      <c r="S2264" s="11"/>
      <c r="T2264" s="11"/>
      <c r="U2264" s="10"/>
    </row>
    <row r="2265" spans="1:21" ht="17">
      <c r="A2265" s="71" t="s">
        <v>290</v>
      </c>
      <c r="B2265" s="112" t="s">
        <v>2804</v>
      </c>
      <c r="C2265" s="111"/>
      <c r="D2265" s="24" t="s">
        <v>4</v>
      </c>
      <c r="E2265" s="20" t="str">
        <f ca="1">IF(AND(J2265&lt;&gt;"", O2265&lt;&gt;"", TODAY() &gt; O2265, N2265=""), "포스팅 지연",
IF(N2265&lt;&gt;"", "포스팅 완료",
IF(M2265=TRUE, "시술 완료",
IF(L2265=TRUE, "콘텐츠 가이드 전송",
IF(NOT(ISBLANK(J2265)), "예약 확정",
IF(I2265=TRUE, "구글폼 회신",
IF(H2265=TRUE, "구글폼 전송",
IF(G2265=TRUE, "거절",
IF(F2265=TRUE, "회신 수신",
"태핑 완료 회신대기")))))
))))</f>
        <v>태핑 완료 회신대기</v>
      </c>
      <c r="F2265" s="22" t="b">
        <v>0</v>
      </c>
      <c r="G2265" s="22" t="b">
        <v>0</v>
      </c>
      <c r="H2265" s="22" t="b">
        <v>0</v>
      </c>
      <c r="I2265" s="22" t="b">
        <f>IF(COUNTIF([1]!Form_Responses1[[#All],[Instagram account
(ex. idenel_official - Do not put "@")]], LOWER(A2265)) &gt; 0, TRUE, FALSE)</f>
        <v>0</v>
      </c>
      <c r="J2265" s="23"/>
      <c r="K2265" s="20" t="str">
        <f>IFERROR(VLOOKUP(LOWER(A2265), '[1]설문지 응답 시트1'!I:N, 6, FALSE), "")</f>
        <v/>
      </c>
      <c r="L2265" s="22" t="b">
        <v>0</v>
      </c>
      <c r="M2265" s="22" t="b">
        <v>0</v>
      </c>
      <c r="N2265" s="20"/>
      <c r="O2265" s="21" t="str">
        <f>IF(ISBLANK(Table1[[#This Row],[예약일(확정)]]),"",Table1[[#This Row],[예약일(확정)]]+7)</f>
        <v/>
      </c>
      <c r="P2265" s="20"/>
      <c r="Q2265" s="20"/>
      <c r="R2265" s="20"/>
      <c r="S2265" s="20"/>
      <c r="T2265" s="20"/>
      <c r="U2265" s="19"/>
    </row>
    <row r="2266" spans="1:21" ht="17">
      <c r="A2266" s="124" t="s">
        <v>2803</v>
      </c>
      <c r="B2266" s="118" t="s">
        <v>2802</v>
      </c>
      <c r="C2266" s="121"/>
      <c r="D2266" s="15" t="s">
        <v>4</v>
      </c>
      <c r="E2266" s="11" t="str">
        <f ca="1">IF(AND(J2266&lt;&gt;"", O2266&lt;&gt;"", TODAY() &gt; O2266, N2266=""), "포스팅 지연",
IF(N2266&lt;&gt;"", "포스팅 완료",
IF(M2266=TRUE, "시술 완료",
IF(L2266=TRUE, "콘텐츠 가이드 전송",
IF(NOT(ISBLANK(J2266)), "예약 확정",
IF(I2266=TRUE, "구글폼 회신",
IF(H2266=TRUE, "구글폼 전송",
IF(G2266=TRUE, "거절",
IF(F2266=TRUE, "회신 수신",
"태핑 완료 회신대기")))))
))))</f>
        <v>태핑 완료 회신대기</v>
      </c>
      <c r="F2266" s="13" t="b">
        <v>0</v>
      </c>
      <c r="G2266" s="13" t="b">
        <v>0</v>
      </c>
      <c r="H2266" s="13" t="b">
        <v>0</v>
      </c>
      <c r="I2266" s="13" t="b">
        <f>IF(COUNTIF([1]!Form_Responses1[[#All],[Instagram account
(ex. idenel_official - Do not put "@")]], LOWER(A2266)) &gt; 0, TRUE, FALSE)</f>
        <v>0</v>
      </c>
      <c r="J2266" s="14"/>
      <c r="K2266" s="11" t="str">
        <f>IFERROR(VLOOKUP(LOWER(A2266), '[1]설문지 응답 시트1'!I:N, 6, FALSE), "")</f>
        <v/>
      </c>
      <c r="L2266" s="13" t="b">
        <v>0</v>
      </c>
      <c r="M2266" s="13" t="b">
        <v>0</v>
      </c>
      <c r="N2266" s="11"/>
      <c r="O2266" s="12" t="str">
        <f>IF(ISBLANK(Table1[[#This Row],[예약일(확정)]]),"",Table1[[#This Row],[예약일(확정)]]+7)</f>
        <v/>
      </c>
      <c r="P2266" s="11"/>
      <c r="Q2266" s="11"/>
      <c r="R2266" s="11"/>
      <c r="S2266" s="11"/>
      <c r="T2266" s="11"/>
      <c r="U2266" s="10"/>
    </row>
    <row r="2267" spans="1:21" ht="17">
      <c r="A2267" s="71" t="s">
        <v>2801</v>
      </c>
      <c r="B2267" s="112" t="s">
        <v>2800</v>
      </c>
      <c r="C2267" s="111"/>
      <c r="D2267" s="24" t="s">
        <v>4</v>
      </c>
      <c r="E2267" s="20" t="str">
        <f ca="1">IF(AND(J2267&lt;&gt;"", O2267&lt;&gt;"", TODAY() &gt; O2267, N2267=""), "포스팅 지연",
IF(N2267&lt;&gt;"", "포스팅 완료",
IF(M2267=TRUE, "시술 완료",
IF(L2267=TRUE, "콘텐츠 가이드 전송",
IF(NOT(ISBLANK(J2267)), "예약 확정",
IF(I2267=TRUE, "구글폼 회신",
IF(H2267=TRUE, "구글폼 전송",
IF(G2267=TRUE, "거절",
IF(F2267=TRUE, "회신 수신",
"태핑 완료 회신대기")))))
))))</f>
        <v>태핑 완료 회신대기</v>
      </c>
      <c r="F2267" s="22" t="b">
        <v>0</v>
      </c>
      <c r="G2267" s="22" t="b">
        <v>0</v>
      </c>
      <c r="H2267" s="22" t="b">
        <v>0</v>
      </c>
      <c r="I2267" s="22" t="b">
        <f>IF(COUNTIF([1]!Form_Responses1[[#All],[Instagram account
(ex. idenel_official - Do not put "@")]], LOWER(A2267)) &gt; 0, TRUE, FALSE)</f>
        <v>0</v>
      </c>
      <c r="J2267" s="23"/>
      <c r="K2267" s="20" t="str">
        <f>IFERROR(VLOOKUP(LOWER(A2267), '[1]설문지 응답 시트1'!I:N, 6, FALSE), "")</f>
        <v/>
      </c>
      <c r="L2267" s="22" t="b">
        <v>0</v>
      </c>
      <c r="M2267" s="22" t="b">
        <v>0</v>
      </c>
      <c r="N2267" s="20"/>
      <c r="O2267" s="21" t="str">
        <f>IF(ISBLANK(Table1[[#This Row],[예약일(확정)]]),"",Table1[[#This Row],[예약일(확정)]]+7)</f>
        <v/>
      </c>
      <c r="P2267" s="20"/>
      <c r="Q2267" s="20"/>
      <c r="R2267" s="20"/>
      <c r="S2267" s="20"/>
      <c r="T2267" s="20"/>
      <c r="U2267" s="19"/>
    </row>
    <row r="2268" spans="1:21" ht="17">
      <c r="A2268" s="124" t="s">
        <v>2799</v>
      </c>
      <c r="B2268" s="118" t="s">
        <v>2798</v>
      </c>
      <c r="C2268" s="121"/>
      <c r="D2268" s="15" t="s">
        <v>4</v>
      </c>
      <c r="E2268" s="11" t="str">
        <f ca="1">IF(AND(J2268&lt;&gt;"", O2268&lt;&gt;"", TODAY() &gt; O2268, N2268=""), "포스팅 지연",
IF(N2268&lt;&gt;"", "포스팅 완료",
IF(M2268=TRUE, "시술 완료",
IF(L2268=TRUE, "콘텐츠 가이드 전송",
IF(NOT(ISBLANK(J2268)), "예약 확정",
IF(I2268=TRUE, "구글폼 회신",
IF(H2268=TRUE, "구글폼 전송",
IF(G2268=TRUE, "거절",
IF(F2268=TRUE, "회신 수신",
"태핑 완료 회신대기")))))
))))</f>
        <v>태핑 완료 회신대기</v>
      </c>
      <c r="F2268" s="13" t="b">
        <v>0</v>
      </c>
      <c r="G2268" s="13" t="b">
        <v>0</v>
      </c>
      <c r="H2268" s="13" t="b">
        <v>0</v>
      </c>
      <c r="I2268" s="13" t="b">
        <f>IF(COUNTIF([1]!Form_Responses1[[#All],[Instagram account
(ex. idenel_official - Do not put "@")]], LOWER(A2268)) &gt; 0, TRUE, FALSE)</f>
        <v>0</v>
      </c>
      <c r="J2268" s="14"/>
      <c r="K2268" s="11" t="str">
        <f>IFERROR(VLOOKUP(LOWER(A2268), '[1]설문지 응답 시트1'!I:N, 6, FALSE), "")</f>
        <v/>
      </c>
      <c r="L2268" s="13" t="b">
        <v>0</v>
      </c>
      <c r="M2268" s="13" t="b">
        <v>0</v>
      </c>
      <c r="N2268" s="11"/>
      <c r="O2268" s="12" t="str">
        <f>IF(ISBLANK(Table1[[#This Row],[예약일(확정)]]),"",Table1[[#This Row],[예약일(확정)]]+7)</f>
        <v/>
      </c>
      <c r="P2268" s="11"/>
      <c r="Q2268" s="11"/>
      <c r="R2268" s="11"/>
      <c r="S2268" s="11"/>
      <c r="T2268" s="11"/>
      <c r="U2268" s="10"/>
    </row>
    <row r="2269" spans="1:21" ht="17">
      <c r="A2269" s="71" t="s">
        <v>2797</v>
      </c>
      <c r="B2269" s="112" t="s">
        <v>2796</v>
      </c>
      <c r="C2269" s="111"/>
      <c r="D2269" s="24" t="s">
        <v>4</v>
      </c>
      <c r="E2269" s="20" t="str">
        <f ca="1">IF(AND(J2269&lt;&gt;"", O2269&lt;&gt;"", TODAY() &gt; O2269, N2269=""), "포스팅 지연",
IF(N2269&lt;&gt;"", "포스팅 완료",
IF(M2269=TRUE, "시술 완료",
IF(L2269=TRUE, "콘텐츠 가이드 전송",
IF(NOT(ISBLANK(J2269)), "예약 확정",
IF(I2269=TRUE, "구글폼 회신",
IF(H2269=TRUE, "구글폼 전송",
IF(G2269=TRUE, "거절",
IF(F2269=TRUE, "회신 수신",
"태핑 완료 회신대기")))))
))))</f>
        <v>거절</v>
      </c>
      <c r="F2269" s="22" t="b">
        <v>1</v>
      </c>
      <c r="G2269" s="22" t="b">
        <v>1</v>
      </c>
      <c r="H2269" s="22" t="b">
        <v>0</v>
      </c>
      <c r="I2269" s="22" t="b">
        <f>IF(COUNTIF([1]!Form_Responses1[[#All],[Instagram account
(ex. idenel_official - Do not put "@")]], LOWER(A2269)) &gt; 0, TRUE, FALSE)</f>
        <v>0</v>
      </c>
      <c r="J2269" s="23"/>
      <c r="K2269" s="20" t="str">
        <f>IFERROR(VLOOKUP(LOWER(A2269), '[1]설문지 응답 시트1'!I:N, 6, FALSE), "")</f>
        <v/>
      </c>
      <c r="L2269" s="22" t="b">
        <v>0</v>
      </c>
      <c r="M2269" s="22" t="b">
        <v>0</v>
      </c>
      <c r="N2269" s="20"/>
      <c r="O2269" s="21" t="str">
        <f>IF(ISBLANK(Table1[[#This Row],[예약일(확정)]]),"",Table1[[#This Row],[예약일(확정)]]+7)</f>
        <v/>
      </c>
      <c r="P2269" s="20"/>
      <c r="Q2269" s="20"/>
      <c r="R2269" s="20"/>
      <c r="S2269" s="20"/>
      <c r="T2269" s="20"/>
      <c r="U2269" s="19"/>
    </row>
    <row r="2270" spans="1:21" ht="17">
      <c r="A2270" s="124" t="s">
        <v>2795</v>
      </c>
      <c r="B2270" s="118" t="s">
        <v>2794</v>
      </c>
      <c r="C2270" s="121"/>
      <c r="D2270" s="15" t="s">
        <v>4</v>
      </c>
      <c r="E2270" s="11" t="str">
        <f ca="1">IF(AND(J2270&lt;&gt;"", O2270&lt;&gt;"", TODAY() &gt; O2270, N2270=""), "포스팅 지연",
IF(N2270&lt;&gt;"", "포스팅 완료",
IF(M2270=TRUE, "시술 완료",
IF(L2270=TRUE, "콘텐츠 가이드 전송",
IF(NOT(ISBLANK(J2270)), "예약 확정",
IF(I2270=TRUE, "구글폼 회신",
IF(H2270=TRUE, "구글폼 전송",
IF(G2270=TRUE, "거절",
IF(F2270=TRUE, "회신 수신",
"태핑 완료 회신대기")))))
))))</f>
        <v>태핑 완료 회신대기</v>
      </c>
      <c r="F2270" s="13" t="b">
        <v>0</v>
      </c>
      <c r="G2270" s="13" t="b">
        <v>0</v>
      </c>
      <c r="H2270" s="13" t="b">
        <v>0</v>
      </c>
      <c r="I2270" s="13" t="b">
        <f>IF(COUNTIF([1]!Form_Responses1[[#All],[Instagram account
(ex. idenel_official - Do not put "@")]], LOWER(A2270)) &gt; 0, TRUE, FALSE)</f>
        <v>0</v>
      </c>
      <c r="J2270" s="14"/>
      <c r="K2270" s="11" t="str">
        <f>IFERROR(VLOOKUP(LOWER(A2270), '[1]설문지 응답 시트1'!I:N, 6, FALSE), "")</f>
        <v/>
      </c>
      <c r="L2270" s="13" t="b">
        <v>0</v>
      </c>
      <c r="M2270" s="13" t="b">
        <v>0</v>
      </c>
      <c r="N2270" s="11"/>
      <c r="O2270" s="12" t="str">
        <f>IF(ISBLANK(Table1[[#This Row],[예약일(확정)]]),"",Table1[[#This Row],[예약일(확정)]]+7)</f>
        <v/>
      </c>
      <c r="P2270" s="11"/>
      <c r="Q2270" s="11"/>
      <c r="R2270" s="11"/>
      <c r="S2270" s="11"/>
      <c r="T2270" s="11"/>
      <c r="U2270" s="10"/>
    </row>
    <row r="2271" spans="1:21" ht="17">
      <c r="A2271" s="71" t="s">
        <v>2793</v>
      </c>
      <c r="B2271" s="112" t="s">
        <v>2792</v>
      </c>
      <c r="C2271" s="111"/>
      <c r="D2271" s="24" t="s">
        <v>4</v>
      </c>
      <c r="E2271" s="20" t="str">
        <f ca="1">IF(AND(J2271&lt;&gt;"", O2271&lt;&gt;"", TODAY() &gt; O2271, N2271=""), "포스팅 지연",
IF(N2271&lt;&gt;"", "포스팅 완료",
IF(M2271=TRUE, "시술 완료",
IF(L2271=TRUE, "콘텐츠 가이드 전송",
IF(NOT(ISBLANK(J2271)), "예약 확정",
IF(I2271=TRUE, "구글폼 회신",
IF(H2271=TRUE, "구글폼 전송",
IF(G2271=TRUE, "거절",
IF(F2271=TRUE, "회신 수신",
"태핑 완료 회신대기")))))
))))</f>
        <v>태핑 완료 회신대기</v>
      </c>
      <c r="F2271" s="22" t="b">
        <v>0</v>
      </c>
      <c r="G2271" s="22" t="b">
        <v>0</v>
      </c>
      <c r="H2271" s="22" t="b">
        <v>0</v>
      </c>
      <c r="I2271" s="22" t="b">
        <f>IF(COUNTIF([1]!Form_Responses1[[#All],[Instagram account
(ex. idenel_official - Do not put "@")]], LOWER(A2271)) &gt; 0, TRUE, FALSE)</f>
        <v>0</v>
      </c>
      <c r="J2271" s="23"/>
      <c r="K2271" s="20" t="str">
        <f>IFERROR(VLOOKUP(LOWER(A2271), '[1]설문지 응답 시트1'!I:N, 6, FALSE), "")</f>
        <v/>
      </c>
      <c r="L2271" s="22" t="b">
        <v>0</v>
      </c>
      <c r="M2271" s="22" t="b">
        <v>0</v>
      </c>
      <c r="N2271" s="20"/>
      <c r="O2271" s="21" t="str">
        <f>IF(ISBLANK(Table1[[#This Row],[예약일(확정)]]),"",Table1[[#This Row],[예약일(확정)]]+7)</f>
        <v/>
      </c>
      <c r="P2271" s="20"/>
      <c r="Q2271" s="20"/>
      <c r="R2271" s="20"/>
      <c r="S2271" s="20"/>
      <c r="T2271" s="20"/>
      <c r="U2271" s="19"/>
    </row>
    <row r="2272" spans="1:21" ht="17">
      <c r="A2272" s="124" t="s">
        <v>2791</v>
      </c>
      <c r="B2272" s="118" t="s">
        <v>2790</v>
      </c>
      <c r="C2272" s="121"/>
      <c r="D2272" s="15" t="s">
        <v>4</v>
      </c>
      <c r="E2272" s="11" t="str">
        <f ca="1">IF(AND(J2272&lt;&gt;"", O2272&lt;&gt;"", TODAY() &gt; O2272, N2272=""), "포스팅 지연",
IF(N2272&lt;&gt;"", "포스팅 완료",
IF(M2272=TRUE, "시술 완료",
IF(L2272=TRUE, "콘텐츠 가이드 전송",
IF(NOT(ISBLANK(J2272)), "예약 확정",
IF(I2272=TRUE, "구글폼 회신",
IF(H2272=TRUE, "구글폼 전송",
IF(G2272=TRUE, "거절",
IF(F2272=TRUE, "회신 수신",
"태핑 완료 회신대기")))))
))))</f>
        <v>태핑 완료 회신대기</v>
      </c>
      <c r="F2272" s="13" t="b">
        <v>0</v>
      </c>
      <c r="G2272" s="13" t="b">
        <v>0</v>
      </c>
      <c r="H2272" s="13" t="b">
        <v>0</v>
      </c>
      <c r="I2272" s="13" t="b">
        <f>IF(COUNTIF([1]!Form_Responses1[[#All],[Instagram account
(ex. idenel_official - Do not put "@")]], LOWER(A2272)) &gt; 0, TRUE, FALSE)</f>
        <v>0</v>
      </c>
      <c r="J2272" s="14"/>
      <c r="K2272" s="11" t="str">
        <f>IFERROR(VLOOKUP(LOWER(A2272), '[1]설문지 응답 시트1'!I:N, 6, FALSE), "")</f>
        <v/>
      </c>
      <c r="L2272" s="13" t="b">
        <v>0</v>
      </c>
      <c r="M2272" s="13" t="b">
        <v>0</v>
      </c>
      <c r="N2272" s="11"/>
      <c r="O2272" s="12" t="str">
        <f>IF(ISBLANK(Table1[[#This Row],[예약일(확정)]]),"",Table1[[#This Row],[예약일(확정)]]+7)</f>
        <v/>
      </c>
      <c r="P2272" s="11"/>
      <c r="Q2272" s="11"/>
      <c r="R2272" s="11"/>
      <c r="S2272" s="11"/>
      <c r="T2272" s="11"/>
      <c r="U2272" s="10"/>
    </row>
    <row r="2273" spans="1:21" ht="17">
      <c r="A2273" s="71" t="s">
        <v>2789</v>
      </c>
      <c r="B2273" s="112" t="s">
        <v>2788</v>
      </c>
      <c r="C2273" s="111"/>
      <c r="D2273" s="24" t="s">
        <v>4</v>
      </c>
      <c r="E2273" s="20" t="str">
        <f ca="1">IF(AND(J2273&lt;&gt;"", O2273&lt;&gt;"", TODAY() &gt; O2273, N2273=""), "포스팅 지연",
IF(N2273&lt;&gt;"", "포스팅 완료",
IF(M2273=TRUE, "시술 완료",
IF(L2273=TRUE, "콘텐츠 가이드 전송",
IF(NOT(ISBLANK(J2273)), "예약 확정",
IF(I2273=TRUE, "구글폼 회신",
IF(H2273=TRUE, "구글폼 전송",
IF(G2273=TRUE, "거절",
IF(F2273=TRUE, "회신 수신",
"태핑 완료 회신대기")))))
))))</f>
        <v>태핑 완료 회신대기</v>
      </c>
      <c r="F2273" s="22" t="b">
        <v>0</v>
      </c>
      <c r="G2273" s="22" t="b">
        <v>0</v>
      </c>
      <c r="H2273" s="22" t="b">
        <v>0</v>
      </c>
      <c r="I2273" s="22" t="b">
        <f>IF(COUNTIF([1]!Form_Responses1[[#All],[Instagram account
(ex. idenel_official - Do not put "@")]], LOWER(A2273)) &gt; 0, TRUE, FALSE)</f>
        <v>0</v>
      </c>
      <c r="J2273" s="23"/>
      <c r="K2273" s="20" t="str">
        <f>IFERROR(VLOOKUP(LOWER(A2273), '[1]설문지 응답 시트1'!I:N, 6, FALSE), "")</f>
        <v/>
      </c>
      <c r="L2273" s="22" t="b">
        <v>0</v>
      </c>
      <c r="M2273" s="22" t="b">
        <v>0</v>
      </c>
      <c r="N2273" s="20"/>
      <c r="O2273" s="21" t="str">
        <f>IF(ISBLANK(Table1[[#This Row],[예약일(확정)]]),"",Table1[[#This Row],[예약일(확정)]]+7)</f>
        <v/>
      </c>
      <c r="P2273" s="20"/>
      <c r="Q2273" s="20"/>
      <c r="R2273" s="20"/>
      <c r="S2273" s="20"/>
      <c r="T2273" s="20"/>
      <c r="U2273" s="19"/>
    </row>
    <row r="2274" spans="1:21" ht="17">
      <c r="A2274" s="124" t="s">
        <v>2787</v>
      </c>
      <c r="B2274" s="118" t="s">
        <v>2786</v>
      </c>
      <c r="C2274" s="121"/>
      <c r="D2274" s="15" t="s">
        <v>4</v>
      </c>
      <c r="E2274" s="11" t="str">
        <f ca="1">IF(AND(J2274&lt;&gt;"", O2274&lt;&gt;"", TODAY() &gt; O2274, N2274=""), "포스팅 지연",
IF(N2274&lt;&gt;"", "포스팅 완료",
IF(M2274=TRUE, "시술 완료",
IF(L2274=TRUE, "콘텐츠 가이드 전송",
IF(NOT(ISBLANK(J2274)), "예약 확정",
IF(I2274=TRUE, "구글폼 회신",
IF(H2274=TRUE, "구글폼 전송",
IF(G2274=TRUE, "거절",
IF(F2274=TRUE, "회신 수신",
"태핑 완료 회신대기")))))
))))</f>
        <v>태핑 완료 회신대기</v>
      </c>
      <c r="F2274" s="13" t="b">
        <v>0</v>
      </c>
      <c r="G2274" s="13" t="b">
        <v>0</v>
      </c>
      <c r="H2274" s="13" t="b">
        <v>0</v>
      </c>
      <c r="I2274" s="13" t="b">
        <f>IF(COUNTIF([1]!Form_Responses1[[#All],[Instagram account
(ex. idenel_official - Do not put "@")]], LOWER(A2274)) &gt; 0, TRUE, FALSE)</f>
        <v>0</v>
      </c>
      <c r="J2274" s="14"/>
      <c r="K2274" s="11" t="str">
        <f>IFERROR(VLOOKUP(LOWER(A2274), '[1]설문지 응답 시트1'!I:N, 6, FALSE), "")</f>
        <v/>
      </c>
      <c r="L2274" s="13" t="b">
        <v>0</v>
      </c>
      <c r="M2274" s="13" t="b">
        <v>0</v>
      </c>
      <c r="N2274" s="11"/>
      <c r="O2274" s="12" t="str">
        <f>IF(ISBLANK(Table1[[#This Row],[예약일(확정)]]),"",Table1[[#This Row],[예약일(확정)]]+7)</f>
        <v/>
      </c>
      <c r="P2274" s="11"/>
      <c r="Q2274" s="11"/>
      <c r="R2274" s="11"/>
      <c r="S2274" s="11"/>
      <c r="T2274" s="11"/>
      <c r="U2274" s="10"/>
    </row>
    <row r="2275" spans="1:21" ht="17">
      <c r="A2275" s="71" t="s">
        <v>2785</v>
      </c>
      <c r="B2275" s="112" t="s">
        <v>2784</v>
      </c>
      <c r="C2275" s="111"/>
      <c r="D2275" s="24" t="s">
        <v>4</v>
      </c>
      <c r="E2275" s="20" t="str">
        <f ca="1">IF(AND(J2275&lt;&gt;"", O2275&lt;&gt;"", TODAY() &gt; O2275, N2275=""), "포스팅 지연",
IF(N2275&lt;&gt;"", "포스팅 완료",
IF(M2275=TRUE, "시술 완료",
IF(L2275=TRUE, "콘텐츠 가이드 전송",
IF(NOT(ISBLANK(J2275)), "예약 확정",
IF(I2275=TRUE, "구글폼 회신",
IF(H2275=TRUE, "구글폼 전송",
IF(G2275=TRUE, "거절",
IF(F2275=TRUE, "회신 수신",
"태핑 완료 회신대기")))))
))))</f>
        <v>태핑 완료 회신대기</v>
      </c>
      <c r="F2275" s="22" t="b">
        <v>0</v>
      </c>
      <c r="G2275" s="22" t="b">
        <v>0</v>
      </c>
      <c r="H2275" s="22" t="b">
        <v>0</v>
      </c>
      <c r="I2275" s="22" t="b">
        <f>IF(COUNTIF([1]!Form_Responses1[[#All],[Instagram account
(ex. idenel_official - Do not put "@")]], LOWER(A2275)) &gt; 0, TRUE, FALSE)</f>
        <v>0</v>
      </c>
      <c r="J2275" s="23"/>
      <c r="K2275" s="20" t="str">
        <f>IFERROR(VLOOKUP(LOWER(A2275), '[1]설문지 응답 시트1'!I:N, 6, FALSE), "")</f>
        <v/>
      </c>
      <c r="L2275" s="22" t="b">
        <v>0</v>
      </c>
      <c r="M2275" s="22" t="b">
        <v>0</v>
      </c>
      <c r="N2275" s="20"/>
      <c r="O2275" s="21" t="str">
        <f>IF(ISBLANK(Table1[[#This Row],[예약일(확정)]]),"",Table1[[#This Row],[예약일(확정)]]+7)</f>
        <v/>
      </c>
      <c r="P2275" s="20"/>
      <c r="Q2275" s="20"/>
      <c r="R2275" s="20"/>
      <c r="S2275" s="20"/>
      <c r="T2275" s="20"/>
      <c r="U2275" s="19"/>
    </row>
    <row r="2276" spans="1:21" ht="17">
      <c r="A2276" s="124" t="s">
        <v>2783</v>
      </c>
      <c r="B2276" s="118" t="s">
        <v>2782</v>
      </c>
      <c r="C2276" s="121"/>
      <c r="D2276" s="15" t="s">
        <v>4</v>
      </c>
      <c r="E2276" s="11" t="str">
        <f ca="1">IF(AND(J2276&lt;&gt;"", O2276&lt;&gt;"", TODAY() &gt; O2276, N2276=""), "포스팅 지연",
IF(N2276&lt;&gt;"", "포스팅 완료",
IF(M2276=TRUE, "시술 완료",
IF(L2276=TRUE, "콘텐츠 가이드 전송",
IF(NOT(ISBLANK(J2276)), "예약 확정",
IF(I2276=TRUE, "구글폼 회신",
IF(H2276=TRUE, "구글폼 전송",
IF(G2276=TRUE, "거절",
IF(F2276=TRUE, "회신 수신",
"태핑 완료 회신대기")))))
))))</f>
        <v>태핑 완료 회신대기</v>
      </c>
      <c r="F2276" s="13" t="b">
        <v>0</v>
      </c>
      <c r="G2276" s="13" t="b">
        <v>0</v>
      </c>
      <c r="H2276" s="13" t="b">
        <v>0</v>
      </c>
      <c r="I2276" s="13" t="b">
        <f>IF(COUNTIF([1]!Form_Responses1[[#All],[Instagram account
(ex. idenel_official - Do not put "@")]], LOWER(A2276)) &gt; 0, TRUE, FALSE)</f>
        <v>0</v>
      </c>
      <c r="J2276" s="14"/>
      <c r="K2276" s="11" t="str">
        <f>IFERROR(VLOOKUP(LOWER(A2276), '[1]설문지 응답 시트1'!I:N, 6, FALSE), "")</f>
        <v/>
      </c>
      <c r="L2276" s="13" t="b">
        <v>0</v>
      </c>
      <c r="M2276" s="13" t="b">
        <v>0</v>
      </c>
      <c r="N2276" s="11"/>
      <c r="O2276" s="12" t="str">
        <f>IF(ISBLANK(Table1[[#This Row],[예약일(확정)]]),"",Table1[[#This Row],[예약일(확정)]]+7)</f>
        <v/>
      </c>
      <c r="P2276" s="11"/>
      <c r="Q2276" s="11"/>
      <c r="R2276" s="11"/>
      <c r="S2276" s="11"/>
      <c r="T2276" s="11"/>
      <c r="U2276" s="10"/>
    </row>
    <row r="2277" spans="1:21" ht="17">
      <c r="A2277" s="71" t="s">
        <v>2781</v>
      </c>
      <c r="B2277" s="112" t="s">
        <v>2780</v>
      </c>
      <c r="C2277" s="111"/>
      <c r="D2277" s="24" t="s">
        <v>4</v>
      </c>
      <c r="E2277" s="20" t="str">
        <f ca="1">IF(AND(J2277&lt;&gt;"", O2277&lt;&gt;"", TODAY() &gt; O2277, N2277=""), "포스팅 지연",
IF(N2277&lt;&gt;"", "포스팅 완료",
IF(M2277=TRUE, "시술 완료",
IF(L2277=TRUE, "콘텐츠 가이드 전송",
IF(NOT(ISBLANK(J2277)), "예약 확정",
IF(I2277=TRUE, "구글폼 회신",
IF(H2277=TRUE, "구글폼 전송",
IF(G2277=TRUE, "거절",
IF(F2277=TRUE, "회신 수신",
"태핑 완료 회신대기")))))
))))</f>
        <v>태핑 완료 회신대기</v>
      </c>
      <c r="F2277" s="22" t="b">
        <v>0</v>
      </c>
      <c r="G2277" s="22" t="b">
        <v>0</v>
      </c>
      <c r="H2277" s="22" t="b">
        <v>0</v>
      </c>
      <c r="I2277" s="22" t="b">
        <f>IF(COUNTIF([1]!Form_Responses1[[#All],[Instagram account
(ex. idenel_official - Do not put "@")]], LOWER(A2277)) &gt; 0, TRUE, FALSE)</f>
        <v>0</v>
      </c>
      <c r="J2277" s="23"/>
      <c r="K2277" s="20" t="str">
        <f>IFERROR(VLOOKUP(LOWER(A2277), '[1]설문지 응답 시트1'!I:N, 6, FALSE), "")</f>
        <v/>
      </c>
      <c r="L2277" s="22" t="b">
        <v>0</v>
      </c>
      <c r="M2277" s="22" t="b">
        <v>0</v>
      </c>
      <c r="N2277" s="20"/>
      <c r="O2277" s="21" t="str">
        <f>IF(ISBLANK(Table1[[#This Row],[예약일(확정)]]),"",Table1[[#This Row],[예약일(확정)]]+7)</f>
        <v/>
      </c>
      <c r="P2277" s="20"/>
      <c r="Q2277" s="20"/>
      <c r="R2277" s="20"/>
      <c r="S2277" s="20"/>
      <c r="T2277" s="20"/>
      <c r="U2277" s="19"/>
    </row>
    <row r="2278" spans="1:21" ht="17">
      <c r="A2278" s="124" t="s">
        <v>2779</v>
      </c>
      <c r="B2278" s="118" t="s">
        <v>2778</v>
      </c>
      <c r="C2278" s="121"/>
      <c r="D2278" s="15" t="s">
        <v>4</v>
      </c>
      <c r="E2278" s="11" t="str">
        <f ca="1">IF(AND(J2278&lt;&gt;"", O2278&lt;&gt;"", TODAY() &gt; O2278, N2278=""), "포스팅 지연",
IF(N2278&lt;&gt;"", "포스팅 완료",
IF(M2278=TRUE, "시술 완료",
IF(L2278=TRUE, "콘텐츠 가이드 전송",
IF(NOT(ISBLANK(J2278)), "예약 확정",
IF(I2278=TRUE, "구글폼 회신",
IF(H2278=TRUE, "구글폼 전송",
IF(G2278=TRUE, "거절",
IF(F2278=TRUE, "회신 수신",
"태핑 완료 회신대기")))))
))))</f>
        <v>태핑 완료 회신대기</v>
      </c>
      <c r="F2278" s="13" t="b">
        <v>0</v>
      </c>
      <c r="G2278" s="13" t="b">
        <v>0</v>
      </c>
      <c r="H2278" s="13" t="b">
        <v>0</v>
      </c>
      <c r="I2278" s="13" t="b">
        <f>IF(COUNTIF([1]!Form_Responses1[[#All],[Instagram account
(ex. idenel_official - Do not put "@")]], LOWER(A2278)) &gt; 0, TRUE, FALSE)</f>
        <v>0</v>
      </c>
      <c r="J2278" s="14"/>
      <c r="K2278" s="11" t="str">
        <f>IFERROR(VLOOKUP(LOWER(A2278), '[1]설문지 응답 시트1'!I:N, 6, FALSE), "")</f>
        <v/>
      </c>
      <c r="L2278" s="13" t="b">
        <v>0</v>
      </c>
      <c r="M2278" s="13" t="b">
        <v>0</v>
      </c>
      <c r="N2278" s="11"/>
      <c r="O2278" s="12" t="str">
        <f>IF(ISBLANK(Table1[[#This Row],[예약일(확정)]]),"",Table1[[#This Row],[예약일(확정)]]+7)</f>
        <v/>
      </c>
      <c r="P2278" s="11"/>
      <c r="Q2278" s="11"/>
      <c r="R2278" s="11"/>
      <c r="S2278" s="11"/>
      <c r="T2278" s="11"/>
      <c r="U2278" s="10"/>
    </row>
    <row r="2279" spans="1:21" ht="17">
      <c r="A2279" s="71" t="s">
        <v>2777</v>
      </c>
      <c r="B2279" s="112" t="s">
        <v>2776</v>
      </c>
      <c r="C2279" s="111"/>
      <c r="D2279" s="24" t="s">
        <v>4</v>
      </c>
      <c r="E2279" s="20" t="str">
        <f ca="1">IF(AND(J2279&lt;&gt;"", O2279&lt;&gt;"", TODAY() &gt; O2279, N2279=""), "포스팅 지연",
IF(N2279&lt;&gt;"", "포스팅 완료",
IF(M2279=TRUE, "시술 완료",
IF(L2279=TRUE, "콘텐츠 가이드 전송",
IF(NOT(ISBLANK(J2279)), "예약 확정",
IF(I2279=TRUE, "구글폼 회신",
IF(H2279=TRUE, "구글폼 전송",
IF(G2279=TRUE, "거절",
IF(F2279=TRUE, "회신 수신",
"태핑 완료 회신대기")))))
))))</f>
        <v>태핑 완료 회신대기</v>
      </c>
      <c r="F2279" s="22" t="b">
        <v>0</v>
      </c>
      <c r="G2279" s="22" t="b">
        <v>0</v>
      </c>
      <c r="H2279" s="22" t="b">
        <v>0</v>
      </c>
      <c r="I2279" s="22" t="b">
        <f>IF(COUNTIF([1]!Form_Responses1[[#All],[Instagram account
(ex. idenel_official - Do not put "@")]], LOWER(A2279)) &gt; 0, TRUE, FALSE)</f>
        <v>0</v>
      </c>
      <c r="J2279" s="23"/>
      <c r="K2279" s="20" t="str">
        <f>IFERROR(VLOOKUP(LOWER(A2279), '[1]설문지 응답 시트1'!I:N, 6, FALSE), "")</f>
        <v/>
      </c>
      <c r="L2279" s="22" t="b">
        <v>0</v>
      </c>
      <c r="M2279" s="22" t="b">
        <v>0</v>
      </c>
      <c r="N2279" s="20"/>
      <c r="O2279" s="21" t="str">
        <f>IF(ISBLANK(Table1[[#This Row],[예약일(확정)]]),"",Table1[[#This Row],[예약일(확정)]]+7)</f>
        <v/>
      </c>
      <c r="P2279" s="20"/>
      <c r="Q2279" s="20"/>
      <c r="R2279" s="20"/>
      <c r="S2279" s="20"/>
      <c r="T2279" s="20"/>
      <c r="U2279" s="19"/>
    </row>
    <row r="2280" spans="1:21" ht="17">
      <c r="A2280" s="124" t="s">
        <v>2775</v>
      </c>
      <c r="B2280" s="118" t="s">
        <v>2774</v>
      </c>
      <c r="C2280" s="121"/>
      <c r="D2280" s="15" t="s">
        <v>4</v>
      </c>
      <c r="E2280" s="11" t="str">
        <f ca="1">IF(AND(J2280&lt;&gt;"", O2280&lt;&gt;"", TODAY() &gt; O2280, N2280=""), "포스팅 지연",
IF(N2280&lt;&gt;"", "포스팅 완료",
IF(M2280=TRUE, "시술 완료",
IF(L2280=TRUE, "콘텐츠 가이드 전송",
IF(NOT(ISBLANK(J2280)), "예약 확정",
IF(I2280=TRUE, "구글폼 회신",
IF(H2280=TRUE, "구글폼 전송",
IF(G2280=TRUE, "거절",
IF(F2280=TRUE, "회신 수신",
"태핑 완료 회신대기")))))
))))</f>
        <v>태핑 완료 회신대기</v>
      </c>
      <c r="F2280" s="13" t="b">
        <v>0</v>
      </c>
      <c r="G2280" s="13" t="b">
        <v>0</v>
      </c>
      <c r="H2280" s="13" t="b">
        <v>0</v>
      </c>
      <c r="I2280" s="13" t="b">
        <f>IF(COUNTIF([1]!Form_Responses1[[#All],[Instagram account
(ex. idenel_official - Do not put "@")]], LOWER(A2280)) &gt; 0, TRUE, FALSE)</f>
        <v>0</v>
      </c>
      <c r="J2280" s="14"/>
      <c r="K2280" s="11" t="str">
        <f>IFERROR(VLOOKUP(LOWER(A2280), '[1]설문지 응답 시트1'!I:N, 6, FALSE), "")</f>
        <v/>
      </c>
      <c r="L2280" s="13" t="b">
        <v>0</v>
      </c>
      <c r="M2280" s="13" t="b">
        <v>0</v>
      </c>
      <c r="N2280" s="11"/>
      <c r="O2280" s="12" t="str">
        <f>IF(ISBLANK(Table1[[#This Row],[예약일(확정)]]),"",Table1[[#This Row],[예약일(확정)]]+7)</f>
        <v/>
      </c>
      <c r="P2280" s="11"/>
      <c r="Q2280" s="11"/>
      <c r="R2280" s="11"/>
      <c r="S2280" s="11"/>
      <c r="T2280" s="11"/>
      <c r="U2280" s="10"/>
    </row>
    <row r="2281" spans="1:21" ht="17">
      <c r="A2281" s="71" t="s">
        <v>2773</v>
      </c>
      <c r="B2281" s="112" t="s">
        <v>2772</v>
      </c>
      <c r="C2281" s="111"/>
      <c r="D2281" s="24" t="s">
        <v>4</v>
      </c>
      <c r="E2281" s="20" t="str">
        <f ca="1">IF(AND(J2281&lt;&gt;"", O2281&lt;&gt;"", TODAY() &gt; O2281, N2281=""), "포스팅 지연",
IF(N2281&lt;&gt;"", "포스팅 완료",
IF(M2281=TRUE, "시술 완료",
IF(L2281=TRUE, "콘텐츠 가이드 전송",
IF(NOT(ISBLANK(J2281)), "예약 확정",
IF(I2281=TRUE, "구글폼 회신",
IF(H2281=TRUE, "구글폼 전송",
IF(G2281=TRUE, "거절",
IF(F2281=TRUE, "회신 수신",
"태핑 완료 회신대기")))))
))))</f>
        <v>태핑 완료 회신대기</v>
      </c>
      <c r="F2281" s="22" t="b">
        <v>0</v>
      </c>
      <c r="G2281" s="22" t="b">
        <v>0</v>
      </c>
      <c r="H2281" s="22" t="b">
        <v>0</v>
      </c>
      <c r="I2281" s="22" t="b">
        <f>IF(COUNTIF([1]!Form_Responses1[[#All],[Instagram account
(ex. idenel_official - Do not put "@")]], LOWER(A2281)) &gt; 0, TRUE, FALSE)</f>
        <v>0</v>
      </c>
      <c r="J2281" s="23"/>
      <c r="K2281" s="20" t="str">
        <f>IFERROR(VLOOKUP(LOWER(A2281), '[1]설문지 응답 시트1'!I:N, 6, FALSE), "")</f>
        <v/>
      </c>
      <c r="L2281" s="22" t="b">
        <v>0</v>
      </c>
      <c r="M2281" s="22" t="b">
        <v>0</v>
      </c>
      <c r="N2281" s="20"/>
      <c r="O2281" s="21" t="str">
        <f>IF(ISBLANK(Table1[[#This Row],[예약일(확정)]]),"",Table1[[#This Row],[예약일(확정)]]+7)</f>
        <v/>
      </c>
      <c r="P2281" s="20"/>
      <c r="Q2281" s="20"/>
      <c r="R2281" s="20"/>
      <c r="S2281" s="20"/>
      <c r="T2281" s="20"/>
      <c r="U2281" s="19"/>
    </row>
    <row r="2282" spans="1:21" ht="17">
      <c r="A2282" s="124" t="s">
        <v>1164</v>
      </c>
      <c r="B2282" s="118" t="s">
        <v>1163</v>
      </c>
      <c r="C2282" s="121"/>
      <c r="D2282" s="15" t="s">
        <v>4</v>
      </c>
      <c r="E2282" s="11" t="str">
        <f ca="1">IF(AND(J2282&lt;&gt;"", O2282&lt;&gt;"", TODAY() &gt; O2282, N2282=""), "포스팅 지연",
IF(N2282&lt;&gt;"", "포스팅 완료",
IF(M2282=TRUE, "시술 완료",
IF(L2282=TRUE, "콘텐츠 가이드 전송",
IF(NOT(ISBLANK(J2282)), "예약 확정",
IF(I2282=TRUE, "구글폼 회신",
IF(H2282=TRUE, "구글폼 전송",
IF(G2282=TRUE, "거절",
IF(F2282=TRUE, "회신 수신",
"태핑 완료 회신대기")))))
))))</f>
        <v>태핑 완료 회신대기</v>
      </c>
      <c r="F2282" s="13" t="b">
        <v>0</v>
      </c>
      <c r="G2282" s="13" t="b">
        <v>0</v>
      </c>
      <c r="H2282" s="13" t="b">
        <v>0</v>
      </c>
      <c r="I2282" s="13" t="b">
        <f>IF(COUNTIF([1]!Form_Responses1[[#All],[Instagram account
(ex. idenel_official - Do not put "@")]], LOWER(A2282)) &gt; 0, TRUE, FALSE)</f>
        <v>0</v>
      </c>
      <c r="J2282" s="14"/>
      <c r="K2282" s="11" t="str">
        <f>IFERROR(VLOOKUP(LOWER(A2282), '[1]설문지 응답 시트1'!I:N, 6, FALSE), "")</f>
        <v/>
      </c>
      <c r="L2282" s="13" t="b">
        <v>0</v>
      </c>
      <c r="M2282" s="13" t="b">
        <v>0</v>
      </c>
      <c r="N2282" s="11"/>
      <c r="O2282" s="12" t="str">
        <f>IF(ISBLANK(Table1[[#This Row],[예약일(확정)]]),"",Table1[[#This Row],[예약일(확정)]]+7)</f>
        <v/>
      </c>
      <c r="P2282" s="11"/>
      <c r="Q2282" s="11"/>
      <c r="R2282" s="11"/>
      <c r="S2282" s="11"/>
      <c r="T2282" s="11"/>
      <c r="U2282" s="10"/>
    </row>
    <row r="2283" spans="1:21" ht="17">
      <c r="A2283" s="71" t="s">
        <v>2771</v>
      </c>
      <c r="B2283" s="112" t="s">
        <v>2770</v>
      </c>
      <c r="C2283" s="111"/>
      <c r="D2283" s="24" t="s">
        <v>4</v>
      </c>
      <c r="E2283" s="20" t="str">
        <f ca="1">IF(AND(J2283&lt;&gt;"", O2283&lt;&gt;"", TODAY() &gt; O2283, N2283=""), "포스팅 지연",
IF(N2283&lt;&gt;"", "포스팅 완료",
IF(M2283=TRUE, "시술 완료",
IF(L2283=TRUE, "콘텐츠 가이드 전송",
IF(NOT(ISBLANK(J2283)), "예약 확정",
IF(I2283=TRUE, "구글폼 회신",
IF(H2283=TRUE, "구글폼 전송",
IF(G2283=TRUE, "거절",
IF(F2283=TRUE, "회신 수신",
"태핑 완료 회신대기")))))
))))</f>
        <v>태핑 완료 회신대기</v>
      </c>
      <c r="F2283" s="22" t="b">
        <v>0</v>
      </c>
      <c r="G2283" s="22" t="b">
        <v>0</v>
      </c>
      <c r="H2283" s="22" t="b">
        <v>0</v>
      </c>
      <c r="I2283" s="22" t="b">
        <f>IF(COUNTIF([1]!Form_Responses1[[#All],[Instagram account
(ex. idenel_official - Do not put "@")]], LOWER(A2283)) &gt; 0, TRUE, FALSE)</f>
        <v>0</v>
      </c>
      <c r="J2283" s="23"/>
      <c r="K2283" s="20" t="str">
        <f>IFERROR(VLOOKUP(LOWER(A2283), '[1]설문지 응답 시트1'!I:N, 6, FALSE), "")</f>
        <v/>
      </c>
      <c r="L2283" s="22" t="b">
        <v>0</v>
      </c>
      <c r="M2283" s="22" t="b">
        <v>0</v>
      </c>
      <c r="N2283" s="20"/>
      <c r="O2283" s="21" t="str">
        <f>IF(ISBLANK(Table1[[#This Row],[예약일(확정)]]),"",Table1[[#This Row],[예약일(확정)]]+7)</f>
        <v/>
      </c>
      <c r="P2283" s="20"/>
      <c r="Q2283" s="20"/>
      <c r="R2283" s="20"/>
      <c r="S2283" s="20"/>
      <c r="T2283" s="20"/>
      <c r="U2283" s="19"/>
    </row>
    <row r="2284" spans="1:21" ht="17">
      <c r="A2284" s="124" t="s">
        <v>2769</v>
      </c>
      <c r="B2284" s="118" t="s">
        <v>2768</v>
      </c>
      <c r="C2284" s="121"/>
      <c r="D2284" s="15" t="s">
        <v>4</v>
      </c>
      <c r="E2284" s="11" t="str">
        <f ca="1">IF(AND(J2284&lt;&gt;"", O2284&lt;&gt;"", TODAY() &gt; O2284, N2284=""), "포스팅 지연",
IF(N2284&lt;&gt;"", "포스팅 완료",
IF(M2284=TRUE, "시술 완료",
IF(L2284=TRUE, "콘텐츠 가이드 전송",
IF(NOT(ISBLANK(J2284)), "예약 확정",
IF(I2284=TRUE, "구글폼 회신",
IF(H2284=TRUE, "구글폼 전송",
IF(G2284=TRUE, "거절",
IF(F2284=TRUE, "회신 수신",
"태핑 완료 회신대기")))))
))))</f>
        <v>태핑 완료 회신대기</v>
      </c>
      <c r="F2284" s="13" t="b">
        <v>0</v>
      </c>
      <c r="G2284" s="13" t="b">
        <v>0</v>
      </c>
      <c r="H2284" s="13" t="b">
        <v>0</v>
      </c>
      <c r="I2284" s="13" t="b">
        <f>IF(COUNTIF([1]!Form_Responses1[[#All],[Instagram account
(ex. idenel_official - Do not put "@")]], LOWER(A2284)) &gt; 0, TRUE, FALSE)</f>
        <v>0</v>
      </c>
      <c r="J2284" s="14"/>
      <c r="K2284" s="11" t="str">
        <f>IFERROR(VLOOKUP(LOWER(A2284), '[1]설문지 응답 시트1'!I:N, 6, FALSE), "")</f>
        <v/>
      </c>
      <c r="L2284" s="13" t="b">
        <v>0</v>
      </c>
      <c r="M2284" s="13" t="b">
        <v>0</v>
      </c>
      <c r="N2284" s="11"/>
      <c r="O2284" s="12" t="str">
        <f>IF(ISBLANK(Table1[[#This Row],[예약일(확정)]]),"",Table1[[#This Row],[예약일(확정)]]+7)</f>
        <v/>
      </c>
      <c r="P2284" s="11"/>
      <c r="Q2284" s="11"/>
      <c r="R2284" s="11"/>
      <c r="S2284" s="11"/>
      <c r="T2284" s="11"/>
      <c r="U2284" s="10"/>
    </row>
    <row r="2285" spans="1:21" ht="17">
      <c r="A2285" s="71" t="s">
        <v>2767</v>
      </c>
      <c r="B2285" s="112" t="s">
        <v>2766</v>
      </c>
      <c r="C2285" s="111"/>
      <c r="D2285" s="24" t="s">
        <v>4</v>
      </c>
      <c r="E2285" s="20" t="str">
        <f ca="1">IF(AND(J2285&lt;&gt;"", O2285&lt;&gt;"", TODAY() &gt; O2285, N2285=""), "포스팅 지연",
IF(N2285&lt;&gt;"", "포스팅 완료",
IF(M2285=TRUE, "시술 완료",
IF(L2285=TRUE, "콘텐츠 가이드 전송",
IF(NOT(ISBLANK(J2285)), "예약 확정",
IF(I2285=TRUE, "구글폼 회신",
IF(H2285=TRUE, "구글폼 전송",
IF(G2285=TRUE, "거절",
IF(F2285=TRUE, "회신 수신",
"태핑 완료 회신대기")))))
))))</f>
        <v>태핑 완료 회신대기</v>
      </c>
      <c r="F2285" s="22" t="b">
        <v>0</v>
      </c>
      <c r="G2285" s="22" t="b">
        <v>0</v>
      </c>
      <c r="H2285" s="22" t="b">
        <v>0</v>
      </c>
      <c r="I2285" s="22" t="b">
        <f>IF(COUNTIF([1]!Form_Responses1[[#All],[Instagram account
(ex. idenel_official - Do not put "@")]], LOWER(A2285)) &gt; 0, TRUE, FALSE)</f>
        <v>0</v>
      </c>
      <c r="J2285" s="23"/>
      <c r="K2285" s="20" t="str">
        <f>IFERROR(VLOOKUP(LOWER(A2285), '[1]설문지 응답 시트1'!I:N, 6, FALSE), "")</f>
        <v/>
      </c>
      <c r="L2285" s="22" t="b">
        <v>0</v>
      </c>
      <c r="M2285" s="22" t="b">
        <v>0</v>
      </c>
      <c r="N2285" s="20"/>
      <c r="O2285" s="21" t="str">
        <f>IF(ISBLANK(Table1[[#This Row],[예약일(확정)]]),"",Table1[[#This Row],[예약일(확정)]]+7)</f>
        <v/>
      </c>
      <c r="P2285" s="20"/>
      <c r="Q2285" s="20"/>
      <c r="R2285" s="20"/>
      <c r="S2285" s="20"/>
      <c r="T2285" s="20"/>
      <c r="U2285" s="19"/>
    </row>
    <row r="2286" spans="1:21" ht="17">
      <c r="A2286" s="124" t="s">
        <v>2765</v>
      </c>
      <c r="B2286" s="118" t="s">
        <v>2764</v>
      </c>
      <c r="C2286" s="121"/>
      <c r="D2286" s="15" t="s">
        <v>4</v>
      </c>
      <c r="E2286" s="11" t="str">
        <f ca="1">IF(AND(J2286&lt;&gt;"", O2286&lt;&gt;"", TODAY() &gt; O2286, N2286=""), "포스팅 지연",
IF(N2286&lt;&gt;"", "포스팅 완료",
IF(M2286=TRUE, "시술 완료",
IF(L2286=TRUE, "콘텐츠 가이드 전송",
IF(NOT(ISBLANK(J2286)), "예약 확정",
IF(I2286=TRUE, "구글폼 회신",
IF(H2286=TRUE, "구글폼 전송",
IF(G2286=TRUE, "거절",
IF(F2286=TRUE, "회신 수신",
"태핑 완료 회신대기")))))
))))</f>
        <v>태핑 완료 회신대기</v>
      </c>
      <c r="F2286" s="13" t="b">
        <v>0</v>
      </c>
      <c r="G2286" s="13" t="b">
        <v>0</v>
      </c>
      <c r="H2286" s="13" t="b">
        <v>0</v>
      </c>
      <c r="I2286" s="13" t="b">
        <f>IF(COUNTIF([1]!Form_Responses1[[#All],[Instagram account
(ex. idenel_official - Do not put "@")]], LOWER(A2286)) &gt; 0, TRUE, FALSE)</f>
        <v>0</v>
      </c>
      <c r="J2286" s="14"/>
      <c r="K2286" s="11" t="str">
        <f>IFERROR(VLOOKUP(LOWER(A2286), '[1]설문지 응답 시트1'!I:N, 6, FALSE), "")</f>
        <v/>
      </c>
      <c r="L2286" s="13" t="b">
        <v>0</v>
      </c>
      <c r="M2286" s="13" t="b">
        <v>0</v>
      </c>
      <c r="N2286" s="11"/>
      <c r="O2286" s="12" t="str">
        <f>IF(ISBLANK(Table1[[#This Row],[예약일(확정)]]),"",Table1[[#This Row],[예약일(확정)]]+7)</f>
        <v/>
      </c>
      <c r="P2286" s="11"/>
      <c r="Q2286" s="11"/>
      <c r="R2286" s="11"/>
      <c r="S2286" s="11"/>
      <c r="T2286" s="11"/>
      <c r="U2286" s="10"/>
    </row>
    <row r="2287" spans="1:21" ht="17">
      <c r="A2287" s="71" t="s">
        <v>2763</v>
      </c>
      <c r="B2287" s="112" t="s">
        <v>2762</v>
      </c>
      <c r="C2287" s="111"/>
      <c r="D2287" s="24" t="s">
        <v>4</v>
      </c>
      <c r="E2287" s="20" t="str">
        <f ca="1">IF(AND(J2287&lt;&gt;"", O2287&lt;&gt;"", TODAY() &gt; O2287, N2287=""), "포스팅 지연",
IF(N2287&lt;&gt;"", "포스팅 완료",
IF(M2287=TRUE, "시술 완료",
IF(L2287=TRUE, "콘텐츠 가이드 전송",
IF(NOT(ISBLANK(J2287)), "예약 확정",
IF(I2287=TRUE, "구글폼 회신",
IF(H2287=TRUE, "구글폼 전송",
IF(G2287=TRUE, "거절",
IF(F2287=TRUE, "회신 수신",
"태핑 완료 회신대기")))))
))))</f>
        <v>태핑 완료 회신대기</v>
      </c>
      <c r="F2287" s="22" t="b">
        <v>0</v>
      </c>
      <c r="G2287" s="22" t="b">
        <v>0</v>
      </c>
      <c r="H2287" s="22" t="b">
        <v>0</v>
      </c>
      <c r="I2287" s="22" t="b">
        <f>IF(COUNTIF([1]!Form_Responses1[[#All],[Instagram account
(ex. idenel_official - Do not put "@")]], LOWER(A2287)) &gt; 0, TRUE, FALSE)</f>
        <v>0</v>
      </c>
      <c r="J2287" s="23"/>
      <c r="K2287" s="20" t="str">
        <f>IFERROR(VLOOKUP(LOWER(A2287), '[1]설문지 응답 시트1'!I:N, 6, FALSE), "")</f>
        <v/>
      </c>
      <c r="L2287" s="22" t="b">
        <v>0</v>
      </c>
      <c r="M2287" s="22" t="b">
        <v>0</v>
      </c>
      <c r="N2287" s="20"/>
      <c r="O2287" s="21" t="str">
        <f>IF(ISBLANK(Table1[[#This Row],[예약일(확정)]]),"",Table1[[#This Row],[예약일(확정)]]+7)</f>
        <v/>
      </c>
      <c r="P2287" s="20"/>
      <c r="Q2287" s="20"/>
      <c r="R2287" s="20"/>
      <c r="S2287" s="20"/>
      <c r="T2287" s="20"/>
      <c r="U2287" s="19"/>
    </row>
    <row r="2288" spans="1:21" ht="17">
      <c r="A2288" s="124" t="s">
        <v>2761</v>
      </c>
      <c r="B2288" s="118" t="s">
        <v>2760</v>
      </c>
      <c r="C2288" s="121"/>
      <c r="D2288" s="15" t="s">
        <v>4</v>
      </c>
      <c r="E2288" s="11" t="str">
        <f ca="1">IF(AND(J2288&lt;&gt;"", O2288&lt;&gt;"", TODAY() &gt; O2288, N2288=""), "포스팅 지연",
IF(N2288&lt;&gt;"", "포스팅 완료",
IF(M2288=TRUE, "시술 완료",
IF(L2288=TRUE, "콘텐츠 가이드 전송",
IF(NOT(ISBLANK(J2288)), "예약 확정",
IF(I2288=TRUE, "구글폼 회신",
IF(H2288=TRUE, "구글폼 전송",
IF(G2288=TRUE, "거절",
IF(F2288=TRUE, "회신 수신",
"태핑 완료 회신대기")))))
))))</f>
        <v>태핑 완료 회신대기</v>
      </c>
      <c r="F2288" s="13" t="b">
        <v>0</v>
      </c>
      <c r="G2288" s="13" t="b">
        <v>0</v>
      </c>
      <c r="H2288" s="13" t="b">
        <v>0</v>
      </c>
      <c r="I2288" s="13" t="b">
        <f>IF(COUNTIF([1]!Form_Responses1[[#All],[Instagram account
(ex. idenel_official - Do not put "@")]], LOWER(A2288)) &gt; 0, TRUE, FALSE)</f>
        <v>0</v>
      </c>
      <c r="J2288" s="14"/>
      <c r="K2288" s="11" t="str">
        <f>IFERROR(VLOOKUP(LOWER(A2288), '[1]설문지 응답 시트1'!I:N, 6, FALSE), "")</f>
        <v/>
      </c>
      <c r="L2288" s="13" t="b">
        <v>0</v>
      </c>
      <c r="M2288" s="13" t="b">
        <v>0</v>
      </c>
      <c r="N2288" s="11"/>
      <c r="O2288" s="12" t="str">
        <f>IF(ISBLANK(Table1[[#This Row],[예약일(확정)]]),"",Table1[[#This Row],[예약일(확정)]]+7)</f>
        <v/>
      </c>
      <c r="P2288" s="11"/>
      <c r="Q2288" s="11"/>
      <c r="R2288" s="11"/>
      <c r="S2288" s="11"/>
      <c r="T2288" s="11"/>
      <c r="U2288" s="10"/>
    </row>
    <row r="2289" spans="1:21" ht="17">
      <c r="A2289" s="71" t="s">
        <v>2759</v>
      </c>
      <c r="B2289" s="112" t="s">
        <v>2758</v>
      </c>
      <c r="C2289" s="111"/>
      <c r="D2289" s="24" t="s">
        <v>4</v>
      </c>
      <c r="E2289" s="20" t="str">
        <f ca="1">IF(AND(J2289&lt;&gt;"", O2289&lt;&gt;"", TODAY() &gt; O2289, N2289=""), "포스팅 지연",
IF(N2289&lt;&gt;"", "포스팅 완료",
IF(M2289=TRUE, "시술 완료",
IF(L2289=TRUE, "콘텐츠 가이드 전송",
IF(NOT(ISBLANK(J2289)), "예약 확정",
IF(I2289=TRUE, "구글폼 회신",
IF(H2289=TRUE, "구글폼 전송",
IF(G2289=TRUE, "거절",
IF(F2289=TRUE, "회신 수신",
"태핑 완료 회신대기")))))
))))</f>
        <v>태핑 완료 회신대기</v>
      </c>
      <c r="F2289" s="22" t="b">
        <v>0</v>
      </c>
      <c r="G2289" s="22" t="b">
        <v>0</v>
      </c>
      <c r="H2289" s="22" t="b">
        <v>0</v>
      </c>
      <c r="I2289" s="22" t="b">
        <f>IF(COUNTIF([1]!Form_Responses1[[#All],[Instagram account
(ex. idenel_official - Do not put "@")]], LOWER(A2289)) &gt; 0, TRUE, FALSE)</f>
        <v>0</v>
      </c>
      <c r="J2289" s="23"/>
      <c r="K2289" s="20" t="str">
        <f>IFERROR(VLOOKUP(LOWER(A2289), '[1]설문지 응답 시트1'!I:N, 6, FALSE), "")</f>
        <v/>
      </c>
      <c r="L2289" s="22" t="b">
        <v>0</v>
      </c>
      <c r="M2289" s="22" t="b">
        <v>0</v>
      </c>
      <c r="N2289" s="20"/>
      <c r="O2289" s="21" t="str">
        <f>IF(ISBLANK(Table1[[#This Row],[예약일(확정)]]),"",Table1[[#This Row],[예약일(확정)]]+7)</f>
        <v/>
      </c>
      <c r="P2289" s="20"/>
      <c r="Q2289" s="20"/>
      <c r="R2289" s="20"/>
      <c r="S2289" s="20"/>
      <c r="T2289" s="20"/>
      <c r="U2289" s="19"/>
    </row>
    <row r="2290" spans="1:21" ht="17">
      <c r="A2290" s="124" t="s">
        <v>302</v>
      </c>
      <c r="B2290" s="118" t="s">
        <v>2757</v>
      </c>
      <c r="C2290" s="121"/>
      <c r="D2290" s="15" t="s">
        <v>4</v>
      </c>
      <c r="E2290" s="11" t="str">
        <f ca="1">IF(AND(J2290&lt;&gt;"", O2290&lt;&gt;"", TODAY() &gt; O2290, N2290=""), "포스팅 지연",
IF(N2290&lt;&gt;"", "포스팅 완료",
IF(M2290=TRUE, "시술 완료",
IF(L2290=TRUE, "콘텐츠 가이드 전송",
IF(NOT(ISBLANK(J2290)), "예약 확정",
IF(I2290=TRUE, "구글폼 회신",
IF(H2290=TRUE, "구글폼 전송",
IF(G2290=TRUE, "거절",
IF(F2290=TRUE, "회신 수신",
"태핑 완료 회신대기")))))
))))</f>
        <v>태핑 완료 회신대기</v>
      </c>
      <c r="F2290" s="13" t="b">
        <v>0</v>
      </c>
      <c r="G2290" s="13" t="b">
        <v>0</v>
      </c>
      <c r="H2290" s="13" t="b">
        <v>0</v>
      </c>
      <c r="I2290" s="13" t="b">
        <f>IF(COUNTIF([1]!Form_Responses1[[#All],[Instagram account
(ex. idenel_official - Do not put "@")]], LOWER(A2290)) &gt; 0, TRUE, FALSE)</f>
        <v>0</v>
      </c>
      <c r="J2290" s="14"/>
      <c r="K2290" s="11" t="str">
        <f>IFERROR(VLOOKUP(LOWER(A2290), '[1]설문지 응답 시트1'!I:N, 6, FALSE), "")</f>
        <v/>
      </c>
      <c r="L2290" s="13" t="b">
        <v>0</v>
      </c>
      <c r="M2290" s="13" t="b">
        <v>0</v>
      </c>
      <c r="N2290" s="11"/>
      <c r="O2290" s="12" t="str">
        <f>IF(ISBLANK(Table1[[#This Row],[예약일(확정)]]),"",Table1[[#This Row],[예약일(확정)]]+7)</f>
        <v/>
      </c>
      <c r="P2290" s="11"/>
      <c r="Q2290" s="11"/>
      <c r="R2290" s="11"/>
      <c r="S2290" s="11"/>
      <c r="T2290" s="11"/>
      <c r="U2290" s="10"/>
    </row>
    <row r="2291" spans="1:21" ht="17">
      <c r="A2291" s="71" t="s">
        <v>2756</v>
      </c>
      <c r="B2291" s="112" t="s">
        <v>2755</v>
      </c>
      <c r="C2291" s="111"/>
      <c r="D2291" s="24" t="s">
        <v>4</v>
      </c>
      <c r="E2291" s="20" t="str">
        <f ca="1">IF(AND(J2291&lt;&gt;"", O2291&lt;&gt;"", TODAY() &gt; O2291, N2291=""), "포스팅 지연",
IF(N2291&lt;&gt;"", "포스팅 완료",
IF(M2291=TRUE, "시술 완료",
IF(L2291=TRUE, "콘텐츠 가이드 전송",
IF(NOT(ISBLANK(J2291)), "예약 확정",
IF(I2291=TRUE, "구글폼 회신",
IF(H2291=TRUE, "구글폼 전송",
IF(G2291=TRUE, "거절",
IF(F2291=TRUE, "회신 수신",
"태핑 완료 회신대기")))))
))))</f>
        <v>태핑 완료 회신대기</v>
      </c>
      <c r="F2291" s="22" t="b">
        <v>0</v>
      </c>
      <c r="G2291" s="22" t="b">
        <v>0</v>
      </c>
      <c r="H2291" s="22" t="b">
        <v>0</v>
      </c>
      <c r="I2291" s="22" t="b">
        <f>IF(COUNTIF([1]!Form_Responses1[[#All],[Instagram account
(ex. idenel_official - Do not put "@")]], LOWER(A2291)) &gt; 0, TRUE, FALSE)</f>
        <v>0</v>
      </c>
      <c r="J2291" s="23"/>
      <c r="K2291" s="20" t="str">
        <f>IFERROR(VLOOKUP(LOWER(A2291), '[1]설문지 응답 시트1'!I:N, 6, FALSE), "")</f>
        <v/>
      </c>
      <c r="L2291" s="22" t="b">
        <v>0</v>
      </c>
      <c r="M2291" s="22" t="b">
        <v>0</v>
      </c>
      <c r="N2291" s="20"/>
      <c r="O2291" s="21" t="str">
        <f>IF(ISBLANK(Table1[[#This Row],[예약일(확정)]]),"",Table1[[#This Row],[예약일(확정)]]+7)</f>
        <v/>
      </c>
      <c r="P2291" s="20"/>
      <c r="Q2291" s="20"/>
      <c r="R2291" s="20"/>
      <c r="S2291" s="20"/>
      <c r="T2291" s="20"/>
      <c r="U2291" s="19"/>
    </row>
    <row r="2292" spans="1:21" ht="17">
      <c r="A2292" s="124" t="s">
        <v>2754</v>
      </c>
      <c r="B2292" s="118" t="s">
        <v>2753</v>
      </c>
      <c r="C2292" s="121"/>
      <c r="D2292" s="15" t="s">
        <v>4</v>
      </c>
      <c r="E2292" s="11" t="str">
        <f ca="1">IF(AND(J2292&lt;&gt;"", O2292&lt;&gt;"", TODAY() &gt; O2292, N2292=""), "포스팅 지연",
IF(N2292&lt;&gt;"", "포스팅 완료",
IF(M2292=TRUE, "시술 완료",
IF(L2292=TRUE, "콘텐츠 가이드 전송",
IF(NOT(ISBLANK(J2292)), "예약 확정",
IF(I2292=TRUE, "구글폼 회신",
IF(H2292=TRUE, "구글폼 전송",
IF(G2292=TRUE, "거절",
IF(F2292=TRUE, "회신 수신",
"태핑 완료 회신대기")))))
))))</f>
        <v>태핑 완료 회신대기</v>
      </c>
      <c r="F2292" s="13" t="b">
        <v>0</v>
      </c>
      <c r="G2292" s="13" t="b">
        <v>0</v>
      </c>
      <c r="H2292" s="13" t="b">
        <v>0</v>
      </c>
      <c r="I2292" s="13" t="b">
        <f>IF(COUNTIF([1]!Form_Responses1[[#All],[Instagram account
(ex. idenel_official - Do not put "@")]], LOWER(A2292)) &gt; 0, TRUE, FALSE)</f>
        <v>0</v>
      </c>
      <c r="J2292" s="14"/>
      <c r="K2292" s="11" t="str">
        <f>IFERROR(VLOOKUP(LOWER(A2292), '[1]설문지 응답 시트1'!I:N, 6, FALSE), "")</f>
        <v/>
      </c>
      <c r="L2292" s="13" t="b">
        <v>0</v>
      </c>
      <c r="M2292" s="13" t="b">
        <v>0</v>
      </c>
      <c r="N2292" s="11"/>
      <c r="O2292" s="12" t="str">
        <f>IF(ISBLANK(Table1[[#This Row],[예약일(확정)]]),"",Table1[[#This Row],[예약일(확정)]]+7)</f>
        <v/>
      </c>
      <c r="P2292" s="11"/>
      <c r="Q2292" s="11"/>
      <c r="R2292" s="11"/>
      <c r="S2292" s="11"/>
      <c r="T2292" s="11"/>
      <c r="U2292" s="10"/>
    </row>
    <row r="2293" spans="1:21" ht="17">
      <c r="A2293" s="71" t="s">
        <v>2752</v>
      </c>
      <c r="B2293" s="112" t="s">
        <v>2751</v>
      </c>
      <c r="C2293" s="111"/>
      <c r="D2293" s="24" t="s">
        <v>4</v>
      </c>
      <c r="E2293" s="20" t="str">
        <f ca="1">IF(AND(J2293&lt;&gt;"", O2293&lt;&gt;"", TODAY() &gt; O2293, N2293=""), "포스팅 지연",
IF(N2293&lt;&gt;"", "포스팅 완료",
IF(M2293=TRUE, "시술 완료",
IF(L2293=TRUE, "콘텐츠 가이드 전송",
IF(NOT(ISBLANK(J2293)), "예약 확정",
IF(I2293=TRUE, "구글폼 회신",
IF(H2293=TRUE, "구글폼 전송",
IF(G2293=TRUE, "거절",
IF(F2293=TRUE, "회신 수신",
"태핑 완료 회신대기")))))
))))</f>
        <v>태핑 완료 회신대기</v>
      </c>
      <c r="F2293" s="22" t="b">
        <v>0</v>
      </c>
      <c r="G2293" s="22" t="b">
        <v>0</v>
      </c>
      <c r="H2293" s="22" t="b">
        <v>0</v>
      </c>
      <c r="I2293" s="22" t="b">
        <f>IF(COUNTIF([1]!Form_Responses1[[#All],[Instagram account
(ex. idenel_official - Do not put "@")]], LOWER(A2293)) &gt; 0, TRUE, FALSE)</f>
        <v>0</v>
      </c>
      <c r="J2293" s="23"/>
      <c r="K2293" s="20" t="str">
        <f>IFERROR(VLOOKUP(LOWER(A2293), '[1]설문지 응답 시트1'!I:N, 6, FALSE), "")</f>
        <v/>
      </c>
      <c r="L2293" s="22" t="b">
        <v>0</v>
      </c>
      <c r="M2293" s="22" t="b">
        <v>0</v>
      </c>
      <c r="N2293" s="20"/>
      <c r="O2293" s="21" t="str">
        <f>IF(ISBLANK(Table1[[#This Row],[예약일(확정)]]),"",Table1[[#This Row],[예약일(확정)]]+7)</f>
        <v/>
      </c>
      <c r="P2293" s="20"/>
      <c r="Q2293" s="20"/>
      <c r="R2293" s="20"/>
      <c r="S2293" s="20"/>
      <c r="T2293" s="20"/>
      <c r="U2293" s="19"/>
    </row>
    <row r="2294" spans="1:21" ht="17">
      <c r="A2294" s="124" t="s">
        <v>2750</v>
      </c>
      <c r="B2294" s="118" t="s">
        <v>2749</v>
      </c>
      <c r="C2294" s="121"/>
      <c r="D2294" s="15" t="s">
        <v>4</v>
      </c>
      <c r="E2294" s="11" t="str">
        <f ca="1">IF(AND(J2294&lt;&gt;"", O2294&lt;&gt;"", TODAY() &gt; O2294, N2294=""), "포스팅 지연",
IF(N2294&lt;&gt;"", "포스팅 완료",
IF(M2294=TRUE, "시술 완료",
IF(L2294=TRUE, "콘텐츠 가이드 전송",
IF(NOT(ISBLANK(J2294)), "예약 확정",
IF(I2294=TRUE, "구글폼 회신",
IF(H2294=TRUE, "구글폼 전송",
IF(G2294=TRUE, "거절",
IF(F2294=TRUE, "회신 수신",
"태핑 완료 회신대기")))))
))))</f>
        <v>태핑 완료 회신대기</v>
      </c>
      <c r="F2294" s="13" t="b">
        <v>0</v>
      </c>
      <c r="G2294" s="13" t="b">
        <v>0</v>
      </c>
      <c r="H2294" s="13" t="b">
        <v>0</v>
      </c>
      <c r="I2294" s="13" t="b">
        <f>IF(COUNTIF([1]!Form_Responses1[[#All],[Instagram account
(ex. idenel_official - Do not put "@")]], LOWER(A2294)) &gt; 0, TRUE, FALSE)</f>
        <v>0</v>
      </c>
      <c r="J2294" s="14"/>
      <c r="K2294" s="11" t="str">
        <f>IFERROR(VLOOKUP(LOWER(A2294), '[1]설문지 응답 시트1'!I:N, 6, FALSE), "")</f>
        <v/>
      </c>
      <c r="L2294" s="13" t="b">
        <v>0</v>
      </c>
      <c r="M2294" s="13" t="b">
        <v>0</v>
      </c>
      <c r="N2294" s="11"/>
      <c r="O2294" s="12" t="str">
        <f>IF(ISBLANK(Table1[[#This Row],[예약일(확정)]]),"",Table1[[#This Row],[예약일(확정)]]+7)</f>
        <v/>
      </c>
      <c r="P2294" s="11"/>
      <c r="Q2294" s="11"/>
      <c r="R2294" s="11"/>
      <c r="S2294" s="11"/>
      <c r="T2294" s="11"/>
      <c r="U2294" s="10"/>
    </row>
    <row r="2295" spans="1:21" ht="17">
      <c r="A2295" s="71" t="s">
        <v>2748</v>
      </c>
      <c r="B2295" s="112" t="s">
        <v>2747</v>
      </c>
      <c r="C2295" s="111"/>
      <c r="D2295" s="24" t="s">
        <v>4</v>
      </c>
      <c r="E2295" s="20" t="str">
        <f ca="1">IF(AND(J2295&lt;&gt;"", O2295&lt;&gt;"", TODAY() &gt; O2295, N2295=""), "포스팅 지연",
IF(N2295&lt;&gt;"", "포스팅 완료",
IF(M2295=TRUE, "시술 완료",
IF(L2295=TRUE, "콘텐츠 가이드 전송",
IF(NOT(ISBLANK(J2295)), "예약 확정",
IF(I2295=TRUE, "구글폼 회신",
IF(H2295=TRUE, "구글폼 전송",
IF(G2295=TRUE, "거절",
IF(F2295=TRUE, "회신 수신",
"태핑 완료 회신대기")))))
))))</f>
        <v>태핑 완료 회신대기</v>
      </c>
      <c r="F2295" s="22" t="b">
        <v>0</v>
      </c>
      <c r="G2295" s="22" t="b">
        <v>0</v>
      </c>
      <c r="H2295" s="22" t="b">
        <v>0</v>
      </c>
      <c r="I2295" s="22" t="b">
        <f>IF(COUNTIF([1]!Form_Responses1[[#All],[Instagram account
(ex. idenel_official - Do not put "@")]], LOWER(A2295)) &gt; 0, TRUE, FALSE)</f>
        <v>0</v>
      </c>
      <c r="J2295" s="23"/>
      <c r="K2295" s="20" t="str">
        <f>IFERROR(VLOOKUP(LOWER(A2295), '[1]설문지 응답 시트1'!I:N, 6, FALSE), "")</f>
        <v/>
      </c>
      <c r="L2295" s="22" t="b">
        <v>0</v>
      </c>
      <c r="M2295" s="22" t="b">
        <v>0</v>
      </c>
      <c r="N2295" s="20"/>
      <c r="O2295" s="21" t="str">
        <f>IF(ISBLANK(Table1[[#This Row],[예약일(확정)]]),"",Table1[[#This Row],[예약일(확정)]]+7)</f>
        <v/>
      </c>
      <c r="P2295" s="20"/>
      <c r="Q2295" s="20"/>
      <c r="R2295" s="20"/>
      <c r="S2295" s="20"/>
      <c r="T2295" s="20"/>
      <c r="U2295" s="19"/>
    </row>
    <row r="2296" spans="1:21" ht="17">
      <c r="A2296" s="124" t="s">
        <v>2746</v>
      </c>
      <c r="B2296" s="118" t="s">
        <v>2745</v>
      </c>
      <c r="C2296" s="121"/>
      <c r="D2296" s="15" t="s">
        <v>4</v>
      </c>
      <c r="E2296" s="11" t="str">
        <f ca="1">IF(AND(J2296&lt;&gt;"", O2296&lt;&gt;"", TODAY() &gt; O2296, N2296=""), "포스팅 지연",
IF(N2296&lt;&gt;"", "포스팅 완료",
IF(M2296=TRUE, "시술 완료",
IF(L2296=TRUE, "콘텐츠 가이드 전송",
IF(NOT(ISBLANK(J2296)), "예약 확정",
IF(I2296=TRUE, "구글폼 회신",
IF(H2296=TRUE, "구글폼 전송",
IF(G2296=TRUE, "거절",
IF(F2296=TRUE, "회신 수신",
"태핑 완료 회신대기")))))
))))</f>
        <v>태핑 완료 회신대기</v>
      </c>
      <c r="F2296" s="13" t="b">
        <v>0</v>
      </c>
      <c r="G2296" s="13" t="b">
        <v>0</v>
      </c>
      <c r="H2296" s="13" t="b">
        <v>0</v>
      </c>
      <c r="I2296" s="13" t="b">
        <f>IF(COUNTIF([1]!Form_Responses1[[#All],[Instagram account
(ex. idenel_official - Do not put "@")]], LOWER(A2296)) &gt; 0, TRUE, FALSE)</f>
        <v>0</v>
      </c>
      <c r="J2296" s="14"/>
      <c r="K2296" s="11" t="str">
        <f>IFERROR(VLOOKUP(LOWER(A2296), '[1]설문지 응답 시트1'!I:N, 6, FALSE), "")</f>
        <v/>
      </c>
      <c r="L2296" s="13" t="b">
        <v>0</v>
      </c>
      <c r="M2296" s="13" t="b">
        <v>0</v>
      </c>
      <c r="N2296" s="11"/>
      <c r="O2296" s="12" t="str">
        <f>IF(ISBLANK(Table1[[#This Row],[예약일(확정)]]),"",Table1[[#This Row],[예약일(확정)]]+7)</f>
        <v/>
      </c>
      <c r="P2296" s="11"/>
      <c r="Q2296" s="11"/>
      <c r="R2296" s="11"/>
      <c r="S2296" s="11"/>
      <c r="T2296" s="11"/>
      <c r="U2296" s="10"/>
    </row>
    <row r="2297" spans="1:21" ht="17">
      <c r="A2297" s="71" t="s">
        <v>2744</v>
      </c>
      <c r="B2297" s="112" t="s">
        <v>2743</v>
      </c>
      <c r="C2297" s="111"/>
      <c r="D2297" s="24" t="s">
        <v>4</v>
      </c>
      <c r="E2297" s="20" t="str">
        <f ca="1">IF(AND(J2297&lt;&gt;"", O2297&lt;&gt;"", TODAY() &gt; O2297, N2297=""), "포스팅 지연",
IF(N2297&lt;&gt;"", "포스팅 완료",
IF(M2297=TRUE, "시술 완료",
IF(L2297=TRUE, "콘텐츠 가이드 전송",
IF(NOT(ISBLANK(J2297)), "예약 확정",
IF(I2297=TRUE, "구글폼 회신",
IF(H2297=TRUE, "구글폼 전송",
IF(G2297=TRUE, "거절",
IF(F2297=TRUE, "회신 수신",
"태핑 완료 회신대기")))))
))))</f>
        <v>회신 수신</v>
      </c>
      <c r="F2297" s="22" t="b">
        <v>1</v>
      </c>
      <c r="G2297" s="22" t="b">
        <v>0</v>
      </c>
      <c r="H2297" s="22" t="b">
        <v>0</v>
      </c>
      <c r="I2297" s="22" t="b">
        <f>IF(COUNTIF([1]!Form_Responses1[[#All],[Instagram account
(ex. idenel_official - Do not put "@")]], LOWER(A2297)) &gt; 0, TRUE, FALSE)</f>
        <v>0</v>
      </c>
      <c r="J2297" s="23"/>
      <c r="K2297" s="20" t="str">
        <f>IFERROR(VLOOKUP(LOWER(A2297), '[1]설문지 응답 시트1'!I:N, 6, FALSE), "")</f>
        <v/>
      </c>
      <c r="L2297" s="22" t="b">
        <v>0</v>
      </c>
      <c r="M2297" s="22" t="b">
        <v>0</v>
      </c>
      <c r="N2297" s="20"/>
      <c r="O2297" s="21" t="str">
        <f>IF(ISBLANK(Table1[[#This Row],[예약일(확정)]]),"",Table1[[#This Row],[예약일(확정)]]+7)</f>
        <v/>
      </c>
      <c r="P2297" s="20"/>
      <c r="Q2297" s="20"/>
      <c r="R2297" s="20"/>
      <c r="S2297" s="20"/>
      <c r="T2297" s="20"/>
      <c r="U2297" s="19"/>
    </row>
    <row r="2298" spans="1:21" ht="17">
      <c r="A2298" s="124" t="s">
        <v>2742</v>
      </c>
      <c r="B2298" s="118" t="s">
        <v>2741</v>
      </c>
      <c r="C2298" s="121"/>
      <c r="D2298" s="15" t="s">
        <v>4</v>
      </c>
      <c r="E2298" s="11" t="str">
        <f ca="1">IF(AND(J2298&lt;&gt;"", O2298&lt;&gt;"", TODAY() &gt; O2298, N2298=""), "포스팅 지연",
IF(N2298&lt;&gt;"", "포스팅 완료",
IF(M2298=TRUE, "시술 완료",
IF(L2298=TRUE, "콘텐츠 가이드 전송",
IF(NOT(ISBLANK(J2298)), "예약 확정",
IF(I2298=TRUE, "구글폼 회신",
IF(H2298=TRUE, "구글폼 전송",
IF(G2298=TRUE, "거절",
IF(F2298=TRUE, "회신 수신",
"태핑 완료 회신대기")))))
))))</f>
        <v>태핑 완료 회신대기</v>
      </c>
      <c r="F2298" s="13" t="b">
        <v>0</v>
      </c>
      <c r="G2298" s="13" t="b">
        <v>0</v>
      </c>
      <c r="H2298" s="13" t="b">
        <v>0</v>
      </c>
      <c r="I2298" s="13" t="b">
        <f>IF(COUNTIF([1]!Form_Responses1[[#All],[Instagram account
(ex. idenel_official - Do not put "@")]], LOWER(A2298)) &gt; 0, TRUE, FALSE)</f>
        <v>0</v>
      </c>
      <c r="J2298" s="14"/>
      <c r="K2298" s="11" t="str">
        <f>IFERROR(VLOOKUP(LOWER(A2298), '[1]설문지 응답 시트1'!I:N, 6, FALSE), "")</f>
        <v/>
      </c>
      <c r="L2298" s="13" t="b">
        <v>0</v>
      </c>
      <c r="M2298" s="13" t="b">
        <v>0</v>
      </c>
      <c r="N2298" s="11"/>
      <c r="O2298" s="12" t="str">
        <f>IF(ISBLANK(Table1[[#This Row],[예약일(확정)]]),"",Table1[[#This Row],[예약일(확정)]]+7)</f>
        <v/>
      </c>
      <c r="P2298" s="11"/>
      <c r="Q2298" s="11"/>
      <c r="R2298" s="11"/>
      <c r="S2298" s="11"/>
      <c r="T2298" s="11"/>
      <c r="U2298" s="10"/>
    </row>
    <row r="2299" spans="1:21" ht="17">
      <c r="A2299" s="71" t="s">
        <v>2740</v>
      </c>
      <c r="B2299" s="112" t="s">
        <v>2739</v>
      </c>
      <c r="C2299" s="111"/>
      <c r="D2299" s="24" t="s">
        <v>4</v>
      </c>
      <c r="E2299" s="20" t="str">
        <f ca="1">IF(AND(J2299&lt;&gt;"", O2299&lt;&gt;"", TODAY() &gt; O2299, N2299=""), "포스팅 지연",
IF(N2299&lt;&gt;"", "포스팅 완료",
IF(M2299=TRUE, "시술 완료",
IF(L2299=TRUE, "콘텐츠 가이드 전송",
IF(NOT(ISBLANK(J2299)), "예약 확정",
IF(I2299=TRUE, "구글폼 회신",
IF(H2299=TRUE, "구글폼 전송",
IF(G2299=TRUE, "거절",
IF(F2299=TRUE, "회신 수신",
"태핑 완료 회신대기")))))
))))</f>
        <v>태핑 완료 회신대기</v>
      </c>
      <c r="F2299" s="22" t="b">
        <v>0</v>
      </c>
      <c r="G2299" s="22" t="b">
        <v>0</v>
      </c>
      <c r="H2299" s="22" t="b">
        <v>0</v>
      </c>
      <c r="I2299" s="22" t="b">
        <f>IF(COUNTIF([1]!Form_Responses1[[#All],[Instagram account
(ex. idenel_official - Do not put "@")]], LOWER(A2299)) &gt; 0, TRUE, FALSE)</f>
        <v>0</v>
      </c>
      <c r="J2299" s="23"/>
      <c r="K2299" s="20" t="str">
        <f>IFERROR(VLOOKUP(LOWER(A2299), '[1]설문지 응답 시트1'!I:N, 6, FALSE), "")</f>
        <v/>
      </c>
      <c r="L2299" s="22" t="b">
        <v>0</v>
      </c>
      <c r="M2299" s="22" t="b">
        <v>0</v>
      </c>
      <c r="N2299" s="20"/>
      <c r="O2299" s="21" t="str">
        <f>IF(ISBLANK(Table1[[#This Row],[예약일(확정)]]),"",Table1[[#This Row],[예약일(확정)]]+7)</f>
        <v/>
      </c>
      <c r="P2299" s="20"/>
      <c r="Q2299" s="20"/>
      <c r="R2299" s="20"/>
      <c r="S2299" s="20"/>
      <c r="T2299" s="20"/>
      <c r="U2299" s="19"/>
    </row>
    <row r="2300" spans="1:21" ht="17">
      <c r="A2300" s="124" t="s">
        <v>2738</v>
      </c>
      <c r="B2300" s="118" t="s">
        <v>2737</v>
      </c>
      <c r="C2300" s="121"/>
      <c r="D2300" s="15" t="s">
        <v>4</v>
      </c>
      <c r="E2300" s="11" t="str">
        <f ca="1">IF(AND(J2300&lt;&gt;"", O2300&lt;&gt;"", TODAY() &gt; O2300, N2300=""), "포스팅 지연",
IF(N2300&lt;&gt;"", "포스팅 완료",
IF(M2300=TRUE, "시술 완료",
IF(L2300=TRUE, "콘텐츠 가이드 전송",
IF(NOT(ISBLANK(J2300)), "예약 확정",
IF(I2300=TRUE, "구글폼 회신",
IF(H2300=TRUE, "구글폼 전송",
IF(G2300=TRUE, "거절",
IF(F2300=TRUE, "회신 수신",
"태핑 완료 회신대기")))))
))))</f>
        <v>태핑 완료 회신대기</v>
      </c>
      <c r="F2300" s="13" t="b">
        <v>0</v>
      </c>
      <c r="G2300" s="13" t="b">
        <v>0</v>
      </c>
      <c r="H2300" s="13" t="b">
        <v>0</v>
      </c>
      <c r="I2300" s="13" t="b">
        <f>IF(COUNTIF([1]!Form_Responses1[[#All],[Instagram account
(ex. idenel_official - Do not put "@")]], LOWER(A2300)) &gt; 0, TRUE, FALSE)</f>
        <v>0</v>
      </c>
      <c r="J2300" s="14"/>
      <c r="K2300" s="11" t="str">
        <f>IFERROR(VLOOKUP(LOWER(A2300), '[1]설문지 응답 시트1'!I:N, 6, FALSE), "")</f>
        <v/>
      </c>
      <c r="L2300" s="13" t="b">
        <v>0</v>
      </c>
      <c r="M2300" s="13" t="b">
        <v>0</v>
      </c>
      <c r="N2300" s="11"/>
      <c r="O2300" s="12" t="str">
        <f>IF(ISBLANK(Table1[[#This Row],[예약일(확정)]]),"",Table1[[#This Row],[예약일(확정)]]+7)</f>
        <v/>
      </c>
      <c r="P2300" s="11"/>
      <c r="Q2300" s="11"/>
      <c r="R2300" s="11"/>
      <c r="S2300" s="11"/>
      <c r="T2300" s="11"/>
      <c r="U2300" s="10"/>
    </row>
    <row r="2301" spans="1:21" ht="17">
      <c r="A2301" s="71" t="s">
        <v>2736</v>
      </c>
      <c r="B2301" s="112" t="s">
        <v>2735</v>
      </c>
      <c r="C2301" s="111"/>
      <c r="D2301" s="24" t="s">
        <v>4</v>
      </c>
      <c r="E2301" s="20" t="str">
        <f ca="1">IF(AND(J2301&lt;&gt;"", O2301&lt;&gt;"", TODAY() &gt; O2301, N2301=""), "포스팅 지연",
IF(N2301&lt;&gt;"", "포스팅 완료",
IF(M2301=TRUE, "시술 완료",
IF(L2301=TRUE, "콘텐츠 가이드 전송",
IF(NOT(ISBLANK(J2301)), "예약 확정",
IF(I2301=TRUE, "구글폼 회신",
IF(H2301=TRUE, "구글폼 전송",
IF(G2301=TRUE, "거절",
IF(F2301=TRUE, "회신 수신",
"태핑 완료 회신대기")))))
))))</f>
        <v>태핑 완료 회신대기</v>
      </c>
      <c r="F2301" s="22" t="b">
        <v>0</v>
      </c>
      <c r="G2301" s="22" t="b">
        <v>0</v>
      </c>
      <c r="H2301" s="22" t="b">
        <v>0</v>
      </c>
      <c r="I2301" s="22" t="b">
        <f>IF(COUNTIF([1]!Form_Responses1[[#All],[Instagram account
(ex. idenel_official - Do not put "@")]], LOWER(A2301)) &gt; 0, TRUE, FALSE)</f>
        <v>0</v>
      </c>
      <c r="J2301" s="23"/>
      <c r="K2301" s="20" t="str">
        <f>IFERROR(VLOOKUP(LOWER(A2301), '[1]설문지 응답 시트1'!I:N, 6, FALSE), "")</f>
        <v/>
      </c>
      <c r="L2301" s="22" t="b">
        <v>0</v>
      </c>
      <c r="M2301" s="22" t="b">
        <v>0</v>
      </c>
      <c r="N2301" s="20"/>
      <c r="O2301" s="21" t="str">
        <f>IF(ISBLANK(Table1[[#This Row],[예약일(확정)]]),"",Table1[[#This Row],[예약일(확정)]]+7)</f>
        <v/>
      </c>
      <c r="P2301" s="20"/>
      <c r="Q2301" s="20"/>
      <c r="R2301" s="20"/>
      <c r="S2301" s="20"/>
      <c r="T2301" s="20"/>
      <c r="U2301" s="19"/>
    </row>
    <row r="2302" spans="1:21" ht="17">
      <c r="A2302" s="124" t="s">
        <v>2734</v>
      </c>
      <c r="B2302" s="118" t="s">
        <v>2733</v>
      </c>
      <c r="C2302" s="121"/>
      <c r="D2302" s="15" t="s">
        <v>4</v>
      </c>
      <c r="E2302" s="11" t="str">
        <f ca="1">IF(AND(J2302&lt;&gt;"", O2302&lt;&gt;"", TODAY() &gt; O2302, N2302=""), "포스팅 지연",
IF(N2302&lt;&gt;"", "포스팅 완료",
IF(M2302=TRUE, "시술 완료",
IF(L2302=TRUE, "콘텐츠 가이드 전송",
IF(NOT(ISBLANK(J2302)), "예약 확정",
IF(I2302=TRUE, "구글폼 회신",
IF(H2302=TRUE, "구글폼 전송",
IF(G2302=TRUE, "거절",
IF(F2302=TRUE, "회신 수신",
"태핑 완료 회신대기")))))
))))</f>
        <v>태핑 완료 회신대기</v>
      </c>
      <c r="F2302" s="13" t="b">
        <v>0</v>
      </c>
      <c r="G2302" s="13" t="b">
        <v>0</v>
      </c>
      <c r="H2302" s="13" t="b">
        <v>0</v>
      </c>
      <c r="I2302" s="13" t="b">
        <f>IF(COUNTIF([1]!Form_Responses1[[#All],[Instagram account
(ex. idenel_official - Do not put "@")]], LOWER(A2302)) &gt; 0, TRUE, FALSE)</f>
        <v>0</v>
      </c>
      <c r="J2302" s="14"/>
      <c r="K2302" s="11" t="str">
        <f>IFERROR(VLOOKUP(LOWER(A2302), '[1]설문지 응답 시트1'!I:N, 6, FALSE), "")</f>
        <v/>
      </c>
      <c r="L2302" s="13" t="b">
        <v>0</v>
      </c>
      <c r="M2302" s="13" t="b">
        <v>0</v>
      </c>
      <c r="N2302" s="11"/>
      <c r="O2302" s="12" t="str">
        <f>IF(ISBLANK(Table1[[#This Row],[예약일(확정)]]),"",Table1[[#This Row],[예약일(확정)]]+7)</f>
        <v/>
      </c>
      <c r="P2302" s="11"/>
      <c r="Q2302" s="11"/>
      <c r="R2302" s="11"/>
      <c r="S2302" s="11"/>
      <c r="T2302" s="11"/>
      <c r="U2302" s="10"/>
    </row>
    <row r="2303" spans="1:21" ht="17">
      <c r="A2303" s="71" t="s">
        <v>2732</v>
      </c>
      <c r="B2303" s="112" t="s">
        <v>2731</v>
      </c>
      <c r="C2303" s="111"/>
      <c r="D2303" s="24" t="s">
        <v>4</v>
      </c>
      <c r="E2303" s="20" t="str">
        <f ca="1">IF(AND(J2303&lt;&gt;"", O2303&lt;&gt;"", TODAY() &gt; O2303, N2303=""), "포스팅 지연",
IF(N2303&lt;&gt;"", "포스팅 완료",
IF(M2303=TRUE, "시술 완료",
IF(L2303=TRUE, "콘텐츠 가이드 전송",
IF(NOT(ISBLANK(J2303)), "예약 확정",
IF(I2303=TRUE, "구글폼 회신",
IF(H2303=TRUE, "구글폼 전송",
IF(G2303=TRUE, "거절",
IF(F2303=TRUE, "회신 수신",
"태핑 완료 회신대기")))))
))))</f>
        <v>태핑 완료 회신대기</v>
      </c>
      <c r="F2303" s="22" t="b">
        <v>0</v>
      </c>
      <c r="G2303" s="22" t="b">
        <v>0</v>
      </c>
      <c r="H2303" s="22" t="b">
        <v>0</v>
      </c>
      <c r="I2303" s="22" t="b">
        <f>IF(COUNTIF([1]!Form_Responses1[[#All],[Instagram account
(ex. idenel_official - Do not put "@")]], LOWER(A2303)) &gt; 0, TRUE, FALSE)</f>
        <v>0</v>
      </c>
      <c r="J2303" s="23"/>
      <c r="K2303" s="20" t="str">
        <f>IFERROR(VLOOKUP(LOWER(A2303), '[1]설문지 응답 시트1'!I:N, 6, FALSE), "")</f>
        <v/>
      </c>
      <c r="L2303" s="22" t="b">
        <v>0</v>
      </c>
      <c r="M2303" s="22" t="b">
        <v>0</v>
      </c>
      <c r="N2303" s="20"/>
      <c r="O2303" s="21" t="str">
        <f>IF(ISBLANK(Table1[[#This Row],[예약일(확정)]]),"",Table1[[#This Row],[예약일(확정)]]+7)</f>
        <v/>
      </c>
      <c r="P2303" s="20"/>
      <c r="Q2303" s="20"/>
      <c r="R2303" s="20"/>
      <c r="S2303" s="20"/>
      <c r="T2303" s="20"/>
      <c r="U2303" s="19"/>
    </row>
    <row r="2304" spans="1:21" ht="17">
      <c r="A2304" s="124" t="s">
        <v>2730</v>
      </c>
      <c r="B2304" s="118" t="s">
        <v>2729</v>
      </c>
      <c r="C2304" s="121"/>
      <c r="D2304" s="15" t="s">
        <v>4</v>
      </c>
      <c r="E2304" s="11" t="str">
        <f ca="1">IF(AND(J2304&lt;&gt;"", O2304&lt;&gt;"", TODAY() &gt; O2304, N2304=""), "포스팅 지연",
IF(N2304&lt;&gt;"", "포스팅 완료",
IF(M2304=TRUE, "시술 완료",
IF(L2304=TRUE, "콘텐츠 가이드 전송",
IF(NOT(ISBLANK(J2304)), "예약 확정",
IF(I2304=TRUE, "구글폼 회신",
IF(H2304=TRUE, "구글폼 전송",
IF(G2304=TRUE, "거절",
IF(F2304=TRUE, "회신 수신",
"태핑 완료 회신대기")))))
))))</f>
        <v>태핑 완료 회신대기</v>
      </c>
      <c r="F2304" s="13" t="b">
        <v>0</v>
      </c>
      <c r="G2304" s="13" t="b">
        <v>0</v>
      </c>
      <c r="H2304" s="13" t="b">
        <v>0</v>
      </c>
      <c r="I2304" s="13" t="b">
        <f>IF(COUNTIF([1]!Form_Responses1[[#All],[Instagram account
(ex. idenel_official - Do not put "@")]], LOWER(A2304)) &gt; 0, TRUE, FALSE)</f>
        <v>0</v>
      </c>
      <c r="J2304" s="14"/>
      <c r="K2304" s="11" t="str">
        <f>IFERROR(VLOOKUP(LOWER(A2304), '[1]설문지 응답 시트1'!I:N, 6, FALSE), "")</f>
        <v/>
      </c>
      <c r="L2304" s="13" t="b">
        <v>0</v>
      </c>
      <c r="M2304" s="13" t="b">
        <v>0</v>
      </c>
      <c r="N2304" s="11"/>
      <c r="O2304" s="12" t="str">
        <f>IF(ISBLANK(Table1[[#This Row],[예약일(확정)]]),"",Table1[[#This Row],[예약일(확정)]]+7)</f>
        <v/>
      </c>
      <c r="P2304" s="11"/>
      <c r="Q2304" s="11"/>
      <c r="R2304" s="11"/>
      <c r="S2304" s="11"/>
      <c r="T2304" s="11"/>
      <c r="U2304" s="10"/>
    </row>
    <row r="2305" spans="1:21" ht="17">
      <c r="A2305" s="71" t="s">
        <v>2728</v>
      </c>
      <c r="B2305" s="112" t="s">
        <v>2727</v>
      </c>
      <c r="C2305" s="111"/>
      <c r="D2305" s="24" t="s">
        <v>4</v>
      </c>
      <c r="E2305" s="20" t="str">
        <f ca="1">IF(AND(J2305&lt;&gt;"", O2305&lt;&gt;"", TODAY() &gt; O2305, N2305=""), "포스팅 지연",
IF(N2305&lt;&gt;"", "포스팅 완료",
IF(M2305=TRUE, "시술 완료",
IF(L2305=TRUE, "콘텐츠 가이드 전송",
IF(NOT(ISBLANK(J2305)), "예약 확정",
IF(I2305=TRUE, "구글폼 회신",
IF(H2305=TRUE, "구글폼 전송",
IF(G2305=TRUE, "거절",
IF(F2305=TRUE, "회신 수신",
"태핑 완료 회신대기")))))
))))</f>
        <v>태핑 완료 회신대기</v>
      </c>
      <c r="F2305" s="22" t="b">
        <v>0</v>
      </c>
      <c r="G2305" s="22" t="b">
        <v>0</v>
      </c>
      <c r="H2305" s="22" t="b">
        <v>0</v>
      </c>
      <c r="I2305" s="22" t="b">
        <f>IF(COUNTIF([1]!Form_Responses1[[#All],[Instagram account
(ex. idenel_official - Do not put "@")]], LOWER(A2305)) &gt; 0, TRUE, FALSE)</f>
        <v>0</v>
      </c>
      <c r="J2305" s="23"/>
      <c r="K2305" s="20" t="str">
        <f>IFERROR(VLOOKUP(LOWER(A2305), '[1]설문지 응답 시트1'!I:N, 6, FALSE), "")</f>
        <v/>
      </c>
      <c r="L2305" s="22" t="b">
        <v>0</v>
      </c>
      <c r="M2305" s="22" t="b">
        <v>0</v>
      </c>
      <c r="N2305" s="20"/>
      <c r="O2305" s="21" t="str">
        <f>IF(ISBLANK(Table1[[#This Row],[예약일(확정)]]),"",Table1[[#This Row],[예약일(확정)]]+7)</f>
        <v/>
      </c>
      <c r="P2305" s="20"/>
      <c r="Q2305" s="20"/>
      <c r="R2305" s="20"/>
      <c r="S2305" s="20"/>
      <c r="T2305" s="20"/>
      <c r="U2305" s="19"/>
    </row>
    <row r="2306" spans="1:21" ht="17">
      <c r="A2306" s="124" t="s">
        <v>2726</v>
      </c>
      <c r="B2306" s="118" t="s">
        <v>2725</v>
      </c>
      <c r="C2306" s="121"/>
      <c r="D2306" s="15" t="s">
        <v>4</v>
      </c>
      <c r="E2306" s="11" t="str">
        <f ca="1">IF(AND(J2306&lt;&gt;"", O2306&lt;&gt;"", TODAY() &gt; O2306, N2306=""), "포스팅 지연",
IF(N2306&lt;&gt;"", "포스팅 완료",
IF(M2306=TRUE, "시술 완료",
IF(L2306=TRUE, "콘텐츠 가이드 전송",
IF(NOT(ISBLANK(J2306)), "예약 확정",
IF(I2306=TRUE, "구글폼 회신",
IF(H2306=TRUE, "구글폼 전송",
IF(G2306=TRUE, "거절",
IF(F2306=TRUE, "회신 수신",
"태핑 완료 회신대기")))))
))))</f>
        <v>태핑 완료 회신대기</v>
      </c>
      <c r="F2306" s="13" t="b">
        <v>0</v>
      </c>
      <c r="G2306" s="13" t="b">
        <v>0</v>
      </c>
      <c r="H2306" s="13" t="b">
        <v>0</v>
      </c>
      <c r="I2306" s="13" t="b">
        <f>IF(COUNTIF([1]!Form_Responses1[[#All],[Instagram account
(ex. idenel_official - Do not put "@")]], LOWER(A2306)) &gt; 0, TRUE, FALSE)</f>
        <v>0</v>
      </c>
      <c r="J2306" s="14"/>
      <c r="K2306" s="11" t="str">
        <f>IFERROR(VLOOKUP(LOWER(A2306), '[1]설문지 응답 시트1'!I:N, 6, FALSE), "")</f>
        <v/>
      </c>
      <c r="L2306" s="13" t="b">
        <v>0</v>
      </c>
      <c r="M2306" s="13" t="b">
        <v>0</v>
      </c>
      <c r="N2306" s="11"/>
      <c r="O2306" s="12" t="str">
        <f>IF(ISBLANK(Table1[[#This Row],[예약일(확정)]]),"",Table1[[#This Row],[예약일(확정)]]+7)</f>
        <v/>
      </c>
      <c r="P2306" s="11"/>
      <c r="Q2306" s="11"/>
      <c r="R2306" s="11"/>
      <c r="S2306" s="11"/>
      <c r="T2306" s="11"/>
      <c r="U2306" s="10"/>
    </row>
    <row r="2307" spans="1:21" ht="17">
      <c r="A2307" s="71" t="s">
        <v>2724</v>
      </c>
      <c r="B2307" s="112" t="s">
        <v>2723</v>
      </c>
      <c r="C2307" s="111"/>
      <c r="D2307" s="24" t="s">
        <v>4</v>
      </c>
      <c r="E2307" s="20" t="str">
        <f ca="1">IF(AND(J2307&lt;&gt;"", O2307&lt;&gt;"", TODAY() &gt; O2307, N2307=""), "포스팅 지연",
IF(N2307&lt;&gt;"", "포스팅 완료",
IF(M2307=TRUE, "시술 완료",
IF(L2307=TRUE, "콘텐츠 가이드 전송",
IF(NOT(ISBLANK(J2307)), "예약 확정",
IF(I2307=TRUE, "구글폼 회신",
IF(H2307=TRUE, "구글폼 전송",
IF(G2307=TRUE, "거절",
IF(F2307=TRUE, "회신 수신",
"태핑 완료 회신대기")))))
))))</f>
        <v>태핑 완료 회신대기</v>
      </c>
      <c r="F2307" s="22" t="b">
        <v>0</v>
      </c>
      <c r="G2307" s="22" t="b">
        <v>0</v>
      </c>
      <c r="H2307" s="22" t="b">
        <v>0</v>
      </c>
      <c r="I2307" s="22" t="b">
        <f>IF(COUNTIF([1]!Form_Responses1[[#All],[Instagram account
(ex. idenel_official - Do not put "@")]], LOWER(A2307)) &gt; 0, TRUE, FALSE)</f>
        <v>0</v>
      </c>
      <c r="J2307" s="23"/>
      <c r="K2307" s="20" t="str">
        <f>IFERROR(VLOOKUP(LOWER(A2307), '[1]설문지 응답 시트1'!I:N, 6, FALSE), "")</f>
        <v/>
      </c>
      <c r="L2307" s="22" t="b">
        <v>0</v>
      </c>
      <c r="M2307" s="22" t="b">
        <v>0</v>
      </c>
      <c r="N2307" s="20"/>
      <c r="O2307" s="21" t="str">
        <f>IF(ISBLANK(Table1[[#This Row],[예약일(확정)]]),"",Table1[[#This Row],[예약일(확정)]]+7)</f>
        <v/>
      </c>
      <c r="P2307" s="20"/>
      <c r="Q2307" s="20"/>
      <c r="R2307" s="20"/>
      <c r="S2307" s="20"/>
      <c r="T2307" s="20"/>
      <c r="U2307" s="19"/>
    </row>
    <row r="2308" spans="1:21" ht="17">
      <c r="A2308" s="124" t="s">
        <v>2722</v>
      </c>
      <c r="B2308" s="118" t="s">
        <v>2721</v>
      </c>
      <c r="C2308" s="121"/>
      <c r="D2308" s="15" t="s">
        <v>4</v>
      </c>
      <c r="E2308" s="11" t="str">
        <f ca="1">IF(AND(J2308&lt;&gt;"", O2308&lt;&gt;"", TODAY() &gt; O2308, N2308=""), "포스팅 지연",
IF(N2308&lt;&gt;"", "포스팅 완료",
IF(M2308=TRUE, "시술 완료",
IF(L2308=TRUE, "콘텐츠 가이드 전송",
IF(NOT(ISBLANK(J2308)), "예약 확정",
IF(I2308=TRUE, "구글폼 회신",
IF(H2308=TRUE, "구글폼 전송",
IF(G2308=TRUE, "거절",
IF(F2308=TRUE, "회신 수신",
"태핑 완료 회신대기")))))
))))</f>
        <v>태핑 완료 회신대기</v>
      </c>
      <c r="F2308" s="13" t="b">
        <v>0</v>
      </c>
      <c r="G2308" s="13" t="b">
        <v>0</v>
      </c>
      <c r="H2308" s="13" t="b">
        <v>0</v>
      </c>
      <c r="I2308" s="13" t="b">
        <f>IF(COUNTIF([1]!Form_Responses1[[#All],[Instagram account
(ex. idenel_official - Do not put "@")]], LOWER(A2308)) &gt; 0, TRUE, FALSE)</f>
        <v>0</v>
      </c>
      <c r="J2308" s="14"/>
      <c r="K2308" s="11" t="str">
        <f>IFERROR(VLOOKUP(LOWER(A2308), '[1]설문지 응답 시트1'!I:N, 6, FALSE), "")</f>
        <v/>
      </c>
      <c r="L2308" s="13" t="b">
        <v>0</v>
      </c>
      <c r="M2308" s="13" t="b">
        <v>0</v>
      </c>
      <c r="N2308" s="11"/>
      <c r="O2308" s="12" t="str">
        <f>IF(ISBLANK(Table1[[#This Row],[예약일(확정)]]),"",Table1[[#This Row],[예약일(확정)]]+7)</f>
        <v/>
      </c>
      <c r="P2308" s="11"/>
      <c r="Q2308" s="11"/>
      <c r="R2308" s="11"/>
      <c r="S2308" s="11"/>
      <c r="T2308" s="11"/>
      <c r="U2308" s="10"/>
    </row>
    <row r="2309" spans="1:21" ht="17">
      <c r="A2309" s="71" t="s">
        <v>2720</v>
      </c>
      <c r="B2309" s="112" t="s">
        <v>2719</v>
      </c>
      <c r="C2309" s="111"/>
      <c r="D2309" s="24" t="s">
        <v>4</v>
      </c>
      <c r="E2309" s="20" t="str">
        <f ca="1">IF(AND(J2309&lt;&gt;"", O2309&lt;&gt;"", TODAY() &gt; O2309, N2309=""), "포스팅 지연",
IF(N2309&lt;&gt;"", "포스팅 완료",
IF(M2309=TRUE, "시술 완료",
IF(L2309=TRUE, "콘텐츠 가이드 전송",
IF(NOT(ISBLANK(J2309)), "예약 확정",
IF(I2309=TRUE, "구글폼 회신",
IF(H2309=TRUE, "구글폼 전송",
IF(G2309=TRUE, "거절",
IF(F2309=TRUE, "회신 수신",
"태핑 완료 회신대기")))))
))))</f>
        <v>태핑 완료 회신대기</v>
      </c>
      <c r="F2309" s="22" t="b">
        <v>0</v>
      </c>
      <c r="G2309" s="22" t="b">
        <v>0</v>
      </c>
      <c r="H2309" s="22" t="b">
        <v>0</v>
      </c>
      <c r="I2309" s="22" t="b">
        <f>IF(COUNTIF([1]!Form_Responses1[[#All],[Instagram account
(ex. idenel_official - Do not put "@")]], LOWER(A2309)) &gt; 0, TRUE, FALSE)</f>
        <v>0</v>
      </c>
      <c r="J2309" s="23"/>
      <c r="K2309" s="20" t="str">
        <f>IFERROR(VLOOKUP(LOWER(A2309), '[1]설문지 응답 시트1'!I:N, 6, FALSE), "")</f>
        <v/>
      </c>
      <c r="L2309" s="22" t="b">
        <v>0</v>
      </c>
      <c r="M2309" s="22" t="b">
        <v>0</v>
      </c>
      <c r="N2309" s="20"/>
      <c r="O2309" s="21" t="str">
        <f>IF(ISBLANK(Table1[[#This Row],[예약일(확정)]]),"",Table1[[#This Row],[예약일(확정)]]+7)</f>
        <v/>
      </c>
      <c r="P2309" s="20"/>
      <c r="Q2309" s="20"/>
      <c r="R2309" s="20"/>
      <c r="S2309" s="20"/>
      <c r="T2309" s="20"/>
      <c r="U2309" s="19"/>
    </row>
    <row r="2310" spans="1:21" ht="17">
      <c r="A2310" s="124" t="s">
        <v>2718</v>
      </c>
      <c r="B2310" s="118" t="s">
        <v>2717</v>
      </c>
      <c r="C2310" s="121"/>
      <c r="D2310" s="15" t="s">
        <v>4</v>
      </c>
      <c r="E2310" s="11" t="str">
        <f ca="1">IF(AND(J2310&lt;&gt;"", O2310&lt;&gt;"", TODAY() &gt; O2310, N2310=""), "포스팅 지연",
IF(N2310&lt;&gt;"", "포스팅 완료",
IF(M2310=TRUE, "시술 완료",
IF(L2310=TRUE, "콘텐츠 가이드 전송",
IF(NOT(ISBLANK(J2310)), "예약 확정",
IF(I2310=TRUE, "구글폼 회신",
IF(H2310=TRUE, "구글폼 전송",
IF(G2310=TRUE, "거절",
IF(F2310=TRUE, "회신 수신",
"태핑 완료 회신대기")))))
))))</f>
        <v>태핑 완료 회신대기</v>
      </c>
      <c r="F2310" s="13" t="b">
        <v>0</v>
      </c>
      <c r="G2310" s="13" t="b">
        <v>0</v>
      </c>
      <c r="H2310" s="13" t="b">
        <v>0</v>
      </c>
      <c r="I2310" s="13" t="b">
        <f>IF(COUNTIF([1]!Form_Responses1[[#All],[Instagram account
(ex. idenel_official - Do not put "@")]], LOWER(A2310)) &gt; 0, TRUE, FALSE)</f>
        <v>0</v>
      </c>
      <c r="J2310" s="14"/>
      <c r="K2310" s="11" t="str">
        <f>IFERROR(VLOOKUP(LOWER(A2310), '[1]설문지 응답 시트1'!I:N, 6, FALSE), "")</f>
        <v/>
      </c>
      <c r="L2310" s="13" t="b">
        <v>0</v>
      </c>
      <c r="M2310" s="13" t="b">
        <v>0</v>
      </c>
      <c r="N2310" s="11"/>
      <c r="O2310" s="12" t="str">
        <f>IF(ISBLANK(Table1[[#This Row],[예약일(확정)]]),"",Table1[[#This Row],[예약일(확정)]]+7)</f>
        <v/>
      </c>
      <c r="P2310" s="11"/>
      <c r="Q2310" s="11"/>
      <c r="R2310" s="11"/>
      <c r="S2310" s="11"/>
      <c r="T2310" s="11"/>
      <c r="U2310" s="10"/>
    </row>
    <row r="2311" spans="1:21" ht="17">
      <c r="A2311" s="71" t="s">
        <v>2716</v>
      </c>
      <c r="B2311" s="112" t="s">
        <v>2715</v>
      </c>
      <c r="C2311" s="111"/>
      <c r="D2311" s="24" t="s">
        <v>4</v>
      </c>
      <c r="E2311" s="20" t="str">
        <f ca="1">IF(AND(J2311&lt;&gt;"", O2311&lt;&gt;"", TODAY() &gt; O2311, N2311=""), "포스팅 지연",
IF(N2311&lt;&gt;"", "포스팅 완료",
IF(M2311=TRUE, "시술 완료",
IF(L2311=TRUE, "콘텐츠 가이드 전송",
IF(NOT(ISBLANK(J2311)), "예약 확정",
IF(I2311=TRUE, "구글폼 회신",
IF(H2311=TRUE, "구글폼 전송",
IF(G2311=TRUE, "거절",
IF(F2311=TRUE, "회신 수신",
"태핑 완료 회신대기")))))
))))</f>
        <v>태핑 완료 회신대기</v>
      </c>
      <c r="F2311" s="22" t="b">
        <v>0</v>
      </c>
      <c r="G2311" s="22" t="b">
        <v>0</v>
      </c>
      <c r="H2311" s="22" t="b">
        <v>0</v>
      </c>
      <c r="I2311" s="22" t="b">
        <f>IF(COUNTIF([1]!Form_Responses1[[#All],[Instagram account
(ex. idenel_official - Do not put "@")]], LOWER(A2311)) &gt; 0, TRUE, FALSE)</f>
        <v>0</v>
      </c>
      <c r="J2311" s="23"/>
      <c r="K2311" s="20" t="str">
        <f>IFERROR(VLOOKUP(LOWER(A2311), '[1]설문지 응답 시트1'!I:N, 6, FALSE), "")</f>
        <v/>
      </c>
      <c r="L2311" s="22" t="b">
        <v>0</v>
      </c>
      <c r="M2311" s="22" t="b">
        <v>0</v>
      </c>
      <c r="N2311" s="20"/>
      <c r="O2311" s="21" t="str">
        <f>IF(ISBLANK(Table1[[#This Row],[예약일(확정)]]),"",Table1[[#This Row],[예약일(확정)]]+7)</f>
        <v/>
      </c>
      <c r="P2311" s="20"/>
      <c r="Q2311" s="20"/>
      <c r="R2311" s="20"/>
      <c r="S2311" s="20"/>
      <c r="T2311" s="20"/>
      <c r="U2311" s="19"/>
    </row>
    <row r="2312" spans="1:21" ht="17">
      <c r="A2312" s="124" t="s">
        <v>2714</v>
      </c>
      <c r="B2312" s="118" t="s">
        <v>2713</v>
      </c>
      <c r="C2312" s="121"/>
      <c r="D2312" s="15" t="s">
        <v>4</v>
      </c>
      <c r="E2312" s="11" t="str">
        <f ca="1">IF(AND(J2312&lt;&gt;"", O2312&lt;&gt;"", TODAY() &gt; O2312, N2312=""), "포스팅 지연",
IF(N2312&lt;&gt;"", "포스팅 완료",
IF(M2312=TRUE, "시술 완료",
IF(L2312=TRUE, "콘텐츠 가이드 전송",
IF(NOT(ISBLANK(J2312)), "예약 확정",
IF(I2312=TRUE, "구글폼 회신",
IF(H2312=TRUE, "구글폼 전송",
IF(G2312=TRUE, "거절",
IF(F2312=TRUE, "회신 수신",
"태핑 완료 회신대기")))))
))))</f>
        <v>태핑 완료 회신대기</v>
      </c>
      <c r="F2312" s="13" t="b">
        <v>0</v>
      </c>
      <c r="G2312" s="13" t="b">
        <v>0</v>
      </c>
      <c r="H2312" s="13" t="b">
        <v>0</v>
      </c>
      <c r="I2312" s="13" t="b">
        <f>IF(COUNTIF([1]!Form_Responses1[[#All],[Instagram account
(ex. idenel_official - Do not put "@")]], LOWER(A2312)) &gt; 0, TRUE, FALSE)</f>
        <v>0</v>
      </c>
      <c r="J2312" s="14"/>
      <c r="K2312" s="11" t="str">
        <f>IFERROR(VLOOKUP(LOWER(A2312), '[1]설문지 응답 시트1'!I:N, 6, FALSE), "")</f>
        <v/>
      </c>
      <c r="L2312" s="13" t="b">
        <v>0</v>
      </c>
      <c r="M2312" s="13" t="b">
        <v>0</v>
      </c>
      <c r="N2312" s="11"/>
      <c r="O2312" s="12" t="str">
        <f>IF(ISBLANK(Table1[[#This Row],[예약일(확정)]]),"",Table1[[#This Row],[예약일(확정)]]+7)</f>
        <v/>
      </c>
      <c r="P2312" s="11"/>
      <c r="Q2312" s="11"/>
      <c r="R2312" s="11"/>
      <c r="S2312" s="11"/>
      <c r="T2312" s="11"/>
      <c r="U2312" s="10"/>
    </row>
    <row r="2313" spans="1:21" ht="17">
      <c r="A2313" s="71" t="s">
        <v>2712</v>
      </c>
      <c r="B2313" s="112" t="s">
        <v>2711</v>
      </c>
      <c r="C2313" s="111"/>
      <c r="D2313" s="24" t="s">
        <v>4</v>
      </c>
      <c r="E2313" s="20" t="str">
        <f ca="1">IF(AND(J2313&lt;&gt;"", O2313&lt;&gt;"", TODAY() &gt; O2313, N2313=""), "포스팅 지연",
IF(N2313&lt;&gt;"", "포스팅 완료",
IF(M2313=TRUE, "시술 완료",
IF(L2313=TRUE, "콘텐츠 가이드 전송",
IF(NOT(ISBLANK(J2313)), "예약 확정",
IF(I2313=TRUE, "구글폼 회신",
IF(H2313=TRUE, "구글폼 전송",
IF(G2313=TRUE, "거절",
IF(F2313=TRUE, "회신 수신",
"태핑 완료 회신대기")))))
))))</f>
        <v>태핑 완료 회신대기</v>
      </c>
      <c r="F2313" s="22" t="b">
        <v>0</v>
      </c>
      <c r="G2313" s="22" t="b">
        <v>0</v>
      </c>
      <c r="H2313" s="22" t="b">
        <v>0</v>
      </c>
      <c r="I2313" s="22" t="b">
        <f>IF(COUNTIF([1]!Form_Responses1[[#All],[Instagram account
(ex. idenel_official - Do not put "@")]], LOWER(A2313)) &gt; 0, TRUE, FALSE)</f>
        <v>0</v>
      </c>
      <c r="J2313" s="23"/>
      <c r="K2313" s="20" t="str">
        <f>IFERROR(VLOOKUP(LOWER(A2313), '[1]설문지 응답 시트1'!I:N, 6, FALSE), "")</f>
        <v/>
      </c>
      <c r="L2313" s="22" t="b">
        <v>0</v>
      </c>
      <c r="M2313" s="22" t="b">
        <v>0</v>
      </c>
      <c r="N2313" s="20"/>
      <c r="O2313" s="21" t="str">
        <f>IF(ISBLANK(Table1[[#This Row],[예약일(확정)]]),"",Table1[[#This Row],[예약일(확정)]]+7)</f>
        <v/>
      </c>
      <c r="P2313" s="20"/>
      <c r="Q2313" s="20"/>
      <c r="R2313" s="20"/>
      <c r="S2313" s="20"/>
      <c r="T2313" s="20"/>
      <c r="U2313" s="19"/>
    </row>
    <row r="2314" spans="1:21" ht="17">
      <c r="A2314" s="124" t="s">
        <v>2710</v>
      </c>
      <c r="B2314" s="118" t="s">
        <v>2709</v>
      </c>
      <c r="C2314" s="121"/>
      <c r="D2314" s="15" t="s">
        <v>4</v>
      </c>
      <c r="E2314" s="11" t="str">
        <f ca="1">IF(AND(J2314&lt;&gt;"", O2314&lt;&gt;"", TODAY() &gt; O2314, N2314=""), "포스팅 지연",
IF(N2314&lt;&gt;"", "포스팅 완료",
IF(M2314=TRUE, "시술 완료",
IF(L2314=TRUE, "콘텐츠 가이드 전송",
IF(NOT(ISBLANK(J2314)), "예약 확정",
IF(I2314=TRUE, "구글폼 회신",
IF(H2314=TRUE, "구글폼 전송",
IF(G2314=TRUE, "거절",
IF(F2314=TRUE, "회신 수신",
"태핑 완료 회신대기")))))
))))</f>
        <v>태핑 완료 회신대기</v>
      </c>
      <c r="F2314" s="13" t="b">
        <v>0</v>
      </c>
      <c r="G2314" s="13" t="b">
        <v>0</v>
      </c>
      <c r="H2314" s="13" t="b">
        <v>0</v>
      </c>
      <c r="I2314" s="13" t="b">
        <f>IF(COUNTIF([1]!Form_Responses1[[#All],[Instagram account
(ex. idenel_official - Do not put "@")]], LOWER(A2314)) &gt; 0, TRUE, FALSE)</f>
        <v>0</v>
      </c>
      <c r="J2314" s="14"/>
      <c r="K2314" s="11" t="str">
        <f>IFERROR(VLOOKUP(LOWER(A2314), '[1]설문지 응답 시트1'!I:N, 6, FALSE), "")</f>
        <v/>
      </c>
      <c r="L2314" s="13" t="b">
        <v>0</v>
      </c>
      <c r="M2314" s="13" t="b">
        <v>0</v>
      </c>
      <c r="N2314" s="11"/>
      <c r="O2314" s="12" t="str">
        <f>IF(ISBLANK(Table1[[#This Row],[예약일(확정)]]),"",Table1[[#This Row],[예약일(확정)]]+7)</f>
        <v/>
      </c>
      <c r="P2314" s="11"/>
      <c r="Q2314" s="11"/>
      <c r="R2314" s="11"/>
      <c r="S2314" s="11"/>
      <c r="T2314" s="11"/>
      <c r="U2314" s="10"/>
    </row>
    <row r="2315" spans="1:21" ht="17">
      <c r="A2315" s="71" t="s">
        <v>2708</v>
      </c>
      <c r="B2315" s="112" t="s">
        <v>2707</v>
      </c>
      <c r="C2315" s="111"/>
      <c r="D2315" s="24" t="s">
        <v>4</v>
      </c>
      <c r="E2315" s="20" t="str">
        <f ca="1">IF(AND(J2315&lt;&gt;"", O2315&lt;&gt;"", TODAY() &gt; O2315, N2315=""), "포스팅 지연",
IF(N2315&lt;&gt;"", "포스팅 완료",
IF(M2315=TRUE, "시술 완료",
IF(L2315=TRUE, "콘텐츠 가이드 전송",
IF(NOT(ISBLANK(J2315)), "예약 확정",
IF(I2315=TRUE, "구글폼 회신",
IF(H2315=TRUE, "구글폼 전송",
IF(G2315=TRUE, "거절",
IF(F2315=TRUE, "회신 수신",
"태핑 완료 회신대기")))))
))))</f>
        <v>회신 수신</v>
      </c>
      <c r="F2315" s="22" t="b">
        <v>1</v>
      </c>
      <c r="G2315" s="22" t="b">
        <v>0</v>
      </c>
      <c r="H2315" s="22" t="b">
        <v>0</v>
      </c>
      <c r="I2315" s="22" t="b">
        <f>IF(COUNTIF([1]!Form_Responses1[[#All],[Instagram account
(ex. idenel_official - Do not put "@")]], LOWER(A2315)) &gt; 0, TRUE, FALSE)</f>
        <v>0</v>
      </c>
      <c r="J2315" s="23"/>
      <c r="K2315" s="20" t="str">
        <f>IFERROR(VLOOKUP(LOWER(A2315), '[1]설문지 응답 시트1'!I:N, 6, FALSE), "")</f>
        <v/>
      </c>
      <c r="L2315" s="22" t="b">
        <v>0</v>
      </c>
      <c r="M2315" s="22" t="b">
        <v>0</v>
      </c>
      <c r="N2315" s="20"/>
      <c r="O2315" s="21" t="str">
        <f>IF(ISBLANK(Table1[[#This Row],[예약일(확정)]]),"",Table1[[#This Row],[예약일(확정)]]+7)</f>
        <v/>
      </c>
      <c r="P2315" s="20"/>
      <c r="Q2315" s="20"/>
      <c r="R2315" s="20"/>
      <c r="S2315" s="20"/>
      <c r="T2315" s="20"/>
      <c r="U2315" s="19"/>
    </row>
    <row r="2316" spans="1:21" ht="17">
      <c r="A2316" s="124" t="s">
        <v>2706</v>
      </c>
      <c r="B2316" s="118" t="s">
        <v>2705</v>
      </c>
      <c r="C2316" s="121"/>
      <c r="D2316" s="15" t="s">
        <v>4</v>
      </c>
      <c r="E2316" s="11" t="str">
        <f ca="1">IF(AND(J2316&lt;&gt;"", O2316&lt;&gt;"", TODAY() &gt; O2316, N2316=""), "포스팅 지연",
IF(N2316&lt;&gt;"", "포스팅 완료",
IF(M2316=TRUE, "시술 완료",
IF(L2316=TRUE, "콘텐츠 가이드 전송",
IF(NOT(ISBLANK(J2316)), "예약 확정",
IF(I2316=TRUE, "구글폼 회신",
IF(H2316=TRUE, "구글폼 전송",
IF(G2316=TRUE, "거절",
IF(F2316=TRUE, "회신 수신",
"태핑 완료 회신대기")))))
))))</f>
        <v>태핑 완료 회신대기</v>
      </c>
      <c r="F2316" s="13" t="b">
        <v>0</v>
      </c>
      <c r="G2316" s="13" t="b">
        <v>0</v>
      </c>
      <c r="H2316" s="13" t="b">
        <v>0</v>
      </c>
      <c r="I2316" s="13" t="b">
        <f>IF(COUNTIF([1]!Form_Responses1[[#All],[Instagram account
(ex. idenel_official - Do not put "@")]], LOWER(A2316)) &gt; 0, TRUE, FALSE)</f>
        <v>0</v>
      </c>
      <c r="J2316" s="14"/>
      <c r="K2316" s="11" t="str">
        <f>IFERROR(VLOOKUP(LOWER(A2316), '[1]설문지 응답 시트1'!I:N, 6, FALSE), "")</f>
        <v/>
      </c>
      <c r="L2316" s="13" t="b">
        <v>0</v>
      </c>
      <c r="M2316" s="13" t="b">
        <v>0</v>
      </c>
      <c r="N2316" s="11"/>
      <c r="O2316" s="12" t="str">
        <f>IF(ISBLANK(Table1[[#This Row],[예약일(확정)]]),"",Table1[[#This Row],[예약일(확정)]]+7)</f>
        <v/>
      </c>
      <c r="P2316" s="11"/>
      <c r="Q2316" s="11"/>
      <c r="R2316" s="11"/>
      <c r="S2316" s="11"/>
      <c r="T2316" s="11"/>
      <c r="U2316" s="10"/>
    </row>
    <row r="2317" spans="1:21" ht="17">
      <c r="A2317" s="71" t="s">
        <v>2704</v>
      </c>
      <c r="B2317" s="112" t="s">
        <v>2703</v>
      </c>
      <c r="C2317" s="111"/>
      <c r="D2317" s="24" t="s">
        <v>4</v>
      </c>
      <c r="E2317" s="20" t="str">
        <f ca="1">IF(AND(J2317&lt;&gt;"", O2317&lt;&gt;"", TODAY() &gt; O2317, N2317=""), "포스팅 지연",
IF(N2317&lt;&gt;"", "포스팅 완료",
IF(M2317=TRUE, "시술 완료",
IF(L2317=TRUE, "콘텐츠 가이드 전송",
IF(NOT(ISBLANK(J2317)), "예약 확정",
IF(I2317=TRUE, "구글폼 회신",
IF(H2317=TRUE, "구글폼 전송",
IF(G2317=TRUE, "거절",
IF(F2317=TRUE, "회신 수신",
"태핑 완료 회신대기")))))
))))</f>
        <v>태핑 완료 회신대기</v>
      </c>
      <c r="F2317" s="22" t="b">
        <v>0</v>
      </c>
      <c r="G2317" s="22" t="b">
        <v>0</v>
      </c>
      <c r="H2317" s="22" t="b">
        <v>0</v>
      </c>
      <c r="I2317" s="22" t="b">
        <f>IF(COUNTIF([1]!Form_Responses1[[#All],[Instagram account
(ex. idenel_official - Do not put "@")]], LOWER(A2317)) &gt; 0, TRUE, FALSE)</f>
        <v>0</v>
      </c>
      <c r="J2317" s="23"/>
      <c r="K2317" s="20" t="str">
        <f>IFERROR(VLOOKUP(LOWER(A2317), '[1]설문지 응답 시트1'!I:N, 6, FALSE), "")</f>
        <v/>
      </c>
      <c r="L2317" s="22" t="b">
        <v>0</v>
      </c>
      <c r="M2317" s="22" t="b">
        <v>0</v>
      </c>
      <c r="N2317" s="20"/>
      <c r="O2317" s="21" t="str">
        <f>IF(ISBLANK(Table1[[#This Row],[예약일(확정)]]),"",Table1[[#This Row],[예약일(확정)]]+7)</f>
        <v/>
      </c>
      <c r="P2317" s="20"/>
      <c r="Q2317" s="20"/>
      <c r="R2317" s="20"/>
      <c r="S2317" s="20"/>
      <c r="T2317" s="20"/>
      <c r="U2317" s="19"/>
    </row>
    <row r="2318" spans="1:21" ht="17">
      <c r="A2318" s="124" t="s">
        <v>2702</v>
      </c>
      <c r="B2318" s="118" t="s">
        <v>2701</v>
      </c>
      <c r="C2318" s="121"/>
      <c r="D2318" s="15" t="s">
        <v>4</v>
      </c>
      <c r="E2318" s="11" t="str">
        <f ca="1">IF(AND(J2318&lt;&gt;"", O2318&lt;&gt;"", TODAY() &gt; O2318, N2318=""), "포스팅 지연",
IF(N2318&lt;&gt;"", "포스팅 완료",
IF(M2318=TRUE, "시술 완료",
IF(L2318=TRUE, "콘텐츠 가이드 전송",
IF(NOT(ISBLANK(J2318)), "예약 확정",
IF(I2318=TRUE, "구글폼 회신",
IF(H2318=TRUE, "구글폼 전송",
IF(G2318=TRUE, "거절",
IF(F2318=TRUE, "회신 수신",
"태핑 완료 회신대기")))))
))))</f>
        <v>태핑 완료 회신대기</v>
      </c>
      <c r="F2318" s="13" t="b">
        <v>0</v>
      </c>
      <c r="G2318" s="13" t="b">
        <v>0</v>
      </c>
      <c r="H2318" s="13" t="b">
        <v>0</v>
      </c>
      <c r="I2318" s="13" t="b">
        <f>IF(COUNTIF([1]!Form_Responses1[[#All],[Instagram account
(ex. idenel_official - Do not put "@")]], LOWER(A2318)) &gt; 0, TRUE, FALSE)</f>
        <v>0</v>
      </c>
      <c r="J2318" s="14"/>
      <c r="K2318" s="11" t="str">
        <f>IFERROR(VLOOKUP(LOWER(A2318), '[1]설문지 응답 시트1'!I:N, 6, FALSE), "")</f>
        <v/>
      </c>
      <c r="L2318" s="13" t="b">
        <v>0</v>
      </c>
      <c r="M2318" s="13" t="b">
        <v>0</v>
      </c>
      <c r="N2318" s="11"/>
      <c r="O2318" s="12" t="str">
        <f>IF(ISBLANK(Table1[[#This Row],[예약일(확정)]]),"",Table1[[#This Row],[예약일(확정)]]+7)</f>
        <v/>
      </c>
      <c r="P2318" s="11"/>
      <c r="Q2318" s="11"/>
      <c r="R2318" s="11"/>
      <c r="S2318" s="11"/>
      <c r="T2318" s="11"/>
      <c r="U2318" s="10"/>
    </row>
    <row r="2319" spans="1:21" ht="17">
      <c r="A2319" s="71" t="s">
        <v>2700</v>
      </c>
      <c r="B2319" s="112" t="s">
        <v>2699</v>
      </c>
      <c r="C2319" s="111"/>
      <c r="D2319" s="24" t="s">
        <v>4</v>
      </c>
      <c r="E2319" s="20" t="str">
        <f ca="1">IF(AND(J2319&lt;&gt;"", O2319&lt;&gt;"", TODAY() &gt; O2319, N2319=""), "포스팅 지연",
IF(N2319&lt;&gt;"", "포스팅 완료",
IF(M2319=TRUE, "시술 완료",
IF(L2319=TRUE, "콘텐츠 가이드 전송",
IF(NOT(ISBLANK(J2319)), "예약 확정",
IF(I2319=TRUE, "구글폼 회신",
IF(H2319=TRUE, "구글폼 전송",
IF(G2319=TRUE, "거절",
IF(F2319=TRUE, "회신 수신",
"태핑 완료 회신대기")))))
))))</f>
        <v>태핑 완료 회신대기</v>
      </c>
      <c r="F2319" s="22" t="b">
        <v>0</v>
      </c>
      <c r="G2319" s="22" t="b">
        <v>0</v>
      </c>
      <c r="H2319" s="22" t="b">
        <v>0</v>
      </c>
      <c r="I2319" s="22" t="b">
        <f>IF(COUNTIF([1]!Form_Responses1[[#All],[Instagram account
(ex. idenel_official - Do not put "@")]], LOWER(A2319)) &gt; 0, TRUE, FALSE)</f>
        <v>0</v>
      </c>
      <c r="J2319" s="23"/>
      <c r="K2319" s="20" t="str">
        <f>IFERROR(VLOOKUP(LOWER(A2319), '[1]설문지 응답 시트1'!I:N, 6, FALSE), "")</f>
        <v/>
      </c>
      <c r="L2319" s="22" t="b">
        <v>0</v>
      </c>
      <c r="M2319" s="22" t="b">
        <v>0</v>
      </c>
      <c r="N2319" s="20"/>
      <c r="O2319" s="21" t="str">
        <f>IF(ISBLANK(Table1[[#This Row],[예약일(확정)]]),"",Table1[[#This Row],[예약일(확정)]]+7)</f>
        <v/>
      </c>
      <c r="P2319" s="20"/>
      <c r="Q2319" s="20"/>
      <c r="R2319" s="20"/>
      <c r="S2319" s="20"/>
      <c r="T2319" s="20"/>
      <c r="U2319" s="19"/>
    </row>
    <row r="2320" spans="1:21" ht="17">
      <c r="A2320" s="124" t="s">
        <v>2698</v>
      </c>
      <c r="B2320" s="118" t="s">
        <v>2697</v>
      </c>
      <c r="C2320" s="121"/>
      <c r="D2320" s="15" t="s">
        <v>4</v>
      </c>
      <c r="E2320" s="11" t="str">
        <f ca="1">IF(AND(J2320&lt;&gt;"", O2320&lt;&gt;"", TODAY() &gt; O2320, N2320=""), "포스팅 지연",
IF(N2320&lt;&gt;"", "포스팅 완료",
IF(M2320=TRUE, "시술 완료",
IF(L2320=TRUE, "콘텐츠 가이드 전송",
IF(NOT(ISBLANK(J2320)), "예약 확정",
IF(I2320=TRUE, "구글폼 회신",
IF(H2320=TRUE, "구글폼 전송",
IF(G2320=TRUE, "거절",
IF(F2320=TRUE, "회신 수신",
"태핑 완료 회신대기")))))
))))</f>
        <v>태핑 완료 회신대기</v>
      </c>
      <c r="F2320" s="13" t="b">
        <v>0</v>
      </c>
      <c r="G2320" s="13" t="b">
        <v>0</v>
      </c>
      <c r="H2320" s="13" t="b">
        <v>0</v>
      </c>
      <c r="I2320" s="13" t="b">
        <f>IF(COUNTIF([1]!Form_Responses1[[#All],[Instagram account
(ex. idenel_official - Do not put "@")]], LOWER(A2320)) &gt; 0, TRUE, FALSE)</f>
        <v>0</v>
      </c>
      <c r="J2320" s="14"/>
      <c r="K2320" s="11" t="str">
        <f>IFERROR(VLOOKUP(LOWER(A2320), '[1]설문지 응답 시트1'!I:N, 6, FALSE), "")</f>
        <v/>
      </c>
      <c r="L2320" s="13" t="b">
        <v>0</v>
      </c>
      <c r="M2320" s="13" t="b">
        <v>0</v>
      </c>
      <c r="N2320" s="11"/>
      <c r="O2320" s="12" t="str">
        <f>IF(ISBLANK(Table1[[#This Row],[예약일(확정)]]),"",Table1[[#This Row],[예약일(확정)]]+7)</f>
        <v/>
      </c>
      <c r="P2320" s="11"/>
      <c r="Q2320" s="11"/>
      <c r="R2320" s="11"/>
      <c r="S2320" s="11"/>
      <c r="T2320" s="11"/>
      <c r="U2320" s="10"/>
    </row>
    <row r="2321" spans="1:21" ht="17">
      <c r="A2321" s="71" t="s">
        <v>2696</v>
      </c>
      <c r="B2321" s="112" t="s">
        <v>2695</v>
      </c>
      <c r="C2321" s="111"/>
      <c r="D2321" s="24" t="s">
        <v>4</v>
      </c>
      <c r="E2321" s="20" t="str">
        <f ca="1">IF(AND(J2321&lt;&gt;"", O2321&lt;&gt;"", TODAY() &gt; O2321, N2321=""), "포스팅 지연",
IF(N2321&lt;&gt;"", "포스팅 완료",
IF(M2321=TRUE, "시술 완료",
IF(L2321=TRUE, "콘텐츠 가이드 전송",
IF(NOT(ISBLANK(J2321)), "예약 확정",
IF(I2321=TRUE, "구글폼 회신",
IF(H2321=TRUE, "구글폼 전송",
IF(G2321=TRUE, "거절",
IF(F2321=TRUE, "회신 수신",
"태핑 완료 회신대기")))))
))))</f>
        <v>태핑 완료 회신대기</v>
      </c>
      <c r="F2321" s="22" t="b">
        <v>0</v>
      </c>
      <c r="G2321" s="22" t="b">
        <v>0</v>
      </c>
      <c r="H2321" s="22" t="b">
        <v>0</v>
      </c>
      <c r="I2321" s="22" t="b">
        <f>IF(COUNTIF([1]!Form_Responses1[[#All],[Instagram account
(ex. idenel_official - Do not put "@")]], LOWER(A2321)) &gt; 0, TRUE, FALSE)</f>
        <v>0</v>
      </c>
      <c r="J2321" s="23"/>
      <c r="K2321" s="20" t="str">
        <f>IFERROR(VLOOKUP(LOWER(A2321), '[1]설문지 응답 시트1'!I:N, 6, FALSE), "")</f>
        <v/>
      </c>
      <c r="L2321" s="22" t="b">
        <v>0</v>
      </c>
      <c r="M2321" s="22" t="b">
        <v>0</v>
      </c>
      <c r="N2321" s="20"/>
      <c r="O2321" s="21" t="str">
        <f>IF(ISBLANK(Table1[[#This Row],[예약일(확정)]]),"",Table1[[#This Row],[예약일(확정)]]+7)</f>
        <v/>
      </c>
      <c r="P2321" s="20"/>
      <c r="Q2321" s="20"/>
      <c r="R2321" s="20"/>
      <c r="S2321" s="20"/>
      <c r="T2321" s="20"/>
      <c r="U2321" s="19"/>
    </row>
    <row r="2322" spans="1:21" ht="17">
      <c r="A2322" s="124" t="s">
        <v>2694</v>
      </c>
      <c r="B2322" s="118" t="s">
        <v>2693</v>
      </c>
      <c r="C2322" s="121"/>
      <c r="D2322" s="15" t="s">
        <v>4</v>
      </c>
      <c r="E2322" s="11" t="str">
        <f ca="1">IF(AND(J2322&lt;&gt;"", O2322&lt;&gt;"", TODAY() &gt; O2322, N2322=""), "포스팅 지연",
IF(N2322&lt;&gt;"", "포스팅 완료",
IF(M2322=TRUE, "시술 완료",
IF(L2322=TRUE, "콘텐츠 가이드 전송",
IF(NOT(ISBLANK(J2322)), "예약 확정",
IF(I2322=TRUE, "구글폼 회신",
IF(H2322=TRUE, "구글폼 전송",
IF(G2322=TRUE, "거절",
IF(F2322=TRUE, "회신 수신",
"태핑 완료 회신대기")))))
))))</f>
        <v>회신 수신</v>
      </c>
      <c r="F2322" s="13" t="b">
        <v>1</v>
      </c>
      <c r="G2322" s="13" t="b">
        <v>0</v>
      </c>
      <c r="H2322" s="13" t="b">
        <v>0</v>
      </c>
      <c r="I2322" s="13" t="b">
        <f>IF(COUNTIF([1]!Form_Responses1[[#All],[Instagram account
(ex. idenel_official - Do not put "@")]], LOWER(A2322)) &gt; 0, TRUE, FALSE)</f>
        <v>0</v>
      </c>
      <c r="J2322" s="14"/>
      <c r="K2322" s="11" t="str">
        <f>IFERROR(VLOOKUP(LOWER(A2322), '[1]설문지 응답 시트1'!I:N, 6, FALSE), "")</f>
        <v/>
      </c>
      <c r="L2322" s="13" t="b">
        <v>0</v>
      </c>
      <c r="M2322" s="13" t="b">
        <v>0</v>
      </c>
      <c r="N2322" s="11"/>
      <c r="O2322" s="12" t="str">
        <f>IF(ISBLANK(Table1[[#This Row],[예약일(확정)]]),"",Table1[[#This Row],[예약일(확정)]]+7)</f>
        <v/>
      </c>
      <c r="P2322" s="11"/>
      <c r="Q2322" s="11"/>
      <c r="R2322" s="11"/>
      <c r="S2322" s="11"/>
      <c r="T2322" s="11"/>
      <c r="U2322" s="10"/>
    </row>
    <row r="2323" spans="1:21" ht="17">
      <c r="A2323" s="71" t="s">
        <v>2692</v>
      </c>
      <c r="B2323" s="112" t="s">
        <v>2691</v>
      </c>
      <c r="C2323" s="111"/>
      <c r="D2323" s="24" t="s">
        <v>4</v>
      </c>
      <c r="E2323" s="20" t="str">
        <f ca="1">IF(AND(J2323&lt;&gt;"", O2323&lt;&gt;"", TODAY() &gt; O2323, N2323=""), "포스팅 지연",
IF(N2323&lt;&gt;"", "포스팅 완료",
IF(M2323=TRUE, "시술 완료",
IF(L2323=TRUE, "콘텐츠 가이드 전송",
IF(NOT(ISBLANK(J2323)), "예약 확정",
IF(I2323=TRUE, "구글폼 회신",
IF(H2323=TRUE, "구글폼 전송",
IF(G2323=TRUE, "거절",
IF(F2323=TRUE, "회신 수신",
"태핑 완료 회신대기")))))
))))</f>
        <v>태핑 완료 회신대기</v>
      </c>
      <c r="F2323" s="22" t="b">
        <v>0</v>
      </c>
      <c r="G2323" s="22" t="b">
        <v>0</v>
      </c>
      <c r="H2323" s="22" t="b">
        <v>0</v>
      </c>
      <c r="I2323" s="22" t="b">
        <f>IF(COUNTIF([1]!Form_Responses1[[#All],[Instagram account
(ex. idenel_official - Do not put "@")]], LOWER(A2323)) &gt; 0, TRUE, FALSE)</f>
        <v>0</v>
      </c>
      <c r="J2323" s="23"/>
      <c r="K2323" s="20" t="str">
        <f>IFERROR(VLOOKUP(LOWER(A2323), '[1]설문지 응답 시트1'!I:N, 6, FALSE), "")</f>
        <v/>
      </c>
      <c r="L2323" s="22" t="b">
        <v>0</v>
      </c>
      <c r="M2323" s="22" t="b">
        <v>0</v>
      </c>
      <c r="N2323" s="20"/>
      <c r="O2323" s="21" t="str">
        <f>IF(ISBLANK(Table1[[#This Row],[예약일(확정)]]),"",Table1[[#This Row],[예약일(확정)]]+7)</f>
        <v/>
      </c>
      <c r="P2323" s="20"/>
      <c r="Q2323" s="20"/>
      <c r="R2323" s="20"/>
      <c r="S2323" s="20"/>
      <c r="T2323" s="20"/>
      <c r="U2323" s="19"/>
    </row>
    <row r="2324" spans="1:21" ht="17">
      <c r="A2324" s="71" t="s">
        <v>2690</v>
      </c>
      <c r="B2324" s="112" t="s">
        <v>2689</v>
      </c>
      <c r="C2324" s="101"/>
      <c r="D2324" s="15" t="s">
        <v>4</v>
      </c>
      <c r="E2324" s="11" t="str">
        <f ca="1">IF(AND(J2324&lt;&gt;"", O2324&lt;&gt;"", TODAY() &gt; O2324, N2324=""), "포스팅 지연",
IF(N2324&lt;&gt;"", "포스팅 완료",
IF(M2324=TRUE, "시술 완료",
IF(L2324=TRUE, "콘텐츠 가이드 전송",
IF(NOT(ISBLANK(J2324)), "예약 확정",
IF(I2324=TRUE, "구글폼 회신",
IF(H2324=TRUE, "구글폼 전송",
IF(G2324=TRUE, "거절",
IF(F2324=TRUE, "회신 수신",
"태핑 완료 회신대기")))))
))))</f>
        <v>태핑 완료 회신대기</v>
      </c>
      <c r="F2324" s="13" t="b">
        <v>0</v>
      </c>
      <c r="G2324" s="13" t="b">
        <v>0</v>
      </c>
      <c r="H2324" s="13" t="b">
        <v>0</v>
      </c>
      <c r="I2324" s="13" t="b">
        <f>IF(COUNTIF([1]!Form_Responses1[[#All],[Instagram account
(ex. idenel_official - Do not put "@")]], LOWER(A2324)) &gt; 0, TRUE, FALSE)</f>
        <v>0</v>
      </c>
      <c r="J2324" s="14"/>
      <c r="K2324" s="11" t="str">
        <f>IFERROR(VLOOKUP(LOWER(A2324), '[1]설문지 응답 시트1'!I:N, 6, FALSE), "")</f>
        <v/>
      </c>
      <c r="L2324" s="13" t="b">
        <v>0</v>
      </c>
      <c r="M2324" s="13" t="b">
        <v>0</v>
      </c>
      <c r="N2324" s="11"/>
      <c r="O2324" s="12" t="str">
        <f>IF(ISBLANK(Table1[[#This Row],[예약일(확정)]]),"",Table1[[#This Row],[예약일(확정)]]+7)</f>
        <v/>
      </c>
      <c r="P2324" s="11"/>
      <c r="Q2324" s="11"/>
      <c r="R2324" s="11"/>
      <c r="S2324" s="11"/>
      <c r="T2324" s="11"/>
      <c r="U2324" s="10"/>
    </row>
    <row r="2325" spans="1:21" ht="17">
      <c r="A2325" s="124" t="s">
        <v>2688</v>
      </c>
      <c r="B2325" s="118" t="s">
        <v>2687</v>
      </c>
      <c r="C2325" s="117"/>
      <c r="D2325" s="24" t="s">
        <v>4</v>
      </c>
      <c r="E2325" s="20" t="str">
        <f ca="1">IF(AND(J2325&lt;&gt;"", O2325&lt;&gt;"", TODAY() &gt; O2325, N2325=""), "포스팅 지연",
IF(N2325&lt;&gt;"", "포스팅 완료",
IF(M2325=TRUE, "시술 완료",
IF(L2325=TRUE, "콘텐츠 가이드 전송",
IF(NOT(ISBLANK(J2325)), "예약 확정",
IF(I2325=TRUE, "구글폼 회신",
IF(H2325=TRUE, "구글폼 전송",
IF(G2325=TRUE, "거절",
IF(F2325=TRUE, "회신 수신",
"태핑 완료 회신대기")))))
))))</f>
        <v>태핑 완료 회신대기</v>
      </c>
      <c r="F2325" s="22" t="b">
        <v>0</v>
      </c>
      <c r="G2325" s="22" t="b">
        <v>0</v>
      </c>
      <c r="H2325" s="22" t="b">
        <v>0</v>
      </c>
      <c r="I2325" s="22" t="b">
        <f>IF(COUNTIF([1]!Form_Responses1[[#All],[Instagram account
(ex. idenel_official - Do not put "@")]], LOWER(A2325)) &gt; 0, TRUE, FALSE)</f>
        <v>0</v>
      </c>
      <c r="J2325" s="23"/>
      <c r="K2325" s="20" t="str">
        <f>IFERROR(VLOOKUP(LOWER(A2325), '[1]설문지 응답 시트1'!I:N, 6, FALSE), "")</f>
        <v/>
      </c>
      <c r="L2325" s="22" t="b">
        <v>0</v>
      </c>
      <c r="M2325" s="22" t="b">
        <v>0</v>
      </c>
      <c r="N2325" s="20"/>
      <c r="O2325" s="21" t="str">
        <f>IF(ISBLANK(Table1[[#This Row],[예약일(확정)]]),"",Table1[[#This Row],[예약일(확정)]]+7)</f>
        <v/>
      </c>
      <c r="P2325" s="20"/>
      <c r="Q2325" s="20"/>
      <c r="R2325" s="20"/>
      <c r="S2325" s="20"/>
      <c r="T2325" s="20"/>
      <c r="U2325" s="19"/>
    </row>
    <row r="2326" spans="1:21" ht="17">
      <c r="A2326" s="71" t="s">
        <v>2686</v>
      </c>
      <c r="B2326" s="112" t="s">
        <v>2685</v>
      </c>
      <c r="C2326" s="101"/>
      <c r="D2326" s="15" t="s">
        <v>4</v>
      </c>
      <c r="E2326" s="11" t="str">
        <f ca="1">IF(AND(J2326&lt;&gt;"", O2326&lt;&gt;"", TODAY() &gt; O2326, N2326=""), "포스팅 지연",
IF(N2326&lt;&gt;"", "포스팅 완료",
IF(M2326=TRUE, "시술 완료",
IF(L2326=TRUE, "콘텐츠 가이드 전송",
IF(NOT(ISBLANK(J2326)), "예약 확정",
IF(I2326=TRUE, "구글폼 회신",
IF(H2326=TRUE, "구글폼 전송",
IF(G2326=TRUE, "거절",
IF(F2326=TRUE, "회신 수신",
"태핑 완료 회신대기")))))
))))</f>
        <v>태핑 완료 회신대기</v>
      </c>
      <c r="F2326" s="13" t="b">
        <v>0</v>
      </c>
      <c r="G2326" s="13" t="b">
        <v>0</v>
      </c>
      <c r="H2326" s="13" t="b">
        <v>0</v>
      </c>
      <c r="I2326" s="13" t="b">
        <f>IF(COUNTIF([1]!Form_Responses1[[#All],[Instagram account
(ex. idenel_official - Do not put "@")]], LOWER(A2326)) &gt; 0, TRUE, FALSE)</f>
        <v>0</v>
      </c>
      <c r="J2326" s="14"/>
      <c r="K2326" s="11" t="str">
        <f>IFERROR(VLOOKUP(LOWER(A2326), '[1]설문지 응답 시트1'!I:N, 6, FALSE), "")</f>
        <v/>
      </c>
      <c r="L2326" s="13" t="b">
        <v>0</v>
      </c>
      <c r="M2326" s="13" t="b">
        <v>0</v>
      </c>
      <c r="N2326" s="11"/>
      <c r="O2326" s="12" t="str">
        <f>IF(ISBLANK(Table1[[#This Row],[예약일(확정)]]),"",Table1[[#This Row],[예약일(확정)]]+7)</f>
        <v/>
      </c>
      <c r="P2326" s="11"/>
      <c r="Q2326" s="11"/>
      <c r="R2326" s="11"/>
      <c r="S2326" s="11"/>
      <c r="T2326" s="11"/>
      <c r="U2326" s="10"/>
    </row>
    <row r="2327" spans="1:21" ht="17">
      <c r="A2327" s="124" t="s">
        <v>2684</v>
      </c>
      <c r="B2327" s="118" t="s">
        <v>2683</v>
      </c>
      <c r="C2327" s="117"/>
      <c r="D2327" s="24" t="s">
        <v>4</v>
      </c>
      <c r="E2327" s="20" t="str">
        <f ca="1">IF(AND(J2327&lt;&gt;"", O2327&lt;&gt;"", TODAY() &gt; O2327, N2327=""), "포스팅 지연",
IF(N2327&lt;&gt;"", "포스팅 완료",
IF(M2327=TRUE, "시술 완료",
IF(L2327=TRUE, "콘텐츠 가이드 전송",
IF(NOT(ISBLANK(J2327)), "예약 확정",
IF(I2327=TRUE, "구글폼 회신",
IF(H2327=TRUE, "구글폼 전송",
IF(G2327=TRUE, "거절",
IF(F2327=TRUE, "회신 수신",
"태핑 완료 회신대기")))))
))))</f>
        <v>태핑 완료 회신대기</v>
      </c>
      <c r="F2327" s="22" t="b">
        <v>0</v>
      </c>
      <c r="G2327" s="22" t="b">
        <v>0</v>
      </c>
      <c r="H2327" s="22" t="b">
        <v>0</v>
      </c>
      <c r="I2327" s="22" t="b">
        <f>IF(COUNTIF([1]!Form_Responses1[[#All],[Instagram account
(ex. idenel_official - Do not put "@")]], LOWER(A2327)) &gt; 0, TRUE, FALSE)</f>
        <v>0</v>
      </c>
      <c r="J2327" s="23"/>
      <c r="K2327" s="20" t="str">
        <f>IFERROR(VLOOKUP(LOWER(A2327), '[1]설문지 응답 시트1'!I:N, 6, FALSE), "")</f>
        <v/>
      </c>
      <c r="L2327" s="22" t="b">
        <v>0</v>
      </c>
      <c r="M2327" s="22" t="b">
        <v>0</v>
      </c>
      <c r="N2327" s="20"/>
      <c r="O2327" s="21" t="str">
        <f>IF(ISBLANK(Table1[[#This Row],[예약일(확정)]]),"",Table1[[#This Row],[예약일(확정)]]+7)</f>
        <v/>
      </c>
      <c r="P2327" s="20"/>
      <c r="Q2327" s="20"/>
      <c r="R2327" s="20"/>
      <c r="S2327" s="20"/>
      <c r="T2327" s="20"/>
      <c r="U2327" s="19"/>
    </row>
    <row r="2328" spans="1:21" ht="17">
      <c r="A2328" s="71" t="s">
        <v>2682</v>
      </c>
      <c r="B2328" s="112" t="s">
        <v>2681</v>
      </c>
      <c r="C2328" s="101"/>
      <c r="D2328" s="15" t="s">
        <v>4</v>
      </c>
      <c r="E2328" s="11" t="str">
        <f ca="1">IF(AND(J2328&lt;&gt;"", O2328&lt;&gt;"", TODAY() &gt; O2328, N2328=""), "포스팅 지연",
IF(N2328&lt;&gt;"", "포스팅 완료",
IF(M2328=TRUE, "시술 완료",
IF(L2328=TRUE, "콘텐츠 가이드 전송",
IF(NOT(ISBLANK(J2328)), "예약 확정",
IF(I2328=TRUE, "구글폼 회신",
IF(H2328=TRUE, "구글폼 전송",
IF(G2328=TRUE, "거절",
IF(F2328=TRUE, "회신 수신",
"태핑 완료 회신대기")))))
))))</f>
        <v>태핑 완료 회신대기</v>
      </c>
      <c r="F2328" s="13" t="b">
        <v>0</v>
      </c>
      <c r="G2328" s="13" t="b">
        <v>0</v>
      </c>
      <c r="H2328" s="13" t="b">
        <v>0</v>
      </c>
      <c r="I2328" s="13" t="b">
        <f>IF(COUNTIF([1]!Form_Responses1[[#All],[Instagram account
(ex. idenel_official - Do not put "@")]], LOWER(A2328)) &gt; 0, TRUE, FALSE)</f>
        <v>0</v>
      </c>
      <c r="J2328" s="14"/>
      <c r="K2328" s="11" t="str">
        <f>IFERROR(VLOOKUP(LOWER(A2328), '[1]설문지 응답 시트1'!I:N, 6, FALSE), "")</f>
        <v/>
      </c>
      <c r="L2328" s="13" t="b">
        <v>0</v>
      </c>
      <c r="M2328" s="13" t="b">
        <v>0</v>
      </c>
      <c r="N2328" s="11"/>
      <c r="O2328" s="12" t="str">
        <f>IF(ISBLANK(Table1[[#This Row],[예약일(확정)]]),"",Table1[[#This Row],[예약일(확정)]]+7)</f>
        <v/>
      </c>
      <c r="P2328" s="11"/>
      <c r="Q2328" s="11"/>
      <c r="R2328" s="11"/>
      <c r="S2328" s="11"/>
      <c r="T2328" s="11"/>
      <c r="U2328" s="10"/>
    </row>
    <row r="2329" spans="1:21" ht="17">
      <c r="A2329" s="124" t="s">
        <v>2680</v>
      </c>
      <c r="B2329" s="118" t="s">
        <v>2679</v>
      </c>
      <c r="C2329" s="117"/>
      <c r="D2329" s="24" t="s">
        <v>4</v>
      </c>
      <c r="E2329" s="20" t="str">
        <f ca="1">IF(AND(J2329&lt;&gt;"", O2329&lt;&gt;"", TODAY() &gt; O2329, N2329=""), "포스팅 지연",
IF(N2329&lt;&gt;"", "포스팅 완료",
IF(M2329=TRUE, "시술 완료",
IF(L2329=TRUE, "콘텐츠 가이드 전송",
IF(NOT(ISBLANK(J2329)), "예약 확정",
IF(I2329=TRUE, "구글폼 회신",
IF(H2329=TRUE, "구글폼 전송",
IF(G2329=TRUE, "거절",
IF(F2329=TRUE, "회신 수신",
"태핑 완료 회신대기")))))
))))</f>
        <v>회신 수신</v>
      </c>
      <c r="F2329" s="22" t="b">
        <v>1</v>
      </c>
      <c r="G2329" s="22" t="b">
        <v>0</v>
      </c>
      <c r="H2329" s="22" t="b">
        <v>0</v>
      </c>
      <c r="I2329" s="22" t="b">
        <f>IF(COUNTIF([1]!Form_Responses1[[#All],[Instagram account
(ex. idenel_official - Do not put "@")]], LOWER(A2329)) &gt; 0, TRUE, FALSE)</f>
        <v>0</v>
      </c>
      <c r="J2329" s="23"/>
      <c r="K2329" s="20" t="str">
        <f>IFERROR(VLOOKUP(LOWER(A2329), '[1]설문지 응답 시트1'!I:N, 6, FALSE), "")</f>
        <v/>
      </c>
      <c r="L2329" s="22" t="b">
        <v>0</v>
      </c>
      <c r="M2329" s="22" t="b">
        <v>0</v>
      </c>
      <c r="N2329" s="20"/>
      <c r="O2329" s="21" t="str">
        <f>IF(ISBLANK(Table1[[#This Row],[예약일(확정)]]),"",Table1[[#This Row],[예약일(확정)]]+7)</f>
        <v/>
      </c>
      <c r="P2329" s="20"/>
      <c r="Q2329" s="20"/>
      <c r="R2329" s="20"/>
      <c r="S2329" s="20"/>
      <c r="T2329" s="20"/>
      <c r="U2329" s="19"/>
    </row>
    <row r="2330" spans="1:21" ht="17">
      <c r="A2330" s="71" t="s">
        <v>2678</v>
      </c>
      <c r="B2330" s="112" t="s">
        <v>2677</v>
      </c>
      <c r="C2330" s="101"/>
      <c r="D2330" s="15" t="s">
        <v>4</v>
      </c>
      <c r="E2330" s="11" t="str">
        <f ca="1">IF(AND(J2330&lt;&gt;"", O2330&lt;&gt;"", TODAY() &gt; O2330, N2330=""), "포스팅 지연",
IF(N2330&lt;&gt;"", "포스팅 완료",
IF(M2330=TRUE, "시술 완료",
IF(L2330=TRUE, "콘텐츠 가이드 전송",
IF(NOT(ISBLANK(J2330)), "예약 확정",
IF(I2330=TRUE, "구글폼 회신",
IF(H2330=TRUE, "구글폼 전송",
IF(G2330=TRUE, "거절",
IF(F2330=TRUE, "회신 수신",
"태핑 완료 회신대기")))))
))))</f>
        <v>구글폼 전송</v>
      </c>
      <c r="F2330" s="13" t="b">
        <v>1</v>
      </c>
      <c r="G2330" s="13" t="b">
        <v>0</v>
      </c>
      <c r="H2330" s="13" t="b">
        <v>1</v>
      </c>
      <c r="I2330" s="13" t="b">
        <f>IF(COUNTIF([1]!Form_Responses1[[#All],[Instagram account
(ex. idenel_official - Do not put "@")]], LOWER(A2330)) &gt; 0, TRUE, FALSE)</f>
        <v>0</v>
      </c>
      <c r="J2330" s="14"/>
      <c r="K2330" s="11" t="str">
        <f>IFERROR(VLOOKUP(LOWER(A2330), '[1]설문지 응답 시트1'!I:N, 6, FALSE), "")</f>
        <v/>
      </c>
      <c r="L2330" s="13" t="b">
        <v>0</v>
      </c>
      <c r="M2330" s="13" t="b">
        <v>0</v>
      </c>
      <c r="N2330" s="11"/>
      <c r="O2330" s="12" t="str">
        <f>IF(ISBLANK(Table1[[#This Row],[예약일(확정)]]),"",Table1[[#This Row],[예약일(확정)]]+7)</f>
        <v/>
      </c>
      <c r="P2330" s="11"/>
      <c r="Q2330" s="11"/>
      <c r="R2330" s="11"/>
      <c r="S2330" s="11"/>
      <c r="T2330" s="11"/>
      <c r="U2330" s="10"/>
    </row>
    <row r="2331" spans="1:21" ht="17">
      <c r="A2331" s="124" t="s">
        <v>2676</v>
      </c>
      <c r="B2331" s="118" t="s">
        <v>2675</v>
      </c>
      <c r="C2331" s="117"/>
      <c r="D2331" s="24" t="s">
        <v>4</v>
      </c>
      <c r="E2331" s="20" t="str">
        <f ca="1">IF(AND(J2331&lt;&gt;"", O2331&lt;&gt;"", TODAY() &gt; O2331, N2331=""), "포스팅 지연",
IF(N2331&lt;&gt;"", "포스팅 완료",
IF(M2331=TRUE, "시술 완료",
IF(L2331=TRUE, "콘텐츠 가이드 전송",
IF(NOT(ISBLANK(J2331)), "예약 확정",
IF(I2331=TRUE, "구글폼 회신",
IF(H2331=TRUE, "구글폼 전송",
IF(G2331=TRUE, "거절",
IF(F2331=TRUE, "회신 수신",
"태핑 완료 회신대기")))))
))))</f>
        <v>태핑 완료 회신대기</v>
      </c>
      <c r="F2331" s="22" t="b">
        <v>0</v>
      </c>
      <c r="G2331" s="22" t="b">
        <v>0</v>
      </c>
      <c r="H2331" s="22" t="b">
        <v>0</v>
      </c>
      <c r="I2331" s="22" t="b">
        <f>IF(COUNTIF([1]!Form_Responses1[[#All],[Instagram account
(ex. idenel_official - Do not put "@")]], LOWER(A2331)) &gt; 0, TRUE, FALSE)</f>
        <v>0</v>
      </c>
      <c r="J2331" s="23"/>
      <c r="K2331" s="20" t="str">
        <f>IFERROR(VLOOKUP(LOWER(A2331), '[1]설문지 응답 시트1'!I:N, 6, FALSE), "")</f>
        <v/>
      </c>
      <c r="L2331" s="22" t="b">
        <v>0</v>
      </c>
      <c r="M2331" s="22" t="b">
        <v>0</v>
      </c>
      <c r="N2331" s="20"/>
      <c r="O2331" s="21" t="str">
        <f>IF(ISBLANK(Table1[[#This Row],[예약일(확정)]]),"",Table1[[#This Row],[예약일(확정)]]+7)</f>
        <v/>
      </c>
      <c r="P2331" s="20"/>
      <c r="Q2331" s="20"/>
      <c r="R2331" s="20"/>
      <c r="S2331" s="20"/>
      <c r="T2331" s="20"/>
      <c r="U2331" s="19"/>
    </row>
    <row r="2332" spans="1:21" ht="17">
      <c r="A2332" s="71" t="s">
        <v>2674</v>
      </c>
      <c r="B2332" s="112" t="s">
        <v>2673</v>
      </c>
      <c r="C2332" s="101"/>
      <c r="D2332" s="15" t="s">
        <v>4</v>
      </c>
      <c r="E2332" s="11" t="str">
        <f ca="1">IF(AND(J2332&lt;&gt;"", O2332&lt;&gt;"", TODAY() &gt; O2332, N2332=""), "포스팅 지연",
IF(N2332&lt;&gt;"", "포스팅 완료",
IF(M2332=TRUE, "시술 완료",
IF(L2332=TRUE, "콘텐츠 가이드 전송",
IF(NOT(ISBLANK(J2332)), "예약 확정",
IF(I2332=TRUE, "구글폼 회신",
IF(H2332=TRUE, "구글폼 전송",
IF(G2332=TRUE, "거절",
IF(F2332=TRUE, "회신 수신",
"태핑 완료 회신대기")))))
))))</f>
        <v>태핑 완료 회신대기</v>
      </c>
      <c r="F2332" s="13" t="b">
        <v>0</v>
      </c>
      <c r="G2332" s="13" t="b">
        <v>0</v>
      </c>
      <c r="H2332" s="13" t="b">
        <v>0</v>
      </c>
      <c r="I2332" s="13" t="b">
        <f>IF(COUNTIF([1]!Form_Responses1[[#All],[Instagram account
(ex. idenel_official - Do not put "@")]], LOWER(A2332)) &gt; 0, TRUE, FALSE)</f>
        <v>0</v>
      </c>
      <c r="J2332" s="14"/>
      <c r="K2332" s="11" t="str">
        <f>IFERROR(VLOOKUP(LOWER(A2332), '[1]설문지 응답 시트1'!I:N, 6, FALSE), "")</f>
        <v/>
      </c>
      <c r="L2332" s="13" t="b">
        <v>0</v>
      </c>
      <c r="M2332" s="13" t="b">
        <v>0</v>
      </c>
      <c r="N2332" s="11"/>
      <c r="O2332" s="12" t="str">
        <f>IF(ISBLANK(Table1[[#This Row],[예약일(확정)]]),"",Table1[[#This Row],[예약일(확정)]]+7)</f>
        <v/>
      </c>
      <c r="P2332" s="11"/>
      <c r="Q2332" s="11"/>
      <c r="R2332" s="11"/>
      <c r="S2332" s="11"/>
      <c r="T2332" s="11"/>
      <c r="U2332" s="10"/>
    </row>
    <row r="2333" spans="1:21" ht="17">
      <c r="A2333" s="124" t="s">
        <v>2672</v>
      </c>
      <c r="B2333" s="118" t="s">
        <v>2671</v>
      </c>
      <c r="C2333" s="117"/>
      <c r="D2333" s="24" t="s">
        <v>4</v>
      </c>
      <c r="E2333" s="20" t="str">
        <f ca="1">IF(AND(J2333&lt;&gt;"", O2333&lt;&gt;"", TODAY() &gt; O2333, N2333=""), "포스팅 지연",
IF(N2333&lt;&gt;"", "포스팅 완료",
IF(M2333=TRUE, "시술 완료",
IF(L2333=TRUE, "콘텐츠 가이드 전송",
IF(NOT(ISBLANK(J2333)), "예약 확정",
IF(I2333=TRUE, "구글폼 회신",
IF(H2333=TRUE, "구글폼 전송",
IF(G2333=TRUE, "거절",
IF(F2333=TRUE, "회신 수신",
"태핑 완료 회신대기")))))
))))</f>
        <v>태핑 완료 회신대기</v>
      </c>
      <c r="F2333" s="22" t="b">
        <v>0</v>
      </c>
      <c r="G2333" s="22" t="b">
        <v>0</v>
      </c>
      <c r="H2333" s="22" t="b">
        <v>0</v>
      </c>
      <c r="I2333" s="22" t="b">
        <f>IF(COUNTIF([1]!Form_Responses1[[#All],[Instagram account
(ex. idenel_official - Do not put "@")]], LOWER(A2333)) &gt; 0, TRUE, FALSE)</f>
        <v>0</v>
      </c>
      <c r="J2333" s="23"/>
      <c r="K2333" s="20" t="str">
        <f>IFERROR(VLOOKUP(LOWER(A2333), '[1]설문지 응답 시트1'!I:N, 6, FALSE), "")</f>
        <v/>
      </c>
      <c r="L2333" s="22" t="b">
        <v>0</v>
      </c>
      <c r="M2333" s="22" t="b">
        <v>0</v>
      </c>
      <c r="N2333" s="20"/>
      <c r="O2333" s="21" t="str">
        <f>IF(ISBLANK(Table1[[#This Row],[예약일(확정)]]),"",Table1[[#This Row],[예약일(확정)]]+7)</f>
        <v/>
      </c>
      <c r="P2333" s="20"/>
      <c r="Q2333" s="20"/>
      <c r="R2333" s="20"/>
      <c r="S2333" s="20"/>
      <c r="T2333" s="20"/>
      <c r="U2333" s="19"/>
    </row>
    <row r="2334" spans="1:21" ht="17">
      <c r="A2334" s="124" t="s">
        <v>2670</v>
      </c>
      <c r="B2334" s="118" t="s">
        <v>2669</v>
      </c>
      <c r="C2334" s="121"/>
      <c r="D2334" s="15" t="s">
        <v>4</v>
      </c>
      <c r="E2334" s="11" t="str">
        <f ca="1">IF(AND(J2334&lt;&gt;"", O2334&lt;&gt;"", TODAY() &gt; O2334, N2334=""), "포스팅 지연",
IF(N2334&lt;&gt;"", "포스팅 완료",
IF(M2334=TRUE, "시술 완료",
IF(L2334=TRUE, "콘텐츠 가이드 전송",
IF(NOT(ISBLANK(J2334)), "예약 확정",
IF(I2334=TRUE, "구글폼 회신",
IF(H2334=TRUE, "구글폼 전송",
IF(G2334=TRUE, "거절",
IF(F2334=TRUE, "회신 수신",
"태핑 완료 회신대기")))))
))))</f>
        <v>태핑 완료 회신대기</v>
      </c>
      <c r="F2334" s="13" t="b">
        <v>0</v>
      </c>
      <c r="G2334" s="13" t="b">
        <v>0</v>
      </c>
      <c r="H2334" s="13" t="b">
        <v>0</v>
      </c>
      <c r="I2334" s="13" t="b">
        <f>IF(COUNTIF([1]!Form_Responses1[[#All],[Instagram account
(ex. idenel_official - Do not put "@")]], LOWER(A2334)) &gt; 0, TRUE, FALSE)</f>
        <v>0</v>
      </c>
      <c r="J2334" s="14"/>
      <c r="K2334" s="11" t="str">
        <f>IFERROR(VLOOKUP(LOWER(A2334), '[1]설문지 응답 시트1'!I:N, 6, FALSE), "")</f>
        <v/>
      </c>
      <c r="L2334" s="13" t="b">
        <v>0</v>
      </c>
      <c r="M2334" s="13" t="b">
        <v>0</v>
      </c>
      <c r="N2334" s="11"/>
      <c r="O2334" s="12" t="str">
        <f>IF(ISBLANK(Table1[[#This Row],[예약일(확정)]]),"",Table1[[#This Row],[예약일(확정)]]+7)</f>
        <v/>
      </c>
      <c r="P2334" s="11"/>
      <c r="Q2334" s="11"/>
      <c r="R2334" s="11"/>
      <c r="S2334" s="11"/>
      <c r="T2334" s="11"/>
      <c r="U2334" s="10"/>
    </row>
    <row r="2335" spans="1:21" ht="17">
      <c r="A2335" s="71" t="s">
        <v>2668</v>
      </c>
      <c r="B2335" s="112" t="s">
        <v>2667</v>
      </c>
      <c r="C2335" s="111"/>
      <c r="D2335" s="24" t="s">
        <v>4</v>
      </c>
      <c r="E2335" s="20" t="str">
        <f ca="1">IF(AND(J2335&lt;&gt;"", O2335&lt;&gt;"", TODAY() &gt; O2335, N2335=""), "포스팅 지연",
IF(N2335&lt;&gt;"", "포스팅 완료",
IF(M2335=TRUE, "시술 완료",
IF(L2335=TRUE, "콘텐츠 가이드 전송",
IF(NOT(ISBLANK(J2335)), "예약 확정",
IF(I2335=TRUE, "구글폼 회신",
IF(H2335=TRUE, "구글폼 전송",
IF(G2335=TRUE, "거절",
IF(F2335=TRUE, "회신 수신",
"태핑 완료 회신대기")))))
))))</f>
        <v>태핑 완료 회신대기</v>
      </c>
      <c r="F2335" s="22" t="b">
        <v>0</v>
      </c>
      <c r="G2335" s="22" t="b">
        <v>0</v>
      </c>
      <c r="H2335" s="22" t="b">
        <v>0</v>
      </c>
      <c r="I2335" s="22" t="b">
        <f>IF(COUNTIF([1]!Form_Responses1[[#All],[Instagram account
(ex. idenel_official - Do not put "@")]], LOWER(A2335)) &gt; 0, TRUE, FALSE)</f>
        <v>0</v>
      </c>
      <c r="J2335" s="23"/>
      <c r="K2335" s="20" t="str">
        <f>IFERROR(VLOOKUP(LOWER(A2335), '[1]설문지 응답 시트1'!I:N, 6, FALSE), "")</f>
        <v/>
      </c>
      <c r="L2335" s="22" t="b">
        <v>0</v>
      </c>
      <c r="M2335" s="22" t="b">
        <v>0</v>
      </c>
      <c r="N2335" s="20"/>
      <c r="O2335" s="21" t="str">
        <f>IF(ISBLANK(Table1[[#This Row],[예약일(확정)]]),"",Table1[[#This Row],[예약일(확정)]]+7)</f>
        <v/>
      </c>
      <c r="P2335" s="20"/>
      <c r="Q2335" s="20"/>
      <c r="R2335" s="20"/>
      <c r="S2335" s="20"/>
      <c r="T2335" s="20"/>
      <c r="U2335" s="19"/>
    </row>
    <row r="2336" spans="1:21" ht="17">
      <c r="A2336" s="124" t="s">
        <v>2666</v>
      </c>
      <c r="B2336" s="118" t="s">
        <v>2665</v>
      </c>
      <c r="C2336" s="121"/>
      <c r="D2336" s="15" t="s">
        <v>4</v>
      </c>
      <c r="E2336" s="11" t="str">
        <f ca="1">IF(AND(J2336&lt;&gt;"", O2336&lt;&gt;"", TODAY() &gt; O2336, N2336=""), "포스팅 지연",
IF(N2336&lt;&gt;"", "포스팅 완료",
IF(M2336=TRUE, "시술 완료",
IF(L2336=TRUE, "콘텐츠 가이드 전송",
IF(NOT(ISBLANK(J2336)), "예약 확정",
IF(I2336=TRUE, "구글폼 회신",
IF(H2336=TRUE, "구글폼 전송",
IF(G2336=TRUE, "거절",
IF(F2336=TRUE, "회신 수신",
"태핑 완료 회신대기")))))
))))</f>
        <v>태핑 완료 회신대기</v>
      </c>
      <c r="F2336" s="13" t="b">
        <v>0</v>
      </c>
      <c r="G2336" s="13" t="b">
        <v>0</v>
      </c>
      <c r="H2336" s="13" t="b">
        <v>0</v>
      </c>
      <c r="I2336" s="13" t="b">
        <f>IF(COUNTIF([1]!Form_Responses1[[#All],[Instagram account
(ex. idenel_official - Do not put "@")]], LOWER(A2336)) &gt; 0, TRUE, FALSE)</f>
        <v>0</v>
      </c>
      <c r="J2336" s="14"/>
      <c r="K2336" s="11" t="str">
        <f>IFERROR(VLOOKUP(LOWER(A2336), '[1]설문지 응답 시트1'!I:N, 6, FALSE), "")</f>
        <v/>
      </c>
      <c r="L2336" s="13" t="b">
        <v>0</v>
      </c>
      <c r="M2336" s="13" t="b">
        <v>0</v>
      </c>
      <c r="N2336" s="11"/>
      <c r="O2336" s="12" t="str">
        <f>IF(ISBLANK(Table1[[#This Row],[예약일(확정)]]),"",Table1[[#This Row],[예약일(확정)]]+7)</f>
        <v/>
      </c>
      <c r="P2336" s="11"/>
      <c r="Q2336" s="11"/>
      <c r="R2336" s="11"/>
      <c r="S2336" s="11"/>
      <c r="T2336" s="11"/>
      <c r="U2336" s="10"/>
    </row>
    <row r="2337" spans="1:21" ht="17">
      <c r="A2337" s="71" t="s">
        <v>2664</v>
      </c>
      <c r="B2337" s="112" t="s">
        <v>2663</v>
      </c>
      <c r="C2337" s="111"/>
      <c r="D2337" s="24" t="s">
        <v>4</v>
      </c>
      <c r="E2337" s="20" t="str">
        <f ca="1">IF(AND(J2337&lt;&gt;"", O2337&lt;&gt;"", TODAY() &gt; O2337, N2337=""), "포스팅 지연",
IF(N2337&lt;&gt;"", "포스팅 완료",
IF(M2337=TRUE, "시술 완료",
IF(L2337=TRUE, "콘텐츠 가이드 전송",
IF(NOT(ISBLANK(J2337)), "예약 확정",
IF(I2337=TRUE, "구글폼 회신",
IF(H2337=TRUE, "구글폼 전송",
IF(G2337=TRUE, "거절",
IF(F2337=TRUE, "회신 수신",
"태핑 완료 회신대기")))))
))))</f>
        <v>태핑 완료 회신대기</v>
      </c>
      <c r="F2337" s="22" t="b">
        <v>0</v>
      </c>
      <c r="G2337" s="22" t="b">
        <v>0</v>
      </c>
      <c r="H2337" s="22" t="b">
        <v>0</v>
      </c>
      <c r="I2337" s="22" t="b">
        <f>IF(COUNTIF([1]!Form_Responses1[[#All],[Instagram account
(ex. idenel_official - Do not put "@")]], LOWER(A2337)) &gt; 0, TRUE, FALSE)</f>
        <v>0</v>
      </c>
      <c r="J2337" s="23"/>
      <c r="K2337" s="20" t="str">
        <f>IFERROR(VLOOKUP(LOWER(A2337), '[1]설문지 응답 시트1'!I:N, 6, FALSE), "")</f>
        <v/>
      </c>
      <c r="L2337" s="22" t="b">
        <v>0</v>
      </c>
      <c r="M2337" s="22" t="b">
        <v>0</v>
      </c>
      <c r="N2337" s="20"/>
      <c r="O2337" s="21" t="str">
        <f>IF(ISBLANK(Table1[[#This Row],[예약일(확정)]]),"",Table1[[#This Row],[예약일(확정)]]+7)</f>
        <v/>
      </c>
      <c r="P2337" s="20"/>
      <c r="Q2337" s="20"/>
      <c r="R2337" s="20"/>
      <c r="S2337" s="20"/>
      <c r="T2337" s="20"/>
      <c r="U2337" s="19"/>
    </row>
    <row r="2338" spans="1:21" ht="17">
      <c r="A2338" s="124" t="s">
        <v>2662</v>
      </c>
      <c r="B2338" s="118" t="s">
        <v>2661</v>
      </c>
      <c r="C2338" s="121"/>
      <c r="D2338" s="15" t="s">
        <v>4</v>
      </c>
      <c r="E2338" s="11" t="str">
        <f ca="1">IF(AND(J2338&lt;&gt;"", O2338&lt;&gt;"", TODAY() &gt; O2338, N2338=""), "포스팅 지연",
IF(N2338&lt;&gt;"", "포스팅 완료",
IF(M2338=TRUE, "시술 완료",
IF(L2338=TRUE, "콘텐츠 가이드 전송",
IF(NOT(ISBLANK(J2338)), "예약 확정",
IF(I2338=TRUE, "구글폼 회신",
IF(H2338=TRUE, "구글폼 전송",
IF(G2338=TRUE, "거절",
IF(F2338=TRUE, "회신 수신",
"태핑 완료 회신대기")))))
))))</f>
        <v>태핑 완료 회신대기</v>
      </c>
      <c r="F2338" s="13" t="b">
        <v>0</v>
      </c>
      <c r="G2338" s="13" t="b">
        <v>0</v>
      </c>
      <c r="H2338" s="13" t="b">
        <v>0</v>
      </c>
      <c r="I2338" s="13" t="b">
        <f>IF(COUNTIF([1]!Form_Responses1[[#All],[Instagram account
(ex. idenel_official - Do not put "@")]], LOWER(A2338)) &gt; 0, TRUE, FALSE)</f>
        <v>0</v>
      </c>
      <c r="J2338" s="14"/>
      <c r="K2338" s="11" t="str">
        <f>IFERROR(VLOOKUP(LOWER(A2338), '[1]설문지 응답 시트1'!I:N, 6, FALSE), "")</f>
        <v/>
      </c>
      <c r="L2338" s="13" t="b">
        <v>0</v>
      </c>
      <c r="M2338" s="13" t="b">
        <v>0</v>
      </c>
      <c r="N2338" s="11"/>
      <c r="O2338" s="12" t="str">
        <f>IF(ISBLANK(Table1[[#This Row],[예약일(확정)]]),"",Table1[[#This Row],[예약일(확정)]]+7)</f>
        <v/>
      </c>
      <c r="P2338" s="11"/>
      <c r="Q2338" s="11"/>
      <c r="R2338" s="11"/>
      <c r="S2338" s="11"/>
      <c r="T2338" s="11"/>
      <c r="U2338" s="10"/>
    </row>
    <row r="2339" spans="1:21" ht="17">
      <c r="A2339" s="71" t="s">
        <v>2660</v>
      </c>
      <c r="B2339" s="112" t="s">
        <v>2659</v>
      </c>
      <c r="C2339" s="111"/>
      <c r="D2339" s="24" t="s">
        <v>4</v>
      </c>
      <c r="E2339" s="20" t="str">
        <f ca="1">IF(AND(J2339&lt;&gt;"", O2339&lt;&gt;"", TODAY() &gt; O2339, N2339=""), "포스팅 지연",
IF(N2339&lt;&gt;"", "포스팅 완료",
IF(M2339=TRUE, "시술 완료",
IF(L2339=TRUE, "콘텐츠 가이드 전송",
IF(NOT(ISBLANK(J2339)), "예약 확정",
IF(I2339=TRUE, "구글폼 회신",
IF(H2339=TRUE, "구글폼 전송",
IF(G2339=TRUE, "거절",
IF(F2339=TRUE, "회신 수신",
"태핑 완료 회신대기")))))
))))</f>
        <v>태핑 완료 회신대기</v>
      </c>
      <c r="F2339" s="22" t="b">
        <v>0</v>
      </c>
      <c r="G2339" s="22" t="b">
        <v>0</v>
      </c>
      <c r="H2339" s="22" t="b">
        <v>0</v>
      </c>
      <c r="I2339" s="22" t="b">
        <f>IF(COUNTIF([1]!Form_Responses1[[#All],[Instagram account
(ex. idenel_official - Do not put "@")]], LOWER(A2339)) &gt; 0, TRUE, FALSE)</f>
        <v>0</v>
      </c>
      <c r="J2339" s="23"/>
      <c r="K2339" s="20" t="str">
        <f>IFERROR(VLOOKUP(LOWER(A2339), '[1]설문지 응답 시트1'!I:N, 6, FALSE), "")</f>
        <v/>
      </c>
      <c r="L2339" s="22" t="b">
        <v>0</v>
      </c>
      <c r="M2339" s="22" t="b">
        <v>0</v>
      </c>
      <c r="N2339" s="20"/>
      <c r="O2339" s="21" t="str">
        <f>IF(ISBLANK(Table1[[#This Row],[예약일(확정)]]),"",Table1[[#This Row],[예약일(확정)]]+7)</f>
        <v/>
      </c>
      <c r="P2339" s="20"/>
      <c r="Q2339" s="20"/>
      <c r="R2339" s="20"/>
      <c r="S2339" s="20"/>
      <c r="T2339" s="20"/>
      <c r="U2339" s="19"/>
    </row>
    <row r="2340" spans="1:21" ht="17">
      <c r="A2340" s="71" t="s">
        <v>2658</v>
      </c>
      <c r="B2340" s="112" t="s">
        <v>2657</v>
      </c>
      <c r="C2340" s="101"/>
      <c r="D2340" s="15" t="s">
        <v>4</v>
      </c>
      <c r="E2340" s="11" t="str">
        <f ca="1">IF(AND(J2340&lt;&gt;"", O2340&lt;&gt;"", TODAY() &gt; O2340, N2340=""), "포스팅 지연",
IF(N2340&lt;&gt;"", "포스팅 완료",
IF(M2340=TRUE, "시술 완료",
IF(L2340=TRUE, "콘텐츠 가이드 전송",
IF(NOT(ISBLANK(J2340)), "예약 확정",
IF(I2340=TRUE, "구글폼 회신",
IF(H2340=TRUE, "구글폼 전송",
IF(G2340=TRUE, "거절",
IF(F2340=TRUE, "회신 수신",
"태핑 완료 회신대기")))))
))))</f>
        <v>태핑 완료 회신대기</v>
      </c>
      <c r="F2340" s="13" t="b">
        <v>0</v>
      </c>
      <c r="G2340" s="13" t="b">
        <v>0</v>
      </c>
      <c r="H2340" s="13" t="b">
        <v>0</v>
      </c>
      <c r="I2340" s="13" t="b">
        <f>IF(COUNTIF([1]!Form_Responses1[[#All],[Instagram account
(ex. idenel_official - Do not put "@")]], LOWER(A2340)) &gt; 0, TRUE, FALSE)</f>
        <v>0</v>
      </c>
      <c r="J2340" s="14"/>
      <c r="K2340" s="11" t="str">
        <f>IFERROR(VLOOKUP(LOWER(A2340), '[1]설문지 응답 시트1'!I:N, 6, FALSE), "")</f>
        <v/>
      </c>
      <c r="L2340" s="13" t="b">
        <v>0</v>
      </c>
      <c r="M2340" s="13" t="b">
        <v>0</v>
      </c>
      <c r="N2340" s="11"/>
      <c r="O2340" s="12" t="str">
        <f>IF(ISBLANK(Table1[[#This Row],[예약일(확정)]]),"",Table1[[#This Row],[예약일(확정)]]+7)</f>
        <v/>
      </c>
      <c r="P2340" s="11"/>
      <c r="Q2340" s="11"/>
      <c r="R2340" s="11"/>
      <c r="S2340" s="11"/>
      <c r="T2340" s="11"/>
      <c r="U2340" s="10"/>
    </row>
    <row r="2341" spans="1:21" ht="17">
      <c r="A2341" s="124" t="s">
        <v>1204</v>
      </c>
      <c r="B2341" s="118" t="s">
        <v>1203</v>
      </c>
      <c r="C2341" s="117"/>
      <c r="D2341" s="24" t="s">
        <v>4</v>
      </c>
      <c r="E2341" s="20" t="str">
        <f ca="1">IF(AND(J2341&lt;&gt;"", O2341&lt;&gt;"", TODAY() &gt; O2341, N2341=""), "포스팅 지연",
IF(N2341&lt;&gt;"", "포스팅 완료",
IF(M2341=TRUE, "시술 완료",
IF(L2341=TRUE, "콘텐츠 가이드 전송",
IF(NOT(ISBLANK(J2341)), "예약 확정",
IF(I2341=TRUE, "구글폼 회신",
IF(H2341=TRUE, "구글폼 전송",
IF(G2341=TRUE, "거절",
IF(F2341=TRUE, "회신 수신",
"태핑 완료 회신대기")))))
))))</f>
        <v>태핑 완료 회신대기</v>
      </c>
      <c r="F2341" s="22" t="b">
        <v>0</v>
      </c>
      <c r="G2341" s="22" t="b">
        <v>0</v>
      </c>
      <c r="H2341" s="22" t="b">
        <v>0</v>
      </c>
      <c r="I2341" s="22" t="b">
        <f>IF(COUNTIF([1]!Form_Responses1[[#All],[Instagram account
(ex. idenel_official - Do not put "@")]], LOWER(A2341)) &gt; 0, TRUE, FALSE)</f>
        <v>0</v>
      </c>
      <c r="J2341" s="23"/>
      <c r="K2341" s="20" t="str">
        <f>IFERROR(VLOOKUP(LOWER(A2341), '[1]설문지 응답 시트1'!I:N, 6, FALSE), "")</f>
        <v/>
      </c>
      <c r="L2341" s="22" t="b">
        <v>0</v>
      </c>
      <c r="M2341" s="22" t="b">
        <v>0</v>
      </c>
      <c r="N2341" s="20"/>
      <c r="O2341" s="21" t="str">
        <f>IF(ISBLANK(Table1[[#This Row],[예약일(확정)]]),"",Table1[[#This Row],[예약일(확정)]]+7)</f>
        <v/>
      </c>
      <c r="P2341" s="20"/>
      <c r="Q2341" s="20"/>
      <c r="R2341" s="20"/>
      <c r="S2341" s="20"/>
      <c r="T2341" s="20"/>
      <c r="U2341" s="19"/>
    </row>
    <row r="2342" spans="1:21" ht="17">
      <c r="A2342" s="124" t="s">
        <v>2656</v>
      </c>
      <c r="B2342" s="118" t="s">
        <v>2655</v>
      </c>
      <c r="C2342" s="121"/>
      <c r="D2342" s="15" t="s">
        <v>4</v>
      </c>
      <c r="E2342" s="11" t="str">
        <f ca="1">IF(AND(J2342&lt;&gt;"", O2342&lt;&gt;"", TODAY() &gt; O2342, N2342=""), "포스팅 지연",
IF(N2342&lt;&gt;"", "포스팅 완료",
IF(M2342=TRUE, "시술 완료",
IF(L2342=TRUE, "콘텐츠 가이드 전송",
IF(NOT(ISBLANK(J2342)), "예약 확정",
IF(I2342=TRUE, "구글폼 회신",
IF(H2342=TRUE, "구글폼 전송",
IF(G2342=TRUE, "거절",
IF(F2342=TRUE, "회신 수신",
"태핑 완료 회신대기")))))
))))</f>
        <v>회신 수신</v>
      </c>
      <c r="F2342" s="13" t="b">
        <v>1</v>
      </c>
      <c r="G2342" s="13" t="b">
        <v>0</v>
      </c>
      <c r="H2342" s="13" t="b">
        <v>0</v>
      </c>
      <c r="I2342" s="13" t="b">
        <f>IF(COUNTIF([1]!Form_Responses1[[#All],[Instagram account
(ex. idenel_official - Do not put "@")]], LOWER(A2342)) &gt; 0, TRUE, FALSE)</f>
        <v>0</v>
      </c>
      <c r="J2342" s="14"/>
      <c r="K2342" s="11" t="str">
        <f>IFERROR(VLOOKUP(LOWER(A2342), '[1]설문지 응답 시트1'!I:N, 6, FALSE), "")</f>
        <v/>
      </c>
      <c r="L2342" s="13" t="b">
        <v>0</v>
      </c>
      <c r="M2342" s="13" t="b">
        <v>0</v>
      </c>
      <c r="N2342" s="11"/>
      <c r="O2342" s="12" t="str">
        <f>IF(ISBLANK(Table1[[#This Row],[예약일(확정)]]),"",Table1[[#This Row],[예약일(확정)]]+7)</f>
        <v/>
      </c>
      <c r="P2342" s="11"/>
      <c r="Q2342" s="11"/>
      <c r="R2342" s="11"/>
      <c r="S2342" s="11"/>
      <c r="T2342" s="11"/>
      <c r="U2342" s="10"/>
    </row>
    <row r="2343" spans="1:21" ht="17">
      <c r="A2343" s="71" t="s">
        <v>2654</v>
      </c>
      <c r="B2343" s="112" t="s">
        <v>2653</v>
      </c>
      <c r="C2343" s="111"/>
      <c r="D2343" s="24" t="s">
        <v>4</v>
      </c>
      <c r="E2343" s="20" t="str">
        <f ca="1">IF(AND(J2343&lt;&gt;"", O2343&lt;&gt;"", TODAY() &gt; O2343, N2343=""), "포스팅 지연",
IF(N2343&lt;&gt;"", "포스팅 완료",
IF(M2343=TRUE, "시술 완료",
IF(L2343=TRUE, "콘텐츠 가이드 전송",
IF(NOT(ISBLANK(J2343)), "예약 확정",
IF(I2343=TRUE, "구글폼 회신",
IF(H2343=TRUE, "구글폼 전송",
IF(G2343=TRUE, "거절",
IF(F2343=TRUE, "회신 수신",
"태핑 완료 회신대기")))))
))))</f>
        <v>태핑 완료 회신대기</v>
      </c>
      <c r="F2343" s="22" t="b">
        <v>0</v>
      </c>
      <c r="G2343" s="22" t="b">
        <v>0</v>
      </c>
      <c r="H2343" s="22" t="b">
        <v>0</v>
      </c>
      <c r="I2343" s="22" t="b">
        <f>IF(COUNTIF([1]!Form_Responses1[[#All],[Instagram account
(ex. idenel_official - Do not put "@")]], LOWER(A2343)) &gt; 0, TRUE, FALSE)</f>
        <v>0</v>
      </c>
      <c r="J2343" s="23"/>
      <c r="K2343" s="20" t="str">
        <f>IFERROR(VLOOKUP(LOWER(A2343), '[1]설문지 응답 시트1'!I:N, 6, FALSE), "")</f>
        <v/>
      </c>
      <c r="L2343" s="22" t="b">
        <v>0</v>
      </c>
      <c r="M2343" s="22" t="b">
        <v>0</v>
      </c>
      <c r="N2343" s="20"/>
      <c r="O2343" s="21" t="str">
        <f>IF(ISBLANK(Table1[[#This Row],[예약일(확정)]]),"",Table1[[#This Row],[예약일(확정)]]+7)</f>
        <v/>
      </c>
      <c r="P2343" s="20"/>
      <c r="Q2343" s="20"/>
      <c r="R2343" s="20"/>
      <c r="S2343" s="20"/>
      <c r="T2343" s="20"/>
      <c r="U2343" s="19"/>
    </row>
    <row r="2344" spans="1:21" ht="17">
      <c r="A2344" s="71" t="s">
        <v>2652</v>
      </c>
      <c r="B2344" s="112" t="s">
        <v>2651</v>
      </c>
      <c r="C2344" s="101"/>
      <c r="D2344" s="15" t="s">
        <v>4</v>
      </c>
      <c r="E2344" s="11" t="str">
        <f ca="1">IF(AND(J2344&lt;&gt;"", O2344&lt;&gt;"", TODAY() &gt; O2344, N2344=""), "포스팅 지연",
IF(N2344&lt;&gt;"", "포스팅 완료",
IF(M2344=TRUE, "시술 완료",
IF(L2344=TRUE, "콘텐츠 가이드 전송",
IF(NOT(ISBLANK(J2344)), "예약 확정",
IF(I2344=TRUE, "구글폼 회신",
IF(H2344=TRUE, "구글폼 전송",
IF(G2344=TRUE, "거절",
IF(F2344=TRUE, "회신 수신",
"태핑 완료 회신대기")))))
))))</f>
        <v>태핑 완료 회신대기</v>
      </c>
      <c r="F2344" s="13" t="b">
        <v>0</v>
      </c>
      <c r="G2344" s="13" t="b">
        <v>0</v>
      </c>
      <c r="H2344" s="13" t="b">
        <v>0</v>
      </c>
      <c r="I2344" s="13" t="b">
        <f>IF(COUNTIF([1]!Form_Responses1[[#All],[Instagram account
(ex. idenel_official - Do not put "@")]], LOWER(A2344)) &gt; 0, TRUE, FALSE)</f>
        <v>0</v>
      </c>
      <c r="J2344" s="14"/>
      <c r="K2344" s="11" t="str">
        <f>IFERROR(VLOOKUP(LOWER(A2344), '[1]설문지 응답 시트1'!I:N, 6, FALSE), "")</f>
        <v/>
      </c>
      <c r="L2344" s="13" t="b">
        <v>0</v>
      </c>
      <c r="M2344" s="13" t="b">
        <v>0</v>
      </c>
      <c r="N2344" s="11"/>
      <c r="O2344" s="12" t="str">
        <f>IF(ISBLANK(Table1[[#This Row],[예약일(확정)]]),"",Table1[[#This Row],[예약일(확정)]]+7)</f>
        <v/>
      </c>
      <c r="P2344" s="11"/>
      <c r="Q2344" s="11"/>
      <c r="R2344" s="11"/>
      <c r="S2344" s="11"/>
      <c r="T2344" s="11"/>
      <c r="U2344" s="10"/>
    </row>
    <row r="2345" spans="1:21" ht="17">
      <c r="A2345" s="72" t="s">
        <v>2650</v>
      </c>
      <c r="B2345" s="138" t="s">
        <v>2649</v>
      </c>
      <c r="C2345" s="137"/>
      <c r="D2345" s="24" t="s">
        <v>4</v>
      </c>
      <c r="E2345" s="20" t="str">
        <f ca="1">IF(AND(J2345&lt;&gt;"", O2345&lt;&gt;"", TODAY() &gt; O2345, N2345=""), "포스팅 지연",
IF(N2345&lt;&gt;"", "포스팅 완료",
IF(M2345=TRUE, "시술 완료",
IF(L2345=TRUE, "콘텐츠 가이드 전송",
IF(NOT(ISBLANK(J2345)), "예약 확정",
IF(I2345=TRUE, "구글폼 회신",
IF(H2345=TRUE, "구글폼 전송",
IF(G2345=TRUE, "거절",
IF(F2345=TRUE, "회신 수신",
"태핑 완료 회신대기")))))
))))</f>
        <v>태핑 완료 회신대기</v>
      </c>
      <c r="F2345" s="22" t="b">
        <v>0</v>
      </c>
      <c r="G2345" s="22" t="b">
        <v>0</v>
      </c>
      <c r="H2345" s="22" t="b">
        <v>0</v>
      </c>
      <c r="I2345" s="22" t="b">
        <f>IF(COUNTIF([1]!Form_Responses1[[#All],[Instagram account
(ex. idenel_official - Do not put "@")]], LOWER(A2345)) &gt; 0, TRUE, FALSE)</f>
        <v>0</v>
      </c>
      <c r="J2345" s="23"/>
      <c r="K2345" s="20" t="str">
        <f>IFERROR(VLOOKUP(LOWER(A2345), '[1]설문지 응답 시트1'!I:N, 6, FALSE), "")</f>
        <v/>
      </c>
      <c r="L2345" s="22" t="b">
        <v>0</v>
      </c>
      <c r="M2345" s="22" t="b">
        <v>0</v>
      </c>
      <c r="N2345" s="20"/>
      <c r="O2345" s="21" t="str">
        <f>IF(ISBLANK(Table1[[#This Row],[예약일(확정)]]),"",Table1[[#This Row],[예약일(확정)]]+7)</f>
        <v/>
      </c>
      <c r="P2345" s="20"/>
      <c r="Q2345" s="20"/>
      <c r="R2345" s="20"/>
      <c r="S2345" s="20"/>
      <c r="T2345" s="20"/>
      <c r="U2345" s="19"/>
    </row>
    <row r="2346" spans="1:21" ht="17">
      <c r="A2346" s="75" t="s">
        <v>2648</v>
      </c>
      <c r="B2346" s="136" t="s">
        <v>2647</v>
      </c>
      <c r="C2346" s="135"/>
      <c r="D2346" s="15" t="s">
        <v>4</v>
      </c>
      <c r="E2346" s="11" t="str">
        <f ca="1">IF(AND(J2346&lt;&gt;"", O2346&lt;&gt;"", TODAY() &gt; O2346, N2346=""), "포스팅 지연",
IF(N2346&lt;&gt;"", "포스팅 완료",
IF(M2346=TRUE, "시술 완료",
IF(L2346=TRUE, "콘텐츠 가이드 전송",
IF(NOT(ISBLANK(J2346)), "예약 확정",
IF(I2346=TRUE, "구글폼 회신",
IF(H2346=TRUE, "구글폼 전송",
IF(G2346=TRUE, "거절",
IF(F2346=TRUE, "회신 수신",
"태핑 완료 회신대기")))))
))))</f>
        <v>태핑 완료 회신대기</v>
      </c>
      <c r="F2346" s="13" t="b">
        <v>0</v>
      </c>
      <c r="G2346" s="13" t="b">
        <v>0</v>
      </c>
      <c r="H2346" s="13" t="b">
        <v>0</v>
      </c>
      <c r="I2346" s="13" t="b">
        <f>IF(COUNTIF([1]!Form_Responses1[[#All],[Instagram account
(ex. idenel_official - Do not put "@")]], LOWER(A2346)) &gt; 0, TRUE, FALSE)</f>
        <v>0</v>
      </c>
      <c r="J2346" s="14"/>
      <c r="K2346" s="11" t="str">
        <f>IFERROR(VLOOKUP(LOWER(A2346), '[1]설문지 응답 시트1'!I:N, 6, FALSE), "")</f>
        <v/>
      </c>
      <c r="L2346" s="13" t="b">
        <v>0</v>
      </c>
      <c r="M2346" s="13" t="b">
        <v>0</v>
      </c>
      <c r="N2346" s="11"/>
      <c r="O2346" s="12" t="str">
        <f>IF(ISBLANK(Table1[[#This Row],[예약일(확정)]]),"",Table1[[#This Row],[예약일(확정)]]+7)</f>
        <v/>
      </c>
      <c r="P2346" s="11"/>
      <c r="Q2346" s="11"/>
      <c r="R2346" s="11"/>
      <c r="S2346" s="11"/>
      <c r="T2346" s="11"/>
      <c r="U2346" s="10"/>
    </row>
    <row r="2347" spans="1:21" ht="17">
      <c r="A2347" s="72" t="s">
        <v>2646</v>
      </c>
      <c r="B2347" s="134" t="s">
        <v>2645</v>
      </c>
      <c r="C2347" s="70"/>
      <c r="D2347" s="24" t="s">
        <v>4</v>
      </c>
      <c r="E2347" s="20" t="str">
        <f ca="1">IF(AND(J2347&lt;&gt;"", O2347&lt;&gt;"", TODAY() &gt; O2347, N2347=""), "포스팅 지연",
IF(N2347&lt;&gt;"", "포스팅 완료",
IF(M2347=TRUE, "시술 완료",
IF(L2347=TRUE, "콘텐츠 가이드 전송",
IF(NOT(ISBLANK(J2347)), "예약 확정",
IF(I2347=TRUE, "구글폼 회신",
IF(H2347=TRUE, "구글폼 전송",
IF(G2347=TRUE, "거절",
IF(F2347=TRUE, "회신 수신",
"태핑 완료 회신대기")))))
))))</f>
        <v>태핑 완료 회신대기</v>
      </c>
      <c r="F2347" s="22" t="b">
        <v>0</v>
      </c>
      <c r="G2347" s="22" t="b">
        <v>0</v>
      </c>
      <c r="H2347" s="22" t="b">
        <v>0</v>
      </c>
      <c r="I2347" s="22" t="b">
        <f>IF(COUNTIF([1]!Form_Responses1[[#All],[Instagram account
(ex. idenel_official - Do not put "@")]], LOWER(A2347)) &gt; 0, TRUE, FALSE)</f>
        <v>0</v>
      </c>
      <c r="J2347" s="23"/>
      <c r="K2347" s="20" t="str">
        <f>IFERROR(VLOOKUP(LOWER(A2347), '[1]설문지 응답 시트1'!I:N, 6, FALSE), "")</f>
        <v/>
      </c>
      <c r="L2347" s="22" t="b">
        <v>0</v>
      </c>
      <c r="M2347" s="22" t="b">
        <v>0</v>
      </c>
      <c r="N2347" s="20"/>
      <c r="O2347" s="21" t="str">
        <f>IF(ISBLANK(Table1[[#This Row],[예약일(확정)]]),"",Table1[[#This Row],[예약일(확정)]]+7)</f>
        <v/>
      </c>
      <c r="P2347" s="20"/>
      <c r="Q2347" s="20"/>
      <c r="R2347" s="20"/>
      <c r="S2347" s="20"/>
      <c r="T2347" s="20"/>
      <c r="U2347" s="19"/>
    </row>
    <row r="2348" spans="1:21" ht="17">
      <c r="A2348" s="124" t="s">
        <v>2644</v>
      </c>
      <c r="B2348" s="118" t="s">
        <v>2643</v>
      </c>
      <c r="C2348" s="121"/>
      <c r="D2348" s="15" t="s">
        <v>4</v>
      </c>
      <c r="E2348" s="11" t="str">
        <f ca="1">IF(AND(J2348&lt;&gt;"", O2348&lt;&gt;"", TODAY() &gt; O2348, N2348=""), "포스팅 지연",
IF(N2348&lt;&gt;"", "포스팅 완료",
IF(M2348=TRUE, "시술 완료",
IF(L2348=TRUE, "콘텐츠 가이드 전송",
IF(NOT(ISBLANK(J2348)), "예약 확정",
IF(I2348=TRUE, "구글폼 회신",
IF(H2348=TRUE, "구글폼 전송",
IF(G2348=TRUE, "거절",
IF(F2348=TRUE, "회신 수신",
"태핑 완료 회신대기")))))
))))</f>
        <v>태핑 완료 회신대기</v>
      </c>
      <c r="F2348" s="13" t="b">
        <v>0</v>
      </c>
      <c r="G2348" s="13" t="b">
        <v>0</v>
      </c>
      <c r="H2348" s="13" t="b">
        <v>0</v>
      </c>
      <c r="I2348" s="13" t="b">
        <f>IF(COUNTIF([1]!Form_Responses1[[#All],[Instagram account
(ex. idenel_official - Do not put "@")]], LOWER(A2348)) &gt; 0, TRUE, FALSE)</f>
        <v>0</v>
      </c>
      <c r="J2348" s="14"/>
      <c r="K2348" s="11" t="str">
        <f>IFERROR(VLOOKUP(LOWER(A2348), '[1]설문지 응답 시트1'!I:N, 6, FALSE), "")</f>
        <v/>
      </c>
      <c r="L2348" s="13" t="b">
        <v>0</v>
      </c>
      <c r="M2348" s="13" t="b">
        <v>0</v>
      </c>
      <c r="N2348" s="11"/>
      <c r="O2348" s="12" t="str">
        <f>IF(ISBLANK(Table1[[#This Row],[예약일(확정)]]),"",Table1[[#This Row],[예약일(확정)]]+7)</f>
        <v/>
      </c>
      <c r="P2348" s="11"/>
      <c r="Q2348" s="11"/>
      <c r="R2348" s="11"/>
      <c r="S2348" s="11"/>
      <c r="T2348" s="11"/>
      <c r="U2348" s="10"/>
    </row>
    <row r="2349" spans="1:21" ht="17">
      <c r="A2349" s="71" t="s">
        <v>2642</v>
      </c>
      <c r="B2349" s="112" t="s">
        <v>2641</v>
      </c>
      <c r="C2349" s="111"/>
      <c r="D2349" s="24" t="s">
        <v>4</v>
      </c>
      <c r="E2349" s="20" t="str">
        <f ca="1">IF(AND(J2349&lt;&gt;"", O2349&lt;&gt;"", TODAY() &gt; O2349, N2349=""), "포스팅 지연",
IF(N2349&lt;&gt;"", "포스팅 완료",
IF(M2349=TRUE, "시술 완료",
IF(L2349=TRUE, "콘텐츠 가이드 전송",
IF(NOT(ISBLANK(J2349)), "예약 확정",
IF(I2349=TRUE, "구글폼 회신",
IF(H2349=TRUE, "구글폼 전송",
IF(G2349=TRUE, "거절",
IF(F2349=TRUE, "회신 수신",
"태핑 완료 회신대기")))))
))))</f>
        <v>태핑 완료 회신대기</v>
      </c>
      <c r="F2349" s="22" t="b">
        <v>0</v>
      </c>
      <c r="G2349" s="22" t="b">
        <v>0</v>
      </c>
      <c r="H2349" s="22" t="b">
        <v>0</v>
      </c>
      <c r="I2349" s="22" t="b">
        <f>IF(COUNTIF([1]!Form_Responses1[[#All],[Instagram account
(ex. idenel_official - Do not put "@")]], LOWER(A2349)) &gt; 0, TRUE, FALSE)</f>
        <v>0</v>
      </c>
      <c r="J2349" s="23"/>
      <c r="K2349" s="20" t="str">
        <f>IFERROR(VLOOKUP(LOWER(A2349), '[1]설문지 응답 시트1'!I:N, 6, FALSE), "")</f>
        <v/>
      </c>
      <c r="L2349" s="22" t="b">
        <v>0</v>
      </c>
      <c r="M2349" s="22" t="b">
        <v>0</v>
      </c>
      <c r="N2349" s="20"/>
      <c r="O2349" s="21" t="str">
        <f>IF(ISBLANK(Table1[[#This Row],[예약일(확정)]]),"",Table1[[#This Row],[예약일(확정)]]+7)</f>
        <v/>
      </c>
      <c r="P2349" s="20"/>
      <c r="Q2349" s="20"/>
      <c r="R2349" s="20"/>
      <c r="S2349" s="20"/>
      <c r="T2349" s="20"/>
      <c r="U2349" s="19"/>
    </row>
    <row r="2350" spans="1:21" ht="17">
      <c r="A2350" s="124" t="s">
        <v>2640</v>
      </c>
      <c r="B2350" s="118" t="s">
        <v>2639</v>
      </c>
      <c r="C2350" s="121"/>
      <c r="D2350" s="15" t="s">
        <v>4</v>
      </c>
      <c r="E2350" s="11" t="str">
        <f ca="1">IF(AND(J2350&lt;&gt;"", O2350&lt;&gt;"", TODAY() &gt; O2350, N2350=""), "포스팅 지연",
IF(N2350&lt;&gt;"", "포스팅 완료",
IF(M2350=TRUE, "시술 완료",
IF(L2350=TRUE, "콘텐츠 가이드 전송",
IF(NOT(ISBLANK(J2350)), "예약 확정",
IF(I2350=TRUE, "구글폼 회신",
IF(H2350=TRUE, "구글폼 전송",
IF(G2350=TRUE, "거절",
IF(F2350=TRUE, "회신 수신",
"태핑 완료 회신대기")))))
))))</f>
        <v>태핑 완료 회신대기</v>
      </c>
      <c r="F2350" s="13" t="b">
        <v>0</v>
      </c>
      <c r="G2350" s="13" t="b">
        <v>0</v>
      </c>
      <c r="H2350" s="13" t="b">
        <v>0</v>
      </c>
      <c r="I2350" s="13" t="b">
        <f>IF(COUNTIF([1]!Form_Responses1[[#All],[Instagram account
(ex. idenel_official - Do not put "@")]], LOWER(A2350)) &gt; 0, TRUE, FALSE)</f>
        <v>0</v>
      </c>
      <c r="J2350" s="14"/>
      <c r="K2350" s="11" t="str">
        <f>IFERROR(VLOOKUP(LOWER(A2350), '[1]설문지 응답 시트1'!I:N, 6, FALSE), "")</f>
        <v/>
      </c>
      <c r="L2350" s="13" t="b">
        <v>0</v>
      </c>
      <c r="M2350" s="13" t="b">
        <v>0</v>
      </c>
      <c r="N2350" s="11"/>
      <c r="O2350" s="12" t="str">
        <f>IF(ISBLANK(Table1[[#This Row],[예약일(확정)]]),"",Table1[[#This Row],[예약일(확정)]]+7)</f>
        <v/>
      </c>
      <c r="P2350" s="11"/>
      <c r="Q2350" s="11"/>
      <c r="R2350" s="11"/>
      <c r="S2350" s="11"/>
      <c r="T2350" s="11"/>
      <c r="U2350" s="10"/>
    </row>
    <row r="2351" spans="1:21" ht="17">
      <c r="A2351" s="71" t="s">
        <v>2638</v>
      </c>
      <c r="B2351" s="112" t="s">
        <v>2637</v>
      </c>
      <c r="C2351" s="111"/>
      <c r="D2351" s="24" t="s">
        <v>4</v>
      </c>
      <c r="E2351" s="20" t="str">
        <f ca="1">IF(AND(J2351&lt;&gt;"", O2351&lt;&gt;"", TODAY() &gt; O2351, N2351=""), "포스팅 지연",
IF(N2351&lt;&gt;"", "포스팅 완료",
IF(M2351=TRUE, "시술 완료",
IF(L2351=TRUE, "콘텐츠 가이드 전송",
IF(NOT(ISBLANK(J2351)), "예약 확정",
IF(I2351=TRUE, "구글폼 회신",
IF(H2351=TRUE, "구글폼 전송",
IF(G2351=TRUE, "거절",
IF(F2351=TRUE, "회신 수신",
"태핑 완료 회신대기")))))
))))</f>
        <v>태핑 완료 회신대기</v>
      </c>
      <c r="F2351" s="22" t="b">
        <v>0</v>
      </c>
      <c r="G2351" s="22" t="b">
        <v>0</v>
      </c>
      <c r="H2351" s="22" t="b">
        <v>0</v>
      </c>
      <c r="I2351" s="22" t="b">
        <f>IF(COUNTIF([1]!Form_Responses1[[#All],[Instagram account
(ex. idenel_official - Do not put "@")]], LOWER(A2351)) &gt; 0, TRUE, FALSE)</f>
        <v>0</v>
      </c>
      <c r="J2351" s="23"/>
      <c r="K2351" s="20" t="str">
        <f>IFERROR(VLOOKUP(LOWER(A2351), '[1]설문지 응답 시트1'!I:N, 6, FALSE), "")</f>
        <v/>
      </c>
      <c r="L2351" s="22" t="b">
        <v>0</v>
      </c>
      <c r="M2351" s="22" t="b">
        <v>0</v>
      </c>
      <c r="N2351" s="20"/>
      <c r="O2351" s="21" t="str">
        <f>IF(ISBLANK(Table1[[#This Row],[예약일(확정)]]),"",Table1[[#This Row],[예약일(확정)]]+7)</f>
        <v/>
      </c>
      <c r="P2351" s="20"/>
      <c r="Q2351" s="20"/>
      <c r="R2351" s="20"/>
      <c r="S2351" s="20"/>
      <c r="T2351" s="20"/>
      <c r="U2351" s="19"/>
    </row>
    <row r="2352" spans="1:21" ht="17">
      <c r="A2352" s="124" t="s">
        <v>2636</v>
      </c>
      <c r="B2352" s="118" t="s">
        <v>2635</v>
      </c>
      <c r="C2352" s="121"/>
      <c r="D2352" s="15" t="s">
        <v>4</v>
      </c>
      <c r="E2352" s="11" t="str">
        <f ca="1">IF(AND(J2352&lt;&gt;"", O2352&lt;&gt;"", TODAY() &gt; O2352, N2352=""), "포스팅 지연",
IF(N2352&lt;&gt;"", "포스팅 완료",
IF(M2352=TRUE, "시술 완료",
IF(L2352=TRUE, "콘텐츠 가이드 전송",
IF(NOT(ISBLANK(J2352)), "예약 확정",
IF(I2352=TRUE, "구글폼 회신",
IF(H2352=TRUE, "구글폼 전송",
IF(G2352=TRUE, "거절",
IF(F2352=TRUE, "회신 수신",
"태핑 완료 회신대기")))))
))))</f>
        <v>태핑 완료 회신대기</v>
      </c>
      <c r="F2352" s="13" t="b">
        <v>0</v>
      </c>
      <c r="G2352" s="13" t="b">
        <v>0</v>
      </c>
      <c r="H2352" s="13" t="b">
        <v>0</v>
      </c>
      <c r="I2352" s="13" t="b">
        <f>IF(COUNTIF([1]!Form_Responses1[[#All],[Instagram account
(ex. idenel_official - Do not put "@")]], LOWER(A2352)) &gt; 0, TRUE, FALSE)</f>
        <v>0</v>
      </c>
      <c r="J2352" s="14"/>
      <c r="K2352" s="11" t="str">
        <f>IFERROR(VLOOKUP(LOWER(A2352), '[1]설문지 응답 시트1'!I:N, 6, FALSE), "")</f>
        <v/>
      </c>
      <c r="L2352" s="13" t="b">
        <v>0</v>
      </c>
      <c r="M2352" s="13" t="b">
        <v>0</v>
      </c>
      <c r="N2352" s="11"/>
      <c r="O2352" s="12" t="str">
        <f>IF(ISBLANK(Table1[[#This Row],[예약일(확정)]]),"",Table1[[#This Row],[예약일(확정)]]+7)</f>
        <v/>
      </c>
      <c r="P2352" s="11"/>
      <c r="Q2352" s="11"/>
      <c r="R2352" s="11"/>
      <c r="S2352" s="11"/>
      <c r="T2352" s="11"/>
      <c r="U2352" s="10"/>
    </row>
    <row r="2353" spans="1:21" ht="17">
      <c r="A2353" s="71" t="s">
        <v>2634</v>
      </c>
      <c r="B2353" s="112" t="s">
        <v>2633</v>
      </c>
      <c r="C2353" s="111"/>
      <c r="D2353" s="24" t="s">
        <v>4</v>
      </c>
      <c r="E2353" s="20" t="str">
        <f ca="1">IF(AND(J2353&lt;&gt;"", O2353&lt;&gt;"", TODAY() &gt; O2353, N2353=""), "포스팅 지연",
IF(N2353&lt;&gt;"", "포스팅 완료",
IF(M2353=TRUE, "시술 완료",
IF(L2353=TRUE, "콘텐츠 가이드 전송",
IF(NOT(ISBLANK(J2353)), "예약 확정",
IF(I2353=TRUE, "구글폼 회신",
IF(H2353=TRUE, "구글폼 전송",
IF(G2353=TRUE, "거절",
IF(F2353=TRUE, "회신 수신",
"태핑 완료 회신대기")))))
))))</f>
        <v>태핑 완료 회신대기</v>
      </c>
      <c r="F2353" s="22" t="b">
        <v>0</v>
      </c>
      <c r="G2353" s="22" t="b">
        <v>0</v>
      </c>
      <c r="H2353" s="22" t="b">
        <v>0</v>
      </c>
      <c r="I2353" s="22" t="b">
        <f>IF(COUNTIF([1]!Form_Responses1[[#All],[Instagram account
(ex. idenel_official - Do not put "@")]], LOWER(A2353)) &gt; 0, TRUE, FALSE)</f>
        <v>0</v>
      </c>
      <c r="J2353" s="23"/>
      <c r="K2353" s="20" t="str">
        <f>IFERROR(VLOOKUP(LOWER(A2353), '[1]설문지 응답 시트1'!I:N, 6, FALSE), "")</f>
        <v/>
      </c>
      <c r="L2353" s="22" t="b">
        <v>0</v>
      </c>
      <c r="M2353" s="22" t="b">
        <v>0</v>
      </c>
      <c r="N2353" s="20"/>
      <c r="O2353" s="21" t="str">
        <f>IF(ISBLANK(Table1[[#This Row],[예약일(확정)]]),"",Table1[[#This Row],[예약일(확정)]]+7)</f>
        <v/>
      </c>
      <c r="P2353" s="20"/>
      <c r="Q2353" s="20"/>
      <c r="R2353" s="20"/>
      <c r="S2353" s="20"/>
      <c r="T2353" s="20"/>
      <c r="U2353" s="19"/>
    </row>
    <row r="2354" spans="1:21" ht="17">
      <c r="A2354" s="124" t="s">
        <v>2632</v>
      </c>
      <c r="B2354" s="118" t="s">
        <v>2631</v>
      </c>
      <c r="C2354" s="121"/>
      <c r="D2354" s="15" t="s">
        <v>4</v>
      </c>
      <c r="E2354" s="11" t="str">
        <f ca="1">IF(AND(J2354&lt;&gt;"", O2354&lt;&gt;"", TODAY() &gt; O2354, N2354=""), "포스팅 지연",
IF(N2354&lt;&gt;"", "포스팅 완료",
IF(M2354=TRUE, "시술 완료",
IF(L2354=TRUE, "콘텐츠 가이드 전송",
IF(NOT(ISBLANK(J2354)), "예약 확정",
IF(I2354=TRUE, "구글폼 회신",
IF(H2354=TRUE, "구글폼 전송",
IF(G2354=TRUE, "거절",
IF(F2354=TRUE, "회신 수신",
"태핑 완료 회신대기")))))
))))</f>
        <v>태핑 완료 회신대기</v>
      </c>
      <c r="F2354" s="13" t="b">
        <v>0</v>
      </c>
      <c r="G2354" s="13" t="b">
        <v>0</v>
      </c>
      <c r="H2354" s="13" t="b">
        <v>0</v>
      </c>
      <c r="I2354" s="13" t="b">
        <f>IF(COUNTIF([1]!Form_Responses1[[#All],[Instagram account
(ex. idenel_official - Do not put "@")]], LOWER(A2354)) &gt; 0, TRUE, FALSE)</f>
        <v>0</v>
      </c>
      <c r="J2354" s="14"/>
      <c r="K2354" s="11" t="str">
        <f>IFERROR(VLOOKUP(LOWER(A2354), '[1]설문지 응답 시트1'!I:N, 6, FALSE), "")</f>
        <v/>
      </c>
      <c r="L2354" s="13" t="b">
        <v>0</v>
      </c>
      <c r="M2354" s="13" t="b">
        <v>0</v>
      </c>
      <c r="N2354" s="11"/>
      <c r="O2354" s="12" t="str">
        <f>IF(ISBLANK(Table1[[#This Row],[예약일(확정)]]),"",Table1[[#This Row],[예약일(확정)]]+7)</f>
        <v/>
      </c>
      <c r="P2354" s="11"/>
      <c r="Q2354" s="11"/>
      <c r="R2354" s="11"/>
      <c r="S2354" s="11"/>
      <c r="T2354" s="11"/>
      <c r="U2354" s="10"/>
    </row>
    <row r="2355" spans="1:21" ht="17">
      <c r="A2355" s="71" t="s">
        <v>2630</v>
      </c>
      <c r="B2355" s="112" t="s">
        <v>2629</v>
      </c>
      <c r="C2355" s="111"/>
      <c r="D2355" s="24" t="s">
        <v>4</v>
      </c>
      <c r="E2355" s="20" t="str">
        <f ca="1">IF(AND(J2355&lt;&gt;"", O2355&lt;&gt;"", TODAY() &gt; O2355, N2355=""), "포스팅 지연",
IF(N2355&lt;&gt;"", "포스팅 완료",
IF(M2355=TRUE, "시술 완료",
IF(L2355=TRUE, "콘텐츠 가이드 전송",
IF(NOT(ISBLANK(J2355)), "예약 확정",
IF(I2355=TRUE, "구글폼 회신",
IF(H2355=TRUE, "구글폼 전송",
IF(G2355=TRUE, "거절",
IF(F2355=TRUE, "회신 수신",
"태핑 완료 회신대기")))))
))))</f>
        <v>태핑 완료 회신대기</v>
      </c>
      <c r="F2355" s="22" t="b">
        <v>0</v>
      </c>
      <c r="G2355" s="22" t="b">
        <v>0</v>
      </c>
      <c r="H2355" s="22" t="b">
        <v>0</v>
      </c>
      <c r="I2355" s="22" t="b">
        <f>IF(COUNTIF([1]!Form_Responses1[[#All],[Instagram account
(ex. idenel_official - Do not put "@")]], LOWER(A2355)) &gt; 0, TRUE, FALSE)</f>
        <v>0</v>
      </c>
      <c r="J2355" s="23"/>
      <c r="K2355" s="20" t="str">
        <f>IFERROR(VLOOKUP(LOWER(A2355), '[1]설문지 응답 시트1'!I:N, 6, FALSE), "")</f>
        <v/>
      </c>
      <c r="L2355" s="22" t="b">
        <v>0</v>
      </c>
      <c r="M2355" s="22" t="b">
        <v>0</v>
      </c>
      <c r="N2355" s="20"/>
      <c r="O2355" s="21" t="str">
        <f>IF(ISBLANK(Table1[[#This Row],[예약일(확정)]]),"",Table1[[#This Row],[예약일(확정)]]+7)</f>
        <v/>
      </c>
      <c r="P2355" s="20"/>
      <c r="Q2355" s="20"/>
      <c r="R2355" s="20"/>
      <c r="S2355" s="20"/>
      <c r="T2355" s="20"/>
      <c r="U2355" s="19"/>
    </row>
    <row r="2356" spans="1:21" ht="17">
      <c r="A2356" s="124" t="s">
        <v>2628</v>
      </c>
      <c r="B2356" s="118" t="s">
        <v>2627</v>
      </c>
      <c r="C2356" s="121"/>
      <c r="D2356" s="15" t="s">
        <v>4</v>
      </c>
      <c r="E2356" s="11" t="str">
        <f ca="1">IF(AND(J2356&lt;&gt;"", O2356&lt;&gt;"", TODAY() &gt; O2356, N2356=""), "포스팅 지연",
IF(N2356&lt;&gt;"", "포스팅 완료",
IF(M2356=TRUE, "시술 완료",
IF(L2356=TRUE, "콘텐츠 가이드 전송",
IF(NOT(ISBLANK(J2356)), "예약 확정",
IF(I2356=TRUE, "구글폼 회신",
IF(H2356=TRUE, "구글폼 전송",
IF(G2356=TRUE, "거절",
IF(F2356=TRUE, "회신 수신",
"태핑 완료 회신대기")))))
))))</f>
        <v>태핑 완료 회신대기</v>
      </c>
      <c r="F2356" s="13" t="b">
        <v>0</v>
      </c>
      <c r="G2356" s="13" t="b">
        <v>0</v>
      </c>
      <c r="H2356" s="13" t="b">
        <v>0</v>
      </c>
      <c r="I2356" s="13" t="b">
        <f>IF(COUNTIF([1]!Form_Responses1[[#All],[Instagram account
(ex. idenel_official - Do not put "@")]], LOWER(A2356)) &gt; 0, TRUE, FALSE)</f>
        <v>0</v>
      </c>
      <c r="J2356" s="14"/>
      <c r="K2356" s="11" t="str">
        <f>IFERROR(VLOOKUP(LOWER(A2356), '[1]설문지 응답 시트1'!I:N, 6, FALSE), "")</f>
        <v/>
      </c>
      <c r="L2356" s="13" t="b">
        <v>0</v>
      </c>
      <c r="M2356" s="13" t="b">
        <v>0</v>
      </c>
      <c r="N2356" s="11"/>
      <c r="O2356" s="12" t="str">
        <f>IF(ISBLANK(Table1[[#This Row],[예약일(확정)]]),"",Table1[[#This Row],[예약일(확정)]]+7)</f>
        <v/>
      </c>
      <c r="P2356" s="11"/>
      <c r="Q2356" s="11"/>
      <c r="R2356" s="11"/>
      <c r="S2356" s="11"/>
      <c r="T2356" s="11"/>
      <c r="U2356" s="10"/>
    </row>
    <row r="2357" spans="1:21" ht="17">
      <c r="A2357" s="71" t="s">
        <v>2626</v>
      </c>
      <c r="B2357" s="112" t="s">
        <v>2625</v>
      </c>
      <c r="C2357" s="111"/>
      <c r="D2357" s="24" t="s">
        <v>4</v>
      </c>
      <c r="E2357" s="20" t="str">
        <f ca="1">IF(AND(J2357&lt;&gt;"", O2357&lt;&gt;"", TODAY() &gt; O2357, N2357=""), "포스팅 지연",
IF(N2357&lt;&gt;"", "포스팅 완료",
IF(M2357=TRUE, "시술 완료",
IF(L2357=TRUE, "콘텐츠 가이드 전송",
IF(NOT(ISBLANK(J2357)), "예약 확정",
IF(I2357=TRUE, "구글폼 회신",
IF(H2357=TRUE, "구글폼 전송",
IF(G2357=TRUE, "거절",
IF(F2357=TRUE, "회신 수신",
"태핑 완료 회신대기")))))
))))</f>
        <v>태핑 완료 회신대기</v>
      </c>
      <c r="F2357" s="22" t="b">
        <v>0</v>
      </c>
      <c r="G2357" s="22" t="b">
        <v>0</v>
      </c>
      <c r="H2357" s="22" t="b">
        <v>0</v>
      </c>
      <c r="I2357" s="22" t="b">
        <f>IF(COUNTIF([1]!Form_Responses1[[#All],[Instagram account
(ex. idenel_official - Do not put "@")]], LOWER(A2357)) &gt; 0, TRUE, FALSE)</f>
        <v>0</v>
      </c>
      <c r="J2357" s="23"/>
      <c r="K2357" s="20" t="str">
        <f>IFERROR(VLOOKUP(LOWER(A2357), '[1]설문지 응답 시트1'!I:N, 6, FALSE), "")</f>
        <v/>
      </c>
      <c r="L2357" s="22" t="b">
        <v>0</v>
      </c>
      <c r="M2357" s="22" t="b">
        <v>0</v>
      </c>
      <c r="N2357" s="20"/>
      <c r="O2357" s="21" t="str">
        <f>IF(ISBLANK(Table1[[#This Row],[예약일(확정)]]),"",Table1[[#This Row],[예약일(확정)]]+7)</f>
        <v/>
      </c>
      <c r="P2357" s="20"/>
      <c r="Q2357" s="20"/>
      <c r="R2357" s="20"/>
      <c r="S2357" s="20"/>
      <c r="T2357" s="20"/>
      <c r="U2357" s="19"/>
    </row>
    <row r="2358" spans="1:21" ht="17">
      <c r="A2358" s="124" t="s">
        <v>2624</v>
      </c>
      <c r="B2358" s="118" t="s">
        <v>2623</v>
      </c>
      <c r="C2358" s="121"/>
      <c r="D2358" s="15" t="s">
        <v>4</v>
      </c>
      <c r="E2358" s="11" t="str">
        <f ca="1">IF(AND(J2358&lt;&gt;"", O2358&lt;&gt;"", TODAY() &gt; O2358, N2358=""), "포스팅 지연",
IF(N2358&lt;&gt;"", "포스팅 완료",
IF(M2358=TRUE, "시술 완료",
IF(L2358=TRUE, "콘텐츠 가이드 전송",
IF(NOT(ISBLANK(J2358)), "예약 확정",
IF(I2358=TRUE, "구글폼 회신",
IF(H2358=TRUE, "구글폼 전송",
IF(G2358=TRUE, "거절",
IF(F2358=TRUE, "회신 수신",
"태핑 완료 회신대기")))))
))))</f>
        <v>태핑 완료 회신대기</v>
      </c>
      <c r="F2358" s="13" t="b">
        <v>0</v>
      </c>
      <c r="G2358" s="13" t="b">
        <v>0</v>
      </c>
      <c r="H2358" s="13" t="b">
        <v>0</v>
      </c>
      <c r="I2358" s="13" t="b">
        <f>IF(COUNTIF([1]!Form_Responses1[[#All],[Instagram account
(ex. idenel_official - Do not put "@")]], LOWER(A2358)) &gt; 0, TRUE, FALSE)</f>
        <v>0</v>
      </c>
      <c r="J2358" s="14"/>
      <c r="K2358" s="11" t="str">
        <f>IFERROR(VLOOKUP(LOWER(A2358), '[1]설문지 응답 시트1'!I:N, 6, FALSE), "")</f>
        <v/>
      </c>
      <c r="L2358" s="13" t="b">
        <v>0</v>
      </c>
      <c r="M2358" s="13" t="b">
        <v>0</v>
      </c>
      <c r="N2358" s="11"/>
      <c r="O2358" s="12" t="str">
        <f>IF(ISBLANK(Table1[[#This Row],[예약일(확정)]]),"",Table1[[#This Row],[예약일(확정)]]+7)</f>
        <v/>
      </c>
      <c r="P2358" s="11"/>
      <c r="Q2358" s="11"/>
      <c r="R2358" s="11"/>
      <c r="S2358" s="11"/>
      <c r="T2358" s="11"/>
      <c r="U2358" s="10"/>
    </row>
    <row r="2359" spans="1:21" ht="17">
      <c r="A2359" s="71" t="s">
        <v>2622</v>
      </c>
      <c r="B2359" s="112" t="s">
        <v>2621</v>
      </c>
      <c r="C2359" s="111"/>
      <c r="D2359" s="24" t="s">
        <v>4</v>
      </c>
      <c r="E2359" s="20" t="str">
        <f ca="1">IF(AND(J2359&lt;&gt;"", O2359&lt;&gt;"", TODAY() &gt; O2359, N2359=""), "포스팅 지연",
IF(N2359&lt;&gt;"", "포스팅 완료",
IF(M2359=TRUE, "시술 완료",
IF(L2359=TRUE, "콘텐츠 가이드 전송",
IF(NOT(ISBLANK(J2359)), "예약 확정",
IF(I2359=TRUE, "구글폼 회신",
IF(H2359=TRUE, "구글폼 전송",
IF(G2359=TRUE, "거절",
IF(F2359=TRUE, "회신 수신",
"태핑 완료 회신대기")))))
))))</f>
        <v>태핑 완료 회신대기</v>
      </c>
      <c r="F2359" s="22" t="b">
        <v>0</v>
      </c>
      <c r="G2359" s="22" t="b">
        <v>0</v>
      </c>
      <c r="H2359" s="22" t="b">
        <v>0</v>
      </c>
      <c r="I2359" s="22" t="b">
        <f>IF(COUNTIF([1]!Form_Responses1[[#All],[Instagram account
(ex. idenel_official - Do not put "@")]], LOWER(A2359)) &gt; 0, TRUE, FALSE)</f>
        <v>0</v>
      </c>
      <c r="J2359" s="23"/>
      <c r="K2359" s="20" t="str">
        <f>IFERROR(VLOOKUP(LOWER(A2359), '[1]설문지 응답 시트1'!I:N, 6, FALSE), "")</f>
        <v/>
      </c>
      <c r="L2359" s="22" t="b">
        <v>0</v>
      </c>
      <c r="M2359" s="22" t="b">
        <v>0</v>
      </c>
      <c r="N2359" s="20"/>
      <c r="O2359" s="21" t="str">
        <f>IF(ISBLANK(Table1[[#This Row],[예약일(확정)]]),"",Table1[[#This Row],[예약일(확정)]]+7)</f>
        <v/>
      </c>
      <c r="P2359" s="20"/>
      <c r="Q2359" s="20"/>
      <c r="R2359" s="20"/>
      <c r="S2359" s="20"/>
      <c r="T2359" s="20"/>
      <c r="U2359" s="19"/>
    </row>
    <row r="2360" spans="1:21" ht="17">
      <c r="A2360" s="124" t="s">
        <v>2620</v>
      </c>
      <c r="B2360" s="118" t="s">
        <v>2619</v>
      </c>
      <c r="C2360" s="121"/>
      <c r="D2360" s="15" t="s">
        <v>4</v>
      </c>
      <c r="E2360" s="11" t="str">
        <f ca="1">IF(AND(J2360&lt;&gt;"", O2360&lt;&gt;"", TODAY() &gt; O2360, N2360=""), "포스팅 지연",
IF(N2360&lt;&gt;"", "포스팅 완료",
IF(M2360=TRUE, "시술 완료",
IF(L2360=TRUE, "콘텐츠 가이드 전송",
IF(NOT(ISBLANK(J2360)), "예약 확정",
IF(I2360=TRUE, "구글폼 회신",
IF(H2360=TRUE, "구글폼 전송",
IF(G2360=TRUE, "거절",
IF(F2360=TRUE, "회신 수신",
"태핑 완료 회신대기")))))
))))</f>
        <v>태핑 완료 회신대기</v>
      </c>
      <c r="F2360" s="13" t="b">
        <v>0</v>
      </c>
      <c r="G2360" s="13" t="b">
        <v>0</v>
      </c>
      <c r="H2360" s="13" t="b">
        <v>0</v>
      </c>
      <c r="I2360" s="13" t="b">
        <f>IF(COUNTIF([1]!Form_Responses1[[#All],[Instagram account
(ex. idenel_official - Do not put "@")]], LOWER(A2360)) &gt; 0, TRUE, FALSE)</f>
        <v>0</v>
      </c>
      <c r="J2360" s="14"/>
      <c r="K2360" s="11" t="str">
        <f>IFERROR(VLOOKUP(LOWER(A2360), '[1]설문지 응답 시트1'!I:N, 6, FALSE), "")</f>
        <v/>
      </c>
      <c r="L2360" s="13" t="b">
        <v>0</v>
      </c>
      <c r="M2360" s="13" t="b">
        <v>0</v>
      </c>
      <c r="N2360" s="11"/>
      <c r="O2360" s="12" t="str">
        <f>IF(ISBLANK(Table1[[#This Row],[예약일(확정)]]),"",Table1[[#This Row],[예약일(확정)]]+7)</f>
        <v/>
      </c>
      <c r="P2360" s="11"/>
      <c r="Q2360" s="11"/>
      <c r="R2360" s="11"/>
      <c r="S2360" s="11"/>
      <c r="T2360" s="11"/>
      <c r="U2360" s="10"/>
    </row>
    <row r="2361" spans="1:21" ht="17">
      <c r="A2361" s="119" t="s">
        <v>2618</v>
      </c>
      <c r="B2361" s="102" t="s">
        <v>2617</v>
      </c>
      <c r="C2361" s="111"/>
      <c r="D2361" s="24" t="s">
        <v>4</v>
      </c>
      <c r="E2361" s="20" t="str">
        <f ca="1">IF(AND(J2361&lt;&gt;"", O2361&lt;&gt;"", TODAY() &gt; O2361, N2361=""), "포스팅 지연",
IF(N2361&lt;&gt;"", "포스팅 완료",
IF(M2361=TRUE, "시술 완료",
IF(L2361=TRUE, "콘텐츠 가이드 전송",
IF(NOT(ISBLANK(J2361)), "예약 확정",
IF(I2361=TRUE, "구글폼 회신",
IF(H2361=TRUE, "구글폼 전송",
IF(G2361=TRUE, "거절",
IF(F2361=TRUE, "회신 수신",
"태핑 완료 회신대기")))))
))))</f>
        <v>태핑 완료 회신대기</v>
      </c>
      <c r="F2361" s="22" t="b">
        <v>0</v>
      </c>
      <c r="G2361" s="22" t="b">
        <v>0</v>
      </c>
      <c r="H2361" s="22" t="b">
        <v>0</v>
      </c>
      <c r="I2361" s="22" t="b">
        <f>IF(COUNTIF([1]!Form_Responses1[[#All],[Instagram account
(ex. idenel_official - Do not put "@")]], LOWER(A2361)) &gt; 0, TRUE, FALSE)</f>
        <v>0</v>
      </c>
      <c r="J2361" s="23"/>
      <c r="K2361" s="20" t="str">
        <f>IFERROR(VLOOKUP(LOWER(A2361), '[1]설문지 응답 시트1'!I:N, 6, FALSE), "")</f>
        <v/>
      </c>
      <c r="L2361" s="22" t="b">
        <v>0</v>
      </c>
      <c r="M2361" s="22" t="b">
        <v>0</v>
      </c>
      <c r="N2361" s="20"/>
      <c r="O2361" s="21" t="str">
        <f>IF(ISBLANK(Table1[[#This Row],[예약일(확정)]]),"",Table1[[#This Row],[예약일(확정)]]+7)</f>
        <v/>
      </c>
      <c r="P2361" s="20"/>
      <c r="Q2361" s="20"/>
      <c r="R2361" s="20"/>
      <c r="S2361" s="20"/>
      <c r="T2361" s="20"/>
      <c r="U2361" s="19"/>
    </row>
    <row r="2362" spans="1:21" ht="17">
      <c r="A2362" s="119" t="s">
        <v>2616</v>
      </c>
      <c r="B2362" s="118" t="s">
        <v>2615</v>
      </c>
      <c r="C2362" s="121"/>
      <c r="D2362" s="15" t="s">
        <v>4</v>
      </c>
      <c r="E2362" s="11" t="str">
        <f ca="1">IF(AND(J2362&lt;&gt;"", O2362&lt;&gt;"", TODAY() &gt; O2362, N2362=""), "포스팅 지연",
IF(N2362&lt;&gt;"", "포스팅 완료",
IF(M2362=TRUE, "시술 완료",
IF(L2362=TRUE, "콘텐츠 가이드 전송",
IF(NOT(ISBLANK(J2362)), "예약 확정",
IF(I2362=TRUE, "구글폼 회신",
IF(H2362=TRUE, "구글폼 전송",
IF(G2362=TRUE, "거절",
IF(F2362=TRUE, "회신 수신",
"태핑 완료 회신대기")))))
))))</f>
        <v>태핑 완료 회신대기</v>
      </c>
      <c r="F2362" s="13" t="b">
        <v>0</v>
      </c>
      <c r="G2362" s="13" t="b">
        <v>0</v>
      </c>
      <c r="H2362" s="13" t="b">
        <v>0</v>
      </c>
      <c r="I2362" s="13" t="b">
        <f>IF(COUNTIF([1]!Form_Responses1[[#All],[Instagram account
(ex. idenel_official - Do not put "@")]], LOWER(A2362)) &gt; 0, TRUE, FALSE)</f>
        <v>0</v>
      </c>
      <c r="J2362" s="14"/>
      <c r="K2362" s="11" t="str">
        <f>IFERROR(VLOOKUP(LOWER(A2362), '[1]설문지 응답 시트1'!I:N, 6, FALSE), "")</f>
        <v/>
      </c>
      <c r="L2362" s="13" t="b">
        <v>0</v>
      </c>
      <c r="M2362" s="13" t="b">
        <v>0</v>
      </c>
      <c r="N2362" s="11"/>
      <c r="O2362" s="12" t="str">
        <f>IF(ISBLANK(Table1[[#This Row],[예약일(확정)]]),"",Table1[[#This Row],[예약일(확정)]]+7)</f>
        <v/>
      </c>
      <c r="P2362" s="11"/>
      <c r="Q2362" s="11"/>
      <c r="R2362" s="11"/>
      <c r="S2362" s="11"/>
      <c r="T2362" s="11"/>
      <c r="U2362" s="10"/>
    </row>
    <row r="2363" spans="1:21" ht="17">
      <c r="A2363" s="116" t="s">
        <v>2614</v>
      </c>
      <c r="B2363" s="112" t="s">
        <v>2613</v>
      </c>
      <c r="C2363" s="111"/>
      <c r="D2363" s="24" t="s">
        <v>4</v>
      </c>
      <c r="E2363" s="20" t="str">
        <f ca="1">IF(AND(J2363&lt;&gt;"", O2363&lt;&gt;"", TODAY() &gt; O2363, N2363=""), "포스팅 지연",
IF(N2363&lt;&gt;"", "포스팅 완료",
IF(M2363=TRUE, "시술 완료",
IF(L2363=TRUE, "콘텐츠 가이드 전송",
IF(NOT(ISBLANK(J2363)), "예약 확정",
IF(I2363=TRUE, "구글폼 회신",
IF(H2363=TRUE, "구글폼 전송",
IF(G2363=TRUE, "거절",
IF(F2363=TRUE, "회신 수신",
"태핑 완료 회신대기")))))
))))</f>
        <v>태핑 완료 회신대기</v>
      </c>
      <c r="F2363" s="22" t="b">
        <v>0</v>
      </c>
      <c r="G2363" s="22" t="b">
        <v>0</v>
      </c>
      <c r="H2363" s="22" t="b">
        <v>0</v>
      </c>
      <c r="I2363" s="22" t="b">
        <f>IF(COUNTIF([1]!Form_Responses1[[#All],[Instagram account
(ex. idenel_official - Do not put "@")]], LOWER(A2363)) &gt; 0, TRUE, FALSE)</f>
        <v>0</v>
      </c>
      <c r="J2363" s="23"/>
      <c r="K2363" s="20" t="str">
        <f>IFERROR(VLOOKUP(LOWER(A2363), '[1]설문지 응답 시트1'!I:N, 6, FALSE), "")</f>
        <v/>
      </c>
      <c r="L2363" s="22" t="b">
        <v>0</v>
      </c>
      <c r="M2363" s="22" t="b">
        <v>0</v>
      </c>
      <c r="N2363" s="20"/>
      <c r="O2363" s="21" t="str">
        <f>IF(ISBLANK(Table1[[#This Row],[예약일(확정)]]),"",Table1[[#This Row],[예약일(확정)]]+7)</f>
        <v/>
      </c>
      <c r="P2363" s="20"/>
      <c r="Q2363" s="20"/>
      <c r="R2363" s="20"/>
      <c r="S2363" s="20"/>
      <c r="T2363" s="20"/>
      <c r="U2363" s="19"/>
    </row>
    <row r="2364" spans="1:21" ht="17">
      <c r="A2364" s="119" t="s">
        <v>2612</v>
      </c>
      <c r="B2364" s="118" t="s">
        <v>2611</v>
      </c>
      <c r="C2364" s="121"/>
      <c r="D2364" s="15" t="s">
        <v>4</v>
      </c>
      <c r="E2364" s="11" t="str">
        <f ca="1">IF(AND(J2364&lt;&gt;"", O2364&lt;&gt;"", TODAY() &gt; O2364, N2364=""), "포스팅 지연",
IF(N2364&lt;&gt;"", "포스팅 완료",
IF(M2364=TRUE, "시술 완료",
IF(L2364=TRUE, "콘텐츠 가이드 전송",
IF(NOT(ISBLANK(J2364)), "예약 확정",
IF(I2364=TRUE, "구글폼 회신",
IF(H2364=TRUE, "구글폼 전송",
IF(G2364=TRUE, "거절",
IF(F2364=TRUE, "회신 수신",
"태핑 완료 회신대기")))))
))))</f>
        <v>태핑 완료 회신대기</v>
      </c>
      <c r="F2364" s="13" t="b">
        <v>0</v>
      </c>
      <c r="G2364" s="13" t="b">
        <v>0</v>
      </c>
      <c r="H2364" s="13" t="b">
        <v>0</v>
      </c>
      <c r="I2364" s="13" t="b">
        <f>IF(COUNTIF([1]!Form_Responses1[[#All],[Instagram account
(ex. idenel_official - Do not put "@")]], LOWER(A2364)) &gt; 0, TRUE, FALSE)</f>
        <v>0</v>
      </c>
      <c r="J2364" s="14"/>
      <c r="K2364" s="11" t="str">
        <f>IFERROR(VLOOKUP(LOWER(A2364), '[1]설문지 응답 시트1'!I:N, 6, FALSE), "")</f>
        <v/>
      </c>
      <c r="L2364" s="13" t="b">
        <v>0</v>
      </c>
      <c r="M2364" s="13" t="b">
        <v>0</v>
      </c>
      <c r="N2364" s="11"/>
      <c r="O2364" s="12" t="str">
        <f>IF(ISBLANK(Table1[[#This Row],[예약일(확정)]]),"",Table1[[#This Row],[예약일(확정)]]+7)</f>
        <v/>
      </c>
      <c r="P2364" s="11"/>
      <c r="Q2364" s="11"/>
      <c r="R2364" s="11"/>
      <c r="S2364" s="11"/>
      <c r="T2364" s="11"/>
      <c r="U2364" s="10"/>
    </row>
    <row r="2365" spans="1:21" ht="17">
      <c r="A2365" s="119" t="s">
        <v>2610</v>
      </c>
      <c r="B2365" s="102" t="s">
        <v>2609</v>
      </c>
      <c r="C2365" s="111"/>
      <c r="D2365" s="24" t="s">
        <v>4</v>
      </c>
      <c r="E2365" s="20" t="str">
        <f ca="1">IF(AND(J2365&lt;&gt;"", O2365&lt;&gt;"", TODAY() &gt; O2365, N2365=""), "포스팅 지연",
IF(N2365&lt;&gt;"", "포스팅 완료",
IF(M2365=TRUE, "시술 완료",
IF(L2365=TRUE, "콘텐츠 가이드 전송",
IF(NOT(ISBLANK(J2365)), "예약 확정",
IF(I2365=TRUE, "구글폼 회신",
IF(H2365=TRUE, "구글폼 전송",
IF(G2365=TRUE, "거절",
IF(F2365=TRUE, "회신 수신",
"태핑 완료 회신대기")))))
))))</f>
        <v>태핑 완료 회신대기</v>
      </c>
      <c r="F2365" s="22" t="b">
        <v>0</v>
      </c>
      <c r="G2365" s="22" t="b">
        <v>0</v>
      </c>
      <c r="H2365" s="22" t="b">
        <v>0</v>
      </c>
      <c r="I2365" s="22" t="b">
        <f>IF(COUNTIF([1]!Form_Responses1[[#All],[Instagram account
(ex. idenel_official - Do not put "@")]], LOWER(A2365)) &gt; 0, TRUE, FALSE)</f>
        <v>0</v>
      </c>
      <c r="J2365" s="23"/>
      <c r="K2365" s="20" t="str">
        <f>IFERROR(VLOOKUP(LOWER(A2365), '[1]설문지 응답 시트1'!I:N, 6, FALSE), "")</f>
        <v/>
      </c>
      <c r="L2365" s="22" t="b">
        <v>0</v>
      </c>
      <c r="M2365" s="22" t="b">
        <v>0</v>
      </c>
      <c r="N2365" s="20"/>
      <c r="O2365" s="21" t="str">
        <f>IF(ISBLANK(Table1[[#This Row],[예약일(확정)]]),"",Table1[[#This Row],[예약일(확정)]]+7)</f>
        <v/>
      </c>
      <c r="P2365" s="20"/>
      <c r="Q2365" s="20"/>
      <c r="R2365" s="20"/>
      <c r="S2365" s="20"/>
      <c r="T2365" s="20"/>
      <c r="U2365" s="19"/>
    </row>
    <row r="2366" spans="1:21" ht="17">
      <c r="A2366" s="116" t="s">
        <v>2608</v>
      </c>
      <c r="B2366" s="120" t="s">
        <v>2607</v>
      </c>
      <c r="C2366" s="121"/>
      <c r="D2366" s="15" t="s">
        <v>4</v>
      </c>
      <c r="E2366" s="11" t="str">
        <f ca="1">IF(AND(J2366&lt;&gt;"", O2366&lt;&gt;"", TODAY() &gt; O2366, N2366=""), "포스팅 지연",
IF(N2366&lt;&gt;"", "포스팅 완료",
IF(M2366=TRUE, "시술 완료",
IF(L2366=TRUE, "콘텐츠 가이드 전송",
IF(NOT(ISBLANK(J2366)), "예약 확정",
IF(I2366=TRUE, "구글폼 회신",
IF(H2366=TRUE, "구글폼 전송",
IF(G2366=TRUE, "거절",
IF(F2366=TRUE, "회신 수신",
"태핑 완료 회신대기")))))
))))</f>
        <v>태핑 완료 회신대기</v>
      </c>
      <c r="F2366" s="13" t="b">
        <v>0</v>
      </c>
      <c r="G2366" s="13" t="b">
        <v>0</v>
      </c>
      <c r="H2366" s="13" t="b">
        <v>0</v>
      </c>
      <c r="I2366" s="13" t="b">
        <f>IF(COUNTIF([1]!Form_Responses1[[#All],[Instagram account
(ex. idenel_official - Do not put "@")]], LOWER(A2366)) &gt; 0, TRUE, FALSE)</f>
        <v>0</v>
      </c>
      <c r="J2366" s="14"/>
      <c r="K2366" s="11" t="str">
        <f>IFERROR(VLOOKUP(LOWER(A2366), '[1]설문지 응답 시트1'!I:N, 6, FALSE), "")</f>
        <v/>
      </c>
      <c r="L2366" s="13" t="b">
        <v>0</v>
      </c>
      <c r="M2366" s="13" t="b">
        <v>0</v>
      </c>
      <c r="N2366" s="11"/>
      <c r="O2366" s="12" t="str">
        <f>IF(ISBLANK(Table1[[#This Row],[예약일(확정)]]),"",Table1[[#This Row],[예약일(확정)]]+7)</f>
        <v/>
      </c>
      <c r="P2366" s="11"/>
      <c r="Q2366" s="11"/>
      <c r="R2366" s="11"/>
      <c r="S2366" s="11"/>
      <c r="T2366" s="11"/>
      <c r="U2366" s="10"/>
    </row>
    <row r="2367" spans="1:21" ht="17">
      <c r="A2367" s="119" t="s">
        <v>2606</v>
      </c>
      <c r="B2367" s="102" t="s">
        <v>2605</v>
      </c>
      <c r="C2367" s="111"/>
      <c r="D2367" s="24" t="s">
        <v>4</v>
      </c>
      <c r="E2367" s="20" t="str">
        <f ca="1">IF(AND(J2367&lt;&gt;"", O2367&lt;&gt;"", TODAY() &gt; O2367, N2367=""), "포스팅 지연",
IF(N2367&lt;&gt;"", "포스팅 완료",
IF(M2367=TRUE, "시술 완료",
IF(L2367=TRUE, "콘텐츠 가이드 전송",
IF(NOT(ISBLANK(J2367)), "예약 확정",
IF(I2367=TRUE, "구글폼 회신",
IF(H2367=TRUE, "구글폼 전송",
IF(G2367=TRUE, "거절",
IF(F2367=TRUE, "회신 수신",
"태핑 완료 회신대기")))))
))))</f>
        <v>태핑 완료 회신대기</v>
      </c>
      <c r="F2367" s="22" t="b">
        <v>0</v>
      </c>
      <c r="G2367" s="22" t="b">
        <v>0</v>
      </c>
      <c r="H2367" s="22" t="b">
        <v>0</v>
      </c>
      <c r="I2367" s="22" t="b">
        <f>IF(COUNTIF([1]!Form_Responses1[[#All],[Instagram account
(ex. idenel_official - Do not put "@")]], LOWER(A2367)) &gt; 0, TRUE, FALSE)</f>
        <v>0</v>
      </c>
      <c r="J2367" s="23"/>
      <c r="K2367" s="20" t="str">
        <f>IFERROR(VLOOKUP(LOWER(A2367), '[1]설문지 응답 시트1'!I:N, 6, FALSE), "")</f>
        <v/>
      </c>
      <c r="L2367" s="22" t="b">
        <v>0</v>
      </c>
      <c r="M2367" s="22" t="b">
        <v>0</v>
      </c>
      <c r="N2367" s="20"/>
      <c r="O2367" s="21" t="str">
        <f>IF(ISBLANK(Table1[[#This Row],[예약일(확정)]]),"",Table1[[#This Row],[예약일(확정)]]+7)</f>
        <v/>
      </c>
      <c r="P2367" s="20"/>
      <c r="Q2367" s="20"/>
      <c r="R2367" s="20"/>
      <c r="S2367" s="20"/>
      <c r="T2367" s="20"/>
      <c r="U2367" s="19"/>
    </row>
    <row r="2368" spans="1:21" ht="17">
      <c r="A2368" s="116" t="s">
        <v>2604</v>
      </c>
      <c r="B2368" s="120" t="s">
        <v>2603</v>
      </c>
      <c r="C2368" s="121"/>
      <c r="D2368" s="15" t="s">
        <v>4</v>
      </c>
      <c r="E2368" s="11" t="str">
        <f ca="1">IF(AND(J2368&lt;&gt;"", O2368&lt;&gt;"", TODAY() &gt; O2368, N2368=""), "포스팅 지연",
IF(N2368&lt;&gt;"", "포스팅 완료",
IF(M2368=TRUE, "시술 완료",
IF(L2368=TRUE, "콘텐츠 가이드 전송",
IF(NOT(ISBLANK(J2368)), "예약 확정",
IF(I2368=TRUE, "구글폼 회신",
IF(H2368=TRUE, "구글폼 전송",
IF(G2368=TRUE, "거절",
IF(F2368=TRUE, "회신 수신",
"태핑 완료 회신대기")))))
))))</f>
        <v>태핑 완료 회신대기</v>
      </c>
      <c r="F2368" s="13" t="b">
        <v>0</v>
      </c>
      <c r="G2368" s="13" t="b">
        <v>0</v>
      </c>
      <c r="H2368" s="13" t="b">
        <v>0</v>
      </c>
      <c r="I2368" s="13" t="b">
        <f>IF(COUNTIF([1]!Form_Responses1[[#All],[Instagram account
(ex. idenel_official - Do not put "@")]], LOWER(A2368)) &gt; 0, TRUE, FALSE)</f>
        <v>0</v>
      </c>
      <c r="J2368" s="14"/>
      <c r="K2368" s="11" t="str">
        <f>IFERROR(VLOOKUP(LOWER(A2368), '[1]설문지 응답 시트1'!I:N, 6, FALSE), "")</f>
        <v/>
      </c>
      <c r="L2368" s="13" t="b">
        <v>0</v>
      </c>
      <c r="M2368" s="13" t="b">
        <v>0</v>
      </c>
      <c r="N2368" s="11"/>
      <c r="O2368" s="12" t="str">
        <f>IF(ISBLANK(Table1[[#This Row],[예약일(확정)]]),"",Table1[[#This Row],[예약일(확정)]]+7)</f>
        <v/>
      </c>
      <c r="P2368" s="11"/>
      <c r="Q2368" s="11"/>
      <c r="R2368" s="11"/>
      <c r="S2368" s="11"/>
      <c r="T2368" s="11"/>
      <c r="U2368" s="10"/>
    </row>
    <row r="2369" spans="1:21" ht="17">
      <c r="A2369" s="119" t="s">
        <v>2602</v>
      </c>
      <c r="B2369" s="102" t="s">
        <v>2601</v>
      </c>
      <c r="C2369" s="111"/>
      <c r="D2369" s="24" t="s">
        <v>4</v>
      </c>
      <c r="E2369" s="20" t="str">
        <f ca="1">IF(AND(J2369&lt;&gt;"", O2369&lt;&gt;"", TODAY() &gt; O2369, N2369=""), "포스팅 지연",
IF(N2369&lt;&gt;"", "포스팅 완료",
IF(M2369=TRUE, "시술 완료",
IF(L2369=TRUE, "콘텐츠 가이드 전송",
IF(NOT(ISBLANK(J2369)), "예약 확정",
IF(I2369=TRUE, "구글폼 회신",
IF(H2369=TRUE, "구글폼 전송",
IF(G2369=TRUE, "거절",
IF(F2369=TRUE, "회신 수신",
"태핑 완료 회신대기")))))
))))</f>
        <v>태핑 완료 회신대기</v>
      </c>
      <c r="F2369" s="22" t="b">
        <v>0</v>
      </c>
      <c r="G2369" s="22" t="b">
        <v>0</v>
      </c>
      <c r="H2369" s="22" t="b">
        <v>0</v>
      </c>
      <c r="I2369" s="22" t="b">
        <f>IF(COUNTIF([1]!Form_Responses1[[#All],[Instagram account
(ex. idenel_official - Do not put "@")]], LOWER(A2369)) &gt; 0, TRUE, FALSE)</f>
        <v>0</v>
      </c>
      <c r="J2369" s="23"/>
      <c r="K2369" s="20" t="str">
        <f>IFERROR(VLOOKUP(LOWER(A2369), '[1]설문지 응답 시트1'!I:N, 6, FALSE), "")</f>
        <v/>
      </c>
      <c r="L2369" s="22" t="b">
        <v>0</v>
      </c>
      <c r="M2369" s="22" t="b">
        <v>0</v>
      </c>
      <c r="N2369" s="20"/>
      <c r="O2369" s="21" t="str">
        <f>IF(ISBLANK(Table1[[#This Row],[예약일(확정)]]),"",Table1[[#This Row],[예약일(확정)]]+7)</f>
        <v/>
      </c>
      <c r="P2369" s="20"/>
      <c r="Q2369" s="20"/>
      <c r="R2369" s="20"/>
      <c r="S2369" s="20"/>
      <c r="T2369" s="20"/>
      <c r="U2369" s="19"/>
    </row>
    <row r="2370" spans="1:21" ht="17">
      <c r="A2370" s="119" t="s">
        <v>2600</v>
      </c>
      <c r="B2370" s="118" t="s">
        <v>2599</v>
      </c>
      <c r="C2370" s="121"/>
      <c r="D2370" s="15" t="s">
        <v>4</v>
      </c>
      <c r="E2370" s="11" t="str">
        <f ca="1">IF(AND(J2370&lt;&gt;"", O2370&lt;&gt;"", TODAY() &gt; O2370, N2370=""), "포스팅 지연",
IF(N2370&lt;&gt;"", "포스팅 완료",
IF(M2370=TRUE, "시술 완료",
IF(L2370=TRUE, "콘텐츠 가이드 전송",
IF(NOT(ISBLANK(J2370)), "예약 확정",
IF(I2370=TRUE, "구글폼 회신",
IF(H2370=TRUE, "구글폼 전송",
IF(G2370=TRUE, "거절",
IF(F2370=TRUE, "회신 수신",
"태핑 완료 회신대기")))))
))))</f>
        <v>태핑 완료 회신대기</v>
      </c>
      <c r="F2370" s="13" t="b">
        <v>0</v>
      </c>
      <c r="G2370" s="13" t="b">
        <v>0</v>
      </c>
      <c r="H2370" s="13" t="b">
        <v>0</v>
      </c>
      <c r="I2370" s="13" t="b">
        <f>IF(COUNTIF([1]!Form_Responses1[[#All],[Instagram account
(ex. idenel_official - Do not put "@")]], LOWER(A2370)) &gt; 0, TRUE, FALSE)</f>
        <v>0</v>
      </c>
      <c r="J2370" s="14"/>
      <c r="K2370" s="11" t="str">
        <f>IFERROR(VLOOKUP(LOWER(A2370), '[1]설문지 응답 시트1'!I:N, 6, FALSE), "")</f>
        <v/>
      </c>
      <c r="L2370" s="13" t="b">
        <v>0</v>
      </c>
      <c r="M2370" s="13" t="b">
        <v>0</v>
      </c>
      <c r="N2370" s="11"/>
      <c r="O2370" s="12" t="str">
        <f>IF(ISBLANK(Table1[[#This Row],[예약일(확정)]]),"",Table1[[#This Row],[예약일(확정)]]+7)</f>
        <v/>
      </c>
      <c r="P2370" s="11"/>
      <c r="Q2370" s="11"/>
      <c r="R2370" s="11"/>
      <c r="S2370" s="11"/>
      <c r="T2370" s="11"/>
      <c r="U2370" s="10"/>
    </row>
    <row r="2371" spans="1:21" ht="17">
      <c r="A2371" s="119" t="s">
        <v>2598</v>
      </c>
      <c r="B2371" s="102" t="s">
        <v>2597</v>
      </c>
      <c r="C2371" s="111"/>
      <c r="D2371" s="24" t="s">
        <v>4</v>
      </c>
      <c r="E2371" s="20" t="str">
        <f ca="1">IF(AND(J2371&lt;&gt;"", O2371&lt;&gt;"", TODAY() &gt; O2371, N2371=""), "포스팅 지연",
IF(N2371&lt;&gt;"", "포스팅 완료",
IF(M2371=TRUE, "시술 완료",
IF(L2371=TRUE, "콘텐츠 가이드 전송",
IF(NOT(ISBLANK(J2371)), "예약 확정",
IF(I2371=TRUE, "구글폼 회신",
IF(H2371=TRUE, "구글폼 전송",
IF(G2371=TRUE, "거절",
IF(F2371=TRUE, "회신 수신",
"태핑 완료 회신대기")))))
))))</f>
        <v>태핑 완료 회신대기</v>
      </c>
      <c r="F2371" s="22" t="b">
        <v>0</v>
      </c>
      <c r="G2371" s="22" t="b">
        <v>0</v>
      </c>
      <c r="H2371" s="22" t="b">
        <v>0</v>
      </c>
      <c r="I2371" s="22" t="b">
        <f>IF(COUNTIF([1]!Form_Responses1[[#All],[Instagram account
(ex. idenel_official - Do not put "@")]], LOWER(A2371)) &gt; 0, TRUE, FALSE)</f>
        <v>0</v>
      </c>
      <c r="J2371" s="23"/>
      <c r="K2371" s="20" t="str">
        <f>IFERROR(VLOOKUP(LOWER(A2371), '[1]설문지 응답 시트1'!I:N, 6, FALSE), "")</f>
        <v/>
      </c>
      <c r="L2371" s="22" t="b">
        <v>0</v>
      </c>
      <c r="M2371" s="22" t="b">
        <v>0</v>
      </c>
      <c r="N2371" s="20"/>
      <c r="O2371" s="21" t="str">
        <f>IF(ISBLANK(Table1[[#This Row],[예약일(확정)]]),"",Table1[[#This Row],[예약일(확정)]]+7)</f>
        <v/>
      </c>
      <c r="P2371" s="20"/>
      <c r="Q2371" s="20"/>
      <c r="R2371" s="20"/>
      <c r="S2371" s="20"/>
      <c r="T2371" s="20"/>
      <c r="U2371" s="19"/>
    </row>
    <row r="2372" spans="1:21" ht="17">
      <c r="A2372" s="119" t="s">
        <v>2596</v>
      </c>
      <c r="B2372" s="118" t="s">
        <v>2595</v>
      </c>
      <c r="C2372" s="121"/>
      <c r="D2372" s="15" t="s">
        <v>4</v>
      </c>
      <c r="E2372" s="11" t="str">
        <f ca="1">IF(AND(J2372&lt;&gt;"", O2372&lt;&gt;"", TODAY() &gt; O2372, N2372=""), "포스팅 지연",
IF(N2372&lt;&gt;"", "포스팅 완료",
IF(M2372=TRUE, "시술 완료",
IF(L2372=TRUE, "콘텐츠 가이드 전송",
IF(NOT(ISBLANK(J2372)), "예약 확정",
IF(I2372=TRUE, "구글폼 회신",
IF(H2372=TRUE, "구글폼 전송",
IF(G2372=TRUE, "거절",
IF(F2372=TRUE, "회신 수신",
"태핑 완료 회신대기")))))
))))</f>
        <v>태핑 완료 회신대기</v>
      </c>
      <c r="F2372" s="13" t="b">
        <v>0</v>
      </c>
      <c r="G2372" s="13" t="b">
        <v>0</v>
      </c>
      <c r="H2372" s="13" t="b">
        <v>0</v>
      </c>
      <c r="I2372" s="13" t="b">
        <f>IF(COUNTIF([1]!Form_Responses1[[#All],[Instagram account
(ex. idenel_official - Do not put "@")]], LOWER(A2372)) &gt; 0, TRUE, FALSE)</f>
        <v>0</v>
      </c>
      <c r="J2372" s="14"/>
      <c r="K2372" s="11" t="str">
        <f>IFERROR(VLOOKUP(LOWER(A2372), '[1]설문지 응답 시트1'!I:N, 6, FALSE), "")</f>
        <v/>
      </c>
      <c r="L2372" s="13" t="b">
        <v>0</v>
      </c>
      <c r="M2372" s="13" t="b">
        <v>0</v>
      </c>
      <c r="N2372" s="11"/>
      <c r="O2372" s="12" t="str">
        <f>IF(ISBLANK(Table1[[#This Row],[예약일(확정)]]),"",Table1[[#This Row],[예약일(확정)]]+7)</f>
        <v/>
      </c>
      <c r="P2372" s="11"/>
      <c r="Q2372" s="11"/>
      <c r="R2372" s="11"/>
      <c r="S2372" s="11"/>
      <c r="T2372" s="11"/>
      <c r="U2372" s="10"/>
    </row>
    <row r="2373" spans="1:21" ht="17">
      <c r="A2373" s="116" t="s">
        <v>2594</v>
      </c>
      <c r="B2373" s="112" t="s">
        <v>2593</v>
      </c>
      <c r="C2373" s="111"/>
      <c r="D2373" s="24" t="s">
        <v>4</v>
      </c>
      <c r="E2373" s="20" t="str">
        <f ca="1">IF(AND(J2373&lt;&gt;"", O2373&lt;&gt;"", TODAY() &gt; O2373, N2373=""), "포스팅 지연",
IF(N2373&lt;&gt;"", "포스팅 완료",
IF(M2373=TRUE, "시술 완료",
IF(L2373=TRUE, "콘텐츠 가이드 전송",
IF(NOT(ISBLANK(J2373)), "예약 확정",
IF(I2373=TRUE, "구글폼 회신",
IF(H2373=TRUE, "구글폼 전송",
IF(G2373=TRUE, "거절",
IF(F2373=TRUE, "회신 수신",
"태핑 완료 회신대기")))))
))))</f>
        <v>태핑 완료 회신대기</v>
      </c>
      <c r="F2373" s="22" t="b">
        <v>0</v>
      </c>
      <c r="G2373" s="22" t="b">
        <v>0</v>
      </c>
      <c r="H2373" s="22" t="b">
        <v>0</v>
      </c>
      <c r="I2373" s="22" t="b">
        <f>IF(COUNTIF([1]!Form_Responses1[[#All],[Instagram account
(ex. idenel_official - Do not put "@")]], LOWER(A2373)) &gt; 0, TRUE, FALSE)</f>
        <v>0</v>
      </c>
      <c r="J2373" s="23"/>
      <c r="K2373" s="20" t="str">
        <f>IFERROR(VLOOKUP(LOWER(A2373), '[1]설문지 응답 시트1'!I:N, 6, FALSE), "")</f>
        <v/>
      </c>
      <c r="L2373" s="22" t="b">
        <v>0</v>
      </c>
      <c r="M2373" s="22" t="b">
        <v>0</v>
      </c>
      <c r="N2373" s="20"/>
      <c r="O2373" s="21" t="str">
        <f>IF(ISBLANK(Table1[[#This Row],[예약일(확정)]]),"",Table1[[#This Row],[예약일(확정)]]+7)</f>
        <v/>
      </c>
      <c r="P2373" s="20"/>
      <c r="Q2373" s="20"/>
      <c r="R2373" s="20"/>
      <c r="S2373" s="20"/>
      <c r="T2373" s="20"/>
      <c r="U2373" s="19"/>
    </row>
    <row r="2374" spans="1:21" ht="17">
      <c r="A2374" s="119" t="s">
        <v>2592</v>
      </c>
      <c r="B2374" s="118" t="s">
        <v>2591</v>
      </c>
      <c r="C2374" s="121"/>
      <c r="D2374" s="15" t="s">
        <v>4</v>
      </c>
      <c r="E2374" s="11" t="str">
        <f ca="1">IF(AND(J2374&lt;&gt;"", O2374&lt;&gt;"", TODAY() &gt; O2374, N2374=""), "포스팅 지연",
IF(N2374&lt;&gt;"", "포스팅 완료",
IF(M2374=TRUE, "시술 완료",
IF(L2374=TRUE, "콘텐츠 가이드 전송",
IF(NOT(ISBLANK(J2374)), "예약 확정",
IF(I2374=TRUE, "구글폼 회신",
IF(H2374=TRUE, "구글폼 전송",
IF(G2374=TRUE, "거절",
IF(F2374=TRUE, "회신 수신",
"태핑 완료 회신대기")))))
))))</f>
        <v>태핑 완료 회신대기</v>
      </c>
      <c r="F2374" s="13" t="b">
        <v>0</v>
      </c>
      <c r="G2374" s="13" t="b">
        <v>0</v>
      </c>
      <c r="H2374" s="13" t="b">
        <v>0</v>
      </c>
      <c r="I2374" s="13" t="b">
        <f>IF(COUNTIF([1]!Form_Responses1[[#All],[Instagram account
(ex. idenel_official - Do not put "@")]], LOWER(A2374)) &gt; 0, TRUE, FALSE)</f>
        <v>0</v>
      </c>
      <c r="J2374" s="14"/>
      <c r="K2374" s="11" t="str">
        <f>IFERROR(VLOOKUP(LOWER(A2374), '[1]설문지 응답 시트1'!I:N, 6, FALSE), "")</f>
        <v/>
      </c>
      <c r="L2374" s="13" t="b">
        <v>0</v>
      </c>
      <c r="M2374" s="13" t="b">
        <v>0</v>
      </c>
      <c r="N2374" s="11"/>
      <c r="O2374" s="12" t="str">
        <f>IF(ISBLANK(Table1[[#This Row],[예약일(확정)]]),"",Table1[[#This Row],[예약일(확정)]]+7)</f>
        <v/>
      </c>
      <c r="P2374" s="11"/>
      <c r="Q2374" s="11"/>
      <c r="R2374" s="11"/>
      <c r="S2374" s="11"/>
      <c r="T2374" s="11"/>
      <c r="U2374" s="10"/>
    </row>
    <row r="2375" spans="1:21" ht="17">
      <c r="A2375" s="116" t="s">
        <v>2590</v>
      </c>
      <c r="B2375" s="112" t="s">
        <v>2589</v>
      </c>
      <c r="C2375" s="111"/>
      <c r="D2375" s="24" t="s">
        <v>4</v>
      </c>
      <c r="E2375" s="20" t="str">
        <f ca="1">IF(AND(J2375&lt;&gt;"", O2375&lt;&gt;"", TODAY() &gt; O2375, N2375=""), "포스팅 지연",
IF(N2375&lt;&gt;"", "포스팅 완료",
IF(M2375=TRUE, "시술 완료",
IF(L2375=TRUE, "콘텐츠 가이드 전송",
IF(NOT(ISBLANK(J2375)), "예약 확정",
IF(I2375=TRUE, "구글폼 회신",
IF(H2375=TRUE, "구글폼 전송",
IF(G2375=TRUE, "거절",
IF(F2375=TRUE, "회신 수신",
"태핑 완료 회신대기")))))
))))</f>
        <v>회신 수신</v>
      </c>
      <c r="F2375" s="22" t="b">
        <v>1</v>
      </c>
      <c r="G2375" s="22" t="b">
        <v>0</v>
      </c>
      <c r="H2375" s="22" t="b">
        <v>0</v>
      </c>
      <c r="I2375" s="22" t="b">
        <f>IF(COUNTIF([1]!Form_Responses1[[#All],[Instagram account
(ex. idenel_official - Do not put "@")]], LOWER(A2375)) &gt; 0, TRUE, FALSE)</f>
        <v>0</v>
      </c>
      <c r="J2375" s="23"/>
      <c r="K2375" s="20" t="str">
        <f>IFERROR(VLOOKUP(LOWER(A2375), '[1]설문지 응답 시트1'!I:N, 6, FALSE), "")</f>
        <v/>
      </c>
      <c r="L2375" s="22" t="b">
        <v>0</v>
      </c>
      <c r="M2375" s="22" t="b">
        <v>0</v>
      </c>
      <c r="N2375" s="20"/>
      <c r="O2375" s="21" t="str">
        <f>IF(ISBLANK(Table1[[#This Row],[예약일(확정)]]),"",Table1[[#This Row],[예약일(확정)]]+7)</f>
        <v/>
      </c>
      <c r="P2375" s="20"/>
      <c r="Q2375" s="20"/>
      <c r="R2375" s="20"/>
      <c r="S2375" s="20"/>
      <c r="T2375" s="20"/>
      <c r="U2375" s="19"/>
    </row>
    <row r="2376" spans="1:21" ht="17">
      <c r="A2376" s="119" t="s">
        <v>2588</v>
      </c>
      <c r="B2376" s="118" t="s">
        <v>2587</v>
      </c>
      <c r="C2376" s="121"/>
      <c r="D2376" s="15" t="s">
        <v>4</v>
      </c>
      <c r="E2376" s="11" t="str">
        <f ca="1">IF(AND(J2376&lt;&gt;"", O2376&lt;&gt;"", TODAY() &gt; O2376, N2376=""), "포스팅 지연",
IF(N2376&lt;&gt;"", "포스팅 완료",
IF(M2376=TRUE, "시술 완료",
IF(L2376=TRUE, "콘텐츠 가이드 전송",
IF(NOT(ISBLANK(J2376)), "예약 확정",
IF(I2376=TRUE, "구글폼 회신",
IF(H2376=TRUE, "구글폼 전송",
IF(G2376=TRUE, "거절",
IF(F2376=TRUE, "회신 수신",
"태핑 완료 회신대기")))))
))))</f>
        <v>태핑 완료 회신대기</v>
      </c>
      <c r="F2376" s="13" t="b">
        <v>0</v>
      </c>
      <c r="G2376" s="13" t="b">
        <v>0</v>
      </c>
      <c r="H2376" s="13" t="b">
        <v>0</v>
      </c>
      <c r="I2376" s="13" t="b">
        <f>IF(COUNTIF([1]!Form_Responses1[[#All],[Instagram account
(ex. idenel_official - Do not put "@")]], LOWER(A2376)) &gt; 0, TRUE, FALSE)</f>
        <v>0</v>
      </c>
      <c r="J2376" s="14"/>
      <c r="K2376" s="11" t="str">
        <f>IFERROR(VLOOKUP(LOWER(A2376), '[1]설문지 응답 시트1'!I:N, 6, FALSE), "")</f>
        <v/>
      </c>
      <c r="L2376" s="13" t="b">
        <v>0</v>
      </c>
      <c r="M2376" s="13" t="b">
        <v>0</v>
      </c>
      <c r="N2376" s="11"/>
      <c r="O2376" s="12" t="str">
        <f>IF(ISBLANK(Table1[[#This Row],[예약일(확정)]]),"",Table1[[#This Row],[예약일(확정)]]+7)</f>
        <v/>
      </c>
      <c r="P2376" s="11"/>
      <c r="Q2376" s="11"/>
      <c r="R2376" s="11"/>
      <c r="S2376" s="11"/>
      <c r="T2376" s="11"/>
      <c r="U2376" s="10"/>
    </row>
    <row r="2377" spans="1:21" ht="17">
      <c r="A2377" s="116" t="s">
        <v>2586</v>
      </c>
      <c r="B2377" s="112" t="s">
        <v>2585</v>
      </c>
      <c r="C2377" s="111"/>
      <c r="D2377" s="24" t="s">
        <v>4</v>
      </c>
      <c r="E2377" s="20" t="str">
        <f ca="1">IF(AND(J2377&lt;&gt;"", O2377&lt;&gt;"", TODAY() &gt; O2377, N2377=""), "포스팅 지연",
IF(N2377&lt;&gt;"", "포스팅 완료",
IF(M2377=TRUE, "시술 완료",
IF(L2377=TRUE, "콘텐츠 가이드 전송",
IF(NOT(ISBLANK(J2377)), "예약 확정",
IF(I2377=TRUE, "구글폼 회신",
IF(H2377=TRUE, "구글폼 전송",
IF(G2377=TRUE, "거절",
IF(F2377=TRUE, "회신 수신",
"태핑 완료 회신대기")))))
))))</f>
        <v>태핑 완료 회신대기</v>
      </c>
      <c r="F2377" s="22" t="b">
        <v>0</v>
      </c>
      <c r="G2377" s="22" t="b">
        <v>0</v>
      </c>
      <c r="H2377" s="22" t="b">
        <v>0</v>
      </c>
      <c r="I2377" s="22" t="b">
        <f>IF(COUNTIF([1]!Form_Responses1[[#All],[Instagram account
(ex. idenel_official - Do not put "@")]], LOWER(A2377)) &gt; 0, TRUE, FALSE)</f>
        <v>0</v>
      </c>
      <c r="J2377" s="23"/>
      <c r="K2377" s="20" t="str">
        <f>IFERROR(VLOOKUP(LOWER(A2377), '[1]설문지 응답 시트1'!I:N, 6, FALSE), "")</f>
        <v/>
      </c>
      <c r="L2377" s="22" t="b">
        <v>0</v>
      </c>
      <c r="M2377" s="22" t="b">
        <v>0</v>
      </c>
      <c r="N2377" s="20"/>
      <c r="O2377" s="21" t="str">
        <f>IF(ISBLANK(Table1[[#This Row],[예약일(확정)]]),"",Table1[[#This Row],[예약일(확정)]]+7)</f>
        <v/>
      </c>
      <c r="P2377" s="20"/>
      <c r="Q2377" s="20"/>
      <c r="R2377" s="20"/>
      <c r="S2377" s="20"/>
      <c r="T2377" s="20"/>
      <c r="U2377" s="19"/>
    </row>
    <row r="2378" spans="1:21" ht="17">
      <c r="A2378" s="116" t="s">
        <v>2584</v>
      </c>
      <c r="B2378" s="120" t="s">
        <v>2583</v>
      </c>
      <c r="C2378" s="121"/>
      <c r="D2378" s="15" t="s">
        <v>4</v>
      </c>
      <c r="E2378" s="11" t="str">
        <f ca="1">IF(AND(J2378&lt;&gt;"", O2378&lt;&gt;"", TODAY() &gt; O2378, N2378=""), "포스팅 지연",
IF(N2378&lt;&gt;"", "포스팅 완료",
IF(M2378=TRUE, "시술 완료",
IF(L2378=TRUE, "콘텐츠 가이드 전송",
IF(NOT(ISBLANK(J2378)), "예약 확정",
IF(I2378=TRUE, "구글폼 회신",
IF(H2378=TRUE, "구글폼 전송",
IF(G2378=TRUE, "거절",
IF(F2378=TRUE, "회신 수신",
"태핑 완료 회신대기")))))
))))</f>
        <v>포스팅 지연</v>
      </c>
      <c r="F2378" s="13" t="b">
        <v>1</v>
      </c>
      <c r="G2378" s="13" t="b">
        <v>0</v>
      </c>
      <c r="H2378" s="13" t="b">
        <v>1</v>
      </c>
      <c r="I2378" s="13" t="b">
        <f>IF(COUNTIF([1]!Form_Responses1[[#All],[Instagram account
(ex. idenel_official - Do not put "@")]], LOWER(A2378)) &gt; 0, TRUE, FALSE)</f>
        <v>0</v>
      </c>
      <c r="J2378" s="14">
        <v>45908.583333333336</v>
      </c>
      <c r="K2378" s="11" t="str">
        <f>IFERROR(VLOOKUP(LOWER(A2378), '[1]설문지 응답 시트1'!I:N, 6, FALSE), "")</f>
        <v/>
      </c>
      <c r="L2378" s="13" t="b">
        <v>0</v>
      </c>
      <c r="M2378" s="13" t="b">
        <v>0</v>
      </c>
      <c r="N2378" s="11"/>
      <c r="O2378" s="12">
        <f>IF(ISBLANK(Table1[[#This Row],[예약일(확정)]]),"",Table1[[#This Row],[예약일(확정)]]+7)</f>
        <v>45915.583333333336</v>
      </c>
      <c r="P2378" s="11" t="s">
        <v>0</v>
      </c>
      <c r="Q2378" s="11"/>
      <c r="R2378" s="11"/>
      <c r="S2378" s="11"/>
      <c r="T2378" s="11"/>
      <c r="U2378" s="10"/>
    </row>
    <row r="2379" spans="1:21" ht="17">
      <c r="A2379" s="116" t="s">
        <v>2582</v>
      </c>
      <c r="B2379" s="112" t="s">
        <v>2581</v>
      </c>
      <c r="C2379" s="111"/>
      <c r="D2379" s="24" t="s">
        <v>4</v>
      </c>
      <c r="E2379" s="20" t="str">
        <f ca="1">IF(AND(J2379&lt;&gt;"", O2379&lt;&gt;"", TODAY() &gt; O2379, N2379=""), "포스팅 지연",
IF(N2379&lt;&gt;"", "포스팅 완료",
IF(M2379=TRUE, "시술 완료",
IF(L2379=TRUE, "콘텐츠 가이드 전송",
IF(NOT(ISBLANK(J2379)), "예약 확정",
IF(I2379=TRUE, "구글폼 회신",
IF(H2379=TRUE, "구글폼 전송",
IF(G2379=TRUE, "거절",
IF(F2379=TRUE, "회신 수신",
"태핑 완료 회신대기")))))
))))</f>
        <v>태핑 완료 회신대기</v>
      </c>
      <c r="F2379" s="22" t="b">
        <v>0</v>
      </c>
      <c r="G2379" s="22" t="b">
        <v>0</v>
      </c>
      <c r="H2379" s="22" t="b">
        <v>0</v>
      </c>
      <c r="I2379" s="22" t="b">
        <f>IF(COUNTIF([1]!Form_Responses1[[#All],[Instagram account
(ex. idenel_official - Do not put "@")]], LOWER(A2379)) &gt; 0, TRUE, FALSE)</f>
        <v>0</v>
      </c>
      <c r="J2379" s="23"/>
      <c r="K2379" s="20" t="str">
        <f>IFERROR(VLOOKUP(LOWER(A2379), '[1]설문지 응답 시트1'!I:N, 6, FALSE), "")</f>
        <v/>
      </c>
      <c r="L2379" s="22" t="b">
        <v>0</v>
      </c>
      <c r="M2379" s="22" t="b">
        <v>0</v>
      </c>
      <c r="N2379" s="20"/>
      <c r="O2379" s="21" t="str">
        <f>IF(ISBLANK(Table1[[#This Row],[예약일(확정)]]),"",Table1[[#This Row],[예약일(확정)]]+7)</f>
        <v/>
      </c>
      <c r="P2379" s="20"/>
      <c r="Q2379" s="20"/>
      <c r="R2379" s="20"/>
      <c r="S2379" s="20"/>
      <c r="T2379" s="20"/>
      <c r="U2379" s="19"/>
    </row>
    <row r="2380" spans="1:21" ht="17">
      <c r="A2380" s="116" t="s">
        <v>2580</v>
      </c>
      <c r="B2380" s="120" t="s">
        <v>2579</v>
      </c>
      <c r="C2380" s="121"/>
      <c r="D2380" s="15" t="s">
        <v>4</v>
      </c>
      <c r="E2380" s="11" t="str">
        <f ca="1">IF(AND(J2380&lt;&gt;"", O2380&lt;&gt;"", TODAY() &gt; O2380, N2380=""), "포스팅 지연",
IF(N2380&lt;&gt;"", "포스팅 완료",
IF(M2380=TRUE, "시술 완료",
IF(L2380=TRUE, "콘텐츠 가이드 전송",
IF(NOT(ISBLANK(J2380)), "예약 확정",
IF(I2380=TRUE, "구글폼 회신",
IF(H2380=TRUE, "구글폼 전송",
IF(G2380=TRUE, "거절",
IF(F2380=TRUE, "회신 수신",
"태핑 완료 회신대기")))))
))))</f>
        <v>태핑 완료 회신대기</v>
      </c>
      <c r="F2380" s="13" t="b">
        <v>0</v>
      </c>
      <c r="G2380" s="13" t="b">
        <v>0</v>
      </c>
      <c r="H2380" s="13" t="b">
        <v>0</v>
      </c>
      <c r="I2380" s="13" t="b">
        <f>IF(COUNTIF([1]!Form_Responses1[[#All],[Instagram account
(ex. idenel_official - Do not put "@")]], LOWER(A2380)) &gt; 0, TRUE, FALSE)</f>
        <v>0</v>
      </c>
      <c r="J2380" s="14"/>
      <c r="K2380" s="11" t="str">
        <f>IFERROR(VLOOKUP(LOWER(A2380), '[1]설문지 응답 시트1'!I:N, 6, FALSE), "")</f>
        <v/>
      </c>
      <c r="L2380" s="13" t="b">
        <v>0</v>
      </c>
      <c r="M2380" s="13" t="b">
        <v>0</v>
      </c>
      <c r="N2380" s="11"/>
      <c r="O2380" s="12" t="str">
        <f>IF(ISBLANK(Table1[[#This Row],[예약일(확정)]]),"",Table1[[#This Row],[예약일(확정)]]+7)</f>
        <v/>
      </c>
      <c r="P2380" s="11"/>
      <c r="Q2380" s="11"/>
      <c r="R2380" s="11"/>
      <c r="S2380" s="11"/>
      <c r="T2380" s="11"/>
      <c r="U2380" s="10"/>
    </row>
    <row r="2381" spans="1:21" ht="17">
      <c r="A2381" s="119" t="s">
        <v>2578</v>
      </c>
      <c r="B2381" s="102" t="s">
        <v>2577</v>
      </c>
      <c r="C2381" s="111"/>
      <c r="D2381" s="24" t="s">
        <v>4</v>
      </c>
      <c r="E2381" s="20" t="str">
        <f ca="1">IF(AND(J2381&lt;&gt;"", O2381&lt;&gt;"", TODAY() &gt; O2381, N2381=""), "포스팅 지연",
IF(N2381&lt;&gt;"", "포스팅 완료",
IF(M2381=TRUE, "시술 완료",
IF(L2381=TRUE, "콘텐츠 가이드 전송",
IF(NOT(ISBLANK(J2381)), "예약 확정",
IF(I2381=TRUE, "구글폼 회신",
IF(H2381=TRUE, "구글폼 전송",
IF(G2381=TRUE, "거절",
IF(F2381=TRUE, "회신 수신",
"태핑 완료 회신대기")))))
))))</f>
        <v>태핑 완료 회신대기</v>
      </c>
      <c r="F2381" s="22" t="b">
        <v>0</v>
      </c>
      <c r="G2381" s="22" t="b">
        <v>0</v>
      </c>
      <c r="H2381" s="22" t="b">
        <v>0</v>
      </c>
      <c r="I2381" s="22" t="b">
        <f>IF(COUNTIF([1]!Form_Responses1[[#All],[Instagram account
(ex. idenel_official - Do not put "@")]], LOWER(A2381)) &gt; 0, TRUE, FALSE)</f>
        <v>0</v>
      </c>
      <c r="J2381" s="23"/>
      <c r="K2381" s="20" t="str">
        <f>IFERROR(VLOOKUP(LOWER(A2381), '[1]설문지 응답 시트1'!I:N, 6, FALSE), "")</f>
        <v/>
      </c>
      <c r="L2381" s="22" t="b">
        <v>0</v>
      </c>
      <c r="M2381" s="22" t="b">
        <v>0</v>
      </c>
      <c r="N2381" s="20"/>
      <c r="O2381" s="21" t="str">
        <f>IF(ISBLANK(Table1[[#This Row],[예약일(확정)]]),"",Table1[[#This Row],[예약일(확정)]]+7)</f>
        <v/>
      </c>
      <c r="P2381" s="20"/>
      <c r="Q2381" s="20"/>
      <c r="R2381" s="20"/>
      <c r="S2381" s="20"/>
      <c r="T2381" s="20"/>
      <c r="U2381" s="19"/>
    </row>
    <row r="2382" spans="1:21" ht="17">
      <c r="A2382" s="119" t="s">
        <v>2576</v>
      </c>
      <c r="B2382" s="118" t="s">
        <v>2575</v>
      </c>
      <c r="C2382" s="121"/>
      <c r="D2382" s="15" t="s">
        <v>4</v>
      </c>
      <c r="E2382" s="11" t="str">
        <f ca="1">IF(AND(J2382&lt;&gt;"", O2382&lt;&gt;"", TODAY() &gt; O2382, N2382=""), "포스팅 지연",
IF(N2382&lt;&gt;"", "포스팅 완료",
IF(M2382=TRUE, "시술 완료",
IF(L2382=TRUE, "콘텐츠 가이드 전송",
IF(NOT(ISBLANK(J2382)), "예약 확정",
IF(I2382=TRUE, "구글폼 회신",
IF(H2382=TRUE, "구글폼 전송",
IF(G2382=TRUE, "거절",
IF(F2382=TRUE, "회신 수신",
"태핑 완료 회신대기")))))
))))</f>
        <v>태핑 완료 회신대기</v>
      </c>
      <c r="F2382" s="13" t="b">
        <v>0</v>
      </c>
      <c r="G2382" s="13" t="b">
        <v>0</v>
      </c>
      <c r="H2382" s="13" t="b">
        <v>0</v>
      </c>
      <c r="I2382" s="13" t="b">
        <f>IF(COUNTIF([1]!Form_Responses1[[#All],[Instagram account
(ex. idenel_official - Do not put "@")]], LOWER(A2382)) &gt; 0, TRUE, FALSE)</f>
        <v>0</v>
      </c>
      <c r="J2382" s="14"/>
      <c r="K2382" s="11" t="str">
        <f>IFERROR(VLOOKUP(LOWER(A2382), '[1]설문지 응답 시트1'!I:N, 6, FALSE), "")</f>
        <v/>
      </c>
      <c r="L2382" s="13" t="b">
        <v>0</v>
      </c>
      <c r="M2382" s="13" t="b">
        <v>0</v>
      </c>
      <c r="N2382" s="11"/>
      <c r="O2382" s="12" t="str">
        <f>IF(ISBLANK(Table1[[#This Row],[예약일(확정)]]),"",Table1[[#This Row],[예약일(확정)]]+7)</f>
        <v/>
      </c>
      <c r="P2382" s="11"/>
      <c r="Q2382" s="11"/>
      <c r="R2382" s="11"/>
      <c r="S2382" s="11"/>
      <c r="T2382" s="11"/>
      <c r="U2382" s="10"/>
    </row>
    <row r="2383" spans="1:21" ht="17">
      <c r="A2383" s="116" t="s">
        <v>2574</v>
      </c>
      <c r="B2383" s="112" t="s">
        <v>2573</v>
      </c>
      <c r="C2383" s="111"/>
      <c r="D2383" s="24" t="s">
        <v>4</v>
      </c>
      <c r="E2383" s="20" t="str">
        <f ca="1">IF(AND(J2383&lt;&gt;"", O2383&lt;&gt;"", TODAY() &gt; O2383, N2383=""), "포스팅 지연",
IF(N2383&lt;&gt;"", "포스팅 완료",
IF(M2383=TRUE, "시술 완료",
IF(L2383=TRUE, "콘텐츠 가이드 전송",
IF(NOT(ISBLANK(J2383)), "예약 확정",
IF(I2383=TRUE, "구글폼 회신",
IF(H2383=TRUE, "구글폼 전송",
IF(G2383=TRUE, "거절",
IF(F2383=TRUE, "회신 수신",
"태핑 완료 회신대기")))))
))))</f>
        <v>태핑 완료 회신대기</v>
      </c>
      <c r="F2383" s="22" t="b">
        <v>0</v>
      </c>
      <c r="G2383" s="22" t="b">
        <v>0</v>
      </c>
      <c r="H2383" s="22" t="b">
        <v>0</v>
      </c>
      <c r="I2383" s="22" t="b">
        <f>IF(COUNTIF([1]!Form_Responses1[[#All],[Instagram account
(ex. idenel_official - Do not put "@")]], LOWER(A2383)) &gt; 0, TRUE, FALSE)</f>
        <v>0</v>
      </c>
      <c r="J2383" s="23"/>
      <c r="K2383" s="20" t="str">
        <f>IFERROR(VLOOKUP(LOWER(A2383), '[1]설문지 응답 시트1'!I:N, 6, FALSE), "")</f>
        <v/>
      </c>
      <c r="L2383" s="22" t="b">
        <v>0</v>
      </c>
      <c r="M2383" s="22" t="b">
        <v>0</v>
      </c>
      <c r="N2383" s="20"/>
      <c r="O2383" s="21" t="str">
        <f>IF(ISBLANK(Table1[[#This Row],[예약일(확정)]]),"",Table1[[#This Row],[예약일(확정)]]+7)</f>
        <v/>
      </c>
      <c r="P2383" s="20"/>
      <c r="Q2383" s="20"/>
      <c r="R2383" s="20"/>
      <c r="S2383" s="20"/>
      <c r="T2383" s="20"/>
      <c r="U2383" s="19"/>
    </row>
    <row r="2384" spans="1:21" ht="17">
      <c r="A2384" s="119" t="s">
        <v>2572</v>
      </c>
      <c r="B2384" s="118" t="s">
        <v>2571</v>
      </c>
      <c r="C2384" s="121"/>
      <c r="D2384" s="15" t="s">
        <v>4</v>
      </c>
      <c r="E2384" s="11" t="str">
        <f ca="1">IF(AND(J2384&lt;&gt;"", O2384&lt;&gt;"", TODAY() &gt; O2384, N2384=""), "포스팅 지연",
IF(N2384&lt;&gt;"", "포스팅 완료",
IF(M2384=TRUE, "시술 완료",
IF(L2384=TRUE, "콘텐츠 가이드 전송",
IF(NOT(ISBLANK(J2384)), "예약 확정",
IF(I2384=TRUE, "구글폼 회신",
IF(H2384=TRUE, "구글폼 전송",
IF(G2384=TRUE, "거절",
IF(F2384=TRUE, "회신 수신",
"태핑 완료 회신대기")))))
))))</f>
        <v>태핑 완료 회신대기</v>
      </c>
      <c r="F2384" s="13" t="b">
        <v>0</v>
      </c>
      <c r="G2384" s="13" t="b">
        <v>0</v>
      </c>
      <c r="H2384" s="13" t="b">
        <v>0</v>
      </c>
      <c r="I2384" s="13" t="b">
        <f>IF(COUNTIF([1]!Form_Responses1[[#All],[Instagram account
(ex. idenel_official - Do not put "@")]], LOWER(A2384)) &gt; 0, TRUE, FALSE)</f>
        <v>0</v>
      </c>
      <c r="J2384" s="14"/>
      <c r="K2384" s="11" t="str">
        <f>IFERROR(VLOOKUP(LOWER(A2384), '[1]설문지 응답 시트1'!I:N, 6, FALSE), "")</f>
        <v/>
      </c>
      <c r="L2384" s="13" t="b">
        <v>0</v>
      </c>
      <c r="M2384" s="13" t="b">
        <v>0</v>
      </c>
      <c r="N2384" s="11"/>
      <c r="O2384" s="12" t="str">
        <f>IF(ISBLANK(Table1[[#This Row],[예약일(확정)]]),"",Table1[[#This Row],[예약일(확정)]]+7)</f>
        <v/>
      </c>
      <c r="P2384" s="11"/>
      <c r="Q2384" s="11"/>
      <c r="R2384" s="11"/>
      <c r="S2384" s="11"/>
      <c r="T2384" s="11"/>
      <c r="U2384" s="10"/>
    </row>
    <row r="2385" spans="1:21" ht="17">
      <c r="A2385" s="119" t="s">
        <v>2570</v>
      </c>
      <c r="B2385" s="102" t="s">
        <v>2569</v>
      </c>
      <c r="C2385" s="111"/>
      <c r="D2385" s="24" t="s">
        <v>4</v>
      </c>
      <c r="E2385" s="20" t="str">
        <f ca="1">IF(AND(J2385&lt;&gt;"", O2385&lt;&gt;"", TODAY() &gt; O2385, N2385=""), "포스팅 지연",
IF(N2385&lt;&gt;"", "포스팅 완료",
IF(M2385=TRUE, "시술 완료",
IF(L2385=TRUE, "콘텐츠 가이드 전송",
IF(NOT(ISBLANK(J2385)), "예약 확정",
IF(I2385=TRUE, "구글폼 회신",
IF(H2385=TRUE, "구글폼 전송",
IF(G2385=TRUE, "거절",
IF(F2385=TRUE, "회신 수신",
"태핑 완료 회신대기")))))
))))</f>
        <v>태핑 완료 회신대기</v>
      </c>
      <c r="F2385" s="22" t="b">
        <v>0</v>
      </c>
      <c r="G2385" s="22" t="b">
        <v>0</v>
      </c>
      <c r="H2385" s="22" t="b">
        <v>0</v>
      </c>
      <c r="I2385" s="22" t="b">
        <f>IF(COUNTIF([1]!Form_Responses1[[#All],[Instagram account
(ex. idenel_official - Do not put "@")]], LOWER(A2385)) &gt; 0, TRUE, FALSE)</f>
        <v>0</v>
      </c>
      <c r="J2385" s="23"/>
      <c r="K2385" s="20" t="str">
        <f>IFERROR(VLOOKUP(LOWER(A2385), '[1]설문지 응답 시트1'!I:N, 6, FALSE), "")</f>
        <v/>
      </c>
      <c r="L2385" s="22" t="b">
        <v>0</v>
      </c>
      <c r="M2385" s="22" t="b">
        <v>0</v>
      </c>
      <c r="N2385" s="20"/>
      <c r="O2385" s="21" t="str">
        <f>IF(ISBLANK(Table1[[#This Row],[예약일(확정)]]),"",Table1[[#This Row],[예약일(확정)]]+7)</f>
        <v/>
      </c>
      <c r="P2385" s="20"/>
      <c r="Q2385" s="20"/>
      <c r="R2385" s="20"/>
      <c r="S2385" s="20"/>
      <c r="T2385" s="20"/>
      <c r="U2385" s="19"/>
    </row>
    <row r="2386" spans="1:21" ht="17">
      <c r="A2386" s="119" t="s">
        <v>2568</v>
      </c>
      <c r="B2386" s="118" t="s">
        <v>2567</v>
      </c>
      <c r="C2386" s="121"/>
      <c r="D2386" s="15" t="s">
        <v>4</v>
      </c>
      <c r="E2386" s="11" t="str">
        <f ca="1">IF(AND(J2386&lt;&gt;"", O2386&lt;&gt;"", TODAY() &gt; O2386, N2386=""), "포스팅 지연",
IF(N2386&lt;&gt;"", "포스팅 완료",
IF(M2386=TRUE, "시술 완료",
IF(L2386=TRUE, "콘텐츠 가이드 전송",
IF(NOT(ISBLANK(J2386)), "예약 확정",
IF(I2386=TRUE, "구글폼 회신",
IF(H2386=TRUE, "구글폼 전송",
IF(G2386=TRUE, "거절",
IF(F2386=TRUE, "회신 수신",
"태핑 완료 회신대기")))))
))))</f>
        <v>태핑 완료 회신대기</v>
      </c>
      <c r="F2386" s="13" t="b">
        <v>0</v>
      </c>
      <c r="G2386" s="13" t="b">
        <v>0</v>
      </c>
      <c r="H2386" s="13" t="b">
        <v>0</v>
      </c>
      <c r="I2386" s="13" t="b">
        <f>IF(COUNTIF([1]!Form_Responses1[[#All],[Instagram account
(ex. idenel_official - Do not put "@")]], LOWER(A2386)) &gt; 0, TRUE, FALSE)</f>
        <v>0</v>
      </c>
      <c r="J2386" s="14"/>
      <c r="K2386" s="11" t="str">
        <f>IFERROR(VLOOKUP(LOWER(A2386), '[1]설문지 응답 시트1'!I:N, 6, FALSE), "")</f>
        <v/>
      </c>
      <c r="L2386" s="13" t="b">
        <v>0</v>
      </c>
      <c r="M2386" s="13" t="b">
        <v>0</v>
      </c>
      <c r="N2386" s="11"/>
      <c r="O2386" s="12" t="str">
        <f>IF(ISBLANK(Table1[[#This Row],[예약일(확정)]]),"",Table1[[#This Row],[예약일(확정)]]+7)</f>
        <v/>
      </c>
      <c r="P2386" s="11"/>
      <c r="Q2386" s="11"/>
      <c r="R2386" s="11"/>
      <c r="S2386" s="11"/>
      <c r="T2386" s="11"/>
      <c r="U2386" s="10"/>
    </row>
    <row r="2387" spans="1:21" ht="17">
      <c r="A2387" s="116" t="s">
        <v>2566</v>
      </c>
      <c r="B2387" s="112" t="s">
        <v>2565</v>
      </c>
      <c r="C2387" s="111"/>
      <c r="D2387" s="24" t="s">
        <v>4</v>
      </c>
      <c r="E2387" s="20" t="str">
        <f ca="1">IF(AND(J2387&lt;&gt;"", O2387&lt;&gt;"", TODAY() &gt; O2387, N2387=""), "포스팅 지연",
IF(N2387&lt;&gt;"", "포스팅 완료",
IF(M2387=TRUE, "시술 완료",
IF(L2387=TRUE, "콘텐츠 가이드 전송",
IF(NOT(ISBLANK(J2387)), "예약 확정",
IF(I2387=TRUE, "구글폼 회신",
IF(H2387=TRUE, "구글폼 전송",
IF(G2387=TRUE, "거절",
IF(F2387=TRUE, "회신 수신",
"태핑 완료 회신대기")))))
))))</f>
        <v>태핑 완료 회신대기</v>
      </c>
      <c r="F2387" s="22" t="b">
        <v>0</v>
      </c>
      <c r="G2387" s="22" t="b">
        <v>0</v>
      </c>
      <c r="H2387" s="22" t="b">
        <v>0</v>
      </c>
      <c r="I2387" s="22" t="b">
        <f>IF(COUNTIF([1]!Form_Responses1[[#All],[Instagram account
(ex. idenel_official - Do not put "@")]], LOWER(A2387)) &gt; 0, TRUE, FALSE)</f>
        <v>0</v>
      </c>
      <c r="J2387" s="23"/>
      <c r="K2387" s="20" t="str">
        <f>IFERROR(VLOOKUP(LOWER(A2387), '[1]설문지 응답 시트1'!I:N, 6, FALSE), "")</f>
        <v/>
      </c>
      <c r="L2387" s="22" t="b">
        <v>0</v>
      </c>
      <c r="M2387" s="22" t="b">
        <v>0</v>
      </c>
      <c r="N2387" s="20"/>
      <c r="O2387" s="21" t="str">
        <f>IF(ISBLANK(Table1[[#This Row],[예약일(확정)]]),"",Table1[[#This Row],[예약일(확정)]]+7)</f>
        <v/>
      </c>
      <c r="P2387" s="20"/>
      <c r="Q2387" s="20"/>
      <c r="R2387" s="20"/>
      <c r="S2387" s="20"/>
      <c r="T2387" s="20"/>
      <c r="U2387" s="19"/>
    </row>
    <row r="2388" spans="1:21" ht="17">
      <c r="A2388" s="119" t="s">
        <v>2564</v>
      </c>
      <c r="B2388" s="118" t="s">
        <v>2563</v>
      </c>
      <c r="C2388" s="121"/>
      <c r="D2388" s="15" t="s">
        <v>4</v>
      </c>
      <c r="E2388" s="11" t="str">
        <f ca="1">IF(AND(J2388&lt;&gt;"", O2388&lt;&gt;"", TODAY() &gt; O2388, N2388=""), "포스팅 지연",
IF(N2388&lt;&gt;"", "포스팅 완료",
IF(M2388=TRUE, "시술 완료",
IF(L2388=TRUE, "콘텐츠 가이드 전송",
IF(NOT(ISBLANK(J2388)), "예약 확정",
IF(I2388=TRUE, "구글폼 회신",
IF(H2388=TRUE, "구글폼 전송",
IF(G2388=TRUE, "거절",
IF(F2388=TRUE, "회신 수신",
"태핑 완료 회신대기")))))
))))</f>
        <v>태핑 완료 회신대기</v>
      </c>
      <c r="F2388" s="13" t="b">
        <v>0</v>
      </c>
      <c r="G2388" s="13" t="b">
        <v>0</v>
      </c>
      <c r="H2388" s="13" t="b">
        <v>0</v>
      </c>
      <c r="I2388" s="13" t="b">
        <f>IF(COUNTIF([1]!Form_Responses1[[#All],[Instagram account
(ex. idenel_official - Do not put "@")]], LOWER(A2388)) &gt; 0, TRUE, FALSE)</f>
        <v>0</v>
      </c>
      <c r="J2388" s="14"/>
      <c r="K2388" s="11" t="str">
        <f>IFERROR(VLOOKUP(LOWER(A2388), '[1]설문지 응답 시트1'!I:N, 6, FALSE), "")</f>
        <v/>
      </c>
      <c r="L2388" s="13" t="b">
        <v>0</v>
      </c>
      <c r="M2388" s="13" t="b">
        <v>0</v>
      </c>
      <c r="N2388" s="11"/>
      <c r="O2388" s="12" t="str">
        <f>IF(ISBLANK(Table1[[#This Row],[예약일(확정)]]),"",Table1[[#This Row],[예약일(확정)]]+7)</f>
        <v/>
      </c>
      <c r="P2388" s="11"/>
      <c r="Q2388" s="11"/>
      <c r="R2388" s="11"/>
      <c r="S2388" s="11"/>
      <c r="T2388" s="11"/>
      <c r="U2388" s="10"/>
    </row>
    <row r="2389" spans="1:21" ht="17">
      <c r="A2389" s="116" t="s">
        <v>2562</v>
      </c>
      <c r="B2389" s="112" t="s">
        <v>2561</v>
      </c>
      <c r="C2389" s="111"/>
      <c r="D2389" s="24" t="s">
        <v>4</v>
      </c>
      <c r="E2389" s="20" t="str">
        <f ca="1">IF(AND(J2389&lt;&gt;"", O2389&lt;&gt;"", TODAY() &gt; O2389, N2389=""), "포스팅 지연",
IF(N2389&lt;&gt;"", "포스팅 완료",
IF(M2389=TRUE, "시술 완료",
IF(L2389=TRUE, "콘텐츠 가이드 전송",
IF(NOT(ISBLANK(J2389)), "예약 확정",
IF(I2389=TRUE, "구글폼 회신",
IF(H2389=TRUE, "구글폼 전송",
IF(G2389=TRUE, "거절",
IF(F2389=TRUE, "회신 수신",
"태핑 완료 회신대기")))))
))))</f>
        <v>회신 수신</v>
      </c>
      <c r="F2389" s="22" t="b">
        <v>1</v>
      </c>
      <c r="G2389" s="22" t="b">
        <v>0</v>
      </c>
      <c r="H2389" s="22" t="b">
        <v>0</v>
      </c>
      <c r="I2389" s="22" t="b">
        <f>IF(COUNTIF([1]!Form_Responses1[[#All],[Instagram account
(ex. idenel_official - Do not put "@")]], LOWER(A2389)) &gt; 0, TRUE, FALSE)</f>
        <v>0</v>
      </c>
      <c r="J2389" s="23"/>
      <c r="K2389" s="20" t="str">
        <f>IFERROR(VLOOKUP(LOWER(A2389), '[1]설문지 응답 시트1'!I:N, 6, FALSE), "")</f>
        <v/>
      </c>
      <c r="L2389" s="22" t="b">
        <v>0</v>
      </c>
      <c r="M2389" s="22" t="b">
        <v>0</v>
      </c>
      <c r="N2389" s="20"/>
      <c r="O2389" s="21" t="str">
        <f>IF(ISBLANK(Table1[[#This Row],[예약일(확정)]]),"",Table1[[#This Row],[예약일(확정)]]+7)</f>
        <v/>
      </c>
      <c r="P2389" s="20"/>
      <c r="Q2389" s="20"/>
      <c r="R2389" s="20"/>
      <c r="S2389" s="20"/>
      <c r="T2389" s="20"/>
      <c r="U2389" s="19"/>
    </row>
    <row r="2390" spans="1:21" ht="17">
      <c r="A2390" s="116" t="s">
        <v>2560</v>
      </c>
      <c r="B2390" s="120" t="s">
        <v>2559</v>
      </c>
      <c r="C2390" s="121"/>
      <c r="D2390" s="15" t="s">
        <v>4</v>
      </c>
      <c r="E2390" s="11" t="str">
        <f ca="1">IF(AND(J2390&lt;&gt;"", O2390&lt;&gt;"", TODAY() &gt; O2390, N2390=""), "포스팅 지연",
IF(N2390&lt;&gt;"", "포스팅 완료",
IF(M2390=TRUE, "시술 완료",
IF(L2390=TRUE, "콘텐츠 가이드 전송",
IF(NOT(ISBLANK(J2390)), "예약 확정",
IF(I2390=TRUE, "구글폼 회신",
IF(H2390=TRUE, "구글폼 전송",
IF(G2390=TRUE, "거절",
IF(F2390=TRUE, "회신 수신",
"태핑 완료 회신대기")))))
))))</f>
        <v>태핑 완료 회신대기</v>
      </c>
      <c r="F2390" s="13" t="b">
        <v>0</v>
      </c>
      <c r="G2390" s="13" t="b">
        <v>0</v>
      </c>
      <c r="H2390" s="13" t="b">
        <v>0</v>
      </c>
      <c r="I2390" s="13" t="b">
        <f>IF(COUNTIF([1]!Form_Responses1[[#All],[Instagram account
(ex. idenel_official - Do not put "@")]], LOWER(A2390)) &gt; 0, TRUE, FALSE)</f>
        <v>0</v>
      </c>
      <c r="J2390" s="14"/>
      <c r="K2390" s="11" t="str">
        <f>IFERROR(VLOOKUP(LOWER(A2390), '[1]설문지 응답 시트1'!I:N, 6, FALSE), "")</f>
        <v/>
      </c>
      <c r="L2390" s="13" t="b">
        <v>0</v>
      </c>
      <c r="M2390" s="13" t="b">
        <v>0</v>
      </c>
      <c r="N2390" s="11"/>
      <c r="O2390" s="12" t="str">
        <f>IF(ISBLANK(Table1[[#This Row],[예약일(확정)]]),"",Table1[[#This Row],[예약일(확정)]]+7)</f>
        <v/>
      </c>
      <c r="P2390" s="11"/>
      <c r="Q2390" s="11"/>
      <c r="R2390" s="11"/>
      <c r="S2390" s="11"/>
      <c r="T2390" s="11"/>
      <c r="U2390" s="10"/>
    </row>
    <row r="2391" spans="1:21" ht="17">
      <c r="A2391" s="119" t="s">
        <v>2558</v>
      </c>
      <c r="B2391" s="102" t="s">
        <v>2557</v>
      </c>
      <c r="C2391" s="111"/>
      <c r="D2391" s="24" t="s">
        <v>4</v>
      </c>
      <c r="E2391" s="20" t="str">
        <f ca="1">IF(AND(J2391&lt;&gt;"", O2391&lt;&gt;"", TODAY() &gt; O2391, N2391=""), "포스팅 지연",
IF(N2391&lt;&gt;"", "포스팅 완료",
IF(M2391=TRUE, "시술 완료",
IF(L2391=TRUE, "콘텐츠 가이드 전송",
IF(NOT(ISBLANK(J2391)), "예약 확정",
IF(I2391=TRUE, "구글폼 회신",
IF(H2391=TRUE, "구글폼 전송",
IF(G2391=TRUE, "거절",
IF(F2391=TRUE, "회신 수신",
"태핑 완료 회신대기")))))
))))</f>
        <v>회신 수신</v>
      </c>
      <c r="F2391" s="22" t="b">
        <v>1</v>
      </c>
      <c r="G2391" s="22" t="b">
        <v>0</v>
      </c>
      <c r="H2391" s="22" t="b">
        <v>0</v>
      </c>
      <c r="I2391" s="22" t="b">
        <f>IF(COUNTIF([1]!Form_Responses1[[#All],[Instagram account
(ex. idenel_official - Do not put "@")]], LOWER(A2391)) &gt; 0, TRUE, FALSE)</f>
        <v>0</v>
      </c>
      <c r="J2391" s="23"/>
      <c r="K2391" s="20" t="str">
        <f>IFERROR(VLOOKUP(LOWER(A2391), '[1]설문지 응답 시트1'!I:N, 6, FALSE), "")</f>
        <v/>
      </c>
      <c r="L2391" s="22" t="b">
        <v>0</v>
      </c>
      <c r="M2391" s="22" t="b">
        <v>0</v>
      </c>
      <c r="N2391" s="20"/>
      <c r="O2391" s="21" t="str">
        <f>IF(ISBLANK(Table1[[#This Row],[예약일(확정)]]),"",Table1[[#This Row],[예약일(확정)]]+7)</f>
        <v/>
      </c>
      <c r="P2391" s="20"/>
      <c r="Q2391" s="20"/>
      <c r="R2391" s="20"/>
      <c r="S2391" s="20"/>
      <c r="T2391" s="20"/>
      <c r="U2391" s="19"/>
    </row>
    <row r="2392" spans="1:21" ht="17">
      <c r="A2392" s="116" t="s">
        <v>2556</v>
      </c>
      <c r="B2392" s="120" t="s">
        <v>2555</v>
      </c>
      <c r="C2392" s="121"/>
      <c r="D2392" s="15" t="s">
        <v>4</v>
      </c>
      <c r="E2392" s="11" t="str">
        <f ca="1">IF(AND(J2392&lt;&gt;"", O2392&lt;&gt;"", TODAY() &gt; O2392, N2392=""), "포스팅 지연",
IF(N2392&lt;&gt;"", "포스팅 완료",
IF(M2392=TRUE, "시술 완료",
IF(L2392=TRUE, "콘텐츠 가이드 전송",
IF(NOT(ISBLANK(J2392)), "예약 확정",
IF(I2392=TRUE, "구글폼 회신",
IF(H2392=TRUE, "구글폼 전송",
IF(G2392=TRUE, "거절",
IF(F2392=TRUE, "회신 수신",
"태핑 완료 회신대기")))))
))))</f>
        <v>태핑 완료 회신대기</v>
      </c>
      <c r="F2392" s="13" t="b">
        <v>0</v>
      </c>
      <c r="G2392" s="13" t="b">
        <v>0</v>
      </c>
      <c r="H2392" s="13" t="b">
        <v>0</v>
      </c>
      <c r="I2392" s="13" t="b">
        <f>IF(COUNTIF([1]!Form_Responses1[[#All],[Instagram account
(ex. idenel_official - Do not put "@")]], LOWER(A2392)) &gt; 0, TRUE, FALSE)</f>
        <v>0</v>
      </c>
      <c r="J2392" s="14"/>
      <c r="K2392" s="11" t="str">
        <f>IFERROR(VLOOKUP(LOWER(A2392), '[1]설문지 응답 시트1'!I:N, 6, FALSE), "")</f>
        <v/>
      </c>
      <c r="L2392" s="13" t="b">
        <v>0</v>
      </c>
      <c r="M2392" s="13" t="b">
        <v>0</v>
      </c>
      <c r="N2392" s="11"/>
      <c r="O2392" s="12" t="str">
        <f>IF(ISBLANK(Table1[[#This Row],[예약일(확정)]]),"",Table1[[#This Row],[예약일(확정)]]+7)</f>
        <v/>
      </c>
      <c r="P2392" s="11"/>
      <c r="Q2392" s="11"/>
      <c r="R2392" s="11"/>
      <c r="S2392" s="11"/>
      <c r="T2392" s="11"/>
      <c r="U2392" s="10"/>
    </row>
    <row r="2393" spans="1:21" ht="17">
      <c r="A2393" s="116" t="s">
        <v>2554</v>
      </c>
      <c r="B2393" s="112" t="s">
        <v>2553</v>
      </c>
      <c r="C2393" s="111"/>
      <c r="D2393" s="24" t="s">
        <v>4</v>
      </c>
      <c r="E2393" s="20" t="str">
        <f ca="1">IF(AND(J2393&lt;&gt;"", O2393&lt;&gt;"", TODAY() &gt; O2393, N2393=""), "포스팅 지연",
IF(N2393&lt;&gt;"", "포스팅 완료",
IF(M2393=TRUE, "시술 완료",
IF(L2393=TRUE, "콘텐츠 가이드 전송",
IF(NOT(ISBLANK(J2393)), "예약 확정",
IF(I2393=TRUE, "구글폼 회신",
IF(H2393=TRUE, "구글폼 전송",
IF(G2393=TRUE, "거절",
IF(F2393=TRUE, "회신 수신",
"태핑 완료 회신대기")))))
))))</f>
        <v>태핑 완료 회신대기</v>
      </c>
      <c r="F2393" s="22" t="b">
        <v>0</v>
      </c>
      <c r="G2393" s="22" t="b">
        <v>0</v>
      </c>
      <c r="H2393" s="22" t="b">
        <v>0</v>
      </c>
      <c r="I2393" s="22" t="b">
        <f>IF(COUNTIF([1]!Form_Responses1[[#All],[Instagram account
(ex. idenel_official - Do not put "@")]], LOWER(A2393)) &gt; 0, TRUE, FALSE)</f>
        <v>0</v>
      </c>
      <c r="J2393" s="23"/>
      <c r="K2393" s="20" t="str">
        <f>IFERROR(VLOOKUP(LOWER(A2393), '[1]설문지 응답 시트1'!I:N, 6, FALSE), "")</f>
        <v/>
      </c>
      <c r="L2393" s="22" t="b">
        <v>0</v>
      </c>
      <c r="M2393" s="22" t="b">
        <v>0</v>
      </c>
      <c r="N2393" s="20"/>
      <c r="O2393" s="21" t="str">
        <f>IF(ISBLANK(Table1[[#This Row],[예약일(확정)]]),"",Table1[[#This Row],[예약일(확정)]]+7)</f>
        <v/>
      </c>
      <c r="P2393" s="20"/>
      <c r="Q2393" s="20"/>
      <c r="R2393" s="20"/>
      <c r="S2393" s="20"/>
      <c r="T2393" s="20"/>
      <c r="U2393" s="19"/>
    </row>
    <row r="2394" spans="1:21" ht="17">
      <c r="A2394" s="119" t="s">
        <v>2552</v>
      </c>
      <c r="B2394" s="118" t="s">
        <v>2551</v>
      </c>
      <c r="C2394" s="121"/>
      <c r="D2394" s="15" t="s">
        <v>4</v>
      </c>
      <c r="E2394" s="11" t="str">
        <f ca="1">IF(AND(J2394&lt;&gt;"", O2394&lt;&gt;"", TODAY() &gt; O2394, N2394=""), "포스팅 지연",
IF(N2394&lt;&gt;"", "포스팅 완료",
IF(M2394=TRUE, "시술 완료",
IF(L2394=TRUE, "콘텐츠 가이드 전송",
IF(NOT(ISBLANK(J2394)), "예약 확정",
IF(I2394=TRUE, "구글폼 회신",
IF(H2394=TRUE, "구글폼 전송",
IF(G2394=TRUE, "거절",
IF(F2394=TRUE, "회신 수신",
"태핑 완료 회신대기")))))
))))</f>
        <v>태핑 완료 회신대기</v>
      </c>
      <c r="F2394" s="13" t="b">
        <v>0</v>
      </c>
      <c r="G2394" s="13" t="b">
        <v>0</v>
      </c>
      <c r="H2394" s="13" t="b">
        <v>0</v>
      </c>
      <c r="I2394" s="13" t="b">
        <f>IF(COUNTIF([1]!Form_Responses1[[#All],[Instagram account
(ex. idenel_official - Do not put "@")]], LOWER(A2394)) &gt; 0, TRUE, FALSE)</f>
        <v>0</v>
      </c>
      <c r="J2394" s="14"/>
      <c r="K2394" s="11" t="str">
        <f>IFERROR(VLOOKUP(LOWER(A2394), '[1]설문지 응답 시트1'!I:N, 6, FALSE), "")</f>
        <v/>
      </c>
      <c r="L2394" s="13" t="b">
        <v>0</v>
      </c>
      <c r="M2394" s="13" t="b">
        <v>0</v>
      </c>
      <c r="N2394" s="11"/>
      <c r="O2394" s="12" t="str">
        <f>IF(ISBLANK(Table1[[#This Row],[예약일(확정)]]),"",Table1[[#This Row],[예약일(확정)]]+7)</f>
        <v/>
      </c>
      <c r="P2394" s="11"/>
      <c r="Q2394" s="11"/>
      <c r="R2394" s="11"/>
      <c r="S2394" s="11"/>
      <c r="T2394" s="11"/>
      <c r="U2394" s="10"/>
    </row>
    <row r="2395" spans="1:21" ht="17">
      <c r="A2395" s="119" t="s">
        <v>2550</v>
      </c>
      <c r="B2395" s="102" t="s">
        <v>2549</v>
      </c>
      <c r="C2395" s="111"/>
      <c r="D2395" s="24" t="s">
        <v>4</v>
      </c>
      <c r="E2395" s="20" t="str">
        <f ca="1">IF(AND(J2395&lt;&gt;"", O2395&lt;&gt;"", TODAY() &gt; O2395, N2395=""), "포스팅 지연",
IF(N2395&lt;&gt;"", "포스팅 완료",
IF(M2395=TRUE, "시술 완료",
IF(L2395=TRUE, "콘텐츠 가이드 전송",
IF(NOT(ISBLANK(J2395)), "예약 확정",
IF(I2395=TRUE, "구글폼 회신",
IF(H2395=TRUE, "구글폼 전송",
IF(G2395=TRUE, "거절",
IF(F2395=TRUE, "회신 수신",
"태핑 완료 회신대기")))))
))))</f>
        <v>태핑 완료 회신대기</v>
      </c>
      <c r="F2395" s="22" t="b">
        <v>0</v>
      </c>
      <c r="G2395" s="22" t="b">
        <v>0</v>
      </c>
      <c r="H2395" s="22" t="b">
        <v>0</v>
      </c>
      <c r="I2395" s="22" t="b">
        <f>IF(COUNTIF([1]!Form_Responses1[[#All],[Instagram account
(ex. idenel_official - Do not put "@")]], LOWER(A2395)) &gt; 0, TRUE, FALSE)</f>
        <v>0</v>
      </c>
      <c r="J2395" s="23"/>
      <c r="K2395" s="20" t="str">
        <f>IFERROR(VLOOKUP(LOWER(A2395), '[1]설문지 응답 시트1'!I:N, 6, FALSE), "")</f>
        <v/>
      </c>
      <c r="L2395" s="22" t="b">
        <v>0</v>
      </c>
      <c r="M2395" s="22" t="b">
        <v>0</v>
      </c>
      <c r="N2395" s="20"/>
      <c r="O2395" s="21" t="str">
        <f>IF(ISBLANK(Table1[[#This Row],[예약일(확정)]]),"",Table1[[#This Row],[예약일(확정)]]+7)</f>
        <v/>
      </c>
      <c r="P2395" s="20"/>
      <c r="Q2395" s="20"/>
      <c r="R2395" s="20"/>
      <c r="S2395" s="20"/>
      <c r="T2395" s="20"/>
      <c r="U2395" s="19"/>
    </row>
    <row r="2396" spans="1:21" ht="17">
      <c r="A2396" s="116" t="s">
        <v>2548</v>
      </c>
      <c r="B2396" s="120" t="s">
        <v>2547</v>
      </c>
      <c r="C2396" s="121"/>
      <c r="D2396" s="15" t="s">
        <v>4</v>
      </c>
      <c r="E2396" s="11" t="str">
        <f ca="1">IF(AND(J2396&lt;&gt;"", O2396&lt;&gt;"", TODAY() &gt; O2396, N2396=""), "포스팅 지연",
IF(N2396&lt;&gt;"", "포스팅 완료",
IF(M2396=TRUE, "시술 완료",
IF(L2396=TRUE, "콘텐츠 가이드 전송",
IF(NOT(ISBLANK(J2396)), "예약 확정",
IF(I2396=TRUE, "구글폼 회신",
IF(H2396=TRUE, "구글폼 전송",
IF(G2396=TRUE, "거절",
IF(F2396=TRUE, "회신 수신",
"태핑 완료 회신대기")))))
))))</f>
        <v>태핑 완료 회신대기</v>
      </c>
      <c r="F2396" s="13" t="b">
        <v>0</v>
      </c>
      <c r="G2396" s="13" t="b">
        <v>0</v>
      </c>
      <c r="H2396" s="13" t="b">
        <v>0</v>
      </c>
      <c r="I2396" s="13" t="b">
        <f>IF(COUNTIF([1]!Form_Responses1[[#All],[Instagram account
(ex. idenel_official - Do not put "@")]], LOWER(A2396)) &gt; 0, TRUE, FALSE)</f>
        <v>0</v>
      </c>
      <c r="J2396" s="14"/>
      <c r="K2396" s="11" t="str">
        <f>IFERROR(VLOOKUP(LOWER(A2396), '[1]설문지 응답 시트1'!I:N, 6, FALSE), "")</f>
        <v/>
      </c>
      <c r="L2396" s="13" t="b">
        <v>0</v>
      </c>
      <c r="M2396" s="13" t="b">
        <v>0</v>
      </c>
      <c r="N2396" s="11"/>
      <c r="O2396" s="12" t="str">
        <f>IF(ISBLANK(Table1[[#This Row],[예약일(확정)]]),"",Table1[[#This Row],[예약일(확정)]]+7)</f>
        <v/>
      </c>
      <c r="P2396" s="11"/>
      <c r="Q2396" s="11"/>
      <c r="R2396" s="11"/>
      <c r="S2396" s="11"/>
      <c r="T2396" s="11"/>
      <c r="U2396" s="10"/>
    </row>
    <row r="2397" spans="1:21" ht="17">
      <c r="A2397" s="116" t="s">
        <v>2546</v>
      </c>
      <c r="B2397" s="112" t="s">
        <v>2545</v>
      </c>
      <c r="C2397" s="111"/>
      <c r="D2397" s="24" t="s">
        <v>4</v>
      </c>
      <c r="E2397" s="20" t="str">
        <f ca="1">IF(AND(J2397&lt;&gt;"", O2397&lt;&gt;"", TODAY() &gt; O2397, N2397=""), "포스팅 지연",
IF(N2397&lt;&gt;"", "포스팅 완료",
IF(M2397=TRUE, "시술 완료",
IF(L2397=TRUE, "콘텐츠 가이드 전송",
IF(NOT(ISBLANK(J2397)), "예약 확정",
IF(I2397=TRUE, "구글폼 회신",
IF(H2397=TRUE, "구글폼 전송",
IF(G2397=TRUE, "거절",
IF(F2397=TRUE, "회신 수신",
"태핑 완료 회신대기")))))
))))</f>
        <v>태핑 완료 회신대기</v>
      </c>
      <c r="F2397" s="22" t="b">
        <v>0</v>
      </c>
      <c r="G2397" s="22" t="b">
        <v>0</v>
      </c>
      <c r="H2397" s="22" t="b">
        <v>0</v>
      </c>
      <c r="I2397" s="22" t="b">
        <f>IF(COUNTIF([1]!Form_Responses1[[#All],[Instagram account
(ex. idenel_official - Do not put "@")]], LOWER(A2397)) &gt; 0, TRUE, FALSE)</f>
        <v>0</v>
      </c>
      <c r="J2397" s="23"/>
      <c r="K2397" s="20" t="str">
        <f>IFERROR(VLOOKUP(LOWER(A2397), '[1]설문지 응답 시트1'!I:N, 6, FALSE), "")</f>
        <v/>
      </c>
      <c r="L2397" s="22" t="b">
        <v>0</v>
      </c>
      <c r="M2397" s="22" t="b">
        <v>0</v>
      </c>
      <c r="N2397" s="20"/>
      <c r="O2397" s="21" t="str">
        <f>IF(ISBLANK(Table1[[#This Row],[예약일(확정)]]),"",Table1[[#This Row],[예약일(확정)]]+7)</f>
        <v/>
      </c>
      <c r="P2397" s="20"/>
      <c r="Q2397" s="20"/>
      <c r="R2397" s="20"/>
      <c r="S2397" s="20"/>
      <c r="T2397" s="20"/>
      <c r="U2397" s="19"/>
    </row>
    <row r="2398" spans="1:21" ht="17">
      <c r="A2398" s="119" t="s">
        <v>2544</v>
      </c>
      <c r="B2398" s="102" t="s">
        <v>2543</v>
      </c>
      <c r="C2398" s="101"/>
      <c r="D2398" s="15" t="s">
        <v>4</v>
      </c>
      <c r="E2398" s="11" t="str">
        <f ca="1">IF(AND(J2398&lt;&gt;"", O2398&lt;&gt;"", TODAY() &gt; O2398, N2398=""), "포스팅 지연",
IF(N2398&lt;&gt;"", "포스팅 완료",
IF(M2398=TRUE, "시술 완료",
IF(L2398=TRUE, "콘텐츠 가이드 전송",
IF(NOT(ISBLANK(J2398)), "예약 확정",
IF(I2398=TRUE, "구글폼 회신",
IF(H2398=TRUE, "구글폼 전송",
IF(G2398=TRUE, "거절",
IF(F2398=TRUE, "회신 수신",
"태핑 완료 회신대기")))))
))))</f>
        <v>구글폼 전송</v>
      </c>
      <c r="F2398" s="13" t="b">
        <v>1</v>
      </c>
      <c r="G2398" s="13" t="b">
        <v>0</v>
      </c>
      <c r="H2398" s="13" t="b">
        <v>1</v>
      </c>
      <c r="I2398" s="13" t="b">
        <f>IF(COUNTIF([1]!Form_Responses1[[#All],[Instagram account
(ex. idenel_official - Do not put "@")]], LOWER(A2398)) &gt; 0, TRUE, FALSE)</f>
        <v>0</v>
      </c>
      <c r="J2398" s="14"/>
      <c r="K2398" s="11" t="str">
        <f>IFERROR(VLOOKUP(LOWER(A2398), '[1]설문지 응답 시트1'!I:N, 6, FALSE), "")</f>
        <v/>
      </c>
      <c r="L2398" s="13" t="b">
        <v>0</v>
      </c>
      <c r="M2398" s="13" t="b">
        <v>0</v>
      </c>
      <c r="N2398" s="11"/>
      <c r="O2398" s="12" t="str">
        <f>IF(ISBLANK(Table1[[#This Row],[예약일(확정)]]),"",Table1[[#This Row],[예약일(확정)]]+7)</f>
        <v/>
      </c>
      <c r="P2398" s="11"/>
      <c r="Q2398" s="11"/>
      <c r="R2398" s="11"/>
      <c r="S2398" s="11"/>
      <c r="T2398" s="11"/>
      <c r="U2398" s="10"/>
    </row>
    <row r="2399" spans="1:21" ht="17">
      <c r="A2399" s="116" t="s">
        <v>2542</v>
      </c>
      <c r="B2399" s="120" t="s">
        <v>2541</v>
      </c>
      <c r="C2399" s="117"/>
      <c r="D2399" s="24" t="s">
        <v>4</v>
      </c>
      <c r="E2399" s="20" t="str">
        <f ca="1">IF(AND(J2399&lt;&gt;"", O2399&lt;&gt;"", TODAY() &gt; O2399, N2399=""), "포스팅 지연",
IF(N2399&lt;&gt;"", "포스팅 완료",
IF(M2399=TRUE, "시술 완료",
IF(L2399=TRUE, "콘텐츠 가이드 전송",
IF(NOT(ISBLANK(J2399)), "예약 확정",
IF(I2399=TRUE, "구글폼 회신",
IF(H2399=TRUE, "구글폼 전송",
IF(G2399=TRUE, "거절",
IF(F2399=TRUE, "회신 수신",
"태핑 완료 회신대기")))))
))))</f>
        <v>태핑 완료 회신대기</v>
      </c>
      <c r="F2399" s="22" t="b">
        <v>0</v>
      </c>
      <c r="G2399" s="22" t="b">
        <v>0</v>
      </c>
      <c r="H2399" s="22" t="b">
        <v>0</v>
      </c>
      <c r="I2399" s="22" t="b">
        <f>IF(COUNTIF([1]!Form_Responses1[[#All],[Instagram account
(ex. idenel_official - Do not put "@")]], LOWER(A2399)) &gt; 0, TRUE, FALSE)</f>
        <v>0</v>
      </c>
      <c r="J2399" s="23"/>
      <c r="K2399" s="20" t="str">
        <f>IFERROR(VLOOKUP(LOWER(A2399), '[1]설문지 응답 시트1'!I:N, 6, FALSE), "")</f>
        <v/>
      </c>
      <c r="L2399" s="22" t="b">
        <v>0</v>
      </c>
      <c r="M2399" s="22" t="b">
        <v>0</v>
      </c>
      <c r="N2399" s="20"/>
      <c r="O2399" s="21" t="str">
        <f>IF(ISBLANK(Table1[[#This Row],[예약일(확정)]]),"",Table1[[#This Row],[예약일(확정)]]+7)</f>
        <v/>
      </c>
      <c r="P2399" s="20"/>
      <c r="Q2399" s="20"/>
      <c r="R2399" s="20"/>
      <c r="S2399" s="20"/>
      <c r="T2399" s="20"/>
      <c r="U2399" s="19"/>
    </row>
    <row r="2400" spans="1:21" ht="17">
      <c r="A2400" s="119" t="s">
        <v>2540</v>
      </c>
      <c r="B2400" s="102" t="s">
        <v>2539</v>
      </c>
      <c r="C2400" s="101"/>
      <c r="D2400" s="15" t="s">
        <v>4</v>
      </c>
      <c r="E2400" s="11" t="str">
        <f ca="1">IF(AND(J2400&lt;&gt;"", O2400&lt;&gt;"", TODAY() &gt; O2400, N2400=""), "포스팅 지연",
IF(N2400&lt;&gt;"", "포스팅 완료",
IF(M2400=TRUE, "시술 완료",
IF(L2400=TRUE, "콘텐츠 가이드 전송",
IF(NOT(ISBLANK(J2400)), "예약 확정",
IF(I2400=TRUE, "구글폼 회신",
IF(H2400=TRUE, "구글폼 전송",
IF(G2400=TRUE, "거절",
IF(F2400=TRUE, "회신 수신",
"태핑 완료 회신대기")))))
))))</f>
        <v>태핑 완료 회신대기</v>
      </c>
      <c r="F2400" s="13" t="b">
        <v>0</v>
      </c>
      <c r="G2400" s="13" t="b">
        <v>0</v>
      </c>
      <c r="H2400" s="13" t="b">
        <v>0</v>
      </c>
      <c r="I2400" s="13" t="b">
        <f>IF(COUNTIF([1]!Form_Responses1[[#All],[Instagram account
(ex. idenel_official - Do not put "@")]], LOWER(A2400)) &gt; 0, TRUE, FALSE)</f>
        <v>0</v>
      </c>
      <c r="J2400" s="14"/>
      <c r="K2400" s="11" t="str">
        <f>IFERROR(VLOOKUP(LOWER(A2400), '[1]설문지 응답 시트1'!I:N, 6, FALSE), "")</f>
        <v/>
      </c>
      <c r="L2400" s="13" t="b">
        <v>0</v>
      </c>
      <c r="M2400" s="13" t="b">
        <v>0</v>
      </c>
      <c r="N2400" s="11"/>
      <c r="O2400" s="12" t="str">
        <f>IF(ISBLANK(Table1[[#This Row],[예약일(확정)]]),"",Table1[[#This Row],[예약일(확정)]]+7)</f>
        <v/>
      </c>
      <c r="P2400" s="11"/>
      <c r="Q2400" s="11"/>
      <c r="R2400" s="11"/>
      <c r="S2400" s="11"/>
      <c r="T2400" s="11"/>
      <c r="U2400" s="10"/>
    </row>
    <row r="2401" spans="1:21" ht="17">
      <c r="A2401" s="119" t="s">
        <v>2538</v>
      </c>
      <c r="B2401" s="118" t="s">
        <v>2537</v>
      </c>
      <c r="C2401" s="117"/>
      <c r="D2401" s="24" t="s">
        <v>4</v>
      </c>
      <c r="E2401" s="20" t="str">
        <f ca="1">IF(AND(J2401&lt;&gt;"", O2401&lt;&gt;"", TODAY() &gt; O2401, N2401=""), "포스팅 지연",
IF(N2401&lt;&gt;"", "포스팅 완료",
IF(M2401=TRUE, "시술 완료",
IF(L2401=TRUE, "콘텐츠 가이드 전송",
IF(NOT(ISBLANK(J2401)), "예약 확정",
IF(I2401=TRUE, "구글폼 회신",
IF(H2401=TRUE, "구글폼 전송",
IF(G2401=TRUE, "거절",
IF(F2401=TRUE, "회신 수신",
"태핑 완료 회신대기")))))
))))</f>
        <v>회신 수신</v>
      </c>
      <c r="F2401" s="22" t="b">
        <v>1</v>
      </c>
      <c r="G2401" s="22" t="b">
        <v>0</v>
      </c>
      <c r="H2401" s="22" t="b">
        <v>0</v>
      </c>
      <c r="I2401" s="22" t="b">
        <f>IF(COUNTIF([1]!Form_Responses1[[#All],[Instagram account
(ex. idenel_official - Do not put "@")]], LOWER(A2401)) &gt; 0, TRUE, FALSE)</f>
        <v>0</v>
      </c>
      <c r="J2401" s="23"/>
      <c r="K2401" s="20" t="str">
        <f>IFERROR(VLOOKUP(LOWER(A2401), '[1]설문지 응답 시트1'!I:N, 6, FALSE), "")</f>
        <v/>
      </c>
      <c r="L2401" s="22" t="b">
        <v>0</v>
      </c>
      <c r="M2401" s="22" t="b">
        <v>0</v>
      </c>
      <c r="N2401" s="20"/>
      <c r="O2401" s="21" t="str">
        <f>IF(ISBLANK(Table1[[#This Row],[예약일(확정)]]),"",Table1[[#This Row],[예약일(확정)]]+7)</f>
        <v/>
      </c>
      <c r="P2401" s="20"/>
      <c r="Q2401" s="20"/>
      <c r="R2401" s="20"/>
      <c r="S2401" s="20"/>
      <c r="T2401" s="20"/>
      <c r="U2401" s="19"/>
    </row>
    <row r="2402" spans="1:21" ht="17">
      <c r="A2402" s="119" t="s">
        <v>2536</v>
      </c>
      <c r="B2402" s="102" t="s">
        <v>2535</v>
      </c>
      <c r="C2402" s="101"/>
      <c r="D2402" s="15" t="s">
        <v>4</v>
      </c>
      <c r="E2402" s="11" t="str">
        <f ca="1">IF(AND(J2402&lt;&gt;"", O2402&lt;&gt;"", TODAY() &gt; O2402, N2402=""), "포스팅 지연",
IF(N2402&lt;&gt;"", "포스팅 완료",
IF(M2402=TRUE, "시술 완료",
IF(L2402=TRUE, "콘텐츠 가이드 전송",
IF(NOT(ISBLANK(J2402)), "예약 확정",
IF(I2402=TRUE, "구글폼 회신",
IF(H2402=TRUE, "구글폼 전송",
IF(G2402=TRUE, "거절",
IF(F2402=TRUE, "회신 수신",
"태핑 완료 회신대기")))))
))))</f>
        <v>태핑 완료 회신대기</v>
      </c>
      <c r="F2402" s="13" t="b">
        <v>0</v>
      </c>
      <c r="G2402" s="13" t="b">
        <v>0</v>
      </c>
      <c r="H2402" s="13" t="b">
        <v>0</v>
      </c>
      <c r="I2402" s="13" t="b">
        <f>IF(COUNTIF([1]!Form_Responses1[[#All],[Instagram account
(ex. idenel_official - Do not put "@")]], LOWER(A2402)) &gt; 0, TRUE, FALSE)</f>
        <v>0</v>
      </c>
      <c r="J2402" s="14"/>
      <c r="K2402" s="11" t="str">
        <f>IFERROR(VLOOKUP(LOWER(A2402), '[1]설문지 응답 시트1'!I:N, 6, FALSE), "")</f>
        <v/>
      </c>
      <c r="L2402" s="13" t="b">
        <v>0</v>
      </c>
      <c r="M2402" s="13" t="b">
        <v>0</v>
      </c>
      <c r="N2402" s="11"/>
      <c r="O2402" s="12" t="str">
        <f>IF(ISBLANK(Table1[[#This Row],[예약일(확정)]]),"",Table1[[#This Row],[예약일(확정)]]+7)</f>
        <v/>
      </c>
      <c r="P2402" s="11"/>
      <c r="Q2402" s="11"/>
      <c r="R2402" s="11"/>
      <c r="S2402" s="11"/>
      <c r="T2402" s="11"/>
      <c r="U2402" s="10"/>
    </row>
    <row r="2403" spans="1:21" ht="17">
      <c r="A2403" s="116" t="s">
        <v>2534</v>
      </c>
      <c r="B2403" s="120" t="s">
        <v>2533</v>
      </c>
      <c r="C2403" s="117"/>
      <c r="D2403" s="24" t="s">
        <v>4</v>
      </c>
      <c r="E2403" s="20" t="str">
        <f ca="1">IF(AND(J2403&lt;&gt;"", O2403&lt;&gt;"", TODAY() &gt; O2403, N2403=""), "포스팅 지연",
IF(N2403&lt;&gt;"", "포스팅 완료",
IF(M2403=TRUE, "시술 완료",
IF(L2403=TRUE, "콘텐츠 가이드 전송",
IF(NOT(ISBLANK(J2403)), "예약 확정",
IF(I2403=TRUE, "구글폼 회신",
IF(H2403=TRUE, "구글폼 전송",
IF(G2403=TRUE, "거절",
IF(F2403=TRUE, "회신 수신",
"태핑 완료 회신대기")))))
))))</f>
        <v>태핑 완료 회신대기</v>
      </c>
      <c r="F2403" s="22" t="b">
        <v>0</v>
      </c>
      <c r="G2403" s="22" t="b">
        <v>0</v>
      </c>
      <c r="H2403" s="22" t="b">
        <v>0</v>
      </c>
      <c r="I2403" s="22" t="b">
        <f>IF(COUNTIF([1]!Form_Responses1[[#All],[Instagram account
(ex. idenel_official - Do not put "@")]], LOWER(A2403)) &gt; 0, TRUE, FALSE)</f>
        <v>0</v>
      </c>
      <c r="J2403" s="23"/>
      <c r="K2403" s="20" t="str">
        <f>IFERROR(VLOOKUP(LOWER(A2403), '[1]설문지 응답 시트1'!I:N, 6, FALSE), "")</f>
        <v/>
      </c>
      <c r="L2403" s="22" t="b">
        <v>0</v>
      </c>
      <c r="M2403" s="22" t="b">
        <v>0</v>
      </c>
      <c r="N2403" s="20"/>
      <c r="O2403" s="21" t="str">
        <f>IF(ISBLANK(Table1[[#This Row],[예약일(확정)]]),"",Table1[[#This Row],[예약일(확정)]]+7)</f>
        <v/>
      </c>
      <c r="P2403" s="20"/>
      <c r="Q2403" s="20"/>
      <c r="R2403" s="20"/>
      <c r="S2403" s="20"/>
      <c r="T2403" s="20"/>
      <c r="U2403" s="19"/>
    </row>
    <row r="2404" spans="1:21" ht="17">
      <c r="A2404" s="119" t="s">
        <v>2532</v>
      </c>
      <c r="B2404" s="102" t="s">
        <v>2531</v>
      </c>
      <c r="C2404" s="101"/>
      <c r="D2404" s="15" t="s">
        <v>4</v>
      </c>
      <c r="E2404" s="11" t="str">
        <f ca="1">IF(AND(J2404&lt;&gt;"", O2404&lt;&gt;"", TODAY() &gt; O2404, N2404=""), "포스팅 지연",
IF(N2404&lt;&gt;"", "포스팅 완료",
IF(M2404=TRUE, "시술 완료",
IF(L2404=TRUE, "콘텐츠 가이드 전송",
IF(NOT(ISBLANK(J2404)), "예약 확정",
IF(I2404=TRUE, "구글폼 회신",
IF(H2404=TRUE, "구글폼 전송",
IF(G2404=TRUE, "거절",
IF(F2404=TRUE, "회신 수신",
"태핑 완료 회신대기")))))
))))</f>
        <v>태핑 완료 회신대기</v>
      </c>
      <c r="F2404" s="13" t="b">
        <v>0</v>
      </c>
      <c r="G2404" s="13" t="b">
        <v>0</v>
      </c>
      <c r="H2404" s="13" t="b">
        <v>0</v>
      </c>
      <c r="I2404" s="13" t="b">
        <f>IF(COUNTIF([1]!Form_Responses1[[#All],[Instagram account
(ex. idenel_official - Do not put "@")]], LOWER(A2404)) &gt; 0, TRUE, FALSE)</f>
        <v>0</v>
      </c>
      <c r="J2404" s="14"/>
      <c r="K2404" s="11" t="str">
        <f>IFERROR(VLOOKUP(LOWER(A2404), '[1]설문지 응답 시트1'!I:N, 6, FALSE), "")</f>
        <v/>
      </c>
      <c r="L2404" s="13" t="b">
        <v>0</v>
      </c>
      <c r="M2404" s="13" t="b">
        <v>0</v>
      </c>
      <c r="N2404" s="11"/>
      <c r="O2404" s="12" t="str">
        <f>IF(ISBLANK(Table1[[#This Row],[예약일(확정)]]),"",Table1[[#This Row],[예약일(확정)]]+7)</f>
        <v/>
      </c>
      <c r="P2404" s="11"/>
      <c r="Q2404" s="11"/>
      <c r="R2404" s="11"/>
      <c r="S2404" s="11"/>
      <c r="T2404" s="11"/>
      <c r="U2404" s="10"/>
    </row>
    <row r="2405" spans="1:21" ht="17">
      <c r="A2405" s="119" t="s">
        <v>2530</v>
      </c>
      <c r="B2405" s="118" t="s">
        <v>2529</v>
      </c>
      <c r="C2405" s="117"/>
      <c r="D2405" s="24" t="s">
        <v>4</v>
      </c>
      <c r="E2405" s="20" t="str">
        <f ca="1">IF(AND(J2405&lt;&gt;"", O2405&lt;&gt;"", TODAY() &gt; O2405, N2405=""), "포스팅 지연",
IF(N2405&lt;&gt;"", "포스팅 완료",
IF(M2405=TRUE, "시술 완료",
IF(L2405=TRUE, "콘텐츠 가이드 전송",
IF(NOT(ISBLANK(J2405)), "예약 확정",
IF(I2405=TRUE, "구글폼 회신",
IF(H2405=TRUE, "구글폼 전송",
IF(G2405=TRUE, "거절",
IF(F2405=TRUE, "회신 수신",
"태핑 완료 회신대기")))))
))))</f>
        <v>태핑 완료 회신대기</v>
      </c>
      <c r="F2405" s="22" t="b">
        <v>0</v>
      </c>
      <c r="G2405" s="22" t="b">
        <v>0</v>
      </c>
      <c r="H2405" s="22" t="b">
        <v>0</v>
      </c>
      <c r="I2405" s="22" t="b">
        <f>IF(COUNTIF([1]!Form_Responses1[[#All],[Instagram account
(ex. idenel_official - Do not put "@")]], LOWER(A2405)) &gt; 0, TRUE, FALSE)</f>
        <v>0</v>
      </c>
      <c r="J2405" s="23"/>
      <c r="K2405" s="20" t="str">
        <f>IFERROR(VLOOKUP(LOWER(A2405), '[1]설문지 응답 시트1'!I:N, 6, FALSE), "")</f>
        <v/>
      </c>
      <c r="L2405" s="22" t="b">
        <v>0</v>
      </c>
      <c r="M2405" s="22" t="b">
        <v>0</v>
      </c>
      <c r="N2405" s="20"/>
      <c r="O2405" s="21" t="str">
        <f>IF(ISBLANK(Table1[[#This Row],[예약일(확정)]]),"",Table1[[#This Row],[예약일(확정)]]+7)</f>
        <v/>
      </c>
      <c r="P2405" s="20"/>
      <c r="Q2405" s="20"/>
      <c r="R2405" s="20"/>
      <c r="S2405" s="20"/>
      <c r="T2405" s="20"/>
      <c r="U2405" s="19"/>
    </row>
    <row r="2406" spans="1:21" ht="17">
      <c r="A2406" s="116" t="s">
        <v>2528</v>
      </c>
      <c r="B2406" s="112" t="s">
        <v>2527</v>
      </c>
      <c r="C2406" s="101"/>
      <c r="D2406" s="15" t="s">
        <v>4</v>
      </c>
      <c r="E2406" s="11" t="str">
        <f ca="1">IF(AND(J2406&lt;&gt;"", O2406&lt;&gt;"", TODAY() &gt; O2406, N2406=""), "포스팅 지연",
IF(N2406&lt;&gt;"", "포스팅 완료",
IF(M2406=TRUE, "시술 완료",
IF(L2406=TRUE, "콘텐츠 가이드 전송",
IF(NOT(ISBLANK(J2406)), "예약 확정",
IF(I2406=TRUE, "구글폼 회신",
IF(H2406=TRUE, "구글폼 전송",
IF(G2406=TRUE, "거절",
IF(F2406=TRUE, "회신 수신",
"태핑 완료 회신대기")))))
))))</f>
        <v>태핑 완료 회신대기</v>
      </c>
      <c r="F2406" s="13" t="b">
        <v>0</v>
      </c>
      <c r="G2406" s="13" t="b">
        <v>0</v>
      </c>
      <c r="H2406" s="13" t="b">
        <v>0</v>
      </c>
      <c r="I2406" s="13" t="b">
        <f>IF(COUNTIF([1]!Form_Responses1[[#All],[Instagram account
(ex. idenel_official - Do not put "@")]], LOWER(A2406)) &gt; 0, TRUE, FALSE)</f>
        <v>0</v>
      </c>
      <c r="J2406" s="14"/>
      <c r="K2406" s="11" t="str">
        <f>IFERROR(VLOOKUP(LOWER(A2406), '[1]설문지 응답 시트1'!I:N, 6, FALSE), "")</f>
        <v/>
      </c>
      <c r="L2406" s="13" t="b">
        <v>0</v>
      </c>
      <c r="M2406" s="13" t="b">
        <v>0</v>
      </c>
      <c r="N2406" s="11"/>
      <c r="O2406" s="12" t="str">
        <f>IF(ISBLANK(Table1[[#This Row],[예약일(확정)]]),"",Table1[[#This Row],[예약일(확정)]]+7)</f>
        <v/>
      </c>
      <c r="P2406" s="11"/>
      <c r="Q2406" s="11"/>
      <c r="R2406" s="11"/>
      <c r="S2406" s="11"/>
      <c r="T2406" s="11"/>
      <c r="U2406" s="10"/>
    </row>
    <row r="2407" spans="1:21" ht="17">
      <c r="A2407" s="119" t="s">
        <v>2526</v>
      </c>
      <c r="B2407" s="118" t="s">
        <v>2525</v>
      </c>
      <c r="C2407" s="117"/>
      <c r="D2407" s="24" t="s">
        <v>4</v>
      </c>
      <c r="E2407" s="20" t="str">
        <f ca="1">IF(AND(J2407&lt;&gt;"", O2407&lt;&gt;"", TODAY() &gt; O2407, N2407=""), "포스팅 지연",
IF(N2407&lt;&gt;"", "포스팅 완료",
IF(M2407=TRUE, "시술 완료",
IF(L2407=TRUE, "콘텐츠 가이드 전송",
IF(NOT(ISBLANK(J2407)), "예약 확정",
IF(I2407=TRUE, "구글폼 회신",
IF(H2407=TRUE, "구글폼 전송",
IF(G2407=TRUE, "거절",
IF(F2407=TRUE, "회신 수신",
"태핑 완료 회신대기")))))
))))</f>
        <v>태핑 완료 회신대기</v>
      </c>
      <c r="F2407" s="22" t="b">
        <v>0</v>
      </c>
      <c r="G2407" s="22" t="b">
        <v>0</v>
      </c>
      <c r="H2407" s="22" t="b">
        <v>0</v>
      </c>
      <c r="I2407" s="22" t="b">
        <f>IF(COUNTIF([1]!Form_Responses1[[#All],[Instagram account
(ex. idenel_official - Do not put "@")]], LOWER(A2407)) &gt; 0, TRUE, FALSE)</f>
        <v>0</v>
      </c>
      <c r="J2407" s="23"/>
      <c r="K2407" s="20" t="str">
        <f>IFERROR(VLOOKUP(LOWER(A2407), '[1]설문지 응답 시트1'!I:N, 6, FALSE), "")</f>
        <v/>
      </c>
      <c r="L2407" s="22" t="b">
        <v>0</v>
      </c>
      <c r="M2407" s="22" t="b">
        <v>0</v>
      </c>
      <c r="N2407" s="20"/>
      <c r="O2407" s="21" t="str">
        <f>IF(ISBLANK(Table1[[#This Row],[예약일(확정)]]),"",Table1[[#This Row],[예약일(확정)]]+7)</f>
        <v/>
      </c>
      <c r="P2407" s="20"/>
      <c r="Q2407" s="20"/>
      <c r="R2407" s="20"/>
      <c r="S2407" s="20"/>
      <c r="T2407" s="20"/>
      <c r="U2407" s="19"/>
    </row>
    <row r="2408" spans="1:21" ht="17">
      <c r="A2408" s="116" t="s">
        <v>2524</v>
      </c>
      <c r="B2408" s="112" t="s">
        <v>2523</v>
      </c>
      <c r="C2408" s="101"/>
      <c r="D2408" s="15" t="s">
        <v>4</v>
      </c>
      <c r="E2408" s="11" t="str">
        <f ca="1">IF(AND(J2408&lt;&gt;"", O2408&lt;&gt;"", TODAY() &gt; O2408, N2408=""), "포스팅 지연",
IF(N2408&lt;&gt;"", "포스팅 완료",
IF(M2408=TRUE, "시술 완료",
IF(L2408=TRUE, "콘텐츠 가이드 전송",
IF(NOT(ISBLANK(J2408)), "예약 확정",
IF(I2408=TRUE, "구글폼 회신",
IF(H2408=TRUE, "구글폼 전송",
IF(G2408=TRUE, "거절",
IF(F2408=TRUE, "회신 수신",
"태핑 완료 회신대기")))))
))))</f>
        <v>회신 수신</v>
      </c>
      <c r="F2408" s="13" t="b">
        <v>1</v>
      </c>
      <c r="G2408" s="13" t="b">
        <v>0</v>
      </c>
      <c r="H2408" s="13" t="b">
        <v>0</v>
      </c>
      <c r="I2408" s="13" t="b">
        <f>IF(COUNTIF([1]!Form_Responses1[[#All],[Instagram account
(ex. idenel_official - Do not put "@")]], LOWER(A2408)) &gt; 0, TRUE, FALSE)</f>
        <v>0</v>
      </c>
      <c r="J2408" s="14"/>
      <c r="K2408" s="11" t="str">
        <f>IFERROR(VLOOKUP(LOWER(A2408), '[1]설문지 응답 시트1'!I:N, 6, FALSE), "")</f>
        <v/>
      </c>
      <c r="L2408" s="13" t="b">
        <v>0</v>
      </c>
      <c r="M2408" s="13" t="b">
        <v>0</v>
      </c>
      <c r="N2408" s="11"/>
      <c r="O2408" s="12" t="str">
        <f>IF(ISBLANK(Table1[[#This Row],[예약일(확정)]]),"",Table1[[#This Row],[예약일(확정)]]+7)</f>
        <v/>
      </c>
      <c r="P2408" s="11"/>
      <c r="Q2408" s="11"/>
      <c r="R2408" s="11"/>
      <c r="S2408" s="11"/>
      <c r="T2408" s="11"/>
      <c r="U2408" s="10"/>
    </row>
    <row r="2409" spans="1:21" ht="17">
      <c r="A2409" s="119" t="s">
        <v>2522</v>
      </c>
      <c r="B2409" s="118" t="s">
        <v>2521</v>
      </c>
      <c r="C2409" s="117"/>
      <c r="D2409" s="24" t="s">
        <v>4</v>
      </c>
      <c r="E2409" s="20" t="str">
        <f ca="1">IF(AND(J2409&lt;&gt;"", O2409&lt;&gt;"", TODAY() &gt; O2409, N2409=""), "포스팅 지연",
IF(N2409&lt;&gt;"", "포스팅 완료",
IF(M2409=TRUE, "시술 완료",
IF(L2409=TRUE, "콘텐츠 가이드 전송",
IF(NOT(ISBLANK(J2409)), "예약 확정",
IF(I2409=TRUE, "구글폼 회신",
IF(H2409=TRUE, "구글폼 전송",
IF(G2409=TRUE, "거절",
IF(F2409=TRUE, "회신 수신",
"태핑 완료 회신대기")))))
))))</f>
        <v>태핑 완료 회신대기</v>
      </c>
      <c r="F2409" s="22" t="b">
        <v>0</v>
      </c>
      <c r="G2409" s="22" t="b">
        <v>0</v>
      </c>
      <c r="H2409" s="22" t="b">
        <v>0</v>
      </c>
      <c r="I2409" s="22" t="b">
        <f>IF(COUNTIF([1]!Form_Responses1[[#All],[Instagram account
(ex. idenel_official - Do not put "@")]], LOWER(A2409)) &gt; 0, TRUE, FALSE)</f>
        <v>0</v>
      </c>
      <c r="J2409" s="23"/>
      <c r="K2409" s="20" t="str">
        <f>IFERROR(VLOOKUP(LOWER(A2409), '[1]설문지 응답 시트1'!I:N, 6, FALSE), "")</f>
        <v/>
      </c>
      <c r="L2409" s="22" t="b">
        <v>0</v>
      </c>
      <c r="M2409" s="22" t="b">
        <v>0</v>
      </c>
      <c r="N2409" s="20"/>
      <c r="O2409" s="21" t="str">
        <f>IF(ISBLANK(Table1[[#This Row],[예약일(확정)]]),"",Table1[[#This Row],[예약일(확정)]]+7)</f>
        <v/>
      </c>
      <c r="P2409" s="20"/>
      <c r="Q2409" s="20"/>
      <c r="R2409" s="20"/>
      <c r="S2409" s="20"/>
      <c r="T2409" s="20"/>
      <c r="U2409" s="19"/>
    </row>
    <row r="2410" spans="1:21" ht="17">
      <c r="A2410" s="116" t="s">
        <v>2520</v>
      </c>
      <c r="B2410" s="112" t="s">
        <v>2519</v>
      </c>
      <c r="C2410" s="101"/>
      <c r="D2410" s="15" t="s">
        <v>4</v>
      </c>
      <c r="E2410" s="11" t="str">
        <f ca="1">IF(AND(J2410&lt;&gt;"", O2410&lt;&gt;"", TODAY() &gt; O2410, N2410=""), "포스팅 지연",
IF(N2410&lt;&gt;"", "포스팅 완료",
IF(M2410=TRUE, "시술 완료",
IF(L2410=TRUE, "콘텐츠 가이드 전송",
IF(NOT(ISBLANK(J2410)), "예약 확정",
IF(I2410=TRUE, "구글폼 회신",
IF(H2410=TRUE, "구글폼 전송",
IF(G2410=TRUE, "거절",
IF(F2410=TRUE, "회신 수신",
"태핑 완료 회신대기")))))
))))</f>
        <v>태핑 완료 회신대기</v>
      </c>
      <c r="F2410" s="13" t="b">
        <v>0</v>
      </c>
      <c r="G2410" s="13" t="b">
        <v>0</v>
      </c>
      <c r="H2410" s="13" t="b">
        <v>0</v>
      </c>
      <c r="I2410" s="13" t="b">
        <f>IF(COUNTIF([1]!Form_Responses1[[#All],[Instagram account
(ex. idenel_official - Do not put "@")]], LOWER(A2410)) &gt; 0, TRUE, FALSE)</f>
        <v>0</v>
      </c>
      <c r="J2410" s="14"/>
      <c r="K2410" s="11" t="str">
        <f>IFERROR(VLOOKUP(LOWER(A2410), '[1]설문지 응답 시트1'!I:N, 6, FALSE), "")</f>
        <v/>
      </c>
      <c r="L2410" s="13" t="b">
        <v>0</v>
      </c>
      <c r="M2410" s="13" t="b">
        <v>0</v>
      </c>
      <c r="N2410" s="11"/>
      <c r="O2410" s="12" t="str">
        <f>IF(ISBLANK(Table1[[#This Row],[예약일(확정)]]),"",Table1[[#This Row],[예약일(확정)]]+7)</f>
        <v/>
      </c>
      <c r="P2410" s="11"/>
      <c r="Q2410" s="11"/>
      <c r="R2410" s="11"/>
      <c r="S2410" s="11"/>
      <c r="T2410" s="11"/>
      <c r="U2410" s="10"/>
    </row>
    <row r="2411" spans="1:21" ht="17">
      <c r="A2411" s="119" t="s">
        <v>2518</v>
      </c>
      <c r="B2411" s="118" t="s">
        <v>2517</v>
      </c>
      <c r="C2411" s="117"/>
      <c r="D2411" s="24" t="s">
        <v>4</v>
      </c>
      <c r="E2411" s="20" t="str">
        <f ca="1">IF(AND(J2411&lt;&gt;"", O2411&lt;&gt;"", TODAY() &gt; O2411, N2411=""), "포스팅 지연",
IF(N2411&lt;&gt;"", "포스팅 완료",
IF(M2411=TRUE, "시술 완료",
IF(L2411=TRUE, "콘텐츠 가이드 전송",
IF(NOT(ISBLANK(J2411)), "예약 확정",
IF(I2411=TRUE, "구글폼 회신",
IF(H2411=TRUE, "구글폼 전송",
IF(G2411=TRUE, "거절",
IF(F2411=TRUE, "회신 수신",
"태핑 완료 회신대기")))))
))))</f>
        <v>태핑 완료 회신대기</v>
      </c>
      <c r="F2411" s="22" t="b">
        <v>0</v>
      </c>
      <c r="G2411" s="22" t="b">
        <v>0</v>
      </c>
      <c r="H2411" s="22" t="b">
        <v>0</v>
      </c>
      <c r="I2411" s="22" t="b">
        <f>IF(COUNTIF([1]!Form_Responses1[[#All],[Instagram account
(ex. idenel_official - Do not put "@")]], LOWER(A2411)) &gt; 0, TRUE, FALSE)</f>
        <v>0</v>
      </c>
      <c r="J2411" s="23"/>
      <c r="K2411" s="20" t="str">
        <f>IFERROR(VLOOKUP(LOWER(A2411), '[1]설문지 응답 시트1'!I:N, 6, FALSE), "")</f>
        <v/>
      </c>
      <c r="L2411" s="22" t="b">
        <v>0</v>
      </c>
      <c r="M2411" s="22" t="b">
        <v>0</v>
      </c>
      <c r="N2411" s="20"/>
      <c r="O2411" s="21" t="str">
        <f>IF(ISBLANK(Table1[[#This Row],[예약일(확정)]]),"",Table1[[#This Row],[예약일(확정)]]+7)</f>
        <v/>
      </c>
      <c r="P2411" s="20"/>
      <c r="Q2411" s="20"/>
      <c r="R2411" s="20"/>
      <c r="S2411" s="20"/>
      <c r="T2411" s="20"/>
      <c r="U2411" s="19"/>
    </row>
    <row r="2412" spans="1:21" ht="17">
      <c r="A2412" s="116" t="s">
        <v>2516</v>
      </c>
      <c r="B2412" s="112" t="s">
        <v>2515</v>
      </c>
      <c r="C2412" s="101"/>
      <c r="D2412" s="15" t="s">
        <v>4</v>
      </c>
      <c r="E2412" s="11" t="str">
        <f ca="1">IF(AND(J2412&lt;&gt;"", O2412&lt;&gt;"", TODAY() &gt; O2412, N2412=""), "포스팅 지연",
IF(N2412&lt;&gt;"", "포스팅 완료",
IF(M2412=TRUE, "시술 완료",
IF(L2412=TRUE, "콘텐츠 가이드 전송",
IF(NOT(ISBLANK(J2412)), "예약 확정",
IF(I2412=TRUE, "구글폼 회신",
IF(H2412=TRUE, "구글폼 전송",
IF(G2412=TRUE, "거절",
IF(F2412=TRUE, "회신 수신",
"태핑 완료 회신대기")))))
))))</f>
        <v>태핑 완료 회신대기</v>
      </c>
      <c r="F2412" s="13" t="b">
        <v>0</v>
      </c>
      <c r="G2412" s="13" t="b">
        <v>0</v>
      </c>
      <c r="H2412" s="13" t="b">
        <v>0</v>
      </c>
      <c r="I2412" s="13" t="b">
        <f>IF(COUNTIF([1]!Form_Responses1[[#All],[Instagram account
(ex. idenel_official - Do not put "@")]], LOWER(A2412)) &gt; 0, TRUE, FALSE)</f>
        <v>0</v>
      </c>
      <c r="J2412" s="14"/>
      <c r="K2412" s="11" t="str">
        <f>IFERROR(VLOOKUP(LOWER(A2412), '[1]설문지 응답 시트1'!I:N, 6, FALSE), "")</f>
        <v/>
      </c>
      <c r="L2412" s="13" t="b">
        <v>0</v>
      </c>
      <c r="M2412" s="13" t="b">
        <v>0</v>
      </c>
      <c r="N2412" s="11"/>
      <c r="O2412" s="12" t="str">
        <f>IF(ISBLANK(Table1[[#This Row],[예약일(확정)]]),"",Table1[[#This Row],[예약일(확정)]]+7)</f>
        <v/>
      </c>
      <c r="P2412" s="11"/>
      <c r="Q2412" s="11"/>
      <c r="R2412" s="11"/>
      <c r="S2412" s="11"/>
      <c r="T2412" s="11"/>
      <c r="U2412" s="10"/>
    </row>
    <row r="2413" spans="1:21" ht="17">
      <c r="A2413" s="119" t="s">
        <v>2514</v>
      </c>
      <c r="B2413" s="118" t="s">
        <v>2513</v>
      </c>
      <c r="C2413" s="117"/>
      <c r="D2413" s="24" t="s">
        <v>4</v>
      </c>
      <c r="E2413" s="20" t="str">
        <f ca="1">IF(AND(J2413&lt;&gt;"", O2413&lt;&gt;"", TODAY() &gt; O2413, N2413=""), "포스팅 지연",
IF(N2413&lt;&gt;"", "포스팅 완료",
IF(M2413=TRUE, "시술 완료",
IF(L2413=TRUE, "콘텐츠 가이드 전송",
IF(NOT(ISBLANK(J2413)), "예약 확정",
IF(I2413=TRUE, "구글폼 회신",
IF(H2413=TRUE, "구글폼 전송",
IF(G2413=TRUE, "거절",
IF(F2413=TRUE, "회신 수신",
"태핑 완료 회신대기")))))
))))</f>
        <v>태핑 완료 회신대기</v>
      </c>
      <c r="F2413" s="22" t="b">
        <v>0</v>
      </c>
      <c r="G2413" s="22" t="b">
        <v>0</v>
      </c>
      <c r="H2413" s="22" t="b">
        <v>0</v>
      </c>
      <c r="I2413" s="22" t="b">
        <f>IF(COUNTIF([1]!Form_Responses1[[#All],[Instagram account
(ex. idenel_official - Do not put "@")]], LOWER(A2413)) &gt; 0, TRUE, FALSE)</f>
        <v>0</v>
      </c>
      <c r="J2413" s="23"/>
      <c r="K2413" s="20" t="str">
        <f>IFERROR(VLOOKUP(LOWER(A2413), '[1]설문지 응답 시트1'!I:N, 6, FALSE), "")</f>
        <v/>
      </c>
      <c r="L2413" s="22" t="b">
        <v>0</v>
      </c>
      <c r="M2413" s="22" t="b">
        <v>0</v>
      </c>
      <c r="N2413" s="20"/>
      <c r="O2413" s="21" t="str">
        <f>IF(ISBLANK(Table1[[#This Row],[예약일(확정)]]),"",Table1[[#This Row],[예약일(확정)]]+7)</f>
        <v/>
      </c>
      <c r="P2413" s="20"/>
      <c r="Q2413" s="20"/>
      <c r="R2413" s="20"/>
      <c r="S2413" s="20"/>
      <c r="T2413" s="20"/>
      <c r="U2413" s="19"/>
    </row>
    <row r="2414" spans="1:21" ht="17">
      <c r="A2414" s="116" t="s">
        <v>2512</v>
      </c>
      <c r="B2414" s="112" t="s">
        <v>2511</v>
      </c>
      <c r="C2414" s="101"/>
      <c r="D2414" s="15" t="s">
        <v>4</v>
      </c>
      <c r="E2414" s="11" t="str">
        <f ca="1">IF(AND(J2414&lt;&gt;"", O2414&lt;&gt;"", TODAY() &gt; O2414, N2414=""), "포스팅 지연",
IF(N2414&lt;&gt;"", "포스팅 완료",
IF(M2414=TRUE, "시술 완료",
IF(L2414=TRUE, "콘텐츠 가이드 전송",
IF(NOT(ISBLANK(J2414)), "예약 확정",
IF(I2414=TRUE, "구글폼 회신",
IF(H2414=TRUE, "구글폼 전송",
IF(G2414=TRUE, "거절",
IF(F2414=TRUE, "회신 수신",
"태핑 완료 회신대기")))))
))))</f>
        <v>태핑 완료 회신대기</v>
      </c>
      <c r="F2414" s="13" t="b">
        <v>0</v>
      </c>
      <c r="G2414" s="13" t="b">
        <v>0</v>
      </c>
      <c r="H2414" s="13" t="b">
        <v>0</v>
      </c>
      <c r="I2414" s="13" t="b">
        <f>IF(COUNTIF([1]!Form_Responses1[[#All],[Instagram account
(ex. idenel_official - Do not put "@")]], LOWER(A2414)) &gt; 0, TRUE, FALSE)</f>
        <v>0</v>
      </c>
      <c r="J2414" s="14"/>
      <c r="K2414" s="11" t="str">
        <f>IFERROR(VLOOKUP(LOWER(A2414), '[1]설문지 응답 시트1'!I:N, 6, FALSE), "")</f>
        <v/>
      </c>
      <c r="L2414" s="13" t="b">
        <v>0</v>
      </c>
      <c r="M2414" s="13" t="b">
        <v>0</v>
      </c>
      <c r="N2414" s="11"/>
      <c r="O2414" s="12" t="str">
        <f>IF(ISBLANK(Table1[[#This Row],[예약일(확정)]]),"",Table1[[#This Row],[예약일(확정)]]+7)</f>
        <v/>
      </c>
      <c r="P2414" s="11"/>
      <c r="Q2414" s="11"/>
      <c r="R2414" s="11"/>
      <c r="S2414" s="11"/>
      <c r="T2414" s="11"/>
      <c r="U2414" s="10"/>
    </row>
    <row r="2415" spans="1:21" ht="17">
      <c r="A2415" s="119" t="s">
        <v>2510</v>
      </c>
      <c r="B2415" s="118" t="s">
        <v>2509</v>
      </c>
      <c r="C2415" s="117"/>
      <c r="D2415" s="24" t="s">
        <v>4</v>
      </c>
      <c r="E2415" s="20" t="str">
        <f ca="1">IF(AND(J2415&lt;&gt;"", O2415&lt;&gt;"", TODAY() &gt; O2415, N2415=""), "포스팅 지연",
IF(N2415&lt;&gt;"", "포스팅 완료",
IF(M2415=TRUE, "시술 완료",
IF(L2415=TRUE, "콘텐츠 가이드 전송",
IF(NOT(ISBLANK(J2415)), "예약 확정",
IF(I2415=TRUE, "구글폼 회신",
IF(H2415=TRUE, "구글폼 전송",
IF(G2415=TRUE, "거절",
IF(F2415=TRUE, "회신 수신",
"태핑 완료 회신대기")))))
))))</f>
        <v>태핑 완료 회신대기</v>
      </c>
      <c r="F2415" s="22" t="b">
        <v>0</v>
      </c>
      <c r="G2415" s="22" t="b">
        <v>0</v>
      </c>
      <c r="H2415" s="22" t="b">
        <v>0</v>
      </c>
      <c r="I2415" s="22" t="b">
        <f>IF(COUNTIF([1]!Form_Responses1[[#All],[Instagram account
(ex. idenel_official - Do not put "@")]], LOWER(A2415)) &gt; 0, TRUE, FALSE)</f>
        <v>0</v>
      </c>
      <c r="J2415" s="23"/>
      <c r="K2415" s="20" t="str">
        <f>IFERROR(VLOOKUP(LOWER(A2415), '[1]설문지 응답 시트1'!I:N, 6, FALSE), "")</f>
        <v/>
      </c>
      <c r="L2415" s="22" t="b">
        <v>0</v>
      </c>
      <c r="M2415" s="22" t="b">
        <v>0</v>
      </c>
      <c r="N2415" s="20"/>
      <c r="O2415" s="21" t="str">
        <f>IF(ISBLANK(Table1[[#This Row],[예약일(확정)]]),"",Table1[[#This Row],[예약일(확정)]]+7)</f>
        <v/>
      </c>
      <c r="P2415" s="20"/>
      <c r="Q2415" s="20"/>
      <c r="R2415" s="20"/>
      <c r="S2415" s="20"/>
      <c r="T2415" s="20"/>
      <c r="U2415" s="19"/>
    </row>
    <row r="2416" spans="1:21" ht="17">
      <c r="A2416" s="119" t="s">
        <v>2508</v>
      </c>
      <c r="B2416" s="102" t="s">
        <v>2507</v>
      </c>
      <c r="C2416" s="101"/>
      <c r="D2416" s="15" t="s">
        <v>4</v>
      </c>
      <c r="E2416" s="11" t="str">
        <f ca="1">IF(AND(J2416&lt;&gt;"", O2416&lt;&gt;"", TODAY() &gt; O2416, N2416=""), "포스팅 지연",
IF(N2416&lt;&gt;"", "포스팅 완료",
IF(M2416=TRUE, "시술 완료",
IF(L2416=TRUE, "콘텐츠 가이드 전송",
IF(NOT(ISBLANK(J2416)), "예약 확정",
IF(I2416=TRUE, "구글폼 회신",
IF(H2416=TRUE, "구글폼 전송",
IF(G2416=TRUE, "거절",
IF(F2416=TRUE, "회신 수신",
"태핑 완료 회신대기")))))
))))</f>
        <v>태핑 완료 회신대기</v>
      </c>
      <c r="F2416" s="13" t="b">
        <v>0</v>
      </c>
      <c r="G2416" s="13" t="b">
        <v>0</v>
      </c>
      <c r="H2416" s="13" t="b">
        <v>0</v>
      </c>
      <c r="I2416" s="13" t="b">
        <f>IF(COUNTIF([1]!Form_Responses1[[#All],[Instagram account
(ex. idenel_official - Do not put "@")]], LOWER(A2416)) &gt; 0, TRUE, FALSE)</f>
        <v>0</v>
      </c>
      <c r="J2416" s="14"/>
      <c r="K2416" s="11" t="str">
        <f>IFERROR(VLOOKUP(LOWER(A2416), '[1]설문지 응답 시트1'!I:N, 6, FALSE), "")</f>
        <v/>
      </c>
      <c r="L2416" s="13" t="b">
        <v>0</v>
      </c>
      <c r="M2416" s="13" t="b">
        <v>0</v>
      </c>
      <c r="N2416" s="11"/>
      <c r="O2416" s="12" t="str">
        <f>IF(ISBLANK(Table1[[#This Row],[예약일(확정)]]),"",Table1[[#This Row],[예약일(확정)]]+7)</f>
        <v/>
      </c>
      <c r="P2416" s="11"/>
      <c r="Q2416" s="11"/>
      <c r="R2416" s="11"/>
      <c r="S2416" s="11"/>
      <c r="T2416" s="11"/>
      <c r="U2416" s="10"/>
    </row>
    <row r="2417" spans="1:21" ht="17">
      <c r="A2417" s="116" t="s">
        <v>2506</v>
      </c>
      <c r="B2417" s="120" t="s">
        <v>2505</v>
      </c>
      <c r="C2417" s="117"/>
      <c r="D2417" s="24" t="s">
        <v>4</v>
      </c>
      <c r="E2417" s="20" t="str">
        <f ca="1">IF(AND(J2417&lt;&gt;"", O2417&lt;&gt;"", TODAY() &gt; O2417, N2417=""), "포스팅 지연",
IF(N2417&lt;&gt;"", "포스팅 완료",
IF(M2417=TRUE, "시술 완료",
IF(L2417=TRUE, "콘텐츠 가이드 전송",
IF(NOT(ISBLANK(J2417)), "예약 확정",
IF(I2417=TRUE, "구글폼 회신",
IF(H2417=TRUE, "구글폼 전송",
IF(G2417=TRUE, "거절",
IF(F2417=TRUE, "회신 수신",
"태핑 완료 회신대기")))))
))))</f>
        <v>태핑 완료 회신대기</v>
      </c>
      <c r="F2417" s="22" t="b">
        <v>0</v>
      </c>
      <c r="G2417" s="22" t="b">
        <v>0</v>
      </c>
      <c r="H2417" s="22" t="b">
        <v>0</v>
      </c>
      <c r="I2417" s="22" t="b">
        <f>IF(COUNTIF([1]!Form_Responses1[[#All],[Instagram account
(ex. idenel_official - Do not put "@")]], LOWER(A2417)) &gt; 0, TRUE, FALSE)</f>
        <v>0</v>
      </c>
      <c r="J2417" s="23"/>
      <c r="K2417" s="20" t="str">
        <f>IFERROR(VLOOKUP(LOWER(A2417), '[1]설문지 응답 시트1'!I:N, 6, FALSE), "")</f>
        <v/>
      </c>
      <c r="L2417" s="22" t="b">
        <v>0</v>
      </c>
      <c r="M2417" s="22" t="b">
        <v>0</v>
      </c>
      <c r="N2417" s="20"/>
      <c r="O2417" s="21" t="str">
        <f>IF(ISBLANK(Table1[[#This Row],[예약일(확정)]]),"",Table1[[#This Row],[예약일(확정)]]+7)</f>
        <v/>
      </c>
      <c r="P2417" s="20"/>
      <c r="Q2417" s="20"/>
      <c r="R2417" s="20"/>
      <c r="S2417" s="20"/>
      <c r="T2417" s="20"/>
      <c r="U2417" s="19"/>
    </row>
    <row r="2418" spans="1:21" ht="17">
      <c r="A2418" s="119" t="s">
        <v>2504</v>
      </c>
      <c r="B2418" s="102" t="s">
        <v>2503</v>
      </c>
      <c r="C2418" s="101"/>
      <c r="D2418" s="15" t="s">
        <v>4</v>
      </c>
      <c r="E2418" s="11" t="str">
        <f ca="1">IF(AND(J2418&lt;&gt;"", O2418&lt;&gt;"", TODAY() &gt; O2418, N2418=""), "포스팅 지연",
IF(N2418&lt;&gt;"", "포스팅 완료",
IF(M2418=TRUE, "시술 완료",
IF(L2418=TRUE, "콘텐츠 가이드 전송",
IF(NOT(ISBLANK(J2418)), "예약 확정",
IF(I2418=TRUE, "구글폼 회신",
IF(H2418=TRUE, "구글폼 전송",
IF(G2418=TRUE, "거절",
IF(F2418=TRUE, "회신 수신",
"태핑 완료 회신대기")))))
))))</f>
        <v>태핑 완료 회신대기</v>
      </c>
      <c r="F2418" s="13" t="b">
        <v>0</v>
      </c>
      <c r="G2418" s="13" t="b">
        <v>0</v>
      </c>
      <c r="H2418" s="13" t="b">
        <v>0</v>
      </c>
      <c r="I2418" s="13" t="b">
        <f>IF(COUNTIF([1]!Form_Responses1[[#All],[Instagram account
(ex. idenel_official - Do not put "@")]], LOWER(A2418)) &gt; 0, TRUE, FALSE)</f>
        <v>0</v>
      </c>
      <c r="J2418" s="14"/>
      <c r="K2418" s="11" t="str">
        <f>IFERROR(VLOOKUP(LOWER(A2418), '[1]설문지 응답 시트1'!I:N, 6, FALSE), "")</f>
        <v/>
      </c>
      <c r="L2418" s="13" t="b">
        <v>0</v>
      </c>
      <c r="M2418" s="13" t="b">
        <v>0</v>
      </c>
      <c r="N2418" s="11"/>
      <c r="O2418" s="12" t="str">
        <f>IF(ISBLANK(Table1[[#This Row],[예약일(확정)]]),"",Table1[[#This Row],[예약일(확정)]]+7)</f>
        <v/>
      </c>
      <c r="P2418" s="11"/>
      <c r="Q2418" s="11"/>
      <c r="R2418" s="11"/>
      <c r="S2418" s="11"/>
      <c r="T2418" s="11"/>
      <c r="U2418" s="10"/>
    </row>
    <row r="2419" spans="1:21" ht="17">
      <c r="A2419" s="116" t="s">
        <v>2502</v>
      </c>
      <c r="B2419" s="120" t="s">
        <v>2501</v>
      </c>
      <c r="C2419" s="117"/>
      <c r="D2419" s="24" t="s">
        <v>4</v>
      </c>
      <c r="E2419" s="20" t="str">
        <f ca="1">IF(AND(J2419&lt;&gt;"", O2419&lt;&gt;"", TODAY() &gt; O2419, N2419=""), "포스팅 지연",
IF(N2419&lt;&gt;"", "포스팅 완료",
IF(M2419=TRUE, "시술 완료",
IF(L2419=TRUE, "콘텐츠 가이드 전송",
IF(NOT(ISBLANK(J2419)), "예약 확정",
IF(I2419=TRUE, "구글폼 회신",
IF(H2419=TRUE, "구글폼 전송",
IF(G2419=TRUE, "거절",
IF(F2419=TRUE, "회신 수신",
"태핑 완료 회신대기")))))
))))</f>
        <v>회신 수신</v>
      </c>
      <c r="F2419" s="22" t="b">
        <v>1</v>
      </c>
      <c r="G2419" s="22" t="b">
        <v>0</v>
      </c>
      <c r="H2419" s="22" t="b">
        <v>0</v>
      </c>
      <c r="I2419" s="22" t="b">
        <f>IF(COUNTIF([1]!Form_Responses1[[#All],[Instagram account
(ex. idenel_official - Do not put "@")]], LOWER(A2419)) &gt; 0, TRUE, FALSE)</f>
        <v>0</v>
      </c>
      <c r="J2419" s="23"/>
      <c r="K2419" s="20" t="str">
        <f>IFERROR(VLOOKUP(LOWER(A2419), '[1]설문지 응답 시트1'!I:N, 6, FALSE), "")</f>
        <v/>
      </c>
      <c r="L2419" s="22" t="b">
        <v>0</v>
      </c>
      <c r="M2419" s="22" t="b">
        <v>0</v>
      </c>
      <c r="N2419" s="20"/>
      <c r="O2419" s="21" t="str">
        <f>IF(ISBLANK(Table1[[#This Row],[예약일(확정)]]),"",Table1[[#This Row],[예약일(확정)]]+7)</f>
        <v/>
      </c>
      <c r="P2419" s="20"/>
      <c r="Q2419" s="20"/>
      <c r="R2419" s="20"/>
      <c r="S2419" s="20"/>
      <c r="T2419" s="20"/>
      <c r="U2419" s="19"/>
    </row>
    <row r="2420" spans="1:21" ht="17">
      <c r="A2420" s="119" t="s">
        <v>2500</v>
      </c>
      <c r="B2420" s="102" t="s">
        <v>2499</v>
      </c>
      <c r="C2420" s="101"/>
      <c r="D2420" s="15" t="s">
        <v>4</v>
      </c>
      <c r="E2420" s="11" t="str">
        <f ca="1">IF(AND(J2420&lt;&gt;"", O2420&lt;&gt;"", TODAY() &gt; O2420, N2420=""), "포스팅 지연",
IF(N2420&lt;&gt;"", "포스팅 완료",
IF(M2420=TRUE, "시술 완료",
IF(L2420=TRUE, "콘텐츠 가이드 전송",
IF(NOT(ISBLANK(J2420)), "예약 확정",
IF(I2420=TRUE, "구글폼 회신",
IF(H2420=TRUE, "구글폼 전송",
IF(G2420=TRUE, "거절",
IF(F2420=TRUE, "회신 수신",
"태핑 완료 회신대기")))))
))))</f>
        <v>태핑 완료 회신대기</v>
      </c>
      <c r="F2420" s="13" t="b">
        <v>0</v>
      </c>
      <c r="G2420" s="13" t="b">
        <v>0</v>
      </c>
      <c r="H2420" s="13" t="b">
        <v>0</v>
      </c>
      <c r="I2420" s="13" t="b">
        <f>IF(COUNTIF([1]!Form_Responses1[[#All],[Instagram account
(ex. idenel_official - Do not put "@")]], LOWER(A2420)) &gt; 0, TRUE, FALSE)</f>
        <v>0</v>
      </c>
      <c r="J2420" s="14"/>
      <c r="K2420" s="11" t="str">
        <f>IFERROR(VLOOKUP(LOWER(A2420), '[1]설문지 응답 시트1'!I:N, 6, FALSE), "")</f>
        <v/>
      </c>
      <c r="L2420" s="13" t="b">
        <v>0</v>
      </c>
      <c r="M2420" s="13" t="b">
        <v>0</v>
      </c>
      <c r="N2420" s="11"/>
      <c r="O2420" s="12" t="str">
        <f>IF(ISBLANK(Table1[[#This Row],[예약일(확정)]]),"",Table1[[#This Row],[예약일(확정)]]+7)</f>
        <v/>
      </c>
      <c r="P2420" s="11"/>
      <c r="Q2420" s="11"/>
      <c r="R2420" s="11"/>
      <c r="S2420" s="11"/>
      <c r="T2420" s="11"/>
      <c r="U2420" s="10"/>
    </row>
    <row r="2421" spans="1:21" ht="17">
      <c r="A2421" s="116" t="s">
        <v>2498</v>
      </c>
      <c r="B2421" s="120" t="s">
        <v>2497</v>
      </c>
      <c r="C2421" s="117"/>
      <c r="D2421" s="24" t="s">
        <v>4</v>
      </c>
      <c r="E2421" s="20" t="str">
        <f ca="1">IF(AND(J2421&lt;&gt;"", O2421&lt;&gt;"", TODAY() &gt; O2421, N2421=""), "포스팅 지연",
IF(N2421&lt;&gt;"", "포스팅 완료",
IF(M2421=TRUE, "시술 완료",
IF(L2421=TRUE, "콘텐츠 가이드 전송",
IF(NOT(ISBLANK(J2421)), "예약 확정",
IF(I2421=TRUE, "구글폼 회신",
IF(H2421=TRUE, "구글폼 전송",
IF(G2421=TRUE, "거절",
IF(F2421=TRUE, "회신 수신",
"태핑 완료 회신대기")))))
))))</f>
        <v>태핑 완료 회신대기</v>
      </c>
      <c r="F2421" s="22" t="b">
        <v>0</v>
      </c>
      <c r="G2421" s="22" t="b">
        <v>0</v>
      </c>
      <c r="H2421" s="22" t="b">
        <v>0</v>
      </c>
      <c r="I2421" s="22" t="b">
        <f>IF(COUNTIF([1]!Form_Responses1[[#All],[Instagram account
(ex. idenel_official - Do not put "@")]], LOWER(A2421)) &gt; 0, TRUE, FALSE)</f>
        <v>0</v>
      </c>
      <c r="J2421" s="23"/>
      <c r="K2421" s="20" t="str">
        <f>IFERROR(VLOOKUP(LOWER(A2421), '[1]설문지 응답 시트1'!I:N, 6, FALSE), "")</f>
        <v/>
      </c>
      <c r="L2421" s="22" t="b">
        <v>0</v>
      </c>
      <c r="M2421" s="22" t="b">
        <v>0</v>
      </c>
      <c r="N2421" s="20"/>
      <c r="O2421" s="21" t="str">
        <f>IF(ISBLANK(Table1[[#This Row],[예약일(확정)]]),"",Table1[[#This Row],[예약일(확정)]]+7)</f>
        <v/>
      </c>
      <c r="P2421" s="20"/>
      <c r="Q2421" s="20"/>
      <c r="R2421" s="20"/>
      <c r="S2421" s="20"/>
      <c r="T2421" s="20"/>
      <c r="U2421" s="19"/>
    </row>
    <row r="2422" spans="1:21" ht="17">
      <c r="A2422" s="116" t="s">
        <v>2496</v>
      </c>
      <c r="B2422" s="112" t="s">
        <v>2495</v>
      </c>
      <c r="C2422" s="101"/>
      <c r="D2422" s="15" t="s">
        <v>4</v>
      </c>
      <c r="E2422" s="11" t="str">
        <f ca="1">IF(AND(J2422&lt;&gt;"", O2422&lt;&gt;"", TODAY() &gt; O2422, N2422=""), "포스팅 지연",
IF(N2422&lt;&gt;"", "포스팅 완료",
IF(M2422=TRUE, "시술 완료",
IF(L2422=TRUE, "콘텐츠 가이드 전송",
IF(NOT(ISBLANK(J2422)), "예약 확정",
IF(I2422=TRUE, "구글폼 회신",
IF(H2422=TRUE, "구글폼 전송",
IF(G2422=TRUE, "거절",
IF(F2422=TRUE, "회신 수신",
"태핑 완료 회신대기")))))
))))</f>
        <v>회신 수신</v>
      </c>
      <c r="F2422" s="13" t="b">
        <v>1</v>
      </c>
      <c r="G2422" s="13" t="b">
        <v>0</v>
      </c>
      <c r="H2422" s="13" t="b">
        <v>0</v>
      </c>
      <c r="I2422" s="13" t="b">
        <f>IF(COUNTIF([1]!Form_Responses1[[#All],[Instagram account
(ex. idenel_official - Do not put "@")]], LOWER(A2422)) &gt; 0, TRUE, FALSE)</f>
        <v>0</v>
      </c>
      <c r="J2422" s="14"/>
      <c r="K2422" s="11" t="str">
        <f>IFERROR(VLOOKUP(LOWER(A2422), '[1]설문지 응답 시트1'!I:N, 6, FALSE), "")</f>
        <v/>
      </c>
      <c r="L2422" s="13" t="b">
        <v>0</v>
      </c>
      <c r="M2422" s="13" t="b">
        <v>0</v>
      </c>
      <c r="N2422" s="11"/>
      <c r="O2422" s="12" t="str">
        <f>IF(ISBLANK(Table1[[#This Row],[예약일(확정)]]),"",Table1[[#This Row],[예약일(확정)]]+7)</f>
        <v/>
      </c>
      <c r="P2422" s="11"/>
      <c r="Q2422" s="11"/>
      <c r="R2422" s="11"/>
      <c r="S2422" s="11"/>
      <c r="T2422" s="11"/>
      <c r="U2422" s="10"/>
    </row>
    <row r="2423" spans="1:21" ht="17">
      <c r="A2423" s="119" t="s">
        <v>2494</v>
      </c>
      <c r="B2423" s="118" t="s">
        <v>2493</v>
      </c>
      <c r="C2423" s="117"/>
      <c r="D2423" s="24" t="s">
        <v>4</v>
      </c>
      <c r="E2423" s="20" t="str">
        <f ca="1">IF(AND(J2423&lt;&gt;"", O2423&lt;&gt;"", TODAY() &gt; O2423, N2423=""), "포스팅 지연",
IF(N2423&lt;&gt;"", "포스팅 완료",
IF(M2423=TRUE, "시술 완료",
IF(L2423=TRUE, "콘텐츠 가이드 전송",
IF(NOT(ISBLANK(J2423)), "예약 확정",
IF(I2423=TRUE, "구글폼 회신",
IF(H2423=TRUE, "구글폼 전송",
IF(G2423=TRUE, "거절",
IF(F2423=TRUE, "회신 수신",
"태핑 완료 회신대기")))))
))))</f>
        <v>회신 수신</v>
      </c>
      <c r="F2423" s="22" t="b">
        <v>1</v>
      </c>
      <c r="G2423" s="22" t="b">
        <v>0</v>
      </c>
      <c r="H2423" s="22" t="b">
        <v>0</v>
      </c>
      <c r="I2423" s="22" t="b">
        <f>IF(COUNTIF([1]!Form_Responses1[[#All],[Instagram account
(ex. idenel_official - Do not put "@")]], LOWER(A2423)) &gt; 0, TRUE, FALSE)</f>
        <v>0</v>
      </c>
      <c r="J2423" s="23"/>
      <c r="K2423" s="20" t="str">
        <f>IFERROR(VLOOKUP(LOWER(A2423), '[1]설문지 응답 시트1'!I:N, 6, FALSE), "")</f>
        <v/>
      </c>
      <c r="L2423" s="22" t="b">
        <v>0</v>
      </c>
      <c r="M2423" s="22" t="b">
        <v>0</v>
      </c>
      <c r="N2423" s="20"/>
      <c r="O2423" s="21" t="str">
        <f>IF(ISBLANK(Table1[[#This Row],[예약일(확정)]]),"",Table1[[#This Row],[예약일(확정)]]+7)</f>
        <v/>
      </c>
      <c r="P2423" s="20"/>
      <c r="Q2423" s="20"/>
      <c r="R2423" s="20"/>
      <c r="S2423" s="20"/>
      <c r="T2423" s="20"/>
      <c r="U2423" s="19"/>
    </row>
    <row r="2424" spans="1:21" ht="17">
      <c r="A2424" s="116" t="s">
        <v>2492</v>
      </c>
      <c r="B2424" s="112" t="s">
        <v>2491</v>
      </c>
      <c r="C2424" s="101"/>
      <c r="D2424" s="15" t="s">
        <v>4</v>
      </c>
      <c r="E2424" s="11" t="str">
        <f ca="1">IF(AND(J2424&lt;&gt;"", O2424&lt;&gt;"", TODAY() &gt; O2424, N2424=""), "포스팅 지연",
IF(N2424&lt;&gt;"", "포스팅 완료",
IF(M2424=TRUE, "시술 완료",
IF(L2424=TRUE, "콘텐츠 가이드 전송",
IF(NOT(ISBLANK(J2424)), "예약 확정",
IF(I2424=TRUE, "구글폼 회신",
IF(H2424=TRUE, "구글폼 전송",
IF(G2424=TRUE, "거절",
IF(F2424=TRUE, "회신 수신",
"태핑 완료 회신대기")))))
))))</f>
        <v>구글폼 전송</v>
      </c>
      <c r="F2424" s="13" t="b">
        <v>1</v>
      </c>
      <c r="G2424" s="13" t="b">
        <v>0</v>
      </c>
      <c r="H2424" s="13" t="b">
        <v>1</v>
      </c>
      <c r="I2424" s="13" t="b">
        <f>IF(COUNTIF([1]!Form_Responses1[[#All],[Instagram account
(ex. idenel_official - Do not put "@")]], LOWER(A2424)) &gt; 0, TRUE, FALSE)</f>
        <v>0</v>
      </c>
      <c r="J2424" s="14"/>
      <c r="K2424" s="11" t="str">
        <f>IFERROR(VLOOKUP(LOWER(A2424), '[1]설문지 응답 시트1'!I:N, 6, FALSE), "")</f>
        <v/>
      </c>
      <c r="L2424" s="13" t="b">
        <v>0</v>
      </c>
      <c r="M2424" s="13" t="b">
        <v>0</v>
      </c>
      <c r="N2424" s="11"/>
      <c r="O2424" s="12" t="str">
        <f>IF(ISBLANK(Table1[[#This Row],[예약일(확정)]]),"",Table1[[#This Row],[예약일(확정)]]+7)</f>
        <v/>
      </c>
      <c r="P2424" s="11"/>
      <c r="Q2424" s="11"/>
      <c r="R2424" s="11"/>
      <c r="S2424" s="11"/>
      <c r="T2424" s="11"/>
      <c r="U2424" s="10"/>
    </row>
    <row r="2425" spans="1:21" ht="17">
      <c r="A2425" s="119" t="s">
        <v>2490</v>
      </c>
      <c r="B2425" s="118" t="s">
        <v>2489</v>
      </c>
      <c r="C2425" s="117"/>
      <c r="D2425" s="24" t="s">
        <v>4</v>
      </c>
      <c r="E2425" s="20" t="str">
        <f ca="1">IF(AND(J2425&lt;&gt;"", O2425&lt;&gt;"", TODAY() &gt; O2425, N2425=""), "포스팅 지연",
IF(N2425&lt;&gt;"", "포스팅 완료",
IF(M2425=TRUE, "시술 완료",
IF(L2425=TRUE, "콘텐츠 가이드 전송",
IF(NOT(ISBLANK(J2425)), "예약 확정",
IF(I2425=TRUE, "구글폼 회신",
IF(H2425=TRUE, "구글폼 전송",
IF(G2425=TRUE, "거절",
IF(F2425=TRUE, "회신 수신",
"태핑 완료 회신대기")))))
))))</f>
        <v>태핑 완료 회신대기</v>
      </c>
      <c r="F2425" s="22" t="b">
        <v>0</v>
      </c>
      <c r="G2425" s="22" t="b">
        <v>0</v>
      </c>
      <c r="H2425" s="22" t="b">
        <v>0</v>
      </c>
      <c r="I2425" s="22" t="b">
        <f>IF(COUNTIF([1]!Form_Responses1[[#All],[Instagram account
(ex. idenel_official - Do not put "@")]], LOWER(A2425)) &gt; 0, TRUE, FALSE)</f>
        <v>0</v>
      </c>
      <c r="J2425" s="23"/>
      <c r="K2425" s="20" t="str">
        <f>IFERROR(VLOOKUP(LOWER(A2425), '[1]설문지 응답 시트1'!I:N, 6, FALSE), "")</f>
        <v/>
      </c>
      <c r="L2425" s="22" t="b">
        <v>0</v>
      </c>
      <c r="M2425" s="22" t="b">
        <v>0</v>
      </c>
      <c r="N2425" s="20"/>
      <c r="O2425" s="21" t="str">
        <f>IF(ISBLANK(Table1[[#This Row],[예약일(확정)]]),"",Table1[[#This Row],[예약일(확정)]]+7)</f>
        <v/>
      </c>
      <c r="P2425" s="20"/>
      <c r="Q2425" s="20"/>
      <c r="R2425" s="20"/>
      <c r="S2425" s="20"/>
      <c r="T2425" s="20"/>
      <c r="U2425" s="19"/>
    </row>
    <row r="2426" spans="1:21" ht="17">
      <c r="A2426" s="119" t="s">
        <v>2488</v>
      </c>
      <c r="B2426" s="118" t="s">
        <v>2487</v>
      </c>
      <c r="C2426" s="121"/>
      <c r="D2426" s="15" t="s">
        <v>4</v>
      </c>
      <c r="E2426" s="11" t="str">
        <f ca="1">IF(AND(J2426&lt;&gt;"", O2426&lt;&gt;"", TODAY() &gt; O2426, N2426=""), "포스팅 지연",
IF(N2426&lt;&gt;"", "포스팅 완료",
IF(M2426=TRUE, "시술 완료",
IF(L2426=TRUE, "콘텐츠 가이드 전송",
IF(NOT(ISBLANK(J2426)), "예약 확정",
IF(I2426=TRUE, "구글폼 회신",
IF(H2426=TRUE, "구글폼 전송",
IF(G2426=TRUE, "거절",
IF(F2426=TRUE, "회신 수신",
"태핑 완료 회신대기")))))
))))</f>
        <v>태핑 완료 회신대기</v>
      </c>
      <c r="F2426" s="13" t="b">
        <v>0</v>
      </c>
      <c r="G2426" s="13" t="b">
        <v>0</v>
      </c>
      <c r="H2426" s="13" t="b">
        <v>0</v>
      </c>
      <c r="I2426" s="13" t="b">
        <f>IF(COUNTIF([1]!Form_Responses1[[#All],[Instagram account
(ex. idenel_official - Do not put "@")]], LOWER(A2426)) &gt; 0, TRUE, FALSE)</f>
        <v>0</v>
      </c>
      <c r="J2426" s="14"/>
      <c r="K2426" s="11" t="str">
        <f>IFERROR(VLOOKUP(LOWER(A2426), '[1]설문지 응답 시트1'!I:N, 6, FALSE), "")</f>
        <v/>
      </c>
      <c r="L2426" s="13" t="b">
        <v>0</v>
      </c>
      <c r="M2426" s="13" t="b">
        <v>0</v>
      </c>
      <c r="N2426" s="11"/>
      <c r="O2426" s="12" t="str">
        <f>IF(ISBLANK(Table1[[#This Row],[예약일(확정)]]),"",Table1[[#This Row],[예약일(확정)]]+7)</f>
        <v/>
      </c>
      <c r="P2426" s="11"/>
      <c r="Q2426" s="11"/>
      <c r="R2426" s="11"/>
      <c r="S2426" s="11"/>
      <c r="T2426" s="11"/>
      <c r="U2426" s="10"/>
    </row>
    <row r="2427" spans="1:21" ht="17">
      <c r="A2427" s="116" t="s">
        <v>2486</v>
      </c>
      <c r="B2427" s="112" t="s">
        <v>2485</v>
      </c>
      <c r="C2427" s="111"/>
      <c r="D2427" s="24" t="s">
        <v>4</v>
      </c>
      <c r="E2427" s="20" t="str">
        <f ca="1">IF(AND(J2427&lt;&gt;"", O2427&lt;&gt;"", TODAY() &gt; O2427, N2427=""), "포스팅 지연",
IF(N2427&lt;&gt;"", "포스팅 완료",
IF(M2427=TRUE, "시술 완료",
IF(L2427=TRUE, "콘텐츠 가이드 전송",
IF(NOT(ISBLANK(J2427)), "예약 확정",
IF(I2427=TRUE, "구글폼 회신",
IF(H2427=TRUE, "구글폼 전송",
IF(G2427=TRUE, "거절",
IF(F2427=TRUE, "회신 수신",
"태핑 완료 회신대기")))))
))))</f>
        <v>구글폼 전송</v>
      </c>
      <c r="F2427" s="22" t="b">
        <v>1</v>
      </c>
      <c r="G2427" s="22" t="b">
        <v>0</v>
      </c>
      <c r="H2427" s="22" t="b">
        <v>1</v>
      </c>
      <c r="I2427" s="22" t="b">
        <f>IF(COUNTIF([1]!Form_Responses1[[#All],[Instagram account
(ex. idenel_official - Do not put "@")]], LOWER(A2427)) &gt; 0, TRUE, FALSE)</f>
        <v>0</v>
      </c>
      <c r="J2427" s="23"/>
      <c r="K2427" s="20" t="str">
        <f>IFERROR(VLOOKUP(LOWER(A2427), '[1]설문지 응답 시트1'!I:N, 6, FALSE), "")</f>
        <v/>
      </c>
      <c r="L2427" s="22" t="b">
        <v>0</v>
      </c>
      <c r="M2427" s="22" t="b">
        <v>0</v>
      </c>
      <c r="N2427" s="20"/>
      <c r="O2427" s="21" t="str">
        <f>IF(ISBLANK(Table1[[#This Row],[예약일(확정)]]),"",Table1[[#This Row],[예약일(확정)]]+7)</f>
        <v/>
      </c>
      <c r="P2427" s="20"/>
      <c r="Q2427" s="20"/>
      <c r="R2427" s="20"/>
      <c r="S2427" s="20"/>
      <c r="T2427" s="20"/>
      <c r="U2427" s="19"/>
    </row>
    <row r="2428" spans="1:21" ht="17">
      <c r="A2428" s="116" t="s">
        <v>2484</v>
      </c>
      <c r="B2428" s="112" t="s">
        <v>2483</v>
      </c>
      <c r="C2428" s="101"/>
      <c r="D2428" s="15" t="s">
        <v>4</v>
      </c>
      <c r="E2428" s="11" t="str">
        <f ca="1">IF(AND(J2428&lt;&gt;"", O2428&lt;&gt;"", TODAY() &gt; O2428, N2428=""), "포스팅 지연",
IF(N2428&lt;&gt;"", "포스팅 완료",
IF(M2428=TRUE, "시술 완료",
IF(L2428=TRUE, "콘텐츠 가이드 전송",
IF(NOT(ISBLANK(J2428)), "예약 확정",
IF(I2428=TRUE, "구글폼 회신",
IF(H2428=TRUE, "구글폼 전송",
IF(G2428=TRUE, "거절",
IF(F2428=TRUE, "회신 수신",
"태핑 완료 회신대기")))))
))))</f>
        <v>태핑 완료 회신대기</v>
      </c>
      <c r="F2428" s="13" t="b">
        <v>0</v>
      </c>
      <c r="G2428" s="13" t="b">
        <v>0</v>
      </c>
      <c r="H2428" s="13" t="b">
        <v>0</v>
      </c>
      <c r="I2428" s="13" t="b">
        <f>IF(COUNTIF([1]!Form_Responses1[[#All],[Instagram account
(ex. idenel_official - Do not put "@")]], LOWER(A2428)) &gt; 0, TRUE, FALSE)</f>
        <v>0</v>
      </c>
      <c r="J2428" s="14"/>
      <c r="K2428" s="11" t="str">
        <f>IFERROR(VLOOKUP(LOWER(A2428), '[1]설문지 응답 시트1'!I:N, 6, FALSE), "")</f>
        <v/>
      </c>
      <c r="L2428" s="13" t="b">
        <v>0</v>
      </c>
      <c r="M2428" s="13" t="b">
        <v>0</v>
      </c>
      <c r="N2428" s="11"/>
      <c r="O2428" s="12" t="str">
        <f>IF(ISBLANK(Table1[[#This Row],[예약일(확정)]]),"",Table1[[#This Row],[예약일(확정)]]+7)</f>
        <v/>
      </c>
      <c r="P2428" s="11"/>
      <c r="Q2428" s="11"/>
      <c r="R2428" s="11"/>
      <c r="S2428" s="11"/>
      <c r="T2428" s="11"/>
      <c r="U2428" s="10"/>
    </row>
    <row r="2429" spans="1:21" ht="17">
      <c r="A2429" s="119" t="s">
        <v>2482</v>
      </c>
      <c r="B2429" s="118" t="s">
        <v>2481</v>
      </c>
      <c r="C2429" s="117"/>
      <c r="D2429" s="24" t="s">
        <v>4</v>
      </c>
      <c r="E2429" s="20" t="str">
        <f ca="1">IF(AND(J2429&lt;&gt;"", O2429&lt;&gt;"", TODAY() &gt; O2429, N2429=""), "포스팅 지연",
IF(N2429&lt;&gt;"", "포스팅 완료",
IF(M2429=TRUE, "시술 완료",
IF(L2429=TRUE, "콘텐츠 가이드 전송",
IF(NOT(ISBLANK(J2429)), "예약 확정",
IF(I2429=TRUE, "구글폼 회신",
IF(H2429=TRUE, "구글폼 전송",
IF(G2429=TRUE, "거절",
IF(F2429=TRUE, "회신 수신",
"태핑 완료 회신대기")))))
))))</f>
        <v>태핑 완료 회신대기</v>
      </c>
      <c r="F2429" s="22" t="b">
        <v>0</v>
      </c>
      <c r="G2429" s="22" t="b">
        <v>0</v>
      </c>
      <c r="H2429" s="22" t="b">
        <v>0</v>
      </c>
      <c r="I2429" s="22" t="b">
        <f>IF(COUNTIF([1]!Form_Responses1[[#All],[Instagram account
(ex. idenel_official - Do not put "@")]], LOWER(A2429)) &gt; 0, TRUE, FALSE)</f>
        <v>0</v>
      </c>
      <c r="J2429" s="23"/>
      <c r="K2429" s="20" t="str">
        <f>IFERROR(VLOOKUP(LOWER(A2429), '[1]설문지 응답 시트1'!I:N, 6, FALSE), "")</f>
        <v/>
      </c>
      <c r="L2429" s="22" t="b">
        <v>0</v>
      </c>
      <c r="M2429" s="22" t="b">
        <v>0</v>
      </c>
      <c r="N2429" s="20"/>
      <c r="O2429" s="21" t="str">
        <f>IF(ISBLANK(Table1[[#This Row],[예약일(확정)]]),"",Table1[[#This Row],[예약일(확정)]]+7)</f>
        <v/>
      </c>
      <c r="P2429" s="20"/>
      <c r="Q2429" s="20"/>
      <c r="R2429" s="20"/>
      <c r="S2429" s="20"/>
      <c r="T2429" s="20"/>
      <c r="U2429" s="19"/>
    </row>
    <row r="2430" spans="1:21" ht="17">
      <c r="A2430" s="116" t="s">
        <v>2480</v>
      </c>
      <c r="B2430" s="112" t="s">
        <v>2479</v>
      </c>
      <c r="C2430" s="101"/>
      <c r="D2430" s="15" t="s">
        <v>4</v>
      </c>
      <c r="E2430" s="11" t="str">
        <f ca="1">IF(AND(J2430&lt;&gt;"", O2430&lt;&gt;"", TODAY() &gt; O2430, N2430=""), "포스팅 지연",
IF(N2430&lt;&gt;"", "포스팅 완료",
IF(M2430=TRUE, "시술 완료",
IF(L2430=TRUE, "콘텐츠 가이드 전송",
IF(NOT(ISBLANK(J2430)), "예약 확정",
IF(I2430=TRUE, "구글폼 회신",
IF(H2430=TRUE, "구글폼 전송",
IF(G2430=TRUE, "거절",
IF(F2430=TRUE, "회신 수신",
"태핑 완료 회신대기")))))
))))</f>
        <v>태핑 완료 회신대기</v>
      </c>
      <c r="F2430" s="13" t="b">
        <v>0</v>
      </c>
      <c r="G2430" s="13" t="b">
        <v>0</v>
      </c>
      <c r="H2430" s="13" t="b">
        <v>0</v>
      </c>
      <c r="I2430" s="13" t="b">
        <f>IF(COUNTIF([1]!Form_Responses1[[#All],[Instagram account
(ex. idenel_official - Do not put "@")]], LOWER(A2430)) &gt; 0, TRUE, FALSE)</f>
        <v>0</v>
      </c>
      <c r="J2430" s="14"/>
      <c r="K2430" s="11" t="str">
        <f>IFERROR(VLOOKUP(LOWER(A2430), '[1]설문지 응답 시트1'!I:N, 6, FALSE), "")</f>
        <v/>
      </c>
      <c r="L2430" s="13" t="b">
        <v>0</v>
      </c>
      <c r="M2430" s="13" t="b">
        <v>0</v>
      </c>
      <c r="N2430" s="11"/>
      <c r="O2430" s="12" t="str">
        <f>IF(ISBLANK(Table1[[#This Row],[예약일(확정)]]),"",Table1[[#This Row],[예약일(확정)]]+7)</f>
        <v/>
      </c>
      <c r="P2430" s="11"/>
      <c r="Q2430" s="11"/>
      <c r="R2430" s="11"/>
      <c r="S2430" s="11"/>
      <c r="T2430" s="11"/>
      <c r="U2430" s="10"/>
    </row>
    <row r="2431" spans="1:21" ht="17">
      <c r="A2431" s="116" t="s">
        <v>2478</v>
      </c>
      <c r="B2431" s="120" t="s">
        <v>2477</v>
      </c>
      <c r="C2431" s="117"/>
      <c r="D2431" s="24" t="s">
        <v>4</v>
      </c>
      <c r="E2431" s="20" t="str">
        <f ca="1">IF(AND(J2431&lt;&gt;"", O2431&lt;&gt;"", TODAY() &gt; O2431, N2431=""), "포스팅 지연",
IF(N2431&lt;&gt;"", "포스팅 완료",
IF(M2431=TRUE, "시술 완료",
IF(L2431=TRUE, "콘텐츠 가이드 전송",
IF(NOT(ISBLANK(J2431)), "예약 확정",
IF(I2431=TRUE, "구글폼 회신",
IF(H2431=TRUE, "구글폼 전송",
IF(G2431=TRUE, "거절",
IF(F2431=TRUE, "회신 수신",
"태핑 완료 회신대기")))))
))))</f>
        <v>태핑 완료 회신대기</v>
      </c>
      <c r="F2431" s="22" t="b">
        <v>0</v>
      </c>
      <c r="G2431" s="22" t="b">
        <v>0</v>
      </c>
      <c r="H2431" s="22" t="b">
        <v>0</v>
      </c>
      <c r="I2431" s="22" t="b">
        <f>IF(COUNTIF([1]!Form_Responses1[[#All],[Instagram account
(ex. idenel_official - Do not put "@")]], LOWER(A2431)) &gt; 0, TRUE, FALSE)</f>
        <v>0</v>
      </c>
      <c r="J2431" s="23"/>
      <c r="K2431" s="20" t="str">
        <f>IFERROR(VLOOKUP(LOWER(A2431), '[1]설문지 응답 시트1'!I:N, 6, FALSE), "")</f>
        <v/>
      </c>
      <c r="L2431" s="22" t="b">
        <v>0</v>
      </c>
      <c r="M2431" s="22" t="b">
        <v>0</v>
      </c>
      <c r="N2431" s="20"/>
      <c r="O2431" s="21" t="str">
        <f>IF(ISBLANK(Table1[[#This Row],[예약일(확정)]]),"",Table1[[#This Row],[예약일(확정)]]+7)</f>
        <v/>
      </c>
      <c r="P2431" s="20"/>
      <c r="Q2431" s="20"/>
      <c r="R2431" s="20"/>
      <c r="S2431" s="20"/>
      <c r="T2431" s="20"/>
      <c r="U2431" s="19"/>
    </row>
    <row r="2432" spans="1:21" ht="17">
      <c r="A2432" s="116" t="s">
        <v>2476</v>
      </c>
      <c r="B2432" s="112" t="s">
        <v>2475</v>
      </c>
      <c r="C2432" s="101"/>
      <c r="D2432" s="15" t="s">
        <v>4</v>
      </c>
      <c r="E2432" s="11" t="str">
        <f ca="1">IF(AND(J2432&lt;&gt;"", O2432&lt;&gt;"", TODAY() &gt; O2432, N2432=""), "포스팅 지연",
IF(N2432&lt;&gt;"", "포스팅 완료",
IF(M2432=TRUE, "시술 완료",
IF(L2432=TRUE, "콘텐츠 가이드 전송",
IF(NOT(ISBLANK(J2432)), "예약 확정",
IF(I2432=TRUE, "구글폼 회신",
IF(H2432=TRUE, "구글폼 전송",
IF(G2432=TRUE, "거절",
IF(F2432=TRUE, "회신 수신",
"태핑 완료 회신대기")))))
))))</f>
        <v>태핑 완료 회신대기</v>
      </c>
      <c r="F2432" s="13" t="b">
        <v>0</v>
      </c>
      <c r="G2432" s="13" t="b">
        <v>0</v>
      </c>
      <c r="H2432" s="13" t="b">
        <v>0</v>
      </c>
      <c r="I2432" s="13" t="b">
        <f>IF(COUNTIF([1]!Form_Responses1[[#All],[Instagram account
(ex. idenel_official - Do not put "@")]], LOWER(A2432)) &gt; 0, TRUE, FALSE)</f>
        <v>0</v>
      </c>
      <c r="J2432" s="14"/>
      <c r="K2432" s="11" t="str">
        <f>IFERROR(VLOOKUP(LOWER(A2432), '[1]설문지 응답 시트1'!I:N, 6, FALSE), "")</f>
        <v/>
      </c>
      <c r="L2432" s="13" t="b">
        <v>0</v>
      </c>
      <c r="M2432" s="13" t="b">
        <v>0</v>
      </c>
      <c r="N2432" s="11"/>
      <c r="O2432" s="12" t="str">
        <f>IF(ISBLANK(Table1[[#This Row],[예약일(확정)]]),"",Table1[[#This Row],[예약일(확정)]]+7)</f>
        <v/>
      </c>
      <c r="P2432" s="11"/>
      <c r="Q2432" s="11"/>
      <c r="R2432" s="11"/>
      <c r="S2432" s="11"/>
      <c r="T2432" s="11"/>
      <c r="U2432" s="10"/>
    </row>
    <row r="2433" spans="1:21" ht="17">
      <c r="A2433" s="119" t="s">
        <v>2474</v>
      </c>
      <c r="B2433" s="118" t="s">
        <v>2473</v>
      </c>
      <c r="C2433" s="117"/>
      <c r="D2433" s="24" t="s">
        <v>4</v>
      </c>
      <c r="E2433" s="20" t="str">
        <f ca="1">IF(AND(J2433&lt;&gt;"", O2433&lt;&gt;"", TODAY() &gt; O2433, N2433=""), "포스팅 지연",
IF(N2433&lt;&gt;"", "포스팅 완료",
IF(M2433=TRUE, "시술 완료",
IF(L2433=TRUE, "콘텐츠 가이드 전송",
IF(NOT(ISBLANK(J2433)), "예약 확정",
IF(I2433=TRUE, "구글폼 회신",
IF(H2433=TRUE, "구글폼 전송",
IF(G2433=TRUE, "거절",
IF(F2433=TRUE, "회신 수신",
"태핑 완료 회신대기")))))
))))</f>
        <v>태핑 완료 회신대기</v>
      </c>
      <c r="F2433" s="22" t="b">
        <v>0</v>
      </c>
      <c r="G2433" s="22" t="b">
        <v>0</v>
      </c>
      <c r="H2433" s="22" t="b">
        <v>0</v>
      </c>
      <c r="I2433" s="22" t="b">
        <f>IF(COUNTIF([1]!Form_Responses1[[#All],[Instagram account
(ex. idenel_official - Do not put "@")]], LOWER(A2433)) &gt; 0, TRUE, FALSE)</f>
        <v>0</v>
      </c>
      <c r="J2433" s="23"/>
      <c r="K2433" s="20" t="str">
        <f>IFERROR(VLOOKUP(LOWER(A2433), '[1]설문지 응답 시트1'!I:N, 6, FALSE), "")</f>
        <v/>
      </c>
      <c r="L2433" s="22" t="b">
        <v>0</v>
      </c>
      <c r="M2433" s="22" t="b">
        <v>0</v>
      </c>
      <c r="N2433" s="20"/>
      <c r="O2433" s="21" t="str">
        <f>IF(ISBLANK(Table1[[#This Row],[예약일(확정)]]),"",Table1[[#This Row],[예약일(확정)]]+7)</f>
        <v/>
      </c>
      <c r="P2433" s="20"/>
      <c r="Q2433" s="20"/>
      <c r="R2433" s="20"/>
      <c r="S2433" s="20"/>
      <c r="T2433" s="20"/>
      <c r="U2433" s="19"/>
    </row>
    <row r="2434" spans="1:21" ht="17">
      <c r="A2434" s="116" t="s">
        <v>2472</v>
      </c>
      <c r="B2434" s="112" t="s">
        <v>2471</v>
      </c>
      <c r="C2434" s="101"/>
      <c r="D2434" s="15" t="s">
        <v>4</v>
      </c>
      <c r="E2434" s="11" t="str">
        <f ca="1">IF(AND(J2434&lt;&gt;"", O2434&lt;&gt;"", TODAY() &gt; O2434, N2434=""), "포스팅 지연",
IF(N2434&lt;&gt;"", "포스팅 완료",
IF(M2434=TRUE, "시술 완료",
IF(L2434=TRUE, "콘텐츠 가이드 전송",
IF(NOT(ISBLANK(J2434)), "예약 확정",
IF(I2434=TRUE, "구글폼 회신",
IF(H2434=TRUE, "구글폼 전송",
IF(G2434=TRUE, "거절",
IF(F2434=TRUE, "회신 수신",
"태핑 완료 회신대기")))))
))))</f>
        <v>태핑 완료 회신대기</v>
      </c>
      <c r="F2434" s="13" t="b">
        <v>0</v>
      </c>
      <c r="G2434" s="13" t="b">
        <v>0</v>
      </c>
      <c r="H2434" s="13" t="b">
        <v>0</v>
      </c>
      <c r="I2434" s="13" t="b">
        <f>IF(COUNTIF([1]!Form_Responses1[[#All],[Instagram account
(ex. idenel_official - Do not put "@")]], LOWER(A2434)) &gt; 0, TRUE, FALSE)</f>
        <v>0</v>
      </c>
      <c r="J2434" s="14"/>
      <c r="K2434" s="11" t="str">
        <f>IFERROR(VLOOKUP(LOWER(A2434), '[1]설문지 응답 시트1'!I:N, 6, FALSE), "")</f>
        <v/>
      </c>
      <c r="L2434" s="13" t="b">
        <v>0</v>
      </c>
      <c r="M2434" s="13" t="b">
        <v>0</v>
      </c>
      <c r="N2434" s="11"/>
      <c r="O2434" s="12" t="str">
        <f>IF(ISBLANK(Table1[[#This Row],[예약일(확정)]]),"",Table1[[#This Row],[예약일(확정)]]+7)</f>
        <v/>
      </c>
      <c r="P2434" s="11"/>
      <c r="Q2434" s="11"/>
      <c r="R2434" s="11"/>
      <c r="S2434" s="11"/>
      <c r="T2434" s="11"/>
      <c r="U2434" s="10"/>
    </row>
    <row r="2435" spans="1:21" ht="17">
      <c r="A2435" s="119" t="s">
        <v>2470</v>
      </c>
      <c r="B2435" s="118" t="s">
        <v>2469</v>
      </c>
      <c r="C2435" s="117"/>
      <c r="D2435" s="24" t="s">
        <v>4</v>
      </c>
      <c r="E2435" s="20" t="str">
        <f ca="1">IF(AND(J2435&lt;&gt;"", O2435&lt;&gt;"", TODAY() &gt; O2435, N2435=""), "포스팅 지연",
IF(N2435&lt;&gt;"", "포스팅 완료",
IF(M2435=TRUE, "시술 완료",
IF(L2435=TRUE, "콘텐츠 가이드 전송",
IF(NOT(ISBLANK(J2435)), "예약 확정",
IF(I2435=TRUE, "구글폼 회신",
IF(H2435=TRUE, "구글폼 전송",
IF(G2435=TRUE, "거절",
IF(F2435=TRUE, "회신 수신",
"태핑 완료 회신대기")))))
))))</f>
        <v>태핑 완료 회신대기</v>
      </c>
      <c r="F2435" s="22" t="b">
        <v>0</v>
      </c>
      <c r="G2435" s="22" t="b">
        <v>0</v>
      </c>
      <c r="H2435" s="22" t="b">
        <v>0</v>
      </c>
      <c r="I2435" s="22" t="b">
        <f>IF(COUNTIF([1]!Form_Responses1[[#All],[Instagram account
(ex. idenel_official - Do not put "@")]], LOWER(A2435)) &gt; 0, TRUE, FALSE)</f>
        <v>0</v>
      </c>
      <c r="J2435" s="23"/>
      <c r="K2435" s="20" t="str">
        <f>IFERROR(VLOOKUP(LOWER(A2435), '[1]설문지 응답 시트1'!I:N, 6, FALSE), "")</f>
        <v/>
      </c>
      <c r="L2435" s="22" t="b">
        <v>0</v>
      </c>
      <c r="M2435" s="22" t="b">
        <v>0</v>
      </c>
      <c r="N2435" s="20"/>
      <c r="O2435" s="21" t="str">
        <f>IF(ISBLANK(Table1[[#This Row],[예약일(확정)]]),"",Table1[[#This Row],[예약일(확정)]]+7)</f>
        <v/>
      </c>
      <c r="P2435" s="20"/>
      <c r="Q2435" s="20"/>
      <c r="R2435" s="20"/>
      <c r="S2435" s="20"/>
      <c r="T2435" s="20"/>
      <c r="U2435" s="19"/>
    </row>
    <row r="2436" spans="1:21" ht="17">
      <c r="A2436" s="116" t="s">
        <v>2468</v>
      </c>
      <c r="B2436" s="112" t="s">
        <v>2467</v>
      </c>
      <c r="C2436" s="101"/>
      <c r="D2436" s="15" t="s">
        <v>4</v>
      </c>
      <c r="E2436" s="11" t="str">
        <f ca="1">IF(AND(J2436&lt;&gt;"", O2436&lt;&gt;"", TODAY() &gt; O2436, N2436=""), "포스팅 지연",
IF(N2436&lt;&gt;"", "포스팅 완료",
IF(M2436=TRUE, "시술 완료",
IF(L2436=TRUE, "콘텐츠 가이드 전송",
IF(NOT(ISBLANK(J2436)), "예약 확정",
IF(I2436=TRUE, "구글폼 회신",
IF(H2436=TRUE, "구글폼 전송",
IF(G2436=TRUE, "거절",
IF(F2436=TRUE, "회신 수신",
"태핑 완료 회신대기")))))
))))</f>
        <v>회신 수신</v>
      </c>
      <c r="F2436" s="13" t="b">
        <v>1</v>
      </c>
      <c r="G2436" s="13" t="b">
        <v>0</v>
      </c>
      <c r="H2436" s="13" t="b">
        <v>0</v>
      </c>
      <c r="I2436" s="13" t="b">
        <f>IF(COUNTIF([1]!Form_Responses1[[#All],[Instagram account
(ex. idenel_official - Do not put "@")]], LOWER(A2436)) &gt; 0, TRUE, FALSE)</f>
        <v>0</v>
      </c>
      <c r="J2436" s="14"/>
      <c r="K2436" s="11" t="str">
        <f>IFERROR(VLOOKUP(LOWER(A2436), '[1]설문지 응답 시트1'!I:N, 6, FALSE), "")</f>
        <v/>
      </c>
      <c r="L2436" s="13" t="b">
        <v>0</v>
      </c>
      <c r="M2436" s="13" t="b">
        <v>0</v>
      </c>
      <c r="N2436" s="11"/>
      <c r="O2436" s="12" t="str">
        <f>IF(ISBLANK(Table1[[#This Row],[예약일(확정)]]),"",Table1[[#This Row],[예약일(확정)]]+7)</f>
        <v/>
      </c>
      <c r="P2436" s="11"/>
      <c r="Q2436" s="11"/>
      <c r="R2436" s="11"/>
      <c r="S2436" s="11"/>
      <c r="T2436" s="11"/>
      <c r="U2436" s="10"/>
    </row>
    <row r="2437" spans="1:21" ht="17">
      <c r="A2437" s="114" t="s">
        <v>2466</v>
      </c>
      <c r="B2437" s="112"/>
      <c r="C2437" s="111"/>
      <c r="D2437" s="24" t="s">
        <v>4</v>
      </c>
      <c r="E2437" s="20" t="str">
        <f ca="1">IF(AND(J2437&lt;&gt;"", O2437&lt;&gt;"", TODAY() &gt; O2437, N2437=""), "포스팅 지연",
IF(N2437&lt;&gt;"", "포스팅 완료",
IF(M2437=TRUE, "시술 완료",
IF(L2437=TRUE, "콘텐츠 가이드 전송",
IF(NOT(ISBLANK(J2437)), "예약 확정",
IF(I2437=TRUE, "구글폼 회신",
IF(H2437=TRUE, "구글폼 전송",
IF(G2437=TRUE, "거절",
IF(F2437=TRUE, "회신 수신",
"태핑 완료 회신대기")))))
))))</f>
        <v>포스팅 완료</v>
      </c>
      <c r="F2437" s="22" t="b">
        <v>0</v>
      </c>
      <c r="G2437" s="22" t="b">
        <v>0</v>
      </c>
      <c r="H2437" s="22" t="b">
        <v>0</v>
      </c>
      <c r="I2437" s="22" t="b">
        <f>IF(COUNTIF([1]!Form_Responses1[[#All],[Instagram account
(ex. idenel_official - Do not put "@")]], LOWER(A2437)) &gt; 0, TRUE, FALSE)</f>
        <v>0</v>
      </c>
      <c r="J2437" s="23"/>
      <c r="K2437" s="20" t="str">
        <f>IFERROR(VLOOKUP(LOWER(A2437), '[1]설문지 응답 시트1'!I:N, 6, FALSE), "")</f>
        <v/>
      </c>
      <c r="L2437" s="22" t="b">
        <v>0</v>
      </c>
      <c r="M2437" s="22" t="b">
        <v>0</v>
      </c>
      <c r="N2437" s="33" t="s">
        <v>2465</v>
      </c>
      <c r="O2437" s="21" t="str">
        <f>IF(ISBLANK(Table1[[#This Row],[예약일(확정)]]),"",Table1[[#This Row],[예약일(확정)]]+7)</f>
        <v/>
      </c>
      <c r="P2437" s="20"/>
      <c r="Q2437" s="20"/>
      <c r="R2437" s="20"/>
      <c r="S2437" s="20"/>
      <c r="T2437" s="20" t="s">
        <v>1962</v>
      </c>
      <c r="U2437" s="19"/>
    </row>
    <row r="2438" spans="1:21" ht="17">
      <c r="A2438" s="52" t="s">
        <v>2464</v>
      </c>
      <c r="B2438" s="102" t="s">
        <v>1622</v>
      </c>
      <c r="C2438" s="101"/>
      <c r="D2438" s="15" t="s">
        <v>269</v>
      </c>
      <c r="E2438" s="11" t="str">
        <f ca="1">IF(AND(J2438&lt;&gt;"", O2438&lt;&gt;"", TODAY() &gt; O2438, N2438=""), "포스팅 지연",
IF(N2438&lt;&gt;"", "포스팅 완료",
IF(M2438=TRUE, "시술 완료",
IF(L2438=TRUE, "콘텐츠 가이드 전송",
IF(NOT(ISBLANK(J2438)), "예약 확정",
IF(I2438=TRUE, "구글폼 회신",
IF(H2438=TRUE, "구글폼 전송",
IF(G2438=TRUE, "거절",
IF(F2438=TRUE, "회신 수신",
"태핑 완료 회신대기")))))
))))</f>
        <v>태핑 완료 회신대기</v>
      </c>
      <c r="F2438" s="13" t="b">
        <v>0</v>
      </c>
      <c r="G2438" s="13" t="b">
        <v>0</v>
      </c>
      <c r="H2438" s="13" t="b">
        <v>0</v>
      </c>
      <c r="I2438" s="13" t="b">
        <f>IF(COUNTIF([1]!Form_Responses1[[#All],[Instagram account
(ex. idenel_official - Do not put "@")]], LOWER(A2438)) &gt; 0, TRUE, FALSE)</f>
        <v>0</v>
      </c>
      <c r="J2438" s="14"/>
      <c r="K2438" s="11" t="str">
        <f>IFERROR(VLOOKUP(LOWER(A2438), '[1]설문지 응답 시트1'!I:N, 6, FALSE), "")</f>
        <v/>
      </c>
      <c r="L2438" s="13" t="b">
        <v>0</v>
      </c>
      <c r="M2438" s="13" t="b">
        <v>0</v>
      </c>
      <c r="N2438" s="11"/>
      <c r="O2438" s="12" t="str">
        <f>IF(ISBLANK(Table1[[#This Row],[예약일(확정)]]),"",Table1[[#This Row],[예약일(확정)]]+7)</f>
        <v/>
      </c>
      <c r="P2438" s="11"/>
      <c r="Q2438" s="11"/>
      <c r="R2438" s="11"/>
      <c r="S2438" s="11"/>
      <c r="T2438" s="11"/>
      <c r="U2438" s="10"/>
    </row>
    <row r="2439" spans="1:21" ht="17">
      <c r="A2439" s="53" t="s">
        <v>2463</v>
      </c>
      <c r="B2439" s="112"/>
      <c r="C2439" s="111"/>
      <c r="D2439" s="24" t="s">
        <v>269</v>
      </c>
      <c r="E2439" s="20" t="str">
        <f ca="1">IF(AND(J2439&lt;&gt;"", O2439&lt;&gt;"", TODAY() &gt; O2439, N2439=""), "포스팅 지연",
IF(N2439&lt;&gt;"", "포스팅 완료",
IF(M2439=TRUE, "시술 완료",
IF(L2439=TRUE, "콘텐츠 가이드 전송",
IF(NOT(ISBLANK(J2439)), "예약 확정",
IF(I2439=TRUE, "구글폼 회신",
IF(H2439=TRUE, "구글폼 전송",
IF(G2439=TRUE, "거절",
IF(F2439=TRUE, "회신 수신",
"태핑 완료 회신대기")))))
))))</f>
        <v>회신 수신</v>
      </c>
      <c r="F2439" s="22" t="b">
        <v>1</v>
      </c>
      <c r="G2439" s="22" t="b">
        <v>0</v>
      </c>
      <c r="H2439" s="22" t="b">
        <v>0</v>
      </c>
      <c r="I2439" s="22" t="b">
        <f>IF(COUNTIF([1]!Form_Responses1[[#All],[Instagram account
(ex. idenel_official - Do not put "@")]], LOWER(A2439)) &gt; 0, TRUE, FALSE)</f>
        <v>0</v>
      </c>
      <c r="J2439" s="23"/>
      <c r="K2439" s="20" t="str">
        <f>IFERROR(VLOOKUP(LOWER(A2439), '[1]설문지 응답 시트1'!I:N, 6, FALSE), "")</f>
        <v/>
      </c>
      <c r="L2439" s="22" t="b">
        <v>0</v>
      </c>
      <c r="M2439" s="22" t="b">
        <v>0</v>
      </c>
      <c r="N2439" s="20"/>
      <c r="O2439" s="21" t="str">
        <f>IF(ISBLANK(Table1[[#This Row],[예약일(확정)]]),"",Table1[[#This Row],[예약일(확정)]]+7)</f>
        <v/>
      </c>
      <c r="P2439" s="20"/>
      <c r="Q2439" s="20"/>
      <c r="R2439" s="20"/>
      <c r="S2439" s="20"/>
      <c r="T2439" s="20"/>
      <c r="U2439" s="19"/>
    </row>
    <row r="2440" spans="1:21" ht="17">
      <c r="A2440" s="52" t="s">
        <v>2462</v>
      </c>
      <c r="B2440" s="102"/>
      <c r="C2440" s="101"/>
      <c r="D2440" s="15" t="s">
        <v>269</v>
      </c>
      <c r="E2440" s="11" t="str">
        <f ca="1">IF(AND(J2440&lt;&gt;"", O2440&lt;&gt;"", TODAY() &gt; O2440, N2440=""), "포스팅 지연",
IF(N2440&lt;&gt;"", "포스팅 완료",
IF(M2440=TRUE, "시술 완료",
IF(L2440=TRUE, "콘텐츠 가이드 전송",
IF(NOT(ISBLANK(J2440)), "예약 확정",
IF(I2440=TRUE, "구글폼 회신",
IF(H2440=TRUE, "구글폼 전송",
IF(G2440=TRUE, "거절",
IF(F2440=TRUE, "회신 수신",
"태핑 완료 회신대기")))))
))))</f>
        <v>회신 수신</v>
      </c>
      <c r="F2440" s="13" t="b">
        <v>1</v>
      </c>
      <c r="G2440" s="13" t="b">
        <v>0</v>
      </c>
      <c r="H2440" s="13" t="b">
        <v>0</v>
      </c>
      <c r="I2440" s="13" t="b">
        <f>IF(COUNTIF([1]!Form_Responses1[[#All],[Instagram account
(ex. idenel_official - Do not put "@")]], LOWER(A2440)) &gt; 0, TRUE, FALSE)</f>
        <v>0</v>
      </c>
      <c r="J2440" s="14"/>
      <c r="K2440" s="11" t="str">
        <f>IFERROR(VLOOKUP(LOWER(A2440), '[1]설문지 응답 시트1'!I:N, 6, FALSE), "")</f>
        <v/>
      </c>
      <c r="L2440" s="13" t="b">
        <v>0</v>
      </c>
      <c r="M2440" s="13" t="b">
        <v>0</v>
      </c>
      <c r="N2440" s="11"/>
      <c r="O2440" s="12" t="str">
        <f>IF(ISBLANK(Table1[[#This Row],[예약일(확정)]]),"",Table1[[#This Row],[예약일(확정)]]+7)</f>
        <v/>
      </c>
      <c r="P2440" s="11"/>
      <c r="Q2440" s="11"/>
      <c r="R2440" s="11"/>
      <c r="S2440" s="11"/>
      <c r="T2440" s="11"/>
      <c r="U2440" s="10"/>
    </row>
    <row r="2441" spans="1:21" ht="17">
      <c r="A2441" s="53" t="s">
        <v>2461</v>
      </c>
      <c r="B2441" s="112"/>
      <c r="C2441" s="111"/>
      <c r="D2441" s="24" t="s">
        <v>269</v>
      </c>
      <c r="E2441" s="20" t="str">
        <f ca="1">IF(AND(J2441&lt;&gt;"", O2441&lt;&gt;"", TODAY() &gt; O2441, N2441=""), "포스팅 지연",
IF(N2441&lt;&gt;"", "포스팅 완료",
IF(M2441=TRUE, "시술 완료",
IF(L2441=TRUE, "콘텐츠 가이드 전송",
IF(NOT(ISBLANK(J2441)), "예약 확정",
IF(I2441=TRUE, "구글폼 회신",
IF(H2441=TRUE, "구글폼 전송",
IF(G2441=TRUE, "거절",
IF(F2441=TRUE, "회신 수신",
"태핑 완료 회신대기")))))
))))</f>
        <v>회신 수신</v>
      </c>
      <c r="F2441" s="22" t="b">
        <v>1</v>
      </c>
      <c r="G2441" s="22" t="b">
        <v>0</v>
      </c>
      <c r="H2441" s="22" t="b">
        <v>0</v>
      </c>
      <c r="I2441" s="22" t="b">
        <f>IF(COUNTIF([1]!Form_Responses1[[#All],[Instagram account
(ex. idenel_official - Do not put "@")]], LOWER(A2441)) &gt; 0, TRUE, FALSE)</f>
        <v>0</v>
      </c>
      <c r="J2441" s="23"/>
      <c r="K2441" s="20" t="str">
        <f>IFERROR(VLOOKUP(LOWER(A2441), '[1]설문지 응답 시트1'!I:N, 6, FALSE), "")</f>
        <v/>
      </c>
      <c r="L2441" s="22" t="b">
        <v>0</v>
      </c>
      <c r="M2441" s="22" t="b">
        <v>0</v>
      </c>
      <c r="N2441" s="20"/>
      <c r="O2441" s="21" t="str">
        <f>IF(ISBLANK(Table1[[#This Row],[예약일(확정)]]),"",Table1[[#This Row],[예약일(확정)]]+7)</f>
        <v/>
      </c>
      <c r="P2441" s="20"/>
      <c r="Q2441" s="20"/>
      <c r="R2441" s="20"/>
      <c r="S2441" s="20"/>
      <c r="T2441" s="20"/>
      <c r="U2441" s="19"/>
    </row>
    <row r="2442" spans="1:21" ht="17">
      <c r="A2442" s="52" t="s">
        <v>2460</v>
      </c>
      <c r="B2442" s="102"/>
      <c r="C2442" s="101"/>
      <c r="D2442" s="15" t="s">
        <v>269</v>
      </c>
      <c r="E2442" s="11" t="str">
        <f ca="1">IF(AND(J2442&lt;&gt;"", O2442&lt;&gt;"", TODAY() &gt; O2442, N2442=""), "포스팅 지연",
IF(N2442&lt;&gt;"", "포스팅 완료",
IF(M2442=TRUE, "시술 완료",
IF(L2442=TRUE, "콘텐츠 가이드 전송",
IF(NOT(ISBLANK(J2442)), "예약 확정",
IF(I2442=TRUE, "구글폼 회신",
IF(H2442=TRUE, "구글폼 전송",
IF(G2442=TRUE, "거절",
IF(F2442=TRUE, "회신 수신",
"태핑 완료 회신대기")))))
))))</f>
        <v>태핑 완료 회신대기</v>
      </c>
      <c r="F2442" s="13" t="b">
        <v>0</v>
      </c>
      <c r="G2442" s="13" t="b">
        <v>0</v>
      </c>
      <c r="H2442" s="13" t="b">
        <v>0</v>
      </c>
      <c r="I2442" s="13" t="b">
        <f>IF(COUNTIF([1]!Form_Responses1[[#All],[Instagram account
(ex. idenel_official - Do not put "@")]], LOWER(A2442)) &gt; 0, TRUE, FALSE)</f>
        <v>0</v>
      </c>
      <c r="J2442" s="14"/>
      <c r="K2442" s="11" t="str">
        <f>IFERROR(VLOOKUP(LOWER(A2442), '[1]설문지 응답 시트1'!I:N, 6, FALSE), "")</f>
        <v/>
      </c>
      <c r="L2442" s="13" t="b">
        <v>0</v>
      </c>
      <c r="M2442" s="13" t="b">
        <v>0</v>
      </c>
      <c r="N2442" s="11"/>
      <c r="O2442" s="12" t="str">
        <f>IF(ISBLANK(Table1[[#This Row],[예약일(확정)]]),"",Table1[[#This Row],[예약일(확정)]]+7)</f>
        <v/>
      </c>
      <c r="P2442" s="11"/>
      <c r="Q2442" s="11"/>
      <c r="R2442" s="11"/>
      <c r="S2442" s="11"/>
      <c r="T2442" s="11"/>
      <c r="U2442" s="10"/>
    </row>
    <row r="2443" spans="1:21" ht="17">
      <c r="A2443" s="53" t="s">
        <v>2459</v>
      </c>
      <c r="B2443" s="112"/>
      <c r="C2443" s="111"/>
      <c r="D2443" s="24" t="s">
        <v>269</v>
      </c>
      <c r="E2443" s="20" t="str">
        <f ca="1">IF(AND(J2443&lt;&gt;"", O2443&lt;&gt;"", TODAY() &gt; O2443, N2443=""), "포스팅 지연",
IF(N2443&lt;&gt;"", "포스팅 완료",
IF(M2443=TRUE, "시술 완료",
IF(L2443=TRUE, "콘텐츠 가이드 전송",
IF(NOT(ISBLANK(J2443)), "예약 확정",
IF(I2443=TRUE, "구글폼 회신",
IF(H2443=TRUE, "구글폼 전송",
IF(G2443=TRUE, "거절",
IF(F2443=TRUE, "회신 수신",
"태핑 완료 회신대기")))))
))))</f>
        <v>구글폼 전송</v>
      </c>
      <c r="F2443" s="22" t="b">
        <v>1</v>
      </c>
      <c r="G2443" s="22" t="b">
        <v>0</v>
      </c>
      <c r="H2443" s="22" t="b">
        <v>1</v>
      </c>
      <c r="I2443" s="22" t="b">
        <f>IF(COUNTIF([1]!Form_Responses1[[#All],[Instagram account
(ex. idenel_official - Do not put "@")]], LOWER(A2443)) &gt; 0, TRUE, FALSE)</f>
        <v>0</v>
      </c>
      <c r="J2443" s="23"/>
      <c r="K2443" s="20" t="str">
        <f>IFERROR(VLOOKUP(LOWER(A2443), '[1]설문지 응답 시트1'!I:N, 6, FALSE), "")</f>
        <v/>
      </c>
      <c r="L2443" s="22" t="b">
        <v>0</v>
      </c>
      <c r="M2443" s="22" t="b">
        <v>0</v>
      </c>
      <c r="N2443" s="20"/>
      <c r="O2443" s="21" t="str">
        <f>IF(ISBLANK(Table1[[#This Row],[예약일(확정)]]),"",Table1[[#This Row],[예약일(확정)]]+7)</f>
        <v/>
      </c>
      <c r="P2443" s="20"/>
      <c r="Q2443" s="20"/>
      <c r="R2443" s="20"/>
      <c r="S2443" s="20"/>
      <c r="T2443" s="20"/>
      <c r="U2443" s="19"/>
    </row>
    <row r="2444" spans="1:21" ht="17">
      <c r="A2444" s="52" t="s">
        <v>2458</v>
      </c>
      <c r="B2444" s="102"/>
      <c r="C2444" s="101"/>
      <c r="D2444" s="15" t="s">
        <v>269</v>
      </c>
      <c r="E2444" s="11" t="str">
        <f ca="1">IF(AND(J2444&lt;&gt;"", O2444&lt;&gt;"", TODAY() &gt; O2444, N2444=""), "포스팅 지연",
IF(N2444&lt;&gt;"", "포스팅 완료",
IF(M2444=TRUE, "시술 완료",
IF(L2444=TRUE, "콘텐츠 가이드 전송",
IF(NOT(ISBLANK(J2444)), "예약 확정",
IF(I2444=TRUE, "구글폼 회신",
IF(H2444=TRUE, "구글폼 전송",
IF(G2444=TRUE, "거절",
IF(F2444=TRUE, "회신 수신",
"태핑 완료 회신대기")))))
))))</f>
        <v>태핑 완료 회신대기</v>
      </c>
      <c r="F2444" s="13" t="b">
        <v>0</v>
      </c>
      <c r="G2444" s="13" t="b">
        <v>0</v>
      </c>
      <c r="H2444" s="13" t="b">
        <v>0</v>
      </c>
      <c r="I2444" s="13" t="b">
        <f>IF(COUNTIF([1]!Form_Responses1[[#All],[Instagram account
(ex. idenel_official - Do not put "@")]], LOWER(A2444)) &gt; 0, TRUE, FALSE)</f>
        <v>0</v>
      </c>
      <c r="J2444" s="14"/>
      <c r="K2444" s="11" t="str">
        <f>IFERROR(VLOOKUP(LOWER(A2444), '[1]설문지 응답 시트1'!I:N, 6, FALSE), "")</f>
        <v/>
      </c>
      <c r="L2444" s="13" t="b">
        <v>0</v>
      </c>
      <c r="M2444" s="13" t="b">
        <v>0</v>
      </c>
      <c r="N2444" s="11"/>
      <c r="O2444" s="12" t="str">
        <f>IF(ISBLANK(Table1[[#This Row],[예약일(확정)]]),"",Table1[[#This Row],[예약일(확정)]]+7)</f>
        <v/>
      </c>
      <c r="P2444" s="11"/>
      <c r="Q2444" s="11"/>
      <c r="R2444" s="11"/>
      <c r="S2444" s="11"/>
      <c r="T2444" s="11"/>
      <c r="U2444" s="10"/>
    </row>
    <row r="2445" spans="1:21" ht="17">
      <c r="A2445" s="53" t="s">
        <v>2129</v>
      </c>
      <c r="B2445" s="112"/>
      <c r="C2445" s="111"/>
      <c r="D2445" s="24" t="s">
        <v>269</v>
      </c>
      <c r="E2445" s="20" t="str">
        <f ca="1">IF(AND(J2445&lt;&gt;"", O2445&lt;&gt;"", TODAY() &gt; O2445, N2445=""), "포스팅 지연",
IF(N2445&lt;&gt;"", "포스팅 완료",
IF(M2445=TRUE, "시술 완료",
IF(L2445=TRUE, "콘텐츠 가이드 전송",
IF(NOT(ISBLANK(J2445)), "예약 확정",
IF(I2445=TRUE, "구글폼 회신",
IF(H2445=TRUE, "구글폼 전송",
IF(G2445=TRUE, "거절",
IF(F2445=TRUE, "회신 수신",
"태핑 완료 회신대기")))))
))))</f>
        <v>회신 수신</v>
      </c>
      <c r="F2445" s="22" t="b">
        <v>1</v>
      </c>
      <c r="G2445" s="22" t="b">
        <v>0</v>
      </c>
      <c r="H2445" s="22" t="b">
        <v>0</v>
      </c>
      <c r="I2445" s="22" t="b">
        <f>IF(COUNTIF([1]!Form_Responses1[[#All],[Instagram account
(ex. idenel_official - Do not put "@")]], LOWER(A2445)) &gt; 0, TRUE, FALSE)</f>
        <v>0</v>
      </c>
      <c r="J2445" s="23"/>
      <c r="K2445" s="20" t="str">
        <f>IFERROR(VLOOKUP(LOWER(A2445), '[1]설문지 응답 시트1'!I:N, 6, FALSE), "")</f>
        <v/>
      </c>
      <c r="L2445" s="22" t="b">
        <v>0</v>
      </c>
      <c r="M2445" s="22" t="b">
        <v>0</v>
      </c>
      <c r="N2445" s="20"/>
      <c r="O2445" s="21" t="str">
        <f>IF(ISBLANK(Table1[[#This Row],[예약일(확정)]]),"",Table1[[#This Row],[예약일(확정)]]+7)</f>
        <v/>
      </c>
      <c r="P2445" s="20"/>
      <c r="Q2445" s="20"/>
      <c r="R2445" s="20"/>
      <c r="S2445" s="20"/>
      <c r="T2445" s="20"/>
      <c r="U2445" s="19"/>
    </row>
    <row r="2446" spans="1:21" ht="17">
      <c r="A2446" s="52" t="s">
        <v>2457</v>
      </c>
      <c r="B2446" s="102"/>
      <c r="C2446" s="101"/>
      <c r="D2446" s="15" t="s">
        <v>269</v>
      </c>
      <c r="E2446" s="11" t="str">
        <f ca="1">IF(AND(J2446&lt;&gt;"", O2446&lt;&gt;"", TODAY() &gt; O2446, N2446=""), "포스팅 지연",
IF(N2446&lt;&gt;"", "포스팅 완료",
IF(M2446=TRUE, "시술 완료",
IF(L2446=TRUE, "콘텐츠 가이드 전송",
IF(NOT(ISBLANK(J2446)), "예약 확정",
IF(I2446=TRUE, "구글폼 회신",
IF(H2446=TRUE, "구글폼 전송",
IF(G2446=TRUE, "거절",
IF(F2446=TRUE, "회신 수신",
"태핑 완료 회신대기")))))
))))</f>
        <v>태핑 완료 회신대기</v>
      </c>
      <c r="F2446" s="13" t="b">
        <v>0</v>
      </c>
      <c r="G2446" s="13" t="b">
        <v>0</v>
      </c>
      <c r="H2446" s="13" t="b">
        <v>0</v>
      </c>
      <c r="I2446" s="13" t="b">
        <f>IF(COUNTIF([1]!Form_Responses1[[#All],[Instagram account
(ex. idenel_official - Do not put "@")]], LOWER(A2446)) &gt; 0, TRUE, FALSE)</f>
        <v>0</v>
      </c>
      <c r="J2446" s="14"/>
      <c r="K2446" s="11" t="str">
        <f>IFERROR(VLOOKUP(LOWER(A2446), '[1]설문지 응답 시트1'!I:N, 6, FALSE), "")</f>
        <v/>
      </c>
      <c r="L2446" s="13" t="b">
        <v>0</v>
      </c>
      <c r="M2446" s="13" t="b">
        <v>0</v>
      </c>
      <c r="N2446" s="11"/>
      <c r="O2446" s="12" t="str">
        <f>IF(ISBLANK(Table1[[#This Row],[예약일(확정)]]),"",Table1[[#This Row],[예약일(확정)]]+7)</f>
        <v/>
      </c>
      <c r="P2446" s="11"/>
      <c r="Q2446" s="11"/>
      <c r="R2446" s="11"/>
      <c r="S2446" s="11"/>
      <c r="T2446" s="11"/>
      <c r="U2446" s="10"/>
    </row>
    <row r="2447" spans="1:21" ht="17">
      <c r="A2447" s="119" t="s">
        <v>2456</v>
      </c>
      <c r="B2447" s="102" t="s">
        <v>2455</v>
      </c>
      <c r="C2447" s="111"/>
      <c r="D2447" s="24" t="s">
        <v>4</v>
      </c>
      <c r="E2447" s="20" t="str">
        <f ca="1">IF(AND(J2447&lt;&gt;"", O2447&lt;&gt;"", TODAY() &gt; O2447, N2447=""), "포스팅 지연",
IF(N2447&lt;&gt;"", "포스팅 완료",
IF(M2447=TRUE, "시술 완료",
IF(L2447=TRUE, "콘텐츠 가이드 전송",
IF(NOT(ISBLANK(J2447)), "예약 확정",
IF(I2447=TRUE, "구글폼 회신",
IF(H2447=TRUE, "구글폼 전송",
IF(G2447=TRUE, "거절",
IF(F2447=TRUE, "회신 수신",
"태핑 완료 회신대기")))))
))))</f>
        <v>태핑 완료 회신대기</v>
      </c>
      <c r="F2447" s="22" t="b">
        <v>0</v>
      </c>
      <c r="G2447" s="22" t="b">
        <v>0</v>
      </c>
      <c r="H2447" s="22" t="b">
        <v>0</v>
      </c>
      <c r="I2447" s="22" t="b">
        <f>IF(COUNTIF([1]!Form_Responses1[[#All],[Instagram account
(ex. idenel_official - Do not put "@")]], LOWER(A2447)) &gt; 0, TRUE, FALSE)</f>
        <v>0</v>
      </c>
      <c r="J2447" s="23"/>
      <c r="K2447" s="20" t="str">
        <f>IFERROR(VLOOKUP(LOWER(A2447), '[1]설문지 응답 시트1'!I:N, 6, FALSE), "")</f>
        <v/>
      </c>
      <c r="L2447" s="22" t="b">
        <v>0</v>
      </c>
      <c r="M2447" s="22" t="b">
        <v>0</v>
      </c>
      <c r="N2447" s="20"/>
      <c r="O2447" s="21" t="str">
        <f>IF(ISBLANK(Table1[[#This Row],[예약일(확정)]]),"",Table1[[#This Row],[예약일(확정)]]+7)</f>
        <v/>
      </c>
      <c r="P2447" s="20"/>
      <c r="Q2447" s="20"/>
      <c r="R2447" s="20"/>
      <c r="S2447" s="20"/>
      <c r="T2447" s="20"/>
      <c r="U2447" s="19"/>
    </row>
    <row r="2448" spans="1:21" ht="17">
      <c r="A2448" s="116" t="s">
        <v>2454</v>
      </c>
      <c r="B2448" s="120" t="s">
        <v>2453</v>
      </c>
      <c r="C2448" s="121"/>
      <c r="D2448" s="15" t="s">
        <v>4</v>
      </c>
      <c r="E2448" s="11" t="str">
        <f ca="1">IF(AND(J2448&lt;&gt;"", O2448&lt;&gt;"", TODAY() &gt; O2448, N2448=""), "포스팅 지연",
IF(N2448&lt;&gt;"", "포스팅 완료",
IF(M2448=TRUE, "시술 완료",
IF(L2448=TRUE, "콘텐츠 가이드 전송",
IF(NOT(ISBLANK(J2448)), "예약 확정",
IF(I2448=TRUE, "구글폼 회신",
IF(H2448=TRUE, "구글폼 전송",
IF(G2448=TRUE, "거절",
IF(F2448=TRUE, "회신 수신",
"태핑 완료 회신대기")))))
))))</f>
        <v>태핑 완료 회신대기</v>
      </c>
      <c r="F2448" s="13" t="b">
        <v>0</v>
      </c>
      <c r="G2448" s="13" t="b">
        <v>0</v>
      </c>
      <c r="H2448" s="13" t="b">
        <v>0</v>
      </c>
      <c r="I2448" s="13" t="b">
        <f>IF(COUNTIF([1]!Form_Responses1[[#All],[Instagram account
(ex. idenel_official - Do not put "@")]], LOWER(A2448)) &gt; 0, TRUE, FALSE)</f>
        <v>0</v>
      </c>
      <c r="J2448" s="14"/>
      <c r="K2448" s="11" t="str">
        <f>IFERROR(VLOOKUP(LOWER(A2448), '[1]설문지 응답 시트1'!I:N, 6, FALSE), "")</f>
        <v/>
      </c>
      <c r="L2448" s="13" t="b">
        <v>0</v>
      </c>
      <c r="M2448" s="13" t="b">
        <v>0</v>
      </c>
      <c r="N2448" s="11"/>
      <c r="O2448" s="12" t="str">
        <f>IF(ISBLANK(Table1[[#This Row],[예약일(확정)]]),"",Table1[[#This Row],[예약일(확정)]]+7)</f>
        <v/>
      </c>
      <c r="P2448" s="11"/>
      <c r="Q2448" s="11"/>
      <c r="R2448" s="11"/>
      <c r="S2448" s="11"/>
      <c r="T2448" s="11"/>
      <c r="U2448" s="10"/>
    </row>
    <row r="2449" spans="1:21" ht="17">
      <c r="A2449" s="116" t="s">
        <v>2452</v>
      </c>
      <c r="B2449" s="112" t="s">
        <v>2451</v>
      </c>
      <c r="C2449" s="111"/>
      <c r="D2449" s="24" t="s">
        <v>4</v>
      </c>
      <c r="E2449" s="20" t="str">
        <f ca="1">IF(AND(J2449&lt;&gt;"", O2449&lt;&gt;"", TODAY() &gt; O2449, N2449=""), "포스팅 지연",
IF(N2449&lt;&gt;"", "포스팅 완료",
IF(M2449=TRUE, "시술 완료",
IF(L2449=TRUE, "콘텐츠 가이드 전송",
IF(NOT(ISBLANK(J2449)), "예약 확정",
IF(I2449=TRUE, "구글폼 회신",
IF(H2449=TRUE, "구글폼 전송",
IF(G2449=TRUE, "거절",
IF(F2449=TRUE, "회신 수신",
"태핑 완료 회신대기")))))
))))</f>
        <v>태핑 완료 회신대기</v>
      </c>
      <c r="F2449" s="22" t="b">
        <v>0</v>
      </c>
      <c r="G2449" s="22" t="b">
        <v>0</v>
      </c>
      <c r="H2449" s="22" t="b">
        <v>0</v>
      </c>
      <c r="I2449" s="22" t="b">
        <f>IF(COUNTIF([1]!Form_Responses1[[#All],[Instagram account
(ex. idenel_official - Do not put "@")]], LOWER(A2449)) &gt; 0, TRUE, FALSE)</f>
        <v>0</v>
      </c>
      <c r="J2449" s="23"/>
      <c r="K2449" s="20" t="str">
        <f>IFERROR(VLOOKUP(LOWER(A2449), '[1]설문지 응답 시트1'!I:N, 6, FALSE), "")</f>
        <v/>
      </c>
      <c r="L2449" s="22" t="b">
        <v>0</v>
      </c>
      <c r="M2449" s="22" t="b">
        <v>0</v>
      </c>
      <c r="N2449" s="20"/>
      <c r="O2449" s="21" t="str">
        <f>IF(ISBLANK(Table1[[#This Row],[예약일(확정)]]),"",Table1[[#This Row],[예약일(확정)]]+7)</f>
        <v/>
      </c>
      <c r="P2449" s="20"/>
      <c r="Q2449" s="20"/>
      <c r="R2449" s="20"/>
      <c r="S2449" s="20"/>
      <c r="T2449" s="20"/>
      <c r="U2449" s="19"/>
    </row>
    <row r="2450" spans="1:21" ht="17">
      <c r="A2450" s="119" t="s">
        <v>2450</v>
      </c>
      <c r="B2450" s="118" t="s">
        <v>2449</v>
      </c>
      <c r="C2450" s="121"/>
      <c r="D2450" s="15" t="s">
        <v>4</v>
      </c>
      <c r="E2450" s="11" t="str">
        <f ca="1">IF(AND(J2450&lt;&gt;"", O2450&lt;&gt;"", TODAY() &gt; O2450, N2450=""), "포스팅 지연",
IF(N2450&lt;&gt;"", "포스팅 완료",
IF(M2450=TRUE, "시술 완료",
IF(L2450=TRUE, "콘텐츠 가이드 전송",
IF(NOT(ISBLANK(J2450)), "예약 확정",
IF(I2450=TRUE, "구글폼 회신",
IF(H2450=TRUE, "구글폼 전송",
IF(G2450=TRUE, "거절",
IF(F2450=TRUE, "회신 수신",
"태핑 완료 회신대기")))))
))))</f>
        <v>태핑 완료 회신대기</v>
      </c>
      <c r="F2450" s="13" t="b">
        <v>0</v>
      </c>
      <c r="G2450" s="13" t="b">
        <v>0</v>
      </c>
      <c r="H2450" s="13" t="b">
        <v>0</v>
      </c>
      <c r="I2450" s="13" t="b">
        <f>IF(COUNTIF([1]!Form_Responses1[[#All],[Instagram account
(ex. idenel_official - Do not put "@")]], LOWER(A2450)) &gt; 0, TRUE, FALSE)</f>
        <v>0</v>
      </c>
      <c r="J2450" s="14"/>
      <c r="K2450" s="11" t="str">
        <f>IFERROR(VLOOKUP(LOWER(A2450), '[1]설문지 응답 시트1'!I:N, 6, FALSE), "")</f>
        <v/>
      </c>
      <c r="L2450" s="13" t="b">
        <v>0</v>
      </c>
      <c r="M2450" s="13" t="b">
        <v>0</v>
      </c>
      <c r="N2450" s="11"/>
      <c r="O2450" s="12" t="str">
        <f>IF(ISBLANK(Table1[[#This Row],[예약일(확정)]]),"",Table1[[#This Row],[예약일(확정)]]+7)</f>
        <v/>
      </c>
      <c r="P2450" s="11"/>
      <c r="Q2450" s="11"/>
      <c r="R2450" s="11"/>
      <c r="S2450" s="11"/>
      <c r="T2450" s="11"/>
      <c r="U2450" s="10"/>
    </row>
    <row r="2451" spans="1:21" ht="17">
      <c r="A2451" s="116" t="s">
        <v>2448</v>
      </c>
      <c r="B2451" s="112" t="s">
        <v>2447</v>
      </c>
      <c r="C2451" s="111"/>
      <c r="D2451" s="24" t="s">
        <v>4</v>
      </c>
      <c r="E2451" s="20" t="str">
        <f ca="1">IF(AND(J2451&lt;&gt;"", O2451&lt;&gt;"", TODAY() &gt; O2451, N2451=""), "포스팅 지연",
IF(N2451&lt;&gt;"", "포스팅 완료",
IF(M2451=TRUE, "시술 완료",
IF(L2451=TRUE, "콘텐츠 가이드 전송",
IF(NOT(ISBLANK(J2451)), "예약 확정",
IF(I2451=TRUE, "구글폼 회신",
IF(H2451=TRUE, "구글폼 전송",
IF(G2451=TRUE, "거절",
IF(F2451=TRUE, "회신 수신",
"태핑 완료 회신대기")))))
))))</f>
        <v>태핑 완료 회신대기</v>
      </c>
      <c r="F2451" s="22" t="b">
        <v>0</v>
      </c>
      <c r="G2451" s="22" t="b">
        <v>0</v>
      </c>
      <c r="H2451" s="22" t="b">
        <v>0</v>
      </c>
      <c r="I2451" s="22" t="b">
        <f>IF(COUNTIF([1]!Form_Responses1[[#All],[Instagram account
(ex. idenel_official - Do not put "@")]], LOWER(A2451)) &gt; 0, TRUE, FALSE)</f>
        <v>0</v>
      </c>
      <c r="J2451" s="23"/>
      <c r="K2451" s="20" t="str">
        <f>IFERROR(VLOOKUP(LOWER(A2451), '[1]설문지 응답 시트1'!I:N, 6, FALSE), "")</f>
        <v/>
      </c>
      <c r="L2451" s="22" t="b">
        <v>0</v>
      </c>
      <c r="M2451" s="22" t="b">
        <v>0</v>
      </c>
      <c r="N2451" s="20"/>
      <c r="O2451" s="21" t="str">
        <f>IF(ISBLANK(Table1[[#This Row],[예약일(확정)]]),"",Table1[[#This Row],[예약일(확정)]]+7)</f>
        <v/>
      </c>
      <c r="P2451" s="20"/>
      <c r="Q2451" s="20"/>
      <c r="R2451" s="20"/>
      <c r="S2451" s="20"/>
      <c r="T2451" s="20"/>
      <c r="U2451" s="19"/>
    </row>
    <row r="2452" spans="1:21" ht="17">
      <c r="A2452" s="119" t="s">
        <v>2446</v>
      </c>
      <c r="B2452" s="118" t="s">
        <v>2445</v>
      </c>
      <c r="C2452" s="121"/>
      <c r="D2452" s="15" t="s">
        <v>4</v>
      </c>
      <c r="E2452" s="11" t="str">
        <f ca="1">IF(AND(J2452&lt;&gt;"", O2452&lt;&gt;"", TODAY() &gt; O2452, N2452=""), "포스팅 지연",
IF(N2452&lt;&gt;"", "포스팅 완료",
IF(M2452=TRUE, "시술 완료",
IF(L2452=TRUE, "콘텐츠 가이드 전송",
IF(NOT(ISBLANK(J2452)), "예약 확정",
IF(I2452=TRUE, "구글폼 회신",
IF(H2452=TRUE, "구글폼 전송",
IF(G2452=TRUE, "거절",
IF(F2452=TRUE, "회신 수신",
"태핑 완료 회신대기")))))
))))</f>
        <v>태핑 완료 회신대기</v>
      </c>
      <c r="F2452" s="13" t="b">
        <v>0</v>
      </c>
      <c r="G2452" s="13" t="b">
        <v>0</v>
      </c>
      <c r="H2452" s="13" t="b">
        <v>0</v>
      </c>
      <c r="I2452" s="13" t="b">
        <f>IF(COUNTIF([1]!Form_Responses1[[#All],[Instagram account
(ex. idenel_official - Do not put "@")]], LOWER(A2452)) &gt; 0, TRUE, FALSE)</f>
        <v>0</v>
      </c>
      <c r="J2452" s="14"/>
      <c r="K2452" s="11" t="str">
        <f>IFERROR(VLOOKUP(LOWER(A2452), '[1]설문지 응답 시트1'!I:N, 6, FALSE), "")</f>
        <v/>
      </c>
      <c r="L2452" s="13" t="b">
        <v>0</v>
      </c>
      <c r="M2452" s="13" t="b">
        <v>0</v>
      </c>
      <c r="N2452" s="11"/>
      <c r="O2452" s="12" t="str">
        <f>IF(ISBLANK(Table1[[#This Row],[예약일(확정)]]),"",Table1[[#This Row],[예약일(확정)]]+7)</f>
        <v/>
      </c>
      <c r="P2452" s="11"/>
      <c r="Q2452" s="11"/>
      <c r="R2452" s="11"/>
      <c r="S2452" s="11"/>
      <c r="T2452" s="11"/>
      <c r="U2452" s="10"/>
    </row>
    <row r="2453" spans="1:21" ht="17">
      <c r="A2453" s="116" t="s">
        <v>2444</v>
      </c>
      <c r="B2453" s="112" t="s">
        <v>2443</v>
      </c>
      <c r="C2453" s="111"/>
      <c r="D2453" s="24" t="s">
        <v>4</v>
      </c>
      <c r="E2453" s="20" t="str">
        <f ca="1">IF(AND(J2453&lt;&gt;"", O2453&lt;&gt;"", TODAY() &gt; O2453, N2453=""), "포스팅 지연",
IF(N2453&lt;&gt;"", "포스팅 완료",
IF(M2453=TRUE, "시술 완료",
IF(L2453=TRUE, "콘텐츠 가이드 전송",
IF(NOT(ISBLANK(J2453)), "예약 확정",
IF(I2453=TRUE, "구글폼 회신",
IF(H2453=TRUE, "구글폼 전송",
IF(G2453=TRUE, "거절",
IF(F2453=TRUE, "회신 수신",
"태핑 완료 회신대기")))))
))))</f>
        <v>태핑 완료 회신대기</v>
      </c>
      <c r="F2453" s="22" t="b">
        <v>0</v>
      </c>
      <c r="G2453" s="22" t="b">
        <v>0</v>
      </c>
      <c r="H2453" s="22" t="b">
        <v>0</v>
      </c>
      <c r="I2453" s="22" t="b">
        <f>IF(COUNTIF([1]!Form_Responses1[[#All],[Instagram account
(ex. idenel_official - Do not put "@")]], LOWER(A2453)) &gt; 0, TRUE, FALSE)</f>
        <v>0</v>
      </c>
      <c r="J2453" s="23"/>
      <c r="K2453" s="20" t="str">
        <f>IFERROR(VLOOKUP(LOWER(A2453), '[1]설문지 응답 시트1'!I:N, 6, FALSE), "")</f>
        <v/>
      </c>
      <c r="L2453" s="22" t="b">
        <v>0</v>
      </c>
      <c r="M2453" s="22" t="b">
        <v>0</v>
      </c>
      <c r="N2453" s="20"/>
      <c r="O2453" s="21" t="str">
        <f>IF(ISBLANK(Table1[[#This Row],[예약일(확정)]]),"",Table1[[#This Row],[예약일(확정)]]+7)</f>
        <v/>
      </c>
      <c r="P2453" s="20"/>
      <c r="Q2453" s="20"/>
      <c r="R2453" s="20"/>
      <c r="S2453" s="20"/>
      <c r="T2453" s="20"/>
      <c r="U2453" s="19"/>
    </row>
    <row r="2454" spans="1:21" ht="17">
      <c r="A2454" s="119" t="s">
        <v>2442</v>
      </c>
      <c r="B2454" s="118" t="s">
        <v>2441</v>
      </c>
      <c r="C2454" s="121"/>
      <c r="D2454" s="15" t="s">
        <v>4</v>
      </c>
      <c r="E2454" s="11" t="str">
        <f ca="1">IF(AND(J2454&lt;&gt;"", O2454&lt;&gt;"", TODAY() &gt; O2454, N2454=""), "포스팅 지연",
IF(N2454&lt;&gt;"", "포스팅 완료",
IF(M2454=TRUE, "시술 완료",
IF(L2454=TRUE, "콘텐츠 가이드 전송",
IF(NOT(ISBLANK(J2454)), "예약 확정",
IF(I2454=TRUE, "구글폼 회신",
IF(H2454=TRUE, "구글폼 전송",
IF(G2454=TRUE, "거절",
IF(F2454=TRUE, "회신 수신",
"태핑 완료 회신대기")))))
))))</f>
        <v>태핑 완료 회신대기</v>
      </c>
      <c r="F2454" s="13" t="b">
        <v>0</v>
      </c>
      <c r="G2454" s="13" t="b">
        <v>0</v>
      </c>
      <c r="H2454" s="13" t="b">
        <v>0</v>
      </c>
      <c r="I2454" s="13" t="b">
        <f>IF(COUNTIF([1]!Form_Responses1[[#All],[Instagram account
(ex. idenel_official - Do not put "@")]], LOWER(A2454)) &gt; 0, TRUE, FALSE)</f>
        <v>0</v>
      </c>
      <c r="J2454" s="14"/>
      <c r="K2454" s="11" t="str">
        <f>IFERROR(VLOOKUP(LOWER(A2454), '[1]설문지 응답 시트1'!I:N, 6, FALSE), "")</f>
        <v/>
      </c>
      <c r="L2454" s="13" t="b">
        <v>0</v>
      </c>
      <c r="M2454" s="13" t="b">
        <v>0</v>
      </c>
      <c r="N2454" s="11"/>
      <c r="O2454" s="12" t="str">
        <f>IF(ISBLANK(Table1[[#This Row],[예약일(확정)]]),"",Table1[[#This Row],[예약일(확정)]]+7)</f>
        <v/>
      </c>
      <c r="P2454" s="11"/>
      <c r="Q2454" s="11"/>
      <c r="R2454" s="11"/>
      <c r="S2454" s="11"/>
      <c r="T2454" s="11"/>
      <c r="U2454" s="10"/>
    </row>
    <row r="2455" spans="1:21" ht="17">
      <c r="A2455" s="116" t="s">
        <v>2440</v>
      </c>
      <c r="B2455" s="112" t="s">
        <v>2439</v>
      </c>
      <c r="C2455" s="111"/>
      <c r="D2455" s="24" t="s">
        <v>4</v>
      </c>
      <c r="E2455" s="20" t="str">
        <f ca="1">IF(AND(J2455&lt;&gt;"", O2455&lt;&gt;"", TODAY() &gt; O2455, N2455=""), "포스팅 지연",
IF(N2455&lt;&gt;"", "포스팅 완료",
IF(M2455=TRUE, "시술 완료",
IF(L2455=TRUE, "콘텐츠 가이드 전송",
IF(NOT(ISBLANK(J2455)), "예약 확정",
IF(I2455=TRUE, "구글폼 회신",
IF(H2455=TRUE, "구글폼 전송",
IF(G2455=TRUE, "거절",
IF(F2455=TRUE, "회신 수신",
"태핑 완료 회신대기")))))
))))</f>
        <v>구글폼 전송</v>
      </c>
      <c r="F2455" s="22" t="b">
        <v>1</v>
      </c>
      <c r="G2455" s="22" t="b">
        <v>0</v>
      </c>
      <c r="H2455" s="22" t="b">
        <v>1</v>
      </c>
      <c r="I2455" s="22" t="b">
        <f>IF(COUNTIF([1]!Form_Responses1[[#All],[Instagram account
(ex. idenel_official - Do not put "@")]], LOWER(A2455)) &gt; 0, TRUE, FALSE)</f>
        <v>0</v>
      </c>
      <c r="J2455" s="23"/>
      <c r="K2455" s="20" t="str">
        <f>IFERROR(VLOOKUP(LOWER(A2455), '[1]설문지 응답 시트1'!I:N, 6, FALSE), "")</f>
        <v/>
      </c>
      <c r="L2455" s="22" t="b">
        <v>0</v>
      </c>
      <c r="M2455" s="22" t="b">
        <v>0</v>
      </c>
      <c r="N2455" s="20"/>
      <c r="O2455" s="21" t="str">
        <f>IF(ISBLANK(Table1[[#This Row],[예약일(확정)]]),"",Table1[[#This Row],[예약일(확정)]]+7)</f>
        <v/>
      </c>
      <c r="P2455" s="20"/>
      <c r="Q2455" s="20"/>
      <c r="R2455" s="20"/>
      <c r="S2455" s="20"/>
      <c r="T2455" s="20"/>
      <c r="U2455" s="19"/>
    </row>
    <row r="2456" spans="1:21" ht="17">
      <c r="A2456" s="119" t="s">
        <v>2438</v>
      </c>
      <c r="B2456" s="118" t="s">
        <v>2437</v>
      </c>
      <c r="C2456" s="121"/>
      <c r="D2456" s="15" t="s">
        <v>4</v>
      </c>
      <c r="E2456" s="11" t="str">
        <f ca="1">IF(AND(J2456&lt;&gt;"", O2456&lt;&gt;"", TODAY() &gt; O2456, N2456=""), "포스팅 지연",
IF(N2456&lt;&gt;"", "포스팅 완료",
IF(M2456=TRUE, "시술 완료",
IF(L2456=TRUE, "콘텐츠 가이드 전송",
IF(NOT(ISBLANK(J2456)), "예약 확정",
IF(I2456=TRUE, "구글폼 회신",
IF(H2456=TRUE, "구글폼 전송",
IF(G2456=TRUE, "거절",
IF(F2456=TRUE, "회신 수신",
"태핑 완료 회신대기")))))
))))</f>
        <v>태핑 완료 회신대기</v>
      </c>
      <c r="F2456" s="13" t="b">
        <v>0</v>
      </c>
      <c r="G2456" s="13" t="b">
        <v>0</v>
      </c>
      <c r="H2456" s="13" t="b">
        <v>0</v>
      </c>
      <c r="I2456" s="13" t="b">
        <f>IF(COUNTIF([1]!Form_Responses1[[#All],[Instagram account
(ex. idenel_official - Do not put "@")]], LOWER(A2456)) &gt; 0, TRUE, FALSE)</f>
        <v>0</v>
      </c>
      <c r="J2456" s="14"/>
      <c r="K2456" s="11" t="str">
        <f>IFERROR(VLOOKUP(LOWER(A2456), '[1]설문지 응답 시트1'!I:N, 6, FALSE), "")</f>
        <v/>
      </c>
      <c r="L2456" s="13" t="b">
        <v>0</v>
      </c>
      <c r="M2456" s="13" t="b">
        <v>0</v>
      </c>
      <c r="N2456" s="11"/>
      <c r="O2456" s="12" t="str">
        <f>IF(ISBLANK(Table1[[#This Row],[예약일(확정)]]),"",Table1[[#This Row],[예약일(확정)]]+7)</f>
        <v/>
      </c>
      <c r="P2456" s="11"/>
      <c r="Q2456" s="11"/>
      <c r="R2456" s="11"/>
      <c r="S2456" s="11"/>
      <c r="T2456" s="11"/>
      <c r="U2456" s="10"/>
    </row>
    <row r="2457" spans="1:21" ht="17">
      <c r="A2457" s="116" t="s">
        <v>2436</v>
      </c>
      <c r="B2457" s="112" t="s">
        <v>2435</v>
      </c>
      <c r="C2457" s="111"/>
      <c r="D2457" s="24" t="s">
        <v>4</v>
      </c>
      <c r="E2457" s="20" t="str">
        <f ca="1">IF(AND(J2457&lt;&gt;"", O2457&lt;&gt;"", TODAY() &gt; O2457, N2457=""), "포스팅 지연",
IF(N2457&lt;&gt;"", "포스팅 완료",
IF(M2457=TRUE, "시술 완료",
IF(L2457=TRUE, "콘텐츠 가이드 전송",
IF(NOT(ISBLANK(J2457)), "예약 확정",
IF(I2457=TRUE, "구글폼 회신",
IF(H2457=TRUE, "구글폼 전송",
IF(G2457=TRUE, "거절",
IF(F2457=TRUE, "회신 수신",
"태핑 완료 회신대기")))))
))))</f>
        <v>회신 수신</v>
      </c>
      <c r="F2457" s="22" t="b">
        <v>1</v>
      </c>
      <c r="G2457" s="22" t="b">
        <v>0</v>
      </c>
      <c r="H2457" s="22" t="b">
        <v>0</v>
      </c>
      <c r="I2457" s="22" t="b">
        <f>IF(COUNTIF([1]!Form_Responses1[[#All],[Instagram account
(ex. idenel_official - Do not put "@")]], LOWER(A2457)) &gt; 0, TRUE, FALSE)</f>
        <v>0</v>
      </c>
      <c r="J2457" s="23"/>
      <c r="K2457" s="20" t="str">
        <f>IFERROR(VLOOKUP(LOWER(A2457), '[1]설문지 응답 시트1'!I:N, 6, FALSE), "")</f>
        <v/>
      </c>
      <c r="L2457" s="22" t="b">
        <v>0</v>
      </c>
      <c r="M2457" s="22" t="b">
        <v>0</v>
      </c>
      <c r="N2457" s="20"/>
      <c r="O2457" s="21" t="str">
        <f>IF(ISBLANK(Table1[[#This Row],[예약일(확정)]]),"",Table1[[#This Row],[예약일(확정)]]+7)</f>
        <v/>
      </c>
      <c r="P2457" s="20"/>
      <c r="Q2457" s="20"/>
      <c r="R2457" s="20"/>
      <c r="S2457" s="20"/>
      <c r="T2457" s="20"/>
      <c r="U2457" s="19"/>
    </row>
    <row r="2458" spans="1:21" ht="17">
      <c r="A2458" s="116" t="s">
        <v>2434</v>
      </c>
      <c r="B2458" s="120" t="s">
        <v>2433</v>
      </c>
      <c r="C2458" s="121"/>
      <c r="D2458" s="15" t="s">
        <v>4</v>
      </c>
      <c r="E2458" s="11" t="str">
        <f ca="1">IF(AND(J2458&lt;&gt;"", O2458&lt;&gt;"", TODAY() &gt; O2458, N2458=""), "포스팅 지연",
IF(N2458&lt;&gt;"", "포스팅 완료",
IF(M2458=TRUE, "시술 완료",
IF(L2458=TRUE, "콘텐츠 가이드 전송",
IF(NOT(ISBLANK(J2458)), "예약 확정",
IF(I2458=TRUE, "구글폼 회신",
IF(H2458=TRUE, "구글폼 전송",
IF(G2458=TRUE, "거절",
IF(F2458=TRUE, "회신 수신",
"태핑 완료 회신대기")))))
))))</f>
        <v>회신 수신</v>
      </c>
      <c r="F2458" s="13" t="b">
        <v>1</v>
      </c>
      <c r="G2458" s="13" t="b">
        <v>0</v>
      </c>
      <c r="H2458" s="13" t="b">
        <v>0</v>
      </c>
      <c r="I2458" s="13" t="b">
        <f>IF(COUNTIF([1]!Form_Responses1[[#All],[Instagram account
(ex. idenel_official - Do not put "@")]], LOWER(A2458)) &gt; 0, TRUE, FALSE)</f>
        <v>0</v>
      </c>
      <c r="J2458" s="14"/>
      <c r="K2458" s="11" t="str">
        <f>IFERROR(VLOOKUP(LOWER(A2458), '[1]설문지 응답 시트1'!I:N, 6, FALSE), "")</f>
        <v/>
      </c>
      <c r="L2458" s="13" t="b">
        <v>0</v>
      </c>
      <c r="M2458" s="13" t="b">
        <v>0</v>
      </c>
      <c r="N2458" s="11"/>
      <c r="O2458" s="12" t="str">
        <f>IF(ISBLANK(Table1[[#This Row],[예약일(확정)]]),"",Table1[[#This Row],[예약일(확정)]]+7)</f>
        <v/>
      </c>
      <c r="P2458" s="11"/>
      <c r="Q2458" s="11"/>
      <c r="R2458" s="11"/>
      <c r="S2458" s="11"/>
      <c r="T2458" s="11"/>
      <c r="U2458" s="10"/>
    </row>
    <row r="2459" spans="1:21" ht="17">
      <c r="A2459" s="116" t="s">
        <v>2432</v>
      </c>
      <c r="B2459" s="112" t="s">
        <v>2431</v>
      </c>
      <c r="C2459" s="111"/>
      <c r="D2459" s="24" t="s">
        <v>4</v>
      </c>
      <c r="E2459" s="20" t="str">
        <f ca="1">IF(AND(J2459&lt;&gt;"", O2459&lt;&gt;"", TODAY() &gt; O2459, N2459=""), "포스팅 지연",
IF(N2459&lt;&gt;"", "포스팅 완료",
IF(M2459=TRUE, "시술 완료",
IF(L2459=TRUE, "콘텐츠 가이드 전송",
IF(NOT(ISBLANK(J2459)), "예약 확정",
IF(I2459=TRUE, "구글폼 회신",
IF(H2459=TRUE, "구글폼 전송",
IF(G2459=TRUE, "거절",
IF(F2459=TRUE, "회신 수신",
"태핑 완료 회신대기")))))
))))</f>
        <v>태핑 완료 회신대기</v>
      </c>
      <c r="F2459" s="22" t="b">
        <v>0</v>
      </c>
      <c r="G2459" s="22" t="b">
        <v>0</v>
      </c>
      <c r="H2459" s="22" t="b">
        <v>0</v>
      </c>
      <c r="I2459" s="22" t="b">
        <f>IF(COUNTIF([1]!Form_Responses1[[#All],[Instagram account
(ex. idenel_official - Do not put "@")]], LOWER(A2459)) &gt; 0, TRUE, FALSE)</f>
        <v>0</v>
      </c>
      <c r="J2459" s="23"/>
      <c r="K2459" s="20" t="str">
        <f>IFERROR(VLOOKUP(LOWER(A2459), '[1]설문지 응답 시트1'!I:N, 6, FALSE), "")</f>
        <v/>
      </c>
      <c r="L2459" s="22" t="b">
        <v>0</v>
      </c>
      <c r="M2459" s="22" t="b">
        <v>0</v>
      </c>
      <c r="N2459" s="20"/>
      <c r="O2459" s="21" t="str">
        <f>IF(ISBLANK(Table1[[#This Row],[예약일(확정)]]),"",Table1[[#This Row],[예약일(확정)]]+7)</f>
        <v/>
      </c>
      <c r="P2459" s="20"/>
      <c r="Q2459" s="20"/>
      <c r="R2459" s="20"/>
      <c r="S2459" s="20"/>
      <c r="T2459" s="20"/>
      <c r="U2459" s="19"/>
    </row>
    <row r="2460" spans="1:21" ht="17">
      <c r="A2460" s="116" t="s">
        <v>2430</v>
      </c>
      <c r="B2460" s="120" t="s">
        <v>2429</v>
      </c>
      <c r="C2460" s="121"/>
      <c r="D2460" s="15" t="s">
        <v>4</v>
      </c>
      <c r="E2460" s="11" t="str">
        <f ca="1">IF(AND(J2460&lt;&gt;"", O2460&lt;&gt;"", TODAY() &gt; O2460, N2460=""), "포스팅 지연",
IF(N2460&lt;&gt;"", "포스팅 완료",
IF(M2460=TRUE, "시술 완료",
IF(L2460=TRUE, "콘텐츠 가이드 전송",
IF(NOT(ISBLANK(J2460)), "예약 확정",
IF(I2460=TRUE, "구글폼 회신",
IF(H2460=TRUE, "구글폼 전송",
IF(G2460=TRUE, "거절",
IF(F2460=TRUE, "회신 수신",
"태핑 완료 회신대기")))))
))))</f>
        <v>태핑 완료 회신대기</v>
      </c>
      <c r="F2460" s="13" t="b">
        <v>0</v>
      </c>
      <c r="G2460" s="13" t="b">
        <v>0</v>
      </c>
      <c r="H2460" s="13" t="b">
        <v>0</v>
      </c>
      <c r="I2460" s="13" t="b">
        <f>IF(COUNTIF([1]!Form_Responses1[[#All],[Instagram account
(ex. idenel_official - Do not put "@")]], LOWER(A2460)) &gt; 0, TRUE, FALSE)</f>
        <v>0</v>
      </c>
      <c r="J2460" s="14"/>
      <c r="K2460" s="11" t="str">
        <f>IFERROR(VLOOKUP(LOWER(A2460), '[1]설문지 응답 시트1'!I:N, 6, FALSE), "")</f>
        <v/>
      </c>
      <c r="L2460" s="13" t="b">
        <v>0</v>
      </c>
      <c r="M2460" s="13" t="b">
        <v>0</v>
      </c>
      <c r="N2460" s="11"/>
      <c r="O2460" s="12" t="str">
        <f>IF(ISBLANK(Table1[[#This Row],[예약일(확정)]]),"",Table1[[#This Row],[예약일(확정)]]+7)</f>
        <v/>
      </c>
      <c r="P2460" s="11"/>
      <c r="Q2460" s="11"/>
      <c r="R2460" s="11"/>
      <c r="S2460" s="11"/>
      <c r="T2460" s="11"/>
      <c r="U2460" s="10"/>
    </row>
    <row r="2461" spans="1:21" ht="17">
      <c r="A2461" s="119" t="s">
        <v>2428</v>
      </c>
      <c r="B2461" s="102" t="s">
        <v>2427</v>
      </c>
      <c r="C2461" s="111"/>
      <c r="D2461" s="24" t="s">
        <v>4</v>
      </c>
      <c r="E2461" s="20" t="str">
        <f ca="1">IF(AND(J2461&lt;&gt;"", O2461&lt;&gt;"", TODAY() &gt; O2461, N2461=""), "포스팅 지연",
IF(N2461&lt;&gt;"", "포스팅 완료",
IF(M2461=TRUE, "시술 완료",
IF(L2461=TRUE, "콘텐츠 가이드 전송",
IF(NOT(ISBLANK(J2461)), "예약 확정",
IF(I2461=TRUE, "구글폼 회신",
IF(H2461=TRUE, "구글폼 전송",
IF(G2461=TRUE, "거절",
IF(F2461=TRUE, "회신 수신",
"태핑 완료 회신대기")))))
))))</f>
        <v>태핑 완료 회신대기</v>
      </c>
      <c r="F2461" s="22" t="b">
        <v>0</v>
      </c>
      <c r="G2461" s="22" t="b">
        <v>0</v>
      </c>
      <c r="H2461" s="22" t="b">
        <v>0</v>
      </c>
      <c r="I2461" s="22" t="b">
        <f>IF(COUNTIF([1]!Form_Responses1[[#All],[Instagram account
(ex. idenel_official - Do not put "@")]], LOWER(A2461)) &gt; 0, TRUE, FALSE)</f>
        <v>0</v>
      </c>
      <c r="J2461" s="23"/>
      <c r="K2461" s="20" t="str">
        <f>IFERROR(VLOOKUP(LOWER(A2461), '[1]설문지 응답 시트1'!I:N, 6, FALSE), "")</f>
        <v/>
      </c>
      <c r="L2461" s="22" t="b">
        <v>0</v>
      </c>
      <c r="M2461" s="22" t="b">
        <v>0</v>
      </c>
      <c r="N2461" s="20"/>
      <c r="O2461" s="21" t="str">
        <f>IF(ISBLANK(Table1[[#This Row],[예약일(확정)]]),"",Table1[[#This Row],[예약일(확정)]]+7)</f>
        <v/>
      </c>
      <c r="P2461" s="20"/>
      <c r="Q2461" s="20"/>
      <c r="R2461" s="20"/>
      <c r="S2461" s="20"/>
      <c r="T2461" s="20"/>
      <c r="U2461" s="19"/>
    </row>
    <row r="2462" spans="1:21" ht="17">
      <c r="A2462" s="119" t="s">
        <v>2426</v>
      </c>
      <c r="B2462" s="118" t="s">
        <v>2425</v>
      </c>
      <c r="C2462" s="121"/>
      <c r="D2462" s="15" t="s">
        <v>4</v>
      </c>
      <c r="E2462" s="11" t="str">
        <f ca="1">IF(AND(J2462&lt;&gt;"", O2462&lt;&gt;"", TODAY() &gt; O2462, N2462=""), "포스팅 지연",
IF(N2462&lt;&gt;"", "포스팅 완료",
IF(M2462=TRUE, "시술 완료",
IF(L2462=TRUE, "콘텐츠 가이드 전송",
IF(NOT(ISBLANK(J2462)), "예약 확정",
IF(I2462=TRUE, "구글폼 회신",
IF(H2462=TRUE, "구글폼 전송",
IF(G2462=TRUE, "거절",
IF(F2462=TRUE, "회신 수신",
"태핑 완료 회신대기")))))
))))</f>
        <v>구글폼 전송</v>
      </c>
      <c r="F2462" s="13" t="b">
        <v>1</v>
      </c>
      <c r="G2462" s="13" t="b">
        <v>0</v>
      </c>
      <c r="H2462" s="13" t="b">
        <v>1</v>
      </c>
      <c r="I2462" s="13" t="b">
        <f>IF(COUNTIF([1]!Form_Responses1[[#All],[Instagram account
(ex. idenel_official - Do not put "@")]], LOWER(A2462)) &gt; 0, TRUE, FALSE)</f>
        <v>0</v>
      </c>
      <c r="J2462" s="14"/>
      <c r="K2462" s="11" t="str">
        <f>IFERROR(VLOOKUP(LOWER(A2462), '[1]설문지 응답 시트1'!I:N, 6, FALSE), "")</f>
        <v/>
      </c>
      <c r="L2462" s="13" t="b">
        <v>0</v>
      </c>
      <c r="M2462" s="13" t="b">
        <v>0</v>
      </c>
      <c r="N2462" s="11"/>
      <c r="O2462" s="12" t="str">
        <f>IF(ISBLANK(Table1[[#This Row],[예약일(확정)]]),"",Table1[[#This Row],[예약일(확정)]]+7)</f>
        <v/>
      </c>
      <c r="P2462" s="11"/>
      <c r="Q2462" s="11"/>
      <c r="R2462" s="11"/>
      <c r="S2462" s="11"/>
      <c r="T2462" s="11"/>
      <c r="U2462" s="10"/>
    </row>
    <row r="2463" spans="1:21" ht="17">
      <c r="A2463" s="116" t="s">
        <v>2424</v>
      </c>
      <c r="B2463" s="112" t="s">
        <v>2423</v>
      </c>
      <c r="C2463" s="111"/>
      <c r="D2463" s="24" t="s">
        <v>4</v>
      </c>
      <c r="E2463" s="20" t="str">
        <f ca="1">IF(AND(J2463&lt;&gt;"", O2463&lt;&gt;"", TODAY() &gt; O2463, N2463=""), "포스팅 지연",
IF(N2463&lt;&gt;"", "포스팅 완료",
IF(M2463=TRUE, "시술 완료",
IF(L2463=TRUE, "콘텐츠 가이드 전송",
IF(NOT(ISBLANK(J2463)), "예약 확정",
IF(I2463=TRUE, "구글폼 회신",
IF(H2463=TRUE, "구글폼 전송",
IF(G2463=TRUE, "거절",
IF(F2463=TRUE, "회신 수신",
"태핑 완료 회신대기")))))
))))</f>
        <v>회신 수신</v>
      </c>
      <c r="F2463" s="22" t="b">
        <v>1</v>
      </c>
      <c r="G2463" s="22" t="b">
        <v>0</v>
      </c>
      <c r="H2463" s="22" t="b">
        <v>0</v>
      </c>
      <c r="I2463" s="22" t="b">
        <f>IF(COUNTIF([1]!Form_Responses1[[#All],[Instagram account
(ex. idenel_official - Do not put "@")]], LOWER(A2463)) &gt; 0, TRUE, FALSE)</f>
        <v>0</v>
      </c>
      <c r="J2463" s="23"/>
      <c r="K2463" s="20" t="str">
        <f>IFERROR(VLOOKUP(LOWER(A2463), '[1]설문지 응답 시트1'!I:N, 6, FALSE), "")</f>
        <v/>
      </c>
      <c r="L2463" s="22" t="b">
        <v>0</v>
      </c>
      <c r="M2463" s="22" t="b">
        <v>0</v>
      </c>
      <c r="N2463" s="20"/>
      <c r="O2463" s="21" t="str">
        <f>IF(ISBLANK(Table1[[#This Row],[예약일(확정)]]),"",Table1[[#This Row],[예약일(확정)]]+7)</f>
        <v/>
      </c>
      <c r="P2463" s="20"/>
      <c r="Q2463" s="20"/>
      <c r="R2463" s="20"/>
      <c r="S2463" s="20"/>
      <c r="T2463" s="20"/>
      <c r="U2463" s="19"/>
    </row>
    <row r="2464" spans="1:21" ht="17">
      <c r="A2464" s="119" t="s">
        <v>2422</v>
      </c>
      <c r="B2464" s="118" t="s">
        <v>2421</v>
      </c>
      <c r="C2464" s="121"/>
      <c r="D2464" s="15" t="s">
        <v>4</v>
      </c>
      <c r="E2464" s="11" t="str">
        <f ca="1">IF(AND(J2464&lt;&gt;"", O2464&lt;&gt;"", TODAY() &gt; O2464, N2464=""), "포스팅 지연",
IF(N2464&lt;&gt;"", "포스팅 완료",
IF(M2464=TRUE, "시술 완료",
IF(L2464=TRUE, "콘텐츠 가이드 전송",
IF(NOT(ISBLANK(J2464)), "예약 확정",
IF(I2464=TRUE, "구글폼 회신",
IF(H2464=TRUE, "구글폼 전송",
IF(G2464=TRUE, "거절",
IF(F2464=TRUE, "회신 수신",
"태핑 완료 회신대기")))))
))))</f>
        <v>태핑 완료 회신대기</v>
      </c>
      <c r="F2464" s="13" t="b">
        <v>0</v>
      </c>
      <c r="G2464" s="13" t="b">
        <v>0</v>
      </c>
      <c r="H2464" s="13" t="b">
        <v>0</v>
      </c>
      <c r="I2464" s="13" t="b">
        <f>IF(COUNTIF([1]!Form_Responses1[[#All],[Instagram account
(ex. idenel_official - Do not put "@")]], LOWER(A2464)) &gt; 0, TRUE, FALSE)</f>
        <v>0</v>
      </c>
      <c r="J2464" s="14"/>
      <c r="K2464" s="11" t="str">
        <f>IFERROR(VLOOKUP(LOWER(A2464), '[1]설문지 응답 시트1'!I:N, 6, FALSE), "")</f>
        <v/>
      </c>
      <c r="L2464" s="13" t="b">
        <v>0</v>
      </c>
      <c r="M2464" s="13" t="b">
        <v>0</v>
      </c>
      <c r="N2464" s="11"/>
      <c r="O2464" s="12" t="str">
        <f>IF(ISBLANK(Table1[[#This Row],[예약일(확정)]]),"",Table1[[#This Row],[예약일(확정)]]+7)</f>
        <v/>
      </c>
      <c r="P2464" s="11"/>
      <c r="Q2464" s="11"/>
      <c r="R2464" s="11"/>
      <c r="S2464" s="11"/>
      <c r="T2464" s="11"/>
      <c r="U2464" s="10"/>
    </row>
    <row r="2465" spans="1:21" ht="17">
      <c r="A2465" s="116" t="s">
        <v>2420</v>
      </c>
      <c r="B2465" s="112" t="s">
        <v>2419</v>
      </c>
      <c r="C2465" s="111"/>
      <c r="D2465" s="24" t="s">
        <v>4</v>
      </c>
      <c r="E2465" s="20" t="str">
        <f ca="1">IF(AND(J2465&lt;&gt;"", O2465&lt;&gt;"", TODAY() &gt; O2465, N2465=""), "포스팅 지연",
IF(N2465&lt;&gt;"", "포스팅 완료",
IF(M2465=TRUE, "시술 완료",
IF(L2465=TRUE, "콘텐츠 가이드 전송",
IF(NOT(ISBLANK(J2465)), "예약 확정",
IF(I2465=TRUE, "구글폼 회신",
IF(H2465=TRUE, "구글폼 전송",
IF(G2465=TRUE, "거절",
IF(F2465=TRUE, "회신 수신",
"태핑 완료 회신대기")))))
))))</f>
        <v>거절</v>
      </c>
      <c r="F2465" s="22" t="b">
        <v>1</v>
      </c>
      <c r="G2465" s="22" t="b">
        <v>1</v>
      </c>
      <c r="H2465" s="22" t="b">
        <v>0</v>
      </c>
      <c r="I2465" s="22" t="b">
        <f>IF(COUNTIF([1]!Form_Responses1[[#All],[Instagram account
(ex. idenel_official - Do not put "@")]], LOWER(A2465)) &gt; 0, TRUE, FALSE)</f>
        <v>0</v>
      </c>
      <c r="J2465" s="23"/>
      <c r="K2465" s="20" t="str">
        <f>IFERROR(VLOOKUP(LOWER(A2465), '[1]설문지 응답 시트1'!I:N, 6, FALSE), "")</f>
        <v/>
      </c>
      <c r="L2465" s="22" t="b">
        <v>0</v>
      </c>
      <c r="M2465" s="22" t="b">
        <v>0</v>
      </c>
      <c r="N2465" s="20"/>
      <c r="O2465" s="21" t="str">
        <f>IF(ISBLANK(Table1[[#This Row],[예약일(확정)]]),"",Table1[[#This Row],[예약일(확정)]]+7)</f>
        <v/>
      </c>
      <c r="P2465" s="20"/>
      <c r="Q2465" s="20"/>
      <c r="R2465" s="20"/>
      <c r="S2465" s="20"/>
      <c r="T2465" s="20"/>
      <c r="U2465" s="19"/>
    </row>
    <row r="2466" spans="1:21" ht="17">
      <c r="A2466" s="116" t="s">
        <v>2418</v>
      </c>
      <c r="B2466" s="112" t="s">
        <v>2417</v>
      </c>
      <c r="C2466" s="101"/>
      <c r="D2466" s="15" t="s">
        <v>4</v>
      </c>
      <c r="E2466" s="11" t="str">
        <f ca="1">IF(AND(J2466&lt;&gt;"", O2466&lt;&gt;"", TODAY() &gt; O2466, N2466=""), "포스팅 지연",
IF(N2466&lt;&gt;"", "포스팅 완료",
IF(M2466=TRUE, "시술 완료",
IF(L2466=TRUE, "콘텐츠 가이드 전송",
IF(NOT(ISBLANK(J2466)), "예약 확정",
IF(I2466=TRUE, "구글폼 회신",
IF(H2466=TRUE, "구글폼 전송",
IF(G2466=TRUE, "거절",
IF(F2466=TRUE, "회신 수신",
"태핑 완료 회신대기")))))
))))</f>
        <v>태핑 완료 회신대기</v>
      </c>
      <c r="F2466" s="13" t="b">
        <v>0</v>
      </c>
      <c r="G2466" s="13" t="b">
        <v>0</v>
      </c>
      <c r="H2466" s="13" t="b">
        <v>0</v>
      </c>
      <c r="I2466" s="13" t="b">
        <f>IF(COUNTIF([1]!Form_Responses1[[#All],[Instagram account
(ex. idenel_official - Do not put "@")]], LOWER(A2466)) &gt; 0, TRUE, FALSE)</f>
        <v>0</v>
      </c>
      <c r="J2466" s="14"/>
      <c r="K2466" s="11" t="str">
        <f>IFERROR(VLOOKUP(LOWER(A2466), '[1]설문지 응답 시트1'!I:N, 6, FALSE), "")</f>
        <v/>
      </c>
      <c r="L2466" s="13" t="b">
        <v>0</v>
      </c>
      <c r="M2466" s="13" t="b">
        <v>0</v>
      </c>
      <c r="N2466" s="11"/>
      <c r="O2466" s="12" t="str">
        <f>IF(ISBLANK(Table1[[#This Row],[예약일(확정)]]),"",Table1[[#This Row],[예약일(확정)]]+7)</f>
        <v/>
      </c>
      <c r="P2466" s="11"/>
      <c r="Q2466" s="11"/>
      <c r="R2466" s="11"/>
      <c r="S2466" s="11"/>
      <c r="T2466" s="11"/>
      <c r="U2466" s="10"/>
    </row>
    <row r="2467" spans="1:21" ht="17">
      <c r="A2467" s="119" t="s">
        <v>2416</v>
      </c>
      <c r="B2467" s="118" t="s">
        <v>2415</v>
      </c>
      <c r="C2467" s="117"/>
      <c r="D2467" s="24" t="s">
        <v>4</v>
      </c>
      <c r="E2467" s="20" t="str">
        <f ca="1">IF(AND(J2467&lt;&gt;"", O2467&lt;&gt;"", TODAY() &gt; O2467, N2467=""), "포스팅 지연",
IF(N2467&lt;&gt;"", "포스팅 완료",
IF(M2467=TRUE, "시술 완료",
IF(L2467=TRUE, "콘텐츠 가이드 전송",
IF(NOT(ISBLANK(J2467)), "예약 확정",
IF(I2467=TRUE, "구글폼 회신",
IF(H2467=TRUE, "구글폼 전송",
IF(G2467=TRUE, "거절",
IF(F2467=TRUE, "회신 수신",
"태핑 완료 회신대기")))))
))))</f>
        <v>태핑 완료 회신대기</v>
      </c>
      <c r="F2467" s="22" t="b">
        <v>0</v>
      </c>
      <c r="G2467" s="22" t="b">
        <v>0</v>
      </c>
      <c r="H2467" s="22" t="b">
        <v>0</v>
      </c>
      <c r="I2467" s="22" t="b">
        <f>IF(COUNTIF([1]!Form_Responses1[[#All],[Instagram account
(ex. idenel_official - Do not put "@")]], LOWER(A2467)) &gt; 0, TRUE, FALSE)</f>
        <v>0</v>
      </c>
      <c r="J2467" s="23"/>
      <c r="K2467" s="20" t="str">
        <f>IFERROR(VLOOKUP(LOWER(A2467), '[1]설문지 응답 시트1'!I:N, 6, FALSE), "")</f>
        <v/>
      </c>
      <c r="L2467" s="22" t="b">
        <v>0</v>
      </c>
      <c r="M2467" s="22" t="b">
        <v>0</v>
      </c>
      <c r="N2467" s="20"/>
      <c r="O2467" s="21" t="str">
        <f>IF(ISBLANK(Table1[[#This Row],[예약일(확정)]]),"",Table1[[#This Row],[예약일(확정)]]+7)</f>
        <v/>
      </c>
      <c r="P2467" s="20"/>
      <c r="Q2467" s="20"/>
      <c r="R2467" s="20"/>
      <c r="S2467" s="20"/>
      <c r="T2467" s="20"/>
      <c r="U2467" s="19"/>
    </row>
    <row r="2468" spans="1:21" ht="17">
      <c r="A2468" s="116" t="s">
        <v>2414</v>
      </c>
      <c r="B2468" s="112" t="s">
        <v>2413</v>
      </c>
      <c r="C2468" s="101"/>
      <c r="D2468" s="15" t="s">
        <v>4</v>
      </c>
      <c r="E2468" s="11" t="str">
        <f ca="1">IF(AND(J2468&lt;&gt;"", O2468&lt;&gt;"", TODAY() &gt; O2468, N2468=""), "포스팅 지연",
IF(N2468&lt;&gt;"", "포스팅 완료",
IF(M2468=TRUE, "시술 완료",
IF(L2468=TRUE, "콘텐츠 가이드 전송",
IF(NOT(ISBLANK(J2468)), "예약 확정",
IF(I2468=TRUE, "구글폼 회신",
IF(H2468=TRUE, "구글폼 전송",
IF(G2468=TRUE, "거절",
IF(F2468=TRUE, "회신 수신",
"태핑 완료 회신대기")))))
))))</f>
        <v>태핑 완료 회신대기</v>
      </c>
      <c r="F2468" s="13" t="b">
        <v>0</v>
      </c>
      <c r="G2468" s="13" t="b">
        <v>0</v>
      </c>
      <c r="H2468" s="13" t="b">
        <v>0</v>
      </c>
      <c r="I2468" s="13" t="b">
        <f>IF(COUNTIF([1]!Form_Responses1[[#All],[Instagram account
(ex. idenel_official - Do not put "@")]], LOWER(A2468)) &gt; 0, TRUE, FALSE)</f>
        <v>0</v>
      </c>
      <c r="J2468" s="14"/>
      <c r="K2468" s="11" t="str">
        <f>IFERROR(VLOOKUP(LOWER(A2468), '[1]설문지 응답 시트1'!I:N, 6, FALSE), "")</f>
        <v/>
      </c>
      <c r="L2468" s="13" t="b">
        <v>0</v>
      </c>
      <c r="M2468" s="13" t="b">
        <v>0</v>
      </c>
      <c r="N2468" s="11"/>
      <c r="O2468" s="12" t="str">
        <f>IF(ISBLANK(Table1[[#This Row],[예약일(확정)]]),"",Table1[[#This Row],[예약일(확정)]]+7)</f>
        <v/>
      </c>
      <c r="P2468" s="11"/>
      <c r="Q2468" s="11"/>
      <c r="R2468" s="11"/>
      <c r="S2468" s="11"/>
      <c r="T2468" s="11"/>
      <c r="U2468" s="10"/>
    </row>
    <row r="2469" spans="1:21" ht="17">
      <c r="A2469" s="119" t="s">
        <v>2412</v>
      </c>
      <c r="B2469" s="118" t="s">
        <v>2411</v>
      </c>
      <c r="C2469" s="117"/>
      <c r="D2469" s="24" t="s">
        <v>4</v>
      </c>
      <c r="E2469" s="20" t="str">
        <f ca="1">IF(AND(J2469&lt;&gt;"", O2469&lt;&gt;"", TODAY() &gt; O2469, N2469=""), "포스팅 지연",
IF(N2469&lt;&gt;"", "포스팅 완료",
IF(M2469=TRUE, "시술 완료",
IF(L2469=TRUE, "콘텐츠 가이드 전송",
IF(NOT(ISBLANK(J2469)), "예약 확정",
IF(I2469=TRUE, "구글폼 회신",
IF(H2469=TRUE, "구글폼 전송",
IF(G2469=TRUE, "거절",
IF(F2469=TRUE, "회신 수신",
"태핑 완료 회신대기")))))
))))</f>
        <v>태핑 완료 회신대기</v>
      </c>
      <c r="F2469" s="22" t="b">
        <v>0</v>
      </c>
      <c r="G2469" s="22" t="b">
        <v>0</v>
      </c>
      <c r="H2469" s="22" t="b">
        <v>0</v>
      </c>
      <c r="I2469" s="22" t="b">
        <f>IF(COUNTIF([1]!Form_Responses1[[#All],[Instagram account
(ex. idenel_official - Do not put "@")]], LOWER(A2469)) &gt; 0, TRUE, FALSE)</f>
        <v>0</v>
      </c>
      <c r="J2469" s="23"/>
      <c r="K2469" s="20" t="str">
        <f>IFERROR(VLOOKUP(LOWER(A2469), '[1]설문지 응답 시트1'!I:N, 6, FALSE), "")</f>
        <v/>
      </c>
      <c r="L2469" s="22" t="b">
        <v>0</v>
      </c>
      <c r="M2469" s="22" t="b">
        <v>0</v>
      </c>
      <c r="N2469" s="20"/>
      <c r="O2469" s="21" t="str">
        <f>IF(ISBLANK(Table1[[#This Row],[예약일(확정)]]),"",Table1[[#This Row],[예약일(확정)]]+7)</f>
        <v/>
      </c>
      <c r="P2469" s="20"/>
      <c r="Q2469" s="20"/>
      <c r="R2469" s="20"/>
      <c r="S2469" s="20"/>
      <c r="T2469" s="20"/>
      <c r="U2469" s="19"/>
    </row>
    <row r="2470" spans="1:21" ht="17">
      <c r="A2470" s="119" t="s">
        <v>2410</v>
      </c>
      <c r="B2470" s="102" t="s">
        <v>2409</v>
      </c>
      <c r="C2470" s="101"/>
      <c r="D2470" s="15" t="s">
        <v>4</v>
      </c>
      <c r="E2470" s="11" t="str">
        <f ca="1">IF(AND(J2470&lt;&gt;"", O2470&lt;&gt;"", TODAY() &gt; O2470, N2470=""), "포스팅 지연",
IF(N2470&lt;&gt;"", "포스팅 완료",
IF(M2470=TRUE, "시술 완료",
IF(L2470=TRUE, "콘텐츠 가이드 전송",
IF(NOT(ISBLANK(J2470)), "예약 확정",
IF(I2470=TRUE, "구글폼 회신",
IF(H2470=TRUE, "구글폼 전송",
IF(G2470=TRUE, "거절",
IF(F2470=TRUE, "회신 수신",
"태핑 완료 회신대기")))))
))))</f>
        <v>회신 수신</v>
      </c>
      <c r="F2470" s="13" t="b">
        <v>1</v>
      </c>
      <c r="G2470" s="13" t="b">
        <v>0</v>
      </c>
      <c r="H2470" s="13" t="b">
        <v>0</v>
      </c>
      <c r="I2470" s="13" t="b">
        <f>IF(COUNTIF([1]!Form_Responses1[[#All],[Instagram account
(ex. idenel_official - Do not put "@")]], LOWER(A2470)) &gt; 0, TRUE, FALSE)</f>
        <v>0</v>
      </c>
      <c r="J2470" s="14"/>
      <c r="K2470" s="11" t="str">
        <f>IFERROR(VLOOKUP(LOWER(A2470), '[1]설문지 응답 시트1'!I:N, 6, FALSE), "")</f>
        <v/>
      </c>
      <c r="L2470" s="13" t="b">
        <v>0</v>
      </c>
      <c r="M2470" s="13" t="b">
        <v>0</v>
      </c>
      <c r="N2470" s="11"/>
      <c r="O2470" s="12" t="str">
        <f>IF(ISBLANK(Table1[[#This Row],[예약일(확정)]]),"",Table1[[#This Row],[예약일(확정)]]+7)</f>
        <v/>
      </c>
      <c r="P2470" s="11"/>
      <c r="Q2470" s="11"/>
      <c r="R2470" s="11"/>
      <c r="S2470" s="11"/>
      <c r="T2470" s="11"/>
      <c r="U2470" s="10"/>
    </row>
    <row r="2471" spans="1:21" ht="17">
      <c r="A2471" s="116" t="s">
        <v>2408</v>
      </c>
      <c r="B2471" s="120" t="s">
        <v>2407</v>
      </c>
      <c r="C2471" s="117"/>
      <c r="D2471" s="24" t="s">
        <v>4</v>
      </c>
      <c r="E2471" s="20" t="str">
        <f ca="1">IF(AND(J2471&lt;&gt;"", O2471&lt;&gt;"", TODAY() &gt; O2471, N2471=""), "포스팅 지연",
IF(N2471&lt;&gt;"", "포스팅 완료",
IF(M2471=TRUE, "시술 완료",
IF(L2471=TRUE, "콘텐츠 가이드 전송",
IF(NOT(ISBLANK(J2471)), "예약 확정",
IF(I2471=TRUE, "구글폼 회신",
IF(H2471=TRUE, "구글폼 전송",
IF(G2471=TRUE, "거절",
IF(F2471=TRUE, "회신 수신",
"태핑 완료 회신대기")))))
))))</f>
        <v>태핑 완료 회신대기</v>
      </c>
      <c r="F2471" s="22" t="b">
        <v>0</v>
      </c>
      <c r="G2471" s="22" t="b">
        <v>0</v>
      </c>
      <c r="H2471" s="22" t="b">
        <v>0</v>
      </c>
      <c r="I2471" s="22" t="b">
        <f>IF(COUNTIF([1]!Form_Responses1[[#All],[Instagram account
(ex. idenel_official - Do not put "@")]], LOWER(A2471)) &gt; 0, TRUE, FALSE)</f>
        <v>0</v>
      </c>
      <c r="J2471" s="23"/>
      <c r="K2471" s="20" t="str">
        <f>IFERROR(VLOOKUP(LOWER(A2471), '[1]설문지 응답 시트1'!I:N, 6, FALSE), "")</f>
        <v/>
      </c>
      <c r="L2471" s="22" t="b">
        <v>0</v>
      </c>
      <c r="M2471" s="22" t="b">
        <v>0</v>
      </c>
      <c r="N2471" s="20"/>
      <c r="O2471" s="21" t="str">
        <f>IF(ISBLANK(Table1[[#This Row],[예약일(확정)]]),"",Table1[[#This Row],[예약일(확정)]]+7)</f>
        <v/>
      </c>
      <c r="P2471" s="20"/>
      <c r="Q2471" s="20"/>
      <c r="R2471" s="20"/>
      <c r="S2471" s="20"/>
      <c r="T2471" s="20"/>
      <c r="U2471" s="19"/>
    </row>
    <row r="2472" spans="1:21" ht="17">
      <c r="A2472" s="116" t="s">
        <v>2406</v>
      </c>
      <c r="B2472" s="112" t="s">
        <v>2405</v>
      </c>
      <c r="C2472" s="101"/>
      <c r="D2472" s="15" t="s">
        <v>4</v>
      </c>
      <c r="E2472" s="11" t="str">
        <f ca="1">IF(AND(J2472&lt;&gt;"", O2472&lt;&gt;"", TODAY() &gt; O2472, N2472=""), "포스팅 지연",
IF(N2472&lt;&gt;"", "포스팅 완료",
IF(M2472=TRUE, "시술 완료",
IF(L2472=TRUE, "콘텐츠 가이드 전송",
IF(NOT(ISBLANK(J2472)), "예약 확정",
IF(I2472=TRUE, "구글폼 회신",
IF(H2472=TRUE, "구글폼 전송",
IF(G2472=TRUE, "거절",
IF(F2472=TRUE, "회신 수신",
"태핑 완료 회신대기")))))
))))</f>
        <v>회신 수신</v>
      </c>
      <c r="F2472" s="13" t="b">
        <v>1</v>
      </c>
      <c r="G2472" s="13" t="b">
        <v>0</v>
      </c>
      <c r="H2472" s="13" t="b">
        <v>0</v>
      </c>
      <c r="I2472" s="13" t="b">
        <f>IF(COUNTIF([1]!Form_Responses1[[#All],[Instagram account
(ex. idenel_official - Do not put "@")]], LOWER(A2472)) &gt; 0, TRUE, FALSE)</f>
        <v>0</v>
      </c>
      <c r="J2472" s="14"/>
      <c r="K2472" s="11" t="str">
        <f>IFERROR(VLOOKUP(LOWER(A2472), '[1]설문지 응답 시트1'!I:N, 6, FALSE), "")</f>
        <v/>
      </c>
      <c r="L2472" s="13" t="b">
        <v>0</v>
      </c>
      <c r="M2472" s="13" t="b">
        <v>0</v>
      </c>
      <c r="N2472" s="11"/>
      <c r="O2472" s="12" t="str">
        <f>IF(ISBLANK(Table1[[#This Row],[예약일(확정)]]),"",Table1[[#This Row],[예약일(확정)]]+7)</f>
        <v/>
      </c>
      <c r="P2472" s="11"/>
      <c r="Q2472" s="11"/>
      <c r="R2472" s="11"/>
      <c r="S2472" s="11"/>
      <c r="T2472" s="11"/>
      <c r="U2472" s="10"/>
    </row>
    <row r="2473" spans="1:21" ht="17">
      <c r="A2473" s="119" t="s">
        <v>1126</v>
      </c>
      <c r="B2473" s="118" t="s">
        <v>1125</v>
      </c>
      <c r="C2473" s="117"/>
      <c r="D2473" s="24" t="s">
        <v>4</v>
      </c>
      <c r="E2473" s="20" t="str">
        <f ca="1">IF(AND(J2473&lt;&gt;"", O2473&lt;&gt;"", TODAY() &gt; O2473, N2473=""), "포스팅 지연",
IF(N2473&lt;&gt;"", "포스팅 완료",
IF(M2473=TRUE, "시술 완료",
IF(L2473=TRUE, "콘텐츠 가이드 전송",
IF(NOT(ISBLANK(J2473)), "예약 확정",
IF(I2473=TRUE, "구글폼 회신",
IF(H2473=TRUE, "구글폼 전송",
IF(G2473=TRUE, "거절",
IF(F2473=TRUE, "회신 수신",
"태핑 완료 회신대기")))))
))))</f>
        <v>구글폼 전송</v>
      </c>
      <c r="F2473" s="22" t="b">
        <v>1</v>
      </c>
      <c r="G2473" s="22" t="b">
        <v>0</v>
      </c>
      <c r="H2473" s="22" t="b">
        <v>1</v>
      </c>
      <c r="I2473" s="22" t="b">
        <f>IF(COUNTIF([1]!Form_Responses1[[#All],[Instagram account
(ex. idenel_official - Do not put "@")]], LOWER(A2473)) &gt; 0, TRUE, FALSE)</f>
        <v>0</v>
      </c>
      <c r="J2473" s="23"/>
      <c r="K2473" s="20" t="str">
        <f>IFERROR(VLOOKUP(LOWER(A2473), '[1]설문지 응답 시트1'!I:N, 6, FALSE), "")</f>
        <v/>
      </c>
      <c r="L2473" s="22" t="b">
        <v>0</v>
      </c>
      <c r="M2473" s="22" t="b">
        <v>0</v>
      </c>
      <c r="N2473" s="20"/>
      <c r="O2473" s="21" t="str">
        <f>IF(ISBLANK(Table1[[#This Row],[예약일(확정)]]),"",Table1[[#This Row],[예약일(확정)]]+7)</f>
        <v/>
      </c>
      <c r="P2473" s="20"/>
      <c r="Q2473" s="20"/>
      <c r="R2473" s="20"/>
      <c r="S2473" s="20"/>
      <c r="T2473" s="20"/>
      <c r="U2473" s="19"/>
    </row>
    <row r="2474" spans="1:21" ht="17">
      <c r="A2474" s="119" t="s">
        <v>2404</v>
      </c>
      <c r="B2474" s="102" t="s">
        <v>2403</v>
      </c>
      <c r="C2474" s="101"/>
      <c r="D2474" s="15" t="s">
        <v>4</v>
      </c>
      <c r="E2474" s="11" t="str">
        <f ca="1">IF(AND(J2474&lt;&gt;"", O2474&lt;&gt;"", TODAY() &gt; O2474, N2474=""), "포스팅 지연",
IF(N2474&lt;&gt;"", "포스팅 완료",
IF(M2474=TRUE, "시술 완료",
IF(L2474=TRUE, "콘텐츠 가이드 전송",
IF(NOT(ISBLANK(J2474)), "예약 확정",
IF(I2474=TRUE, "구글폼 회신",
IF(H2474=TRUE, "구글폼 전송",
IF(G2474=TRUE, "거절",
IF(F2474=TRUE, "회신 수신",
"태핑 완료 회신대기")))))
))))</f>
        <v>태핑 완료 회신대기</v>
      </c>
      <c r="F2474" s="13" t="b">
        <v>0</v>
      </c>
      <c r="G2474" s="13" t="b">
        <v>0</v>
      </c>
      <c r="H2474" s="13" t="b">
        <v>0</v>
      </c>
      <c r="I2474" s="13" t="b">
        <f>IF(COUNTIF([1]!Form_Responses1[[#All],[Instagram account
(ex. idenel_official - Do not put "@")]], LOWER(A2474)) &gt; 0, TRUE, FALSE)</f>
        <v>0</v>
      </c>
      <c r="J2474" s="14"/>
      <c r="K2474" s="11" t="str">
        <f>IFERROR(VLOOKUP(LOWER(A2474), '[1]설문지 응답 시트1'!I:N, 6, FALSE), "")</f>
        <v/>
      </c>
      <c r="L2474" s="13" t="b">
        <v>0</v>
      </c>
      <c r="M2474" s="13" t="b">
        <v>0</v>
      </c>
      <c r="N2474" s="11"/>
      <c r="O2474" s="12" t="str">
        <f>IF(ISBLANK(Table1[[#This Row],[예약일(확정)]]),"",Table1[[#This Row],[예약일(확정)]]+7)</f>
        <v/>
      </c>
      <c r="P2474" s="11"/>
      <c r="Q2474" s="11"/>
      <c r="R2474" s="11"/>
      <c r="S2474" s="11"/>
      <c r="T2474" s="11"/>
      <c r="U2474" s="10"/>
    </row>
    <row r="2475" spans="1:21" ht="17">
      <c r="A2475" s="119" t="s">
        <v>2402</v>
      </c>
      <c r="B2475" s="118" t="s">
        <v>2401</v>
      </c>
      <c r="C2475" s="117"/>
      <c r="D2475" s="24" t="s">
        <v>4</v>
      </c>
      <c r="E2475" s="20" t="str">
        <f ca="1">IF(AND(J2475&lt;&gt;"", O2475&lt;&gt;"", TODAY() &gt; O2475, N2475=""), "포스팅 지연",
IF(N2475&lt;&gt;"", "포스팅 완료",
IF(M2475=TRUE, "시술 완료",
IF(L2475=TRUE, "콘텐츠 가이드 전송",
IF(NOT(ISBLANK(J2475)), "예약 확정",
IF(I2475=TRUE, "구글폼 회신",
IF(H2475=TRUE, "구글폼 전송",
IF(G2475=TRUE, "거절",
IF(F2475=TRUE, "회신 수신",
"태핑 완료 회신대기")))))
))))</f>
        <v>태핑 완료 회신대기</v>
      </c>
      <c r="F2475" s="22" t="b">
        <v>0</v>
      </c>
      <c r="G2475" s="22" t="b">
        <v>0</v>
      </c>
      <c r="H2475" s="22" t="b">
        <v>0</v>
      </c>
      <c r="I2475" s="22" t="b">
        <f>IF(COUNTIF([1]!Form_Responses1[[#All],[Instagram account
(ex. idenel_official - Do not put "@")]], LOWER(A2475)) &gt; 0, TRUE, FALSE)</f>
        <v>0</v>
      </c>
      <c r="J2475" s="23"/>
      <c r="K2475" s="20" t="str">
        <f>IFERROR(VLOOKUP(LOWER(A2475), '[1]설문지 응답 시트1'!I:N, 6, FALSE), "")</f>
        <v/>
      </c>
      <c r="L2475" s="22" t="b">
        <v>0</v>
      </c>
      <c r="M2475" s="22" t="b">
        <v>0</v>
      </c>
      <c r="N2475" s="20"/>
      <c r="O2475" s="21" t="str">
        <f>IF(ISBLANK(Table1[[#This Row],[예약일(확정)]]),"",Table1[[#This Row],[예약일(확정)]]+7)</f>
        <v/>
      </c>
      <c r="P2475" s="20"/>
      <c r="Q2475" s="20"/>
      <c r="R2475" s="20"/>
      <c r="S2475" s="20"/>
      <c r="T2475" s="20"/>
      <c r="U2475" s="19"/>
    </row>
    <row r="2476" spans="1:21" ht="17">
      <c r="A2476" s="116" t="s">
        <v>2400</v>
      </c>
      <c r="B2476" s="112" t="s">
        <v>2399</v>
      </c>
      <c r="C2476" s="101"/>
      <c r="D2476" s="15" t="s">
        <v>4</v>
      </c>
      <c r="E2476" s="11" t="str">
        <f ca="1">IF(AND(J2476&lt;&gt;"", O2476&lt;&gt;"", TODAY() &gt; O2476, N2476=""), "포스팅 지연",
IF(N2476&lt;&gt;"", "포스팅 완료",
IF(M2476=TRUE, "시술 완료",
IF(L2476=TRUE, "콘텐츠 가이드 전송",
IF(NOT(ISBLANK(J2476)), "예약 확정",
IF(I2476=TRUE, "구글폼 회신",
IF(H2476=TRUE, "구글폼 전송",
IF(G2476=TRUE, "거절",
IF(F2476=TRUE, "회신 수신",
"태핑 완료 회신대기")))))
))))</f>
        <v>회신 수신</v>
      </c>
      <c r="F2476" s="13" t="b">
        <v>1</v>
      </c>
      <c r="G2476" s="13" t="b">
        <v>0</v>
      </c>
      <c r="H2476" s="13" t="b">
        <v>0</v>
      </c>
      <c r="I2476" s="13" t="b">
        <f>IF(COUNTIF([1]!Form_Responses1[[#All],[Instagram account
(ex. idenel_official - Do not put "@")]], LOWER(A2476)) &gt; 0, TRUE, FALSE)</f>
        <v>0</v>
      </c>
      <c r="J2476" s="14"/>
      <c r="K2476" s="11" t="str">
        <f>IFERROR(VLOOKUP(LOWER(A2476), '[1]설문지 응답 시트1'!I:N, 6, FALSE), "")</f>
        <v/>
      </c>
      <c r="L2476" s="13" t="b">
        <v>0</v>
      </c>
      <c r="M2476" s="13" t="b">
        <v>0</v>
      </c>
      <c r="N2476" s="11"/>
      <c r="O2476" s="12" t="str">
        <f>IF(ISBLANK(Table1[[#This Row],[예약일(확정)]]),"",Table1[[#This Row],[예약일(확정)]]+7)</f>
        <v/>
      </c>
      <c r="P2476" s="11"/>
      <c r="Q2476" s="11"/>
      <c r="R2476" s="11"/>
      <c r="S2476" s="11"/>
      <c r="T2476" s="11"/>
      <c r="U2476" s="10"/>
    </row>
    <row r="2477" spans="1:21" ht="17">
      <c r="A2477" s="119" t="s">
        <v>2398</v>
      </c>
      <c r="B2477" s="118" t="s">
        <v>2397</v>
      </c>
      <c r="C2477" s="117"/>
      <c r="D2477" s="24" t="s">
        <v>4</v>
      </c>
      <c r="E2477" s="20" t="str">
        <f ca="1">IF(AND(J2477&lt;&gt;"", O2477&lt;&gt;"", TODAY() &gt; O2477, N2477=""), "포스팅 지연",
IF(N2477&lt;&gt;"", "포스팅 완료",
IF(M2477=TRUE, "시술 완료",
IF(L2477=TRUE, "콘텐츠 가이드 전송",
IF(NOT(ISBLANK(J2477)), "예약 확정",
IF(I2477=TRUE, "구글폼 회신",
IF(H2477=TRUE, "구글폼 전송",
IF(G2477=TRUE, "거절",
IF(F2477=TRUE, "회신 수신",
"태핑 완료 회신대기")))))
))))</f>
        <v>태핑 완료 회신대기</v>
      </c>
      <c r="F2477" s="22" t="b">
        <v>0</v>
      </c>
      <c r="G2477" s="22" t="b">
        <v>0</v>
      </c>
      <c r="H2477" s="22" t="b">
        <v>0</v>
      </c>
      <c r="I2477" s="22" t="b">
        <f>IF(COUNTIF([1]!Form_Responses1[[#All],[Instagram account
(ex. idenel_official - Do not put "@")]], LOWER(A2477)) &gt; 0, TRUE, FALSE)</f>
        <v>0</v>
      </c>
      <c r="J2477" s="23"/>
      <c r="K2477" s="20" t="str">
        <f>IFERROR(VLOOKUP(LOWER(A2477), '[1]설문지 응답 시트1'!I:N, 6, FALSE), "")</f>
        <v/>
      </c>
      <c r="L2477" s="22" t="b">
        <v>0</v>
      </c>
      <c r="M2477" s="22" t="b">
        <v>0</v>
      </c>
      <c r="N2477" s="20"/>
      <c r="O2477" s="21" t="str">
        <f>IF(ISBLANK(Table1[[#This Row],[예약일(확정)]]),"",Table1[[#This Row],[예약일(확정)]]+7)</f>
        <v/>
      </c>
      <c r="P2477" s="20"/>
      <c r="Q2477" s="20"/>
      <c r="R2477" s="20"/>
      <c r="S2477" s="20"/>
      <c r="T2477" s="20"/>
      <c r="U2477" s="19"/>
    </row>
    <row r="2478" spans="1:21" ht="17">
      <c r="A2478" s="116" t="s">
        <v>2396</v>
      </c>
      <c r="B2478" s="112" t="s">
        <v>2395</v>
      </c>
      <c r="C2478" s="101"/>
      <c r="D2478" s="15" t="s">
        <v>4</v>
      </c>
      <c r="E2478" s="11" t="str">
        <f ca="1">IF(AND(J2478&lt;&gt;"", O2478&lt;&gt;"", TODAY() &gt; O2478, N2478=""), "포스팅 지연",
IF(N2478&lt;&gt;"", "포스팅 완료",
IF(M2478=TRUE, "시술 완료",
IF(L2478=TRUE, "콘텐츠 가이드 전송",
IF(NOT(ISBLANK(J2478)), "예약 확정",
IF(I2478=TRUE, "구글폼 회신",
IF(H2478=TRUE, "구글폼 전송",
IF(G2478=TRUE, "거절",
IF(F2478=TRUE, "회신 수신",
"태핑 완료 회신대기")))))
))))</f>
        <v>회신 수신</v>
      </c>
      <c r="F2478" s="13" t="b">
        <v>1</v>
      </c>
      <c r="G2478" s="13" t="b">
        <v>0</v>
      </c>
      <c r="H2478" s="13" t="b">
        <v>0</v>
      </c>
      <c r="I2478" s="13" t="b">
        <f>IF(COUNTIF([1]!Form_Responses1[[#All],[Instagram account
(ex. idenel_official - Do not put "@")]], LOWER(A2478)) &gt; 0, TRUE, FALSE)</f>
        <v>0</v>
      </c>
      <c r="J2478" s="14"/>
      <c r="K2478" s="11" t="str">
        <f>IFERROR(VLOOKUP(LOWER(A2478), '[1]설문지 응답 시트1'!I:N, 6, FALSE), "")</f>
        <v/>
      </c>
      <c r="L2478" s="13" t="b">
        <v>0</v>
      </c>
      <c r="M2478" s="13" t="b">
        <v>0</v>
      </c>
      <c r="N2478" s="11"/>
      <c r="O2478" s="12" t="str">
        <f>IF(ISBLANK(Table1[[#This Row],[예약일(확정)]]),"",Table1[[#This Row],[예약일(확정)]]+7)</f>
        <v/>
      </c>
      <c r="P2478" s="11"/>
      <c r="Q2478" s="11"/>
      <c r="R2478" s="11"/>
      <c r="S2478" s="11"/>
      <c r="T2478" s="11"/>
      <c r="U2478" s="10"/>
    </row>
    <row r="2479" spans="1:21" ht="17">
      <c r="A2479" s="116" t="s">
        <v>2394</v>
      </c>
      <c r="B2479" s="112" t="s">
        <v>2393</v>
      </c>
      <c r="C2479" s="111"/>
      <c r="D2479" s="24" t="s">
        <v>4</v>
      </c>
      <c r="E2479" s="20" t="str">
        <f ca="1">IF(AND(J2479&lt;&gt;"", O2479&lt;&gt;"", TODAY() &gt; O2479, N2479=""), "포스팅 지연",
IF(N2479&lt;&gt;"", "포스팅 완료",
IF(M2479=TRUE, "시술 완료",
IF(L2479=TRUE, "콘텐츠 가이드 전송",
IF(NOT(ISBLANK(J2479)), "예약 확정",
IF(I2479=TRUE, "구글폼 회신",
IF(H2479=TRUE, "구글폼 전송",
IF(G2479=TRUE, "거절",
IF(F2479=TRUE, "회신 수신",
"태핑 완료 회신대기")))))
))))</f>
        <v>회신 수신</v>
      </c>
      <c r="F2479" s="22" t="b">
        <v>1</v>
      </c>
      <c r="G2479" s="22" t="b">
        <v>0</v>
      </c>
      <c r="H2479" s="22" t="b">
        <v>0</v>
      </c>
      <c r="I2479" s="22" t="b">
        <f>IF(COUNTIF([1]!Form_Responses1[[#All],[Instagram account
(ex. idenel_official - Do not put "@")]], LOWER(A2479)) &gt; 0, TRUE, FALSE)</f>
        <v>0</v>
      </c>
      <c r="J2479" s="23"/>
      <c r="K2479" s="20" t="str">
        <f>IFERROR(VLOOKUP(LOWER(A2479), '[1]설문지 응답 시트1'!I:N, 6, FALSE), "")</f>
        <v/>
      </c>
      <c r="L2479" s="22" t="b">
        <v>0</v>
      </c>
      <c r="M2479" s="22" t="b">
        <v>0</v>
      </c>
      <c r="N2479" s="20"/>
      <c r="O2479" s="21" t="str">
        <f>IF(ISBLANK(Table1[[#This Row],[예약일(확정)]]),"",Table1[[#This Row],[예약일(확정)]]+7)</f>
        <v/>
      </c>
      <c r="P2479" s="20"/>
      <c r="Q2479" s="20"/>
      <c r="R2479" s="20"/>
      <c r="S2479" s="20"/>
      <c r="T2479" s="20"/>
      <c r="U2479" s="19"/>
    </row>
    <row r="2480" spans="1:21" ht="17">
      <c r="A2480" s="119" t="s">
        <v>2392</v>
      </c>
      <c r="B2480" s="118" t="s">
        <v>2391</v>
      </c>
      <c r="C2480" s="121"/>
      <c r="D2480" s="15" t="s">
        <v>4</v>
      </c>
      <c r="E2480" s="11" t="str">
        <f ca="1">IF(AND(J2480&lt;&gt;"", O2480&lt;&gt;"", TODAY() &gt; O2480, N2480=""), "포스팅 지연",
IF(N2480&lt;&gt;"", "포스팅 완료",
IF(M2480=TRUE, "시술 완료",
IF(L2480=TRUE, "콘텐츠 가이드 전송",
IF(NOT(ISBLANK(J2480)), "예약 확정",
IF(I2480=TRUE, "구글폼 회신",
IF(H2480=TRUE, "구글폼 전송",
IF(G2480=TRUE, "거절",
IF(F2480=TRUE, "회신 수신",
"태핑 완료 회신대기")))))
))))</f>
        <v>회신 수신</v>
      </c>
      <c r="F2480" s="13" t="b">
        <v>1</v>
      </c>
      <c r="G2480" s="13" t="b">
        <v>0</v>
      </c>
      <c r="H2480" s="13" t="b">
        <v>0</v>
      </c>
      <c r="I2480" s="13" t="b">
        <f>IF(COUNTIF([1]!Form_Responses1[[#All],[Instagram account
(ex. idenel_official - Do not put "@")]], LOWER(A2480)) &gt; 0, TRUE, FALSE)</f>
        <v>0</v>
      </c>
      <c r="J2480" s="14"/>
      <c r="K2480" s="11" t="str">
        <f>IFERROR(VLOOKUP(LOWER(A2480), '[1]설문지 응답 시트1'!I:N, 6, FALSE), "")</f>
        <v/>
      </c>
      <c r="L2480" s="13" t="b">
        <v>0</v>
      </c>
      <c r="M2480" s="13" t="b">
        <v>0</v>
      </c>
      <c r="N2480" s="11"/>
      <c r="O2480" s="12" t="str">
        <f>IF(ISBLANK(Table1[[#This Row],[예약일(확정)]]),"",Table1[[#This Row],[예약일(확정)]]+7)</f>
        <v/>
      </c>
      <c r="P2480" s="11"/>
      <c r="Q2480" s="11"/>
      <c r="R2480" s="11"/>
      <c r="S2480" s="11"/>
      <c r="T2480" s="11"/>
      <c r="U2480" s="10"/>
    </row>
    <row r="2481" spans="1:21" ht="17">
      <c r="A2481" s="119" t="s">
        <v>2390</v>
      </c>
      <c r="B2481" s="102" t="s">
        <v>2389</v>
      </c>
      <c r="C2481" s="111"/>
      <c r="D2481" s="24" t="s">
        <v>4</v>
      </c>
      <c r="E2481" s="20" t="str">
        <f ca="1">IF(AND(J2481&lt;&gt;"", O2481&lt;&gt;"", TODAY() &gt; O2481, N2481=""), "포스팅 지연",
IF(N2481&lt;&gt;"", "포스팅 완료",
IF(M2481=TRUE, "시술 완료",
IF(L2481=TRUE, "콘텐츠 가이드 전송",
IF(NOT(ISBLANK(J2481)), "예약 확정",
IF(I2481=TRUE, "구글폼 회신",
IF(H2481=TRUE, "구글폼 전송",
IF(G2481=TRUE, "거절",
IF(F2481=TRUE, "회신 수신",
"태핑 완료 회신대기")))))
))))</f>
        <v>구글폼 전송</v>
      </c>
      <c r="F2481" s="22" t="b">
        <v>1</v>
      </c>
      <c r="G2481" s="22" t="b">
        <v>0</v>
      </c>
      <c r="H2481" s="22" t="b">
        <v>1</v>
      </c>
      <c r="I2481" s="22" t="b">
        <f>IF(COUNTIF([1]!Form_Responses1[[#All],[Instagram account
(ex. idenel_official - Do not put "@")]], LOWER(A2481)) &gt; 0, TRUE, FALSE)</f>
        <v>0</v>
      </c>
      <c r="J2481" s="23"/>
      <c r="K2481" s="20" t="str">
        <f>IFERROR(VLOOKUP(LOWER(A2481), '[1]설문지 응답 시트1'!I:N, 6, FALSE), "")</f>
        <v/>
      </c>
      <c r="L2481" s="22" t="b">
        <v>0</v>
      </c>
      <c r="M2481" s="22" t="b">
        <v>0</v>
      </c>
      <c r="N2481" s="20"/>
      <c r="O2481" s="21" t="str">
        <f>IF(ISBLANK(Table1[[#This Row],[예약일(확정)]]),"",Table1[[#This Row],[예약일(확정)]]+7)</f>
        <v/>
      </c>
      <c r="P2481" s="20"/>
      <c r="Q2481" s="20"/>
      <c r="R2481" s="20"/>
      <c r="S2481" s="20"/>
      <c r="T2481" s="20"/>
      <c r="U2481" s="19"/>
    </row>
    <row r="2482" spans="1:21" ht="17">
      <c r="A2482" s="119" t="s">
        <v>2388</v>
      </c>
      <c r="B2482" s="118" t="s">
        <v>2387</v>
      </c>
      <c r="C2482" s="121"/>
      <c r="D2482" s="15" t="s">
        <v>4</v>
      </c>
      <c r="E2482" s="11" t="str">
        <f ca="1">IF(AND(J2482&lt;&gt;"", O2482&lt;&gt;"", TODAY() &gt; O2482, N2482=""), "포스팅 지연",
IF(N2482&lt;&gt;"", "포스팅 완료",
IF(M2482=TRUE, "시술 완료",
IF(L2482=TRUE, "콘텐츠 가이드 전송",
IF(NOT(ISBLANK(J2482)), "예약 확정",
IF(I2482=TRUE, "구글폼 회신",
IF(H2482=TRUE, "구글폼 전송",
IF(G2482=TRUE, "거절",
IF(F2482=TRUE, "회신 수신",
"태핑 완료 회신대기")))))
))))</f>
        <v>태핑 완료 회신대기</v>
      </c>
      <c r="F2482" s="13" t="b">
        <v>0</v>
      </c>
      <c r="G2482" s="13" t="b">
        <v>0</v>
      </c>
      <c r="H2482" s="13" t="b">
        <v>0</v>
      </c>
      <c r="I2482" s="13" t="b">
        <f>IF(COUNTIF([1]!Form_Responses1[[#All],[Instagram account
(ex. idenel_official - Do not put "@")]], LOWER(A2482)) &gt; 0, TRUE, FALSE)</f>
        <v>0</v>
      </c>
      <c r="J2482" s="14"/>
      <c r="K2482" s="11" t="str">
        <f>IFERROR(VLOOKUP(LOWER(A2482), '[1]설문지 응답 시트1'!I:N, 6, FALSE), "")</f>
        <v/>
      </c>
      <c r="L2482" s="13" t="b">
        <v>0</v>
      </c>
      <c r="M2482" s="13" t="b">
        <v>0</v>
      </c>
      <c r="N2482" s="11"/>
      <c r="O2482" s="12" t="str">
        <f>IF(ISBLANK(Table1[[#This Row],[예약일(확정)]]),"",Table1[[#This Row],[예약일(확정)]]+7)</f>
        <v/>
      </c>
      <c r="P2482" s="11"/>
      <c r="Q2482" s="11"/>
      <c r="R2482" s="11"/>
      <c r="S2482" s="11"/>
      <c r="T2482" s="11"/>
      <c r="U2482" s="10"/>
    </row>
    <row r="2483" spans="1:21" ht="17">
      <c r="A2483" s="116" t="s">
        <v>2386</v>
      </c>
      <c r="B2483" s="112" t="s">
        <v>2385</v>
      </c>
      <c r="C2483" s="111"/>
      <c r="D2483" s="24" t="s">
        <v>4</v>
      </c>
      <c r="E2483" s="20" t="str">
        <f ca="1">IF(AND(J2483&lt;&gt;"", O2483&lt;&gt;"", TODAY() &gt; O2483, N2483=""), "포스팅 지연",
IF(N2483&lt;&gt;"", "포스팅 완료",
IF(M2483=TRUE, "시술 완료",
IF(L2483=TRUE, "콘텐츠 가이드 전송",
IF(NOT(ISBLANK(J2483)), "예약 확정",
IF(I2483=TRUE, "구글폼 회신",
IF(H2483=TRUE, "구글폼 전송",
IF(G2483=TRUE, "거절",
IF(F2483=TRUE, "회신 수신",
"태핑 완료 회신대기")))))
))))</f>
        <v>태핑 완료 회신대기</v>
      </c>
      <c r="F2483" s="22" t="b">
        <v>0</v>
      </c>
      <c r="G2483" s="22" t="b">
        <v>0</v>
      </c>
      <c r="H2483" s="22" t="b">
        <v>0</v>
      </c>
      <c r="I2483" s="22" t="b">
        <f>IF(COUNTIF([1]!Form_Responses1[[#All],[Instagram account
(ex. idenel_official - Do not put "@")]], LOWER(A2483)) &gt; 0, TRUE, FALSE)</f>
        <v>0</v>
      </c>
      <c r="J2483" s="23"/>
      <c r="K2483" s="20" t="str">
        <f>IFERROR(VLOOKUP(LOWER(A2483), '[1]설문지 응답 시트1'!I:N, 6, FALSE), "")</f>
        <v/>
      </c>
      <c r="L2483" s="22" t="b">
        <v>0</v>
      </c>
      <c r="M2483" s="22" t="b">
        <v>0</v>
      </c>
      <c r="N2483" s="20"/>
      <c r="O2483" s="21" t="str">
        <f>IF(ISBLANK(Table1[[#This Row],[예약일(확정)]]),"",Table1[[#This Row],[예약일(확정)]]+7)</f>
        <v/>
      </c>
      <c r="P2483" s="20"/>
      <c r="Q2483" s="20"/>
      <c r="R2483" s="20"/>
      <c r="S2483" s="20"/>
      <c r="T2483" s="20"/>
      <c r="U2483" s="19"/>
    </row>
    <row r="2484" spans="1:21" ht="17">
      <c r="A2484" s="119" t="s">
        <v>2384</v>
      </c>
      <c r="B2484" s="118" t="s">
        <v>2383</v>
      </c>
      <c r="C2484" s="121"/>
      <c r="D2484" s="15" t="s">
        <v>4</v>
      </c>
      <c r="E2484" s="11" t="str">
        <f ca="1">IF(AND(J2484&lt;&gt;"", O2484&lt;&gt;"", TODAY() &gt; O2484, N2484=""), "포스팅 지연",
IF(N2484&lt;&gt;"", "포스팅 완료",
IF(M2484=TRUE, "시술 완료",
IF(L2484=TRUE, "콘텐츠 가이드 전송",
IF(NOT(ISBLANK(J2484)), "예약 확정",
IF(I2484=TRUE, "구글폼 회신",
IF(H2484=TRUE, "구글폼 전송",
IF(G2484=TRUE, "거절",
IF(F2484=TRUE, "회신 수신",
"태핑 완료 회신대기")))))
))))</f>
        <v>태핑 완료 회신대기</v>
      </c>
      <c r="F2484" s="13" t="b">
        <v>0</v>
      </c>
      <c r="G2484" s="13" t="b">
        <v>0</v>
      </c>
      <c r="H2484" s="13" t="b">
        <v>0</v>
      </c>
      <c r="I2484" s="13" t="b">
        <f>IF(COUNTIF([1]!Form_Responses1[[#All],[Instagram account
(ex. idenel_official - Do not put "@")]], LOWER(A2484)) &gt; 0, TRUE, FALSE)</f>
        <v>0</v>
      </c>
      <c r="J2484" s="14"/>
      <c r="K2484" s="11" t="str">
        <f>IFERROR(VLOOKUP(LOWER(A2484), '[1]설문지 응답 시트1'!I:N, 6, FALSE), "")</f>
        <v/>
      </c>
      <c r="L2484" s="13" t="b">
        <v>0</v>
      </c>
      <c r="M2484" s="13" t="b">
        <v>0</v>
      </c>
      <c r="N2484" s="11"/>
      <c r="O2484" s="12" t="str">
        <f>IF(ISBLANK(Table1[[#This Row],[예약일(확정)]]),"",Table1[[#This Row],[예약일(확정)]]+7)</f>
        <v/>
      </c>
      <c r="P2484" s="11"/>
      <c r="Q2484" s="11"/>
      <c r="R2484" s="11"/>
      <c r="S2484" s="11"/>
      <c r="T2484" s="11"/>
      <c r="U2484" s="10"/>
    </row>
    <row r="2485" spans="1:21" ht="17">
      <c r="A2485" s="116" t="s">
        <v>2382</v>
      </c>
      <c r="B2485" s="120" t="s">
        <v>2381</v>
      </c>
      <c r="C2485" s="117"/>
      <c r="D2485" s="24" t="s">
        <v>4</v>
      </c>
      <c r="E2485" s="20" t="str">
        <f ca="1">IF(AND(J2485&lt;&gt;"", O2485&lt;&gt;"", TODAY() &gt; O2485, N2485=""), "포스팅 지연",
IF(N2485&lt;&gt;"", "포스팅 완료",
IF(M2485=TRUE, "시술 완료",
IF(L2485=TRUE, "콘텐츠 가이드 전송",
IF(NOT(ISBLANK(J2485)), "예약 확정",
IF(I2485=TRUE, "구글폼 회신",
IF(H2485=TRUE, "구글폼 전송",
IF(G2485=TRUE, "거절",
IF(F2485=TRUE, "회신 수신",
"태핑 완료 회신대기")))))
))))</f>
        <v>태핑 완료 회신대기</v>
      </c>
      <c r="F2485" s="22" t="b">
        <v>0</v>
      </c>
      <c r="G2485" s="22" t="b">
        <v>0</v>
      </c>
      <c r="H2485" s="22" t="b">
        <v>0</v>
      </c>
      <c r="I2485" s="22" t="b">
        <f>IF(COUNTIF([1]!Form_Responses1[[#All],[Instagram account
(ex. idenel_official - Do not put "@")]], LOWER(A2485)) &gt; 0, TRUE, FALSE)</f>
        <v>0</v>
      </c>
      <c r="J2485" s="23"/>
      <c r="K2485" s="20" t="str">
        <f>IFERROR(VLOOKUP(LOWER(A2485), '[1]설문지 응답 시트1'!I:N, 6, FALSE), "")</f>
        <v/>
      </c>
      <c r="L2485" s="22" t="b">
        <v>0</v>
      </c>
      <c r="M2485" s="22" t="b">
        <v>0</v>
      </c>
      <c r="N2485" s="20"/>
      <c r="O2485" s="21" t="str">
        <f>IF(ISBLANK(Table1[[#This Row],[예약일(확정)]]),"",Table1[[#This Row],[예약일(확정)]]+7)</f>
        <v/>
      </c>
      <c r="P2485" s="20"/>
      <c r="Q2485" s="20"/>
      <c r="R2485" s="20"/>
      <c r="S2485" s="20"/>
      <c r="T2485" s="20"/>
      <c r="U2485" s="19"/>
    </row>
    <row r="2486" spans="1:21" ht="17">
      <c r="A2486" s="119" t="s">
        <v>2380</v>
      </c>
      <c r="B2486" s="102" t="s">
        <v>2379</v>
      </c>
      <c r="C2486" s="101"/>
      <c r="D2486" s="15" t="s">
        <v>4</v>
      </c>
      <c r="E2486" s="11" t="str">
        <f ca="1">IF(AND(J2486&lt;&gt;"", O2486&lt;&gt;"", TODAY() &gt; O2486, N2486=""), "포스팅 지연",
IF(N2486&lt;&gt;"", "포스팅 완료",
IF(M2486=TRUE, "시술 완료",
IF(L2486=TRUE, "콘텐츠 가이드 전송",
IF(NOT(ISBLANK(J2486)), "예약 확정",
IF(I2486=TRUE, "구글폼 회신",
IF(H2486=TRUE, "구글폼 전송",
IF(G2486=TRUE, "거절",
IF(F2486=TRUE, "회신 수신",
"태핑 완료 회신대기")))))
))))</f>
        <v>태핑 완료 회신대기</v>
      </c>
      <c r="F2486" s="13" t="b">
        <v>0</v>
      </c>
      <c r="G2486" s="13" t="b">
        <v>0</v>
      </c>
      <c r="H2486" s="13" t="b">
        <v>0</v>
      </c>
      <c r="I2486" s="13" t="b">
        <f>IF(COUNTIF([1]!Form_Responses1[[#All],[Instagram account
(ex. idenel_official - Do not put "@")]], LOWER(A2486)) &gt; 0, TRUE, FALSE)</f>
        <v>0</v>
      </c>
      <c r="J2486" s="14"/>
      <c r="K2486" s="11" t="str">
        <f>IFERROR(VLOOKUP(LOWER(A2486), '[1]설문지 응답 시트1'!I:N, 6, FALSE), "")</f>
        <v/>
      </c>
      <c r="L2486" s="13" t="b">
        <v>0</v>
      </c>
      <c r="M2486" s="13" t="b">
        <v>0</v>
      </c>
      <c r="N2486" s="11"/>
      <c r="O2486" s="12" t="str">
        <f>IF(ISBLANK(Table1[[#This Row],[예약일(확정)]]),"",Table1[[#This Row],[예약일(확정)]]+7)</f>
        <v/>
      </c>
      <c r="P2486" s="11"/>
      <c r="Q2486" s="11"/>
      <c r="R2486" s="11"/>
      <c r="S2486" s="11"/>
      <c r="T2486" s="11"/>
      <c r="U2486" s="10"/>
    </row>
    <row r="2487" spans="1:21" ht="17">
      <c r="A2487" s="116" t="s">
        <v>2378</v>
      </c>
      <c r="B2487" s="120" t="s">
        <v>2377</v>
      </c>
      <c r="C2487" s="117"/>
      <c r="D2487" s="24" t="s">
        <v>4</v>
      </c>
      <c r="E2487" s="20" t="str">
        <f ca="1">IF(AND(J2487&lt;&gt;"", O2487&lt;&gt;"", TODAY() &gt; O2487, N2487=""), "포스팅 지연",
IF(N2487&lt;&gt;"", "포스팅 완료",
IF(M2487=TRUE, "시술 완료",
IF(L2487=TRUE, "콘텐츠 가이드 전송",
IF(NOT(ISBLANK(J2487)), "예약 확정",
IF(I2487=TRUE, "구글폼 회신",
IF(H2487=TRUE, "구글폼 전송",
IF(G2487=TRUE, "거절",
IF(F2487=TRUE, "회신 수신",
"태핑 완료 회신대기")))))
))))</f>
        <v>태핑 완료 회신대기</v>
      </c>
      <c r="F2487" s="22" t="b">
        <v>0</v>
      </c>
      <c r="G2487" s="22" t="b">
        <v>0</v>
      </c>
      <c r="H2487" s="22" t="b">
        <v>0</v>
      </c>
      <c r="I2487" s="22" t="b">
        <f>IF(COUNTIF([1]!Form_Responses1[[#All],[Instagram account
(ex. idenel_official - Do not put "@")]], LOWER(A2487)) &gt; 0, TRUE, FALSE)</f>
        <v>0</v>
      </c>
      <c r="J2487" s="23"/>
      <c r="K2487" s="20" t="str">
        <f>IFERROR(VLOOKUP(LOWER(A2487), '[1]설문지 응답 시트1'!I:N, 6, FALSE), "")</f>
        <v/>
      </c>
      <c r="L2487" s="22" t="b">
        <v>0</v>
      </c>
      <c r="M2487" s="22" t="b">
        <v>0</v>
      </c>
      <c r="N2487" s="20"/>
      <c r="O2487" s="21" t="str">
        <f>IF(ISBLANK(Table1[[#This Row],[예약일(확정)]]),"",Table1[[#This Row],[예약일(확정)]]+7)</f>
        <v/>
      </c>
      <c r="P2487" s="20"/>
      <c r="Q2487" s="20"/>
      <c r="R2487" s="20"/>
      <c r="S2487" s="20"/>
      <c r="T2487" s="20"/>
      <c r="U2487" s="19"/>
    </row>
    <row r="2488" spans="1:21" ht="17">
      <c r="A2488" s="116" t="s">
        <v>2376</v>
      </c>
      <c r="B2488" s="112" t="s">
        <v>2375</v>
      </c>
      <c r="C2488" s="101"/>
      <c r="D2488" s="15" t="s">
        <v>4</v>
      </c>
      <c r="E2488" s="11" t="str">
        <f ca="1">IF(AND(J2488&lt;&gt;"", O2488&lt;&gt;"", TODAY() &gt; O2488, N2488=""), "포스팅 지연",
IF(N2488&lt;&gt;"", "포스팅 완료",
IF(M2488=TRUE, "시술 완료",
IF(L2488=TRUE, "콘텐츠 가이드 전송",
IF(NOT(ISBLANK(J2488)), "예약 확정",
IF(I2488=TRUE, "구글폼 회신",
IF(H2488=TRUE, "구글폼 전송",
IF(G2488=TRUE, "거절",
IF(F2488=TRUE, "회신 수신",
"태핑 완료 회신대기")))))
))))</f>
        <v>태핑 완료 회신대기</v>
      </c>
      <c r="F2488" s="13" t="b">
        <v>0</v>
      </c>
      <c r="G2488" s="13" t="b">
        <v>0</v>
      </c>
      <c r="H2488" s="13" t="b">
        <v>0</v>
      </c>
      <c r="I2488" s="13" t="b">
        <f>IF(COUNTIF([1]!Form_Responses1[[#All],[Instagram account
(ex. idenel_official - Do not put "@")]], LOWER(A2488)) &gt; 0, TRUE, FALSE)</f>
        <v>0</v>
      </c>
      <c r="J2488" s="14"/>
      <c r="K2488" s="11" t="str">
        <f>IFERROR(VLOOKUP(LOWER(A2488), '[1]설문지 응답 시트1'!I:N, 6, FALSE), "")</f>
        <v/>
      </c>
      <c r="L2488" s="13" t="b">
        <v>0</v>
      </c>
      <c r="M2488" s="13" t="b">
        <v>0</v>
      </c>
      <c r="N2488" s="11"/>
      <c r="O2488" s="12" t="str">
        <f>IF(ISBLANK(Table1[[#This Row],[예약일(확정)]]),"",Table1[[#This Row],[예약일(확정)]]+7)</f>
        <v/>
      </c>
      <c r="P2488" s="11"/>
      <c r="Q2488" s="11"/>
      <c r="R2488" s="11"/>
      <c r="S2488" s="11"/>
      <c r="T2488" s="11"/>
      <c r="U2488" s="10"/>
    </row>
    <row r="2489" spans="1:21" ht="17">
      <c r="A2489" s="119" t="s">
        <v>2374</v>
      </c>
      <c r="B2489" s="118" t="s">
        <v>2373</v>
      </c>
      <c r="C2489" s="117"/>
      <c r="D2489" s="24" t="s">
        <v>4</v>
      </c>
      <c r="E2489" s="20" t="str">
        <f ca="1">IF(AND(J2489&lt;&gt;"", O2489&lt;&gt;"", TODAY() &gt; O2489, N2489=""), "포스팅 지연",
IF(N2489&lt;&gt;"", "포스팅 완료",
IF(M2489=TRUE, "시술 완료",
IF(L2489=TRUE, "콘텐츠 가이드 전송",
IF(NOT(ISBLANK(J2489)), "예약 확정",
IF(I2489=TRUE, "구글폼 회신",
IF(H2489=TRUE, "구글폼 전송",
IF(G2489=TRUE, "거절",
IF(F2489=TRUE, "회신 수신",
"태핑 완료 회신대기")))))
))))</f>
        <v>태핑 완료 회신대기</v>
      </c>
      <c r="F2489" s="22" t="b">
        <v>0</v>
      </c>
      <c r="G2489" s="22" t="b">
        <v>0</v>
      </c>
      <c r="H2489" s="22" t="b">
        <v>0</v>
      </c>
      <c r="I2489" s="22" t="b">
        <f>IF(COUNTIF([1]!Form_Responses1[[#All],[Instagram account
(ex. idenel_official - Do not put "@")]], LOWER(A2489)) &gt; 0, TRUE, FALSE)</f>
        <v>0</v>
      </c>
      <c r="J2489" s="23"/>
      <c r="K2489" s="20" t="str">
        <f>IFERROR(VLOOKUP(LOWER(A2489), '[1]설문지 응답 시트1'!I:N, 6, FALSE), "")</f>
        <v/>
      </c>
      <c r="L2489" s="22" t="b">
        <v>0</v>
      </c>
      <c r="M2489" s="22" t="b">
        <v>0</v>
      </c>
      <c r="N2489" s="20"/>
      <c r="O2489" s="21" t="str">
        <f>IF(ISBLANK(Table1[[#This Row],[예약일(확정)]]),"",Table1[[#This Row],[예약일(확정)]]+7)</f>
        <v/>
      </c>
      <c r="P2489" s="20"/>
      <c r="Q2489" s="20"/>
      <c r="R2489" s="20"/>
      <c r="S2489" s="20"/>
      <c r="T2489" s="20"/>
      <c r="U2489" s="19"/>
    </row>
    <row r="2490" spans="1:21" ht="17">
      <c r="A2490" s="116" t="s">
        <v>2372</v>
      </c>
      <c r="B2490" s="112" t="s">
        <v>2371</v>
      </c>
      <c r="C2490" s="101"/>
      <c r="D2490" s="15" t="s">
        <v>4</v>
      </c>
      <c r="E2490" s="11" t="str">
        <f ca="1">IF(AND(J2490&lt;&gt;"", O2490&lt;&gt;"", TODAY() &gt; O2490, N2490=""), "포스팅 지연",
IF(N2490&lt;&gt;"", "포스팅 완료",
IF(M2490=TRUE, "시술 완료",
IF(L2490=TRUE, "콘텐츠 가이드 전송",
IF(NOT(ISBLANK(J2490)), "예약 확정",
IF(I2490=TRUE, "구글폼 회신",
IF(H2490=TRUE, "구글폼 전송",
IF(G2490=TRUE, "거절",
IF(F2490=TRUE, "회신 수신",
"태핑 완료 회신대기")))))
))))</f>
        <v>태핑 완료 회신대기</v>
      </c>
      <c r="F2490" s="13" t="b">
        <v>0</v>
      </c>
      <c r="G2490" s="13" t="b">
        <v>0</v>
      </c>
      <c r="H2490" s="13" t="b">
        <v>0</v>
      </c>
      <c r="I2490" s="13" t="b">
        <f>IF(COUNTIF([1]!Form_Responses1[[#All],[Instagram account
(ex. idenel_official - Do not put "@")]], LOWER(A2490)) &gt; 0, TRUE, FALSE)</f>
        <v>0</v>
      </c>
      <c r="J2490" s="14"/>
      <c r="K2490" s="11" t="str">
        <f>IFERROR(VLOOKUP(LOWER(A2490), '[1]설문지 응답 시트1'!I:N, 6, FALSE), "")</f>
        <v/>
      </c>
      <c r="L2490" s="13" t="b">
        <v>0</v>
      </c>
      <c r="M2490" s="13" t="b">
        <v>0</v>
      </c>
      <c r="N2490" s="11"/>
      <c r="O2490" s="12" t="str">
        <f>IF(ISBLANK(Table1[[#This Row],[예약일(확정)]]),"",Table1[[#This Row],[예약일(확정)]]+7)</f>
        <v/>
      </c>
      <c r="P2490" s="11"/>
      <c r="Q2490" s="11"/>
      <c r="R2490" s="11"/>
      <c r="S2490" s="11"/>
      <c r="T2490" s="11"/>
      <c r="U2490" s="10"/>
    </row>
    <row r="2491" spans="1:21" ht="17">
      <c r="A2491" s="119" t="s">
        <v>2370</v>
      </c>
      <c r="B2491" s="102" t="s">
        <v>2369</v>
      </c>
      <c r="C2491" s="111"/>
      <c r="D2491" s="24" t="s">
        <v>4</v>
      </c>
      <c r="E2491" s="20" t="str">
        <f ca="1">IF(AND(J2491&lt;&gt;"", O2491&lt;&gt;"", TODAY() &gt; O2491, N2491=""), "포스팅 지연",
IF(N2491&lt;&gt;"", "포스팅 완료",
IF(M2491=TRUE, "시술 완료",
IF(L2491=TRUE, "콘텐츠 가이드 전송",
IF(NOT(ISBLANK(J2491)), "예약 확정",
IF(I2491=TRUE, "구글폼 회신",
IF(H2491=TRUE, "구글폼 전송",
IF(G2491=TRUE, "거절",
IF(F2491=TRUE, "회신 수신",
"태핑 완료 회신대기")))))
))))</f>
        <v>태핑 완료 회신대기</v>
      </c>
      <c r="F2491" s="22" t="b">
        <v>0</v>
      </c>
      <c r="G2491" s="22" t="b">
        <v>0</v>
      </c>
      <c r="H2491" s="22" t="b">
        <v>0</v>
      </c>
      <c r="I2491" s="22" t="b">
        <f>IF(COUNTIF([1]!Form_Responses1[[#All],[Instagram account
(ex. idenel_official - Do not put "@")]], LOWER(A2491)) &gt; 0, TRUE, FALSE)</f>
        <v>0</v>
      </c>
      <c r="J2491" s="23"/>
      <c r="K2491" s="20" t="str">
        <f>IFERROR(VLOOKUP(LOWER(A2491), '[1]설문지 응답 시트1'!I:N, 6, FALSE), "")</f>
        <v/>
      </c>
      <c r="L2491" s="22" t="b">
        <v>0</v>
      </c>
      <c r="M2491" s="22" t="b">
        <v>0</v>
      </c>
      <c r="N2491" s="20"/>
      <c r="O2491" s="21" t="str">
        <f>IF(ISBLANK(Table1[[#This Row],[예약일(확정)]]),"",Table1[[#This Row],[예약일(확정)]]+7)</f>
        <v/>
      </c>
      <c r="P2491" s="20"/>
      <c r="Q2491" s="20"/>
      <c r="R2491" s="20"/>
      <c r="S2491" s="20"/>
      <c r="T2491" s="20"/>
      <c r="U2491" s="19"/>
    </row>
    <row r="2492" spans="1:21" ht="17">
      <c r="A2492" s="116" t="s">
        <v>2368</v>
      </c>
      <c r="B2492" s="120" t="s">
        <v>2367</v>
      </c>
      <c r="C2492" s="121"/>
      <c r="D2492" s="15" t="s">
        <v>4</v>
      </c>
      <c r="E2492" s="11" t="str">
        <f ca="1">IF(AND(J2492&lt;&gt;"", O2492&lt;&gt;"", TODAY() &gt; O2492, N2492=""), "포스팅 지연",
IF(N2492&lt;&gt;"", "포스팅 완료",
IF(M2492=TRUE, "시술 완료",
IF(L2492=TRUE, "콘텐츠 가이드 전송",
IF(NOT(ISBLANK(J2492)), "예약 확정",
IF(I2492=TRUE, "구글폼 회신",
IF(H2492=TRUE, "구글폼 전송",
IF(G2492=TRUE, "거절",
IF(F2492=TRUE, "회신 수신",
"태핑 완료 회신대기")))))
))))</f>
        <v>태핑 완료 회신대기</v>
      </c>
      <c r="F2492" s="13" t="b">
        <v>0</v>
      </c>
      <c r="G2492" s="13" t="b">
        <v>0</v>
      </c>
      <c r="H2492" s="13" t="b">
        <v>0</v>
      </c>
      <c r="I2492" s="13" t="b">
        <f>IF(COUNTIF([1]!Form_Responses1[[#All],[Instagram account
(ex. idenel_official - Do not put "@")]], LOWER(A2492)) &gt; 0, TRUE, FALSE)</f>
        <v>0</v>
      </c>
      <c r="J2492" s="14"/>
      <c r="K2492" s="11" t="str">
        <f>IFERROR(VLOOKUP(LOWER(A2492), '[1]설문지 응답 시트1'!I:N, 6, FALSE), "")</f>
        <v/>
      </c>
      <c r="L2492" s="13" t="b">
        <v>0</v>
      </c>
      <c r="M2492" s="13" t="b">
        <v>0</v>
      </c>
      <c r="N2492" s="11"/>
      <c r="O2492" s="12" t="str">
        <f>IF(ISBLANK(Table1[[#This Row],[예약일(확정)]]),"",Table1[[#This Row],[예약일(확정)]]+7)</f>
        <v/>
      </c>
      <c r="P2492" s="11"/>
      <c r="Q2492" s="11"/>
      <c r="R2492" s="11"/>
      <c r="S2492" s="11"/>
      <c r="T2492" s="11"/>
      <c r="U2492" s="10"/>
    </row>
    <row r="2493" spans="1:21" ht="17">
      <c r="A2493" s="119" t="s">
        <v>2366</v>
      </c>
      <c r="B2493" s="102" t="s">
        <v>2365</v>
      </c>
      <c r="C2493" s="111"/>
      <c r="D2493" s="24" t="s">
        <v>4</v>
      </c>
      <c r="E2493" s="20" t="str">
        <f ca="1">IF(AND(J2493&lt;&gt;"", O2493&lt;&gt;"", TODAY() &gt; O2493, N2493=""), "포스팅 지연",
IF(N2493&lt;&gt;"", "포스팅 완료",
IF(M2493=TRUE, "시술 완료",
IF(L2493=TRUE, "콘텐츠 가이드 전송",
IF(NOT(ISBLANK(J2493)), "예약 확정",
IF(I2493=TRUE, "구글폼 회신",
IF(H2493=TRUE, "구글폼 전송",
IF(G2493=TRUE, "거절",
IF(F2493=TRUE, "회신 수신",
"태핑 완료 회신대기")))))
))))</f>
        <v>태핑 완료 회신대기</v>
      </c>
      <c r="F2493" s="22" t="b">
        <v>0</v>
      </c>
      <c r="G2493" s="22" t="b">
        <v>0</v>
      </c>
      <c r="H2493" s="22" t="b">
        <v>0</v>
      </c>
      <c r="I2493" s="22" t="b">
        <f>IF(COUNTIF([1]!Form_Responses1[[#All],[Instagram account
(ex. idenel_official - Do not put "@")]], LOWER(A2493)) &gt; 0, TRUE, FALSE)</f>
        <v>0</v>
      </c>
      <c r="J2493" s="23"/>
      <c r="K2493" s="20" t="str">
        <f>IFERROR(VLOOKUP(LOWER(A2493), '[1]설문지 응답 시트1'!I:N, 6, FALSE), "")</f>
        <v/>
      </c>
      <c r="L2493" s="22" t="b">
        <v>0</v>
      </c>
      <c r="M2493" s="22" t="b">
        <v>0</v>
      </c>
      <c r="N2493" s="20"/>
      <c r="O2493" s="21" t="str">
        <f>IF(ISBLANK(Table1[[#This Row],[예약일(확정)]]),"",Table1[[#This Row],[예약일(확정)]]+7)</f>
        <v/>
      </c>
      <c r="P2493" s="20"/>
      <c r="Q2493" s="20"/>
      <c r="R2493" s="20"/>
      <c r="S2493" s="20"/>
      <c r="T2493" s="20"/>
      <c r="U2493" s="19"/>
    </row>
    <row r="2494" spans="1:21" ht="17">
      <c r="A2494" s="119" t="s">
        <v>2364</v>
      </c>
      <c r="B2494" s="118" t="s">
        <v>2363</v>
      </c>
      <c r="C2494" s="121"/>
      <c r="D2494" s="15" t="s">
        <v>4</v>
      </c>
      <c r="E2494" s="11" t="str">
        <f ca="1">IF(AND(J2494&lt;&gt;"", O2494&lt;&gt;"", TODAY() &gt; O2494, N2494=""), "포스팅 지연",
IF(N2494&lt;&gt;"", "포스팅 완료",
IF(M2494=TRUE, "시술 완료",
IF(L2494=TRUE, "콘텐츠 가이드 전송",
IF(NOT(ISBLANK(J2494)), "예약 확정",
IF(I2494=TRUE, "구글폼 회신",
IF(H2494=TRUE, "구글폼 전송",
IF(G2494=TRUE, "거절",
IF(F2494=TRUE, "회신 수신",
"태핑 완료 회신대기")))))
))))</f>
        <v>태핑 완료 회신대기</v>
      </c>
      <c r="F2494" s="13" t="b">
        <v>0</v>
      </c>
      <c r="G2494" s="13" t="b">
        <v>0</v>
      </c>
      <c r="H2494" s="13" t="b">
        <v>0</v>
      </c>
      <c r="I2494" s="13" t="b">
        <f>IF(COUNTIF([1]!Form_Responses1[[#All],[Instagram account
(ex. idenel_official - Do not put "@")]], LOWER(A2494)) &gt; 0, TRUE, FALSE)</f>
        <v>0</v>
      </c>
      <c r="J2494" s="14"/>
      <c r="K2494" s="11" t="str">
        <f>IFERROR(VLOOKUP(LOWER(A2494), '[1]설문지 응답 시트1'!I:N, 6, FALSE), "")</f>
        <v/>
      </c>
      <c r="L2494" s="13" t="b">
        <v>0</v>
      </c>
      <c r="M2494" s="13" t="b">
        <v>0</v>
      </c>
      <c r="N2494" s="11"/>
      <c r="O2494" s="12" t="str">
        <f>IF(ISBLANK(Table1[[#This Row],[예약일(확정)]]),"",Table1[[#This Row],[예약일(확정)]]+7)</f>
        <v/>
      </c>
      <c r="P2494" s="11"/>
      <c r="Q2494" s="11"/>
      <c r="R2494" s="11"/>
      <c r="S2494" s="11"/>
      <c r="T2494" s="11"/>
      <c r="U2494" s="10"/>
    </row>
    <row r="2495" spans="1:21" ht="17">
      <c r="A2495" s="116" t="s">
        <v>2362</v>
      </c>
      <c r="B2495" s="112" t="s">
        <v>2361</v>
      </c>
      <c r="C2495" s="111"/>
      <c r="D2495" s="24" t="s">
        <v>4</v>
      </c>
      <c r="E2495" s="20" t="str">
        <f ca="1">IF(AND(J2495&lt;&gt;"", O2495&lt;&gt;"", TODAY() &gt; O2495, N2495=""), "포스팅 지연",
IF(N2495&lt;&gt;"", "포스팅 완료",
IF(M2495=TRUE, "시술 완료",
IF(L2495=TRUE, "콘텐츠 가이드 전송",
IF(NOT(ISBLANK(J2495)), "예약 확정",
IF(I2495=TRUE, "구글폼 회신",
IF(H2495=TRUE, "구글폼 전송",
IF(G2495=TRUE, "거절",
IF(F2495=TRUE, "회신 수신",
"태핑 완료 회신대기")))))
))))</f>
        <v>회신 수신</v>
      </c>
      <c r="F2495" s="22" t="b">
        <v>1</v>
      </c>
      <c r="G2495" s="22" t="b">
        <v>0</v>
      </c>
      <c r="H2495" s="22" t="b">
        <v>0</v>
      </c>
      <c r="I2495" s="22" t="b">
        <f>IF(COUNTIF([1]!Form_Responses1[[#All],[Instagram account
(ex. idenel_official - Do not put "@")]], LOWER(A2495)) &gt; 0, TRUE, FALSE)</f>
        <v>0</v>
      </c>
      <c r="J2495" s="23"/>
      <c r="K2495" s="20" t="str">
        <f>IFERROR(VLOOKUP(LOWER(A2495), '[1]설문지 응답 시트1'!I:N, 6, FALSE), "")</f>
        <v/>
      </c>
      <c r="L2495" s="22" t="b">
        <v>0</v>
      </c>
      <c r="M2495" s="22" t="b">
        <v>0</v>
      </c>
      <c r="N2495" s="20"/>
      <c r="O2495" s="21" t="str">
        <f>IF(ISBLANK(Table1[[#This Row],[예약일(확정)]]),"",Table1[[#This Row],[예약일(확정)]]+7)</f>
        <v/>
      </c>
      <c r="P2495" s="20"/>
      <c r="Q2495" s="20"/>
      <c r="R2495" s="20"/>
      <c r="S2495" s="20"/>
      <c r="T2495" s="20"/>
      <c r="U2495" s="19"/>
    </row>
    <row r="2496" spans="1:21" ht="17">
      <c r="A2496" s="116" t="s">
        <v>2360</v>
      </c>
      <c r="B2496" s="112" t="s">
        <v>2359</v>
      </c>
      <c r="C2496" s="101"/>
      <c r="D2496" s="15" t="s">
        <v>4</v>
      </c>
      <c r="E2496" s="11" t="str">
        <f ca="1">IF(AND(J2496&lt;&gt;"", O2496&lt;&gt;"", TODAY() &gt; O2496, N2496=""), "포스팅 지연",
IF(N2496&lt;&gt;"", "포스팅 완료",
IF(M2496=TRUE, "시술 완료",
IF(L2496=TRUE, "콘텐츠 가이드 전송",
IF(NOT(ISBLANK(J2496)), "예약 확정",
IF(I2496=TRUE, "구글폼 회신",
IF(H2496=TRUE, "구글폼 전송",
IF(G2496=TRUE, "거절",
IF(F2496=TRUE, "회신 수신",
"태핑 완료 회신대기")))))
))))</f>
        <v>태핑 완료 회신대기</v>
      </c>
      <c r="F2496" s="13" t="b">
        <v>0</v>
      </c>
      <c r="G2496" s="13" t="b">
        <v>0</v>
      </c>
      <c r="H2496" s="13" t="b">
        <v>0</v>
      </c>
      <c r="I2496" s="13" t="b">
        <f>IF(COUNTIF([1]!Form_Responses1[[#All],[Instagram account
(ex. idenel_official - Do not put "@")]], LOWER(A2496)) &gt; 0, TRUE, FALSE)</f>
        <v>0</v>
      </c>
      <c r="J2496" s="14"/>
      <c r="K2496" s="11" t="str">
        <f>IFERROR(VLOOKUP(LOWER(A2496), '[1]설문지 응답 시트1'!I:N, 6, FALSE), "")</f>
        <v/>
      </c>
      <c r="L2496" s="13" t="b">
        <v>0</v>
      </c>
      <c r="M2496" s="13" t="b">
        <v>0</v>
      </c>
      <c r="N2496" s="11"/>
      <c r="O2496" s="12" t="str">
        <f>IF(ISBLANK(Table1[[#This Row],[예약일(확정)]]),"",Table1[[#This Row],[예약일(확정)]]+7)</f>
        <v/>
      </c>
      <c r="P2496" s="11"/>
      <c r="Q2496" s="11"/>
      <c r="R2496" s="11"/>
      <c r="S2496" s="11"/>
      <c r="T2496" s="11"/>
      <c r="U2496" s="10"/>
    </row>
    <row r="2497" spans="1:21" ht="17">
      <c r="A2497" s="116" t="s">
        <v>2358</v>
      </c>
      <c r="B2497" s="112" t="s">
        <v>2357</v>
      </c>
      <c r="C2497" s="111"/>
      <c r="D2497" s="24" t="s">
        <v>4</v>
      </c>
      <c r="E2497" s="20" t="str">
        <f ca="1">IF(AND(J2497&lt;&gt;"", O2497&lt;&gt;"", TODAY() &gt; O2497, N2497=""), "포스팅 지연",
IF(N2497&lt;&gt;"", "포스팅 완료",
IF(M2497=TRUE, "시술 완료",
IF(L2497=TRUE, "콘텐츠 가이드 전송",
IF(NOT(ISBLANK(J2497)), "예약 확정",
IF(I2497=TRUE, "구글폼 회신",
IF(H2497=TRUE, "구글폼 전송",
IF(G2497=TRUE, "거절",
IF(F2497=TRUE, "회신 수신",
"태핑 완료 회신대기")))))
))))</f>
        <v>태핑 완료 회신대기</v>
      </c>
      <c r="F2497" s="22" t="b">
        <v>0</v>
      </c>
      <c r="G2497" s="22" t="b">
        <v>0</v>
      </c>
      <c r="H2497" s="22" t="b">
        <v>0</v>
      </c>
      <c r="I2497" s="22" t="b">
        <f>IF(COUNTIF([1]!Form_Responses1[[#All],[Instagram account
(ex. idenel_official - Do not put "@")]], LOWER(A2497)) &gt; 0, TRUE, FALSE)</f>
        <v>0</v>
      </c>
      <c r="J2497" s="23"/>
      <c r="K2497" s="20" t="str">
        <f>IFERROR(VLOOKUP(LOWER(A2497), '[1]설문지 응답 시트1'!I:N, 6, FALSE), "")</f>
        <v/>
      </c>
      <c r="L2497" s="22" t="b">
        <v>0</v>
      </c>
      <c r="M2497" s="22" t="b">
        <v>0</v>
      </c>
      <c r="N2497" s="20"/>
      <c r="O2497" s="21" t="str">
        <f>IF(ISBLANK(Table1[[#This Row],[예약일(확정)]]),"",Table1[[#This Row],[예약일(확정)]]+7)</f>
        <v/>
      </c>
      <c r="P2497" s="20"/>
      <c r="Q2497" s="20"/>
      <c r="R2497" s="20"/>
      <c r="S2497" s="20"/>
      <c r="T2497" s="20"/>
      <c r="U2497" s="19"/>
    </row>
    <row r="2498" spans="1:21" ht="17">
      <c r="A2498" s="116" t="s">
        <v>2356</v>
      </c>
      <c r="B2498" s="120" t="s">
        <v>2355</v>
      </c>
      <c r="C2498" s="121"/>
      <c r="D2498" s="15" t="s">
        <v>4</v>
      </c>
      <c r="E2498" s="11" t="str">
        <f ca="1">IF(AND(J2498&lt;&gt;"", O2498&lt;&gt;"", TODAY() &gt; O2498, N2498=""), "포스팅 지연",
IF(N2498&lt;&gt;"", "포스팅 완료",
IF(M2498=TRUE, "시술 완료",
IF(L2498=TRUE, "콘텐츠 가이드 전송",
IF(NOT(ISBLANK(J2498)), "예약 확정",
IF(I2498=TRUE, "구글폼 회신",
IF(H2498=TRUE, "구글폼 전송",
IF(G2498=TRUE, "거절",
IF(F2498=TRUE, "회신 수신",
"태핑 완료 회신대기")))))
))))</f>
        <v>태핑 완료 회신대기</v>
      </c>
      <c r="F2498" s="13" t="b">
        <v>0</v>
      </c>
      <c r="G2498" s="13" t="b">
        <v>0</v>
      </c>
      <c r="H2498" s="13" t="b">
        <v>0</v>
      </c>
      <c r="I2498" s="13" t="b">
        <f>IF(COUNTIF([1]!Form_Responses1[[#All],[Instagram account
(ex. idenel_official - Do not put "@")]], LOWER(A2498)) &gt; 0, TRUE, FALSE)</f>
        <v>0</v>
      </c>
      <c r="J2498" s="14"/>
      <c r="K2498" s="11" t="str">
        <f>IFERROR(VLOOKUP(LOWER(A2498), '[1]설문지 응답 시트1'!I:N, 6, FALSE), "")</f>
        <v/>
      </c>
      <c r="L2498" s="13" t="b">
        <v>0</v>
      </c>
      <c r="M2498" s="13" t="b">
        <v>0</v>
      </c>
      <c r="N2498" s="11"/>
      <c r="O2498" s="12" t="str">
        <f>IF(ISBLANK(Table1[[#This Row],[예약일(확정)]]),"",Table1[[#This Row],[예약일(확정)]]+7)</f>
        <v/>
      </c>
      <c r="P2498" s="11"/>
      <c r="Q2498" s="11"/>
      <c r="R2498" s="11"/>
      <c r="S2498" s="11"/>
      <c r="T2498" s="11"/>
      <c r="U2498" s="10"/>
    </row>
    <row r="2499" spans="1:21" ht="17">
      <c r="A2499" s="116" t="s">
        <v>2354</v>
      </c>
      <c r="B2499" s="112" t="s">
        <v>2353</v>
      </c>
      <c r="C2499" s="111"/>
      <c r="D2499" s="24" t="s">
        <v>4</v>
      </c>
      <c r="E2499" s="20" t="str">
        <f ca="1">IF(AND(J2499&lt;&gt;"", O2499&lt;&gt;"", TODAY() &gt; O2499, N2499=""), "포스팅 지연",
IF(N2499&lt;&gt;"", "포스팅 완료",
IF(M2499=TRUE, "시술 완료",
IF(L2499=TRUE, "콘텐츠 가이드 전송",
IF(NOT(ISBLANK(J2499)), "예약 확정",
IF(I2499=TRUE, "구글폼 회신",
IF(H2499=TRUE, "구글폼 전송",
IF(G2499=TRUE, "거절",
IF(F2499=TRUE, "회신 수신",
"태핑 완료 회신대기")))))
))))</f>
        <v>태핑 완료 회신대기</v>
      </c>
      <c r="F2499" s="22" t="b">
        <v>0</v>
      </c>
      <c r="G2499" s="22" t="b">
        <v>0</v>
      </c>
      <c r="H2499" s="22" t="b">
        <v>0</v>
      </c>
      <c r="I2499" s="22" t="b">
        <f>IF(COUNTIF([1]!Form_Responses1[[#All],[Instagram account
(ex. idenel_official - Do not put "@")]], LOWER(A2499)) &gt; 0, TRUE, FALSE)</f>
        <v>0</v>
      </c>
      <c r="J2499" s="23"/>
      <c r="K2499" s="20" t="str">
        <f>IFERROR(VLOOKUP(LOWER(A2499), '[1]설문지 응답 시트1'!I:N, 6, FALSE), "")</f>
        <v/>
      </c>
      <c r="L2499" s="22" t="b">
        <v>0</v>
      </c>
      <c r="M2499" s="22" t="b">
        <v>0</v>
      </c>
      <c r="N2499" s="20"/>
      <c r="O2499" s="21" t="str">
        <f>IF(ISBLANK(Table1[[#This Row],[예약일(확정)]]),"",Table1[[#This Row],[예약일(확정)]]+7)</f>
        <v/>
      </c>
      <c r="P2499" s="20"/>
      <c r="Q2499" s="20"/>
      <c r="R2499" s="20"/>
      <c r="S2499" s="20"/>
      <c r="T2499" s="20"/>
      <c r="U2499" s="19"/>
    </row>
    <row r="2500" spans="1:21" ht="17">
      <c r="A2500" s="119" t="s">
        <v>2352</v>
      </c>
      <c r="B2500" s="118" t="s">
        <v>2351</v>
      </c>
      <c r="C2500" s="121"/>
      <c r="D2500" s="15" t="s">
        <v>4</v>
      </c>
      <c r="E2500" s="11" t="str">
        <f ca="1">IF(AND(J2500&lt;&gt;"", O2500&lt;&gt;"", TODAY() &gt; O2500, N2500=""), "포스팅 지연",
IF(N2500&lt;&gt;"", "포스팅 완료",
IF(M2500=TRUE, "시술 완료",
IF(L2500=TRUE, "콘텐츠 가이드 전송",
IF(NOT(ISBLANK(J2500)), "예약 확정",
IF(I2500=TRUE, "구글폼 회신",
IF(H2500=TRUE, "구글폼 전송",
IF(G2500=TRUE, "거절",
IF(F2500=TRUE, "회신 수신",
"태핑 완료 회신대기")))))
))))</f>
        <v>태핑 완료 회신대기</v>
      </c>
      <c r="F2500" s="13" t="b">
        <v>0</v>
      </c>
      <c r="G2500" s="13" t="b">
        <v>0</v>
      </c>
      <c r="H2500" s="13" t="b">
        <v>0</v>
      </c>
      <c r="I2500" s="13" t="b">
        <f>IF(COUNTIF([1]!Form_Responses1[[#All],[Instagram account
(ex. idenel_official - Do not put "@")]], LOWER(A2500)) &gt; 0, TRUE, FALSE)</f>
        <v>0</v>
      </c>
      <c r="J2500" s="14"/>
      <c r="K2500" s="11" t="str">
        <f>IFERROR(VLOOKUP(LOWER(A2500), '[1]설문지 응답 시트1'!I:N, 6, FALSE), "")</f>
        <v/>
      </c>
      <c r="L2500" s="13" t="b">
        <v>0</v>
      </c>
      <c r="M2500" s="13" t="b">
        <v>0</v>
      </c>
      <c r="N2500" s="11"/>
      <c r="O2500" s="12" t="str">
        <f>IF(ISBLANK(Table1[[#This Row],[예약일(확정)]]),"",Table1[[#This Row],[예약일(확정)]]+7)</f>
        <v/>
      </c>
      <c r="P2500" s="11"/>
      <c r="Q2500" s="11"/>
      <c r="R2500" s="11"/>
      <c r="S2500" s="11"/>
      <c r="T2500" s="11"/>
      <c r="U2500" s="10"/>
    </row>
    <row r="2501" spans="1:21" ht="17">
      <c r="A2501" s="116" t="s">
        <v>2350</v>
      </c>
      <c r="B2501" s="112" t="s">
        <v>2349</v>
      </c>
      <c r="C2501" s="111"/>
      <c r="D2501" s="24" t="s">
        <v>4</v>
      </c>
      <c r="E2501" s="20" t="str">
        <f ca="1">IF(AND(J2501&lt;&gt;"", O2501&lt;&gt;"", TODAY() &gt; O2501, N2501=""), "포스팅 지연",
IF(N2501&lt;&gt;"", "포스팅 완료",
IF(M2501=TRUE, "시술 완료",
IF(L2501=TRUE, "콘텐츠 가이드 전송",
IF(NOT(ISBLANK(J2501)), "예약 확정",
IF(I2501=TRUE, "구글폼 회신",
IF(H2501=TRUE, "구글폼 전송",
IF(G2501=TRUE, "거절",
IF(F2501=TRUE, "회신 수신",
"태핑 완료 회신대기")))))
))))</f>
        <v>태핑 완료 회신대기</v>
      </c>
      <c r="F2501" s="22" t="b">
        <v>0</v>
      </c>
      <c r="G2501" s="22" t="b">
        <v>0</v>
      </c>
      <c r="H2501" s="22" t="b">
        <v>0</v>
      </c>
      <c r="I2501" s="22" t="b">
        <f>IF(COUNTIF([1]!Form_Responses1[[#All],[Instagram account
(ex. idenel_official - Do not put "@")]], LOWER(A2501)) &gt; 0, TRUE, FALSE)</f>
        <v>0</v>
      </c>
      <c r="J2501" s="23"/>
      <c r="K2501" s="20" t="str">
        <f>IFERROR(VLOOKUP(LOWER(A2501), '[1]설문지 응답 시트1'!I:N, 6, FALSE), "")</f>
        <v/>
      </c>
      <c r="L2501" s="22" t="b">
        <v>0</v>
      </c>
      <c r="M2501" s="22" t="b">
        <v>0</v>
      </c>
      <c r="N2501" s="20"/>
      <c r="O2501" s="21" t="str">
        <f>IF(ISBLANK(Table1[[#This Row],[예약일(확정)]]),"",Table1[[#This Row],[예약일(확정)]]+7)</f>
        <v/>
      </c>
      <c r="P2501" s="20"/>
      <c r="Q2501" s="20"/>
      <c r="R2501" s="20"/>
      <c r="S2501" s="20"/>
      <c r="T2501" s="20"/>
      <c r="U2501" s="19"/>
    </row>
    <row r="2502" spans="1:21" ht="17">
      <c r="A2502" s="119" t="s">
        <v>2348</v>
      </c>
      <c r="B2502" s="118" t="s">
        <v>2347</v>
      </c>
      <c r="C2502" s="121"/>
      <c r="D2502" s="15" t="s">
        <v>4</v>
      </c>
      <c r="E2502" s="11" t="str">
        <f ca="1">IF(AND(J2502&lt;&gt;"", O2502&lt;&gt;"", TODAY() &gt; O2502, N2502=""), "포스팅 지연",
IF(N2502&lt;&gt;"", "포스팅 완료",
IF(M2502=TRUE, "시술 완료",
IF(L2502=TRUE, "콘텐츠 가이드 전송",
IF(NOT(ISBLANK(J2502)), "예약 확정",
IF(I2502=TRUE, "구글폼 회신",
IF(H2502=TRUE, "구글폼 전송",
IF(G2502=TRUE, "거절",
IF(F2502=TRUE, "회신 수신",
"태핑 완료 회신대기")))))
))))</f>
        <v>태핑 완료 회신대기</v>
      </c>
      <c r="F2502" s="13" t="b">
        <v>0</v>
      </c>
      <c r="G2502" s="13" t="b">
        <v>0</v>
      </c>
      <c r="H2502" s="13" t="b">
        <v>0</v>
      </c>
      <c r="I2502" s="13" t="b">
        <f>IF(COUNTIF([1]!Form_Responses1[[#All],[Instagram account
(ex. idenel_official - Do not put "@")]], LOWER(A2502)) &gt; 0, TRUE, FALSE)</f>
        <v>0</v>
      </c>
      <c r="J2502" s="14"/>
      <c r="K2502" s="11" t="str">
        <f>IFERROR(VLOOKUP(LOWER(A2502), '[1]설문지 응답 시트1'!I:N, 6, FALSE), "")</f>
        <v/>
      </c>
      <c r="L2502" s="13" t="b">
        <v>0</v>
      </c>
      <c r="M2502" s="13" t="b">
        <v>0</v>
      </c>
      <c r="N2502" s="11"/>
      <c r="O2502" s="12" t="str">
        <f>IF(ISBLANK(Table1[[#This Row],[예약일(확정)]]),"",Table1[[#This Row],[예약일(확정)]]+7)</f>
        <v/>
      </c>
      <c r="P2502" s="11"/>
      <c r="Q2502" s="11"/>
      <c r="R2502" s="11"/>
      <c r="S2502" s="11"/>
      <c r="T2502" s="11"/>
      <c r="U2502" s="10"/>
    </row>
    <row r="2503" spans="1:21" ht="17">
      <c r="A2503" s="119" t="s">
        <v>2346</v>
      </c>
      <c r="B2503" s="102" t="s">
        <v>2345</v>
      </c>
      <c r="C2503" s="111"/>
      <c r="D2503" s="24" t="s">
        <v>4</v>
      </c>
      <c r="E2503" s="20" t="str">
        <f ca="1">IF(AND(J2503&lt;&gt;"", O2503&lt;&gt;"", TODAY() &gt; O2503, N2503=""), "포스팅 지연",
IF(N2503&lt;&gt;"", "포스팅 완료",
IF(M2503=TRUE, "시술 완료",
IF(L2503=TRUE, "콘텐츠 가이드 전송",
IF(NOT(ISBLANK(J2503)), "예약 확정",
IF(I2503=TRUE, "구글폼 회신",
IF(H2503=TRUE, "구글폼 전송",
IF(G2503=TRUE, "거절",
IF(F2503=TRUE, "회신 수신",
"태핑 완료 회신대기")))))
))))</f>
        <v>태핑 완료 회신대기</v>
      </c>
      <c r="F2503" s="22" t="b">
        <v>0</v>
      </c>
      <c r="G2503" s="22" t="b">
        <v>0</v>
      </c>
      <c r="H2503" s="22" t="b">
        <v>0</v>
      </c>
      <c r="I2503" s="22" t="b">
        <f>IF(COUNTIF([1]!Form_Responses1[[#All],[Instagram account
(ex. idenel_official - Do not put "@")]], LOWER(A2503)) &gt; 0, TRUE, FALSE)</f>
        <v>0</v>
      </c>
      <c r="J2503" s="23"/>
      <c r="K2503" s="20" t="str">
        <f>IFERROR(VLOOKUP(LOWER(A2503), '[1]설문지 응답 시트1'!I:N, 6, FALSE), "")</f>
        <v/>
      </c>
      <c r="L2503" s="22" t="b">
        <v>0</v>
      </c>
      <c r="M2503" s="22" t="b">
        <v>0</v>
      </c>
      <c r="N2503" s="20"/>
      <c r="O2503" s="21" t="str">
        <f>IF(ISBLANK(Table1[[#This Row],[예약일(확정)]]),"",Table1[[#This Row],[예약일(확정)]]+7)</f>
        <v/>
      </c>
      <c r="P2503" s="20"/>
      <c r="Q2503" s="20"/>
      <c r="R2503" s="20"/>
      <c r="S2503" s="20"/>
      <c r="T2503" s="20"/>
      <c r="U2503" s="19"/>
    </row>
    <row r="2504" spans="1:21" ht="17">
      <c r="A2504" s="119" t="s">
        <v>2344</v>
      </c>
      <c r="B2504" s="118" t="s">
        <v>2343</v>
      </c>
      <c r="C2504" s="121"/>
      <c r="D2504" s="15" t="s">
        <v>4</v>
      </c>
      <c r="E2504" s="11" t="str">
        <f ca="1">IF(AND(J2504&lt;&gt;"", O2504&lt;&gt;"", TODAY() &gt; O2504, N2504=""), "포스팅 지연",
IF(N2504&lt;&gt;"", "포스팅 완료",
IF(M2504=TRUE, "시술 완료",
IF(L2504=TRUE, "콘텐츠 가이드 전송",
IF(NOT(ISBLANK(J2504)), "예약 확정",
IF(I2504=TRUE, "구글폼 회신",
IF(H2504=TRUE, "구글폼 전송",
IF(G2504=TRUE, "거절",
IF(F2504=TRUE, "회신 수신",
"태핑 완료 회신대기")))))
))))</f>
        <v>태핑 완료 회신대기</v>
      </c>
      <c r="F2504" s="13" t="b">
        <v>0</v>
      </c>
      <c r="G2504" s="13" t="b">
        <v>0</v>
      </c>
      <c r="H2504" s="13" t="b">
        <v>0</v>
      </c>
      <c r="I2504" s="13" t="b">
        <f>IF(COUNTIF([1]!Form_Responses1[[#All],[Instagram account
(ex. idenel_official - Do not put "@")]], LOWER(A2504)) &gt; 0, TRUE, FALSE)</f>
        <v>0</v>
      </c>
      <c r="J2504" s="14"/>
      <c r="K2504" s="11" t="str">
        <f>IFERROR(VLOOKUP(LOWER(A2504), '[1]설문지 응답 시트1'!I:N, 6, FALSE), "")</f>
        <v/>
      </c>
      <c r="L2504" s="13" t="b">
        <v>0</v>
      </c>
      <c r="M2504" s="13" t="b">
        <v>0</v>
      </c>
      <c r="N2504" s="11"/>
      <c r="O2504" s="12" t="str">
        <f>IF(ISBLANK(Table1[[#This Row],[예약일(확정)]]),"",Table1[[#This Row],[예약일(확정)]]+7)</f>
        <v/>
      </c>
      <c r="P2504" s="11"/>
      <c r="Q2504" s="11"/>
      <c r="R2504" s="11"/>
      <c r="S2504" s="11"/>
      <c r="T2504" s="11"/>
      <c r="U2504" s="10"/>
    </row>
    <row r="2505" spans="1:21" ht="17">
      <c r="A2505" s="116" t="s">
        <v>2342</v>
      </c>
      <c r="B2505" s="112" t="s">
        <v>2341</v>
      </c>
      <c r="C2505" s="111"/>
      <c r="D2505" s="24" t="s">
        <v>4</v>
      </c>
      <c r="E2505" s="20" t="str">
        <f ca="1">IF(AND(J2505&lt;&gt;"", O2505&lt;&gt;"", TODAY() &gt; O2505, N2505=""), "포스팅 지연",
IF(N2505&lt;&gt;"", "포스팅 완료",
IF(M2505=TRUE, "시술 완료",
IF(L2505=TRUE, "콘텐츠 가이드 전송",
IF(NOT(ISBLANK(J2505)), "예약 확정",
IF(I2505=TRUE, "구글폼 회신",
IF(H2505=TRUE, "구글폼 전송",
IF(G2505=TRUE, "거절",
IF(F2505=TRUE, "회신 수신",
"태핑 완료 회신대기")))))
))))</f>
        <v>회신 수신</v>
      </c>
      <c r="F2505" s="22" t="b">
        <v>1</v>
      </c>
      <c r="G2505" s="22" t="b">
        <v>0</v>
      </c>
      <c r="H2505" s="22" t="b">
        <v>0</v>
      </c>
      <c r="I2505" s="22" t="b">
        <f>IF(COUNTIF([1]!Form_Responses1[[#All],[Instagram account
(ex. idenel_official - Do not put "@")]], LOWER(A2505)) &gt; 0, TRUE, FALSE)</f>
        <v>0</v>
      </c>
      <c r="J2505" s="23"/>
      <c r="K2505" s="20" t="str">
        <f>IFERROR(VLOOKUP(LOWER(A2505), '[1]설문지 응답 시트1'!I:N, 6, FALSE), "")</f>
        <v/>
      </c>
      <c r="L2505" s="22" t="b">
        <v>0</v>
      </c>
      <c r="M2505" s="22" t="b">
        <v>0</v>
      </c>
      <c r="N2505" s="20"/>
      <c r="O2505" s="21" t="str">
        <f>IF(ISBLANK(Table1[[#This Row],[예약일(확정)]]),"",Table1[[#This Row],[예약일(확정)]]+7)</f>
        <v/>
      </c>
      <c r="P2505" s="20"/>
      <c r="Q2505" s="20"/>
      <c r="R2505" s="20"/>
      <c r="S2505" s="20"/>
      <c r="T2505" s="20"/>
      <c r="U2505" s="19"/>
    </row>
    <row r="2506" spans="1:21" ht="17">
      <c r="A2506" s="119" t="s">
        <v>2340</v>
      </c>
      <c r="B2506" s="118" t="s">
        <v>2339</v>
      </c>
      <c r="C2506" s="121"/>
      <c r="D2506" s="15" t="s">
        <v>4</v>
      </c>
      <c r="E2506" s="11" t="str">
        <f ca="1">IF(AND(J2506&lt;&gt;"", O2506&lt;&gt;"", TODAY() &gt; O2506, N2506=""), "포스팅 지연",
IF(N2506&lt;&gt;"", "포스팅 완료",
IF(M2506=TRUE, "시술 완료",
IF(L2506=TRUE, "콘텐츠 가이드 전송",
IF(NOT(ISBLANK(J2506)), "예약 확정",
IF(I2506=TRUE, "구글폼 회신",
IF(H2506=TRUE, "구글폼 전송",
IF(G2506=TRUE, "거절",
IF(F2506=TRUE, "회신 수신",
"태핑 완료 회신대기")))))
))))</f>
        <v>회신 수신</v>
      </c>
      <c r="F2506" s="13" t="b">
        <v>1</v>
      </c>
      <c r="G2506" s="13" t="b">
        <v>0</v>
      </c>
      <c r="H2506" s="13" t="b">
        <v>0</v>
      </c>
      <c r="I2506" s="13" t="b">
        <f>IF(COUNTIF([1]!Form_Responses1[[#All],[Instagram account
(ex. idenel_official - Do not put "@")]], LOWER(A2506)) &gt; 0, TRUE, FALSE)</f>
        <v>0</v>
      </c>
      <c r="J2506" s="14"/>
      <c r="K2506" s="11" t="str">
        <f>IFERROR(VLOOKUP(LOWER(A2506), '[1]설문지 응답 시트1'!I:N, 6, FALSE), "")</f>
        <v/>
      </c>
      <c r="L2506" s="13" t="b">
        <v>0</v>
      </c>
      <c r="M2506" s="13" t="b">
        <v>0</v>
      </c>
      <c r="N2506" s="11"/>
      <c r="O2506" s="12" t="str">
        <f>IF(ISBLANK(Table1[[#This Row],[예약일(확정)]]),"",Table1[[#This Row],[예약일(확정)]]+7)</f>
        <v/>
      </c>
      <c r="P2506" s="11"/>
      <c r="Q2506" s="11"/>
      <c r="R2506" s="11"/>
      <c r="S2506" s="11"/>
      <c r="T2506" s="11"/>
      <c r="U2506" s="10"/>
    </row>
    <row r="2507" spans="1:21" ht="17">
      <c r="A2507" s="114" t="s">
        <v>2338</v>
      </c>
      <c r="B2507" s="112"/>
      <c r="C2507" s="111"/>
      <c r="D2507" s="24" t="s">
        <v>2</v>
      </c>
      <c r="E2507" s="20" t="str">
        <f ca="1">IF(AND(J2507&lt;&gt;"", O2507&lt;&gt;"", TODAY() &gt; O2507, N2507=""), "포스팅 지연",
IF(N2507&lt;&gt;"", "포스팅 완료",
IF(M2507=TRUE, "시술 완료",
IF(L2507=TRUE, "콘텐츠 가이드 전송",
IF(NOT(ISBLANK(J2507)), "예약 확정",
IF(I2507=TRUE, "구글폼 회신",
IF(H2507=TRUE, "구글폼 전송",
IF(G2507=TRUE, "거절",
IF(F2507=TRUE, "회신 수신",
"태핑 완료 회신대기")))))
))))</f>
        <v>포스팅 완료</v>
      </c>
      <c r="F2507" s="22" t="b">
        <v>0</v>
      </c>
      <c r="G2507" s="22" t="b">
        <v>0</v>
      </c>
      <c r="H2507" s="22" t="b">
        <v>0</v>
      </c>
      <c r="I2507" s="22" t="b">
        <f>IF(COUNTIF([1]!Form_Responses1[[#All],[Instagram account
(ex. idenel_official - Do not put "@")]], LOWER(A2507)) &gt; 0, TRUE, FALSE)</f>
        <v>0</v>
      </c>
      <c r="J2507" s="23"/>
      <c r="K2507" s="20" t="str">
        <f>IFERROR(VLOOKUP(LOWER(A2507), '[1]설문지 응답 시트1'!I:N, 6, FALSE), "")</f>
        <v/>
      </c>
      <c r="L2507" s="22" t="b">
        <v>0</v>
      </c>
      <c r="M2507" s="22" t="b">
        <v>0</v>
      </c>
      <c r="N2507" s="33" t="s">
        <v>2337</v>
      </c>
      <c r="O2507" s="21" t="str">
        <f>IF(ISBLANK(Table1[[#This Row],[예약일(확정)]]),"",Table1[[#This Row],[예약일(확정)]]+7)</f>
        <v/>
      </c>
      <c r="P2507" s="20"/>
      <c r="Q2507" s="20"/>
      <c r="R2507" s="20"/>
      <c r="S2507" s="20"/>
      <c r="T2507" s="20" t="s">
        <v>1962</v>
      </c>
      <c r="U2507" s="19"/>
    </row>
    <row r="2508" spans="1:21" ht="17">
      <c r="A2508" s="116" t="s">
        <v>2336</v>
      </c>
      <c r="B2508" s="120" t="s">
        <v>2335</v>
      </c>
      <c r="C2508" s="121"/>
      <c r="D2508" s="15" t="s">
        <v>4</v>
      </c>
      <c r="E2508" s="11" t="str">
        <f ca="1">IF(AND(J2508&lt;&gt;"", O2508&lt;&gt;"", TODAY() &gt; O2508, N2508=""), "포스팅 지연",
IF(N2508&lt;&gt;"", "포스팅 완료",
IF(M2508=TRUE, "시술 완료",
IF(L2508=TRUE, "콘텐츠 가이드 전송",
IF(NOT(ISBLANK(J2508)), "예약 확정",
IF(I2508=TRUE, "구글폼 회신",
IF(H2508=TRUE, "구글폼 전송",
IF(G2508=TRUE, "거절",
IF(F2508=TRUE, "회신 수신",
"태핑 완료 회신대기")))))
))))</f>
        <v>회신 수신</v>
      </c>
      <c r="F2508" s="13" t="b">
        <v>1</v>
      </c>
      <c r="G2508" s="13" t="b">
        <v>0</v>
      </c>
      <c r="H2508" s="13" t="b">
        <v>0</v>
      </c>
      <c r="I2508" s="13" t="b">
        <f>IF(COUNTIF([1]!Form_Responses1[[#All],[Instagram account
(ex. idenel_official - Do not put "@")]], LOWER(A2508)) &gt; 0, TRUE, FALSE)</f>
        <v>0</v>
      </c>
      <c r="J2508" s="14"/>
      <c r="K2508" s="11" t="str">
        <f>IFERROR(VLOOKUP(LOWER(A2508), '[1]설문지 응답 시트1'!I:N, 6, FALSE), "")</f>
        <v/>
      </c>
      <c r="L2508" s="13" t="b">
        <v>0</v>
      </c>
      <c r="M2508" s="13" t="b">
        <v>0</v>
      </c>
      <c r="N2508" s="11"/>
      <c r="O2508" s="12" t="str">
        <f>IF(ISBLANK(Table1[[#This Row],[예약일(확정)]]),"",Table1[[#This Row],[예약일(확정)]]+7)</f>
        <v/>
      </c>
      <c r="P2508" s="11"/>
      <c r="Q2508" s="11"/>
      <c r="R2508" s="11"/>
      <c r="S2508" s="11"/>
      <c r="T2508" s="11"/>
      <c r="U2508" s="10"/>
    </row>
    <row r="2509" spans="1:21" ht="17">
      <c r="A2509" s="119" t="s">
        <v>2334</v>
      </c>
      <c r="B2509" s="102" t="s">
        <v>2333</v>
      </c>
      <c r="C2509" s="111"/>
      <c r="D2509" s="24" t="s">
        <v>4</v>
      </c>
      <c r="E2509" s="20" t="str">
        <f ca="1">IF(AND(J2509&lt;&gt;"", O2509&lt;&gt;"", TODAY() &gt; O2509, N2509=""), "포스팅 지연",
IF(N2509&lt;&gt;"", "포스팅 완료",
IF(M2509=TRUE, "시술 완료",
IF(L2509=TRUE, "콘텐츠 가이드 전송",
IF(NOT(ISBLANK(J2509)), "예약 확정",
IF(I2509=TRUE, "구글폼 회신",
IF(H2509=TRUE, "구글폼 전송",
IF(G2509=TRUE, "거절",
IF(F2509=TRUE, "회신 수신",
"태핑 완료 회신대기")))))
))))</f>
        <v>태핑 완료 회신대기</v>
      </c>
      <c r="F2509" s="22" t="b">
        <v>0</v>
      </c>
      <c r="G2509" s="22" t="b">
        <v>0</v>
      </c>
      <c r="H2509" s="22" t="b">
        <v>0</v>
      </c>
      <c r="I2509" s="22" t="b">
        <f>IF(COUNTIF([1]!Form_Responses1[[#All],[Instagram account
(ex. idenel_official - Do not put "@")]], LOWER(A2509)) &gt; 0, TRUE, FALSE)</f>
        <v>0</v>
      </c>
      <c r="J2509" s="23"/>
      <c r="K2509" s="20" t="str">
        <f>IFERROR(VLOOKUP(LOWER(A2509), '[1]설문지 응답 시트1'!I:N, 6, FALSE), "")</f>
        <v/>
      </c>
      <c r="L2509" s="22" t="b">
        <v>0</v>
      </c>
      <c r="M2509" s="22" t="b">
        <v>0</v>
      </c>
      <c r="N2509" s="20"/>
      <c r="O2509" s="21" t="str">
        <f>IF(ISBLANK(Table1[[#This Row],[예약일(확정)]]),"",Table1[[#This Row],[예약일(확정)]]+7)</f>
        <v/>
      </c>
      <c r="P2509" s="20"/>
      <c r="Q2509" s="20"/>
      <c r="R2509" s="20"/>
      <c r="S2509" s="20"/>
      <c r="T2509" s="20"/>
      <c r="U2509" s="19"/>
    </row>
    <row r="2510" spans="1:21" ht="17">
      <c r="A2510" s="116" t="s">
        <v>2332</v>
      </c>
      <c r="B2510" s="120" t="s">
        <v>2331</v>
      </c>
      <c r="C2510" s="121"/>
      <c r="D2510" s="15" t="s">
        <v>4</v>
      </c>
      <c r="E2510" s="11" t="str">
        <f ca="1">IF(AND(J2510&lt;&gt;"", O2510&lt;&gt;"", TODAY() &gt; O2510, N2510=""), "포스팅 지연",
IF(N2510&lt;&gt;"", "포스팅 완료",
IF(M2510=TRUE, "시술 완료",
IF(L2510=TRUE, "콘텐츠 가이드 전송",
IF(NOT(ISBLANK(J2510)), "예약 확정",
IF(I2510=TRUE, "구글폼 회신",
IF(H2510=TRUE, "구글폼 전송",
IF(G2510=TRUE, "거절",
IF(F2510=TRUE, "회신 수신",
"태핑 완료 회신대기")))))
))))</f>
        <v>회신 수신</v>
      </c>
      <c r="F2510" s="13" t="b">
        <v>1</v>
      </c>
      <c r="G2510" s="13" t="b">
        <v>0</v>
      </c>
      <c r="H2510" s="13" t="b">
        <v>0</v>
      </c>
      <c r="I2510" s="13" t="b">
        <f>IF(COUNTIF([1]!Form_Responses1[[#All],[Instagram account
(ex. idenel_official - Do not put "@")]], LOWER(A2510)) &gt; 0, TRUE, FALSE)</f>
        <v>0</v>
      </c>
      <c r="J2510" s="14"/>
      <c r="K2510" s="11" t="str">
        <f>IFERROR(VLOOKUP(LOWER(A2510), '[1]설문지 응답 시트1'!I:N, 6, FALSE), "")</f>
        <v/>
      </c>
      <c r="L2510" s="13" t="b">
        <v>0</v>
      </c>
      <c r="M2510" s="13" t="b">
        <v>0</v>
      </c>
      <c r="N2510" s="11"/>
      <c r="O2510" s="12" t="str">
        <f>IF(ISBLANK(Table1[[#This Row],[예약일(확정)]]),"",Table1[[#This Row],[예약일(확정)]]+7)</f>
        <v/>
      </c>
      <c r="P2510" s="11"/>
      <c r="Q2510" s="11"/>
      <c r="R2510" s="11"/>
      <c r="S2510" s="11"/>
      <c r="T2510" s="11"/>
      <c r="U2510" s="10"/>
    </row>
    <row r="2511" spans="1:21" ht="17">
      <c r="A2511" s="119" t="s">
        <v>2330</v>
      </c>
      <c r="B2511" s="102" t="s">
        <v>2329</v>
      </c>
      <c r="C2511" s="111"/>
      <c r="D2511" s="24" t="s">
        <v>4</v>
      </c>
      <c r="E2511" s="20" t="str">
        <f ca="1">IF(AND(J2511&lt;&gt;"", O2511&lt;&gt;"", TODAY() &gt; O2511, N2511=""), "포스팅 지연",
IF(N2511&lt;&gt;"", "포스팅 완료",
IF(M2511=TRUE, "시술 완료",
IF(L2511=TRUE, "콘텐츠 가이드 전송",
IF(NOT(ISBLANK(J2511)), "예약 확정",
IF(I2511=TRUE, "구글폼 회신",
IF(H2511=TRUE, "구글폼 전송",
IF(G2511=TRUE, "거절",
IF(F2511=TRUE, "회신 수신",
"태핑 완료 회신대기")))))
))))</f>
        <v>태핑 완료 회신대기</v>
      </c>
      <c r="F2511" s="22" t="b">
        <v>0</v>
      </c>
      <c r="G2511" s="22" t="b">
        <v>0</v>
      </c>
      <c r="H2511" s="22" t="b">
        <v>0</v>
      </c>
      <c r="I2511" s="22" t="b">
        <f>IF(COUNTIF([1]!Form_Responses1[[#All],[Instagram account
(ex. idenel_official - Do not put "@")]], LOWER(A2511)) &gt; 0, TRUE, FALSE)</f>
        <v>0</v>
      </c>
      <c r="J2511" s="23"/>
      <c r="K2511" s="20" t="str">
        <f>IFERROR(VLOOKUP(LOWER(A2511), '[1]설문지 응답 시트1'!I:N, 6, FALSE), "")</f>
        <v/>
      </c>
      <c r="L2511" s="22" t="b">
        <v>0</v>
      </c>
      <c r="M2511" s="22" t="b">
        <v>0</v>
      </c>
      <c r="N2511" s="20"/>
      <c r="O2511" s="21" t="str">
        <f>IF(ISBLANK(Table1[[#This Row],[예약일(확정)]]),"",Table1[[#This Row],[예약일(확정)]]+7)</f>
        <v/>
      </c>
      <c r="P2511" s="20"/>
      <c r="Q2511" s="20"/>
      <c r="R2511" s="20"/>
      <c r="S2511" s="20"/>
      <c r="T2511" s="20"/>
      <c r="U2511" s="19"/>
    </row>
    <row r="2512" spans="1:21" ht="17">
      <c r="A2512" s="116" t="s">
        <v>2328</v>
      </c>
      <c r="B2512" s="120" t="s">
        <v>2327</v>
      </c>
      <c r="C2512" s="121"/>
      <c r="D2512" s="15" t="s">
        <v>4</v>
      </c>
      <c r="E2512" s="11" t="str">
        <f ca="1">IF(AND(J2512&lt;&gt;"", O2512&lt;&gt;"", TODAY() &gt; O2512, N2512=""), "포스팅 지연",
IF(N2512&lt;&gt;"", "포스팅 완료",
IF(M2512=TRUE, "시술 완료",
IF(L2512=TRUE, "콘텐츠 가이드 전송",
IF(NOT(ISBLANK(J2512)), "예약 확정",
IF(I2512=TRUE, "구글폼 회신",
IF(H2512=TRUE, "구글폼 전송",
IF(G2512=TRUE, "거절",
IF(F2512=TRUE, "회신 수신",
"태핑 완료 회신대기")))))
))))</f>
        <v>태핑 완료 회신대기</v>
      </c>
      <c r="F2512" s="13" t="b">
        <v>0</v>
      </c>
      <c r="G2512" s="13" t="b">
        <v>0</v>
      </c>
      <c r="H2512" s="13" t="b">
        <v>0</v>
      </c>
      <c r="I2512" s="13" t="b">
        <f>IF(COUNTIF([1]!Form_Responses1[[#All],[Instagram account
(ex. idenel_official - Do not put "@")]], LOWER(A2512)) &gt; 0, TRUE, FALSE)</f>
        <v>0</v>
      </c>
      <c r="J2512" s="14"/>
      <c r="K2512" s="11" t="str">
        <f>IFERROR(VLOOKUP(LOWER(A2512), '[1]설문지 응답 시트1'!I:N, 6, FALSE), "")</f>
        <v/>
      </c>
      <c r="L2512" s="13" t="b">
        <v>0</v>
      </c>
      <c r="M2512" s="13" t="b">
        <v>0</v>
      </c>
      <c r="N2512" s="11"/>
      <c r="O2512" s="12" t="str">
        <f>IF(ISBLANK(Table1[[#This Row],[예약일(확정)]]),"",Table1[[#This Row],[예약일(확정)]]+7)</f>
        <v/>
      </c>
      <c r="P2512" s="11"/>
      <c r="Q2512" s="11"/>
      <c r="R2512" s="11"/>
      <c r="S2512" s="11"/>
      <c r="T2512" s="11"/>
      <c r="U2512" s="10"/>
    </row>
    <row r="2513" spans="1:21" ht="17">
      <c r="A2513" s="119" t="s">
        <v>2326</v>
      </c>
      <c r="B2513" s="102" t="s">
        <v>2325</v>
      </c>
      <c r="C2513" s="111"/>
      <c r="D2513" s="24" t="s">
        <v>4</v>
      </c>
      <c r="E2513" s="20" t="str">
        <f ca="1">IF(AND(J2513&lt;&gt;"", O2513&lt;&gt;"", TODAY() &gt; O2513, N2513=""), "포스팅 지연",
IF(N2513&lt;&gt;"", "포스팅 완료",
IF(M2513=TRUE, "시술 완료",
IF(L2513=TRUE, "콘텐츠 가이드 전송",
IF(NOT(ISBLANK(J2513)), "예약 확정",
IF(I2513=TRUE, "구글폼 회신",
IF(H2513=TRUE, "구글폼 전송",
IF(G2513=TRUE, "거절",
IF(F2513=TRUE, "회신 수신",
"태핑 완료 회신대기")))))
))))</f>
        <v>태핑 완료 회신대기</v>
      </c>
      <c r="F2513" s="22" t="b">
        <v>0</v>
      </c>
      <c r="G2513" s="22" t="b">
        <v>0</v>
      </c>
      <c r="H2513" s="22" t="b">
        <v>0</v>
      </c>
      <c r="I2513" s="22" t="b">
        <f>IF(COUNTIF([1]!Form_Responses1[[#All],[Instagram account
(ex. idenel_official - Do not put "@")]], LOWER(A2513)) &gt; 0, TRUE, FALSE)</f>
        <v>0</v>
      </c>
      <c r="J2513" s="23"/>
      <c r="K2513" s="20" t="str">
        <f>IFERROR(VLOOKUP(LOWER(A2513), '[1]설문지 응답 시트1'!I:N, 6, FALSE), "")</f>
        <v/>
      </c>
      <c r="L2513" s="22" t="b">
        <v>0</v>
      </c>
      <c r="M2513" s="22" t="b">
        <v>0</v>
      </c>
      <c r="N2513" s="20"/>
      <c r="O2513" s="21" t="str">
        <f>IF(ISBLANK(Table1[[#This Row],[예약일(확정)]]),"",Table1[[#This Row],[예약일(확정)]]+7)</f>
        <v/>
      </c>
      <c r="P2513" s="20"/>
      <c r="Q2513" s="20"/>
      <c r="R2513" s="20"/>
      <c r="S2513" s="20"/>
      <c r="T2513" s="20"/>
      <c r="U2513" s="19"/>
    </row>
    <row r="2514" spans="1:21" ht="17">
      <c r="A2514" s="116" t="s">
        <v>2324</v>
      </c>
      <c r="B2514" s="120" t="s">
        <v>2323</v>
      </c>
      <c r="C2514" s="121"/>
      <c r="D2514" s="15" t="s">
        <v>4</v>
      </c>
      <c r="E2514" s="11" t="str">
        <f ca="1">IF(AND(J2514&lt;&gt;"", O2514&lt;&gt;"", TODAY() &gt; O2514, N2514=""), "포스팅 지연",
IF(N2514&lt;&gt;"", "포스팅 완료",
IF(M2514=TRUE, "시술 완료",
IF(L2514=TRUE, "콘텐츠 가이드 전송",
IF(NOT(ISBLANK(J2514)), "예약 확정",
IF(I2514=TRUE, "구글폼 회신",
IF(H2514=TRUE, "구글폼 전송",
IF(G2514=TRUE, "거절",
IF(F2514=TRUE, "회신 수신",
"태핑 완료 회신대기")))))
))))</f>
        <v>태핑 완료 회신대기</v>
      </c>
      <c r="F2514" s="13" t="b">
        <v>0</v>
      </c>
      <c r="G2514" s="13" t="b">
        <v>0</v>
      </c>
      <c r="H2514" s="13" t="b">
        <v>0</v>
      </c>
      <c r="I2514" s="13" t="b">
        <f>IF(COUNTIF([1]!Form_Responses1[[#All],[Instagram account
(ex. idenel_official - Do not put "@")]], LOWER(A2514)) &gt; 0, TRUE, FALSE)</f>
        <v>0</v>
      </c>
      <c r="J2514" s="14"/>
      <c r="K2514" s="11" t="str">
        <f>IFERROR(VLOOKUP(LOWER(A2514), '[1]설문지 응답 시트1'!I:N, 6, FALSE), "")</f>
        <v/>
      </c>
      <c r="L2514" s="13" t="b">
        <v>0</v>
      </c>
      <c r="M2514" s="13" t="b">
        <v>0</v>
      </c>
      <c r="N2514" s="11"/>
      <c r="O2514" s="12" t="str">
        <f>IF(ISBLANK(Table1[[#This Row],[예약일(확정)]]),"",Table1[[#This Row],[예약일(확정)]]+7)</f>
        <v/>
      </c>
      <c r="P2514" s="11"/>
      <c r="Q2514" s="11"/>
      <c r="R2514" s="11"/>
      <c r="S2514" s="11"/>
      <c r="T2514" s="11"/>
      <c r="U2514" s="10"/>
    </row>
    <row r="2515" spans="1:21" ht="17">
      <c r="A2515" s="119" t="s">
        <v>2322</v>
      </c>
      <c r="B2515" s="102" t="s">
        <v>2321</v>
      </c>
      <c r="C2515" s="111"/>
      <c r="D2515" s="24" t="s">
        <v>4</v>
      </c>
      <c r="E2515" s="20" t="str">
        <f ca="1">IF(AND(J2515&lt;&gt;"", O2515&lt;&gt;"", TODAY() &gt; O2515, N2515=""), "포스팅 지연",
IF(N2515&lt;&gt;"", "포스팅 완료",
IF(M2515=TRUE, "시술 완료",
IF(L2515=TRUE, "콘텐츠 가이드 전송",
IF(NOT(ISBLANK(J2515)), "예약 확정",
IF(I2515=TRUE, "구글폼 회신",
IF(H2515=TRUE, "구글폼 전송",
IF(G2515=TRUE, "거절",
IF(F2515=TRUE, "회신 수신",
"태핑 완료 회신대기")))))
))))</f>
        <v>태핑 완료 회신대기</v>
      </c>
      <c r="F2515" s="22" t="b">
        <v>0</v>
      </c>
      <c r="G2515" s="22" t="b">
        <v>0</v>
      </c>
      <c r="H2515" s="22" t="b">
        <v>0</v>
      </c>
      <c r="I2515" s="22" t="b">
        <f>IF(COUNTIF([1]!Form_Responses1[[#All],[Instagram account
(ex. idenel_official - Do not put "@")]], LOWER(A2515)) &gt; 0, TRUE, FALSE)</f>
        <v>0</v>
      </c>
      <c r="J2515" s="23"/>
      <c r="K2515" s="20" t="str">
        <f>IFERROR(VLOOKUP(LOWER(A2515), '[1]설문지 응답 시트1'!I:N, 6, FALSE), "")</f>
        <v/>
      </c>
      <c r="L2515" s="22" t="b">
        <v>0</v>
      </c>
      <c r="M2515" s="22" t="b">
        <v>0</v>
      </c>
      <c r="N2515" s="20"/>
      <c r="O2515" s="21" t="str">
        <f>IF(ISBLANK(Table1[[#This Row],[예약일(확정)]]),"",Table1[[#This Row],[예약일(확정)]]+7)</f>
        <v/>
      </c>
      <c r="P2515" s="20"/>
      <c r="Q2515" s="20"/>
      <c r="R2515" s="20"/>
      <c r="S2515" s="20"/>
      <c r="T2515" s="20"/>
      <c r="U2515" s="19"/>
    </row>
    <row r="2516" spans="1:21" ht="17">
      <c r="A2516" s="116" t="s">
        <v>2320</v>
      </c>
      <c r="B2516" s="120" t="s">
        <v>2319</v>
      </c>
      <c r="C2516" s="121"/>
      <c r="D2516" s="15" t="s">
        <v>4</v>
      </c>
      <c r="E2516" s="11" t="str">
        <f ca="1">IF(AND(J2516&lt;&gt;"", O2516&lt;&gt;"", TODAY() &gt; O2516, N2516=""), "포스팅 지연",
IF(N2516&lt;&gt;"", "포스팅 완료",
IF(M2516=TRUE, "시술 완료",
IF(L2516=TRUE, "콘텐츠 가이드 전송",
IF(NOT(ISBLANK(J2516)), "예약 확정",
IF(I2516=TRUE, "구글폼 회신",
IF(H2516=TRUE, "구글폼 전송",
IF(G2516=TRUE, "거절",
IF(F2516=TRUE, "회신 수신",
"태핑 완료 회신대기")))))
))))</f>
        <v>회신 수신</v>
      </c>
      <c r="F2516" s="13" t="b">
        <v>1</v>
      </c>
      <c r="G2516" s="13" t="b">
        <v>0</v>
      </c>
      <c r="H2516" s="13" t="b">
        <v>0</v>
      </c>
      <c r="I2516" s="13" t="b">
        <f>IF(COUNTIF([1]!Form_Responses1[[#All],[Instagram account
(ex. idenel_official - Do not put "@")]], LOWER(A2516)) &gt; 0, TRUE, FALSE)</f>
        <v>0</v>
      </c>
      <c r="J2516" s="14"/>
      <c r="K2516" s="11" t="str">
        <f>IFERROR(VLOOKUP(LOWER(A2516), '[1]설문지 응답 시트1'!I:N, 6, FALSE), "")</f>
        <v/>
      </c>
      <c r="L2516" s="13" t="b">
        <v>0</v>
      </c>
      <c r="M2516" s="13" t="b">
        <v>0</v>
      </c>
      <c r="N2516" s="11"/>
      <c r="O2516" s="12" t="str">
        <f>IF(ISBLANK(Table1[[#This Row],[예약일(확정)]]),"",Table1[[#This Row],[예약일(확정)]]+7)</f>
        <v/>
      </c>
      <c r="P2516" s="11"/>
      <c r="Q2516" s="11"/>
      <c r="R2516" s="11"/>
      <c r="S2516" s="11"/>
      <c r="T2516" s="11"/>
      <c r="U2516" s="10"/>
    </row>
    <row r="2517" spans="1:21" ht="17">
      <c r="A2517" s="116" t="s">
        <v>2318</v>
      </c>
      <c r="B2517" s="112" t="s">
        <v>2317</v>
      </c>
      <c r="C2517" s="111"/>
      <c r="D2517" s="24" t="s">
        <v>4</v>
      </c>
      <c r="E2517" s="20" t="str">
        <f ca="1">IF(AND(J2517&lt;&gt;"", O2517&lt;&gt;"", TODAY() &gt; O2517, N2517=""), "포스팅 지연",
IF(N2517&lt;&gt;"", "포스팅 완료",
IF(M2517=TRUE, "시술 완료",
IF(L2517=TRUE, "콘텐츠 가이드 전송",
IF(NOT(ISBLANK(J2517)), "예약 확정",
IF(I2517=TRUE, "구글폼 회신",
IF(H2517=TRUE, "구글폼 전송",
IF(G2517=TRUE, "거절",
IF(F2517=TRUE, "회신 수신",
"태핑 완료 회신대기")))))
))))</f>
        <v>태핑 완료 회신대기</v>
      </c>
      <c r="F2517" s="22" t="b">
        <v>0</v>
      </c>
      <c r="G2517" s="22" t="b">
        <v>0</v>
      </c>
      <c r="H2517" s="22" t="b">
        <v>0</v>
      </c>
      <c r="I2517" s="22" t="b">
        <f>IF(COUNTIF([1]!Form_Responses1[[#All],[Instagram account
(ex. idenel_official - Do not put "@")]], LOWER(A2517)) &gt; 0, TRUE, FALSE)</f>
        <v>0</v>
      </c>
      <c r="J2517" s="23"/>
      <c r="K2517" s="20" t="str">
        <f>IFERROR(VLOOKUP(LOWER(A2517), '[1]설문지 응답 시트1'!I:N, 6, FALSE), "")</f>
        <v/>
      </c>
      <c r="L2517" s="22" t="b">
        <v>0</v>
      </c>
      <c r="M2517" s="22" t="b">
        <v>0</v>
      </c>
      <c r="N2517" s="20"/>
      <c r="O2517" s="21" t="str">
        <f>IF(ISBLANK(Table1[[#This Row],[예약일(확정)]]),"",Table1[[#This Row],[예약일(확정)]]+7)</f>
        <v/>
      </c>
      <c r="P2517" s="20"/>
      <c r="Q2517" s="20"/>
      <c r="R2517" s="20"/>
      <c r="S2517" s="20"/>
      <c r="T2517" s="20"/>
      <c r="U2517" s="19"/>
    </row>
    <row r="2518" spans="1:21" ht="17">
      <c r="A2518" s="116" t="s">
        <v>2316</v>
      </c>
      <c r="B2518" s="120" t="s">
        <v>2315</v>
      </c>
      <c r="C2518" s="121"/>
      <c r="D2518" s="15" t="s">
        <v>4</v>
      </c>
      <c r="E2518" s="11" t="str">
        <f ca="1">IF(AND(J2518&lt;&gt;"", O2518&lt;&gt;"", TODAY() &gt; O2518, N2518=""), "포스팅 지연",
IF(N2518&lt;&gt;"", "포스팅 완료",
IF(M2518=TRUE, "시술 완료",
IF(L2518=TRUE, "콘텐츠 가이드 전송",
IF(NOT(ISBLANK(J2518)), "예약 확정",
IF(I2518=TRUE, "구글폼 회신",
IF(H2518=TRUE, "구글폼 전송",
IF(G2518=TRUE, "거절",
IF(F2518=TRUE, "회신 수신",
"태핑 완료 회신대기")))))
))))</f>
        <v>태핑 완료 회신대기</v>
      </c>
      <c r="F2518" s="13" t="b">
        <v>0</v>
      </c>
      <c r="G2518" s="13" t="b">
        <v>0</v>
      </c>
      <c r="H2518" s="13" t="b">
        <v>0</v>
      </c>
      <c r="I2518" s="13" t="b">
        <f>IF(COUNTIF([1]!Form_Responses1[[#All],[Instagram account
(ex. idenel_official - Do not put "@")]], LOWER(A2518)) &gt; 0, TRUE, FALSE)</f>
        <v>0</v>
      </c>
      <c r="J2518" s="14"/>
      <c r="K2518" s="11" t="str">
        <f>IFERROR(VLOOKUP(LOWER(A2518), '[1]설문지 응답 시트1'!I:N, 6, FALSE), "")</f>
        <v/>
      </c>
      <c r="L2518" s="13" t="b">
        <v>0</v>
      </c>
      <c r="M2518" s="13" t="b">
        <v>0</v>
      </c>
      <c r="N2518" s="11"/>
      <c r="O2518" s="12" t="str">
        <f>IF(ISBLANK(Table1[[#This Row],[예약일(확정)]]),"",Table1[[#This Row],[예약일(확정)]]+7)</f>
        <v/>
      </c>
      <c r="P2518" s="11"/>
      <c r="Q2518" s="11"/>
      <c r="R2518" s="11"/>
      <c r="S2518" s="11"/>
      <c r="T2518" s="11"/>
      <c r="U2518" s="10"/>
    </row>
    <row r="2519" spans="1:21" ht="17">
      <c r="A2519" s="116" t="s">
        <v>2314</v>
      </c>
      <c r="B2519" s="112" t="s">
        <v>2313</v>
      </c>
      <c r="C2519" s="111"/>
      <c r="D2519" s="24" t="s">
        <v>4</v>
      </c>
      <c r="E2519" s="20" t="str">
        <f ca="1">IF(AND(J2519&lt;&gt;"", O2519&lt;&gt;"", TODAY() &gt; O2519, N2519=""), "포스팅 지연",
IF(N2519&lt;&gt;"", "포스팅 완료",
IF(M2519=TRUE, "시술 완료",
IF(L2519=TRUE, "콘텐츠 가이드 전송",
IF(NOT(ISBLANK(J2519)), "예약 확정",
IF(I2519=TRUE, "구글폼 회신",
IF(H2519=TRUE, "구글폼 전송",
IF(G2519=TRUE, "거절",
IF(F2519=TRUE, "회신 수신",
"태핑 완료 회신대기")))))
))))</f>
        <v>태핑 완료 회신대기</v>
      </c>
      <c r="F2519" s="22" t="b">
        <v>0</v>
      </c>
      <c r="G2519" s="22" t="b">
        <v>0</v>
      </c>
      <c r="H2519" s="22" t="b">
        <v>0</v>
      </c>
      <c r="I2519" s="22" t="b">
        <f>IF(COUNTIF([1]!Form_Responses1[[#All],[Instagram account
(ex. idenel_official - Do not put "@")]], LOWER(A2519)) &gt; 0, TRUE, FALSE)</f>
        <v>0</v>
      </c>
      <c r="J2519" s="23"/>
      <c r="K2519" s="20" t="str">
        <f>IFERROR(VLOOKUP(LOWER(A2519), '[1]설문지 응답 시트1'!I:N, 6, FALSE), "")</f>
        <v/>
      </c>
      <c r="L2519" s="22" t="b">
        <v>0</v>
      </c>
      <c r="M2519" s="22" t="b">
        <v>0</v>
      </c>
      <c r="N2519" s="20"/>
      <c r="O2519" s="21" t="str">
        <f>IF(ISBLANK(Table1[[#This Row],[예약일(확정)]]),"",Table1[[#This Row],[예약일(확정)]]+7)</f>
        <v/>
      </c>
      <c r="P2519" s="20"/>
      <c r="Q2519" s="20"/>
      <c r="R2519" s="20"/>
      <c r="S2519" s="20"/>
      <c r="T2519" s="20"/>
      <c r="U2519" s="19"/>
    </row>
    <row r="2520" spans="1:21" ht="17">
      <c r="A2520" s="119" t="s">
        <v>2312</v>
      </c>
      <c r="B2520" s="118" t="s">
        <v>2311</v>
      </c>
      <c r="C2520" s="121"/>
      <c r="D2520" s="15" t="s">
        <v>4</v>
      </c>
      <c r="E2520" s="11" t="str">
        <f ca="1">IF(AND(J2520&lt;&gt;"", O2520&lt;&gt;"", TODAY() &gt; O2520, N2520=""), "포스팅 지연",
IF(N2520&lt;&gt;"", "포스팅 완료",
IF(M2520=TRUE, "시술 완료",
IF(L2520=TRUE, "콘텐츠 가이드 전송",
IF(NOT(ISBLANK(J2520)), "예약 확정",
IF(I2520=TRUE, "구글폼 회신",
IF(H2520=TRUE, "구글폼 전송",
IF(G2520=TRUE, "거절",
IF(F2520=TRUE, "회신 수신",
"태핑 완료 회신대기")))))
))))</f>
        <v>태핑 완료 회신대기</v>
      </c>
      <c r="F2520" s="13" t="b">
        <v>0</v>
      </c>
      <c r="G2520" s="13" t="b">
        <v>0</v>
      </c>
      <c r="H2520" s="13" t="b">
        <v>0</v>
      </c>
      <c r="I2520" s="13" t="b">
        <f>IF(COUNTIF([1]!Form_Responses1[[#All],[Instagram account
(ex. idenel_official - Do not put "@")]], LOWER(A2520)) &gt; 0, TRUE, FALSE)</f>
        <v>0</v>
      </c>
      <c r="J2520" s="14"/>
      <c r="K2520" s="11" t="str">
        <f>IFERROR(VLOOKUP(LOWER(A2520), '[1]설문지 응답 시트1'!I:N, 6, FALSE), "")</f>
        <v/>
      </c>
      <c r="L2520" s="13" t="b">
        <v>0</v>
      </c>
      <c r="M2520" s="13" t="b">
        <v>0</v>
      </c>
      <c r="N2520" s="11"/>
      <c r="O2520" s="12" t="str">
        <f>IF(ISBLANK(Table1[[#This Row],[예약일(확정)]]),"",Table1[[#This Row],[예약일(확정)]]+7)</f>
        <v/>
      </c>
      <c r="P2520" s="11"/>
      <c r="Q2520" s="11"/>
      <c r="R2520" s="11"/>
      <c r="S2520" s="11"/>
      <c r="T2520" s="11"/>
      <c r="U2520" s="10"/>
    </row>
    <row r="2521" spans="1:21" ht="17">
      <c r="A2521" s="116" t="s">
        <v>2310</v>
      </c>
      <c r="B2521" s="112" t="s">
        <v>2309</v>
      </c>
      <c r="C2521" s="111"/>
      <c r="D2521" s="24" t="s">
        <v>4</v>
      </c>
      <c r="E2521" s="20" t="str">
        <f ca="1">IF(AND(J2521&lt;&gt;"", O2521&lt;&gt;"", TODAY() &gt; O2521, N2521=""), "포스팅 지연",
IF(N2521&lt;&gt;"", "포스팅 완료",
IF(M2521=TRUE, "시술 완료",
IF(L2521=TRUE, "콘텐츠 가이드 전송",
IF(NOT(ISBLANK(J2521)), "예약 확정",
IF(I2521=TRUE, "구글폼 회신",
IF(H2521=TRUE, "구글폼 전송",
IF(G2521=TRUE, "거절",
IF(F2521=TRUE, "회신 수신",
"태핑 완료 회신대기")))))
))))</f>
        <v>태핑 완료 회신대기</v>
      </c>
      <c r="F2521" s="22" t="b">
        <v>0</v>
      </c>
      <c r="G2521" s="22" t="b">
        <v>0</v>
      </c>
      <c r="H2521" s="22" t="b">
        <v>0</v>
      </c>
      <c r="I2521" s="22" t="b">
        <f>IF(COUNTIF([1]!Form_Responses1[[#All],[Instagram account
(ex. idenel_official - Do not put "@")]], LOWER(A2521)) &gt; 0, TRUE, FALSE)</f>
        <v>0</v>
      </c>
      <c r="J2521" s="23"/>
      <c r="K2521" s="20" t="str">
        <f>IFERROR(VLOOKUP(LOWER(A2521), '[1]설문지 응답 시트1'!I:N, 6, FALSE), "")</f>
        <v/>
      </c>
      <c r="L2521" s="22" t="b">
        <v>0</v>
      </c>
      <c r="M2521" s="22" t="b">
        <v>0</v>
      </c>
      <c r="N2521" s="20"/>
      <c r="O2521" s="21" t="str">
        <f>IF(ISBLANK(Table1[[#This Row],[예약일(확정)]]),"",Table1[[#This Row],[예약일(확정)]]+7)</f>
        <v/>
      </c>
      <c r="P2521" s="20"/>
      <c r="Q2521" s="20"/>
      <c r="R2521" s="20"/>
      <c r="S2521" s="20"/>
      <c r="T2521" s="20"/>
      <c r="U2521" s="19"/>
    </row>
    <row r="2522" spans="1:21" ht="17">
      <c r="A2522" s="119" t="s">
        <v>2308</v>
      </c>
      <c r="B2522" s="118" t="s">
        <v>2307</v>
      </c>
      <c r="C2522" s="121"/>
      <c r="D2522" s="15" t="s">
        <v>4</v>
      </c>
      <c r="E2522" s="11" t="str">
        <f ca="1">IF(AND(J2522&lt;&gt;"", O2522&lt;&gt;"", TODAY() &gt; O2522, N2522=""), "포스팅 지연",
IF(N2522&lt;&gt;"", "포스팅 완료",
IF(M2522=TRUE, "시술 완료",
IF(L2522=TRUE, "콘텐츠 가이드 전송",
IF(NOT(ISBLANK(J2522)), "예약 확정",
IF(I2522=TRUE, "구글폼 회신",
IF(H2522=TRUE, "구글폼 전송",
IF(G2522=TRUE, "거절",
IF(F2522=TRUE, "회신 수신",
"태핑 완료 회신대기")))))
))))</f>
        <v>회신 수신</v>
      </c>
      <c r="F2522" s="13" t="b">
        <v>1</v>
      </c>
      <c r="G2522" s="13" t="b">
        <v>0</v>
      </c>
      <c r="H2522" s="13" t="b">
        <v>0</v>
      </c>
      <c r="I2522" s="13" t="b">
        <f>IF(COUNTIF([1]!Form_Responses1[[#All],[Instagram account
(ex. idenel_official - Do not put "@")]], LOWER(A2522)) &gt; 0, TRUE, FALSE)</f>
        <v>0</v>
      </c>
      <c r="J2522" s="14"/>
      <c r="K2522" s="11" t="str">
        <f>IFERROR(VLOOKUP(LOWER(A2522), '[1]설문지 응답 시트1'!I:N, 6, FALSE), "")</f>
        <v/>
      </c>
      <c r="L2522" s="13" t="b">
        <v>0</v>
      </c>
      <c r="M2522" s="13" t="b">
        <v>0</v>
      </c>
      <c r="N2522" s="11"/>
      <c r="O2522" s="12" t="str">
        <f>IF(ISBLANK(Table1[[#This Row],[예약일(확정)]]),"",Table1[[#This Row],[예약일(확정)]]+7)</f>
        <v/>
      </c>
      <c r="P2522" s="11"/>
      <c r="Q2522" s="11"/>
      <c r="R2522" s="11"/>
      <c r="S2522" s="11"/>
      <c r="T2522" s="11"/>
      <c r="U2522" s="10"/>
    </row>
    <row r="2523" spans="1:21" ht="17">
      <c r="A2523" s="116" t="s">
        <v>2306</v>
      </c>
      <c r="B2523" s="112" t="s">
        <v>2305</v>
      </c>
      <c r="C2523" s="111"/>
      <c r="D2523" s="24" t="s">
        <v>4</v>
      </c>
      <c r="E2523" s="20" t="str">
        <f ca="1">IF(AND(J2523&lt;&gt;"", O2523&lt;&gt;"", TODAY() &gt; O2523, N2523=""), "포스팅 지연",
IF(N2523&lt;&gt;"", "포스팅 완료",
IF(M2523=TRUE, "시술 완료",
IF(L2523=TRUE, "콘텐츠 가이드 전송",
IF(NOT(ISBLANK(J2523)), "예약 확정",
IF(I2523=TRUE, "구글폼 회신",
IF(H2523=TRUE, "구글폼 전송",
IF(G2523=TRUE, "거절",
IF(F2523=TRUE, "회신 수신",
"태핑 완료 회신대기")))))
))))</f>
        <v>태핑 완료 회신대기</v>
      </c>
      <c r="F2523" s="22" t="b">
        <v>0</v>
      </c>
      <c r="G2523" s="22" t="b">
        <v>0</v>
      </c>
      <c r="H2523" s="22" t="b">
        <v>0</v>
      </c>
      <c r="I2523" s="22" t="b">
        <f>IF(COUNTIF([1]!Form_Responses1[[#All],[Instagram account
(ex. idenel_official - Do not put "@")]], LOWER(A2523)) &gt; 0, TRUE, FALSE)</f>
        <v>0</v>
      </c>
      <c r="J2523" s="23"/>
      <c r="K2523" s="20" t="str">
        <f>IFERROR(VLOOKUP(LOWER(A2523), '[1]설문지 응답 시트1'!I:N, 6, FALSE), "")</f>
        <v/>
      </c>
      <c r="L2523" s="22" t="b">
        <v>0</v>
      </c>
      <c r="M2523" s="22" t="b">
        <v>0</v>
      </c>
      <c r="N2523" s="20"/>
      <c r="O2523" s="21" t="str">
        <f>IF(ISBLANK(Table1[[#This Row],[예약일(확정)]]),"",Table1[[#This Row],[예약일(확정)]]+7)</f>
        <v/>
      </c>
      <c r="P2523" s="20"/>
      <c r="Q2523" s="20"/>
      <c r="R2523" s="20"/>
      <c r="S2523" s="20"/>
      <c r="T2523" s="20"/>
      <c r="U2523" s="19"/>
    </row>
    <row r="2524" spans="1:21" ht="17">
      <c r="A2524" s="119" t="s">
        <v>2304</v>
      </c>
      <c r="B2524" s="118" t="s">
        <v>2303</v>
      </c>
      <c r="C2524" s="121"/>
      <c r="D2524" s="15" t="s">
        <v>4</v>
      </c>
      <c r="E2524" s="11" t="str">
        <f ca="1">IF(AND(J2524&lt;&gt;"", O2524&lt;&gt;"", TODAY() &gt; O2524, N2524=""), "포스팅 지연",
IF(N2524&lt;&gt;"", "포스팅 완료",
IF(M2524=TRUE, "시술 완료",
IF(L2524=TRUE, "콘텐츠 가이드 전송",
IF(NOT(ISBLANK(J2524)), "예약 확정",
IF(I2524=TRUE, "구글폼 회신",
IF(H2524=TRUE, "구글폼 전송",
IF(G2524=TRUE, "거절",
IF(F2524=TRUE, "회신 수신",
"태핑 완료 회신대기")))))
))))</f>
        <v>회신 수신</v>
      </c>
      <c r="F2524" s="13" t="b">
        <v>1</v>
      </c>
      <c r="G2524" s="13" t="b">
        <v>0</v>
      </c>
      <c r="H2524" s="13" t="b">
        <v>0</v>
      </c>
      <c r="I2524" s="13" t="b">
        <f>IF(COUNTIF([1]!Form_Responses1[[#All],[Instagram account
(ex. idenel_official - Do not put "@")]], LOWER(A2524)) &gt; 0, TRUE, FALSE)</f>
        <v>0</v>
      </c>
      <c r="J2524" s="14"/>
      <c r="K2524" s="11" t="str">
        <f>IFERROR(VLOOKUP(LOWER(A2524), '[1]설문지 응답 시트1'!I:N, 6, FALSE), "")</f>
        <v/>
      </c>
      <c r="L2524" s="13" t="b">
        <v>0</v>
      </c>
      <c r="M2524" s="13" t="b">
        <v>0</v>
      </c>
      <c r="N2524" s="11"/>
      <c r="O2524" s="12" t="str">
        <f>IF(ISBLANK(Table1[[#This Row],[예약일(확정)]]),"",Table1[[#This Row],[예약일(확정)]]+7)</f>
        <v/>
      </c>
      <c r="P2524" s="11"/>
      <c r="Q2524" s="11"/>
      <c r="R2524" s="11"/>
      <c r="S2524" s="11"/>
      <c r="T2524" s="11"/>
      <c r="U2524" s="10"/>
    </row>
    <row r="2525" spans="1:21" ht="17">
      <c r="A2525" s="116" t="s">
        <v>2302</v>
      </c>
      <c r="B2525" s="120" t="s">
        <v>2301</v>
      </c>
      <c r="C2525" s="117"/>
      <c r="D2525" s="24" t="s">
        <v>4</v>
      </c>
      <c r="E2525" s="20" t="str">
        <f ca="1">IF(AND(J2525&lt;&gt;"", O2525&lt;&gt;"", TODAY() &gt; O2525, N2525=""), "포스팅 지연",
IF(N2525&lt;&gt;"", "포스팅 완료",
IF(M2525=TRUE, "시술 완료",
IF(L2525=TRUE, "콘텐츠 가이드 전송",
IF(NOT(ISBLANK(J2525)), "예약 확정",
IF(I2525=TRUE, "구글폼 회신",
IF(H2525=TRUE, "구글폼 전송",
IF(G2525=TRUE, "거절",
IF(F2525=TRUE, "회신 수신",
"태핑 완료 회신대기")))))
))))</f>
        <v>태핑 완료 회신대기</v>
      </c>
      <c r="F2525" s="22" t="b">
        <v>0</v>
      </c>
      <c r="G2525" s="22" t="b">
        <v>0</v>
      </c>
      <c r="H2525" s="22" t="b">
        <v>0</v>
      </c>
      <c r="I2525" s="22" t="b">
        <f>IF(COUNTIF([1]!Form_Responses1[[#All],[Instagram account
(ex. idenel_official - Do not put "@")]], LOWER(A2525)) &gt; 0, TRUE, FALSE)</f>
        <v>0</v>
      </c>
      <c r="J2525" s="23"/>
      <c r="K2525" s="20" t="str">
        <f>IFERROR(VLOOKUP(LOWER(A2525), '[1]설문지 응답 시트1'!I:N, 6, FALSE), "")</f>
        <v/>
      </c>
      <c r="L2525" s="22" t="b">
        <v>0</v>
      </c>
      <c r="M2525" s="22" t="b">
        <v>0</v>
      </c>
      <c r="N2525" s="20"/>
      <c r="O2525" s="21" t="str">
        <f>IF(ISBLANK(Table1[[#This Row],[예약일(확정)]]),"",Table1[[#This Row],[예약일(확정)]]+7)</f>
        <v/>
      </c>
      <c r="P2525" s="20"/>
      <c r="Q2525" s="20"/>
      <c r="R2525" s="20"/>
      <c r="S2525" s="20"/>
      <c r="T2525" s="20"/>
      <c r="U2525" s="19"/>
    </row>
    <row r="2526" spans="1:21" ht="17">
      <c r="A2526" s="119" t="s">
        <v>2300</v>
      </c>
      <c r="B2526" s="102" t="s">
        <v>2299</v>
      </c>
      <c r="C2526" s="101"/>
      <c r="D2526" s="15" t="s">
        <v>4</v>
      </c>
      <c r="E2526" s="11" t="str">
        <f ca="1">IF(AND(J2526&lt;&gt;"", O2526&lt;&gt;"", TODAY() &gt; O2526, N2526=""), "포스팅 지연",
IF(N2526&lt;&gt;"", "포스팅 완료",
IF(M2526=TRUE, "시술 완료",
IF(L2526=TRUE, "콘텐츠 가이드 전송",
IF(NOT(ISBLANK(J2526)), "예약 확정",
IF(I2526=TRUE, "구글폼 회신",
IF(H2526=TRUE, "구글폼 전송",
IF(G2526=TRUE, "거절",
IF(F2526=TRUE, "회신 수신",
"태핑 완료 회신대기")))))
))))</f>
        <v>태핑 완료 회신대기</v>
      </c>
      <c r="F2526" s="13" t="b">
        <v>0</v>
      </c>
      <c r="G2526" s="13" t="b">
        <v>0</v>
      </c>
      <c r="H2526" s="13" t="b">
        <v>0</v>
      </c>
      <c r="I2526" s="13" t="b">
        <f>IF(COUNTIF([1]!Form_Responses1[[#All],[Instagram account
(ex. idenel_official - Do not put "@")]], LOWER(A2526)) &gt; 0, TRUE, FALSE)</f>
        <v>0</v>
      </c>
      <c r="J2526" s="14"/>
      <c r="K2526" s="11" t="str">
        <f>IFERROR(VLOOKUP(LOWER(A2526), '[1]설문지 응답 시트1'!I:N, 6, FALSE), "")</f>
        <v/>
      </c>
      <c r="L2526" s="13" t="b">
        <v>0</v>
      </c>
      <c r="M2526" s="13" t="b">
        <v>0</v>
      </c>
      <c r="N2526" s="11"/>
      <c r="O2526" s="12" t="str">
        <f>IF(ISBLANK(Table1[[#This Row],[예약일(확정)]]),"",Table1[[#This Row],[예약일(확정)]]+7)</f>
        <v/>
      </c>
      <c r="P2526" s="11"/>
      <c r="Q2526" s="11"/>
      <c r="R2526" s="11"/>
      <c r="S2526" s="11"/>
      <c r="T2526" s="11"/>
      <c r="U2526" s="10"/>
    </row>
    <row r="2527" spans="1:21" ht="17">
      <c r="A2527" s="119" t="s">
        <v>2298</v>
      </c>
      <c r="B2527" s="118" t="s">
        <v>2297</v>
      </c>
      <c r="C2527" s="117"/>
      <c r="D2527" s="24" t="s">
        <v>4</v>
      </c>
      <c r="E2527" s="20" t="str">
        <f ca="1">IF(AND(J2527&lt;&gt;"", O2527&lt;&gt;"", TODAY() &gt; O2527, N2527=""), "포스팅 지연",
IF(N2527&lt;&gt;"", "포스팅 완료",
IF(M2527=TRUE, "시술 완료",
IF(L2527=TRUE, "콘텐츠 가이드 전송",
IF(NOT(ISBLANK(J2527)), "예약 확정",
IF(I2527=TRUE, "구글폼 회신",
IF(H2527=TRUE, "구글폼 전송",
IF(G2527=TRUE, "거절",
IF(F2527=TRUE, "회신 수신",
"태핑 완료 회신대기")))))
))))</f>
        <v>구글폼 전송</v>
      </c>
      <c r="F2527" s="22" t="b">
        <v>1</v>
      </c>
      <c r="G2527" s="22" t="b">
        <v>0</v>
      </c>
      <c r="H2527" s="22" t="b">
        <v>1</v>
      </c>
      <c r="I2527" s="22" t="b">
        <f>IF(COUNTIF([1]!Form_Responses1[[#All],[Instagram account
(ex. idenel_official - Do not put "@")]], LOWER(A2527)) &gt; 0, TRUE, FALSE)</f>
        <v>0</v>
      </c>
      <c r="J2527" s="23"/>
      <c r="K2527" s="20" t="str">
        <f>IFERROR(VLOOKUP(LOWER(A2527), '[1]설문지 응답 시트1'!I:N, 6, FALSE), "")</f>
        <v/>
      </c>
      <c r="L2527" s="22" t="b">
        <v>0</v>
      </c>
      <c r="M2527" s="22" t="b">
        <v>0</v>
      </c>
      <c r="N2527" s="20"/>
      <c r="O2527" s="21" t="str">
        <f>IF(ISBLANK(Table1[[#This Row],[예약일(확정)]]),"",Table1[[#This Row],[예약일(확정)]]+7)</f>
        <v/>
      </c>
      <c r="P2527" s="20"/>
      <c r="Q2527" s="20"/>
      <c r="R2527" s="20"/>
      <c r="S2527" s="20"/>
      <c r="T2527" s="20"/>
      <c r="U2527" s="19"/>
    </row>
    <row r="2528" spans="1:21" ht="17">
      <c r="A2528" s="116" t="s">
        <v>2296</v>
      </c>
      <c r="B2528" s="112" t="s">
        <v>2295</v>
      </c>
      <c r="C2528" s="101"/>
      <c r="D2528" s="15" t="s">
        <v>4</v>
      </c>
      <c r="E2528" s="11" t="str">
        <f ca="1">IF(AND(J2528&lt;&gt;"", O2528&lt;&gt;"", TODAY() &gt; O2528, N2528=""), "포스팅 지연",
IF(N2528&lt;&gt;"", "포스팅 완료",
IF(M2528=TRUE, "시술 완료",
IF(L2528=TRUE, "콘텐츠 가이드 전송",
IF(NOT(ISBLANK(J2528)), "예약 확정",
IF(I2528=TRUE, "구글폼 회신",
IF(H2528=TRUE, "구글폼 전송",
IF(G2528=TRUE, "거절",
IF(F2528=TRUE, "회신 수신",
"태핑 완료 회신대기")))))
))))</f>
        <v>구글폼 전송</v>
      </c>
      <c r="F2528" s="13" t="b">
        <v>1</v>
      </c>
      <c r="G2528" s="13" t="b">
        <v>0</v>
      </c>
      <c r="H2528" s="13" t="b">
        <v>1</v>
      </c>
      <c r="I2528" s="13" t="b">
        <f>IF(COUNTIF([1]!Form_Responses1[[#All],[Instagram account
(ex. idenel_official - Do not put "@")]], LOWER(A2528)) &gt; 0, TRUE, FALSE)</f>
        <v>0</v>
      </c>
      <c r="J2528" s="14"/>
      <c r="K2528" s="11" t="str">
        <f>IFERROR(VLOOKUP(LOWER(A2528), '[1]설문지 응답 시트1'!I:N, 6, FALSE), "")</f>
        <v/>
      </c>
      <c r="L2528" s="13" t="b">
        <v>0</v>
      </c>
      <c r="M2528" s="13" t="b">
        <v>0</v>
      </c>
      <c r="N2528" s="11"/>
      <c r="O2528" s="12" t="str">
        <f>IF(ISBLANK(Table1[[#This Row],[예약일(확정)]]),"",Table1[[#This Row],[예약일(확정)]]+7)</f>
        <v/>
      </c>
      <c r="P2528" s="11"/>
      <c r="Q2528" s="11"/>
      <c r="R2528" s="11"/>
      <c r="S2528" s="11"/>
      <c r="T2528" s="11"/>
      <c r="U2528" s="10"/>
    </row>
    <row r="2529" spans="1:21" ht="17">
      <c r="A2529" s="119" t="s">
        <v>2294</v>
      </c>
      <c r="B2529" s="118" t="s">
        <v>2293</v>
      </c>
      <c r="C2529" s="117"/>
      <c r="D2529" s="24" t="s">
        <v>4</v>
      </c>
      <c r="E2529" s="20" t="str">
        <f ca="1">IF(AND(J2529&lt;&gt;"", O2529&lt;&gt;"", TODAY() &gt; O2529, N2529=""), "포스팅 지연",
IF(N2529&lt;&gt;"", "포스팅 완료",
IF(M2529=TRUE, "시술 완료",
IF(L2529=TRUE, "콘텐츠 가이드 전송",
IF(NOT(ISBLANK(J2529)), "예약 확정",
IF(I2529=TRUE, "구글폼 회신",
IF(H2529=TRUE, "구글폼 전송",
IF(G2529=TRUE, "거절",
IF(F2529=TRUE, "회신 수신",
"태핑 완료 회신대기")))))
))))</f>
        <v>구글폼 전송</v>
      </c>
      <c r="F2529" s="22" t="b">
        <v>1</v>
      </c>
      <c r="G2529" s="22" t="b">
        <v>0</v>
      </c>
      <c r="H2529" s="22" t="b">
        <v>1</v>
      </c>
      <c r="I2529" s="22" t="b">
        <f>IF(COUNTIF([1]!Form_Responses1[[#All],[Instagram account
(ex. idenel_official - Do not put "@")]], LOWER(A2529)) &gt; 0, TRUE, FALSE)</f>
        <v>0</v>
      </c>
      <c r="J2529" s="23"/>
      <c r="K2529" s="20" t="str">
        <f>IFERROR(VLOOKUP(LOWER(A2529), '[1]설문지 응답 시트1'!I:N, 6, FALSE), "")</f>
        <v/>
      </c>
      <c r="L2529" s="22" t="b">
        <v>0</v>
      </c>
      <c r="M2529" s="22" t="b">
        <v>0</v>
      </c>
      <c r="N2529" s="20"/>
      <c r="O2529" s="21" t="str">
        <f>IF(ISBLANK(Table1[[#This Row],[예약일(확정)]]),"",Table1[[#This Row],[예약일(확정)]]+7)</f>
        <v/>
      </c>
      <c r="P2529" s="20"/>
      <c r="Q2529" s="20"/>
      <c r="R2529" s="20"/>
      <c r="S2529" s="20"/>
      <c r="T2529" s="20"/>
      <c r="U2529" s="19"/>
    </row>
    <row r="2530" spans="1:21" ht="17">
      <c r="A2530" s="119" t="s">
        <v>2292</v>
      </c>
      <c r="B2530" s="102" t="s">
        <v>2291</v>
      </c>
      <c r="C2530" s="101"/>
      <c r="D2530" s="15" t="s">
        <v>4</v>
      </c>
      <c r="E2530" s="11" t="str">
        <f ca="1">IF(AND(J2530&lt;&gt;"", O2530&lt;&gt;"", TODAY() &gt; O2530, N2530=""), "포스팅 지연",
IF(N2530&lt;&gt;"", "포스팅 완료",
IF(M2530=TRUE, "시술 완료",
IF(L2530=TRUE, "콘텐츠 가이드 전송",
IF(NOT(ISBLANK(J2530)), "예약 확정",
IF(I2530=TRUE, "구글폼 회신",
IF(H2530=TRUE, "구글폼 전송",
IF(G2530=TRUE, "거절",
IF(F2530=TRUE, "회신 수신",
"태핑 완료 회신대기")))))
))))</f>
        <v>포스팅 완료</v>
      </c>
      <c r="F2530" s="13" t="b">
        <v>1</v>
      </c>
      <c r="G2530" s="13" t="b">
        <v>0</v>
      </c>
      <c r="H2530" s="13" t="b">
        <v>1</v>
      </c>
      <c r="I2530" s="13" t="b">
        <f>IF(COUNTIF([1]!Form_Responses1[[#All],[Instagram account
(ex. idenel_official - Do not put "@")]], LOWER(A2530)) &gt; 0, TRUE, FALSE)</f>
        <v>0</v>
      </c>
      <c r="J2530" s="14">
        <v>45881.645833333336</v>
      </c>
      <c r="K2530" s="11" t="s">
        <v>545</v>
      </c>
      <c r="L2530" s="13" t="b">
        <v>0</v>
      </c>
      <c r="M2530" s="13" t="b">
        <v>0</v>
      </c>
      <c r="N2530" s="58" t="s">
        <v>2290</v>
      </c>
      <c r="O2530" s="12">
        <f>IF(ISBLANK(Table1[[#This Row],[예약일(확정)]]),"",Table1[[#This Row],[예약일(확정)]]+7)</f>
        <v>45888.645833333336</v>
      </c>
      <c r="P2530" s="11"/>
      <c r="Q2530" s="11"/>
      <c r="R2530" s="11"/>
      <c r="S2530" s="11"/>
      <c r="T2530" s="11"/>
      <c r="U2530" s="10"/>
    </row>
    <row r="2531" spans="1:21" ht="17">
      <c r="A2531" s="119" t="s">
        <v>2289</v>
      </c>
      <c r="B2531" s="118" t="s">
        <v>2288</v>
      </c>
      <c r="C2531" s="117"/>
      <c r="D2531" s="24" t="s">
        <v>4</v>
      </c>
      <c r="E2531" s="20" t="str">
        <f ca="1">IF(AND(J2531&lt;&gt;"", O2531&lt;&gt;"", TODAY() &gt; O2531, N2531=""), "포스팅 지연",
IF(N2531&lt;&gt;"", "포스팅 완료",
IF(M2531=TRUE, "시술 완료",
IF(L2531=TRUE, "콘텐츠 가이드 전송",
IF(NOT(ISBLANK(J2531)), "예약 확정",
IF(I2531=TRUE, "구글폼 회신",
IF(H2531=TRUE, "구글폼 전송",
IF(G2531=TRUE, "거절",
IF(F2531=TRUE, "회신 수신",
"태핑 완료 회신대기")))))
))))</f>
        <v>태핑 완료 회신대기</v>
      </c>
      <c r="F2531" s="22" t="b">
        <v>0</v>
      </c>
      <c r="G2531" s="22" t="b">
        <v>0</v>
      </c>
      <c r="H2531" s="22" t="b">
        <v>0</v>
      </c>
      <c r="I2531" s="22" t="b">
        <f>IF(COUNTIF([1]!Form_Responses1[[#All],[Instagram account
(ex. idenel_official - Do not put "@")]], LOWER(A2531)) &gt; 0, TRUE, FALSE)</f>
        <v>0</v>
      </c>
      <c r="J2531" s="23"/>
      <c r="K2531" s="20" t="str">
        <f>IFERROR(VLOOKUP(LOWER(A2531), '[1]설문지 응답 시트1'!I:N, 6, FALSE), "")</f>
        <v/>
      </c>
      <c r="L2531" s="22" t="b">
        <v>0</v>
      </c>
      <c r="M2531" s="22" t="b">
        <v>0</v>
      </c>
      <c r="N2531" s="20"/>
      <c r="O2531" s="21" t="str">
        <f>IF(ISBLANK(Table1[[#This Row],[예약일(확정)]]),"",Table1[[#This Row],[예약일(확정)]]+7)</f>
        <v/>
      </c>
      <c r="P2531" s="20"/>
      <c r="Q2531" s="20"/>
      <c r="R2531" s="20"/>
      <c r="S2531" s="20"/>
      <c r="T2531" s="20"/>
      <c r="U2531" s="19"/>
    </row>
    <row r="2532" spans="1:21" ht="17">
      <c r="A2532" s="119" t="s">
        <v>2287</v>
      </c>
      <c r="B2532" s="118" t="s">
        <v>2286</v>
      </c>
      <c r="C2532" s="121"/>
      <c r="D2532" s="15" t="s">
        <v>4</v>
      </c>
      <c r="E2532" s="11" t="str">
        <f ca="1">IF(AND(J2532&lt;&gt;"", O2532&lt;&gt;"", TODAY() &gt; O2532, N2532=""), "포스팅 지연",
IF(N2532&lt;&gt;"", "포스팅 완료",
IF(M2532=TRUE, "시술 완료",
IF(L2532=TRUE, "콘텐츠 가이드 전송",
IF(NOT(ISBLANK(J2532)), "예약 확정",
IF(I2532=TRUE, "구글폼 회신",
IF(H2532=TRUE, "구글폼 전송",
IF(G2532=TRUE, "거절",
IF(F2532=TRUE, "회신 수신",
"태핑 완료 회신대기")))))
))))</f>
        <v>회신 수신</v>
      </c>
      <c r="F2532" s="13" t="b">
        <v>1</v>
      </c>
      <c r="G2532" s="13" t="b">
        <v>0</v>
      </c>
      <c r="H2532" s="13" t="b">
        <v>0</v>
      </c>
      <c r="I2532" s="13" t="b">
        <f>IF(COUNTIF([1]!Form_Responses1[[#All],[Instagram account
(ex. idenel_official - Do not put "@")]], LOWER(A2532)) &gt; 0, TRUE, FALSE)</f>
        <v>0</v>
      </c>
      <c r="J2532" s="14"/>
      <c r="K2532" s="11" t="str">
        <f>IFERROR(VLOOKUP(LOWER(A2532), '[1]설문지 응답 시트1'!I:N, 6, FALSE), "")</f>
        <v/>
      </c>
      <c r="L2532" s="13" t="b">
        <v>0</v>
      </c>
      <c r="M2532" s="13" t="b">
        <v>0</v>
      </c>
      <c r="N2532" s="11"/>
      <c r="O2532" s="12" t="str">
        <f>IF(ISBLANK(Table1[[#This Row],[예약일(확정)]]),"",Table1[[#This Row],[예약일(확정)]]+7)</f>
        <v/>
      </c>
      <c r="P2532" s="11"/>
      <c r="Q2532" s="11"/>
      <c r="R2532" s="11"/>
      <c r="S2532" s="11"/>
      <c r="T2532" s="11"/>
      <c r="U2532" s="10"/>
    </row>
    <row r="2533" spans="1:21" ht="17">
      <c r="A2533" s="116" t="s">
        <v>2285</v>
      </c>
      <c r="B2533" s="112" t="s">
        <v>2284</v>
      </c>
      <c r="C2533" s="111"/>
      <c r="D2533" s="24" t="s">
        <v>4</v>
      </c>
      <c r="E2533" s="20" t="str">
        <f ca="1">IF(AND(J2533&lt;&gt;"", O2533&lt;&gt;"", TODAY() &gt; O2533, N2533=""), "포스팅 지연",
IF(N2533&lt;&gt;"", "포스팅 완료",
IF(M2533=TRUE, "시술 완료",
IF(L2533=TRUE, "콘텐츠 가이드 전송",
IF(NOT(ISBLANK(J2533)), "예약 확정",
IF(I2533=TRUE, "구글폼 회신",
IF(H2533=TRUE, "구글폼 전송",
IF(G2533=TRUE, "거절",
IF(F2533=TRUE, "회신 수신",
"태핑 완료 회신대기")))))
))))</f>
        <v>태핑 완료 회신대기</v>
      </c>
      <c r="F2533" s="22" t="b">
        <v>0</v>
      </c>
      <c r="G2533" s="22" t="b">
        <v>0</v>
      </c>
      <c r="H2533" s="22" t="b">
        <v>0</v>
      </c>
      <c r="I2533" s="22" t="b">
        <f>IF(COUNTIF([1]!Form_Responses1[[#All],[Instagram account
(ex. idenel_official - Do not put "@")]], LOWER(A2533)) &gt; 0, TRUE, FALSE)</f>
        <v>0</v>
      </c>
      <c r="J2533" s="23"/>
      <c r="K2533" s="20" t="str">
        <f>IFERROR(VLOOKUP(LOWER(A2533), '[1]설문지 응답 시트1'!I:N, 6, FALSE), "")</f>
        <v/>
      </c>
      <c r="L2533" s="22" t="b">
        <v>0</v>
      </c>
      <c r="M2533" s="22" t="b">
        <v>0</v>
      </c>
      <c r="N2533" s="20"/>
      <c r="O2533" s="21" t="str">
        <f>IF(ISBLANK(Table1[[#This Row],[예약일(확정)]]),"",Table1[[#This Row],[예약일(확정)]]+7)</f>
        <v/>
      </c>
      <c r="P2533" s="20"/>
      <c r="Q2533" s="20"/>
      <c r="R2533" s="20"/>
      <c r="S2533" s="20"/>
      <c r="T2533" s="20"/>
      <c r="U2533" s="19"/>
    </row>
    <row r="2534" spans="1:21" ht="17">
      <c r="A2534" s="119" t="s">
        <v>2283</v>
      </c>
      <c r="B2534" s="118" t="s">
        <v>2282</v>
      </c>
      <c r="C2534" s="121"/>
      <c r="D2534" s="15" t="s">
        <v>4</v>
      </c>
      <c r="E2534" s="11" t="str">
        <f ca="1">IF(AND(J2534&lt;&gt;"", O2534&lt;&gt;"", TODAY() &gt; O2534, N2534=""), "포스팅 지연",
IF(N2534&lt;&gt;"", "포스팅 완료",
IF(M2534=TRUE, "시술 완료",
IF(L2534=TRUE, "콘텐츠 가이드 전송",
IF(NOT(ISBLANK(J2534)), "예약 확정",
IF(I2534=TRUE, "구글폼 회신",
IF(H2534=TRUE, "구글폼 전송",
IF(G2534=TRUE, "거절",
IF(F2534=TRUE, "회신 수신",
"태핑 완료 회신대기")))))
))))</f>
        <v>태핑 완료 회신대기</v>
      </c>
      <c r="F2534" s="13" t="b">
        <v>0</v>
      </c>
      <c r="G2534" s="13" t="b">
        <v>0</v>
      </c>
      <c r="H2534" s="13" t="b">
        <v>0</v>
      </c>
      <c r="I2534" s="13" t="b">
        <f>IF(COUNTIF([1]!Form_Responses1[[#All],[Instagram account
(ex. idenel_official - Do not put "@")]], LOWER(A2534)) &gt; 0, TRUE, FALSE)</f>
        <v>0</v>
      </c>
      <c r="J2534" s="14"/>
      <c r="K2534" s="11" t="str">
        <f>IFERROR(VLOOKUP(LOWER(A2534), '[1]설문지 응답 시트1'!I:N, 6, FALSE), "")</f>
        <v/>
      </c>
      <c r="L2534" s="13" t="b">
        <v>0</v>
      </c>
      <c r="M2534" s="13" t="b">
        <v>0</v>
      </c>
      <c r="N2534" s="11"/>
      <c r="O2534" s="12" t="str">
        <f>IF(ISBLANK(Table1[[#This Row],[예약일(확정)]]),"",Table1[[#This Row],[예약일(확정)]]+7)</f>
        <v/>
      </c>
      <c r="P2534" s="11"/>
      <c r="Q2534" s="11"/>
      <c r="R2534" s="11"/>
      <c r="S2534" s="11"/>
      <c r="T2534" s="11"/>
      <c r="U2534" s="10"/>
    </row>
    <row r="2535" spans="1:21" ht="17">
      <c r="A2535" s="116" t="s">
        <v>2281</v>
      </c>
      <c r="B2535" s="112" t="s">
        <v>2280</v>
      </c>
      <c r="C2535" s="111"/>
      <c r="D2535" s="24" t="s">
        <v>4</v>
      </c>
      <c r="E2535" s="20" t="str">
        <f ca="1">IF(AND(J2535&lt;&gt;"", O2535&lt;&gt;"", TODAY() &gt; O2535, N2535=""), "포스팅 지연",
IF(N2535&lt;&gt;"", "포스팅 완료",
IF(M2535=TRUE, "시술 완료",
IF(L2535=TRUE, "콘텐츠 가이드 전송",
IF(NOT(ISBLANK(J2535)), "예약 확정",
IF(I2535=TRUE, "구글폼 회신",
IF(H2535=TRUE, "구글폼 전송",
IF(G2535=TRUE, "거절",
IF(F2535=TRUE, "회신 수신",
"태핑 완료 회신대기")))))
))))</f>
        <v>회신 수신</v>
      </c>
      <c r="F2535" s="22" t="b">
        <v>1</v>
      </c>
      <c r="G2535" s="22" t="b">
        <v>0</v>
      </c>
      <c r="H2535" s="22" t="b">
        <v>0</v>
      </c>
      <c r="I2535" s="22" t="b">
        <f>IF(COUNTIF([1]!Form_Responses1[[#All],[Instagram account
(ex. idenel_official - Do not put "@")]], LOWER(A2535)) &gt; 0, TRUE, FALSE)</f>
        <v>0</v>
      </c>
      <c r="J2535" s="23"/>
      <c r="K2535" s="20" t="str">
        <f>IFERROR(VLOOKUP(LOWER(A2535), '[1]설문지 응답 시트1'!I:N, 6, FALSE), "")</f>
        <v/>
      </c>
      <c r="L2535" s="22" t="b">
        <v>0</v>
      </c>
      <c r="M2535" s="22" t="b">
        <v>0</v>
      </c>
      <c r="N2535" s="20"/>
      <c r="O2535" s="21" t="str">
        <f>IF(ISBLANK(Table1[[#This Row],[예약일(확정)]]),"",Table1[[#This Row],[예약일(확정)]]+7)</f>
        <v/>
      </c>
      <c r="P2535" s="20"/>
      <c r="Q2535" s="20"/>
      <c r="R2535" s="20"/>
      <c r="S2535" s="20"/>
      <c r="T2535" s="20"/>
      <c r="U2535" s="19"/>
    </row>
    <row r="2536" spans="1:21" ht="17">
      <c r="A2536" s="116" t="s">
        <v>2279</v>
      </c>
      <c r="B2536" s="120" t="s">
        <v>2278</v>
      </c>
      <c r="C2536" s="121"/>
      <c r="D2536" s="15" t="s">
        <v>4</v>
      </c>
      <c r="E2536" s="11" t="str">
        <f ca="1">IF(AND(J2536&lt;&gt;"", O2536&lt;&gt;"", TODAY() &gt; O2536, N2536=""), "포스팅 지연",
IF(N2536&lt;&gt;"", "포스팅 완료",
IF(M2536=TRUE, "시술 완료",
IF(L2536=TRUE, "콘텐츠 가이드 전송",
IF(NOT(ISBLANK(J2536)), "예약 확정",
IF(I2536=TRUE, "구글폼 회신",
IF(H2536=TRUE, "구글폼 전송",
IF(G2536=TRUE, "거절",
IF(F2536=TRUE, "회신 수신",
"태핑 완료 회신대기")))))
))))</f>
        <v>태핑 완료 회신대기</v>
      </c>
      <c r="F2536" s="13" t="b">
        <v>0</v>
      </c>
      <c r="G2536" s="13" t="b">
        <v>0</v>
      </c>
      <c r="H2536" s="13" t="b">
        <v>0</v>
      </c>
      <c r="I2536" s="13" t="b">
        <f>IF(COUNTIF([1]!Form_Responses1[[#All],[Instagram account
(ex. idenel_official - Do not put "@")]], LOWER(A2536)) &gt; 0, TRUE, FALSE)</f>
        <v>0</v>
      </c>
      <c r="J2536" s="14"/>
      <c r="K2536" s="11" t="str">
        <f>IFERROR(VLOOKUP(LOWER(A2536), '[1]설문지 응답 시트1'!I:N, 6, FALSE), "")</f>
        <v/>
      </c>
      <c r="L2536" s="13" t="b">
        <v>0</v>
      </c>
      <c r="M2536" s="13" t="b">
        <v>0</v>
      </c>
      <c r="N2536" s="11"/>
      <c r="O2536" s="12" t="str">
        <f>IF(ISBLANK(Table1[[#This Row],[예약일(확정)]]),"",Table1[[#This Row],[예약일(확정)]]+7)</f>
        <v/>
      </c>
      <c r="P2536" s="11"/>
      <c r="Q2536" s="11"/>
      <c r="R2536" s="11"/>
      <c r="S2536" s="11"/>
      <c r="T2536" s="11"/>
      <c r="U2536" s="10"/>
    </row>
    <row r="2537" spans="1:21" ht="17">
      <c r="A2537" s="119" t="s">
        <v>2277</v>
      </c>
      <c r="B2537" s="102" t="s">
        <v>2276</v>
      </c>
      <c r="C2537" s="111"/>
      <c r="D2537" s="24" t="s">
        <v>4</v>
      </c>
      <c r="E2537" s="20" t="str">
        <f ca="1">IF(AND(J2537&lt;&gt;"", O2537&lt;&gt;"", TODAY() &gt; O2537, N2537=""), "포스팅 지연",
IF(N2537&lt;&gt;"", "포스팅 완료",
IF(M2537=TRUE, "시술 완료",
IF(L2537=TRUE, "콘텐츠 가이드 전송",
IF(NOT(ISBLANK(J2537)), "예약 확정",
IF(I2537=TRUE, "구글폼 회신",
IF(H2537=TRUE, "구글폼 전송",
IF(G2537=TRUE, "거절",
IF(F2537=TRUE, "회신 수신",
"태핑 완료 회신대기")))))
))))</f>
        <v>태핑 완료 회신대기</v>
      </c>
      <c r="F2537" s="22" t="b">
        <v>0</v>
      </c>
      <c r="G2537" s="22" t="b">
        <v>0</v>
      </c>
      <c r="H2537" s="22" t="b">
        <v>0</v>
      </c>
      <c r="I2537" s="22" t="b">
        <f>IF(COUNTIF([1]!Form_Responses1[[#All],[Instagram account
(ex. idenel_official - Do not put "@")]], LOWER(A2537)) &gt; 0, TRUE, FALSE)</f>
        <v>0</v>
      </c>
      <c r="J2537" s="23"/>
      <c r="K2537" s="20" t="str">
        <f>IFERROR(VLOOKUP(LOWER(A2537), '[1]설문지 응답 시트1'!I:N, 6, FALSE), "")</f>
        <v/>
      </c>
      <c r="L2537" s="22" t="b">
        <v>0</v>
      </c>
      <c r="M2537" s="22" t="b">
        <v>0</v>
      </c>
      <c r="N2537" s="20"/>
      <c r="O2537" s="21" t="str">
        <f>IF(ISBLANK(Table1[[#This Row],[예약일(확정)]]),"",Table1[[#This Row],[예약일(확정)]]+7)</f>
        <v/>
      </c>
      <c r="P2537" s="20"/>
      <c r="Q2537" s="20"/>
      <c r="R2537" s="20"/>
      <c r="S2537" s="20"/>
      <c r="T2537" s="20"/>
      <c r="U2537" s="19"/>
    </row>
    <row r="2538" spans="1:21" ht="17">
      <c r="A2538" s="116" t="s">
        <v>2275</v>
      </c>
      <c r="B2538" s="120" t="s">
        <v>2274</v>
      </c>
      <c r="C2538" s="121"/>
      <c r="D2538" s="15" t="s">
        <v>4</v>
      </c>
      <c r="E2538" s="11" t="str">
        <f ca="1">IF(AND(J2538&lt;&gt;"", O2538&lt;&gt;"", TODAY() &gt; O2538, N2538=""), "포스팅 지연",
IF(N2538&lt;&gt;"", "포스팅 완료",
IF(M2538=TRUE, "시술 완료",
IF(L2538=TRUE, "콘텐츠 가이드 전송",
IF(NOT(ISBLANK(J2538)), "예약 확정",
IF(I2538=TRUE, "구글폼 회신",
IF(H2538=TRUE, "구글폼 전송",
IF(G2538=TRUE, "거절",
IF(F2538=TRUE, "회신 수신",
"태핑 완료 회신대기")))))
))))</f>
        <v>태핑 완료 회신대기</v>
      </c>
      <c r="F2538" s="13" t="b">
        <v>0</v>
      </c>
      <c r="G2538" s="13" t="b">
        <v>0</v>
      </c>
      <c r="H2538" s="13" t="b">
        <v>0</v>
      </c>
      <c r="I2538" s="13" t="b">
        <f>IF(COUNTIF([1]!Form_Responses1[[#All],[Instagram account
(ex. idenel_official - Do not put "@")]], LOWER(A2538)) &gt; 0, TRUE, FALSE)</f>
        <v>0</v>
      </c>
      <c r="J2538" s="14"/>
      <c r="K2538" s="11" t="str">
        <f>IFERROR(VLOOKUP(LOWER(A2538), '[1]설문지 응답 시트1'!I:N, 6, FALSE), "")</f>
        <v/>
      </c>
      <c r="L2538" s="13" t="b">
        <v>0</v>
      </c>
      <c r="M2538" s="13" t="b">
        <v>0</v>
      </c>
      <c r="N2538" s="11"/>
      <c r="O2538" s="12" t="str">
        <f>IF(ISBLANK(Table1[[#This Row],[예약일(확정)]]),"",Table1[[#This Row],[예약일(확정)]]+7)</f>
        <v/>
      </c>
      <c r="P2538" s="11"/>
      <c r="Q2538" s="11"/>
      <c r="R2538" s="11"/>
      <c r="S2538" s="11"/>
      <c r="T2538" s="11"/>
      <c r="U2538" s="10"/>
    </row>
    <row r="2539" spans="1:21" ht="17">
      <c r="A2539" s="119" t="s">
        <v>2273</v>
      </c>
      <c r="B2539" s="102" t="s">
        <v>2272</v>
      </c>
      <c r="C2539" s="111"/>
      <c r="D2539" s="24" t="s">
        <v>4</v>
      </c>
      <c r="E2539" s="20" t="str">
        <f ca="1">IF(AND(J2539&lt;&gt;"", O2539&lt;&gt;"", TODAY() &gt; O2539, N2539=""), "포스팅 지연",
IF(N2539&lt;&gt;"", "포스팅 완료",
IF(M2539=TRUE, "시술 완료",
IF(L2539=TRUE, "콘텐츠 가이드 전송",
IF(NOT(ISBLANK(J2539)), "예약 확정",
IF(I2539=TRUE, "구글폼 회신",
IF(H2539=TRUE, "구글폼 전송",
IF(G2539=TRUE, "거절",
IF(F2539=TRUE, "회신 수신",
"태핑 완료 회신대기")))))
))))</f>
        <v>태핑 완료 회신대기</v>
      </c>
      <c r="F2539" s="22" t="b">
        <v>0</v>
      </c>
      <c r="G2539" s="22" t="b">
        <v>0</v>
      </c>
      <c r="H2539" s="22" t="b">
        <v>0</v>
      </c>
      <c r="I2539" s="22" t="b">
        <f>IF(COUNTIF([1]!Form_Responses1[[#All],[Instagram account
(ex. idenel_official - Do not put "@")]], LOWER(A2539)) &gt; 0, TRUE, FALSE)</f>
        <v>0</v>
      </c>
      <c r="J2539" s="23"/>
      <c r="K2539" s="20" t="str">
        <f>IFERROR(VLOOKUP(LOWER(A2539), '[1]설문지 응답 시트1'!I:N, 6, FALSE), "")</f>
        <v/>
      </c>
      <c r="L2539" s="22" t="b">
        <v>0</v>
      </c>
      <c r="M2539" s="22" t="b">
        <v>0</v>
      </c>
      <c r="N2539" s="20"/>
      <c r="O2539" s="21" t="str">
        <f>IF(ISBLANK(Table1[[#This Row],[예약일(확정)]]),"",Table1[[#This Row],[예약일(확정)]]+7)</f>
        <v/>
      </c>
      <c r="P2539" s="20"/>
      <c r="Q2539" s="20"/>
      <c r="R2539" s="20"/>
      <c r="S2539" s="20"/>
      <c r="T2539" s="20"/>
      <c r="U2539" s="19"/>
    </row>
    <row r="2540" spans="1:21" ht="17">
      <c r="A2540" s="119" t="s">
        <v>2271</v>
      </c>
      <c r="B2540" s="118" t="s">
        <v>2270</v>
      </c>
      <c r="C2540" s="121"/>
      <c r="D2540" s="15" t="s">
        <v>4</v>
      </c>
      <c r="E2540" s="11" t="str">
        <f ca="1">IF(AND(J2540&lt;&gt;"", O2540&lt;&gt;"", TODAY() &gt; O2540, N2540=""), "포스팅 지연",
IF(N2540&lt;&gt;"", "포스팅 완료",
IF(M2540=TRUE, "시술 완료",
IF(L2540=TRUE, "콘텐츠 가이드 전송",
IF(NOT(ISBLANK(J2540)), "예약 확정",
IF(I2540=TRUE, "구글폼 회신",
IF(H2540=TRUE, "구글폼 전송",
IF(G2540=TRUE, "거절",
IF(F2540=TRUE, "회신 수신",
"태핑 완료 회신대기")))))
))))</f>
        <v>태핑 완료 회신대기</v>
      </c>
      <c r="F2540" s="13" t="b">
        <v>0</v>
      </c>
      <c r="G2540" s="13" t="b">
        <v>0</v>
      </c>
      <c r="H2540" s="13" t="b">
        <v>0</v>
      </c>
      <c r="I2540" s="13" t="b">
        <f>IF(COUNTIF([1]!Form_Responses1[[#All],[Instagram account
(ex. idenel_official - Do not put "@")]], LOWER(A2540)) &gt; 0, TRUE, FALSE)</f>
        <v>0</v>
      </c>
      <c r="J2540" s="14"/>
      <c r="K2540" s="11" t="str">
        <f>IFERROR(VLOOKUP(LOWER(A2540), '[1]설문지 응답 시트1'!I:N, 6, FALSE), "")</f>
        <v/>
      </c>
      <c r="L2540" s="13" t="b">
        <v>0</v>
      </c>
      <c r="M2540" s="13" t="b">
        <v>0</v>
      </c>
      <c r="N2540" s="11"/>
      <c r="O2540" s="12" t="str">
        <f>IF(ISBLANK(Table1[[#This Row],[예약일(확정)]]),"",Table1[[#This Row],[예약일(확정)]]+7)</f>
        <v/>
      </c>
      <c r="P2540" s="11"/>
      <c r="Q2540" s="11"/>
      <c r="R2540" s="11"/>
      <c r="S2540" s="11"/>
      <c r="T2540" s="11"/>
      <c r="U2540" s="10"/>
    </row>
    <row r="2541" spans="1:21" ht="17">
      <c r="A2541" s="116" t="s">
        <v>2269</v>
      </c>
      <c r="B2541" s="112" t="s">
        <v>2268</v>
      </c>
      <c r="C2541" s="111"/>
      <c r="D2541" s="24" t="s">
        <v>4</v>
      </c>
      <c r="E2541" s="20" t="str">
        <f ca="1">IF(AND(J2541&lt;&gt;"", O2541&lt;&gt;"", TODAY() &gt; O2541, N2541=""), "포스팅 지연",
IF(N2541&lt;&gt;"", "포스팅 완료",
IF(M2541=TRUE, "시술 완료",
IF(L2541=TRUE, "콘텐츠 가이드 전송",
IF(NOT(ISBLANK(J2541)), "예약 확정",
IF(I2541=TRUE, "구글폼 회신",
IF(H2541=TRUE, "구글폼 전송",
IF(G2541=TRUE, "거절",
IF(F2541=TRUE, "회신 수신",
"태핑 완료 회신대기")))))
))))</f>
        <v>태핑 완료 회신대기</v>
      </c>
      <c r="F2541" s="22" t="b">
        <v>0</v>
      </c>
      <c r="G2541" s="22" t="b">
        <v>0</v>
      </c>
      <c r="H2541" s="22" t="b">
        <v>0</v>
      </c>
      <c r="I2541" s="22" t="b">
        <f>IF(COUNTIF([1]!Form_Responses1[[#All],[Instagram account
(ex. idenel_official - Do not put "@")]], LOWER(A2541)) &gt; 0, TRUE, FALSE)</f>
        <v>0</v>
      </c>
      <c r="J2541" s="23"/>
      <c r="K2541" s="20" t="str">
        <f>IFERROR(VLOOKUP(LOWER(A2541), '[1]설문지 응답 시트1'!I:N, 6, FALSE), "")</f>
        <v/>
      </c>
      <c r="L2541" s="22" t="b">
        <v>0</v>
      </c>
      <c r="M2541" s="22" t="b">
        <v>0</v>
      </c>
      <c r="N2541" s="20"/>
      <c r="O2541" s="21" t="str">
        <f>IF(ISBLANK(Table1[[#This Row],[예약일(확정)]]),"",Table1[[#This Row],[예약일(확정)]]+7)</f>
        <v/>
      </c>
      <c r="P2541" s="20"/>
      <c r="Q2541" s="20"/>
      <c r="R2541" s="20"/>
      <c r="S2541" s="20"/>
      <c r="T2541" s="20"/>
      <c r="U2541" s="19"/>
    </row>
    <row r="2542" spans="1:21" ht="17">
      <c r="A2542" s="119" t="s">
        <v>2267</v>
      </c>
      <c r="B2542" s="118" t="s">
        <v>2266</v>
      </c>
      <c r="C2542" s="121"/>
      <c r="D2542" s="15" t="s">
        <v>4</v>
      </c>
      <c r="E2542" s="11" t="str">
        <f ca="1">IF(AND(J2542&lt;&gt;"", O2542&lt;&gt;"", TODAY() &gt; O2542, N2542=""), "포스팅 지연",
IF(N2542&lt;&gt;"", "포스팅 완료",
IF(M2542=TRUE, "시술 완료",
IF(L2542=TRUE, "콘텐츠 가이드 전송",
IF(NOT(ISBLANK(J2542)), "예약 확정",
IF(I2542=TRUE, "구글폼 회신",
IF(H2542=TRUE, "구글폼 전송",
IF(G2542=TRUE, "거절",
IF(F2542=TRUE, "회신 수신",
"태핑 완료 회신대기")))))
))))</f>
        <v>회신 수신</v>
      </c>
      <c r="F2542" s="13" t="b">
        <v>1</v>
      </c>
      <c r="G2542" s="13" t="b">
        <v>0</v>
      </c>
      <c r="H2542" s="13" t="b">
        <v>0</v>
      </c>
      <c r="I2542" s="13" t="b">
        <f>IF(COUNTIF([1]!Form_Responses1[[#All],[Instagram account
(ex. idenel_official - Do not put "@")]], LOWER(A2542)) &gt; 0, TRUE, FALSE)</f>
        <v>0</v>
      </c>
      <c r="J2542" s="14"/>
      <c r="K2542" s="11" t="str">
        <f>IFERROR(VLOOKUP(LOWER(A2542), '[1]설문지 응답 시트1'!I:N, 6, FALSE), "")</f>
        <v/>
      </c>
      <c r="L2542" s="13" t="b">
        <v>0</v>
      </c>
      <c r="M2542" s="13" t="b">
        <v>0</v>
      </c>
      <c r="N2542" s="11"/>
      <c r="O2542" s="12" t="str">
        <f>IF(ISBLANK(Table1[[#This Row],[예약일(확정)]]),"",Table1[[#This Row],[예약일(확정)]]+7)</f>
        <v/>
      </c>
      <c r="P2542" s="11"/>
      <c r="Q2542" s="11"/>
      <c r="R2542" s="11"/>
      <c r="S2542" s="11"/>
      <c r="T2542" s="11"/>
      <c r="U2542" s="10"/>
    </row>
    <row r="2543" spans="1:21" ht="17">
      <c r="A2543" s="116" t="s">
        <v>2265</v>
      </c>
      <c r="B2543" s="120" t="s">
        <v>2264</v>
      </c>
      <c r="C2543" s="117"/>
      <c r="D2543" s="24" t="s">
        <v>4</v>
      </c>
      <c r="E2543" s="20" t="str">
        <f ca="1">IF(AND(J2543&lt;&gt;"", O2543&lt;&gt;"", TODAY() &gt; O2543, N2543=""), "포스팅 지연",
IF(N2543&lt;&gt;"", "포스팅 완료",
IF(M2543=TRUE, "시술 완료",
IF(L2543=TRUE, "콘텐츠 가이드 전송",
IF(NOT(ISBLANK(J2543)), "예약 확정",
IF(I2543=TRUE, "구글폼 회신",
IF(H2543=TRUE, "구글폼 전송",
IF(G2543=TRUE, "거절",
IF(F2543=TRUE, "회신 수신",
"태핑 완료 회신대기")))))
))))</f>
        <v>태핑 완료 회신대기</v>
      </c>
      <c r="F2543" s="22" t="b">
        <v>0</v>
      </c>
      <c r="G2543" s="22" t="b">
        <v>0</v>
      </c>
      <c r="H2543" s="22" t="b">
        <v>0</v>
      </c>
      <c r="I2543" s="22" t="b">
        <f>IF(COUNTIF([1]!Form_Responses1[[#All],[Instagram account
(ex. idenel_official - Do not put "@")]], LOWER(A2543)) &gt; 0, TRUE, FALSE)</f>
        <v>0</v>
      </c>
      <c r="J2543" s="23"/>
      <c r="K2543" s="20" t="str">
        <f>IFERROR(VLOOKUP(LOWER(A2543), '[1]설문지 응답 시트1'!I:N, 6, FALSE), "")</f>
        <v/>
      </c>
      <c r="L2543" s="22" t="b">
        <v>0</v>
      </c>
      <c r="M2543" s="22" t="b">
        <v>0</v>
      </c>
      <c r="N2543" s="20"/>
      <c r="O2543" s="21" t="str">
        <f>IF(ISBLANK(Table1[[#This Row],[예약일(확정)]]),"",Table1[[#This Row],[예약일(확정)]]+7)</f>
        <v/>
      </c>
      <c r="P2543" s="20"/>
      <c r="Q2543" s="20"/>
      <c r="R2543" s="20"/>
      <c r="S2543" s="20"/>
      <c r="T2543" s="20"/>
      <c r="U2543" s="19"/>
    </row>
    <row r="2544" spans="1:21" ht="17">
      <c r="A2544" s="119" t="s">
        <v>2263</v>
      </c>
      <c r="B2544" s="102" t="s">
        <v>2262</v>
      </c>
      <c r="C2544" s="101"/>
      <c r="D2544" s="15" t="s">
        <v>4</v>
      </c>
      <c r="E2544" s="11" t="str">
        <f ca="1">IF(AND(J2544&lt;&gt;"", O2544&lt;&gt;"", TODAY() &gt; O2544, N2544=""), "포스팅 지연",
IF(N2544&lt;&gt;"", "포스팅 완료",
IF(M2544=TRUE, "시술 완료",
IF(L2544=TRUE, "콘텐츠 가이드 전송",
IF(NOT(ISBLANK(J2544)), "예약 확정",
IF(I2544=TRUE, "구글폼 회신",
IF(H2544=TRUE, "구글폼 전송",
IF(G2544=TRUE, "거절",
IF(F2544=TRUE, "회신 수신",
"태핑 완료 회신대기")))))
))))</f>
        <v>태핑 완료 회신대기</v>
      </c>
      <c r="F2544" s="13" t="b">
        <v>0</v>
      </c>
      <c r="G2544" s="13" t="b">
        <v>0</v>
      </c>
      <c r="H2544" s="13" t="b">
        <v>0</v>
      </c>
      <c r="I2544" s="13" t="b">
        <f>IF(COUNTIF([1]!Form_Responses1[[#All],[Instagram account
(ex. idenel_official - Do not put "@")]], LOWER(A2544)) &gt; 0, TRUE, FALSE)</f>
        <v>0</v>
      </c>
      <c r="J2544" s="14"/>
      <c r="K2544" s="11" t="str">
        <f>IFERROR(VLOOKUP(LOWER(A2544), '[1]설문지 응답 시트1'!I:N, 6, FALSE), "")</f>
        <v/>
      </c>
      <c r="L2544" s="13" t="b">
        <v>0</v>
      </c>
      <c r="M2544" s="13" t="b">
        <v>0</v>
      </c>
      <c r="N2544" s="11"/>
      <c r="O2544" s="12" t="str">
        <f>IF(ISBLANK(Table1[[#This Row],[예약일(확정)]]),"",Table1[[#This Row],[예약일(확정)]]+7)</f>
        <v/>
      </c>
      <c r="P2544" s="11"/>
      <c r="Q2544" s="11"/>
      <c r="R2544" s="11"/>
      <c r="S2544" s="11"/>
      <c r="T2544" s="11"/>
      <c r="U2544" s="10"/>
    </row>
    <row r="2545" spans="1:21" ht="17">
      <c r="A2545" s="116" t="s">
        <v>2261</v>
      </c>
      <c r="B2545" s="120" t="s">
        <v>2260</v>
      </c>
      <c r="C2545" s="117"/>
      <c r="D2545" s="24" t="s">
        <v>4</v>
      </c>
      <c r="E2545" s="20" t="str">
        <f ca="1">IF(AND(J2545&lt;&gt;"", O2545&lt;&gt;"", TODAY() &gt; O2545, N2545=""), "포스팅 지연",
IF(N2545&lt;&gt;"", "포스팅 완료",
IF(M2545=TRUE, "시술 완료",
IF(L2545=TRUE, "콘텐츠 가이드 전송",
IF(NOT(ISBLANK(J2545)), "예약 확정",
IF(I2545=TRUE, "구글폼 회신",
IF(H2545=TRUE, "구글폼 전송",
IF(G2545=TRUE, "거절",
IF(F2545=TRUE, "회신 수신",
"태핑 완료 회신대기")))))
))))</f>
        <v>회신 수신</v>
      </c>
      <c r="F2545" s="22" t="b">
        <v>1</v>
      </c>
      <c r="G2545" s="22" t="b">
        <v>0</v>
      </c>
      <c r="H2545" s="22" t="b">
        <v>0</v>
      </c>
      <c r="I2545" s="22" t="b">
        <f>IF(COUNTIF([1]!Form_Responses1[[#All],[Instagram account
(ex. idenel_official - Do not put "@")]], LOWER(A2545)) &gt; 0, TRUE, FALSE)</f>
        <v>0</v>
      </c>
      <c r="J2545" s="23"/>
      <c r="K2545" s="20" t="str">
        <f>IFERROR(VLOOKUP(LOWER(A2545), '[1]설문지 응답 시트1'!I:N, 6, FALSE), "")</f>
        <v/>
      </c>
      <c r="L2545" s="22" t="b">
        <v>0</v>
      </c>
      <c r="M2545" s="22" t="b">
        <v>0</v>
      </c>
      <c r="N2545" s="20"/>
      <c r="O2545" s="21" t="str">
        <f>IF(ISBLANK(Table1[[#This Row],[예약일(확정)]]),"",Table1[[#This Row],[예약일(확정)]]+7)</f>
        <v/>
      </c>
      <c r="P2545" s="20"/>
      <c r="Q2545" s="20"/>
      <c r="R2545" s="20"/>
      <c r="S2545" s="20"/>
      <c r="T2545" s="20"/>
      <c r="U2545" s="19"/>
    </row>
    <row r="2546" spans="1:21" ht="17">
      <c r="A2546" s="119" t="s">
        <v>2259</v>
      </c>
      <c r="B2546" s="102" t="s">
        <v>2258</v>
      </c>
      <c r="C2546" s="101"/>
      <c r="D2546" s="15" t="s">
        <v>4</v>
      </c>
      <c r="E2546" s="11" t="str">
        <f ca="1">IF(AND(J2546&lt;&gt;"", O2546&lt;&gt;"", TODAY() &gt; O2546, N2546=""), "포스팅 지연",
IF(N2546&lt;&gt;"", "포스팅 완료",
IF(M2546=TRUE, "시술 완료",
IF(L2546=TRUE, "콘텐츠 가이드 전송",
IF(NOT(ISBLANK(J2546)), "예약 확정",
IF(I2546=TRUE, "구글폼 회신",
IF(H2546=TRUE, "구글폼 전송",
IF(G2546=TRUE, "거절",
IF(F2546=TRUE, "회신 수신",
"태핑 완료 회신대기")))))
))))</f>
        <v>태핑 완료 회신대기</v>
      </c>
      <c r="F2546" s="13" t="b">
        <v>0</v>
      </c>
      <c r="G2546" s="13" t="b">
        <v>0</v>
      </c>
      <c r="H2546" s="13" t="b">
        <v>0</v>
      </c>
      <c r="I2546" s="13" t="b">
        <f>IF(COUNTIF([1]!Form_Responses1[[#All],[Instagram account
(ex. idenel_official - Do not put "@")]], LOWER(A2546)) &gt; 0, TRUE, FALSE)</f>
        <v>0</v>
      </c>
      <c r="J2546" s="14"/>
      <c r="K2546" s="11" t="str">
        <f>IFERROR(VLOOKUP(LOWER(A2546), '[1]설문지 응답 시트1'!I:N, 6, FALSE), "")</f>
        <v/>
      </c>
      <c r="L2546" s="13" t="b">
        <v>0</v>
      </c>
      <c r="M2546" s="13" t="b">
        <v>0</v>
      </c>
      <c r="N2546" s="11"/>
      <c r="O2546" s="12" t="str">
        <f>IF(ISBLANK(Table1[[#This Row],[예약일(확정)]]),"",Table1[[#This Row],[예약일(확정)]]+7)</f>
        <v/>
      </c>
      <c r="P2546" s="11"/>
      <c r="Q2546" s="11"/>
      <c r="R2546" s="11"/>
      <c r="S2546" s="11"/>
      <c r="T2546" s="11"/>
      <c r="U2546" s="10"/>
    </row>
    <row r="2547" spans="1:21" ht="17">
      <c r="A2547" s="116" t="s">
        <v>2257</v>
      </c>
      <c r="B2547" s="120" t="s">
        <v>2256</v>
      </c>
      <c r="C2547" s="117"/>
      <c r="D2547" s="24" t="s">
        <v>4</v>
      </c>
      <c r="E2547" s="20" t="str">
        <f ca="1">IF(AND(J2547&lt;&gt;"", O2547&lt;&gt;"", TODAY() &gt; O2547, N2547=""), "포스팅 지연",
IF(N2547&lt;&gt;"", "포스팅 완료",
IF(M2547=TRUE, "시술 완료",
IF(L2547=TRUE, "콘텐츠 가이드 전송",
IF(NOT(ISBLANK(J2547)), "예약 확정",
IF(I2547=TRUE, "구글폼 회신",
IF(H2547=TRUE, "구글폼 전송",
IF(G2547=TRUE, "거절",
IF(F2547=TRUE, "회신 수신",
"태핑 완료 회신대기")))))
))))</f>
        <v>태핑 완료 회신대기</v>
      </c>
      <c r="F2547" s="22" t="b">
        <v>0</v>
      </c>
      <c r="G2547" s="22" t="b">
        <v>0</v>
      </c>
      <c r="H2547" s="22" t="b">
        <v>0</v>
      </c>
      <c r="I2547" s="22" t="b">
        <f>IF(COUNTIF([1]!Form_Responses1[[#All],[Instagram account
(ex. idenel_official - Do not put "@")]], LOWER(A2547)) &gt; 0, TRUE, FALSE)</f>
        <v>0</v>
      </c>
      <c r="J2547" s="23"/>
      <c r="K2547" s="20" t="str">
        <f>IFERROR(VLOOKUP(LOWER(A2547), '[1]설문지 응답 시트1'!I:N, 6, FALSE), "")</f>
        <v/>
      </c>
      <c r="L2547" s="22" t="b">
        <v>0</v>
      </c>
      <c r="M2547" s="22" t="b">
        <v>0</v>
      </c>
      <c r="N2547" s="20"/>
      <c r="O2547" s="21" t="str">
        <f>IF(ISBLANK(Table1[[#This Row],[예약일(확정)]]),"",Table1[[#This Row],[예약일(확정)]]+7)</f>
        <v/>
      </c>
      <c r="P2547" s="20"/>
      <c r="Q2547" s="20"/>
      <c r="R2547" s="20"/>
      <c r="S2547" s="20"/>
      <c r="T2547" s="20"/>
      <c r="U2547" s="19"/>
    </row>
    <row r="2548" spans="1:21" ht="17">
      <c r="A2548" s="119" t="s">
        <v>2255</v>
      </c>
      <c r="B2548" s="102" t="s">
        <v>2254</v>
      </c>
      <c r="C2548" s="101"/>
      <c r="D2548" s="15" t="s">
        <v>4</v>
      </c>
      <c r="E2548" s="11" t="str">
        <f ca="1">IF(AND(J2548&lt;&gt;"", O2548&lt;&gt;"", TODAY() &gt; O2548, N2548=""), "포스팅 지연",
IF(N2548&lt;&gt;"", "포스팅 완료",
IF(M2548=TRUE, "시술 완료",
IF(L2548=TRUE, "콘텐츠 가이드 전송",
IF(NOT(ISBLANK(J2548)), "예약 확정",
IF(I2548=TRUE, "구글폼 회신",
IF(H2548=TRUE, "구글폼 전송",
IF(G2548=TRUE, "거절",
IF(F2548=TRUE, "회신 수신",
"태핑 완료 회신대기")))))
))))</f>
        <v>태핑 완료 회신대기</v>
      </c>
      <c r="F2548" s="13" t="b">
        <v>0</v>
      </c>
      <c r="G2548" s="13" t="b">
        <v>0</v>
      </c>
      <c r="H2548" s="13" t="b">
        <v>0</v>
      </c>
      <c r="I2548" s="13" t="b">
        <f>IF(COUNTIF([1]!Form_Responses1[[#All],[Instagram account
(ex. idenel_official - Do not put "@")]], LOWER(A2548)) &gt; 0, TRUE, FALSE)</f>
        <v>0</v>
      </c>
      <c r="J2548" s="14"/>
      <c r="K2548" s="11" t="str">
        <f>IFERROR(VLOOKUP(LOWER(A2548), '[1]설문지 응답 시트1'!I:N, 6, FALSE), "")</f>
        <v/>
      </c>
      <c r="L2548" s="13" t="b">
        <v>0</v>
      </c>
      <c r="M2548" s="13" t="b">
        <v>0</v>
      </c>
      <c r="N2548" s="11"/>
      <c r="O2548" s="12" t="str">
        <f>IF(ISBLANK(Table1[[#This Row],[예약일(확정)]]),"",Table1[[#This Row],[예약일(확정)]]+7)</f>
        <v/>
      </c>
      <c r="P2548" s="11"/>
      <c r="Q2548" s="11"/>
      <c r="R2548" s="11"/>
      <c r="S2548" s="11"/>
      <c r="T2548" s="11"/>
      <c r="U2548" s="10"/>
    </row>
    <row r="2549" spans="1:21" ht="17">
      <c r="A2549" s="119" t="s">
        <v>2253</v>
      </c>
      <c r="B2549" s="118" t="s">
        <v>2252</v>
      </c>
      <c r="C2549" s="117"/>
      <c r="D2549" s="24" t="s">
        <v>4</v>
      </c>
      <c r="E2549" s="20" t="str">
        <f ca="1">IF(AND(J2549&lt;&gt;"", O2549&lt;&gt;"", TODAY() &gt; O2549, N2549=""), "포스팅 지연",
IF(N2549&lt;&gt;"", "포스팅 완료",
IF(M2549=TRUE, "시술 완료",
IF(L2549=TRUE, "콘텐츠 가이드 전송",
IF(NOT(ISBLANK(J2549)), "예약 확정",
IF(I2549=TRUE, "구글폼 회신",
IF(H2549=TRUE, "구글폼 전송",
IF(G2549=TRUE, "거절",
IF(F2549=TRUE, "회신 수신",
"태핑 완료 회신대기")))))
))))</f>
        <v>태핑 완료 회신대기</v>
      </c>
      <c r="F2549" s="22" t="b">
        <v>0</v>
      </c>
      <c r="G2549" s="22" t="b">
        <v>0</v>
      </c>
      <c r="H2549" s="22" t="b">
        <v>0</v>
      </c>
      <c r="I2549" s="22" t="b">
        <f>IF(COUNTIF([1]!Form_Responses1[[#All],[Instagram account
(ex. idenel_official - Do not put "@")]], LOWER(A2549)) &gt; 0, TRUE, FALSE)</f>
        <v>0</v>
      </c>
      <c r="J2549" s="23"/>
      <c r="K2549" s="20" t="str">
        <f>IFERROR(VLOOKUP(LOWER(A2549), '[1]설문지 응답 시트1'!I:N, 6, FALSE), "")</f>
        <v/>
      </c>
      <c r="L2549" s="22" t="b">
        <v>0</v>
      </c>
      <c r="M2549" s="22" t="b">
        <v>0</v>
      </c>
      <c r="N2549" s="20"/>
      <c r="O2549" s="21" t="str">
        <f>IF(ISBLANK(Table1[[#This Row],[예약일(확정)]]),"",Table1[[#This Row],[예약일(확정)]]+7)</f>
        <v/>
      </c>
      <c r="P2549" s="20"/>
      <c r="Q2549" s="20"/>
      <c r="R2549" s="20"/>
      <c r="S2549" s="20"/>
      <c r="T2549" s="20"/>
      <c r="U2549" s="19"/>
    </row>
    <row r="2550" spans="1:21" ht="17">
      <c r="A2550" s="116" t="s">
        <v>2251</v>
      </c>
      <c r="B2550" s="112" t="s">
        <v>2250</v>
      </c>
      <c r="C2550" s="101"/>
      <c r="D2550" s="15" t="s">
        <v>4</v>
      </c>
      <c r="E2550" s="11" t="str">
        <f ca="1">IF(AND(J2550&lt;&gt;"", O2550&lt;&gt;"", TODAY() &gt; O2550, N2550=""), "포스팅 지연",
IF(N2550&lt;&gt;"", "포스팅 완료",
IF(M2550=TRUE, "시술 완료",
IF(L2550=TRUE, "콘텐츠 가이드 전송",
IF(NOT(ISBLANK(J2550)), "예약 확정",
IF(I2550=TRUE, "구글폼 회신",
IF(H2550=TRUE, "구글폼 전송",
IF(G2550=TRUE, "거절",
IF(F2550=TRUE, "회신 수신",
"태핑 완료 회신대기")))))
))))</f>
        <v>태핑 완료 회신대기</v>
      </c>
      <c r="F2550" s="13" t="b">
        <v>0</v>
      </c>
      <c r="G2550" s="13" t="b">
        <v>0</v>
      </c>
      <c r="H2550" s="13" t="b">
        <v>0</v>
      </c>
      <c r="I2550" s="13" t="b">
        <f>IF(COUNTIF([1]!Form_Responses1[[#All],[Instagram account
(ex. idenel_official - Do not put "@")]], LOWER(A2550)) &gt; 0, TRUE, FALSE)</f>
        <v>0</v>
      </c>
      <c r="J2550" s="14"/>
      <c r="K2550" s="11" t="str">
        <f>IFERROR(VLOOKUP(LOWER(A2550), '[1]설문지 응답 시트1'!I:N, 6, FALSE), "")</f>
        <v/>
      </c>
      <c r="L2550" s="13" t="b">
        <v>0</v>
      </c>
      <c r="M2550" s="13" t="b">
        <v>0</v>
      </c>
      <c r="N2550" s="11"/>
      <c r="O2550" s="12" t="str">
        <f>IF(ISBLANK(Table1[[#This Row],[예약일(확정)]]),"",Table1[[#This Row],[예약일(확정)]]+7)</f>
        <v/>
      </c>
      <c r="P2550" s="11"/>
      <c r="Q2550" s="11"/>
      <c r="R2550" s="11"/>
      <c r="S2550" s="11"/>
      <c r="T2550" s="11"/>
      <c r="U2550" s="10"/>
    </row>
    <row r="2551" spans="1:21" ht="17">
      <c r="A2551" s="119" t="s">
        <v>2249</v>
      </c>
      <c r="B2551" s="118" t="s">
        <v>2248</v>
      </c>
      <c r="C2551" s="117"/>
      <c r="D2551" s="24" t="s">
        <v>4</v>
      </c>
      <c r="E2551" s="20" t="str">
        <f ca="1">IF(AND(J2551&lt;&gt;"", O2551&lt;&gt;"", TODAY() &gt; O2551, N2551=""), "포스팅 지연",
IF(N2551&lt;&gt;"", "포스팅 완료",
IF(M2551=TRUE, "시술 완료",
IF(L2551=TRUE, "콘텐츠 가이드 전송",
IF(NOT(ISBLANK(J2551)), "예약 확정",
IF(I2551=TRUE, "구글폼 회신",
IF(H2551=TRUE, "구글폼 전송",
IF(G2551=TRUE, "거절",
IF(F2551=TRUE, "회신 수신",
"태핑 완료 회신대기")))))
))))</f>
        <v>회신 수신</v>
      </c>
      <c r="F2551" s="22" t="b">
        <v>1</v>
      </c>
      <c r="G2551" s="22" t="b">
        <v>0</v>
      </c>
      <c r="H2551" s="22" t="b">
        <v>0</v>
      </c>
      <c r="I2551" s="22" t="b">
        <f>IF(COUNTIF([1]!Form_Responses1[[#All],[Instagram account
(ex. idenel_official - Do not put "@")]], LOWER(A2551)) &gt; 0, TRUE, FALSE)</f>
        <v>0</v>
      </c>
      <c r="J2551" s="23"/>
      <c r="K2551" s="20" t="str">
        <f>IFERROR(VLOOKUP(LOWER(A2551), '[1]설문지 응답 시트1'!I:N, 6, FALSE), "")</f>
        <v/>
      </c>
      <c r="L2551" s="22" t="b">
        <v>0</v>
      </c>
      <c r="M2551" s="22" t="b">
        <v>0</v>
      </c>
      <c r="N2551" s="20"/>
      <c r="O2551" s="21" t="str">
        <f>IF(ISBLANK(Table1[[#This Row],[예약일(확정)]]),"",Table1[[#This Row],[예약일(확정)]]+7)</f>
        <v/>
      </c>
      <c r="P2551" s="20"/>
      <c r="Q2551" s="20"/>
      <c r="R2551" s="20"/>
      <c r="S2551" s="20"/>
      <c r="T2551" s="20"/>
      <c r="U2551" s="19"/>
    </row>
    <row r="2552" spans="1:21" ht="17">
      <c r="A2552" s="119" t="s">
        <v>2247</v>
      </c>
      <c r="B2552" s="118" t="s">
        <v>2246</v>
      </c>
      <c r="C2552" s="121"/>
      <c r="D2552" s="15" t="s">
        <v>4</v>
      </c>
      <c r="E2552" s="11" t="str">
        <f ca="1">IF(AND(J2552&lt;&gt;"", O2552&lt;&gt;"", TODAY() &gt; O2552, N2552=""), "포스팅 지연",
IF(N2552&lt;&gt;"", "포스팅 완료",
IF(M2552=TRUE, "시술 완료",
IF(L2552=TRUE, "콘텐츠 가이드 전송",
IF(NOT(ISBLANK(J2552)), "예약 확정",
IF(I2552=TRUE, "구글폼 회신",
IF(H2552=TRUE, "구글폼 전송",
IF(G2552=TRUE, "거절",
IF(F2552=TRUE, "회신 수신",
"태핑 완료 회신대기")))))
))))</f>
        <v>태핑 완료 회신대기</v>
      </c>
      <c r="F2552" s="13" t="b">
        <v>0</v>
      </c>
      <c r="G2552" s="13" t="b">
        <v>0</v>
      </c>
      <c r="H2552" s="13" t="b">
        <v>0</v>
      </c>
      <c r="I2552" s="13" t="b">
        <f>IF(COUNTIF([1]!Form_Responses1[[#All],[Instagram account
(ex. idenel_official - Do not put "@")]], LOWER(A2552)) &gt; 0, TRUE, FALSE)</f>
        <v>0</v>
      </c>
      <c r="J2552" s="14"/>
      <c r="K2552" s="11" t="str">
        <f>IFERROR(VLOOKUP(LOWER(A2552), '[1]설문지 응답 시트1'!I:N, 6, FALSE), "")</f>
        <v/>
      </c>
      <c r="L2552" s="13" t="b">
        <v>0</v>
      </c>
      <c r="M2552" s="13" t="b">
        <v>0</v>
      </c>
      <c r="N2552" s="11"/>
      <c r="O2552" s="12" t="str">
        <f>IF(ISBLANK(Table1[[#This Row],[예약일(확정)]]),"",Table1[[#This Row],[예약일(확정)]]+7)</f>
        <v/>
      </c>
      <c r="P2552" s="11"/>
      <c r="Q2552" s="11"/>
      <c r="R2552" s="11"/>
      <c r="S2552" s="11"/>
      <c r="T2552" s="11"/>
      <c r="U2552" s="10"/>
    </row>
    <row r="2553" spans="1:21" ht="17">
      <c r="A2553" s="116" t="s">
        <v>2245</v>
      </c>
      <c r="B2553" s="112" t="s">
        <v>2244</v>
      </c>
      <c r="C2553" s="111"/>
      <c r="D2553" s="24" t="s">
        <v>4</v>
      </c>
      <c r="E2553" s="20" t="str">
        <f ca="1">IF(AND(J2553&lt;&gt;"", O2553&lt;&gt;"", TODAY() &gt; O2553, N2553=""), "포스팅 지연",
IF(N2553&lt;&gt;"", "포스팅 완료",
IF(M2553=TRUE, "시술 완료",
IF(L2553=TRUE, "콘텐츠 가이드 전송",
IF(NOT(ISBLANK(J2553)), "예약 확정",
IF(I2553=TRUE, "구글폼 회신",
IF(H2553=TRUE, "구글폼 전송",
IF(G2553=TRUE, "거절",
IF(F2553=TRUE, "회신 수신",
"태핑 완료 회신대기")))))
))))</f>
        <v>태핑 완료 회신대기</v>
      </c>
      <c r="F2553" s="22" t="b">
        <v>0</v>
      </c>
      <c r="G2553" s="22" t="b">
        <v>0</v>
      </c>
      <c r="H2553" s="22" t="b">
        <v>0</v>
      </c>
      <c r="I2553" s="22" t="b">
        <f>IF(COUNTIF([1]!Form_Responses1[[#All],[Instagram account
(ex. idenel_official - Do not put "@")]], LOWER(A2553)) &gt; 0, TRUE, FALSE)</f>
        <v>0</v>
      </c>
      <c r="J2553" s="23"/>
      <c r="K2553" s="20" t="str">
        <f>IFERROR(VLOOKUP(LOWER(A2553), '[1]설문지 응답 시트1'!I:N, 6, FALSE), "")</f>
        <v/>
      </c>
      <c r="L2553" s="22" t="b">
        <v>0</v>
      </c>
      <c r="M2553" s="22" t="b">
        <v>0</v>
      </c>
      <c r="N2553" s="20"/>
      <c r="O2553" s="21" t="str">
        <f>IF(ISBLANK(Table1[[#This Row],[예약일(확정)]]),"",Table1[[#This Row],[예약일(확정)]]+7)</f>
        <v/>
      </c>
      <c r="P2553" s="20"/>
      <c r="Q2553" s="20"/>
      <c r="R2553" s="20"/>
      <c r="S2553" s="20"/>
      <c r="T2553" s="20"/>
      <c r="U2553" s="19"/>
    </row>
    <row r="2554" spans="1:21" ht="17">
      <c r="A2554" s="119" t="s">
        <v>2243</v>
      </c>
      <c r="B2554" s="118" t="s">
        <v>2242</v>
      </c>
      <c r="C2554" s="121"/>
      <c r="D2554" s="15" t="s">
        <v>4</v>
      </c>
      <c r="E2554" s="11" t="str">
        <f ca="1">IF(AND(J2554&lt;&gt;"", O2554&lt;&gt;"", TODAY() &gt; O2554, N2554=""), "포스팅 지연",
IF(N2554&lt;&gt;"", "포스팅 완료",
IF(M2554=TRUE, "시술 완료",
IF(L2554=TRUE, "콘텐츠 가이드 전송",
IF(NOT(ISBLANK(J2554)), "예약 확정",
IF(I2554=TRUE, "구글폼 회신",
IF(H2554=TRUE, "구글폼 전송",
IF(G2554=TRUE, "거절",
IF(F2554=TRUE, "회신 수신",
"태핑 완료 회신대기")))))
))))</f>
        <v>콘텐츠 가이드 전송</v>
      </c>
      <c r="F2554" s="13" t="b">
        <v>1</v>
      </c>
      <c r="G2554" s="13" t="b">
        <v>0</v>
      </c>
      <c r="H2554" s="13" t="b">
        <v>1</v>
      </c>
      <c r="I2554" s="13" t="b">
        <f>IF(COUNTIF([1]!Form_Responses1[[#All],[Instagram account
(ex. idenel_official - Do not put "@")]], LOWER(A2554)) &gt; 0, TRUE, FALSE)</f>
        <v>0</v>
      </c>
      <c r="J2554" s="14">
        <v>45917.708333333336</v>
      </c>
      <c r="K2554" s="11" t="s">
        <v>111</v>
      </c>
      <c r="L2554" s="13" t="b">
        <v>1</v>
      </c>
      <c r="M2554" s="13" t="b">
        <v>0</v>
      </c>
      <c r="N2554" s="11"/>
      <c r="O2554" s="12">
        <f>IF(ISBLANK(Table1[[#This Row],[예약일(확정)]]),"",Table1[[#This Row],[예약일(확정)]]+7)</f>
        <v>45924.708333333336</v>
      </c>
      <c r="P2554" s="11" t="s">
        <v>0</v>
      </c>
      <c r="Q2554" s="11"/>
      <c r="R2554" s="11"/>
      <c r="S2554" s="11"/>
      <c r="T2554" s="11"/>
      <c r="U2554" s="10"/>
    </row>
    <row r="2555" spans="1:21" ht="17">
      <c r="A2555" s="116" t="s">
        <v>2241</v>
      </c>
      <c r="B2555" s="112" t="s">
        <v>2240</v>
      </c>
      <c r="C2555" s="111"/>
      <c r="D2555" s="24" t="s">
        <v>4</v>
      </c>
      <c r="E2555" s="20" t="str">
        <f ca="1">IF(AND(J2555&lt;&gt;"", O2555&lt;&gt;"", TODAY() &gt; O2555, N2555=""), "포스팅 지연",
IF(N2555&lt;&gt;"", "포스팅 완료",
IF(M2555=TRUE, "시술 완료",
IF(L2555=TRUE, "콘텐츠 가이드 전송",
IF(NOT(ISBLANK(J2555)), "예약 확정",
IF(I2555=TRUE, "구글폼 회신",
IF(H2555=TRUE, "구글폼 전송",
IF(G2555=TRUE, "거절",
IF(F2555=TRUE, "회신 수신",
"태핑 완료 회신대기")))))
))))</f>
        <v>태핑 완료 회신대기</v>
      </c>
      <c r="F2555" s="22" t="b">
        <v>0</v>
      </c>
      <c r="G2555" s="22" t="b">
        <v>0</v>
      </c>
      <c r="H2555" s="22" t="b">
        <v>0</v>
      </c>
      <c r="I2555" s="22" t="b">
        <f>IF(COUNTIF([1]!Form_Responses1[[#All],[Instagram account
(ex. idenel_official - Do not put "@")]], LOWER(A2555)) &gt; 0, TRUE, FALSE)</f>
        <v>0</v>
      </c>
      <c r="J2555" s="23"/>
      <c r="K2555" s="20" t="str">
        <f>IFERROR(VLOOKUP(LOWER(A2555), '[1]설문지 응답 시트1'!I:N, 6, FALSE), "")</f>
        <v/>
      </c>
      <c r="L2555" s="22" t="b">
        <v>0</v>
      </c>
      <c r="M2555" s="22" t="b">
        <v>0</v>
      </c>
      <c r="N2555" s="20"/>
      <c r="O2555" s="21" t="str">
        <f>IF(ISBLANK(Table1[[#This Row],[예약일(확정)]]),"",Table1[[#This Row],[예약일(확정)]]+7)</f>
        <v/>
      </c>
      <c r="P2555" s="20"/>
      <c r="Q2555" s="20"/>
      <c r="R2555" s="20"/>
      <c r="S2555" s="20"/>
      <c r="T2555" s="20"/>
      <c r="U2555" s="19"/>
    </row>
    <row r="2556" spans="1:21" ht="17">
      <c r="A2556" s="119" t="s">
        <v>2239</v>
      </c>
      <c r="B2556" s="102" t="s">
        <v>2238</v>
      </c>
      <c r="C2556" s="101"/>
      <c r="D2556" s="15" t="s">
        <v>4</v>
      </c>
      <c r="E2556" s="11" t="str">
        <f ca="1">IF(AND(J2556&lt;&gt;"", O2556&lt;&gt;"", TODAY() &gt; O2556, N2556=""), "포스팅 지연",
IF(N2556&lt;&gt;"", "포스팅 완료",
IF(M2556=TRUE, "시술 완료",
IF(L2556=TRUE, "콘텐츠 가이드 전송",
IF(NOT(ISBLANK(J2556)), "예약 확정",
IF(I2556=TRUE, "구글폼 회신",
IF(H2556=TRUE, "구글폼 전송",
IF(G2556=TRUE, "거절",
IF(F2556=TRUE, "회신 수신",
"태핑 완료 회신대기")))))
))))</f>
        <v>태핑 완료 회신대기</v>
      </c>
      <c r="F2556" s="13" t="b">
        <v>0</v>
      </c>
      <c r="G2556" s="13" t="b">
        <v>0</v>
      </c>
      <c r="H2556" s="13" t="b">
        <v>0</v>
      </c>
      <c r="I2556" s="13" t="b">
        <f>IF(COUNTIF([1]!Form_Responses1[[#All],[Instagram account
(ex. idenel_official - Do not put "@")]], LOWER(A2556)) &gt; 0, TRUE, FALSE)</f>
        <v>0</v>
      </c>
      <c r="J2556" s="14"/>
      <c r="K2556" s="11" t="str">
        <f>IFERROR(VLOOKUP(LOWER(A2556), '[1]설문지 응답 시트1'!I:N, 6, FALSE), "")</f>
        <v/>
      </c>
      <c r="L2556" s="13" t="b">
        <v>0</v>
      </c>
      <c r="M2556" s="13" t="b">
        <v>0</v>
      </c>
      <c r="N2556" s="11"/>
      <c r="O2556" s="12" t="str">
        <f>IF(ISBLANK(Table1[[#This Row],[예약일(확정)]]),"",Table1[[#This Row],[예약일(확정)]]+7)</f>
        <v/>
      </c>
      <c r="P2556" s="11"/>
      <c r="Q2556" s="11"/>
      <c r="R2556" s="11"/>
      <c r="S2556" s="11"/>
      <c r="T2556" s="11"/>
      <c r="U2556" s="10"/>
    </row>
    <row r="2557" spans="1:21" ht="17">
      <c r="A2557" s="119" t="s">
        <v>2237</v>
      </c>
      <c r="B2557" s="118" t="s">
        <v>2236</v>
      </c>
      <c r="C2557" s="117"/>
      <c r="D2557" s="24" t="s">
        <v>4</v>
      </c>
      <c r="E2557" s="20" t="str">
        <f ca="1">IF(AND(J2557&lt;&gt;"", O2557&lt;&gt;"", TODAY() &gt; O2557, N2557=""), "포스팅 지연",
IF(N2557&lt;&gt;"", "포스팅 완료",
IF(M2557=TRUE, "시술 완료",
IF(L2557=TRUE, "콘텐츠 가이드 전송",
IF(NOT(ISBLANK(J2557)), "예약 확정",
IF(I2557=TRUE, "구글폼 회신",
IF(H2557=TRUE, "구글폼 전송",
IF(G2557=TRUE, "거절",
IF(F2557=TRUE, "회신 수신",
"태핑 완료 회신대기")))))
))))</f>
        <v>태핑 완료 회신대기</v>
      </c>
      <c r="F2557" s="22" t="b">
        <v>0</v>
      </c>
      <c r="G2557" s="22" t="b">
        <v>0</v>
      </c>
      <c r="H2557" s="22" t="b">
        <v>0</v>
      </c>
      <c r="I2557" s="22" t="b">
        <f>IF(COUNTIF([1]!Form_Responses1[[#All],[Instagram account
(ex. idenel_official - Do not put "@")]], LOWER(A2557)) &gt; 0, TRUE, FALSE)</f>
        <v>0</v>
      </c>
      <c r="J2557" s="23"/>
      <c r="K2557" s="20" t="str">
        <f>IFERROR(VLOOKUP(LOWER(A2557), '[1]설문지 응답 시트1'!I:N, 6, FALSE), "")</f>
        <v/>
      </c>
      <c r="L2557" s="22" t="b">
        <v>0</v>
      </c>
      <c r="M2557" s="22" t="b">
        <v>0</v>
      </c>
      <c r="N2557" s="20"/>
      <c r="O2557" s="21" t="str">
        <f>IF(ISBLANK(Table1[[#This Row],[예약일(확정)]]),"",Table1[[#This Row],[예약일(확정)]]+7)</f>
        <v/>
      </c>
      <c r="P2557" s="20"/>
      <c r="Q2557" s="20"/>
      <c r="R2557" s="20"/>
      <c r="S2557" s="20"/>
      <c r="T2557" s="20"/>
      <c r="U2557" s="19"/>
    </row>
    <row r="2558" spans="1:21" ht="17">
      <c r="A2558" s="116" t="s">
        <v>2235</v>
      </c>
      <c r="B2558" s="112" t="s">
        <v>2234</v>
      </c>
      <c r="C2558" s="101"/>
      <c r="D2558" s="15" t="s">
        <v>4</v>
      </c>
      <c r="E2558" s="11" t="str">
        <f ca="1">IF(AND(J2558&lt;&gt;"", O2558&lt;&gt;"", TODAY() &gt; O2558, N2558=""), "포스팅 지연",
IF(N2558&lt;&gt;"", "포스팅 완료",
IF(M2558=TRUE, "시술 완료",
IF(L2558=TRUE, "콘텐츠 가이드 전송",
IF(NOT(ISBLANK(J2558)), "예약 확정",
IF(I2558=TRUE, "구글폼 회신",
IF(H2558=TRUE, "구글폼 전송",
IF(G2558=TRUE, "거절",
IF(F2558=TRUE, "회신 수신",
"태핑 완료 회신대기")))))
))))</f>
        <v>태핑 완료 회신대기</v>
      </c>
      <c r="F2558" s="13" t="b">
        <v>0</v>
      </c>
      <c r="G2558" s="13" t="b">
        <v>0</v>
      </c>
      <c r="H2558" s="13" t="b">
        <v>0</v>
      </c>
      <c r="I2558" s="13" t="b">
        <f>IF(COUNTIF([1]!Form_Responses1[[#All],[Instagram account
(ex. idenel_official - Do not put "@")]], LOWER(A2558)) &gt; 0, TRUE, FALSE)</f>
        <v>0</v>
      </c>
      <c r="J2558" s="14"/>
      <c r="K2558" s="11" t="str">
        <f>IFERROR(VLOOKUP(LOWER(A2558), '[1]설문지 응답 시트1'!I:N, 6, FALSE), "")</f>
        <v/>
      </c>
      <c r="L2558" s="13" t="b">
        <v>0</v>
      </c>
      <c r="M2558" s="13" t="b">
        <v>0</v>
      </c>
      <c r="N2558" s="11"/>
      <c r="O2558" s="12" t="str">
        <f>IF(ISBLANK(Table1[[#This Row],[예약일(확정)]]),"",Table1[[#This Row],[예약일(확정)]]+7)</f>
        <v/>
      </c>
      <c r="P2558" s="11"/>
      <c r="Q2558" s="11"/>
      <c r="R2558" s="11"/>
      <c r="S2558" s="11"/>
      <c r="T2558" s="11"/>
      <c r="U2558" s="10"/>
    </row>
    <row r="2559" spans="1:21" ht="17">
      <c r="A2559" s="119" t="s">
        <v>2233</v>
      </c>
      <c r="B2559" s="118" t="s">
        <v>2232</v>
      </c>
      <c r="C2559" s="117"/>
      <c r="D2559" s="24" t="s">
        <v>4</v>
      </c>
      <c r="E2559" s="20" t="str">
        <f ca="1">IF(AND(J2559&lt;&gt;"", O2559&lt;&gt;"", TODAY() &gt; O2559, N2559=""), "포스팅 지연",
IF(N2559&lt;&gt;"", "포스팅 완료",
IF(M2559=TRUE, "시술 완료",
IF(L2559=TRUE, "콘텐츠 가이드 전송",
IF(NOT(ISBLANK(J2559)), "예약 확정",
IF(I2559=TRUE, "구글폼 회신",
IF(H2559=TRUE, "구글폼 전송",
IF(G2559=TRUE, "거절",
IF(F2559=TRUE, "회신 수신",
"태핑 완료 회신대기")))))
))))</f>
        <v>태핑 완료 회신대기</v>
      </c>
      <c r="F2559" s="22" t="b">
        <v>0</v>
      </c>
      <c r="G2559" s="22" t="b">
        <v>0</v>
      </c>
      <c r="H2559" s="22" t="b">
        <v>0</v>
      </c>
      <c r="I2559" s="22" t="b">
        <f>IF(COUNTIF([1]!Form_Responses1[[#All],[Instagram account
(ex. idenel_official - Do not put "@")]], LOWER(A2559)) &gt; 0, TRUE, FALSE)</f>
        <v>0</v>
      </c>
      <c r="J2559" s="23"/>
      <c r="K2559" s="20" t="str">
        <f>IFERROR(VLOOKUP(LOWER(A2559), '[1]설문지 응답 시트1'!I:N, 6, FALSE), "")</f>
        <v/>
      </c>
      <c r="L2559" s="22" t="b">
        <v>0</v>
      </c>
      <c r="M2559" s="22" t="b">
        <v>0</v>
      </c>
      <c r="N2559" s="20"/>
      <c r="O2559" s="21" t="str">
        <f>IF(ISBLANK(Table1[[#This Row],[예약일(확정)]]),"",Table1[[#This Row],[예약일(확정)]]+7)</f>
        <v/>
      </c>
      <c r="P2559" s="20"/>
      <c r="Q2559" s="20"/>
      <c r="R2559" s="20"/>
      <c r="S2559" s="20"/>
      <c r="T2559" s="20"/>
      <c r="U2559" s="19"/>
    </row>
    <row r="2560" spans="1:21" ht="17">
      <c r="A2560" s="116" t="s">
        <v>2231</v>
      </c>
      <c r="B2560" s="112" t="s">
        <v>2230</v>
      </c>
      <c r="C2560" s="101"/>
      <c r="D2560" s="15" t="s">
        <v>4</v>
      </c>
      <c r="E2560" s="11" t="str">
        <f ca="1">IF(AND(J2560&lt;&gt;"", O2560&lt;&gt;"", TODAY() &gt; O2560, N2560=""), "포스팅 지연",
IF(N2560&lt;&gt;"", "포스팅 완료",
IF(M2560=TRUE, "시술 완료",
IF(L2560=TRUE, "콘텐츠 가이드 전송",
IF(NOT(ISBLANK(J2560)), "예약 확정",
IF(I2560=TRUE, "구글폼 회신",
IF(H2560=TRUE, "구글폼 전송",
IF(G2560=TRUE, "거절",
IF(F2560=TRUE, "회신 수신",
"태핑 완료 회신대기")))))
))))</f>
        <v>태핑 완료 회신대기</v>
      </c>
      <c r="F2560" s="13" t="b">
        <v>0</v>
      </c>
      <c r="G2560" s="13" t="b">
        <v>0</v>
      </c>
      <c r="H2560" s="13" t="b">
        <v>0</v>
      </c>
      <c r="I2560" s="13" t="b">
        <f>IF(COUNTIF([1]!Form_Responses1[[#All],[Instagram account
(ex. idenel_official - Do not put "@")]], LOWER(A2560)) &gt; 0, TRUE, FALSE)</f>
        <v>0</v>
      </c>
      <c r="J2560" s="14"/>
      <c r="K2560" s="11" t="str">
        <f>IFERROR(VLOOKUP(LOWER(A2560), '[1]설문지 응답 시트1'!I:N, 6, FALSE), "")</f>
        <v/>
      </c>
      <c r="L2560" s="13" t="b">
        <v>0</v>
      </c>
      <c r="M2560" s="13" t="b">
        <v>0</v>
      </c>
      <c r="N2560" s="11"/>
      <c r="O2560" s="12" t="str">
        <f>IF(ISBLANK(Table1[[#This Row],[예약일(확정)]]),"",Table1[[#This Row],[예약일(확정)]]+7)</f>
        <v/>
      </c>
      <c r="P2560" s="11"/>
      <c r="Q2560" s="11"/>
      <c r="R2560" s="11"/>
      <c r="S2560" s="11"/>
      <c r="T2560" s="11"/>
      <c r="U2560" s="10"/>
    </row>
    <row r="2561" spans="1:21" ht="17">
      <c r="A2561" s="116" t="s">
        <v>2229</v>
      </c>
      <c r="B2561" s="112" t="s">
        <v>2228</v>
      </c>
      <c r="C2561" s="111"/>
      <c r="D2561" s="24" t="s">
        <v>4</v>
      </c>
      <c r="E2561" s="20" t="str">
        <f ca="1">IF(AND(J2561&lt;&gt;"", O2561&lt;&gt;"", TODAY() &gt; O2561, N2561=""), "포스팅 지연",
IF(N2561&lt;&gt;"", "포스팅 완료",
IF(M2561=TRUE, "시술 완료",
IF(L2561=TRUE, "콘텐츠 가이드 전송",
IF(NOT(ISBLANK(J2561)), "예약 확정",
IF(I2561=TRUE, "구글폼 회신",
IF(H2561=TRUE, "구글폼 전송",
IF(G2561=TRUE, "거절",
IF(F2561=TRUE, "회신 수신",
"태핑 완료 회신대기")))))
))))</f>
        <v>태핑 완료 회신대기</v>
      </c>
      <c r="F2561" s="22" t="b">
        <v>0</v>
      </c>
      <c r="G2561" s="22" t="b">
        <v>0</v>
      </c>
      <c r="H2561" s="22" t="b">
        <v>0</v>
      </c>
      <c r="I2561" s="22" t="b">
        <f>IF(COUNTIF([1]!Form_Responses1[[#All],[Instagram account
(ex. idenel_official - Do not put "@")]], LOWER(A2561)) &gt; 0, TRUE, FALSE)</f>
        <v>0</v>
      </c>
      <c r="J2561" s="23"/>
      <c r="K2561" s="20" t="str">
        <f>IFERROR(VLOOKUP(LOWER(A2561), '[1]설문지 응답 시트1'!I:N, 6, FALSE), "")</f>
        <v/>
      </c>
      <c r="L2561" s="22" t="b">
        <v>0</v>
      </c>
      <c r="M2561" s="22" t="b">
        <v>0</v>
      </c>
      <c r="N2561" s="20"/>
      <c r="O2561" s="21" t="str">
        <f>IF(ISBLANK(Table1[[#This Row],[예약일(확정)]]),"",Table1[[#This Row],[예약일(확정)]]+7)</f>
        <v/>
      </c>
      <c r="P2561" s="20"/>
      <c r="Q2561" s="20"/>
      <c r="R2561" s="20"/>
      <c r="S2561" s="20"/>
      <c r="T2561" s="20"/>
      <c r="U2561" s="19"/>
    </row>
    <row r="2562" spans="1:21" ht="17">
      <c r="A2562" s="119" t="s">
        <v>2227</v>
      </c>
      <c r="B2562" s="118" t="s">
        <v>2226</v>
      </c>
      <c r="C2562" s="121"/>
      <c r="D2562" s="15" t="s">
        <v>4</v>
      </c>
      <c r="E2562" s="11" t="str">
        <f ca="1">IF(AND(J2562&lt;&gt;"", O2562&lt;&gt;"", TODAY() &gt; O2562, N2562=""), "포스팅 지연",
IF(N2562&lt;&gt;"", "포스팅 완료",
IF(M2562=TRUE, "시술 완료",
IF(L2562=TRUE, "콘텐츠 가이드 전송",
IF(NOT(ISBLANK(J2562)), "예약 확정",
IF(I2562=TRUE, "구글폼 회신",
IF(H2562=TRUE, "구글폼 전송",
IF(G2562=TRUE, "거절",
IF(F2562=TRUE, "회신 수신",
"태핑 완료 회신대기")))))
))))</f>
        <v>태핑 완료 회신대기</v>
      </c>
      <c r="F2562" s="13" t="b">
        <v>0</v>
      </c>
      <c r="G2562" s="13" t="b">
        <v>0</v>
      </c>
      <c r="H2562" s="13" t="b">
        <v>0</v>
      </c>
      <c r="I2562" s="13" t="b">
        <f>IF(COUNTIF([1]!Form_Responses1[[#All],[Instagram account
(ex. idenel_official - Do not put "@")]], LOWER(A2562)) &gt; 0, TRUE, FALSE)</f>
        <v>0</v>
      </c>
      <c r="J2562" s="14"/>
      <c r="K2562" s="11" t="str">
        <f>IFERROR(VLOOKUP(LOWER(A2562), '[1]설문지 응답 시트1'!I:N, 6, FALSE), "")</f>
        <v/>
      </c>
      <c r="L2562" s="13" t="b">
        <v>0</v>
      </c>
      <c r="M2562" s="13" t="b">
        <v>0</v>
      </c>
      <c r="N2562" s="11"/>
      <c r="O2562" s="12" t="str">
        <f>IF(ISBLANK(Table1[[#This Row],[예약일(확정)]]),"",Table1[[#This Row],[예약일(확정)]]+7)</f>
        <v/>
      </c>
      <c r="P2562" s="11"/>
      <c r="Q2562" s="11"/>
      <c r="R2562" s="11"/>
      <c r="S2562" s="11"/>
      <c r="T2562" s="11"/>
      <c r="U2562" s="10"/>
    </row>
    <row r="2563" spans="1:21" ht="17">
      <c r="A2563" s="116" t="s">
        <v>2225</v>
      </c>
      <c r="B2563" s="112" t="s">
        <v>2224</v>
      </c>
      <c r="C2563" s="111"/>
      <c r="D2563" s="24" t="s">
        <v>4</v>
      </c>
      <c r="E2563" s="20" t="str">
        <f ca="1">IF(AND(J2563&lt;&gt;"", O2563&lt;&gt;"", TODAY() &gt; O2563, N2563=""), "포스팅 지연",
IF(N2563&lt;&gt;"", "포스팅 완료",
IF(M2563=TRUE, "시술 완료",
IF(L2563=TRUE, "콘텐츠 가이드 전송",
IF(NOT(ISBLANK(J2563)), "예약 확정",
IF(I2563=TRUE, "구글폼 회신",
IF(H2563=TRUE, "구글폼 전송",
IF(G2563=TRUE, "거절",
IF(F2563=TRUE, "회신 수신",
"태핑 완료 회신대기")))))
))))</f>
        <v>태핑 완료 회신대기</v>
      </c>
      <c r="F2563" s="22" t="b">
        <v>0</v>
      </c>
      <c r="G2563" s="22" t="b">
        <v>0</v>
      </c>
      <c r="H2563" s="22" t="b">
        <v>0</v>
      </c>
      <c r="I2563" s="22" t="b">
        <f>IF(COUNTIF([1]!Form_Responses1[[#All],[Instagram account
(ex. idenel_official - Do not put "@")]], LOWER(A2563)) &gt; 0, TRUE, FALSE)</f>
        <v>0</v>
      </c>
      <c r="J2563" s="23"/>
      <c r="K2563" s="20" t="str">
        <f>IFERROR(VLOOKUP(LOWER(A2563), '[1]설문지 응답 시트1'!I:N, 6, FALSE), "")</f>
        <v/>
      </c>
      <c r="L2563" s="22" t="b">
        <v>0</v>
      </c>
      <c r="M2563" s="22" t="b">
        <v>0</v>
      </c>
      <c r="N2563" s="20"/>
      <c r="O2563" s="21" t="str">
        <f>IF(ISBLANK(Table1[[#This Row],[예약일(확정)]]),"",Table1[[#This Row],[예약일(확정)]]+7)</f>
        <v/>
      </c>
      <c r="P2563" s="20"/>
      <c r="Q2563" s="20"/>
      <c r="R2563" s="20"/>
      <c r="S2563" s="20"/>
      <c r="T2563" s="20"/>
      <c r="U2563" s="19"/>
    </row>
    <row r="2564" spans="1:21" ht="17">
      <c r="A2564" s="119" t="s">
        <v>2223</v>
      </c>
      <c r="B2564" s="118" t="s">
        <v>2222</v>
      </c>
      <c r="C2564" s="121"/>
      <c r="D2564" s="15" t="s">
        <v>4</v>
      </c>
      <c r="E2564" s="11" t="str">
        <f ca="1">IF(AND(J2564&lt;&gt;"", O2564&lt;&gt;"", TODAY() &gt; O2564, N2564=""), "포스팅 지연",
IF(N2564&lt;&gt;"", "포스팅 완료",
IF(M2564=TRUE, "시술 완료",
IF(L2564=TRUE, "콘텐츠 가이드 전송",
IF(NOT(ISBLANK(J2564)), "예약 확정",
IF(I2564=TRUE, "구글폼 회신",
IF(H2564=TRUE, "구글폼 전송",
IF(G2564=TRUE, "거절",
IF(F2564=TRUE, "회신 수신",
"태핑 완료 회신대기")))))
))))</f>
        <v>회신 수신</v>
      </c>
      <c r="F2564" s="13" t="b">
        <v>1</v>
      </c>
      <c r="G2564" s="13" t="b">
        <v>0</v>
      </c>
      <c r="H2564" s="13" t="b">
        <v>0</v>
      </c>
      <c r="I2564" s="13" t="b">
        <f>IF(COUNTIF([1]!Form_Responses1[[#All],[Instagram account
(ex. idenel_official - Do not put "@")]], LOWER(A2564)) &gt; 0, TRUE, FALSE)</f>
        <v>0</v>
      </c>
      <c r="J2564" s="14"/>
      <c r="K2564" s="11" t="str">
        <f>IFERROR(VLOOKUP(LOWER(A2564), '[1]설문지 응답 시트1'!I:N, 6, FALSE), "")</f>
        <v/>
      </c>
      <c r="L2564" s="13" t="b">
        <v>0</v>
      </c>
      <c r="M2564" s="13" t="b">
        <v>0</v>
      </c>
      <c r="N2564" s="11"/>
      <c r="O2564" s="12" t="str">
        <f>IF(ISBLANK(Table1[[#This Row],[예약일(확정)]]),"",Table1[[#This Row],[예약일(확정)]]+7)</f>
        <v/>
      </c>
      <c r="P2564" s="11"/>
      <c r="Q2564" s="11"/>
      <c r="R2564" s="11"/>
      <c r="S2564" s="11"/>
      <c r="T2564" s="11"/>
      <c r="U2564" s="10"/>
    </row>
    <row r="2565" spans="1:21" ht="17">
      <c r="A2565" s="119" t="s">
        <v>2221</v>
      </c>
      <c r="B2565" s="102" t="s">
        <v>2220</v>
      </c>
      <c r="C2565" s="111"/>
      <c r="D2565" s="24" t="s">
        <v>4</v>
      </c>
      <c r="E2565" s="20" t="str">
        <f ca="1">IF(AND(J2565&lt;&gt;"", O2565&lt;&gt;"", TODAY() &gt; O2565, N2565=""), "포스팅 지연",
IF(N2565&lt;&gt;"", "포스팅 완료",
IF(M2565=TRUE, "시술 완료",
IF(L2565=TRUE, "콘텐츠 가이드 전송",
IF(NOT(ISBLANK(J2565)), "예약 확정",
IF(I2565=TRUE, "구글폼 회신",
IF(H2565=TRUE, "구글폼 전송",
IF(G2565=TRUE, "거절",
IF(F2565=TRUE, "회신 수신",
"태핑 완료 회신대기")))))
))))</f>
        <v>태핑 완료 회신대기</v>
      </c>
      <c r="F2565" s="22" t="b">
        <v>0</v>
      </c>
      <c r="G2565" s="22" t="b">
        <v>0</v>
      </c>
      <c r="H2565" s="22" t="b">
        <v>0</v>
      </c>
      <c r="I2565" s="22" t="b">
        <f>IF(COUNTIF([1]!Form_Responses1[[#All],[Instagram account
(ex. idenel_official - Do not put "@")]], LOWER(A2565)) &gt; 0, TRUE, FALSE)</f>
        <v>0</v>
      </c>
      <c r="J2565" s="23"/>
      <c r="K2565" s="20" t="str">
        <f>IFERROR(VLOOKUP(LOWER(A2565), '[1]설문지 응답 시트1'!I:N, 6, FALSE), "")</f>
        <v/>
      </c>
      <c r="L2565" s="22" t="b">
        <v>0</v>
      </c>
      <c r="M2565" s="22" t="b">
        <v>0</v>
      </c>
      <c r="N2565" s="20"/>
      <c r="O2565" s="21" t="str">
        <f>IF(ISBLANK(Table1[[#This Row],[예약일(확정)]]),"",Table1[[#This Row],[예약일(확정)]]+7)</f>
        <v/>
      </c>
      <c r="P2565" s="20"/>
      <c r="Q2565" s="20"/>
      <c r="R2565" s="20"/>
      <c r="S2565" s="20"/>
      <c r="T2565" s="20"/>
      <c r="U2565" s="19"/>
    </row>
    <row r="2566" spans="1:21" ht="17">
      <c r="A2566" s="116" t="s">
        <v>2219</v>
      </c>
      <c r="B2566" s="120" t="s">
        <v>2218</v>
      </c>
      <c r="C2566" s="121"/>
      <c r="D2566" s="15" t="s">
        <v>4</v>
      </c>
      <c r="E2566" s="11" t="str">
        <f ca="1">IF(AND(J2566&lt;&gt;"", O2566&lt;&gt;"", TODAY() &gt; O2566, N2566=""), "포스팅 지연",
IF(N2566&lt;&gt;"", "포스팅 완료",
IF(M2566=TRUE, "시술 완료",
IF(L2566=TRUE, "콘텐츠 가이드 전송",
IF(NOT(ISBLANK(J2566)), "예약 확정",
IF(I2566=TRUE, "구글폼 회신",
IF(H2566=TRUE, "구글폼 전송",
IF(G2566=TRUE, "거절",
IF(F2566=TRUE, "회신 수신",
"태핑 완료 회신대기")))))
))))</f>
        <v>회신 수신</v>
      </c>
      <c r="F2566" s="13" t="b">
        <v>1</v>
      </c>
      <c r="G2566" s="13" t="b">
        <v>0</v>
      </c>
      <c r="H2566" s="13" t="b">
        <v>0</v>
      </c>
      <c r="I2566" s="13" t="b">
        <f>IF(COUNTIF([1]!Form_Responses1[[#All],[Instagram account
(ex. idenel_official - Do not put "@")]], LOWER(A2566)) &gt; 0, TRUE, FALSE)</f>
        <v>0</v>
      </c>
      <c r="J2566" s="14"/>
      <c r="K2566" s="11" t="str">
        <f>IFERROR(VLOOKUP(LOWER(A2566), '[1]설문지 응답 시트1'!I:N, 6, FALSE), "")</f>
        <v/>
      </c>
      <c r="L2566" s="13" t="b">
        <v>0</v>
      </c>
      <c r="M2566" s="13" t="b">
        <v>0</v>
      </c>
      <c r="N2566" s="11"/>
      <c r="O2566" s="12" t="str">
        <f>IF(ISBLANK(Table1[[#This Row],[예약일(확정)]]),"",Table1[[#This Row],[예약일(확정)]]+7)</f>
        <v/>
      </c>
      <c r="P2566" s="11"/>
      <c r="Q2566" s="11"/>
      <c r="R2566" s="11"/>
      <c r="S2566" s="11"/>
      <c r="T2566" s="11"/>
      <c r="U2566" s="10"/>
    </row>
    <row r="2567" spans="1:21" ht="17">
      <c r="A2567" s="119" t="s">
        <v>2217</v>
      </c>
      <c r="B2567" s="102" t="s">
        <v>2216</v>
      </c>
      <c r="C2567" s="111"/>
      <c r="D2567" s="24" t="s">
        <v>4</v>
      </c>
      <c r="E2567" s="20" t="str">
        <f ca="1">IF(AND(J2567&lt;&gt;"", O2567&lt;&gt;"", TODAY() &gt; O2567, N2567=""), "포스팅 지연",
IF(N2567&lt;&gt;"", "포스팅 완료",
IF(M2567=TRUE, "시술 완료",
IF(L2567=TRUE, "콘텐츠 가이드 전송",
IF(NOT(ISBLANK(J2567)), "예약 확정",
IF(I2567=TRUE, "구글폼 회신",
IF(H2567=TRUE, "구글폼 전송",
IF(G2567=TRUE, "거절",
IF(F2567=TRUE, "회신 수신",
"태핑 완료 회신대기")))))
))))</f>
        <v>태핑 완료 회신대기</v>
      </c>
      <c r="F2567" s="22" t="b">
        <v>0</v>
      </c>
      <c r="G2567" s="22" t="b">
        <v>0</v>
      </c>
      <c r="H2567" s="22" t="b">
        <v>0</v>
      </c>
      <c r="I2567" s="22" t="b">
        <f>IF(COUNTIF([1]!Form_Responses1[[#All],[Instagram account
(ex. idenel_official - Do not put "@")]], LOWER(A2567)) &gt; 0, TRUE, FALSE)</f>
        <v>0</v>
      </c>
      <c r="J2567" s="23"/>
      <c r="K2567" s="20" t="str">
        <f>IFERROR(VLOOKUP(LOWER(A2567), '[1]설문지 응답 시트1'!I:N, 6, FALSE), "")</f>
        <v/>
      </c>
      <c r="L2567" s="22" t="b">
        <v>0</v>
      </c>
      <c r="M2567" s="22" t="b">
        <v>0</v>
      </c>
      <c r="N2567" s="20"/>
      <c r="O2567" s="21" t="str">
        <f>IF(ISBLANK(Table1[[#This Row],[예약일(확정)]]),"",Table1[[#This Row],[예약일(확정)]]+7)</f>
        <v/>
      </c>
      <c r="P2567" s="20"/>
      <c r="Q2567" s="20"/>
      <c r="R2567" s="20"/>
      <c r="S2567" s="20"/>
      <c r="T2567" s="20"/>
      <c r="U2567" s="19"/>
    </row>
    <row r="2568" spans="1:21" ht="17">
      <c r="A2568" s="119" t="s">
        <v>2215</v>
      </c>
      <c r="B2568" s="118" t="s">
        <v>2214</v>
      </c>
      <c r="C2568" s="121"/>
      <c r="D2568" s="15" t="s">
        <v>4</v>
      </c>
      <c r="E2568" s="11" t="str">
        <f ca="1">IF(AND(J2568&lt;&gt;"", O2568&lt;&gt;"", TODAY() &gt; O2568, N2568=""), "포스팅 지연",
IF(N2568&lt;&gt;"", "포스팅 완료",
IF(M2568=TRUE, "시술 완료",
IF(L2568=TRUE, "콘텐츠 가이드 전송",
IF(NOT(ISBLANK(J2568)), "예약 확정",
IF(I2568=TRUE, "구글폼 회신",
IF(H2568=TRUE, "구글폼 전송",
IF(G2568=TRUE, "거절",
IF(F2568=TRUE, "회신 수신",
"태핑 완료 회신대기")))))
))))</f>
        <v>태핑 완료 회신대기</v>
      </c>
      <c r="F2568" s="13" t="b">
        <v>0</v>
      </c>
      <c r="G2568" s="13" t="b">
        <v>0</v>
      </c>
      <c r="H2568" s="13" t="b">
        <v>0</v>
      </c>
      <c r="I2568" s="13" t="b">
        <f>IF(COUNTIF([1]!Form_Responses1[[#All],[Instagram account
(ex. idenel_official - Do not put "@")]], LOWER(A2568)) &gt; 0, TRUE, FALSE)</f>
        <v>0</v>
      </c>
      <c r="J2568" s="14"/>
      <c r="K2568" s="11" t="str">
        <f>IFERROR(VLOOKUP(LOWER(A2568), '[1]설문지 응답 시트1'!I:N, 6, FALSE), "")</f>
        <v/>
      </c>
      <c r="L2568" s="13" t="b">
        <v>0</v>
      </c>
      <c r="M2568" s="13" t="b">
        <v>0</v>
      </c>
      <c r="N2568" s="11"/>
      <c r="O2568" s="12" t="str">
        <f>IF(ISBLANK(Table1[[#This Row],[예약일(확정)]]),"",Table1[[#This Row],[예약일(확정)]]+7)</f>
        <v/>
      </c>
      <c r="P2568" s="11"/>
      <c r="Q2568" s="11"/>
      <c r="R2568" s="11"/>
      <c r="S2568" s="11"/>
      <c r="T2568" s="11"/>
      <c r="U2568" s="10"/>
    </row>
    <row r="2569" spans="1:21" ht="17">
      <c r="A2569" s="116" t="s">
        <v>2213</v>
      </c>
      <c r="B2569" s="112" t="s">
        <v>2212</v>
      </c>
      <c r="C2569" s="111"/>
      <c r="D2569" s="24" t="s">
        <v>4</v>
      </c>
      <c r="E2569" s="20" t="str">
        <f ca="1">IF(AND(J2569&lt;&gt;"", O2569&lt;&gt;"", TODAY() &gt; O2569, N2569=""), "포스팅 지연",
IF(N2569&lt;&gt;"", "포스팅 완료",
IF(M2569=TRUE, "시술 완료",
IF(L2569=TRUE, "콘텐츠 가이드 전송",
IF(NOT(ISBLANK(J2569)), "예약 확정",
IF(I2569=TRUE, "구글폼 회신",
IF(H2569=TRUE, "구글폼 전송",
IF(G2569=TRUE, "거절",
IF(F2569=TRUE, "회신 수신",
"태핑 완료 회신대기")))))
))))</f>
        <v>태핑 완료 회신대기</v>
      </c>
      <c r="F2569" s="22" t="b">
        <v>0</v>
      </c>
      <c r="G2569" s="22" t="b">
        <v>0</v>
      </c>
      <c r="H2569" s="22" t="b">
        <v>0</v>
      </c>
      <c r="I2569" s="22" t="b">
        <f>IF(COUNTIF([1]!Form_Responses1[[#All],[Instagram account
(ex. idenel_official - Do not put "@")]], LOWER(A2569)) &gt; 0, TRUE, FALSE)</f>
        <v>0</v>
      </c>
      <c r="J2569" s="23"/>
      <c r="K2569" s="20" t="str">
        <f>IFERROR(VLOOKUP(LOWER(A2569), '[1]설문지 응답 시트1'!I:N, 6, FALSE), "")</f>
        <v/>
      </c>
      <c r="L2569" s="22" t="b">
        <v>0</v>
      </c>
      <c r="M2569" s="22" t="b">
        <v>0</v>
      </c>
      <c r="N2569" s="20"/>
      <c r="O2569" s="21" t="str">
        <f>IF(ISBLANK(Table1[[#This Row],[예약일(확정)]]),"",Table1[[#This Row],[예약일(확정)]]+7)</f>
        <v/>
      </c>
      <c r="P2569" s="20"/>
      <c r="Q2569" s="20"/>
      <c r="R2569" s="20"/>
      <c r="S2569" s="20"/>
      <c r="T2569" s="20"/>
      <c r="U2569" s="19"/>
    </row>
    <row r="2570" spans="1:21" ht="17">
      <c r="A2570" s="116" t="s">
        <v>2211</v>
      </c>
      <c r="B2570" s="120" t="s">
        <v>2210</v>
      </c>
      <c r="C2570" s="121"/>
      <c r="D2570" s="15" t="s">
        <v>4</v>
      </c>
      <c r="E2570" s="11" t="str">
        <f ca="1">IF(AND(J2570&lt;&gt;"", O2570&lt;&gt;"", TODAY() &gt; O2570, N2570=""), "포스팅 지연",
IF(N2570&lt;&gt;"", "포스팅 완료",
IF(M2570=TRUE, "시술 완료",
IF(L2570=TRUE, "콘텐츠 가이드 전송",
IF(NOT(ISBLANK(J2570)), "예약 확정",
IF(I2570=TRUE, "구글폼 회신",
IF(H2570=TRUE, "구글폼 전송",
IF(G2570=TRUE, "거절",
IF(F2570=TRUE, "회신 수신",
"태핑 완료 회신대기")))))
))))</f>
        <v>회신 수신</v>
      </c>
      <c r="F2570" s="13" t="b">
        <v>1</v>
      </c>
      <c r="G2570" s="13" t="b">
        <v>0</v>
      </c>
      <c r="H2570" s="13" t="b">
        <v>0</v>
      </c>
      <c r="I2570" s="13" t="b">
        <f>IF(COUNTIF([1]!Form_Responses1[[#All],[Instagram account
(ex. idenel_official - Do not put "@")]], LOWER(A2570)) &gt; 0, TRUE, FALSE)</f>
        <v>0</v>
      </c>
      <c r="J2570" s="14"/>
      <c r="K2570" s="11" t="str">
        <f>IFERROR(VLOOKUP(LOWER(A2570), '[1]설문지 응답 시트1'!I:N, 6, FALSE), "")</f>
        <v/>
      </c>
      <c r="L2570" s="13" t="b">
        <v>0</v>
      </c>
      <c r="M2570" s="13" t="b">
        <v>0</v>
      </c>
      <c r="N2570" s="11"/>
      <c r="O2570" s="12" t="str">
        <f>IF(ISBLANK(Table1[[#This Row],[예약일(확정)]]),"",Table1[[#This Row],[예약일(확정)]]+7)</f>
        <v/>
      </c>
      <c r="P2570" s="11"/>
      <c r="Q2570" s="11"/>
      <c r="R2570" s="11"/>
      <c r="S2570" s="11"/>
      <c r="T2570" s="11"/>
      <c r="U2570" s="10"/>
    </row>
    <row r="2571" spans="1:21" ht="17">
      <c r="A2571" s="119" t="s">
        <v>2209</v>
      </c>
      <c r="B2571" s="102" t="s">
        <v>2208</v>
      </c>
      <c r="C2571" s="111"/>
      <c r="D2571" s="24" t="s">
        <v>4</v>
      </c>
      <c r="E2571" s="20" t="str">
        <f ca="1">IF(AND(J2571&lt;&gt;"", O2571&lt;&gt;"", TODAY() &gt; O2571, N2571=""), "포스팅 지연",
IF(N2571&lt;&gt;"", "포스팅 완료",
IF(M2571=TRUE, "시술 완료",
IF(L2571=TRUE, "콘텐츠 가이드 전송",
IF(NOT(ISBLANK(J2571)), "예약 확정",
IF(I2571=TRUE, "구글폼 회신",
IF(H2571=TRUE, "구글폼 전송",
IF(G2571=TRUE, "거절",
IF(F2571=TRUE, "회신 수신",
"태핑 완료 회신대기")))))
))))</f>
        <v>태핑 완료 회신대기</v>
      </c>
      <c r="F2571" s="22" t="b">
        <v>0</v>
      </c>
      <c r="G2571" s="22" t="b">
        <v>0</v>
      </c>
      <c r="H2571" s="22" t="b">
        <v>0</v>
      </c>
      <c r="I2571" s="22" t="b">
        <f>IF(COUNTIF([1]!Form_Responses1[[#All],[Instagram account
(ex. idenel_official - Do not put "@")]], LOWER(A2571)) &gt; 0, TRUE, FALSE)</f>
        <v>0</v>
      </c>
      <c r="J2571" s="23"/>
      <c r="K2571" s="20" t="str">
        <f>IFERROR(VLOOKUP(LOWER(A2571), '[1]설문지 응답 시트1'!I:N, 6, FALSE), "")</f>
        <v/>
      </c>
      <c r="L2571" s="22" t="b">
        <v>0</v>
      </c>
      <c r="M2571" s="22" t="b">
        <v>0</v>
      </c>
      <c r="N2571" s="20"/>
      <c r="O2571" s="21" t="str">
        <f>IF(ISBLANK(Table1[[#This Row],[예약일(확정)]]),"",Table1[[#This Row],[예약일(확정)]]+7)</f>
        <v/>
      </c>
      <c r="P2571" s="20"/>
      <c r="Q2571" s="20"/>
      <c r="R2571" s="20"/>
      <c r="S2571" s="20"/>
      <c r="T2571" s="20"/>
      <c r="U2571" s="19"/>
    </row>
    <row r="2572" spans="1:21" ht="17">
      <c r="A2572" s="119" t="s">
        <v>2207</v>
      </c>
      <c r="B2572" s="118" t="s">
        <v>2206</v>
      </c>
      <c r="C2572" s="121"/>
      <c r="D2572" s="15" t="s">
        <v>4</v>
      </c>
      <c r="E2572" s="11" t="str">
        <f ca="1">IF(AND(J2572&lt;&gt;"", O2572&lt;&gt;"", TODAY() &gt; O2572, N2572=""), "포스팅 지연",
IF(N2572&lt;&gt;"", "포스팅 완료",
IF(M2572=TRUE, "시술 완료",
IF(L2572=TRUE, "콘텐츠 가이드 전송",
IF(NOT(ISBLANK(J2572)), "예약 확정",
IF(I2572=TRUE, "구글폼 회신",
IF(H2572=TRUE, "구글폼 전송",
IF(G2572=TRUE, "거절",
IF(F2572=TRUE, "회신 수신",
"태핑 완료 회신대기")))))
))))</f>
        <v>태핑 완료 회신대기</v>
      </c>
      <c r="F2572" s="13" t="b">
        <v>0</v>
      </c>
      <c r="G2572" s="13" t="b">
        <v>0</v>
      </c>
      <c r="H2572" s="13" t="b">
        <v>0</v>
      </c>
      <c r="I2572" s="13" t="b">
        <f>IF(COUNTIF([1]!Form_Responses1[[#All],[Instagram account
(ex. idenel_official - Do not put "@")]], LOWER(A2572)) &gt; 0, TRUE, FALSE)</f>
        <v>0</v>
      </c>
      <c r="J2572" s="14"/>
      <c r="K2572" s="11" t="str">
        <f>IFERROR(VLOOKUP(LOWER(A2572), '[1]설문지 응답 시트1'!I:N, 6, FALSE), "")</f>
        <v/>
      </c>
      <c r="L2572" s="13" t="b">
        <v>0</v>
      </c>
      <c r="M2572" s="13" t="b">
        <v>0</v>
      </c>
      <c r="N2572" s="11"/>
      <c r="O2572" s="12" t="str">
        <f>IF(ISBLANK(Table1[[#This Row],[예약일(확정)]]),"",Table1[[#This Row],[예약일(확정)]]+7)</f>
        <v/>
      </c>
      <c r="P2572" s="11"/>
      <c r="Q2572" s="11"/>
      <c r="R2572" s="11"/>
      <c r="S2572" s="11"/>
      <c r="T2572" s="11"/>
      <c r="U2572" s="10"/>
    </row>
    <row r="2573" spans="1:21" ht="17">
      <c r="A2573" s="116" t="s">
        <v>2205</v>
      </c>
      <c r="B2573" s="112" t="s">
        <v>2204</v>
      </c>
      <c r="C2573" s="111"/>
      <c r="D2573" s="24" t="s">
        <v>4</v>
      </c>
      <c r="E2573" s="20" t="str">
        <f ca="1">IF(AND(J2573&lt;&gt;"", O2573&lt;&gt;"", TODAY() &gt; O2573, N2573=""), "포스팅 지연",
IF(N2573&lt;&gt;"", "포스팅 완료",
IF(M2573=TRUE, "시술 완료",
IF(L2573=TRUE, "콘텐츠 가이드 전송",
IF(NOT(ISBLANK(J2573)), "예약 확정",
IF(I2573=TRUE, "구글폼 회신",
IF(H2573=TRUE, "구글폼 전송",
IF(G2573=TRUE, "거절",
IF(F2573=TRUE, "회신 수신",
"태핑 완료 회신대기")))))
))))</f>
        <v>태핑 완료 회신대기</v>
      </c>
      <c r="F2573" s="22" t="b">
        <v>0</v>
      </c>
      <c r="G2573" s="22" t="b">
        <v>0</v>
      </c>
      <c r="H2573" s="22" t="b">
        <v>0</v>
      </c>
      <c r="I2573" s="22" t="b">
        <f>IF(COUNTIF([1]!Form_Responses1[[#All],[Instagram account
(ex. idenel_official - Do not put "@")]], LOWER(A2573)) &gt; 0, TRUE, FALSE)</f>
        <v>0</v>
      </c>
      <c r="J2573" s="23"/>
      <c r="K2573" s="20" t="str">
        <f>IFERROR(VLOOKUP(LOWER(A2573), '[1]설문지 응답 시트1'!I:N, 6, FALSE), "")</f>
        <v/>
      </c>
      <c r="L2573" s="22" t="b">
        <v>0</v>
      </c>
      <c r="M2573" s="22" t="b">
        <v>0</v>
      </c>
      <c r="N2573" s="20"/>
      <c r="O2573" s="21" t="str">
        <f>IF(ISBLANK(Table1[[#This Row],[예약일(확정)]]),"",Table1[[#This Row],[예약일(확정)]]+7)</f>
        <v/>
      </c>
      <c r="P2573" s="20"/>
      <c r="Q2573" s="20"/>
      <c r="R2573" s="20"/>
      <c r="S2573" s="20"/>
      <c r="T2573" s="20"/>
      <c r="U2573" s="19"/>
    </row>
    <row r="2574" spans="1:21" ht="17">
      <c r="A2574" s="116" t="s">
        <v>2203</v>
      </c>
      <c r="B2574" s="120" t="s">
        <v>2202</v>
      </c>
      <c r="C2574" s="121"/>
      <c r="D2574" s="15" t="s">
        <v>4</v>
      </c>
      <c r="E2574" s="11" t="str">
        <f ca="1">IF(AND(J2574&lt;&gt;"", O2574&lt;&gt;"", TODAY() &gt; O2574, N2574=""), "포스팅 지연",
IF(N2574&lt;&gt;"", "포스팅 완료",
IF(M2574=TRUE, "시술 완료",
IF(L2574=TRUE, "콘텐츠 가이드 전송",
IF(NOT(ISBLANK(J2574)), "예약 확정",
IF(I2574=TRUE, "구글폼 회신",
IF(H2574=TRUE, "구글폼 전송",
IF(G2574=TRUE, "거절",
IF(F2574=TRUE, "회신 수신",
"태핑 완료 회신대기")))))
))))</f>
        <v>태핑 완료 회신대기</v>
      </c>
      <c r="F2574" s="13" t="b">
        <v>0</v>
      </c>
      <c r="G2574" s="13" t="b">
        <v>0</v>
      </c>
      <c r="H2574" s="13" t="b">
        <v>0</v>
      </c>
      <c r="I2574" s="13" t="b">
        <f>IF(COUNTIF([1]!Form_Responses1[[#All],[Instagram account
(ex. idenel_official - Do not put "@")]], LOWER(A2574)) &gt; 0, TRUE, FALSE)</f>
        <v>0</v>
      </c>
      <c r="J2574" s="14"/>
      <c r="K2574" s="11" t="str">
        <f>IFERROR(VLOOKUP(LOWER(A2574), '[1]설문지 응답 시트1'!I:N, 6, FALSE), "")</f>
        <v/>
      </c>
      <c r="L2574" s="13" t="b">
        <v>0</v>
      </c>
      <c r="M2574" s="13" t="b">
        <v>0</v>
      </c>
      <c r="N2574" s="11"/>
      <c r="O2574" s="12" t="str">
        <f>IF(ISBLANK(Table1[[#This Row],[예약일(확정)]]),"",Table1[[#This Row],[예약일(확정)]]+7)</f>
        <v/>
      </c>
      <c r="P2574" s="11"/>
      <c r="Q2574" s="11"/>
      <c r="R2574" s="11"/>
      <c r="S2574" s="11"/>
      <c r="T2574" s="11"/>
      <c r="U2574" s="10"/>
    </row>
    <row r="2575" spans="1:21" ht="17">
      <c r="A2575" s="119" t="s">
        <v>2201</v>
      </c>
      <c r="B2575" s="102" t="s">
        <v>2200</v>
      </c>
      <c r="C2575" s="111"/>
      <c r="D2575" s="24" t="s">
        <v>4</v>
      </c>
      <c r="E2575" s="20" t="str">
        <f ca="1">IF(AND(J2575&lt;&gt;"", O2575&lt;&gt;"", TODAY() &gt; O2575, N2575=""), "포스팅 지연",
IF(N2575&lt;&gt;"", "포스팅 완료",
IF(M2575=TRUE, "시술 완료",
IF(L2575=TRUE, "콘텐츠 가이드 전송",
IF(NOT(ISBLANK(J2575)), "예약 확정",
IF(I2575=TRUE, "구글폼 회신",
IF(H2575=TRUE, "구글폼 전송",
IF(G2575=TRUE, "거절",
IF(F2575=TRUE, "회신 수신",
"태핑 완료 회신대기")))))
))))</f>
        <v>태핑 완료 회신대기</v>
      </c>
      <c r="F2575" s="22" t="b">
        <v>0</v>
      </c>
      <c r="G2575" s="22" t="b">
        <v>0</v>
      </c>
      <c r="H2575" s="22" t="b">
        <v>0</v>
      </c>
      <c r="I2575" s="22" t="b">
        <f>IF(COUNTIF([1]!Form_Responses1[[#All],[Instagram account
(ex. idenel_official - Do not put "@")]], LOWER(A2575)) &gt; 0, TRUE, FALSE)</f>
        <v>0</v>
      </c>
      <c r="J2575" s="23"/>
      <c r="K2575" s="20" t="str">
        <f>IFERROR(VLOOKUP(LOWER(A2575), '[1]설문지 응답 시트1'!I:N, 6, FALSE), "")</f>
        <v/>
      </c>
      <c r="L2575" s="22" t="b">
        <v>0</v>
      </c>
      <c r="M2575" s="22" t="b">
        <v>0</v>
      </c>
      <c r="N2575" s="20"/>
      <c r="O2575" s="21" t="str">
        <f>IF(ISBLANK(Table1[[#This Row],[예약일(확정)]]),"",Table1[[#This Row],[예약일(확정)]]+7)</f>
        <v/>
      </c>
      <c r="P2575" s="20"/>
      <c r="Q2575" s="20"/>
      <c r="R2575" s="20"/>
      <c r="S2575" s="20"/>
      <c r="T2575" s="20"/>
      <c r="U2575" s="19"/>
    </row>
    <row r="2576" spans="1:21" ht="17">
      <c r="A2576" s="119" t="s">
        <v>2199</v>
      </c>
      <c r="B2576" s="118" t="s">
        <v>2198</v>
      </c>
      <c r="C2576" s="121"/>
      <c r="D2576" s="15" t="s">
        <v>4</v>
      </c>
      <c r="E2576" s="11" t="str">
        <f ca="1">IF(AND(J2576&lt;&gt;"", O2576&lt;&gt;"", TODAY() &gt; O2576, N2576=""), "포스팅 지연",
IF(N2576&lt;&gt;"", "포스팅 완료",
IF(M2576=TRUE, "시술 완료",
IF(L2576=TRUE, "콘텐츠 가이드 전송",
IF(NOT(ISBLANK(J2576)), "예약 확정",
IF(I2576=TRUE, "구글폼 회신",
IF(H2576=TRUE, "구글폼 전송",
IF(G2576=TRUE, "거절",
IF(F2576=TRUE, "회신 수신",
"태핑 완료 회신대기")))))
))))</f>
        <v>회신 수신</v>
      </c>
      <c r="F2576" s="13" t="b">
        <v>1</v>
      </c>
      <c r="G2576" s="13" t="b">
        <v>0</v>
      </c>
      <c r="H2576" s="13" t="b">
        <v>0</v>
      </c>
      <c r="I2576" s="13" t="b">
        <f>IF(COUNTIF([1]!Form_Responses1[[#All],[Instagram account
(ex. idenel_official - Do not put "@")]], LOWER(A2576)) &gt; 0, TRUE, FALSE)</f>
        <v>0</v>
      </c>
      <c r="J2576" s="14"/>
      <c r="K2576" s="11" t="str">
        <f>IFERROR(VLOOKUP(LOWER(A2576), '[1]설문지 응답 시트1'!I:N, 6, FALSE), "")</f>
        <v/>
      </c>
      <c r="L2576" s="13" t="b">
        <v>0</v>
      </c>
      <c r="M2576" s="13" t="b">
        <v>0</v>
      </c>
      <c r="N2576" s="11"/>
      <c r="O2576" s="12" t="str">
        <f>IF(ISBLANK(Table1[[#This Row],[예약일(확정)]]),"",Table1[[#This Row],[예약일(확정)]]+7)</f>
        <v/>
      </c>
      <c r="P2576" s="11"/>
      <c r="Q2576" s="11"/>
      <c r="R2576" s="11"/>
      <c r="S2576" s="11"/>
      <c r="T2576" s="11"/>
      <c r="U2576" s="10"/>
    </row>
    <row r="2577" spans="1:21" ht="17">
      <c r="A2577" s="116" t="s">
        <v>2197</v>
      </c>
      <c r="B2577" s="112" t="s">
        <v>2196</v>
      </c>
      <c r="C2577" s="111"/>
      <c r="D2577" s="24" t="s">
        <v>4</v>
      </c>
      <c r="E2577" s="20" t="str">
        <f ca="1">IF(AND(J2577&lt;&gt;"", O2577&lt;&gt;"", TODAY() &gt; O2577, N2577=""), "포스팅 지연",
IF(N2577&lt;&gt;"", "포스팅 완료",
IF(M2577=TRUE, "시술 완료",
IF(L2577=TRUE, "콘텐츠 가이드 전송",
IF(NOT(ISBLANK(J2577)), "예약 확정",
IF(I2577=TRUE, "구글폼 회신",
IF(H2577=TRUE, "구글폼 전송",
IF(G2577=TRUE, "거절",
IF(F2577=TRUE, "회신 수신",
"태핑 완료 회신대기")))))
))))</f>
        <v>태핑 완료 회신대기</v>
      </c>
      <c r="F2577" s="22" t="b">
        <v>0</v>
      </c>
      <c r="G2577" s="22" t="b">
        <v>0</v>
      </c>
      <c r="H2577" s="22" t="b">
        <v>0</v>
      </c>
      <c r="I2577" s="22" t="b">
        <f>IF(COUNTIF([1]!Form_Responses1[[#All],[Instagram account
(ex. idenel_official - Do not put "@")]], LOWER(A2577)) &gt; 0, TRUE, FALSE)</f>
        <v>0</v>
      </c>
      <c r="J2577" s="23"/>
      <c r="K2577" s="20" t="str">
        <f>IFERROR(VLOOKUP(LOWER(A2577), '[1]설문지 응답 시트1'!I:N, 6, FALSE), "")</f>
        <v/>
      </c>
      <c r="L2577" s="22" t="b">
        <v>0</v>
      </c>
      <c r="M2577" s="22" t="b">
        <v>0</v>
      </c>
      <c r="N2577" s="20"/>
      <c r="O2577" s="21" t="str">
        <f>IF(ISBLANK(Table1[[#This Row],[예약일(확정)]]),"",Table1[[#This Row],[예약일(확정)]]+7)</f>
        <v/>
      </c>
      <c r="P2577" s="20"/>
      <c r="Q2577" s="20"/>
      <c r="R2577" s="20"/>
      <c r="S2577" s="20"/>
      <c r="T2577" s="20"/>
      <c r="U2577" s="19"/>
    </row>
    <row r="2578" spans="1:21" ht="17">
      <c r="A2578" s="119" t="s">
        <v>2195</v>
      </c>
      <c r="B2578" s="118" t="s">
        <v>2194</v>
      </c>
      <c r="C2578" s="121"/>
      <c r="D2578" s="15" t="s">
        <v>4</v>
      </c>
      <c r="E2578" s="11" t="str">
        <f ca="1">IF(AND(J2578&lt;&gt;"", O2578&lt;&gt;"", TODAY() &gt; O2578, N2578=""), "포스팅 지연",
IF(N2578&lt;&gt;"", "포스팅 완료",
IF(M2578=TRUE, "시술 완료",
IF(L2578=TRUE, "콘텐츠 가이드 전송",
IF(NOT(ISBLANK(J2578)), "예약 확정",
IF(I2578=TRUE, "구글폼 회신",
IF(H2578=TRUE, "구글폼 전송",
IF(G2578=TRUE, "거절",
IF(F2578=TRUE, "회신 수신",
"태핑 완료 회신대기")))))
))))</f>
        <v>태핑 완료 회신대기</v>
      </c>
      <c r="F2578" s="13" t="b">
        <v>0</v>
      </c>
      <c r="G2578" s="13" t="b">
        <v>0</v>
      </c>
      <c r="H2578" s="13" t="b">
        <v>0</v>
      </c>
      <c r="I2578" s="13" t="b">
        <f>IF(COUNTIF([1]!Form_Responses1[[#All],[Instagram account
(ex. idenel_official - Do not put "@")]], LOWER(A2578)) &gt; 0, TRUE, FALSE)</f>
        <v>0</v>
      </c>
      <c r="J2578" s="14"/>
      <c r="K2578" s="11" t="str">
        <f>IFERROR(VLOOKUP(LOWER(A2578), '[1]설문지 응답 시트1'!I:N, 6, FALSE), "")</f>
        <v/>
      </c>
      <c r="L2578" s="13" t="b">
        <v>0</v>
      </c>
      <c r="M2578" s="13" t="b">
        <v>0</v>
      </c>
      <c r="N2578" s="11"/>
      <c r="O2578" s="12" t="str">
        <f>IF(ISBLANK(Table1[[#This Row],[예약일(확정)]]),"",Table1[[#This Row],[예약일(확정)]]+7)</f>
        <v/>
      </c>
      <c r="P2578" s="11"/>
      <c r="Q2578" s="11"/>
      <c r="R2578" s="11"/>
      <c r="S2578" s="11"/>
      <c r="T2578" s="11"/>
      <c r="U2578" s="10"/>
    </row>
    <row r="2579" spans="1:21" ht="17">
      <c r="A2579" s="124" t="s">
        <v>2193</v>
      </c>
      <c r="B2579" s="133" t="s">
        <v>2192</v>
      </c>
      <c r="C2579" s="70"/>
      <c r="D2579" s="24" t="s">
        <v>4</v>
      </c>
      <c r="E2579" s="20" t="str">
        <f ca="1">IF(AND(J2579&lt;&gt;"", O2579&lt;&gt;"", TODAY() &gt; O2579, N2579=""), "포스팅 지연",
IF(N2579&lt;&gt;"", "포스팅 완료",
IF(M2579=TRUE, "시술 완료",
IF(L2579=TRUE, "콘텐츠 가이드 전송",
IF(NOT(ISBLANK(J2579)), "예약 확정",
IF(I2579=TRUE, "구글폼 회신",
IF(H2579=TRUE, "구글폼 전송",
IF(G2579=TRUE, "거절",
IF(F2579=TRUE, "회신 수신",
"태핑 완료 회신대기")))))
))))</f>
        <v>구글폼 전송</v>
      </c>
      <c r="F2579" s="22" t="b">
        <v>1</v>
      </c>
      <c r="G2579" s="22" t="b">
        <v>0</v>
      </c>
      <c r="H2579" s="22" t="b">
        <v>1</v>
      </c>
      <c r="I2579" s="22" t="b">
        <f>IF(COUNTIF([1]!Form_Responses1[[#All],[Instagram account
(ex. idenel_official - Do not put "@")]], LOWER(A2579)) &gt; 0, TRUE, FALSE)</f>
        <v>0</v>
      </c>
      <c r="J2579" s="23"/>
      <c r="K2579" s="20" t="str">
        <f>IFERROR(VLOOKUP(LOWER(A2579), '[1]설문지 응답 시트1'!I:N, 6, FALSE), "")</f>
        <v/>
      </c>
      <c r="L2579" s="22" t="b">
        <v>0</v>
      </c>
      <c r="M2579" s="22" t="b">
        <v>0</v>
      </c>
      <c r="N2579" s="20"/>
      <c r="O2579" s="21" t="str">
        <f>IF(ISBLANK(Table1[[#This Row],[예약일(확정)]]),"",Table1[[#This Row],[예약일(확정)]]+7)</f>
        <v/>
      </c>
      <c r="P2579" s="20"/>
      <c r="Q2579" s="20"/>
      <c r="R2579" s="20"/>
      <c r="S2579" s="20"/>
      <c r="T2579" s="20"/>
      <c r="U2579" s="19"/>
    </row>
    <row r="2580" spans="1:21" ht="17">
      <c r="A2580" s="119" t="s">
        <v>2191</v>
      </c>
      <c r="B2580" s="102" t="s">
        <v>2190</v>
      </c>
      <c r="C2580" s="101"/>
      <c r="D2580" s="15" t="s">
        <v>4</v>
      </c>
      <c r="E2580" s="11" t="str">
        <f ca="1">IF(AND(J2580&lt;&gt;"", O2580&lt;&gt;"", TODAY() &gt; O2580, N2580=""), "포스팅 지연",
IF(N2580&lt;&gt;"", "포스팅 완료",
IF(M2580=TRUE, "시술 완료",
IF(L2580=TRUE, "콘텐츠 가이드 전송",
IF(NOT(ISBLANK(J2580)), "예약 확정",
IF(I2580=TRUE, "구글폼 회신",
IF(H2580=TRUE, "구글폼 전송",
IF(G2580=TRUE, "거절",
IF(F2580=TRUE, "회신 수신",
"태핑 완료 회신대기")))))
))))</f>
        <v>회신 수신</v>
      </c>
      <c r="F2580" s="13" t="b">
        <v>1</v>
      </c>
      <c r="G2580" s="13" t="b">
        <v>0</v>
      </c>
      <c r="H2580" s="13" t="b">
        <v>0</v>
      </c>
      <c r="I2580" s="13" t="b">
        <f>IF(COUNTIF([1]!Form_Responses1[[#All],[Instagram account
(ex. idenel_official - Do not put "@")]], LOWER(A2580)) &gt; 0, TRUE, FALSE)</f>
        <v>0</v>
      </c>
      <c r="J2580" s="14"/>
      <c r="K2580" s="11" t="str">
        <f>IFERROR(VLOOKUP(LOWER(A2580), '[1]설문지 응답 시트1'!I:N, 6, FALSE), "")</f>
        <v/>
      </c>
      <c r="L2580" s="13" t="b">
        <v>0</v>
      </c>
      <c r="M2580" s="13" t="b">
        <v>0</v>
      </c>
      <c r="N2580" s="11"/>
      <c r="O2580" s="12" t="str">
        <f>IF(ISBLANK(Table1[[#This Row],[예약일(확정)]]),"",Table1[[#This Row],[예약일(확정)]]+7)</f>
        <v/>
      </c>
      <c r="P2580" s="11"/>
      <c r="Q2580" s="11"/>
      <c r="R2580" s="11"/>
      <c r="S2580" s="11"/>
      <c r="T2580" s="11"/>
      <c r="U2580" s="10"/>
    </row>
    <row r="2581" spans="1:21" ht="17">
      <c r="A2581" s="116" t="s">
        <v>2189</v>
      </c>
      <c r="B2581" s="120" t="s">
        <v>2188</v>
      </c>
      <c r="C2581" s="117"/>
      <c r="D2581" s="24" t="s">
        <v>4</v>
      </c>
      <c r="E2581" s="20" t="str">
        <f ca="1">IF(AND(J2581&lt;&gt;"", O2581&lt;&gt;"", TODAY() &gt; O2581, N2581=""), "포스팅 지연",
IF(N2581&lt;&gt;"", "포스팅 완료",
IF(M2581=TRUE, "시술 완료",
IF(L2581=TRUE, "콘텐츠 가이드 전송",
IF(NOT(ISBLANK(J2581)), "예약 확정",
IF(I2581=TRUE, "구글폼 회신",
IF(H2581=TRUE, "구글폼 전송",
IF(G2581=TRUE, "거절",
IF(F2581=TRUE, "회신 수신",
"태핑 완료 회신대기")))))
))))</f>
        <v>태핑 완료 회신대기</v>
      </c>
      <c r="F2581" s="22" t="b">
        <v>0</v>
      </c>
      <c r="G2581" s="22" t="b">
        <v>0</v>
      </c>
      <c r="H2581" s="22" t="b">
        <v>0</v>
      </c>
      <c r="I2581" s="22" t="b">
        <f>IF(COUNTIF([1]!Form_Responses1[[#All],[Instagram account
(ex. idenel_official - Do not put "@")]], LOWER(A2581)) &gt; 0, TRUE, FALSE)</f>
        <v>0</v>
      </c>
      <c r="J2581" s="23"/>
      <c r="K2581" s="20" t="str">
        <f>IFERROR(VLOOKUP(LOWER(A2581), '[1]설문지 응답 시트1'!I:N, 6, FALSE), "")</f>
        <v/>
      </c>
      <c r="L2581" s="22" t="b">
        <v>0</v>
      </c>
      <c r="M2581" s="22" t="b">
        <v>0</v>
      </c>
      <c r="N2581" s="20"/>
      <c r="O2581" s="21" t="str">
        <f>IF(ISBLANK(Table1[[#This Row],[예약일(확정)]]),"",Table1[[#This Row],[예약일(확정)]]+7)</f>
        <v/>
      </c>
      <c r="P2581" s="20"/>
      <c r="Q2581" s="20"/>
      <c r="R2581" s="20"/>
      <c r="S2581" s="20"/>
      <c r="T2581" s="20"/>
      <c r="U2581" s="19"/>
    </row>
    <row r="2582" spans="1:21" ht="17">
      <c r="A2582" s="116" t="s">
        <v>2187</v>
      </c>
      <c r="B2582" s="112" t="s">
        <v>2186</v>
      </c>
      <c r="C2582" s="101"/>
      <c r="D2582" s="15" t="s">
        <v>4</v>
      </c>
      <c r="E2582" s="11" t="str">
        <f ca="1">IF(AND(J2582&lt;&gt;"", O2582&lt;&gt;"", TODAY() &gt; O2582, N2582=""), "포스팅 지연",
IF(N2582&lt;&gt;"", "포스팅 완료",
IF(M2582=TRUE, "시술 완료",
IF(L2582=TRUE, "콘텐츠 가이드 전송",
IF(NOT(ISBLANK(J2582)), "예약 확정",
IF(I2582=TRUE, "구글폼 회신",
IF(H2582=TRUE, "구글폼 전송",
IF(G2582=TRUE, "거절",
IF(F2582=TRUE, "회신 수신",
"태핑 완료 회신대기")))))
))))</f>
        <v>태핑 완료 회신대기</v>
      </c>
      <c r="F2582" s="13" t="b">
        <v>0</v>
      </c>
      <c r="G2582" s="13" t="b">
        <v>0</v>
      </c>
      <c r="H2582" s="13" t="b">
        <v>0</v>
      </c>
      <c r="I2582" s="13" t="b">
        <f>IF(COUNTIF([1]!Form_Responses1[[#All],[Instagram account
(ex. idenel_official - Do not put "@")]], LOWER(A2582)) &gt; 0, TRUE, FALSE)</f>
        <v>0</v>
      </c>
      <c r="J2582" s="14"/>
      <c r="K2582" s="11" t="str">
        <f>IFERROR(VLOOKUP(LOWER(A2582), '[1]설문지 응답 시트1'!I:N, 6, FALSE), "")</f>
        <v/>
      </c>
      <c r="L2582" s="13" t="b">
        <v>0</v>
      </c>
      <c r="M2582" s="13" t="b">
        <v>0</v>
      </c>
      <c r="N2582" s="11"/>
      <c r="O2582" s="12" t="str">
        <f>IF(ISBLANK(Table1[[#This Row],[예약일(확정)]]),"",Table1[[#This Row],[예약일(확정)]]+7)</f>
        <v/>
      </c>
      <c r="P2582" s="11"/>
      <c r="Q2582" s="11"/>
      <c r="R2582" s="11"/>
      <c r="S2582" s="11"/>
      <c r="T2582" s="11"/>
      <c r="U2582" s="10"/>
    </row>
    <row r="2583" spans="1:21" ht="17">
      <c r="A2583" s="116" t="s">
        <v>2185</v>
      </c>
      <c r="B2583" s="120" t="s">
        <v>2184</v>
      </c>
      <c r="C2583" s="117"/>
      <c r="D2583" s="24" t="s">
        <v>4</v>
      </c>
      <c r="E2583" s="20" t="str">
        <f ca="1">IF(AND(J2583&lt;&gt;"", O2583&lt;&gt;"", TODAY() &gt; O2583, N2583=""), "포스팅 지연",
IF(N2583&lt;&gt;"", "포스팅 완료",
IF(M2583=TRUE, "시술 완료",
IF(L2583=TRUE, "콘텐츠 가이드 전송",
IF(NOT(ISBLANK(J2583)), "예약 확정",
IF(I2583=TRUE, "구글폼 회신",
IF(H2583=TRUE, "구글폼 전송",
IF(G2583=TRUE, "거절",
IF(F2583=TRUE, "회신 수신",
"태핑 완료 회신대기")))))
))))</f>
        <v>태핑 완료 회신대기</v>
      </c>
      <c r="F2583" s="22" t="b">
        <v>0</v>
      </c>
      <c r="G2583" s="22" t="b">
        <v>0</v>
      </c>
      <c r="H2583" s="22" t="b">
        <v>0</v>
      </c>
      <c r="I2583" s="22" t="b">
        <f>IF(COUNTIF([1]!Form_Responses1[[#All],[Instagram account
(ex. idenel_official - Do not put "@")]], LOWER(A2583)) &gt; 0, TRUE, FALSE)</f>
        <v>0</v>
      </c>
      <c r="J2583" s="23"/>
      <c r="K2583" s="20" t="str">
        <f>IFERROR(VLOOKUP(LOWER(A2583), '[1]설문지 응답 시트1'!I:N, 6, FALSE), "")</f>
        <v/>
      </c>
      <c r="L2583" s="22" t="b">
        <v>0</v>
      </c>
      <c r="M2583" s="22" t="b">
        <v>0</v>
      </c>
      <c r="N2583" s="20"/>
      <c r="O2583" s="21" t="str">
        <f>IF(ISBLANK(Table1[[#This Row],[예약일(확정)]]),"",Table1[[#This Row],[예약일(확정)]]+7)</f>
        <v/>
      </c>
      <c r="P2583" s="20"/>
      <c r="Q2583" s="20"/>
      <c r="R2583" s="20"/>
      <c r="S2583" s="20"/>
      <c r="T2583" s="20"/>
      <c r="U2583" s="19"/>
    </row>
    <row r="2584" spans="1:21" ht="17">
      <c r="A2584" s="119" t="s">
        <v>2183</v>
      </c>
      <c r="B2584" s="102" t="s">
        <v>2182</v>
      </c>
      <c r="C2584" s="101"/>
      <c r="D2584" s="15" t="s">
        <v>4</v>
      </c>
      <c r="E2584" s="11" t="str">
        <f ca="1">IF(AND(J2584&lt;&gt;"", O2584&lt;&gt;"", TODAY() &gt; O2584, N2584=""), "포스팅 지연",
IF(N2584&lt;&gt;"", "포스팅 완료",
IF(M2584=TRUE, "시술 완료",
IF(L2584=TRUE, "콘텐츠 가이드 전송",
IF(NOT(ISBLANK(J2584)), "예약 확정",
IF(I2584=TRUE, "구글폼 회신",
IF(H2584=TRUE, "구글폼 전송",
IF(G2584=TRUE, "거절",
IF(F2584=TRUE, "회신 수신",
"태핑 완료 회신대기")))))
))))</f>
        <v>태핑 완료 회신대기</v>
      </c>
      <c r="F2584" s="13" t="b">
        <v>0</v>
      </c>
      <c r="G2584" s="13" t="b">
        <v>0</v>
      </c>
      <c r="H2584" s="13" t="b">
        <v>0</v>
      </c>
      <c r="I2584" s="13" t="b">
        <f>IF(COUNTIF([1]!Form_Responses1[[#All],[Instagram account
(ex. idenel_official - Do not put "@")]], LOWER(A2584)) &gt; 0, TRUE, FALSE)</f>
        <v>0</v>
      </c>
      <c r="J2584" s="14"/>
      <c r="K2584" s="11" t="str">
        <f>IFERROR(VLOOKUP(LOWER(A2584), '[1]설문지 응답 시트1'!I:N, 6, FALSE), "")</f>
        <v/>
      </c>
      <c r="L2584" s="13" t="b">
        <v>0</v>
      </c>
      <c r="M2584" s="13" t="b">
        <v>0</v>
      </c>
      <c r="N2584" s="11"/>
      <c r="O2584" s="12" t="str">
        <f>IF(ISBLANK(Table1[[#This Row],[예약일(확정)]]),"",Table1[[#This Row],[예약일(확정)]]+7)</f>
        <v/>
      </c>
      <c r="P2584" s="11"/>
      <c r="Q2584" s="11"/>
      <c r="R2584" s="11"/>
      <c r="S2584" s="11"/>
      <c r="T2584" s="11"/>
      <c r="U2584" s="10"/>
    </row>
    <row r="2585" spans="1:21" ht="17">
      <c r="A2585" s="116" t="s">
        <v>2181</v>
      </c>
      <c r="B2585" s="120" t="s">
        <v>2180</v>
      </c>
      <c r="C2585" s="117"/>
      <c r="D2585" s="24" t="s">
        <v>4</v>
      </c>
      <c r="E2585" s="20" t="str">
        <f ca="1">IF(AND(J2585&lt;&gt;"", O2585&lt;&gt;"", TODAY() &gt; O2585, N2585=""), "포스팅 지연",
IF(N2585&lt;&gt;"", "포스팅 완료",
IF(M2585=TRUE, "시술 완료",
IF(L2585=TRUE, "콘텐츠 가이드 전송",
IF(NOT(ISBLANK(J2585)), "예약 확정",
IF(I2585=TRUE, "구글폼 회신",
IF(H2585=TRUE, "구글폼 전송",
IF(G2585=TRUE, "거절",
IF(F2585=TRUE, "회신 수신",
"태핑 완료 회신대기")))))
))))</f>
        <v>태핑 완료 회신대기</v>
      </c>
      <c r="F2585" s="22" t="b">
        <v>0</v>
      </c>
      <c r="G2585" s="22" t="b">
        <v>0</v>
      </c>
      <c r="H2585" s="22" t="b">
        <v>0</v>
      </c>
      <c r="I2585" s="22" t="b">
        <f>IF(COUNTIF([1]!Form_Responses1[[#All],[Instagram account
(ex. idenel_official - Do not put "@")]], LOWER(A2585)) &gt; 0, TRUE, FALSE)</f>
        <v>0</v>
      </c>
      <c r="J2585" s="23"/>
      <c r="K2585" s="20" t="str">
        <f>IFERROR(VLOOKUP(LOWER(A2585), '[1]설문지 응답 시트1'!I:N, 6, FALSE), "")</f>
        <v/>
      </c>
      <c r="L2585" s="22" t="b">
        <v>0</v>
      </c>
      <c r="M2585" s="22" t="b">
        <v>0</v>
      </c>
      <c r="N2585" s="20"/>
      <c r="O2585" s="21" t="str">
        <f>IF(ISBLANK(Table1[[#This Row],[예약일(확정)]]),"",Table1[[#This Row],[예약일(확정)]]+7)</f>
        <v/>
      </c>
      <c r="P2585" s="20"/>
      <c r="Q2585" s="20"/>
      <c r="R2585" s="20"/>
      <c r="S2585" s="20"/>
      <c r="T2585" s="20"/>
      <c r="U2585" s="19"/>
    </row>
    <row r="2586" spans="1:21" ht="17">
      <c r="A2586" s="116" t="s">
        <v>2179</v>
      </c>
      <c r="B2586" s="120" t="s">
        <v>2178</v>
      </c>
      <c r="C2586" s="121"/>
      <c r="D2586" s="15" t="s">
        <v>4</v>
      </c>
      <c r="E2586" s="11" t="str">
        <f ca="1">IF(AND(J2586&lt;&gt;"", O2586&lt;&gt;"", TODAY() &gt; O2586, N2586=""), "포스팅 지연",
IF(N2586&lt;&gt;"", "포스팅 완료",
IF(M2586=TRUE, "시술 완료",
IF(L2586=TRUE, "콘텐츠 가이드 전송",
IF(NOT(ISBLANK(J2586)), "예약 확정",
IF(I2586=TRUE, "구글폼 회신",
IF(H2586=TRUE, "구글폼 전송",
IF(G2586=TRUE, "거절",
IF(F2586=TRUE, "회신 수신",
"태핑 완료 회신대기")))))
))))</f>
        <v>태핑 완료 회신대기</v>
      </c>
      <c r="F2586" s="13" t="b">
        <v>0</v>
      </c>
      <c r="G2586" s="13" t="b">
        <v>0</v>
      </c>
      <c r="H2586" s="13" t="b">
        <v>0</v>
      </c>
      <c r="I2586" s="13" t="b">
        <f>IF(COUNTIF([1]!Form_Responses1[[#All],[Instagram account
(ex. idenel_official - Do not put "@")]], LOWER(A2586)) &gt; 0, TRUE, FALSE)</f>
        <v>0</v>
      </c>
      <c r="J2586" s="14"/>
      <c r="K2586" s="11" t="str">
        <f>IFERROR(VLOOKUP(LOWER(A2586), '[1]설문지 응답 시트1'!I:N, 6, FALSE), "")</f>
        <v/>
      </c>
      <c r="L2586" s="13" t="b">
        <v>0</v>
      </c>
      <c r="M2586" s="13" t="b">
        <v>0</v>
      </c>
      <c r="N2586" s="11"/>
      <c r="O2586" s="12" t="str">
        <f>IF(ISBLANK(Table1[[#This Row],[예약일(확정)]]),"",Table1[[#This Row],[예약일(확정)]]+7)</f>
        <v/>
      </c>
      <c r="P2586" s="11"/>
      <c r="Q2586" s="11"/>
      <c r="R2586" s="11"/>
      <c r="S2586" s="11"/>
      <c r="T2586" s="11"/>
      <c r="U2586" s="10"/>
    </row>
    <row r="2587" spans="1:21" ht="17">
      <c r="A2587" s="119" t="s">
        <v>2177</v>
      </c>
      <c r="B2587" s="102" t="s">
        <v>2176</v>
      </c>
      <c r="C2587" s="111"/>
      <c r="D2587" s="24" t="s">
        <v>4</v>
      </c>
      <c r="E2587" s="20" t="str">
        <f ca="1">IF(AND(J2587&lt;&gt;"", O2587&lt;&gt;"", TODAY() &gt; O2587, N2587=""), "포스팅 지연",
IF(N2587&lt;&gt;"", "포스팅 완료",
IF(M2587=TRUE, "시술 완료",
IF(L2587=TRUE, "콘텐츠 가이드 전송",
IF(NOT(ISBLANK(J2587)), "예약 확정",
IF(I2587=TRUE, "구글폼 회신",
IF(H2587=TRUE, "구글폼 전송",
IF(G2587=TRUE, "거절",
IF(F2587=TRUE, "회신 수신",
"태핑 완료 회신대기")))))
))))</f>
        <v>태핑 완료 회신대기</v>
      </c>
      <c r="F2587" s="22" t="b">
        <v>0</v>
      </c>
      <c r="G2587" s="22" t="b">
        <v>0</v>
      </c>
      <c r="H2587" s="22" t="b">
        <v>0</v>
      </c>
      <c r="I2587" s="22" t="b">
        <f>IF(COUNTIF([1]!Form_Responses1[[#All],[Instagram account
(ex. idenel_official - Do not put "@")]], LOWER(A2587)) &gt; 0, TRUE, FALSE)</f>
        <v>0</v>
      </c>
      <c r="J2587" s="23"/>
      <c r="K2587" s="20" t="str">
        <f>IFERROR(VLOOKUP(LOWER(A2587), '[1]설문지 응답 시트1'!I:N, 6, FALSE), "")</f>
        <v/>
      </c>
      <c r="L2587" s="22" t="b">
        <v>0</v>
      </c>
      <c r="M2587" s="22" t="b">
        <v>0</v>
      </c>
      <c r="N2587" s="20"/>
      <c r="O2587" s="21" t="str">
        <f>IF(ISBLANK(Table1[[#This Row],[예약일(확정)]]),"",Table1[[#This Row],[예약일(확정)]]+7)</f>
        <v/>
      </c>
      <c r="P2587" s="20"/>
      <c r="Q2587" s="20"/>
      <c r="R2587" s="20"/>
      <c r="S2587" s="20"/>
      <c r="T2587" s="20"/>
      <c r="U2587" s="19"/>
    </row>
    <row r="2588" spans="1:21" ht="17">
      <c r="A2588" s="116" t="s">
        <v>2175</v>
      </c>
      <c r="B2588" s="120" t="s">
        <v>2174</v>
      </c>
      <c r="C2588" s="121"/>
      <c r="D2588" s="15" t="s">
        <v>4</v>
      </c>
      <c r="E2588" s="11" t="str">
        <f ca="1">IF(AND(J2588&lt;&gt;"", O2588&lt;&gt;"", TODAY() &gt; O2588, N2588=""), "포스팅 지연",
IF(N2588&lt;&gt;"", "포스팅 완료",
IF(M2588=TRUE, "시술 완료",
IF(L2588=TRUE, "콘텐츠 가이드 전송",
IF(NOT(ISBLANK(J2588)), "예약 확정",
IF(I2588=TRUE, "구글폼 회신",
IF(H2588=TRUE, "구글폼 전송",
IF(G2588=TRUE, "거절",
IF(F2588=TRUE, "회신 수신",
"태핑 완료 회신대기")))))
))))</f>
        <v>태핑 완료 회신대기</v>
      </c>
      <c r="F2588" s="13" t="b">
        <v>0</v>
      </c>
      <c r="G2588" s="13" t="b">
        <v>0</v>
      </c>
      <c r="H2588" s="13" t="b">
        <v>0</v>
      </c>
      <c r="I2588" s="13" t="b">
        <f>IF(COUNTIF([1]!Form_Responses1[[#All],[Instagram account
(ex. idenel_official - Do not put "@")]], LOWER(A2588)) &gt; 0, TRUE, FALSE)</f>
        <v>0</v>
      </c>
      <c r="J2588" s="14"/>
      <c r="K2588" s="11" t="str">
        <f>IFERROR(VLOOKUP(LOWER(A2588), '[1]설문지 응답 시트1'!I:N, 6, FALSE), "")</f>
        <v/>
      </c>
      <c r="L2588" s="13" t="b">
        <v>0</v>
      </c>
      <c r="M2588" s="13" t="b">
        <v>0</v>
      </c>
      <c r="N2588" s="11"/>
      <c r="O2588" s="12" t="str">
        <f>IF(ISBLANK(Table1[[#This Row],[예약일(확정)]]),"",Table1[[#This Row],[예약일(확정)]]+7)</f>
        <v/>
      </c>
      <c r="P2588" s="11"/>
      <c r="Q2588" s="11"/>
      <c r="R2588" s="11"/>
      <c r="S2588" s="11"/>
      <c r="T2588" s="11"/>
      <c r="U2588" s="10"/>
    </row>
    <row r="2589" spans="1:21" ht="17">
      <c r="A2589" s="116" t="s">
        <v>2173</v>
      </c>
      <c r="B2589" s="112" t="s">
        <v>2172</v>
      </c>
      <c r="C2589" s="111"/>
      <c r="D2589" s="24" t="s">
        <v>4</v>
      </c>
      <c r="E2589" s="20" t="str">
        <f ca="1">IF(AND(J2589&lt;&gt;"", O2589&lt;&gt;"", TODAY() &gt; O2589, N2589=""), "포스팅 지연",
IF(N2589&lt;&gt;"", "포스팅 완료",
IF(M2589=TRUE, "시술 완료",
IF(L2589=TRUE, "콘텐츠 가이드 전송",
IF(NOT(ISBLANK(J2589)), "예약 확정",
IF(I2589=TRUE, "구글폼 회신",
IF(H2589=TRUE, "구글폼 전송",
IF(G2589=TRUE, "거절",
IF(F2589=TRUE, "회신 수신",
"태핑 완료 회신대기")))))
))))</f>
        <v>태핑 완료 회신대기</v>
      </c>
      <c r="F2589" s="22" t="b">
        <v>0</v>
      </c>
      <c r="G2589" s="22" t="b">
        <v>0</v>
      </c>
      <c r="H2589" s="22" t="b">
        <v>0</v>
      </c>
      <c r="I2589" s="22" t="b">
        <f>IF(COUNTIF([1]!Form_Responses1[[#All],[Instagram account
(ex. idenel_official - Do not put "@")]], LOWER(A2589)) &gt; 0, TRUE, FALSE)</f>
        <v>0</v>
      </c>
      <c r="J2589" s="23"/>
      <c r="K2589" s="20" t="str">
        <f>IFERROR(VLOOKUP(LOWER(A2589), '[1]설문지 응답 시트1'!I:N, 6, FALSE), "")</f>
        <v/>
      </c>
      <c r="L2589" s="22" t="b">
        <v>0</v>
      </c>
      <c r="M2589" s="22" t="b">
        <v>0</v>
      </c>
      <c r="N2589" s="20"/>
      <c r="O2589" s="21" t="str">
        <f>IF(ISBLANK(Table1[[#This Row],[예약일(확정)]]),"",Table1[[#This Row],[예약일(확정)]]+7)</f>
        <v/>
      </c>
      <c r="P2589" s="20"/>
      <c r="Q2589" s="20"/>
      <c r="R2589" s="20"/>
      <c r="S2589" s="20"/>
      <c r="T2589" s="20"/>
      <c r="U2589" s="19"/>
    </row>
    <row r="2590" spans="1:21" ht="17">
      <c r="A2590" s="119" t="s">
        <v>2171</v>
      </c>
      <c r="B2590" s="118" t="s">
        <v>2170</v>
      </c>
      <c r="C2590" s="121"/>
      <c r="D2590" s="15" t="s">
        <v>4</v>
      </c>
      <c r="E2590" s="11" t="str">
        <f ca="1">IF(AND(J2590&lt;&gt;"", O2590&lt;&gt;"", TODAY() &gt; O2590, N2590=""), "포스팅 지연",
IF(N2590&lt;&gt;"", "포스팅 완료",
IF(M2590=TRUE, "시술 완료",
IF(L2590=TRUE, "콘텐츠 가이드 전송",
IF(NOT(ISBLANK(J2590)), "예약 확정",
IF(I2590=TRUE, "구글폼 회신",
IF(H2590=TRUE, "구글폼 전송",
IF(G2590=TRUE, "거절",
IF(F2590=TRUE, "회신 수신",
"태핑 완료 회신대기")))))
))))</f>
        <v>태핑 완료 회신대기</v>
      </c>
      <c r="F2590" s="13" t="b">
        <v>0</v>
      </c>
      <c r="G2590" s="13" t="b">
        <v>0</v>
      </c>
      <c r="H2590" s="13" t="b">
        <v>0</v>
      </c>
      <c r="I2590" s="13" t="b">
        <f>IF(COUNTIF([1]!Form_Responses1[[#All],[Instagram account
(ex. idenel_official - Do not put "@")]], LOWER(A2590)) &gt; 0, TRUE, FALSE)</f>
        <v>0</v>
      </c>
      <c r="J2590" s="14"/>
      <c r="K2590" s="11" t="str">
        <f>IFERROR(VLOOKUP(LOWER(A2590), '[1]설문지 응답 시트1'!I:N, 6, FALSE), "")</f>
        <v/>
      </c>
      <c r="L2590" s="13" t="b">
        <v>0</v>
      </c>
      <c r="M2590" s="13" t="b">
        <v>0</v>
      </c>
      <c r="N2590" s="11"/>
      <c r="O2590" s="12" t="str">
        <f>IF(ISBLANK(Table1[[#This Row],[예약일(확정)]]),"",Table1[[#This Row],[예약일(확정)]]+7)</f>
        <v/>
      </c>
      <c r="P2590" s="11"/>
      <c r="Q2590" s="11"/>
      <c r="R2590" s="11"/>
      <c r="S2590" s="11"/>
      <c r="T2590" s="11"/>
      <c r="U2590" s="10"/>
    </row>
    <row r="2591" spans="1:21" ht="17">
      <c r="A2591" s="116" t="s">
        <v>2169</v>
      </c>
      <c r="B2591" s="112" t="s">
        <v>2168</v>
      </c>
      <c r="C2591" s="111"/>
      <c r="D2591" s="24" t="s">
        <v>4</v>
      </c>
      <c r="E2591" s="20" t="str">
        <f ca="1">IF(AND(J2591&lt;&gt;"", O2591&lt;&gt;"", TODAY() &gt; O2591, N2591=""), "포스팅 지연",
IF(N2591&lt;&gt;"", "포스팅 완료",
IF(M2591=TRUE, "시술 완료",
IF(L2591=TRUE, "콘텐츠 가이드 전송",
IF(NOT(ISBLANK(J2591)), "예약 확정",
IF(I2591=TRUE, "구글폼 회신",
IF(H2591=TRUE, "구글폼 전송",
IF(G2591=TRUE, "거절",
IF(F2591=TRUE, "회신 수신",
"태핑 완료 회신대기")))))
))))</f>
        <v>구글폼 전송</v>
      </c>
      <c r="F2591" s="22" t="b">
        <v>1</v>
      </c>
      <c r="G2591" s="22" t="b">
        <v>0</v>
      </c>
      <c r="H2591" s="22" t="b">
        <v>1</v>
      </c>
      <c r="I2591" s="22" t="b">
        <f>IF(COUNTIF([1]!Form_Responses1[[#All],[Instagram account
(ex. idenel_official - Do not put "@")]], LOWER(A2591)) &gt; 0, TRUE, FALSE)</f>
        <v>0</v>
      </c>
      <c r="J2591" s="23"/>
      <c r="K2591" s="20" t="str">
        <f>IFERROR(VLOOKUP(LOWER(A2591), '[1]설문지 응답 시트1'!I:N, 6, FALSE), "")</f>
        <v/>
      </c>
      <c r="L2591" s="22" t="b">
        <v>0</v>
      </c>
      <c r="M2591" s="22" t="b">
        <v>0</v>
      </c>
      <c r="N2591" s="20"/>
      <c r="O2591" s="21" t="str">
        <f>IF(ISBLANK(Table1[[#This Row],[예약일(확정)]]),"",Table1[[#This Row],[예약일(확정)]]+7)</f>
        <v/>
      </c>
      <c r="P2591" s="20"/>
      <c r="Q2591" s="20"/>
      <c r="R2591" s="20"/>
      <c r="S2591" s="20"/>
      <c r="T2591" s="20"/>
      <c r="U2591" s="19"/>
    </row>
    <row r="2592" spans="1:21" ht="17">
      <c r="A2592" s="119" t="s">
        <v>2167</v>
      </c>
      <c r="B2592" s="118" t="s">
        <v>2166</v>
      </c>
      <c r="C2592" s="121"/>
      <c r="D2592" s="15" t="s">
        <v>4</v>
      </c>
      <c r="E2592" s="11" t="str">
        <f ca="1">IF(AND(J2592&lt;&gt;"", O2592&lt;&gt;"", TODAY() &gt; O2592, N2592=""), "포스팅 지연",
IF(N2592&lt;&gt;"", "포스팅 완료",
IF(M2592=TRUE, "시술 완료",
IF(L2592=TRUE, "콘텐츠 가이드 전송",
IF(NOT(ISBLANK(J2592)), "예약 확정",
IF(I2592=TRUE, "구글폼 회신",
IF(H2592=TRUE, "구글폼 전송",
IF(G2592=TRUE, "거절",
IF(F2592=TRUE, "회신 수신",
"태핑 완료 회신대기")))))
))))</f>
        <v>회신 수신</v>
      </c>
      <c r="F2592" s="13" t="b">
        <v>1</v>
      </c>
      <c r="G2592" s="13" t="b">
        <v>0</v>
      </c>
      <c r="H2592" s="13" t="b">
        <v>0</v>
      </c>
      <c r="I2592" s="13" t="b">
        <f>IF(COUNTIF([1]!Form_Responses1[[#All],[Instagram account
(ex. idenel_official - Do not put "@")]], LOWER(A2592)) &gt; 0, TRUE, FALSE)</f>
        <v>0</v>
      </c>
      <c r="J2592" s="14"/>
      <c r="K2592" s="11" t="str">
        <f>IFERROR(VLOOKUP(LOWER(A2592), '[1]설문지 응답 시트1'!I:N, 6, FALSE), "")</f>
        <v/>
      </c>
      <c r="L2592" s="13" t="b">
        <v>0</v>
      </c>
      <c r="M2592" s="13" t="b">
        <v>0</v>
      </c>
      <c r="N2592" s="11"/>
      <c r="O2592" s="12" t="str">
        <f>IF(ISBLANK(Table1[[#This Row],[예약일(확정)]]),"",Table1[[#This Row],[예약일(확정)]]+7)</f>
        <v/>
      </c>
      <c r="P2592" s="11"/>
      <c r="Q2592" s="11"/>
      <c r="R2592" s="11"/>
      <c r="S2592" s="11"/>
      <c r="T2592" s="11"/>
      <c r="U2592" s="10"/>
    </row>
    <row r="2593" spans="1:21" ht="17">
      <c r="A2593" s="116" t="s">
        <v>2165</v>
      </c>
      <c r="B2593" s="112" t="s">
        <v>2164</v>
      </c>
      <c r="C2593" s="111"/>
      <c r="D2593" s="24" t="s">
        <v>4</v>
      </c>
      <c r="E2593" s="20" t="str">
        <f ca="1">IF(AND(J2593&lt;&gt;"", O2593&lt;&gt;"", TODAY() &gt; O2593, N2593=""), "포스팅 지연",
IF(N2593&lt;&gt;"", "포스팅 완료",
IF(M2593=TRUE, "시술 완료",
IF(L2593=TRUE, "콘텐츠 가이드 전송",
IF(NOT(ISBLANK(J2593)), "예약 확정",
IF(I2593=TRUE, "구글폼 회신",
IF(H2593=TRUE, "구글폼 전송",
IF(G2593=TRUE, "거절",
IF(F2593=TRUE, "회신 수신",
"태핑 완료 회신대기")))))
))))</f>
        <v>회신 수신</v>
      </c>
      <c r="F2593" s="22" t="b">
        <v>1</v>
      </c>
      <c r="G2593" s="22" t="b">
        <v>0</v>
      </c>
      <c r="H2593" s="22" t="b">
        <v>0</v>
      </c>
      <c r="I2593" s="22" t="b">
        <f>IF(COUNTIF([1]!Form_Responses1[[#All],[Instagram account
(ex. idenel_official - Do not put "@")]], LOWER(A2593)) &gt; 0, TRUE, FALSE)</f>
        <v>0</v>
      </c>
      <c r="J2593" s="23"/>
      <c r="K2593" s="20" t="str">
        <f>IFERROR(VLOOKUP(LOWER(A2593), '[1]설문지 응답 시트1'!I:N, 6, FALSE), "")</f>
        <v/>
      </c>
      <c r="L2593" s="22" t="b">
        <v>0</v>
      </c>
      <c r="M2593" s="22" t="b">
        <v>0</v>
      </c>
      <c r="N2593" s="20"/>
      <c r="O2593" s="21" t="str">
        <f>IF(ISBLANK(Table1[[#This Row],[예약일(확정)]]),"",Table1[[#This Row],[예약일(확정)]]+7)</f>
        <v/>
      </c>
      <c r="P2593" s="20"/>
      <c r="Q2593" s="20"/>
      <c r="R2593" s="20"/>
      <c r="S2593" s="20"/>
      <c r="T2593" s="20"/>
      <c r="U2593" s="19"/>
    </row>
    <row r="2594" spans="1:21" ht="17">
      <c r="A2594" s="116" t="s">
        <v>2163</v>
      </c>
      <c r="B2594" s="112" t="s">
        <v>2162</v>
      </c>
      <c r="C2594" s="101"/>
      <c r="D2594" s="15" t="s">
        <v>4</v>
      </c>
      <c r="E2594" s="11" t="str">
        <f ca="1">IF(AND(J2594&lt;&gt;"", O2594&lt;&gt;"", TODAY() &gt; O2594, N2594=""), "포스팅 지연",
IF(N2594&lt;&gt;"", "포스팅 완료",
IF(M2594=TRUE, "시술 완료",
IF(L2594=TRUE, "콘텐츠 가이드 전송",
IF(NOT(ISBLANK(J2594)), "예약 확정",
IF(I2594=TRUE, "구글폼 회신",
IF(H2594=TRUE, "구글폼 전송",
IF(G2594=TRUE, "거절",
IF(F2594=TRUE, "회신 수신",
"태핑 완료 회신대기")))))
))))</f>
        <v>태핑 완료 회신대기</v>
      </c>
      <c r="F2594" s="13" t="b">
        <v>0</v>
      </c>
      <c r="G2594" s="13" t="b">
        <v>0</v>
      </c>
      <c r="H2594" s="13" t="b">
        <v>0</v>
      </c>
      <c r="I2594" s="13" t="b">
        <f>IF(COUNTIF([1]!Form_Responses1[[#All],[Instagram account
(ex. idenel_official - Do not put "@")]], LOWER(A2594)) &gt; 0, TRUE, FALSE)</f>
        <v>0</v>
      </c>
      <c r="J2594" s="14"/>
      <c r="K2594" s="11" t="str">
        <f>IFERROR(VLOOKUP(LOWER(A2594), '[1]설문지 응답 시트1'!I:N, 6, FALSE), "")</f>
        <v/>
      </c>
      <c r="L2594" s="13" t="b">
        <v>0</v>
      </c>
      <c r="M2594" s="13" t="b">
        <v>0</v>
      </c>
      <c r="N2594" s="11"/>
      <c r="O2594" s="12" t="str">
        <f>IF(ISBLANK(Table1[[#This Row],[예약일(확정)]]),"",Table1[[#This Row],[예약일(확정)]]+7)</f>
        <v/>
      </c>
      <c r="P2594" s="11"/>
      <c r="Q2594" s="11"/>
      <c r="R2594" s="11"/>
      <c r="S2594" s="11"/>
      <c r="T2594" s="11"/>
      <c r="U2594" s="10"/>
    </row>
    <row r="2595" spans="1:21" ht="17">
      <c r="A2595" s="116" t="s">
        <v>2161</v>
      </c>
      <c r="B2595" s="112" t="s">
        <v>2160</v>
      </c>
      <c r="C2595" s="111"/>
      <c r="D2595" s="24" t="s">
        <v>4</v>
      </c>
      <c r="E2595" s="20" t="str">
        <f ca="1">IF(AND(J2595&lt;&gt;"", O2595&lt;&gt;"", TODAY() &gt; O2595, N2595=""), "포스팅 지연",
IF(N2595&lt;&gt;"", "포스팅 완료",
IF(M2595=TRUE, "시술 완료",
IF(L2595=TRUE, "콘텐츠 가이드 전송",
IF(NOT(ISBLANK(J2595)), "예약 확정",
IF(I2595=TRUE, "구글폼 회신",
IF(H2595=TRUE, "구글폼 전송",
IF(G2595=TRUE, "거절",
IF(F2595=TRUE, "회신 수신",
"태핑 완료 회신대기")))))
))))</f>
        <v>태핑 완료 회신대기</v>
      </c>
      <c r="F2595" s="22" t="b">
        <v>0</v>
      </c>
      <c r="G2595" s="22" t="b">
        <v>0</v>
      </c>
      <c r="H2595" s="22" t="b">
        <v>0</v>
      </c>
      <c r="I2595" s="22" t="b">
        <f>IF(COUNTIF([1]!Form_Responses1[[#All],[Instagram account
(ex. idenel_official - Do not put "@")]], LOWER(A2595)) &gt; 0, TRUE, FALSE)</f>
        <v>0</v>
      </c>
      <c r="J2595" s="23"/>
      <c r="K2595" s="20" t="str">
        <f>IFERROR(VLOOKUP(LOWER(A2595), '[1]설문지 응답 시트1'!I:N, 6, FALSE), "")</f>
        <v/>
      </c>
      <c r="L2595" s="22" t="b">
        <v>0</v>
      </c>
      <c r="M2595" s="22" t="b">
        <v>0</v>
      </c>
      <c r="N2595" s="20"/>
      <c r="O2595" s="21" t="str">
        <f>IF(ISBLANK(Table1[[#This Row],[예약일(확정)]]),"",Table1[[#This Row],[예약일(확정)]]+7)</f>
        <v/>
      </c>
      <c r="P2595" s="20"/>
      <c r="Q2595" s="20"/>
      <c r="R2595" s="20"/>
      <c r="S2595" s="20"/>
      <c r="T2595" s="20"/>
      <c r="U2595" s="19"/>
    </row>
    <row r="2596" spans="1:21" ht="17">
      <c r="A2596" s="116" t="s">
        <v>2159</v>
      </c>
      <c r="B2596" s="120" t="s">
        <v>2158</v>
      </c>
      <c r="C2596" s="121"/>
      <c r="D2596" s="15" t="s">
        <v>4</v>
      </c>
      <c r="E2596" s="11" t="str">
        <f ca="1">IF(AND(J2596&lt;&gt;"", O2596&lt;&gt;"", TODAY() &gt; O2596, N2596=""), "포스팅 지연",
IF(N2596&lt;&gt;"", "포스팅 완료",
IF(M2596=TRUE, "시술 완료",
IF(L2596=TRUE, "콘텐츠 가이드 전송",
IF(NOT(ISBLANK(J2596)), "예약 확정",
IF(I2596=TRUE, "구글폼 회신",
IF(H2596=TRUE, "구글폼 전송",
IF(G2596=TRUE, "거절",
IF(F2596=TRUE, "회신 수신",
"태핑 완료 회신대기")))))
))))</f>
        <v>포스팅 지연</v>
      </c>
      <c r="F2596" s="13" t="b">
        <v>1</v>
      </c>
      <c r="G2596" s="13" t="b">
        <v>0</v>
      </c>
      <c r="H2596" s="13" t="b">
        <v>1</v>
      </c>
      <c r="I2596" s="13" t="b">
        <f>IF(COUNTIF([1]!Form_Responses1[[#All],[Instagram account
(ex. idenel_official - Do not put "@")]], LOWER(A2596)) &gt; 0, TRUE, FALSE)</f>
        <v>0</v>
      </c>
      <c r="J2596" s="14">
        <v>45902.583333333336</v>
      </c>
      <c r="K2596" s="11" t="s">
        <v>111</v>
      </c>
      <c r="L2596" s="13" t="b">
        <v>1</v>
      </c>
      <c r="M2596" s="13" t="b">
        <v>0</v>
      </c>
      <c r="N2596" s="11"/>
      <c r="O2596" s="12">
        <f>IF(ISBLANK(Table1[[#This Row],[예약일(확정)]]),"",Table1[[#This Row],[예약일(확정)]]+7)</f>
        <v>45909.583333333336</v>
      </c>
      <c r="P2596" s="11" t="s">
        <v>0</v>
      </c>
      <c r="Q2596" s="11"/>
      <c r="R2596" s="11"/>
      <c r="S2596" s="11"/>
      <c r="T2596" s="11"/>
      <c r="U2596" s="10"/>
    </row>
    <row r="2597" spans="1:21" ht="17">
      <c r="A2597" s="116" t="s">
        <v>1253</v>
      </c>
      <c r="B2597" s="112" t="s">
        <v>1252</v>
      </c>
      <c r="C2597" s="111"/>
      <c r="D2597" s="24" t="s">
        <v>4</v>
      </c>
      <c r="E2597" s="20" t="str">
        <f ca="1">IF(AND(J2597&lt;&gt;"", O2597&lt;&gt;"", TODAY() &gt; O2597, N2597=""), "포스팅 지연",
IF(N2597&lt;&gt;"", "포스팅 완료",
IF(M2597=TRUE, "시술 완료",
IF(L2597=TRUE, "콘텐츠 가이드 전송",
IF(NOT(ISBLANK(J2597)), "예약 확정",
IF(I2597=TRUE, "구글폼 회신",
IF(H2597=TRUE, "구글폼 전송",
IF(G2597=TRUE, "거절",
IF(F2597=TRUE, "회신 수신",
"태핑 완료 회신대기")))))
))))</f>
        <v>태핑 완료 회신대기</v>
      </c>
      <c r="F2597" s="22" t="b">
        <v>0</v>
      </c>
      <c r="G2597" s="22" t="b">
        <v>0</v>
      </c>
      <c r="H2597" s="22" t="b">
        <v>0</v>
      </c>
      <c r="I2597" s="22" t="b">
        <f>IF(COUNTIF([1]!Form_Responses1[[#All],[Instagram account
(ex. idenel_official - Do not put "@")]], LOWER(A2597)) &gt; 0, TRUE, FALSE)</f>
        <v>0</v>
      </c>
      <c r="J2597" s="23"/>
      <c r="K2597" s="20" t="str">
        <f>IFERROR(VLOOKUP(LOWER(A2597), '[1]설문지 응답 시트1'!I:N, 6, FALSE), "")</f>
        <v/>
      </c>
      <c r="L2597" s="22" t="b">
        <v>0</v>
      </c>
      <c r="M2597" s="22" t="b">
        <v>0</v>
      </c>
      <c r="N2597" s="20"/>
      <c r="O2597" s="21" t="str">
        <f>IF(ISBLANK(Table1[[#This Row],[예약일(확정)]]),"",Table1[[#This Row],[예약일(확정)]]+7)</f>
        <v/>
      </c>
      <c r="P2597" s="20"/>
      <c r="Q2597" s="20"/>
      <c r="R2597" s="20"/>
      <c r="S2597" s="20"/>
      <c r="T2597" s="20"/>
      <c r="U2597" s="19"/>
    </row>
    <row r="2598" spans="1:21" ht="17">
      <c r="A2598" s="119" t="s">
        <v>2157</v>
      </c>
      <c r="B2598" s="118" t="s">
        <v>2156</v>
      </c>
      <c r="C2598" s="121"/>
      <c r="D2598" s="15" t="s">
        <v>4</v>
      </c>
      <c r="E2598" s="11" t="str">
        <f ca="1">IF(AND(J2598&lt;&gt;"", O2598&lt;&gt;"", TODAY() &gt; O2598, N2598=""), "포스팅 지연",
IF(N2598&lt;&gt;"", "포스팅 완료",
IF(M2598=TRUE, "시술 완료",
IF(L2598=TRUE, "콘텐츠 가이드 전송",
IF(NOT(ISBLANK(J2598)), "예약 확정",
IF(I2598=TRUE, "구글폼 회신",
IF(H2598=TRUE, "구글폼 전송",
IF(G2598=TRUE, "거절",
IF(F2598=TRUE, "회신 수신",
"태핑 완료 회신대기")))))
))))</f>
        <v>태핑 완료 회신대기</v>
      </c>
      <c r="F2598" s="13" t="b">
        <v>0</v>
      </c>
      <c r="G2598" s="13" t="b">
        <v>0</v>
      </c>
      <c r="H2598" s="13" t="b">
        <v>0</v>
      </c>
      <c r="I2598" s="13" t="b">
        <f>IF(COUNTIF([1]!Form_Responses1[[#All],[Instagram account
(ex. idenel_official - Do not put "@")]], LOWER(A2598)) &gt; 0, TRUE, FALSE)</f>
        <v>0</v>
      </c>
      <c r="J2598" s="14"/>
      <c r="K2598" s="11" t="str">
        <f>IFERROR(VLOOKUP(LOWER(A2598), '[1]설문지 응답 시트1'!I:N, 6, FALSE), "")</f>
        <v/>
      </c>
      <c r="L2598" s="13" t="b">
        <v>0</v>
      </c>
      <c r="M2598" s="13" t="b">
        <v>0</v>
      </c>
      <c r="N2598" s="11"/>
      <c r="O2598" s="12" t="str">
        <f>IF(ISBLANK(Table1[[#This Row],[예약일(확정)]]),"",Table1[[#This Row],[예약일(확정)]]+7)</f>
        <v/>
      </c>
      <c r="P2598" s="11"/>
      <c r="Q2598" s="11"/>
      <c r="R2598" s="11"/>
      <c r="S2598" s="11"/>
      <c r="T2598" s="11"/>
      <c r="U2598" s="10"/>
    </row>
    <row r="2599" spans="1:21" ht="17">
      <c r="A2599" s="116" t="s">
        <v>2155</v>
      </c>
      <c r="B2599" s="112" t="s">
        <v>2154</v>
      </c>
      <c r="C2599" s="111"/>
      <c r="D2599" s="24" t="s">
        <v>4</v>
      </c>
      <c r="E2599" s="20" t="str">
        <f ca="1">IF(AND(J2599&lt;&gt;"", O2599&lt;&gt;"", TODAY() &gt; O2599, N2599=""), "포스팅 지연",
IF(N2599&lt;&gt;"", "포스팅 완료",
IF(M2599=TRUE, "시술 완료",
IF(L2599=TRUE, "콘텐츠 가이드 전송",
IF(NOT(ISBLANK(J2599)), "예약 확정",
IF(I2599=TRUE, "구글폼 회신",
IF(H2599=TRUE, "구글폼 전송",
IF(G2599=TRUE, "거절",
IF(F2599=TRUE, "회신 수신",
"태핑 완료 회신대기")))))
))))</f>
        <v>포스팅 완료</v>
      </c>
      <c r="F2599" s="22" t="b">
        <v>1</v>
      </c>
      <c r="G2599" s="22" t="b">
        <v>0</v>
      </c>
      <c r="H2599" s="22" t="b">
        <v>1</v>
      </c>
      <c r="I2599" s="22" t="b">
        <f>IF(COUNTIF([1]!Form_Responses1[[#All],[Instagram account
(ex. idenel_official - Do not put "@")]], LOWER(A2599)) &gt; 0, TRUE, FALSE)</f>
        <v>0</v>
      </c>
      <c r="J2599" s="23">
        <v>45882.791666666664</v>
      </c>
      <c r="K2599" s="20" t="s">
        <v>339</v>
      </c>
      <c r="L2599" s="22" t="b">
        <v>0</v>
      </c>
      <c r="M2599" s="22" t="b">
        <v>0</v>
      </c>
      <c r="N2599" s="33" t="s">
        <v>2153</v>
      </c>
      <c r="O2599" s="21">
        <f>IF(ISBLANK(Table1[[#This Row],[예약일(확정)]]),"",Table1[[#This Row],[예약일(확정)]]+7)</f>
        <v>45889.791666666664</v>
      </c>
      <c r="P2599" s="20"/>
      <c r="Q2599" s="20"/>
      <c r="R2599" s="20"/>
      <c r="S2599" s="20"/>
      <c r="T2599" s="20"/>
      <c r="U2599" s="19"/>
    </row>
    <row r="2600" spans="1:21" ht="17">
      <c r="A2600" s="119" t="s">
        <v>2152</v>
      </c>
      <c r="B2600" s="118" t="s">
        <v>2151</v>
      </c>
      <c r="C2600" s="121"/>
      <c r="D2600" s="15" t="s">
        <v>4</v>
      </c>
      <c r="E2600" s="11" t="str">
        <f ca="1">IF(AND(J2600&lt;&gt;"", O2600&lt;&gt;"", TODAY() &gt; O2600, N2600=""), "포스팅 지연",
IF(N2600&lt;&gt;"", "포스팅 완료",
IF(M2600=TRUE, "시술 완료",
IF(L2600=TRUE, "콘텐츠 가이드 전송",
IF(NOT(ISBLANK(J2600)), "예약 확정",
IF(I2600=TRUE, "구글폼 회신",
IF(H2600=TRUE, "구글폼 전송",
IF(G2600=TRUE, "거절",
IF(F2600=TRUE, "회신 수신",
"태핑 완료 회신대기")))))
))))</f>
        <v>태핑 완료 회신대기</v>
      </c>
      <c r="F2600" s="13" t="b">
        <v>0</v>
      </c>
      <c r="G2600" s="13" t="b">
        <v>0</v>
      </c>
      <c r="H2600" s="13" t="b">
        <v>0</v>
      </c>
      <c r="I2600" s="13" t="b">
        <f>IF(COUNTIF([1]!Form_Responses1[[#All],[Instagram account
(ex. idenel_official - Do not put "@")]], LOWER(A2600)) &gt; 0, TRUE, FALSE)</f>
        <v>0</v>
      </c>
      <c r="J2600" s="14"/>
      <c r="K2600" s="11" t="str">
        <f>IFERROR(VLOOKUP(LOWER(A2600), '[1]설문지 응답 시트1'!I:N, 6, FALSE), "")</f>
        <v/>
      </c>
      <c r="L2600" s="13" t="b">
        <v>0</v>
      </c>
      <c r="M2600" s="13" t="b">
        <v>0</v>
      </c>
      <c r="N2600" s="11"/>
      <c r="O2600" s="12" t="str">
        <f>IF(ISBLANK(Table1[[#This Row],[예약일(확정)]]),"",Table1[[#This Row],[예약일(확정)]]+7)</f>
        <v/>
      </c>
      <c r="P2600" s="11"/>
      <c r="Q2600" s="11"/>
      <c r="R2600" s="11"/>
      <c r="S2600" s="11"/>
      <c r="T2600" s="11"/>
      <c r="U2600" s="10"/>
    </row>
    <row r="2601" spans="1:21" ht="17">
      <c r="A2601" s="132" t="s">
        <v>2150</v>
      </c>
      <c r="B2601" s="120"/>
      <c r="C2601" s="117"/>
      <c r="D2601" s="24" t="s">
        <v>2</v>
      </c>
      <c r="E2601" s="20" t="str">
        <f ca="1">IF(AND(J2601&lt;&gt;"", O2601&lt;&gt;"", TODAY() &gt; O2601, N2601=""), "포스팅 지연",
IF(N2601&lt;&gt;"", "포스팅 완료",
IF(M2601=TRUE, "시술 완료",
IF(L2601=TRUE, "콘텐츠 가이드 전송",
IF(NOT(ISBLANK(J2601)), "예약 확정",
IF(I2601=TRUE, "구글폼 회신",
IF(H2601=TRUE, "구글폼 전송",
IF(G2601=TRUE, "거절",
IF(F2601=TRUE, "회신 수신",
"태핑 완료 회신대기")))))
))))</f>
        <v>포스팅 완료</v>
      </c>
      <c r="F2601" s="22" t="b">
        <v>0</v>
      </c>
      <c r="G2601" s="22" t="b">
        <v>0</v>
      </c>
      <c r="H2601" s="22" t="b">
        <v>0</v>
      </c>
      <c r="I2601" s="22" t="b">
        <f>IF(COUNTIF([1]!Form_Responses1[[#All],[Instagram account
(ex. idenel_official - Do not put "@")]], LOWER(A2601)) &gt; 0, TRUE, FALSE)</f>
        <v>0</v>
      </c>
      <c r="J2601" s="23">
        <v>45882.625</v>
      </c>
      <c r="K2601" s="20" t="s">
        <v>111</v>
      </c>
      <c r="L2601" s="22" t="b">
        <v>0</v>
      </c>
      <c r="M2601" s="22" t="b">
        <v>0</v>
      </c>
      <c r="N2601" s="33" t="s">
        <v>2149</v>
      </c>
      <c r="O2601" s="21">
        <f>IF(ISBLANK(Table1[[#This Row],[예약일(확정)]]),"",Table1[[#This Row],[예약일(확정)]]+7)</f>
        <v>45889.625</v>
      </c>
      <c r="P2601" s="20"/>
      <c r="Q2601" s="20"/>
      <c r="R2601" s="20"/>
      <c r="S2601" s="20"/>
      <c r="T2601" s="20"/>
      <c r="U2601" s="19"/>
    </row>
    <row r="2602" spans="1:21" ht="17">
      <c r="A2602" s="115" t="s">
        <v>2148</v>
      </c>
      <c r="B2602" s="118"/>
      <c r="C2602" s="121"/>
      <c r="D2602" s="15" t="s">
        <v>4</v>
      </c>
      <c r="E2602" s="11" t="str">
        <f ca="1">IF(AND(J2602&lt;&gt;"", O2602&lt;&gt;"", TODAY() &gt; O2602, N2602=""), "포스팅 지연",
IF(N2602&lt;&gt;"", "포스팅 완료",
IF(M2602=TRUE, "시술 완료",
IF(L2602=TRUE, "콘텐츠 가이드 전송",
IF(NOT(ISBLANK(J2602)), "예약 확정",
IF(I2602=TRUE, "구글폼 회신",
IF(H2602=TRUE, "구글폼 전송",
IF(G2602=TRUE, "거절",
IF(F2602=TRUE, "회신 수신",
"태핑 완료 회신대기")))))
))))</f>
        <v>포스팅 지연</v>
      </c>
      <c r="F2602" s="13" t="b">
        <v>0</v>
      </c>
      <c r="G2602" s="13" t="b">
        <v>0</v>
      </c>
      <c r="H2602" s="13" t="b">
        <v>0</v>
      </c>
      <c r="I2602" s="13" t="b">
        <f>IF(COUNTIF([1]!Form_Responses1[[#All],[Instagram account
(ex. idenel_official - Do not put "@")]], LOWER(A2602)) &gt; 0, TRUE, FALSE)</f>
        <v>1</v>
      </c>
      <c r="J2602" s="14">
        <v>45890.416666666664</v>
      </c>
      <c r="K2602" s="11" t="str">
        <f>IFERROR(VLOOKUP(LOWER(A2602), '[1]설문지 응답 시트1'!I:N, 6, FALSE), "")</f>
        <v>Benjamin Clinic (Gangnam)</v>
      </c>
      <c r="L2602" s="13" t="b">
        <v>0</v>
      </c>
      <c r="M2602" s="13" t="b">
        <v>0</v>
      </c>
      <c r="N2602" s="11"/>
      <c r="O2602" s="12">
        <f>IF(ISBLANK(Table1[[#This Row],[예약일(확정)]]),"",Table1[[#This Row],[예약일(확정)]]+7)</f>
        <v>45897.416666666664</v>
      </c>
      <c r="P2602" s="11"/>
      <c r="Q2602" s="11"/>
      <c r="R2602" s="11"/>
      <c r="S2602" s="11"/>
      <c r="T2602" s="11"/>
      <c r="U2602" s="10"/>
    </row>
    <row r="2603" spans="1:21" ht="17">
      <c r="A2603" s="114" t="s">
        <v>2147</v>
      </c>
      <c r="B2603" s="120"/>
      <c r="C2603" s="117"/>
      <c r="D2603" s="24" t="s">
        <v>4</v>
      </c>
      <c r="E2603" s="20" t="str">
        <f ca="1">IF(AND(J2603&lt;&gt;"", O2603&lt;&gt;"", TODAY() &gt; O2603, N2603=""), "포스팅 지연",
IF(N2603&lt;&gt;"", "포스팅 완료",
IF(M2603=TRUE, "시술 완료",
IF(L2603=TRUE, "콘텐츠 가이드 전송",
IF(NOT(ISBLANK(J2603)), "예약 확정",
IF(I2603=TRUE, "구글폼 회신",
IF(H2603=TRUE, "구글폼 전송",
IF(G2603=TRUE, "거절",
IF(F2603=TRUE, "회신 수신",
"태핑 완료 회신대기")))))
))))</f>
        <v>포스팅 지연</v>
      </c>
      <c r="F2603" s="22" t="b">
        <v>0</v>
      </c>
      <c r="G2603" s="22" t="b">
        <v>0</v>
      </c>
      <c r="H2603" s="22" t="b">
        <v>0</v>
      </c>
      <c r="I2603" s="22" t="b">
        <f>IF(COUNTIF([1]!Form_Responses1[[#All],[Instagram account
(ex. idenel_official - Do not put "@")]], LOWER(A2603)) &gt; 0, TRUE, FALSE)</f>
        <v>1</v>
      </c>
      <c r="J2603" s="23">
        <v>45890.604166666664</v>
      </c>
      <c r="K2603" s="20" t="str">
        <f>IFERROR(VLOOKUP(LOWER(A2603), '[1]설문지 응답 시트1'!I:N, 6, FALSE), "")</f>
        <v>Benjamin Clinic (Gangnam)</v>
      </c>
      <c r="L2603" s="22" t="b">
        <v>0</v>
      </c>
      <c r="M2603" s="22" t="b">
        <v>0</v>
      </c>
      <c r="N2603" s="20"/>
      <c r="O2603" s="21">
        <f>IF(ISBLANK(Table1[[#This Row],[예약일(확정)]]),"",Table1[[#This Row],[예약일(확정)]]+7)</f>
        <v>45897.604166666664</v>
      </c>
      <c r="P2603" s="20"/>
      <c r="Q2603" s="20"/>
      <c r="R2603" s="20"/>
      <c r="S2603" s="20"/>
      <c r="T2603" s="20"/>
      <c r="U2603" s="19"/>
    </row>
    <row r="2604" spans="1:21" ht="17">
      <c r="A2604" s="115" t="s">
        <v>2146</v>
      </c>
      <c r="B2604" s="118"/>
      <c r="C2604" s="121"/>
      <c r="D2604" s="15" t="s">
        <v>2</v>
      </c>
      <c r="E2604" s="11" t="str">
        <f ca="1">IF(AND(J2604&lt;&gt;"", O2604&lt;&gt;"", TODAY() &gt; O2604, N2604=""), "포스팅 지연",
IF(N2604&lt;&gt;"", "포스팅 완료",
IF(M2604=TRUE, "시술 완료",
IF(L2604=TRUE, "콘텐츠 가이드 전송",
IF(NOT(ISBLANK(J2604)), "예약 확정",
IF(I2604=TRUE, "구글폼 회신",
IF(H2604=TRUE, "구글폼 전송",
IF(G2604=TRUE, "거절",
IF(F2604=TRUE, "회신 수신",
"태핑 완료 회신대기")))))
))))</f>
        <v>포스팅 완료</v>
      </c>
      <c r="F2604" s="13" t="b">
        <v>0</v>
      </c>
      <c r="G2604" s="13" t="b">
        <v>0</v>
      </c>
      <c r="H2604" s="13" t="b">
        <v>0</v>
      </c>
      <c r="I2604" s="13" t="b">
        <f>IF(COUNTIF([1]!Form_Responses1[[#All],[Instagram account
(ex. idenel_official - Do not put "@")]], LOWER(A2604)) &gt; 0, TRUE, FALSE)</f>
        <v>0</v>
      </c>
      <c r="J2604" s="14">
        <v>45876.458333333336</v>
      </c>
      <c r="K2604" s="11" t="str">
        <f>IFERROR(VLOOKUP(LOWER(A2604), '[1]설문지 응답 시트1'!I:N, 6, FALSE), "")</f>
        <v/>
      </c>
      <c r="L2604" s="13" t="b">
        <v>0</v>
      </c>
      <c r="M2604" s="13" t="b">
        <v>0</v>
      </c>
      <c r="N2604" s="58" t="s">
        <v>2145</v>
      </c>
      <c r="O2604" s="12">
        <f>IF(ISBLANK(Table1[[#This Row],[예약일(확정)]]),"",Table1[[#This Row],[예약일(확정)]]+7)</f>
        <v>45883.458333333336</v>
      </c>
      <c r="P2604" s="11"/>
      <c r="Q2604" s="11"/>
      <c r="R2604" s="11"/>
      <c r="S2604" s="11"/>
      <c r="T2604" s="11" t="s">
        <v>1962</v>
      </c>
      <c r="U2604" s="10"/>
    </row>
    <row r="2605" spans="1:21" ht="17">
      <c r="A2605" s="53" t="s">
        <v>2144</v>
      </c>
      <c r="B2605" s="120"/>
      <c r="C2605" s="117"/>
      <c r="D2605" s="24" t="s">
        <v>4</v>
      </c>
      <c r="E2605" s="20" t="str">
        <f ca="1">IF(AND(J2605&lt;&gt;"", O2605&lt;&gt;"", TODAY() &gt; O2605, N2605=""), "포스팅 지연",
IF(N2605&lt;&gt;"", "포스팅 완료",
IF(M2605=TRUE, "시술 완료",
IF(L2605=TRUE, "콘텐츠 가이드 전송",
IF(NOT(ISBLANK(J2605)), "예약 확정",
IF(I2605=TRUE, "구글폼 회신",
IF(H2605=TRUE, "구글폼 전송",
IF(G2605=TRUE, "거절",
IF(F2605=TRUE, "회신 수신",
"태핑 완료 회신대기")))))
))))</f>
        <v>회신 수신</v>
      </c>
      <c r="F2605" s="22" t="b">
        <v>1</v>
      </c>
      <c r="G2605" s="22" t="b">
        <v>0</v>
      </c>
      <c r="H2605" s="22" t="b">
        <v>0</v>
      </c>
      <c r="I2605" s="22" t="b">
        <f>IF(COUNTIF([1]!Form_Responses1[[#All],[Instagram account
(ex. idenel_official - Do not put "@")]], LOWER(A2605)) &gt; 0, TRUE, FALSE)</f>
        <v>0</v>
      </c>
      <c r="J2605" s="23"/>
      <c r="K2605" s="20" t="str">
        <f>IFERROR(VLOOKUP(LOWER(A2605), '[1]설문지 응답 시트1'!I:N, 6, FALSE), "")</f>
        <v/>
      </c>
      <c r="L2605" s="22" t="b">
        <v>0</v>
      </c>
      <c r="M2605" s="22" t="b">
        <v>0</v>
      </c>
      <c r="N2605" s="20"/>
      <c r="O2605" s="21" t="str">
        <f>IF(ISBLANK(Table1[[#This Row],[예약일(확정)]]),"",Table1[[#This Row],[예약일(확정)]]+7)</f>
        <v/>
      </c>
      <c r="P2605" s="20"/>
      <c r="Q2605" s="20"/>
      <c r="R2605" s="20"/>
      <c r="S2605" s="20"/>
      <c r="T2605" s="20"/>
      <c r="U2605" s="19"/>
    </row>
    <row r="2606" spans="1:21" ht="17">
      <c r="A2606" s="115" t="s">
        <v>2143</v>
      </c>
      <c r="B2606" s="118"/>
      <c r="C2606" s="121"/>
      <c r="D2606" s="15" t="s">
        <v>2142</v>
      </c>
      <c r="E2606" s="11" t="str">
        <f ca="1">IF(AND(J2606&lt;&gt;"", O2606&lt;&gt;"", TODAY() &gt; O2606, N2606=""), "포스팅 지연",
IF(N2606&lt;&gt;"", "포스팅 완료",
IF(M2606=TRUE, "시술 완료",
IF(L2606=TRUE, "콘텐츠 가이드 전송",
IF(NOT(ISBLANK(J2606)), "예약 확정",
IF(I2606=TRUE, "구글폼 회신",
IF(H2606=TRUE, "구글폼 전송",
IF(G2606=TRUE, "거절",
IF(F2606=TRUE, "회신 수신",
"태핑 완료 회신대기")))))
))))</f>
        <v>태핑 완료 회신대기</v>
      </c>
      <c r="F2606" s="13" t="b">
        <v>0</v>
      </c>
      <c r="G2606" s="13" t="b">
        <v>0</v>
      </c>
      <c r="H2606" s="13" t="b">
        <v>0</v>
      </c>
      <c r="I2606" s="13" t="b">
        <f>IF(COUNTIF([1]!Form_Responses1[[#All],[Instagram account
(ex. idenel_official - Do not put "@")]], LOWER(A2606)) &gt; 0, TRUE, FALSE)</f>
        <v>0</v>
      </c>
      <c r="J2606" s="14"/>
      <c r="K2606" s="11" t="str">
        <f>IFERROR(VLOOKUP(LOWER(A2606), '[1]설문지 응답 시트1'!I:N, 6, FALSE), "")</f>
        <v/>
      </c>
      <c r="L2606" s="13" t="b">
        <v>0</v>
      </c>
      <c r="M2606" s="13" t="b">
        <v>0</v>
      </c>
      <c r="N2606" s="11"/>
      <c r="O2606" s="12" t="str">
        <f>IF(ISBLANK(Table1[[#This Row],[예약일(확정)]]),"",Table1[[#This Row],[예약일(확정)]]+7)</f>
        <v/>
      </c>
      <c r="P2606" s="11"/>
      <c r="Q2606" s="11"/>
      <c r="R2606" s="11"/>
      <c r="S2606" s="11"/>
      <c r="T2606" s="11"/>
      <c r="U2606" s="10"/>
    </row>
    <row r="2607" spans="1:21" ht="17">
      <c r="A2607" s="114" t="s">
        <v>2141</v>
      </c>
      <c r="B2607" s="120"/>
      <c r="C2607" s="117"/>
      <c r="D2607" s="24" t="s">
        <v>2</v>
      </c>
      <c r="E2607" s="20" t="str">
        <f ca="1">IF(AND(J2607&lt;&gt;"", O2607&lt;&gt;"", TODAY() &gt; O2607, N2607=""), "포스팅 지연",
IF(N2607&lt;&gt;"", "포스팅 완료",
IF(M2607=TRUE, "시술 완료",
IF(L2607=TRUE, "콘텐츠 가이드 전송",
IF(NOT(ISBLANK(J2607)), "예약 확정",
IF(I2607=TRUE, "구글폼 회신",
IF(H2607=TRUE, "구글폼 전송",
IF(G2607=TRUE, "거절",
IF(F2607=TRUE, "회신 수신",
"태핑 완료 회신대기")))))
))))</f>
        <v>포스팅 완료</v>
      </c>
      <c r="F2607" s="22" t="b">
        <v>0</v>
      </c>
      <c r="G2607" s="22" t="b">
        <v>0</v>
      </c>
      <c r="H2607" s="22" t="b">
        <v>0</v>
      </c>
      <c r="I2607" s="22" t="b">
        <f>IF(COUNTIF([1]!Form_Responses1[[#All],[Instagram account
(ex. idenel_official - Do not put "@")]], LOWER(A2607)) &gt; 0, TRUE, FALSE)</f>
        <v>0</v>
      </c>
      <c r="J2607" s="23">
        <v>45880.458333333336</v>
      </c>
      <c r="K2607" s="20" t="s">
        <v>111</v>
      </c>
      <c r="L2607" s="22" t="b">
        <v>0</v>
      </c>
      <c r="M2607" s="22" t="b">
        <v>0</v>
      </c>
      <c r="N2607" s="33" t="s">
        <v>2140</v>
      </c>
      <c r="O2607" s="21">
        <f>IF(ISBLANK(Table1[[#This Row],[예약일(확정)]]),"",Table1[[#This Row],[예약일(확정)]]+7)</f>
        <v>45887.458333333336</v>
      </c>
      <c r="P2607" s="20"/>
      <c r="Q2607" s="20"/>
      <c r="R2607" s="20"/>
      <c r="S2607" s="20"/>
      <c r="T2607" s="33" t="s">
        <v>2139</v>
      </c>
      <c r="U2607" s="19"/>
    </row>
    <row r="2608" spans="1:21" ht="17">
      <c r="A2608" s="115" t="s">
        <v>2138</v>
      </c>
      <c r="B2608" s="118"/>
      <c r="C2608" s="121"/>
      <c r="D2608" s="15" t="s">
        <v>2</v>
      </c>
      <c r="E2608" s="11" t="str">
        <f ca="1">IF(AND(J2608&lt;&gt;"", O2608&lt;&gt;"", TODAY() &gt; O2608, N2608=""), "포스팅 지연",
IF(N2608&lt;&gt;"", "포스팅 완료",
IF(M2608=TRUE, "시술 완료",
IF(L2608=TRUE, "콘텐츠 가이드 전송",
IF(NOT(ISBLANK(J2608)), "예약 확정",
IF(I2608=TRUE, "구글폼 회신",
IF(H2608=TRUE, "구글폼 전송",
IF(G2608=TRUE, "거절",
IF(F2608=TRUE, "회신 수신",
"태핑 완료 회신대기")))))
))))</f>
        <v>포스팅 지연</v>
      </c>
      <c r="F2608" s="13" t="b">
        <v>0</v>
      </c>
      <c r="G2608" s="13" t="b">
        <v>0</v>
      </c>
      <c r="H2608" s="13" t="b">
        <v>0</v>
      </c>
      <c r="I2608" s="13" t="b">
        <f>IF(COUNTIF([1]!Form_Responses1[[#All],[Instagram account
(ex. idenel_official - Do not put "@")]], LOWER(A2608)) &gt; 0, TRUE, FALSE)</f>
        <v>0</v>
      </c>
      <c r="J2608" s="14">
        <v>45894.458333333336</v>
      </c>
      <c r="K2608" s="11" t="str">
        <f>IFERROR(VLOOKUP(LOWER(A2608), '[1]설문지 응답 시트1'!I:N, 6, FALSE), "")</f>
        <v/>
      </c>
      <c r="L2608" s="13" t="b">
        <v>0</v>
      </c>
      <c r="M2608" s="13" t="b">
        <v>0</v>
      </c>
      <c r="N2608" s="11"/>
      <c r="O2608" s="12">
        <f>IF(ISBLANK(Table1[[#This Row],[예약일(확정)]]),"",Table1[[#This Row],[예약일(확정)]]+7)</f>
        <v>45901.458333333336</v>
      </c>
      <c r="P2608" s="11"/>
      <c r="Q2608" s="11"/>
      <c r="R2608" s="11"/>
      <c r="S2608" s="11"/>
      <c r="T2608" s="11"/>
      <c r="U2608" s="10"/>
    </row>
    <row r="2609" spans="1:21" ht="17">
      <c r="A2609" s="131" t="s">
        <v>2137</v>
      </c>
      <c r="B2609" s="120"/>
      <c r="C2609" s="117"/>
      <c r="D2609" s="24" t="s">
        <v>2</v>
      </c>
      <c r="E2609" s="20" t="str">
        <f ca="1">IF(AND(J2609&lt;&gt;"", O2609&lt;&gt;"", TODAY() &gt; O2609, N2609=""), "포스팅 지연",
IF(N2609&lt;&gt;"", "포스팅 완료",
IF(M2609=TRUE, "시술 완료",
IF(L2609=TRUE, "콘텐츠 가이드 전송",
IF(NOT(ISBLANK(J2609)), "예약 확정",
IF(I2609=TRUE, "구글폼 회신",
IF(H2609=TRUE, "구글폼 전송",
IF(G2609=TRUE, "거절",
IF(F2609=TRUE, "회신 수신",
"태핑 완료 회신대기")))))
))))</f>
        <v>포스팅 완료</v>
      </c>
      <c r="F2609" s="22" t="b">
        <v>0</v>
      </c>
      <c r="G2609" s="22" t="b">
        <v>0</v>
      </c>
      <c r="H2609" s="22" t="b">
        <v>0</v>
      </c>
      <c r="I2609" s="22" t="b">
        <f>IF(COUNTIF([1]!Form_Responses1[[#All],[Instagram account
(ex. idenel_official - Do not put "@")]], LOWER(A2609)) &gt; 0, TRUE, FALSE)</f>
        <v>0</v>
      </c>
      <c r="J2609" s="23"/>
      <c r="K2609" s="20" t="str">
        <f>IFERROR(VLOOKUP(LOWER(A2609), '[1]설문지 응답 시트1'!I:N, 6, FALSE), "")</f>
        <v/>
      </c>
      <c r="L2609" s="22" t="b">
        <v>0</v>
      </c>
      <c r="M2609" s="22" t="b">
        <v>0</v>
      </c>
      <c r="N2609" s="33" t="s">
        <v>2136</v>
      </c>
      <c r="O2609" s="21" t="str">
        <f>IF(ISBLANK(Table1[[#This Row],[예약일(확정)]]),"",Table1[[#This Row],[예약일(확정)]]+7)</f>
        <v/>
      </c>
      <c r="P2609" s="20"/>
      <c r="Q2609" s="20"/>
      <c r="R2609" s="20"/>
      <c r="S2609" s="20"/>
      <c r="T2609" s="33" t="s">
        <v>2135</v>
      </c>
      <c r="U2609" s="19"/>
    </row>
    <row r="2610" spans="1:21" ht="17">
      <c r="A2610" s="130" t="s">
        <v>2134</v>
      </c>
      <c r="B2610" s="118"/>
      <c r="C2610" s="121"/>
      <c r="D2610" s="15" t="s">
        <v>4</v>
      </c>
      <c r="E2610" s="11" t="str">
        <f ca="1">IF(AND(J2610&lt;&gt;"", O2610&lt;&gt;"", TODAY() &gt; O2610, N2610=""), "포스팅 지연",
IF(N2610&lt;&gt;"", "포스팅 완료",
IF(M2610=TRUE, "시술 완료",
IF(L2610=TRUE, "콘텐츠 가이드 전송",
IF(NOT(ISBLANK(J2610)), "예약 확정",
IF(I2610=TRUE, "구글폼 회신",
IF(H2610=TRUE, "구글폼 전송",
IF(G2610=TRUE, "거절",
IF(F2610=TRUE, "회신 수신",
"태핑 완료 회신대기")))))
))))</f>
        <v>포스팅 완료</v>
      </c>
      <c r="F2610" s="13" t="b">
        <v>0</v>
      </c>
      <c r="G2610" s="13" t="b">
        <v>0</v>
      </c>
      <c r="H2610" s="13" t="b">
        <v>0</v>
      </c>
      <c r="I2610" s="13" t="b">
        <f>IF(COUNTIF([1]!Form_Responses1[[#All],[Instagram account
(ex. idenel_official - Do not put "@")]], LOWER(A2610)) &gt; 0, TRUE, FALSE)</f>
        <v>0</v>
      </c>
      <c r="J2610" s="14">
        <v>45874.416666666664</v>
      </c>
      <c r="K2610" s="11" t="s">
        <v>339</v>
      </c>
      <c r="L2610" s="13" t="b">
        <v>0</v>
      </c>
      <c r="M2610" s="13" t="b">
        <v>0</v>
      </c>
      <c r="N2610" s="58" t="s">
        <v>2133</v>
      </c>
      <c r="O2610" s="12">
        <f>IF(ISBLANK(Table1[[#This Row],[예약일(확정)]]),"",Table1[[#This Row],[예약일(확정)]]+7)</f>
        <v>45881.416666666664</v>
      </c>
      <c r="P2610" s="11"/>
      <c r="Q2610" s="11"/>
      <c r="R2610" s="11"/>
      <c r="S2610" s="11"/>
      <c r="T2610" s="11" t="s">
        <v>1962</v>
      </c>
      <c r="U2610" s="10"/>
    </row>
    <row r="2611" spans="1:21" ht="17">
      <c r="A2611" s="129" t="s">
        <v>2132</v>
      </c>
      <c r="B2611" s="120"/>
      <c r="C2611" s="117"/>
      <c r="D2611" s="24" t="s">
        <v>2</v>
      </c>
      <c r="E2611" s="20" t="str">
        <f ca="1">IF(AND(J2611&lt;&gt;"", O2611&lt;&gt;"", TODAY() &gt; O2611, N2611=""), "포스팅 지연",
IF(N2611&lt;&gt;"", "포스팅 완료",
IF(M2611=TRUE, "시술 완료",
IF(L2611=TRUE, "콘텐츠 가이드 전송",
IF(NOT(ISBLANK(J2611)), "예약 확정",
IF(I2611=TRUE, "구글폼 회신",
IF(H2611=TRUE, "구글폼 전송",
IF(G2611=TRUE, "거절",
IF(F2611=TRUE, "회신 수신",
"태핑 완료 회신대기")))))
))))</f>
        <v>포스팅 지연</v>
      </c>
      <c r="F2611" s="22" t="b">
        <v>0</v>
      </c>
      <c r="G2611" s="22" t="b">
        <v>0</v>
      </c>
      <c r="H2611" s="22" t="b">
        <v>0</v>
      </c>
      <c r="I2611" s="22" t="b">
        <f>IF(COUNTIF([1]!Form_Responses1[[#All],[Instagram account
(ex. idenel_official - Do not put "@")]], LOWER(A2611)) &gt; 0, TRUE, FALSE)</f>
        <v>0</v>
      </c>
      <c r="J2611" s="23">
        <v>45878.416666666664</v>
      </c>
      <c r="K2611" s="20" t="s">
        <v>339</v>
      </c>
      <c r="L2611" s="22" t="b">
        <v>0</v>
      </c>
      <c r="M2611" s="22" t="b">
        <v>0</v>
      </c>
      <c r="N2611" s="20"/>
      <c r="O2611" s="21">
        <f>IF(ISBLANK(Table1[[#This Row],[예약일(확정)]]),"",Table1[[#This Row],[예약일(확정)]]+7)</f>
        <v>45885.416666666664</v>
      </c>
      <c r="P2611" s="20"/>
      <c r="Q2611" s="20"/>
      <c r="R2611" s="20"/>
      <c r="S2611" s="20"/>
      <c r="T2611" s="20"/>
      <c r="U2611" s="19"/>
    </row>
    <row r="2612" spans="1:21" ht="17">
      <c r="A2612" s="130" t="s">
        <v>2131</v>
      </c>
      <c r="B2612" s="118"/>
      <c r="C2612" s="121"/>
      <c r="D2612" s="15" t="s">
        <v>2</v>
      </c>
      <c r="E2612" s="11" t="str">
        <f ca="1">IF(AND(J2612&lt;&gt;"", O2612&lt;&gt;"", TODAY() &gt; O2612, N2612=""), "포스팅 지연",
IF(N2612&lt;&gt;"", "포스팅 완료",
IF(M2612=TRUE, "시술 완료",
IF(L2612=TRUE, "콘텐츠 가이드 전송",
IF(NOT(ISBLANK(J2612)), "예약 확정",
IF(I2612=TRUE, "구글폼 회신",
IF(H2612=TRUE, "구글폼 전송",
IF(G2612=TRUE, "거절",
IF(F2612=TRUE, "회신 수신",
"태핑 완료 회신대기")))))
))))</f>
        <v>포스팅 완료</v>
      </c>
      <c r="F2612" s="13" t="b">
        <v>0</v>
      </c>
      <c r="G2612" s="13" t="b">
        <v>0</v>
      </c>
      <c r="H2612" s="13" t="b">
        <v>0</v>
      </c>
      <c r="I2612" s="13" t="b">
        <f>IF(COUNTIF([1]!Form_Responses1[[#All],[Instagram account
(ex. idenel_official - Do not put "@")]], LOWER(A2612)) &gt; 0, TRUE, FALSE)</f>
        <v>0</v>
      </c>
      <c r="J2612" s="14">
        <v>45882.583333333336</v>
      </c>
      <c r="K2612" s="11" t="s">
        <v>339</v>
      </c>
      <c r="L2612" s="13" t="b">
        <v>0</v>
      </c>
      <c r="M2612" s="13" t="b">
        <v>0</v>
      </c>
      <c r="N2612" s="58" t="s">
        <v>2130</v>
      </c>
      <c r="O2612" s="12">
        <f>IF(ISBLANK(Table1[[#This Row],[예약일(확정)]]),"",Table1[[#This Row],[예약일(확정)]]+7)</f>
        <v>45889.583333333336</v>
      </c>
      <c r="P2612" s="11"/>
      <c r="Q2612" s="11"/>
      <c r="R2612" s="11"/>
      <c r="S2612" s="11"/>
      <c r="T2612" s="11" t="s">
        <v>1962</v>
      </c>
      <c r="U2612" s="10"/>
    </row>
    <row r="2613" spans="1:21" ht="17">
      <c r="A2613" s="129" t="s">
        <v>2129</v>
      </c>
      <c r="B2613" s="120"/>
      <c r="C2613" s="117"/>
      <c r="D2613" s="24" t="s">
        <v>4</v>
      </c>
      <c r="E2613" s="20" t="str">
        <f ca="1">IF(AND(J2613&lt;&gt;"", O2613&lt;&gt;"", TODAY() &gt; O2613, N2613=""), "포스팅 지연",
IF(N2613&lt;&gt;"", "포스팅 완료",
IF(M2613=TRUE, "시술 완료",
IF(L2613=TRUE, "콘텐츠 가이드 전송",
IF(NOT(ISBLANK(J2613)), "예약 확정",
IF(I2613=TRUE, "구글폼 회신",
IF(H2613=TRUE, "구글폼 전송",
IF(G2613=TRUE, "거절",
IF(F2613=TRUE, "회신 수신",
"태핑 완료 회신대기")))))
))))</f>
        <v>포스팅 완료</v>
      </c>
      <c r="F2613" s="22" t="b">
        <v>0</v>
      </c>
      <c r="G2613" s="22" t="b">
        <v>0</v>
      </c>
      <c r="H2613" s="22" t="b">
        <v>0</v>
      </c>
      <c r="I2613" s="22" t="b">
        <f>IF(COUNTIF([1]!Form_Responses1[[#All],[Instagram account
(ex. idenel_official - Do not put "@")]], LOWER(A2613)) &gt; 0, TRUE, FALSE)</f>
        <v>0</v>
      </c>
      <c r="J2613" s="23">
        <v>45887.708333333336</v>
      </c>
      <c r="K2613" s="20" t="s">
        <v>545</v>
      </c>
      <c r="L2613" s="22" t="b">
        <v>0</v>
      </c>
      <c r="M2613" s="22" t="b">
        <v>0</v>
      </c>
      <c r="N2613" s="33" t="s">
        <v>2128</v>
      </c>
      <c r="O2613" s="21">
        <f>IF(ISBLANK(Table1[[#This Row],[예약일(확정)]]),"",Table1[[#This Row],[예약일(확정)]]+7)</f>
        <v>45894.708333333336</v>
      </c>
      <c r="P2613" s="20"/>
      <c r="Q2613" s="20"/>
      <c r="R2613" s="20"/>
      <c r="S2613" s="20"/>
      <c r="T2613" s="20"/>
      <c r="U2613" s="19"/>
    </row>
    <row r="2614" spans="1:21" ht="17">
      <c r="A2614" s="130" t="s">
        <v>2127</v>
      </c>
      <c r="B2614" s="118"/>
      <c r="C2614" s="121"/>
      <c r="D2614" s="15" t="s">
        <v>2</v>
      </c>
      <c r="E2614" s="11" t="str">
        <f ca="1">IF(AND(J2614&lt;&gt;"", O2614&lt;&gt;"", TODAY() &gt; O2614, N2614=""), "포스팅 지연",
IF(N2614&lt;&gt;"", "포스팅 완료",
IF(M2614=TRUE, "시술 완료",
IF(L2614=TRUE, "콘텐츠 가이드 전송",
IF(NOT(ISBLANK(J2614)), "예약 확정",
IF(I2614=TRUE, "구글폼 회신",
IF(H2614=TRUE, "구글폼 전송",
IF(G2614=TRUE, "거절",
IF(F2614=TRUE, "회신 수신",
"태핑 완료 회신대기")))))
))))</f>
        <v>포스팅 완료</v>
      </c>
      <c r="F2614" s="13" t="b">
        <v>0</v>
      </c>
      <c r="G2614" s="13" t="b">
        <v>0</v>
      </c>
      <c r="H2614" s="13" t="b">
        <v>0</v>
      </c>
      <c r="I2614" s="13" t="b">
        <f>IF(COUNTIF([1]!Form_Responses1[[#All],[Instagram account
(ex. idenel_official - Do not put "@")]], LOWER(A2614)) &gt; 0, TRUE, FALSE)</f>
        <v>0</v>
      </c>
      <c r="J2614" s="14">
        <v>45876.625</v>
      </c>
      <c r="K2614" s="11" t="s">
        <v>545</v>
      </c>
      <c r="L2614" s="13" t="b">
        <v>0</v>
      </c>
      <c r="M2614" s="13" t="b">
        <v>0</v>
      </c>
      <c r="N2614" s="58" t="s">
        <v>2126</v>
      </c>
      <c r="O2614" s="12">
        <f>IF(ISBLANK(Table1[[#This Row],[예약일(확정)]]),"",Table1[[#This Row],[예약일(확정)]]+7)</f>
        <v>45883.625</v>
      </c>
      <c r="P2614" s="11"/>
      <c r="Q2614" s="11"/>
      <c r="R2614" s="11"/>
      <c r="S2614" s="11"/>
      <c r="T2614" s="11" t="s">
        <v>2125</v>
      </c>
      <c r="U2614" s="10"/>
    </row>
    <row r="2615" spans="1:21" ht="17">
      <c r="A2615" s="129" t="s">
        <v>2124</v>
      </c>
      <c r="B2615" s="120"/>
      <c r="C2615" s="117"/>
      <c r="D2615" s="24" t="s">
        <v>2</v>
      </c>
      <c r="E2615" s="20" t="str">
        <f ca="1">IF(AND(J2615&lt;&gt;"", O2615&lt;&gt;"", TODAY() &gt; O2615, N2615=""), "포스팅 지연",
IF(N2615&lt;&gt;"", "포스팅 완료",
IF(M2615=TRUE, "시술 완료",
IF(L2615=TRUE, "콘텐츠 가이드 전송",
IF(NOT(ISBLANK(J2615)), "예약 확정",
IF(I2615=TRUE, "구글폼 회신",
IF(H2615=TRUE, "구글폼 전송",
IF(G2615=TRUE, "거절",
IF(F2615=TRUE, "회신 수신",
"태핑 완료 회신대기")))))
))))</f>
        <v>포스팅 완료</v>
      </c>
      <c r="F2615" s="22" t="b">
        <v>0</v>
      </c>
      <c r="G2615" s="22" t="b">
        <v>0</v>
      </c>
      <c r="H2615" s="22" t="b">
        <v>0</v>
      </c>
      <c r="I2615" s="22" t="b">
        <f>IF(COUNTIF([1]!Form_Responses1[[#All],[Instagram account
(ex. idenel_official - Do not put "@")]], LOWER(A2615)) &gt; 0, TRUE, FALSE)</f>
        <v>0</v>
      </c>
      <c r="J2615" s="23">
        <v>45866.645833333336</v>
      </c>
      <c r="K2615" s="20" t="s">
        <v>111</v>
      </c>
      <c r="L2615" s="22" t="b">
        <v>0</v>
      </c>
      <c r="M2615" s="22" t="b">
        <v>0</v>
      </c>
      <c r="N2615" s="33" t="s">
        <v>2123</v>
      </c>
      <c r="O2615" s="21">
        <f>IF(ISBLANK(Table1[[#This Row],[예약일(확정)]]),"",Table1[[#This Row],[예약일(확정)]]+7)</f>
        <v>45873.645833333336</v>
      </c>
      <c r="P2615" s="20"/>
      <c r="Q2615" s="20"/>
      <c r="R2615" s="20"/>
      <c r="S2615" s="20"/>
      <c r="T2615" s="33" t="s">
        <v>2122</v>
      </c>
      <c r="U2615" s="19"/>
    </row>
    <row r="2616" spans="1:21" ht="17">
      <c r="A2616" s="130" t="s">
        <v>2121</v>
      </c>
      <c r="B2616" s="118"/>
      <c r="C2616" s="121"/>
      <c r="D2616" s="15" t="s">
        <v>2</v>
      </c>
      <c r="E2616" s="11" t="str">
        <f ca="1">IF(AND(J2616&lt;&gt;"", O2616&lt;&gt;"", TODAY() &gt; O2616, N2616=""), "포스팅 지연",
IF(N2616&lt;&gt;"", "포스팅 완료",
IF(M2616=TRUE, "시술 완료",
IF(L2616=TRUE, "콘텐츠 가이드 전송",
IF(NOT(ISBLANK(J2616)), "예약 확정",
IF(I2616=TRUE, "구글폼 회신",
IF(H2616=TRUE, "구글폼 전송",
IF(G2616=TRUE, "거절",
IF(F2616=TRUE, "회신 수신",
"태핑 완료 회신대기")))))
))))</f>
        <v>포스팅 완료</v>
      </c>
      <c r="F2616" s="13" t="b">
        <v>0</v>
      </c>
      <c r="G2616" s="13" t="b">
        <v>0</v>
      </c>
      <c r="H2616" s="13" t="b">
        <v>0</v>
      </c>
      <c r="I2616" s="13" t="b">
        <f>IF(COUNTIF([1]!Form_Responses1[[#All],[Instagram account
(ex. idenel_official - Do not put "@")]], LOWER(A2616)) &gt; 0, TRUE, FALSE)</f>
        <v>0</v>
      </c>
      <c r="J2616" s="14">
        <v>45890.583333333336</v>
      </c>
      <c r="K2616" s="11" t="s">
        <v>111</v>
      </c>
      <c r="L2616" s="13" t="b">
        <v>0</v>
      </c>
      <c r="M2616" s="13" t="b">
        <v>0</v>
      </c>
      <c r="N2616" s="58" t="s">
        <v>2120</v>
      </c>
      <c r="O2616" s="12">
        <f>IF(ISBLANK(Table1[[#This Row],[예약일(확정)]]),"",Table1[[#This Row],[예약일(확정)]]+7)</f>
        <v>45897.583333333336</v>
      </c>
      <c r="P2616" s="11"/>
      <c r="Q2616" s="11"/>
      <c r="R2616" s="11"/>
      <c r="S2616" s="11"/>
      <c r="T2616" s="11"/>
      <c r="U2616" s="10"/>
    </row>
    <row r="2617" spans="1:21" ht="17">
      <c r="A2617" s="129" t="s">
        <v>2119</v>
      </c>
      <c r="B2617" s="120"/>
      <c r="C2617" s="117"/>
      <c r="D2617" s="24" t="s">
        <v>4</v>
      </c>
      <c r="E2617" s="20" t="str">
        <f ca="1">IF(AND(J2617&lt;&gt;"", O2617&lt;&gt;"", TODAY() &gt; O2617, N2617=""), "포스팅 지연",
IF(N2617&lt;&gt;"", "포스팅 완료",
IF(M2617=TRUE, "시술 완료",
IF(L2617=TRUE, "콘텐츠 가이드 전송",
IF(NOT(ISBLANK(J2617)), "예약 확정",
IF(I2617=TRUE, "구글폼 회신",
IF(H2617=TRUE, "구글폼 전송",
IF(G2617=TRUE, "거절",
IF(F2617=TRUE, "회신 수신",
"태핑 완료 회신대기")))))
))))</f>
        <v>포스팅 완료</v>
      </c>
      <c r="F2617" s="22" t="b">
        <v>0</v>
      </c>
      <c r="G2617" s="22" t="b">
        <v>0</v>
      </c>
      <c r="H2617" s="22" t="b">
        <v>0</v>
      </c>
      <c r="I2617" s="22" t="b">
        <f>IF(COUNTIF([1]!Form_Responses1[[#All],[Instagram account
(ex. idenel_official - Do not put "@")]], LOWER(A2617)) &gt; 0, TRUE, FALSE)</f>
        <v>1</v>
      </c>
      <c r="J2617" s="23">
        <v>45875.583333333336</v>
      </c>
      <c r="K2617" s="20" t="s">
        <v>339</v>
      </c>
      <c r="L2617" s="22" t="b">
        <v>0</v>
      </c>
      <c r="M2617" s="22" t="b">
        <v>0</v>
      </c>
      <c r="N2617" s="33" t="s">
        <v>2118</v>
      </c>
      <c r="O2617" s="21">
        <f>IF(ISBLANK(Table1[[#This Row],[예약일(확정)]]),"",Table1[[#This Row],[예약일(확정)]]+7)</f>
        <v>45882.583333333336</v>
      </c>
      <c r="P2617" s="20"/>
      <c r="Q2617" s="20"/>
      <c r="R2617" s="20"/>
      <c r="S2617" s="20"/>
      <c r="T2617" s="20"/>
      <c r="U2617" s="19"/>
    </row>
    <row r="2618" spans="1:21" ht="17">
      <c r="A2618" s="119" t="s">
        <v>2117</v>
      </c>
      <c r="B2618" s="118" t="s">
        <v>2116</v>
      </c>
      <c r="C2618" s="121"/>
      <c r="D2618" s="15" t="s">
        <v>4</v>
      </c>
      <c r="E2618" s="11" t="str">
        <f ca="1">IF(AND(J2618&lt;&gt;"", O2618&lt;&gt;"", TODAY() &gt; O2618, N2618=""), "포스팅 지연",
IF(N2618&lt;&gt;"", "포스팅 완료",
IF(M2618=TRUE, "시술 완료",
IF(L2618=TRUE, "콘텐츠 가이드 전송",
IF(NOT(ISBLANK(J2618)), "예약 확정",
IF(I2618=TRUE, "구글폼 회신",
IF(H2618=TRUE, "구글폼 전송",
IF(G2618=TRUE, "거절",
IF(F2618=TRUE, "회신 수신",
"태핑 완료 회신대기")))))
))))</f>
        <v>태핑 완료 회신대기</v>
      </c>
      <c r="F2618" s="13" t="b">
        <v>0</v>
      </c>
      <c r="G2618" s="13" t="b">
        <v>0</v>
      </c>
      <c r="H2618" s="13" t="b">
        <v>0</v>
      </c>
      <c r="I2618" s="13" t="b">
        <f>IF(COUNTIF([1]!Form_Responses1[[#All],[Instagram account
(ex. idenel_official - Do not put "@")]], LOWER(A2618)) &gt; 0, TRUE, FALSE)</f>
        <v>0</v>
      </c>
      <c r="J2618" s="14"/>
      <c r="K2618" s="11"/>
      <c r="L2618" s="13" t="b">
        <v>0</v>
      </c>
      <c r="M2618" s="13" t="b">
        <v>0</v>
      </c>
      <c r="N2618" s="11"/>
      <c r="O2618" s="12" t="str">
        <f>IF(ISBLANK(Table1[[#This Row],[예약일(확정)]]),"",Table1[[#This Row],[예약일(확정)]]+7)</f>
        <v/>
      </c>
      <c r="P2618" s="11"/>
      <c r="Q2618" s="11"/>
      <c r="R2618" s="11"/>
      <c r="S2618" s="11"/>
      <c r="T2618" s="11"/>
      <c r="U2618" s="10"/>
    </row>
    <row r="2619" spans="1:21" ht="17">
      <c r="A2619" s="119" t="s">
        <v>2115</v>
      </c>
      <c r="B2619" s="102" t="s">
        <v>2114</v>
      </c>
      <c r="C2619" s="111"/>
      <c r="D2619" s="24" t="s">
        <v>4</v>
      </c>
      <c r="E2619" s="20" t="str">
        <f ca="1">IF(AND(J2619&lt;&gt;"", O2619&lt;&gt;"", TODAY() &gt; O2619, N2619=""), "포스팅 지연",
IF(N2619&lt;&gt;"", "포스팅 완료",
IF(M2619=TRUE, "시술 완료",
IF(L2619=TRUE, "콘텐츠 가이드 전송",
IF(NOT(ISBLANK(J2619)), "예약 확정",
IF(I2619=TRUE, "구글폼 회신",
IF(H2619=TRUE, "구글폼 전송",
IF(G2619=TRUE, "거절",
IF(F2619=TRUE, "회신 수신",
"태핑 완료 회신대기")))))
))))</f>
        <v>태핑 완료 회신대기</v>
      </c>
      <c r="F2619" s="22" t="b">
        <v>0</v>
      </c>
      <c r="G2619" s="22" t="b">
        <v>0</v>
      </c>
      <c r="H2619" s="22" t="b">
        <v>0</v>
      </c>
      <c r="I2619" s="22" t="b">
        <f>IF(COUNTIF([1]!Form_Responses1[[#All],[Instagram account
(ex. idenel_official - Do not put "@")]], LOWER(A2619)) &gt; 0, TRUE, FALSE)</f>
        <v>0</v>
      </c>
      <c r="J2619" s="23"/>
      <c r="K2619" s="20"/>
      <c r="L2619" s="22" t="b">
        <v>0</v>
      </c>
      <c r="M2619" s="22" t="b">
        <v>0</v>
      </c>
      <c r="N2619" s="20"/>
      <c r="O2619" s="21" t="str">
        <f>IF(ISBLANK(Table1[[#This Row],[예약일(확정)]]),"",Table1[[#This Row],[예약일(확정)]]+7)</f>
        <v/>
      </c>
      <c r="P2619" s="20"/>
      <c r="Q2619" s="20"/>
      <c r="R2619" s="20"/>
      <c r="S2619" s="20"/>
      <c r="T2619" s="20"/>
      <c r="U2619" s="19"/>
    </row>
    <row r="2620" spans="1:21" ht="17">
      <c r="A2620" s="116" t="s">
        <v>2113</v>
      </c>
      <c r="B2620" s="120" t="s">
        <v>2112</v>
      </c>
      <c r="C2620" s="121"/>
      <c r="D2620" s="15" t="s">
        <v>4</v>
      </c>
      <c r="E2620" s="11" t="str">
        <f ca="1">IF(AND(J2620&lt;&gt;"", O2620&lt;&gt;"", TODAY() &gt; O2620, N2620=""), "포스팅 지연",
IF(N2620&lt;&gt;"", "포스팅 완료",
IF(M2620=TRUE, "시술 완료",
IF(L2620=TRUE, "콘텐츠 가이드 전송",
IF(NOT(ISBLANK(J2620)), "예약 확정",
IF(I2620=TRUE, "구글폼 회신",
IF(H2620=TRUE, "구글폼 전송",
IF(G2620=TRUE, "거절",
IF(F2620=TRUE, "회신 수신",
"태핑 완료 회신대기")))))
))))</f>
        <v>포스팅 지연</v>
      </c>
      <c r="F2620" s="13" t="b">
        <v>1</v>
      </c>
      <c r="G2620" s="13" t="b">
        <v>0</v>
      </c>
      <c r="H2620" s="13" t="b">
        <v>1</v>
      </c>
      <c r="I2620" s="13" t="b">
        <f>IF(COUNTIF([1]!Form_Responses1[[#All],[Instagram account
(ex. idenel_official - Do not put "@")]], LOWER(A2620)) &gt; 0, TRUE, FALSE)</f>
        <v>0</v>
      </c>
      <c r="J2620" s="14">
        <v>45910.604166666664</v>
      </c>
      <c r="K2620" s="11" t="s">
        <v>339</v>
      </c>
      <c r="L2620" s="13" t="b">
        <v>0</v>
      </c>
      <c r="M2620" s="13" t="b">
        <v>0</v>
      </c>
      <c r="N2620" s="11"/>
      <c r="O2620" s="12">
        <f>IF(ISBLANK(Table1[[#This Row],[예약일(확정)]]),"",Table1[[#This Row],[예약일(확정)]]+7)</f>
        <v>45917.604166666664</v>
      </c>
      <c r="P2620" s="11" t="s">
        <v>0</v>
      </c>
      <c r="Q2620" s="11"/>
      <c r="R2620" s="11"/>
      <c r="S2620" s="11"/>
      <c r="T2620" s="11"/>
      <c r="U2620" s="10"/>
    </row>
    <row r="2621" spans="1:21" ht="17">
      <c r="A2621" s="119" t="s">
        <v>2111</v>
      </c>
      <c r="B2621" s="102" t="s">
        <v>2110</v>
      </c>
      <c r="C2621" s="111"/>
      <c r="D2621" s="24" t="s">
        <v>4</v>
      </c>
      <c r="E2621" s="20" t="str">
        <f ca="1">IF(AND(J2621&lt;&gt;"", O2621&lt;&gt;"", TODAY() &gt; O2621, N2621=""), "포스팅 지연",
IF(N2621&lt;&gt;"", "포스팅 완료",
IF(M2621=TRUE, "시술 완료",
IF(L2621=TRUE, "콘텐츠 가이드 전송",
IF(NOT(ISBLANK(J2621)), "예약 확정",
IF(I2621=TRUE, "구글폼 회신",
IF(H2621=TRUE, "구글폼 전송",
IF(G2621=TRUE, "거절",
IF(F2621=TRUE, "회신 수신",
"태핑 완료 회신대기")))))
))))</f>
        <v>태핑 완료 회신대기</v>
      </c>
      <c r="F2621" s="22" t="b">
        <v>0</v>
      </c>
      <c r="G2621" s="22" t="b">
        <v>0</v>
      </c>
      <c r="H2621" s="22" t="b">
        <v>0</v>
      </c>
      <c r="I2621" s="22" t="b">
        <f>IF(COUNTIF([1]!Form_Responses1[[#All],[Instagram account
(ex. idenel_official - Do not put "@")]], LOWER(A2621)) &gt; 0, TRUE, FALSE)</f>
        <v>0</v>
      </c>
      <c r="J2621" s="23"/>
      <c r="K2621" s="20"/>
      <c r="L2621" s="22" t="b">
        <v>0</v>
      </c>
      <c r="M2621" s="22" t="b">
        <v>0</v>
      </c>
      <c r="N2621" s="20"/>
      <c r="O2621" s="21" t="str">
        <f>IF(ISBLANK(Table1[[#This Row],[예약일(확정)]]),"",Table1[[#This Row],[예약일(확정)]]+7)</f>
        <v/>
      </c>
      <c r="P2621" s="20"/>
      <c r="Q2621" s="20"/>
      <c r="R2621" s="20"/>
      <c r="S2621" s="20"/>
      <c r="T2621" s="20"/>
      <c r="U2621" s="19"/>
    </row>
    <row r="2622" spans="1:21" ht="17">
      <c r="A2622" s="116" t="s">
        <v>2109</v>
      </c>
      <c r="B2622" s="120" t="s">
        <v>2108</v>
      </c>
      <c r="C2622" s="121"/>
      <c r="D2622" s="15" t="s">
        <v>4</v>
      </c>
      <c r="E2622" s="11" t="str">
        <f ca="1">IF(AND(J2622&lt;&gt;"", O2622&lt;&gt;"", TODAY() &gt; O2622, N2622=""), "포스팅 지연",
IF(N2622&lt;&gt;"", "포스팅 완료",
IF(M2622=TRUE, "시술 완료",
IF(L2622=TRUE, "콘텐츠 가이드 전송",
IF(NOT(ISBLANK(J2622)), "예약 확정",
IF(I2622=TRUE, "구글폼 회신",
IF(H2622=TRUE, "구글폼 전송",
IF(G2622=TRUE, "거절",
IF(F2622=TRUE, "회신 수신",
"태핑 완료 회신대기")))))
))))</f>
        <v>태핑 완료 회신대기</v>
      </c>
      <c r="F2622" s="13" t="b">
        <v>0</v>
      </c>
      <c r="G2622" s="13" t="b">
        <v>0</v>
      </c>
      <c r="H2622" s="13" t="b">
        <v>0</v>
      </c>
      <c r="I2622" s="13" t="b">
        <f>IF(COUNTIF([1]!Form_Responses1[[#All],[Instagram account
(ex. idenel_official - Do not put "@")]], LOWER(A2622)) &gt; 0, TRUE, FALSE)</f>
        <v>0</v>
      </c>
      <c r="J2622" s="14"/>
      <c r="K2622" s="11"/>
      <c r="L2622" s="13" t="b">
        <v>0</v>
      </c>
      <c r="M2622" s="13" t="b">
        <v>0</v>
      </c>
      <c r="N2622" s="11"/>
      <c r="O2622" s="12" t="str">
        <f>IF(ISBLANK(Table1[[#This Row],[예약일(확정)]]),"",Table1[[#This Row],[예약일(확정)]]+7)</f>
        <v/>
      </c>
      <c r="P2622" s="11"/>
      <c r="Q2622" s="11"/>
      <c r="R2622" s="11"/>
      <c r="S2622" s="11"/>
      <c r="T2622" s="11"/>
      <c r="U2622" s="10"/>
    </row>
    <row r="2623" spans="1:21" ht="17">
      <c r="A2623" s="116" t="s">
        <v>2107</v>
      </c>
      <c r="B2623" s="112" t="s">
        <v>2106</v>
      </c>
      <c r="C2623" s="111"/>
      <c r="D2623" s="24" t="s">
        <v>4</v>
      </c>
      <c r="E2623" s="20" t="str">
        <f ca="1">IF(AND(J2623&lt;&gt;"", O2623&lt;&gt;"", TODAY() &gt; O2623, N2623=""), "포스팅 지연",
IF(N2623&lt;&gt;"", "포스팅 완료",
IF(M2623=TRUE, "시술 완료",
IF(L2623=TRUE, "콘텐츠 가이드 전송",
IF(NOT(ISBLANK(J2623)), "예약 확정",
IF(I2623=TRUE, "구글폼 회신",
IF(H2623=TRUE, "구글폼 전송",
IF(G2623=TRUE, "거절",
IF(F2623=TRUE, "회신 수신",
"태핑 완료 회신대기")))))
))))</f>
        <v>태핑 완료 회신대기</v>
      </c>
      <c r="F2623" s="22" t="b">
        <v>0</v>
      </c>
      <c r="G2623" s="22" t="b">
        <v>0</v>
      </c>
      <c r="H2623" s="22" t="b">
        <v>0</v>
      </c>
      <c r="I2623" s="22" t="b">
        <f>IF(COUNTIF([1]!Form_Responses1[[#All],[Instagram account
(ex. idenel_official - Do not put "@")]], LOWER(A2623)) &gt; 0, TRUE, FALSE)</f>
        <v>0</v>
      </c>
      <c r="J2623" s="23"/>
      <c r="K2623" s="20"/>
      <c r="L2623" s="22" t="b">
        <v>0</v>
      </c>
      <c r="M2623" s="22" t="b">
        <v>0</v>
      </c>
      <c r="N2623" s="20"/>
      <c r="O2623" s="21" t="str">
        <f>IF(ISBLANK(Table1[[#This Row],[예약일(확정)]]),"",Table1[[#This Row],[예약일(확정)]]+7)</f>
        <v/>
      </c>
      <c r="P2623" s="20"/>
      <c r="Q2623" s="20"/>
      <c r="R2623" s="20"/>
      <c r="S2623" s="20"/>
      <c r="T2623" s="20"/>
      <c r="U2623" s="19"/>
    </row>
    <row r="2624" spans="1:21" ht="17">
      <c r="A2624" s="119" t="s">
        <v>2105</v>
      </c>
      <c r="B2624" s="118" t="s">
        <v>2104</v>
      </c>
      <c r="C2624" s="121"/>
      <c r="D2624" s="15" t="s">
        <v>4</v>
      </c>
      <c r="E2624" s="11" t="str">
        <f ca="1">IF(AND(J2624&lt;&gt;"", O2624&lt;&gt;"", TODAY() &gt; O2624, N2624=""), "포스팅 지연",
IF(N2624&lt;&gt;"", "포스팅 완료",
IF(M2624=TRUE, "시술 완료",
IF(L2624=TRUE, "콘텐츠 가이드 전송",
IF(NOT(ISBLANK(J2624)), "예약 확정",
IF(I2624=TRUE, "구글폼 회신",
IF(H2624=TRUE, "구글폼 전송",
IF(G2624=TRUE, "거절",
IF(F2624=TRUE, "회신 수신",
"태핑 완료 회신대기")))))
))))</f>
        <v>태핑 완료 회신대기</v>
      </c>
      <c r="F2624" s="13" t="b">
        <v>0</v>
      </c>
      <c r="G2624" s="13" t="b">
        <v>0</v>
      </c>
      <c r="H2624" s="13" t="b">
        <v>0</v>
      </c>
      <c r="I2624" s="13" t="b">
        <f>IF(COUNTIF([1]!Form_Responses1[[#All],[Instagram account
(ex. idenel_official - Do not put "@")]], LOWER(A2624)) &gt; 0, TRUE, FALSE)</f>
        <v>0</v>
      </c>
      <c r="J2624" s="14"/>
      <c r="K2624" s="11"/>
      <c r="L2624" s="13" t="b">
        <v>0</v>
      </c>
      <c r="M2624" s="13" t="b">
        <v>0</v>
      </c>
      <c r="N2624" s="11"/>
      <c r="O2624" s="12" t="str">
        <f>IF(ISBLANK(Table1[[#This Row],[예약일(확정)]]),"",Table1[[#This Row],[예약일(확정)]]+7)</f>
        <v/>
      </c>
      <c r="P2624" s="11"/>
      <c r="Q2624" s="11"/>
      <c r="R2624" s="11"/>
      <c r="S2624" s="11"/>
      <c r="T2624" s="11"/>
      <c r="U2624" s="10"/>
    </row>
    <row r="2625" spans="1:21" ht="17">
      <c r="A2625" s="116" t="s">
        <v>2103</v>
      </c>
      <c r="B2625" s="120" t="s">
        <v>2102</v>
      </c>
      <c r="C2625" s="117"/>
      <c r="D2625" s="24" t="s">
        <v>4</v>
      </c>
      <c r="E2625" s="20" t="str">
        <f ca="1">IF(AND(J2625&lt;&gt;"", O2625&lt;&gt;"", TODAY() &gt; O2625, N2625=""), "포스팅 지연",
IF(N2625&lt;&gt;"", "포스팅 완료",
IF(M2625=TRUE, "시술 완료",
IF(L2625=TRUE, "콘텐츠 가이드 전송",
IF(NOT(ISBLANK(J2625)), "예약 확정",
IF(I2625=TRUE, "구글폼 회신",
IF(H2625=TRUE, "구글폼 전송",
IF(G2625=TRUE, "거절",
IF(F2625=TRUE, "회신 수신",
"태핑 완료 회신대기")))))
))))</f>
        <v>회신 수신</v>
      </c>
      <c r="F2625" s="22" t="b">
        <v>1</v>
      </c>
      <c r="G2625" s="22" t="b">
        <v>0</v>
      </c>
      <c r="H2625" s="22" t="b">
        <v>0</v>
      </c>
      <c r="I2625" s="22" t="b">
        <f>IF(COUNTIF([1]!Form_Responses1[[#All],[Instagram account
(ex. idenel_official - Do not put "@")]], LOWER(A2625)) &gt; 0, TRUE, FALSE)</f>
        <v>0</v>
      </c>
      <c r="J2625" s="23"/>
      <c r="K2625" s="20"/>
      <c r="L2625" s="22" t="b">
        <v>0</v>
      </c>
      <c r="M2625" s="22" t="b">
        <v>0</v>
      </c>
      <c r="N2625" s="20"/>
      <c r="O2625" s="21" t="str">
        <f>IF(ISBLANK(Table1[[#This Row],[예약일(확정)]]),"",Table1[[#This Row],[예약일(확정)]]+7)</f>
        <v/>
      </c>
      <c r="P2625" s="20"/>
      <c r="Q2625" s="20"/>
      <c r="R2625" s="20"/>
      <c r="S2625" s="20"/>
      <c r="T2625" s="20"/>
      <c r="U2625" s="19"/>
    </row>
    <row r="2626" spans="1:21" ht="17">
      <c r="A2626" s="116" t="s">
        <v>2101</v>
      </c>
      <c r="B2626" s="112" t="s">
        <v>2100</v>
      </c>
      <c r="C2626" s="101"/>
      <c r="D2626" s="15" t="s">
        <v>4</v>
      </c>
      <c r="E2626" s="11" t="str">
        <f ca="1">IF(AND(J2626&lt;&gt;"", O2626&lt;&gt;"", TODAY() &gt; O2626, N2626=""), "포스팅 지연",
IF(N2626&lt;&gt;"", "포스팅 완료",
IF(M2626=TRUE, "시술 완료",
IF(L2626=TRUE, "콘텐츠 가이드 전송",
IF(NOT(ISBLANK(J2626)), "예약 확정",
IF(I2626=TRUE, "구글폼 회신",
IF(H2626=TRUE, "구글폼 전송",
IF(G2626=TRUE, "거절",
IF(F2626=TRUE, "회신 수신",
"태핑 완료 회신대기")))))
))))</f>
        <v>태핑 완료 회신대기</v>
      </c>
      <c r="F2626" s="13" t="b">
        <v>0</v>
      </c>
      <c r="G2626" s="13" t="b">
        <v>0</v>
      </c>
      <c r="H2626" s="13" t="b">
        <v>0</v>
      </c>
      <c r="I2626" s="13" t="b">
        <f>IF(COUNTIF([1]!Form_Responses1[[#All],[Instagram account
(ex. idenel_official - Do not put "@")]], LOWER(A2626)) &gt; 0, TRUE, FALSE)</f>
        <v>0</v>
      </c>
      <c r="J2626" s="14"/>
      <c r="K2626" s="11"/>
      <c r="L2626" s="13" t="b">
        <v>0</v>
      </c>
      <c r="M2626" s="13" t="b">
        <v>0</v>
      </c>
      <c r="N2626" s="11"/>
      <c r="O2626" s="12" t="str">
        <f>IF(ISBLANK(Table1[[#This Row],[예약일(확정)]]),"",Table1[[#This Row],[예약일(확정)]]+7)</f>
        <v/>
      </c>
      <c r="P2626" s="11"/>
      <c r="Q2626" s="11"/>
      <c r="R2626" s="11"/>
      <c r="S2626" s="11"/>
      <c r="T2626" s="11"/>
      <c r="U2626" s="10"/>
    </row>
    <row r="2627" spans="1:21" ht="17">
      <c r="A2627" s="116" t="s">
        <v>2099</v>
      </c>
      <c r="B2627" s="120" t="s">
        <v>2098</v>
      </c>
      <c r="C2627" s="117"/>
      <c r="D2627" s="24" t="s">
        <v>4</v>
      </c>
      <c r="E2627" s="20" t="str">
        <f ca="1">IF(AND(J2627&lt;&gt;"", O2627&lt;&gt;"", TODAY() &gt; O2627, N2627=""), "포스팅 지연",
IF(N2627&lt;&gt;"", "포스팅 완료",
IF(M2627=TRUE, "시술 완료",
IF(L2627=TRUE, "콘텐츠 가이드 전송",
IF(NOT(ISBLANK(J2627)), "예약 확정",
IF(I2627=TRUE, "구글폼 회신",
IF(H2627=TRUE, "구글폼 전송",
IF(G2627=TRUE, "거절",
IF(F2627=TRUE, "회신 수신",
"태핑 완료 회신대기")))))
))))</f>
        <v>회신 수신</v>
      </c>
      <c r="F2627" s="22" t="b">
        <v>1</v>
      </c>
      <c r="G2627" s="22" t="b">
        <v>0</v>
      </c>
      <c r="H2627" s="22" t="b">
        <v>0</v>
      </c>
      <c r="I2627" s="22" t="b">
        <f>IF(COUNTIF([1]!Form_Responses1[[#All],[Instagram account
(ex. idenel_official - Do not put "@")]], LOWER(A2627)) &gt; 0, TRUE, FALSE)</f>
        <v>0</v>
      </c>
      <c r="J2627" s="23"/>
      <c r="K2627" s="20"/>
      <c r="L2627" s="22" t="b">
        <v>0</v>
      </c>
      <c r="M2627" s="22" t="b">
        <v>0</v>
      </c>
      <c r="N2627" s="20"/>
      <c r="O2627" s="21" t="str">
        <f>IF(ISBLANK(Table1[[#This Row],[예약일(확정)]]),"",Table1[[#This Row],[예약일(확정)]]+7)</f>
        <v/>
      </c>
      <c r="P2627" s="20"/>
      <c r="Q2627" s="20"/>
      <c r="R2627" s="20"/>
      <c r="S2627" s="20"/>
      <c r="T2627" s="20"/>
      <c r="U2627" s="19"/>
    </row>
    <row r="2628" spans="1:21" ht="17">
      <c r="A2628" s="116" t="s">
        <v>2097</v>
      </c>
      <c r="B2628" s="112" t="s">
        <v>2096</v>
      </c>
      <c r="C2628" s="101"/>
      <c r="D2628" s="15" t="s">
        <v>4</v>
      </c>
      <c r="E2628" s="11" t="str">
        <f ca="1">IF(AND(J2628&lt;&gt;"", O2628&lt;&gt;"", TODAY() &gt; O2628, N2628=""), "포스팅 지연",
IF(N2628&lt;&gt;"", "포스팅 완료",
IF(M2628=TRUE, "시술 완료",
IF(L2628=TRUE, "콘텐츠 가이드 전송",
IF(NOT(ISBLANK(J2628)), "예약 확정",
IF(I2628=TRUE, "구글폼 회신",
IF(H2628=TRUE, "구글폼 전송",
IF(G2628=TRUE, "거절",
IF(F2628=TRUE, "회신 수신",
"태핑 완료 회신대기")))))
))))</f>
        <v>태핑 완료 회신대기</v>
      </c>
      <c r="F2628" s="13" t="b">
        <v>0</v>
      </c>
      <c r="G2628" s="13" t="b">
        <v>0</v>
      </c>
      <c r="H2628" s="13" t="b">
        <v>0</v>
      </c>
      <c r="I2628" s="13" t="b">
        <f>IF(COUNTIF([1]!Form_Responses1[[#All],[Instagram account
(ex. idenel_official - Do not put "@")]], LOWER(A2628)) &gt; 0, TRUE, FALSE)</f>
        <v>0</v>
      </c>
      <c r="J2628" s="14"/>
      <c r="K2628" s="11"/>
      <c r="L2628" s="13" t="b">
        <v>0</v>
      </c>
      <c r="M2628" s="13" t="b">
        <v>0</v>
      </c>
      <c r="N2628" s="11"/>
      <c r="O2628" s="12" t="str">
        <f>IF(ISBLANK(Table1[[#This Row],[예약일(확정)]]),"",Table1[[#This Row],[예약일(확정)]]+7)</f>
        <v/>
      </c>
      <c r="P2628" s="11"/>
      <c r="Q2628" s="11"/>
      <c r="R2628" s="11"/>
      <c r="S2628" s="11"/>
      <c r="T2628" s="11"/>
      <c r="U2628" s="10"/>
    </row>
    <row r="2629" spans="1:21" ht="17">
      <c r="A2629" s="119" t="s">
        <v>2095</v>
      </c>
      <c r="B2629" s="118" t="s">
        <v>2094</v>
      </c>
      <c r="C2629" s="117"/>
      <c r="D2629" s="24" t="s">
        <v>4</v>
      </c>
      <c r="E2629" s="20" t="str">
        <f ca="1">IF(AND(J2629&lt;&gt;"", O2629&lt;&gt;"", TODAY() &gt; O2629, N2629=""), "포스팅 지연",
IF(N2629&lt;&gt;"", "포스팅 완료",
IF(M2629=TRUE, "시술 완료",
IF(L2629=TRUE, "콘텐츠 가이드 전송",
IF(NOT(ISBLANK(J2629)), "예약 확정",
IF(I2629=TRUE, "구글폼 회신",
IF(H2629=TRUE, "구글폼 전송",
IF(G2629=TRUE, "거절",
IF(F2629=TRUE, "회신 수신",
"태핑 완료 회신대기")))))
))))</f>
        <v>회신 수신</v>
      </c>
      <c r="F2629" s="22" t="b">
        <v>1</v>
      </c>
      <c r="G2629" s="22" t="b">
        <v>0</v>
      </c>
      <c r="H2629" s="22" t="b">
        <v>0</v>
      </c>
      <c r="I2629" s="22" t="b">
        <f>IF(COUNTIF([1]!Form_Responses1[[#All],[Instagram account
(ex. idenel_official - Do not put "@")]], LOWER(A2629)) &gt; 0, TRUE, FALSE)</f>
        <v>0</v>
      </c>
      <c r="J2629" s="23"/>
      <c r="K2629" s="20"/>
      <c r="L2629" s="22" t="b">
        <v>0</v>
      </c>
      <c r="M2629" s="22" t="b">
        <v>0</v>
      </c>
      <c r="N2629" s="20"/>
      <c r="O2629" s="21" t="str">
        <f>IF(ISBLANK(Table1[[#This Row],[예약일(확정)]]),"",Table1[[#This Row],[예약일(확정)]]+7)</f>
        <v/>
      </c>
      <c r="P2629" s="20"/>
      <c r="Q2629" s="20"/>
      <c r="R2629" s="20"/>
      <c r="S2629" s="20"/>
      <c r="T2629" s="20"/>
      <c r="U2629" s="19"/>
    </row>
    <row r="2630" spans="1:21" ht="17">
      <c r="A2630" s="116" t="s">
        <v>2093</v>
      </c>
      <c r="B2630" s="112" t="s">
        <v>2092</v>
      </c>
      <c r="C2630" s="101"/>
      <c r="D2630" s="15" t="s">
        <v>4</v>
      </c>
      <c r="E2630" s="11" t="str">
        <f ca="1">IF(AND(J2630&lt;&gt;"", O2630&lt;&gt;"", TODAY() &gt; O2630, N2630=""), "포스팅 지연",
IF(N2630&lt;&gt;"", "포스팅 완료",
IF(M2630=TRUE, "시술 완료",
IF(L2630=TRUE, "콘텐츠 가이드 전송",
IF(NOT(ISBLANK(J2630)), "예약 확정",
IF(I2630=TRUE, "구글폼 회신",
IF(H2630=TRUE, "구글폼 전송",
IF(G2630=TRUE, "거절",
IF(F2630=TRUE, "회신 수신",
"태핑 완료 회신대기")))))
))))</f>
        <v>회신 수신</v>
      </c>
      <c r="F2630" s="13" t="b">
        <v>1</v>
      </c>
      <c r="G2630" s="13" t="b">
        <v>0</v>
      </c>
      <c r="H2630" s="13" t="b">
        <v>0</v>
      </c>
      <c r="I2630" s="13" t="b">
        <f>IF(COUNTIF([1]!Form_Responses1[[#All],[Instagram account
(ex. idenel_official - Do not put "@")]], LOWER(A2630)) &gt; 0, TRUE, FALSE)</f>
        <v>0</v>
      </c>
      <c r="J2630" s="14"/>
      <c r="K2630" s="11"/>
      <c r="L2630" s="13" t="b">
        <v>0</v>
      </c>
      <c r="M2630" s="13" t="b">
        <v>0</v>
      </c>
      <c r="N2630" s="11"/>
      <c r="O2630" s="12" t="str">
        <f>IF(ISBLANK(Table1[[#This Row],[예약일(확정)]]),"",Table1[[#This Row],[예약일(확정)]]+7)</f>
        <v/>
      </c>
      <c r="P2630" s="11"/>
      <c r="Q2630" s="11"/>
      <c r="R2630" s="11"/>
      <c r="S2630" s="11"/>
      <c r="T2630" s="11"/>
      <c r="U2630" s="10"/>
    </row>
    <row r="2631" spans="1:21" ht="17">
      <c r="A2631" s="119" t="s">
        <v>2091</v>
      </c>
      <c r="B2631" s="118" t="s">
        <v>2090</v>
      </c>
      <c r="C2631" s="117"/>
      <c r="D2631" s="24" t="s">
        <v>4</v>
      </c>
      <c r="E2631" s="20" t="str">
        <f ca="1">IF(AND(J2631&lt;&gt;"", O2631&lt;&gt;"", TODAY() &gt; O2631, N2631=""), "포스팅 지연",
IF(N2631&lt;&gt;"", "포스팅 완료",
IF(M2631=TRUE, "시술 완료",
IF(L2631=TRUE, "콘텐츠 가이드 전송",
IF(NOT(ISBLANK(J2631)), "예약 확정",
IF(I2631=TRUE, "구글폼 회신",
IF(H2631=TRUE, "구글폼 전송",
IF(G2631=TRUE, "거절",
IF(F2631=TRUE, "회신 수신",
"태핑 완료 회신대기")))))
))))</f>
        <v>태핑 완료 회신대기</v>
      </c>
      <c r="F2631" s="22" t="b">
        <v>0</v>
      </c>
      <c r="G2631" s="22" t="b">
        <v>0</v>
      </c>
      <c r="H2631" s="22" t="b">
        <v>0</v>
      </c>
      <c r="I2631" s="22" t="b">
        <f>IF(COUNTIF([1]!Form_Responses1[[#All],[Instagram account
(ex. idenel_official - Do not put "@")]], LOWER(A2631)) &gt; 0, TRUE, FALSE)</f>
        <v>0</v>
      </c>
      <c r="J2631" s="23"/>
      <c r="K2631" s="20"/>
      <c r="L2631" s="22" t="b">
        <v>0</v>
      </c>
      <c r="M2631" s="22" t="b">
        <v>0</v>
      </c>
      <c r="N2631" s="20"/>
      <c r="O2631" s="21" t="str">
        <f>IF(ISBLANK(Table1[[#This Row],[예약일(확정)]]),"",Table1[[#This Row],[예약일(확정)]]+7)</f>
        <v/>
      </c>
      <c r="P2631" s="20"/>
      <c r="Q2631" s="20"/>
      <c r="R2631" s="20"/>
      <c r="S2631" s="20"/>
      <c r="T2631" s="20"/>
      <c r="U2631" s="19"/>
    </row>
    <row r="2632" spans="1:21" ht="17">
      <c r="A2632" s="119" t="s">
        <v>2089</v>
      </c>
      <c r="B2632" s="102" t="s">
        <v>2088</v>
      </c>
      <c r="C2632" s="101"/>
      <c r="D2632" s="15" t="s">
        <v>4</v>
      </c>
      <c r="E2632" s="11" t="str">
        <f ca="1">IF(AND(J2632&lt;&gt;"", O2632&lt;&gt;"", TODAY() &gt; O2632, N2632=""), "포스팅 지연",
IF(N2632&lt;&gt;"", "포스팅 완료",
IF(M2632=TRUE, "시술 완료",
IF(L2632=TRUE, "콘텐츠 가이드 전송",
IF(NOT(ISBLANK(J2632)), "예약 확정",
IF(I2632=TRUE, "구글폼 회신",
IF(H2632=TRUE, "구글폼 전송",
IF(G2632=TRUE, "거절",
IF(F2632=TRUE, "회신 수신",
"태핑 완료 회신대기")))))
))))</f>
        <v>태핑 완료 회신대기</v>
      </c>
      <c r="F2632" s="13" t="b">
        <v>0</v>
      </c>
      <c r="G2632" s="13" t="b">
        <v>0</v>
      </c>
      <c r="H2632" s="13" t="b">
        <v>0</v>
      </c>
      <c r="I2632" s="13" t="b">
        <f>IF(COUNTIF([1]!Form_Responses1[[#All],[Instagram account
(ex. idenel_official - Do not put "@")]], LOWER(A2632)) &gt; 0, TRUE, FALSE)</f>
        <v>0</v>
      </c>
      <c r="J2632" s="14"/>
      <c r="K2632" s="11"/>
      <c r="L2632" s="13" t="b">
        <v>0</v>
      </c>
      <c r="M2632" s="13" t="b">
        <v>0</v>
      </c>
      <c r="N2632" s="11"/>
      <c r="O2632" s="12" t="str">
        <f>IF(ISBLANK(Table1[[#This Row],[예약일(확정)]]),"",Table1[[#This Row],[예약일(확정)]]+7)</f>
        <v/>
      </c>
      <c r="P2632" s="11"/>
      <c r="Q2632" s="11"/>
      <c r="R2632" s="11"/>
      <c r="S2632" s="11"/>
      <c r="T2632" s="11"/>
      <c r="U2632" s="10"/>
    </row>
    <row r="2633" spans="1:21" ht="17">
      <c r="A2633" s="119" t="s">
        <v>2087</v>
      </c>
      <c r="B2633" s="118" t="s">
        <v>2086</v>
      </c>
      <c r="C2633" s="117"/>
      <c r="D2633" s="24" t="s">
        <v>4</v>
      </c>
      <c r="E2633" s="20" t="str">
        <f ca="1">IF(AND(J2633&lt;&gt;"", O2633&lt;&gt;"", TODAY() &gt; O2633, N2633=""), "포스팅 지연",
IF(N2633&lt;&gt;"", "포스팅 완료",
IF(M2633=TRUE, "시술 완료",
IF(L2633=TRUE, "콘텐츠 가이드 전송",
IF(NOT(ISBLANK(J2633)), "예약 확정",
IF(I2633=TRUE, "구글폼 회신",
IF(H2633=TRUE, "구글폼 전송",
IF(G2633=TRUE, "거절",
IF(F2633=TRUE, "회신 수신",
"태핑 완료 회신대기")))))
))))</f>
        <v>회신 수신</v>
      </c>
      <c r="F2633" s="22" t="b">
        <v>1</v>
      </c>
      <c r="G2633" s="22" t="b">
        <v>0</v>
      </c>
      <c r="H2633" s="22" t="b">
        <v>0</v>
      </c>
      <c r="I2633" s="22" t="b">
        <f>IF(COUNTIF([1]!Form_Responses1[[#All],[Instagram account
(ex. idenel_official - Do not put "@")]], LOWER(A2633)) &gt; 0, TRUE, FALSE)</f>
        <v>0</v>
      </c>
      <c r="J2633" s="23"/>
      <c r="K2633" s="20"/>
      <c r="L2633" s="22" t="b">
        <v>0</v>
      </c>
      <c r="M2633" s="22" t="b">
        <v>0</v>
      </c>
      <c r="N2633" s="20"/>
      <c r="O2633" s="21" t="str">
        <f>IF(ISBLANK(Table1[[#This Row],[예약일(확정)]]),"",Table1[[#This Row],[예약일(확정)]]+7)</f>
        <v/>
      </c>
      <c r="P2633" s="20"/>
      <c r="Q2633" s="20"/>
      <c r="R2633" s="20"/>
      <c r="S2633" s="20"/>
      <c r="T2633" s="20"/>
      <c r="U2633" s="19"/>
    </row>
    <row r="2634" spans="1:21" ht="17">
      <c r="A2634" s="116" t="s">
        <v>2085</v>
      </c>
      <c r="B2634" s="120" t="s">
        <v>2084</v>
      </c>
      <c r="C2634" s="121"/>
      <c r="D2634" s="15" t="s">
        <v>4</v>
      </c>
      <c r="E2634" s="11" t="str">
        <f ca="1">IF(AND(J2634&lt;&gt;"", O2634&lt;&gt;"", TODAY() &gt; O2634, N2634=""), "포스팅 지연",
IF(N2634&lt;&gt;"", "포스팅 완료",
IF(M2634=TRUE, "시술 완료",
IF(L2634=TRUE, "콘텐츠 가이드 전송",
IF(NOT(ISBLANK(J2634)), "예약 확정",
IF(I2634=TRUE, "구글폼 회신",
IF(H2634=TRUE, "구글폼 전송",
IF(G2634=TRUE, "거절",
IF(F2634=TRUE, "회신 수신",
"태핑 완료 회신대기")))))
))))</f>
        <v>태핑 완료 회신대기</v>
      </c>
      <c r="F2634" s="13" t="b">
        <v>0</v>
      </c>
      <c r="G2634" s="13" t="b">
        <v>0</v>
      </c>
      <c r="H2634" s="13" t="b">
        <v>0</v>
      </c>
      <c r="I2634" s="13" t="b">
        <f>IF(COUNTIF([1]!Form_Responses1[[#All],[Instagram account
(ex. idenel_official - Do not put "@")]], LOWER(A2634)) &gt; 0, TRUE, FALSE)</f>
        <v>0</v>
      </c>
      <c r="J2634" s="14"/>
      <c r="K2634" s="11"/>
      <c r="L2634" s="13" t="b">
        <v>0</v>
      </c>
      <c r="M2634" s="13" t="b">
        <v>0</v>
      </c>
      <c r="N2634" s="11"/>
      <c r="O2634" s="12" t="str">
        <f>IF(ISBLANK(Table1[[#This Row],[예약일(확정)]]),"",Table1[[#This Row],[예약일(확정)]]+7)</f>
        <v/>
      </c>
      <c r="P2634" s="11"/>
      <c r="Q2634" s="11"/>
      <c r="R2634" s="11"/>
      <c r="S2634" s="11"/>
      <c r="T2634" s="11"/>
      <c r="U2634" s="10"/>
    </row>
    <row r="2635" spans="1:21" ht="17">
      <c r="A2635" s="119" t="s">
        <v>2083</v>
      </c>
      <c r="B2635" s="102" t="s">
        <v>2082</v>
      </c>
      <c r="C2635" s="111"/>
      <c r="D2635" s="24" t="s">
        <v>4</v>
      </c>
      <c r="E2635" s="20" t="str">
        <f ca="1">IF(AND(J2635&lt;&gt;"", O2635&lt;&gt;"", TODAY() &gt; O2635, N2635=""), "포스팅 지연",
IF(N2635&lt;&gt;"", "포스팅 완료",
IF(M2635=TRUE, "시술 완료",
IF(L2635=TRUE, "콘텐츠 가이드 전송",
IF(NOT(ISBLANK(J2635)), "예약 확정",
IF(I2635=TRUE, "구글폼 회신",
IF(H2635=TRUE, "구글폼 전송",
IF(G2635=TRUE, "거절",
IF(F2635=TRUE, "회신 수신",
"태핑 완료 회신대기")))))
))))</f>
        <v>태핑 완료 회신대기</v>
      </c>
      <c r="F2635" s="22" t="b">
        <v>0</v>
      </c>
      <c r="G2635" s="22" t="b">
        <v>0</v>
      </c>
      <c r="H2635" s="22" t="b">
        <v>0</v>
      </c>
      <c r="I2635" s="22" t="b">
        <f>IF(COUNTIF([1]!Form_Responses1[[#All],[Instagram account
(ex. idenel_official - Do not put "@")]], LOWER(A2635)) &gt; 0, TRUE, FALSE)</f>
        <v>0</v>
      </c>
      <c r="J2635" s="23"/>
      <c r="K2635" s="20"/>
      <c r="L2635" s="22" t="b">
        <v>0</v>
      </c>
      <c r="M2635" s="22" t="b">
        <v>0</v>
      </c>
      <c r="N2635" s="20"/>
      <c r="O2635" s="21" t="str">
        <f>IF(ISBLANK(Table1[[#This Row],[예약일(확정)]]),"",Table1[[#This Row],[예약일(확정)]]+7)</f>
        <v/>
      </c>
      <c r="P2635" s="20"/>
      <c r="Q2635" s="20"/>
      <c r="R2635" s="20"/>
      <c r="S2635" s="20"/>
      <c r="T2635" s="20"/>
      <c r="U2635" s="19"/>
    </row>
    <row r="2636" spans="1:21" ht="17">
      <c r="A2636" s="119" t="s">
        <v>2081</v>
      </c>
      <c r="B2636" s="118" t="s">
        <v>2080</v>
      </c>
      <c r="C2636" s="121"/>
      <c r="D2636" s="15" t="s">
        <v>4</v>
      </c>
      <c r="E2636" s="11" t="str">
        <f ca="1">IF(AND(J2636&lt;&gt;"", O2636&lt;&gt;"", TODAY() &gt; O2636, N2636=""), "포스팅 지연",
IF(N2636&lt;&gt;"", "포스팅 완료",
IF(M2636=TRUE, "시술 완료",
IF(L2636=TRUE, "콘텐츠 가이드 전송",
IF(NOT(ISBLANK(J2636)), "예약 확정",
IF(I2636=TRUE, "구글폼 회신",
IF(H2636=TRUE, "구글폼 전송",
IF(G2636=TRUE, "거절",
IF(F2636=TRUE, "회신 수신",
"태핑 완료 회신대기")))))
))))</f>
        <v>태핑 완료 회신대기</v>
      </c>
      <c r="F2636" s="13" t="b">
        <v>0</v>
      </c>
      <c r="G2636" s="13" t="b">
        <v>0</v>
      </c>
      <c r="H2636" s="13" t="b">
        <v>0</v>
      </c>
      <c r="I2636" s="13" t="b">
        <f>IF(COUNTIF([1]!Form_Responses1[[#All],[Instagram account
(ex. idenel_official - Do not put "@")]], LOWER(A2636)) &gt; 0, TRUE, FALSE)</f>
        <v>0</v>
      </c>
      <c r="J2636" s="14"/>
      <c r="K2636" s="11"/>
      <c r="L2636" s="13" t="b">
        <v>0</v>
      </c>
      <c r="M2636" s="13" t="b">
        <v>0</v>
      </c>
      <c r="N2636" s="11"/>
      <c r="O2636" s="12" t="str">
        <f>IF(ISBLANK(Table1[[#This Row],[예약일(확정)]]),"",Table1[[#This Row],[예약일(확정)]]+7)</f>
        <v/>
      </c>
      <c r="P2636" s="11"/>
      <c r="Q2636" s="11"/>
      <c r="R2636" s="11"/>
      <c r="S2636" s="11"/>
      <c r="T2636" s="11"/>
      <c r="U2636" s="10"/>
    </row>
    <row r="2637" spans="1:21" ht="17">
      <c r="A2637" s="116" t="s">
        <v>2079</v>
      </c>
      <c r="B2637" s="112" t="s">
        <v>2078</v>
      </c>
      <c r="C2637" s="111"/>
      <c r="D2637" s="24" t="s">
        <v>4</v>
      </c>
      <c r="E2637" s="20" t="str">
        <f ca="1">IF(AND(J2637&lt;&gt;"", O2637&lt;&gt;"", TODAY() &gt; O2637, N2637=""), "포스팅 지연",
IF(N2637&lt;&gt;"", "포스팅 완료",
IF(M2637=TRUE, "시술 완료",
IF(L2637=TRUE, "콘텐츠 가이드 전송",
IF(NOT(ISBLANK(J2637)), "예약 확정",
IF(I2637=TRUE, "구글폼 회신",
IF(H2637=TRUE, "구글폼 전송",
IF(G2637=TRUE, "거절",
IF(F2637=TRUE, "회신 수신",
"태핑 완료 회신대기")))))
))))</f>
        <v>태핑 완료 회신대기</v>
      </c>
      <c r="F2637" s="22" t="b">
        <v>0</v>
      </c>
      <c r="G2637" s="22" t="b">
        <v>0</v>
      </c>
      <c r="H2637" s="22" t="b">
        <v>0</v>
      </c>
      <c r="I2637" s="22" t="b">
        <f>IF(COUNTIF([1]!Form_Responses1[[#All],[Instagram account
(ex. idenel_official - Do not put "@")]], LOWER(A2637)) &gt; 0, TRUE, FALSE)</f>
        <v>0</v>
      </c>
      <c r="J2637" s="23"/>
      <c r="K2637" s="20"/>
      <c r="L2637" s="22" t="b">
        <v>0</v>
      </c>
      <c r="M2637" s="22" t="b">
        <v>0</v>
      </c>
      <c r="N2637" s="20"/>
      <c r="O2637" s="21" t="str">
        <f>IF(ISBLANK(Table1[[#This Row],[예약일(확정)]]),"",Table1[[#This Row],[예약일(확정)]]+7)</f>
        <v/>
      </c>
      <c r="P2637" s="20"/>
      <c r="Q2637" s="20"/>
      <c r="R2637" s="20"/>
      <c r="S2637" s="20"/>
      <c r="T2637" s="20"/>
      <c r="U2637" s="19"/>
    </row>
    <row r="2638" spans="1:21" ht="17">
      <c r="A2638" s="119" t="s">
        <v>2077</v>
      </c>
      <c r="B2638" s="118" t="s">
        <v>2076</v>
      </c>
      <c r="C2638" s="121"/>
      <c r="D2638" s="15" t="s">
        <v>4</v>
      </c>
      <c r="E2638" s="11" t="str">
        <f ca="1">IF(AND(J2638&lt;&gt;"", O2638&lt;&gt;"", TODAY() &gt; O2638, N2638=""), "포스팅 지연",
IF(N2638&lt;&gt;"", "포스팅 완료",
IF(M2638=TRUE, "시술 완료",
IF(L2638=TRUE, "콘텐츠 가이드 전송",
IF(NOT(ISBLANK(J2638)), "예약 확정",
IF(I2638=TRUE, "구글폼 회신",
IF(H2638=TRUE, "구글폼 전송",
IF(G2638=TRUE, "거절",
IF(F2638=TRUE, "회신 수신",
"태핑 완료 회신대기")))))
))))</f>
        <v>태핑 완료 회신대기</v>
      </c>
      <c r="F2638" s="13" t="b">
        <v>0</v>
      </c>
      <c r="G2638" s="13" t="b">
        <v>0</v>
      </c>
      <c r="H2638" s="13" t="b">
        <v>0</v>
      </c>
      <c r="I2638" s="13" t="b">
        <f>IF(COUNTIF([1]!Form_Responses1[[#All],[Instagram account
(ex. idenel_official - Do not put "@")]], LOWER(A2638)) &gt; 0, TRUE, FALSE)</f>
        <v>0</v>
      </c>
      <c r="J2638" s="14"/>
      <c r="K2638" s="11"/>
      <c r="L2638" s="13" t="b">
        <v>0</v>
      </c>
      <c r="M2638" s="13" t="b">
        <v>0</v>
      </c>
      <c r="N2638" s="11"/>
      <c r="O2638" s="12" t="str">
        <f>IF(ISBLANK(Table1[[#This Row],[예약일(확정)]]),"",Table1[[#This Row],[예약일(확정)]]+7)</f>
        <v/>
      </c>
      <c r="P2638" s="11"/>
      <c r="Q2638" s="11"/>
      <c r="R2638" s="11"/>
      <c r="S2638" s="11"/>
      <c r="T2638" s="11"/>
      <c r="U2638" s="10"/>
    </row>
    <row r="2639" spans="1:21" ht="17">
      <c r="A2639" s="116" t="s">
        <v>2075</v>
      </c>
      <c r="B2639" s="112" t="s">
        <v>2074</v>
      </c>
      <c r="C2639" s="111"/>
      <c r="D2639" s="24" t="s">
        <v>4</v>
      </c>
      <c r="E2639" s="20" t="str">
        <f ca="1">IF(AND(J2639&lt;&gt;"", O2639&lt;&gt;"", TODAY() &gt; O2639, N2639=""), "포스팅 지연",
IF(N2639&lt;&gt;"", "포스팅 완료",
IF(M2639=TRUE, "시술 완료",
IF(L2639=TRUE, "콘텐츠 가이드 전송",
IF(NOT(ISBLANK(J2639)), "예약 확정",
IF(I2639=TRUE, "구글폼 회신",
IF(H2639=TRUE, "구글폼 전송",
IF(G2639=TRUE, "거절",
IF(F2639=TRUE, "회신 수신",
"태핑 완료 회신대기")))))
))))</f>
        <v>태핑 완료 회신대기</v>
      </c>
      <c r="F2639" s="22" t="b">
        <v>0</v>
      </c>
      <c r="G2639" s="22" t="b">
        <v>0</v>
      </c>
      <c r="H2639" s="22" t="b">
        <v>0</v>
      </c>
      <c r="I2639" s="22" t="b">
        <f>IF(COUNTIF([1]!Form_Responses1[[#All],[Instagram account
(ex. idenel_official - Do not put "@")]], LOWER(A2639)) &gt; 0, TRUE, FALSE)</f>
        <v>0</v>
      </c>
      <c r="J2639" s="23"/>
      <c r="K2639" s="20"/>
      <c r="L2639" s="22" t="b">
        <v>0</v>
      </c>
      <c r="M2639" s="22" t="b">
        <v>0</v>
      </c>
      <c r="N2639" s="20"/>
      <c r="O2639" s="21" t="str">
        <f>IF(ISBLANK(Table1[[#This Row],[예약일(확정)]]),"",Table1[[#This Row],[예약일(확정)]]+7)</f>
        <v/>
      </c>
      <c r="P2639" s="20"/>
      <c r="Q2639" s="20"/>
      <c r="R2639" s="20"/>
      <c r="S2639" s="20"/>
      <c r="T2639" s="20"/>
      <c r="U2639" s="19"/>
    </row>
    <row r="2640" spans="1:21" ht="17">
      <c r="A2640" s="116" t="s">
        <v>2073</v>
      </c>
      <c r="B2640" s="120" t="s">
        <v>2072</v>
      </c>
      <c r="C2640" s="121"/>
      <c r="D2640" s="15" t="s">
        <v>4</v>
      </c>
      <c r="E2640" s="11" t="str">
        <f ca="1">IF(AND(J2640&lt;&gt;"", O2640&lt;&gt;"", TODAY() &gt; O2640, N2640=""), "포스팅 지연",
IF(N2640&lt;&gt;"", "포스팅 완료",
IF(M2640=TRUE, "시술 완료",
IF(L2640=TRUE, "콘텐츠 가이드 전송",
IF(NOT(ISBLANK(J2640)), "예약 확정",
IF(I2640=TRUE, "구글폼 회신",
IF(H2640=TRUE, "구글폼 전송",
IF(G2640=TRUE, "거절",
IF(F2640=TRUE, "회신 수신",
"태핑 완료 회신대기")))))
))))</f>
        <v>태핑 완료 회신대기</v>
      </c>
      <c r="F2640" s="13" t="b">
        <v>0</v>
      </c>
      <c r="G2640" s="13" t="b">
        <v>0</v>
      </c>
      <c r="H2640" s="13" t="b">
        <v>0</v>
      </c>
      <c r="I2640" s="13" t="b">
        <f>IF(COUNTIF([1]!Form_Responses1[[#All],[Instagram account
(ex. idenel_official - Do not put "@")]], LOWER(A2640)) &gt; 0, TRUE, FALSE)</f>
        <v>0</v>
      </c>
      <c r="J2640" s="14"/>
      <c r="K2640" s="11"/>
      <c r="L2640" s="13" t="b">
        <v>0</v>
      </c>
      <c r="M2640" s="13" t="b">
        <v>0</v>
      </c>
      <c r="N2640" s="11"/>
      <c r="O2640" s="12" t="str">
        <f>IF(ISBLANK(Table1[[#This Row],[예약일(확정)]]),"",Table1[[#This Row],[예약일(확정)]]+7)</f>
        <v/>
      </c>
      <c r="P2640" s="11"/>
      <c r="Q2640" s="11"/>
      <c r="R2640" s="11"/>
      <c r="S2640" s="11"/>
      <c r="T2640" s="11"/>
      <c r="U2640" s="10"/>
    </row>
    <row r="2641" spans="1:21" ht="17">
      <c r="A2641" s="116" t="s">
        <v>2071</v>
      </c>
      <c r="B2641" s="112" t="s">
        <v>2070</v>
      </c>
      <c r="C2641" s="111"/>
      <c r="D2641" s="24" t="s">
        <v>4</v>
      </c>
      <c r="E2641" s="20" t="str">
        <f ca="1">IF(AND(J2641&lt;&gt;"", O2641&lt;&gt;"", TODAY() &gt; O2641, N2641=""), "포스팅 지연",
IF(N2641&lt;&gt;"", "포스팅 완료",
IF(M2641=TRUE, "시술 완료",
IF(L2641=TRUE, "콘텐츠 가이드 전송",
IF(NOT(ISBLANK(J2641)), "예약 확정",
IF(I2641=TRUE, "구글폼 회신",
IF(H2641=TRUE, "구글폼 전송",
IF(G2641=TRUE, "거절",
IF(F2641=TRUE, "회신 수신",
"태핑 완료 회신대기")))))
))))</f>
        <v>태핑 완료 회신대기</v>
      </c>
      <c r="F2641" s="22" t="b">
        <v>0</v>
      </c>
      <c r="G2641" s="22" t="b">
        <v>0</v>
      </c>
      <c r="H2641" s="22" t="b">
        <v>0</v>
      </c>
      <c r="I2641" s="22" t="b">
        <f>IF(COUNTIF([1]!Form_Responses1[[#All],[Instagram account
(ex. idenel_official - Do not put "@")]], LOWER(A2641)) &gt; 0, TRUE, FALSE)</f>
        <v>0</v>
      </c>
      <c r="J2641" s="23"/>
      <c r="K2641" s="20"/>
      <c r="L2641" s="22" t="b">
        <v>0</v>
      </c>
      <c r="M2641" s="22" t="b">
        <v>0</v>
      </c>
      <c r="N2641" s="20"/>
      <c r="O2641" s="21" t="str">
        <f>IF(ISBLANK(Table1[[#This Row],[예약일(확정)]]),"",Table1[[#This Row],[예약일(확정)]]+7)</f>
        <v/>
      </c>
      <c r="P2641" s="20"/>
      <c r="Q2641" s="20"/>
      <c r="R2641" s="20"/>
      <c r="S2641" s="20"/>
      <c r="T2641" s="20"/>
      <c r="U2641" s="19"/>
    </row>
    <row r="2642" spans="1:21" ht="17">
      <c r="A2642" s="119" t="s">
        <v>2069</v>
      </c>
      <c r="B2642" s="102" t="s">
        <v>2068</v>
      </c>
      <c r="C2642" s="101"/>
      <c r="D2642" s="15" t="s">
        <v>4</v>
      </c>
      <c r="E2642" s="11" t="str">
        <f ca="1">IF(AND(J2642&lt;&gt;"", O2642&lt;&gt;"", TODAY() &gt; O2642, N2642=""), "포스팅 지연",
IF(N2642&lt;&gt;"", "포스팅 완료",
IF(M2642=TRUE, "시술 완료",
IF(L2642=TRUE, "콘텐츠 가이드 전송",
IF(NOT(ISBLANK(J2642)), "예약 확정",
IF(I2642=TRUE, "구글폼 회신",
IF(H2642=TRUE, "구글폼 전송",
IF(G2642=TRUE, "거절",
IF(F2642=TRUE, "회신 수신",
"태핑 완료 회신대기")))))
))))</f>
        <v>태핑 완료 회신대기</v>
      </c>
      <c r="F2642" s="13" t="b">
        <v>0</v>
      </c>
      <c r="G2642" s="13" t="b">
        <v>0</v>
      </c>
      <c r="H2642" s="13" t="b">
        <v>0</v>
      </c>
      <c r="I2642" s="13" t="b">
        <f>IF(COUNTIF([1]!Form_Responses1[[#All],[Instagram account
(ex. idenel_official - Do not put "@")]], LOWER(A2642)) &gt; 0, TRUE, FALSE)</f>
        <v>0</v>
      </c>
      <c r="J2642" s="14"/>
      <c r="K2642" s="11"/>
      <c r="L2642" s="13" t="b">
        <v>0</v>
      </c>
      <c r="M2642" s="13" t="b">
        <v>0</v>
      </c>
      <c r="N2642" s="11"/>
      <c r="O2642" s="12" t="str">
        <f>IF(ISBLANK(Table1[[#This Row],[예약일(확정)]]),"",Table1[[#This Row],[예약일(확정)]]+7)</f>
        <v/>
      </c>
      <c r="P2642" s="11"/>
      <c r="Q2642" s="11"/>
      <c r="R2642" s="11"/>
      <c r="S2642" s="11"/>
      <c r="T2642" s="11"/>
      <c r="U2642" s="10"/>
    </row>
    <row r="2643" spans="1:21" ht="17">
      <c r="A2643" s="119" t="s">
        <v>2067</v>
      </c>
      <c r="B2643" s="118" t="s">
        <v>2066</v>
      </c>
      <c r="C2643" s="117"/>
      <c r="D2643" s="24" t="s">
        <v>4</v>
      </c>
      <c r="E2643" s="20" t="str">
        <f ca="1">IF(AND(J2643&lt;&gt;"", O2643&lt;&gt;"", TODAY() &gt; O2643, N2643=""), "포스팅 지연",
IF(N2643&lt;&gt;"", "포스팅 완료",
IF(M2643=TRUE, "시술 완료",
IF(L2643=TRUE, "콘텐츠 가이드 전송",
IF(NOT(ISBLANK(J2643)), "예약 확정",
IF(I2643=TRUE, "구글폼 회신",
IF(H2643=TRUE, "구글폼 전송",
IF(G2643=TRUE, "거절",
IF(F2643=TRUE, "회신 수신",
"태핑 완료 회신대기")))))
))))</f>
        <v>회신 수신</v>
      </c>
      <c r="F2643" s="22" t="b">
        <v>1</v>
      </c>
      <c r="G2643" s="22" t="b">
        <v>0</v>
      </c>
      <c r="H2643" s="22" t="b">
        <v>0</v>
      </c>
      <c r="I2643" s="22" t="b">
        <f>IF(COUNTIF([1]!Form_Responses1[[#All],[Instagram account
(ex. idenel_official - Do not put "@")]], LOWER(A2643)) &gt; 0, TRUE, FALSE)</f>
        <v>0</v>
      </c>
      <c r="J2643" s="23"/>
      <c r="K2643" s="20"/>
      <c r="L2643" s="22" t="b">
        <v>0</v>
      </c>
      <c r="M2643" s="22" t="b">
        <v>0</v>
      </c>
      <c r="N2643" s="20"/>
      <c r="O2643" s="21" t="str">
        <f>IF(ISBLANK(Table1[[#This Row],[예약일(확정)]]),"",Table1[[#This Row],[예약일(확정)]]+7)</f>
        <v/>
      </c>
      <c r="P2643" s="20"/>
      <c r="Q2643" s="20"/>
      <c r="R2643" s="20"/>
      <c r="S2643" s="20"/>
      <c r="T2643" s="20"/>
      <c r="U2643" s="19"/>
    </row>
    <row r="2644" spans="1:21" ht="17">
      <c r="A2644" s="116" t="s">
        <v>2065</v>
      </c>
      <c r="B2644" s="112" t="s">
        <v>2064</v>
      </c>
      <c r="C2644" s="101"/>
      <c r="D2644" s="15" t="s">
        <v>4</v>
      </c>
      <c r="E2644" s="11" t="str">
        <f ca="1">IF(AND(J2644&lt;&gt;"", O2644&lt;&gt;"", TODAY() &gt; O2644, N2644=""), "포스팅 지연",
IF(N2644&lt;&gt;"", "포스팅 완료",
IF(M2644=TRUE, "시술 완료",
IF(L2644=TRUE, "콘텐츠 가이드 전송",
IF(NOT(ISBLANK(J2644)), "예약 확정",
IF(I2644=TRUE, "구글폼 회신",
IF(H2644=TRUE, "구글폼 전송",
IF(G2644=TRUE, "거절",
IF(F2644=TRUE, "회신 수신",
"태핑 완료 회신대기")))))
))))</f>
        <v>태핑 완료 회신대기</v>
      </c>
      <c r="F2644" s="13" t="b">
        <v>0</v>
      </c>
      <c r="G2644" s="13" t="b">
        <v>0</v>
      </c>
      <c r="H2644" s="13" t="b">
        <v>0</v>
      </c>
      <c r="I2644" s="13" t="b">
        <f>IF(COUNTIF([1]!Form_Responses1[[#All],[Instagram account
(ex. idenel_official - Do not put "@")]], LOWER(A2644)) &gt; 0, TRUE, FALSE)</f>
        <v>0</v>
      </c>
      <c r="J2644" s="14"/>
      <c r="K2644" s="11"/>
      <c r="L2644" s="13" t="b">
        <v>0</v>
      </c>
      <c r="M2644" s="13" t="b">
        <v>0</v>
      </c>
      <c r="N2644" s="11"/>
      <c r="O2644" s="12" t="str">
        <f>IF(ISBLANK(Table1[[#This Row],[예약일(확정)]]),"",Table1[[#This Row],[예약일(확정)]]+7)</f>
        <v/>
      </c>
      <c r="P2644" s="11"/>
      <c r="Q2644" s="11"/>
      <c r="R2644" s="11"/>
      <c r="S2644" s="11"/>
      <c r="T2644" s="11"/>
      <c r="U2644" s="10"/>
    </row>
    <row r="2645" spans="1:21" ht="17">
      <c r="A2645" s="119" t="s">
        <v>2063</v>
      </c>
      <c r="B2645" s="118" t="s">
        <v>2062</v>
      </c>
      <c r="C2645" s="117"/>
      <c r="D2645" s="24" t="s">
        <v>4</v>
      </c>
      <c r="E2645" s="20" t="str">
        <f ca="1">IF(AND(J2645&lt;&gt;"", O2645&lt;&gt;"", TODAY() &gt; O2645, N2645=""), "포스팅 지연",
IF(N2645&lt;&gt;"", "포스팅 완료",
IF(M2645=TRUE, "시술 완료",
IF(L2645=TRUE, "콘텐츠 가이드 전송",
IF(NOT(ISBLANK(J2645)), "예약 확정",
IF(I2645=TRUE, "구글폼 회신",
IF(H2645=TRUE, "구글폼 전송",
IF(G2645=TRUE, "거절",
IF(F2645=TRUE, "회신 수신",
"태핑 완료 회신대기")))))
))))</f>
        <v>태핑 완료 회신대기</v>
      </c>
      <c r="F2645" s="22" t="b">
        <v>0</v>
      </c>
      <c r="G2645" s="22" t="b">
        <v>0</v>
      </c>
      <c r="H2645" s="22" t="b">
        <v>0</v>
      </c>
      <c r="I2645" s="22" t="b">
        <f>IF(COUNTIF([1]!Form_Responses1[[#All],[Instagram account
(ex. idenel_official - Do not put "@")]], LOWER(A2645)) &gt; 0, TRUE, FALSE)</f>
        <v>0</v>
      </c>
      <c r="J2645" s="23"/>
      <c r="K2645" s="20"/>
      <c r="L2645" s="22" t="b">
        <v>0</v>
      </c>
      <c r="M2645" s="22" t="b">
        <v>0</v>
      </c>
      <c r="N2645" s="20"/>
      <c r="O2645" s="21" t="str">
        <f>IF(ISBLANK(Table1[[#This Row],[예약일(확정)]]),"",Table1[[#This Row],[예약일(확정)]]+7)</f>
        <v/>
      </c>
      <c r="P2645" s="20"/>
      <c r="Q2645" s="20"/>
      <c r="R2645" s="20"/>
      <c r="S2645" s="20"/>
      <c r="T2645" s="20"/>
      <c r="U2645" s="19"/>
    </row>
    <row r="2646" spans="1:21" ht="17">
      <c r="A2646" s="116" t="s">
        <v>2061</v>
      </c>
      <c r="B2646" s="112" t="s">
        <v>2060</v>
      </c>
      <c r="C2646" s="101"/>
      <c r="D2646" s="15" t="s">
        <v>4</v>
      </c>
      <c r="E2646" s="11" t="str">
        <f ca="1">IF(AND(J2646&lt;&gt;"", O2646&lt;&gt;"", TODAY() &gt; O2646, N2646=""), "포스팅 지연",
IF(N2646&lt;&gt;"", "포스팅 완료",
IF(M2646=TRUE, "시술 완료",
IF(L2646=TRUE, "콘텐츠 가이드 전송",
IF(NOT(ISBLANK(J2646)), "예약 확정",
IF(I2646=TRUE, "구글폼 회신",
IF(H2646=TRUE, "구글폼 전송",
IF(G2646=TRUE, "거절",
IF(F2646=TRUE, "회신 수신",
"태핑 완료 회신대기")))))
))))</f>
        <v>태핑 완료 회신대기</v>
      </c>
      <c r="F2646" s="13" t="b">
        <v>0</v>
      </c>
      <c r="G2646" s="13" t="b">
        <v>0</v>
      </c>
      <c r="H2646" s="13" t="b">
        <v>0</v>
      </c>
      <c r="I2646" s="13" t="b">
        <f>IF(COUNTIF([1]!Form_Responses1[[#All],[Instagram account
(ex. idenel_official - Do not put "@")]], LOWER(A2646)) &gt; 0, TRUE, FALSE)</f>
        <v>0</v>
      </c>
      <c r="J2646" s="14"/>
      <c r="K2646" s="11"/>
      <c r="L2646" s="13" t="b">
        <v>0</v>
      </c>
      <c r="M2646" s="13" t="b">
        <v>0</v>
      </c>
      <c r="N2646" s="11"/>
      <c r="O2646" s="12" t="str">
        <f>IF(ISBLANK(Table1[[#This Row],[예약일(확정)]]),"",Table1[[#This Row],[예약일(확정)]]+7)</f>
        <v/>
      </c>
      <c r="P2646" s="11"/>
      <c r="Q2646" s="11"/>
      <c r="R2646" s="11"/>
      <c r="S2646" s="11"/>
      <c r="T2646" s="11"/>
      <c r="U2646" s="10"/>
    </row>
    <row r="2647" spans="1:21" ht="17">
      <c r="A2647" s="114" t="s">
        <v>2059</v>
      </c>
      <c r="B2647" s="120"/>
      <c r="C2647" s="117"/>
      <c r="D2647" s="24" t="s">
        <v>2</v>
      </c>
      <c r="E2647" s="20" t="str">
        <f ca="1">IF(AND(J2647&lt;&gt;"", O2647&lt;&gt;"", TODAY() &gt; O2647, N2647=""), "포스팅 지연",
IF(N2647&lt;&gt;"", "포스팅 완료",
IF(M2647=TRUE, "시술 완료",
IF(L2647=TRUE, "콘텐츠 가이드 전송",
IF(NOT(ISBLANK(J2647)), "예약 확정",
IF(I2647=TRUE, "구글폼 회신",
IF(H2647=TRUE, "구글폼 전송",
IF(G2647=TRUE, "거절",
IF(F2647=TRUE, "회신 수신",
"태핑 완료 회신대기")))))
))))</f>
        <v>포스팅 완료</v>
      </c>
      <c r="F2647" s="22" t="b">
        <v>0</v>
      </c>
      <c r="G2647" s="22" t="b">
        <v>0</v>
      </c>
      <c r="H2647" s="22" t="b">
        <v>0</v>
      </c>
      <c r="I2647" s="22" t="b">
        <f>IF(COUNTIF([1]!Form_Responses1[[#All],[Instagram account
(ex. idenel_official - Do not put "@")]], LOWER(A2647)) &gt; 0, TRUE, FALSE)</f>
        <v>0</v>
      </c>
      <c r="J2647" s="23">
        <v>45876.625</v>
      </c>
      <c r="K2647" s="20" t="s">
        <v>111</v>
      </c>
      <c r="L2647" s="22" t="b">
        <v>0</v>
      </c>
      <c r="M2647" s="22" t="b">
        <v>0</v>
      </c>
      <c r="N2647" s="33" t="s">
        <v>2058</v>
      </c>
      <c r="O2647" s="21">
        <f>IF(ISBLANK(Table1[[#This Row],[예약일(확정)]]),"",Table1[[#This Row],[예약일(확정)]]+7)</f>
        <v>45883.625</v>
      </c>
      <c r="P2647" s="20"/>
      <c r="Q2647" s="20"/>
      <c r="R2647" s="20"/>
      <c r="S2647" s="20"/>
      <c r="T2647" s="20" t="s">
        <v>1962</v>
      </c>
      <c r="U2647" s="19"/>
    </row>
    <row r="2648" spans="1:21" ht="17">
      <c r="A2648" s="115" t="s">
        <v>2057</v>
      </c>
      <c r="B2648" s="118"/>
      <c r="C2648" s="121"/>
      <c r="D2648" s="15" t="s">
        <v>2</v>
      </c>
      <c r="E2648" s="11" t="str">
        <f ca="1">IF(AND(J2648&lt;&gt;"", O2648&lt;&gt;"", TODAY() &gt; O2648, N2648=""), "포스팅 지연",
IF(N2648&lt;&gt;"", "포스팅 완료",
IF(M2648=TRUE, "시술 완료",
IF(L2648=TRUE, "콘텐츠 가이드 전송",
IF(NOT(ISBLANK(J2648)), "예약 확정",
IF(I2648=TRUE, "구글폼 회신",
IF(H2648=TRUE, "구글폼 전송",
IF(G2648=TRUE, "거절",
IF(F2648=TRUE, "회신 수신",
"태핑 완료 회신대기")))))
))))</f>
        <v>포스팅 지연</v>
      </c>
      <c r="F2648" s="13" t="b">
        <v>0</v>
      </c>
      <c r="G2648" s="13" t="b">
        <v>0</v>
      </c>
      <c r="H2648" s="13" t="b">
        <v>0</v>
      </c>
      <c r="I2648" s="13" t="b">
        <f>IF(COUNTIF([1]!Form_Responses1[[#All],[Instagram account
(ex. idenel_official - Do not put "@")]], LOWER(A2648)) &gt; 0, TRUE, FALSE)</f>
        <v>0</v>
      </c>
      <c r="J2648" s="14">
        <v>45905.729166666664</v>
      </c>
      <c r="K2648" s="11" t="s">
        <v>111</v>
      </c>
      <c r="L2648" s="13" t="b">
        <v>0</v>
      </c>
      <c r="M2648" s="13" t="b">
        <v>0</v>
      </c>
      <c r="N2648" s="11"/>
      <c r="O2648" s="12">
        <f>IF(ISBLANK(Table1[[#This Row],[예약일(확정)]]),"",Table1[[#This Row],[예약일(확정)]]+7)</f>
        <v>45912.729166666664</v>
      </c>
      <c r="P2648" s="11"/>
      <c r="Q2648" s="11"/>
      <c r="R2648" s="11"/>
      <c r="S2648" s="11"/>
      <c r="T2648" s="11"/>
      <c r="U2648" s="10"/>
    </row>
    <row r="2649" spans="1:21" ht="17">
      <c r="A2649" s="114" t="s">
        <v>2056</v>
      </c>
      <c r="B2649" s="120"/>
      <c r="C2649" s="117"/>
      <c r="D2649" s="24" t="s">
        <v>2</v>
      </c>
      <c r="E2649" s="20" t="str">
        <f ca="1">IF(AND(J2649&lt;&gt;"", O2649&lt;&gt;"", TODAY() &gt; O2649, N2649=""), "포스팅 지연",
IF(N2649&lt;&gt;"", "포스팅 완료",
IF(M2649=TRUE, "시술 완료",
IF(L2649=TRUE, "콘텐츠 가이드 전송",
IF(NOT(ISBLANK(J2649)), "예약 확정",
IF(I2649=TRUE, "구글폼 회신",
IF(H2649=TRUE, "구글폼 전송",
IF(G2649=TRUE, "거절",
IF(F2649=TRUE, "회신 수신",
"태핑 완료 회신대기")))))
))))</f>
        <v>포스팅 지연</v>
      </c>
      <c r="F2649" s="22" t="b">
        <v>0</v>
      </c>
      <c r="G2649" s="22" t="b">
        <v>0</v>
      </c>
      <c r="H2649" s="22" t="b">
        <v>0</v>
      </c>
      <c r="I2649" s="22" t="b">
        <f>IF(COUNTIF([1]!Form_Responses1[[#All],[Instagram account
(ex. idenel_official - Do not put "@")]], LOWER(A2649)) &gt; 0, TRUE, FALSE)</f>
        <v>0</v>
      </c>
      <c r="J2649" s="23">
        <v>45901.416666666664</v>
      </c>
      <c r="K2649" s="20" t="s">
        <v>111</v>
      </c>
      <c r="L2649" s="22" t="b">
        <v>0</v>
      </c>
      <c r="M2649" s="22" t="b">
        <v>0</v>
      </c>
      <c r="N2649" s="20"/>
      <c r="O2649" s="21">
        <f>IF(ISBLANK(Table1[[#This Row],[예약일(확정)]]),"",Table1[[#This Row],[예약일(확정)]]+7)</f>
        <v>45908.416666666664</v>
      </c>
      <c r="P2649" s="20"/>
      <c r="Q2649" s="20"/>
      <c r="R2649" s="20"/>
      <c r="S2649" s="20"/>
      <c r="T2649" s="20"/>
      <c r="U2649" s="19"/>
    </row>
    <row r="2650" spans="1:21" ht="17">
      <c r="A2650" s="115" t="s">
        <v>2055</v>
      </c>
      <c r="B2650" s="118"/>
      <c r="C2650" s="121"/>
      <c r="D2650" s="15" t="s">
        <v>2</v>
      </c>
      <c r="E2650" s="11" t="str">
        <f ca="1">IF(AND(J2650&lt;&gt;"", O2650&lt;&gt;"", TODAY() &gt; O2650, N2650=""), "포스팅 지연",
IF(N2650&lt;&gt;"", "포스팅 완료",
IF(M2650=TRUE, "시술 완료",
IF(L2650=TRUE, "콘텐츠 가이드 전송",
IF(NOT(ISBLANK(J2650)), "예약 확정",
IF(I2650=TRUE, "구글폼 회신",
IF(H2650=TRUE, "구글폼 전송",
IF(G2650=TRUE, "거절",
IF(F2650=TRUE, "회신 수신",
"태핑 완료 회신대기")))))
))))</f>
        <v>포스팅 지연</v>
      </c>
      <c r="F2650" s="13" t="b">
        <v>0</v>
      </c>
      <c r="G2650" s="13" t="b">
        <v>0</v>
      </c>
      <c r="H2650" s="13" t="b">
        <v>0</v>
      </c>
      <c r="I2650" s="13" t="b">
        <f>IF(COUNTIF([1]!Form_Responses1[[#All],[Instagram account
(ex. idenel_official - Do not put "@")]], LOWER(A2650)) &gt; 0, TRUE, FALSE)</f>
        <v>0</v>
      </c>
      <c r="J2650" s="14">
        <v>45905.6875</v>
      </c>
      <c r="K2650" s="11" t="s">
        <v>111</v>
      </c>
      <c r="L2650" s="13" t="b">
        <v>0</v>
      </c>
      <c r="M2650" s="13" t="b">
        <v>0</v>
      </c>
      <c r="N2650" s="11"/>
      <c r="O2650" s="12">
        <f>IF(ISBLANK(Table1[[#This Row],[예약일(확정)]]),"",Table1[[#This Row],[예약일(확정)]]+7)</f>
        <v>45912.6875</v>
      </c>
      <c r="P2650" s="11"/>
      <c r="Q2650" s="11"/>
      <c r="R2650" s="11"/>
      <c r="S2650" s="11"/>
      <c r="T2650" s="11"/>
      <c r="U2650" s="10"/>
    </row>
    <row r="2651" spans="1:21" ht="17">
      <c r="A2651" s="114" t="s">
        <v>2054</v>
      </c>
      <c r="B2651" s="120"/>
      <c r="C2651" s="117"/>
      <c r="D2651" s="24" t="s">
        <v>2</v>
      </c>
      <c r="E2651" s="20" t="str">
        <f ca="1">IF(AND(J2651&lt;&gt;"", O2651&lt;&gt;"", TODAY() &gt; O2651, N2651=""), "포스팅 지연",
IF(N2651&lt;&gt;"", "포스팅 완료",
IF(M2651=TRUE, "시술 완료",
IF(L2651=TRUE, "콘텐츠 가이드 전송",
IF(NOT(ISBLANK(J2651)), "예약 확정",
IF(I2651=TRUE, "구글폼 회신",
IF(H2651=TRUE, "구글폼 전송",
IF(G2651=TRUE, "거절",
IF(F2651=TRUE, "회신 수신",
"태핑 완료 회신대기")))))
))))</f>
        <v>포스팅 완료</v>
      </c>
      <c r="F2651" s="22" t="b">
        <v>0</v>
      </c>
      <c r="G2651" s="22" t="b">
        <v>0</v>
      </c>
      <c r="H2651" s="22" t="b">
        <v>0</v>
      </c>
      <c r="I2651" s="22" t="b">
        <f>IF(COUNTIF([1]!Form_Responses1[[#All],[Instagram account
(ex. idenel_official - Do not put "@")]], LOWER(A2651)) &gt; 0, TRUE, FALSE)</f>
        <v>0</v>
      </c>
      <c r="J2651" s="23">
        <v>45876.666666666664</v>
      </c>
      <c r="K2651" s="20" t="s">
        <v>111</v>
      </c>
      <c r="L2651" s="22" t="b">
        <v>0</v>
      </c>
      <c r="M2651" s="22" t="b">
        <v>0</v>
      </c>
      <c r="N2651" s="33" t="s">
        <v>2053</v>
      </c>
      <c r="O2651" s="21">
        <f>IF(ISBLANK(Table1[[#This Row],[예약일(확정)]]),"",Table1[[#This Row],[예약일(확정)]]+7)</f>
        <v>45883.666666666664</v>
      </c>
      <c r="P2651" s="20"/>
      <c r="Q2651" s="20"/>
      <c r="R2651" s="20"/>
      <c r="S2651" s="20"/>
      <c r="T2651" s="20" t="s">
        <v>1962</v>
      </c>
      <c r="U2651" s="19"/>
    </row>
    <row r="2652" spans="1:21" ht="17">
      <c r="A2652" s="115" t="s">
        <v>2052</v>
      </c>
      <c r="B2652" s="118"/>
      <c r="C2652" s="121"/>
      <c r="D2652" s="15" t="s">
        <v>2</v>
      </c>
      <c r="E2652" s="11" t="str">
        <f ca="1">IF(AND(J2652&lt;&gt;"", O2652&lt;&gt;"", TODAY() &gt; O2652, N2652=""), "포스팅 지연",
IF(N2652&lt;&gt;"", "포스팅 완료",
IF(M2652=TRUE, "시술 완료",
IF(L2652=TRUE, "콘텐츠 가이드 전송",
IF(NOT(ISBLANK(J2652)), "예약 확정",
IF(I2652=TRUE, "구글폼 회신",
IF(H2652=TRUE, "구글폼 전송",
IF(G2652=TRUE, "거절",
IF(F2652=TRUE, "회신 수신",
"태핑 완료 회신대기")))))
))))</f>
        <v>포스팅 완료</v>
      </c>
      <c r="F2652" s="13" t="b">
        <v>0</v>
      </c>
      <c r="G2652" s="13" t="b">
        <v>0</v>
      </c>
      <c r="H2652" s="13" t="b">
        <v>0</v>
      </c>
      <c r="I2652" s="13" t="b">
        <f>IF(COUNTIF([1]!Form_Responses1[[#All],[Instagram account
(ex. idenel_official - Do not put "@")]], LOWER(A2652)) &gt; 0, TRUE, FALSE)</f>
        <v>0</v>
      </c>
      <c r="J2652" s="14">
        <v>45877.583333333336</v>
      </c>
      <c r="K2652" s="11" t="s">
        <v>545</v>
      </c>
      <c r="L2652" s="13" t="b">
        <v>0</v>
      </c>
      <c r="M2652" s="13" t="b">
        <v>0</v>
      </c>
      <c r="N2652" s="58" t="s">
        <v>2051</v>
      </c>
      <c r="O2652" s="12">
        <f>IF(ISBLANK(Table1[[#This Row],[예약일(확정)]]),"",Table1[[#This Row],[예약일(확정)]]+7)</f>
        <v>45884.583333333336</v>
      </c>
      <c r="P2652" s="11"/>
      <c r="Q2652" s="11"/>
      <c r="R2652" s="11"/>
      <c r="S2652" s="11"/>
      <c r="T2652" s="11"/>
      <c r="U2652" s="10"/>
    </row>
    <row r="2653" spans="1:21" ht="17">
      <c r="A2653" s="119" t="s">
        <v>2050</v>
      </c>
      <c r="B2653" s="118" t="s">
        <v>2049</v>
      </c>
      <c r="C2653" s="117"/>
      <c r="D2653" s="24" t="s">
        <v>4</v>
      </c>
      <c r="E2653" s="20" t="str">
        <f ca="1">IF(AND(J2653&lt;&gt;"", O2653&lt;&gt;"", TODAY() &gt; O2653, N2653=""), "포스팅 지연",
IF(N2653&lt;&gt;"", "포스팅 완료",
IF(M2653=TRUE, "시술 완료",
IF(L2653=TRUE, "콘텐츠 가이드 전송",
IF(NOT(ISBLANK(J2653)), "예약 확정",
IF(I2653=TRUE, "구글폼 회신",
IF(H2653=TRUE, "구글폼 전송",
IF(G2653=TRUE, "거절",
IF(F2653=TRUE, "회신 수신",
"태핑 완료 회신대기")))))
))))</f>
        <v>포스팅 지연</v>
      </c>
      <c r="F2653" s="22" t="b">
        <v>1</v>
      </c>
      <c r="G2653" s="22" t="b">
        <v>0</v>
      </c>
      <c r="H2653" s="22" t="b">
        <v>1</v>
      </c>
      <c r="I2653" s="22" t="b">
        <f>IF(COUNTIF([1]!Form_Responses1[[#All],[Instagram account
(ex. idenel_official - Do not put "@")]], LOWER(A2653)) &gt; 0, TRUE, FALSE)</f>
        <v>0</v>
      </c>
      <c r="J2653" s="23">
        <v>45894.645833333336</v>
      </c>
      <c r="K2653" s="20" t="s">
        <v>545</v>
      </c>
      <c r="L2653" s="22" t="b">
        <v>0</v>
      </c>
      <c r="M2653" s="22" t="b">
        <v>0</v>
      </c>
      <c r="N2653" s="20"/>
      <c r="O2653" s="21">
        <f>IF(ISBLANK(Table1[[#This Row],[예약일(확정)]]),"",Table1[[#This Row],[예약일(확정)]]+7)</f>
        <v>45901.645833333336</v>
      </c>
      <c r="P2653" s="20" t="s">
        <v>0</v>
      </c>
      <c r="Q2653" s="20"/>
      <c r="R2653" s="20"/>
      <c r="S2653" s="20"/>
      <c r="T2653" s="20"/>
      <c r="U2653" s="19"/>
    </row>
    <row r="2654" spans="1:21" ht="17">
      <c r="A2654" s="115" t="s">
        <v>2048</v>
      </c>
      <c r="B2654" s="118"/>
      <c r="C2654" s="121"/>
      <c r="D2654" s="15" t="s">
        <v>2</v>
      </c>
      <c r="E2654" s="11" t="str">
        <f ca="1">IF(AND(J2654&lt;&gt;"", O2654&lt;&gt;"", TODAY() &gt; O2654, N2654=""), "포스팅 지연",
IF(N2654&lt;&gt;"", "포스팅 완료",
IF(M2654=TRUE, "시술 완료",
IF(L2654=TRUE, "콘텐츠 가이드 전송",
IF(NOT(ISBLANK(J2654)), "예약 확정",
IF(I2654=TRUE, "구글폼 회신",
IF(H2654=TRUE, "구글폼 전송",
IF(G2654=TRUE, "거절",
IF(F2654=TRUE, "회신 수신",
"태핑 완료 회신대기")))))
))))</f>
        <v>포스팅 완료</v>
      </c>
      <c r="F2654" s="13" t="b">
        <v>0</v>
      </c>
      <c r="G2654" s="13" t="b">
        <v>0</v>
      </c>
      <c r="H2654" s="13" t="b">
        <v>0</v>
      </c>
      <c r="I2654" s="13" t="b">
        <f>IF(COUNTIF([1]!Form_Responses1[[#All],[Instagram account
(ex. idenel_official - Do not put "@")]], LOWER(A2654)) &gt; 0, TRUE, FALSE)</f>
        <v>0</v>
      </c>
      <c r="J2654" s="14">
        <v>45885.583333333336</v>
      </c>
      <c r="K2654" s="11" t="s">
        <v>339</v>
      </c>
      <c r="L2654" s="13" t="b">
        <v>0</v>
      </c>
      <c r="M2654" s="13" t="b">
        <v>0</v>
      </c>
      <c r="N2654" s="58" t="s">
        <v>2047</v>
      </c>
      <c r="O2654" s="12">
        <f>IF(ISBLANK(Table1[[#This Row],[예약일(확정)]]),"",Table1[[#This Row],[예약일(확정)]]+7)</f>
        <v>45892.583333333336</v>
      </c>
      <c r="P2654" s="11"/>
      <c r="Q2654" s="11"/>
      <c r="R2654" s="11"/>
      <c r="S2654" s="11"/>
      <c r="T2654" s="11"/>
      <c r="U2654" s="10"/>
    </row>
    <row r="2655" spans="1:21" ht="17">
      <c r="A2655" s="119" t="s">
        <v>2046</v>
      </c>
      <c r="B2655" s="118" t="s">
        <v>2045</v>
      </c>
      <c r="C2655" s="117"/>
      <c r="D2655" s="24" t="s">
        <v>4</v>
      </c>
      <c r="E2655" s="20" t="str">
        <f ca="1">IF(AND(J2655&lt;&gt;"", O2655&lt;&gt;"", TODAY() &gt; O2655, N2655=""), "포스팅 지연",
IF(N2655&lt;&gt;"", "포스팅 완료",
IF(M2655=TRUE, "시술 완료",
IF(L2655=TRUE, "콘텐츠 가이드 전송",
IF(NOT(ISBLANK(J2655)), "예약 확정",
IF(I2655=TRUE, "구글폼 회신",
IF(H2655=TRUE, "구글폼 전송",
IF(G2655=TRUE, "거절",
IF(F2655=TRUE, "회신 수신",
"태핑 완료 회신대기")))))
))))</f>
        <v>태핑 완료 회신대기</v>
      </c>
      <c r="F2655" s="22" t="b">
        <v>0</v>
      </c>
      <c r="G2655" s="22" t="b">
        <v>0</v>
      </c>
      <c r="H2655" s="22" t="b">
        <v>0</v>
      </c>
      <c r="I2655" s="22" t="b">
        <f>IF(COUNTIF([1]!Form_Responses1[[#All],[Instagram account
(ex. idenel_official - Do not put "@")]], LOWER(A2655)) &gt; 0, TRUE, FALSE)</f>
        <v>0</v>
      </c>
      <c r="J2655" s="23"/>
      <c r="K2655" s="20"/>
      <c r="L2655" s="22" t="b">
        <v>0</v>
      </c>
      <c r="M2655" s="22" t="b">
        <v>0</v>
      </c>
      <c r="N2655" s="20"/>
      <c r="O2655" s="21" t="str">
        <f>IF(ISBLANK(Table1[[#This Row],[예약일(확정)]]),"",Table1[[#This Row],[예약일(확정)]]+7)</f>
        <v/>
      </c>
      <c r="P2655" s="20"/>
      <c r="Q2655" s="20"/>
      <c r="R2655" s="20"/>
      <c r="S2655" s="20"/>
      <c r="T2655" s="20"/>
      <c r="U2655" s="19"/>
    </row>
    <row r="2656" spans="1:21" ht="17">
      <c r="A2656" s="116" t="s">
        <v>2044</v>
      </c>
      <c r="B2656" s="112" t="s">
        <v>2043</v>
      </c>
      <c r="C2656" s="101"/>
      <c r="D2656" s="15" t="s">
        <v>4</v>
      </c>
      <c r="E2656" s="11" t="str">
        <f ca="1">IF(AND(J2656&lt;&gt;"", O2656&lt;&gt;"", TODAY() &gt; O2656, N2656=""), "포스팅 지연",
IF(N2656&lt;&gt;"", "포스팅 완료",
IF(M2656=TRUE, "시술 완료",
IF(L2656=TRUE, "콘텐츠 가이드 전송",
IF(NOT(ISBLANK(J2656)), "예약 확정",
IF(I2656=TRUE, "구글폼 회신",
IF(H2656=TRUE, "구글폼 전송",
IF(G2656=TRUE, "거절",
IF(F2656=TRUE, "회신 수신",
"태핑 완료 회신대기")))))
))))</f>
        <v>회신 수신</v>
      </c>
      <c r="F2656" s="13" t="b">
        <v>1</v>
      </c>
      <c r="G2656" s="13" t="b">
        <v>0</v>
      </c>
      <c r="H2656" s="13" t="b">
        <v>0</v>
      </c>
      <c r="I2656" s="13" t="b">
        <f>IF(COUNTIF([1]!Form_Responses1[[#All],[Instagram account
(ex. idenel_official - Do not put "@")]], LOWER(A2656)) &gt; 0, TRUE, FALSE)</f>
        <v>0</v>
      </c>
      <c r="J2656" s="14"/>
      <c r="K2656" s="11"/>
      <c r="L2656" s="13" t="b">
        <v>0</v>
      </c>
      <c r="M2656" s="13" t="b">
        <v>0</v>
      </c>
      <c r="N2656" s="11"/>
      <c r="O2656" s="12" t="str">
        <f>IF(ISBLANK(Table1[[#This Row],[예약일(확정)]]),"",Table1[[#This Row],[예약일(확정)]]+7)</f>
        <v/>
      </c>
      <c r="P2656" s="11"/>
      <c r="Q2656" s="11"/>
      <c r="R2656" s="11"/>
      <c r="S2656" s="11"/>
      <c r="T2656" s="11"/>
      <c r="U2656" s="10"/>
    </row>
    <row r="2657" spans="1:21" ht="17">
      <c r="A2657" s="119" t="s">
        <v>2042</v>
      </c>
      <c r="B2657" s="118" t="s">
        <v>2041</v>
      </c>
      <c r="C2657" s="117"/>
      <c r="D2657" s="24" t="s">
        <v>4</v>
      </c>
      <c r="E2657" s="20" t="str">
        <f ca="1">IF(AND(J2657&lt;&gt;"", O2657&lt;&gt;"", TODAY() &gt; O2657, N2657=""), "포스팅 지연",
IF(N2657&lt;&gt;"", "포스팅 완료",
IF(M2657=TRUE, "시술 완료",
IF(L2657=TRUE, "콘텐츠 가이드 전송",
IF(NOT(ISBLANK(J2657)), "예약 확정",
IF(I2657=TRUE, "구글폼 회신",
IF(H2657=TRUE, "구글폼 전송",
IF(G2657=TRUE, "거절",
IF(F2657=TRUE, "회신 수신",
"태핑 완료 회신대기")))))
))))</f>
        <v>태핑 완료 회신대기</v>
      </c>
      <c r="F2657" s="22" t="b">
        <v>0</v>
      </c>
      <c r="G2657" s="22" t="b">
        <v>0</v>
      </c>
      <c r="H2657" s="22" t="b">
        <v>0</v>
      </c>
      <c r="I2657" s="22" t="b">
        <f>IF(COUNTIF([1]!Form_Responses1[[#All],[Instagram account
(ex. idenel_official - Do not put "@")]], LOWER(A2657)) &gt; 0, TRUE, FALSE)</f>
        <v>0</v>
      </c>
      <c r="J2657" s="23"/>
      <c r="K2657" s="20"/>
      <c r="L2657" s="22" t="b">
        <v>0</v>
      </c>
      <c r="M2657" s="22" t="b">
        <v>0</v>
      </c>
      <c r="N2657" s="20"/>
      <c r="O2657" s="21" t="str">
        <f>IF(ISBLANK(Table1[[#This Row],[예약일(확정)]]),"",Table1[[#This Row],[예약일(확정)]]+7)</f>
        <v/>
      </c>
      <c r="P2657" s="20"/>
      <c r="Q2657" s="20"/>
      <c r="R2657" s="20"/>
      <c r="S2657" s="20"/>
      <c r="T2657" s="20"/>
      <c r="U2657" s="19"/>
    </row>
    <row r="2658" spans="1:21" ht="17">
      <c r="A2658" s="116" t="s">
        <v>2040</v>
      </c>
      <c r="B2658" s="112" t="s">
        <v>2039</v>
      </c>
      <c r="C2658" s="101"/>
      <c r="D2658" s="15" t="s">
        <v>4</v>
      </c>
      <c r="E2658" s="11" t="str">
        <f ca="1">IF(AND(J2658&lt;&gt;"", O2658&lt;&gt;"", TODAY() &gt; O2658, N2658=""), "포스팅 지연",
IF(N2658&lt;&gt;"", "포스팅 완료",
IF(M2658=TRUE, "시술 완료",
IF(L2658=TRUE, "콘텐츠 가이드 전송",
IF(NOT(ISBLANK(J2658)), "예약 확정",
IF(I2658=TRUE, "구글폼 회신",
IF(H2658=TRUE, "구글폼 전송",
IF(G2658=TRUE, "거절",
IF(F2658=TRUE, "회신 수신",
"태핑 완료 회신대기")))))
))))</f>
        <v>태핑 완료 회신대기</v>
      </c>
      <c r="F2658" s="13" t="b">
        <v>0</v>
      </c>
      <c r="G2658" s="13" t="b">
        <v>0</v>
      </c>
      <c r="H2658" s="13" t="b">
        <v>0</v>
      </c>
      <c r="I2658" s="13" t="b">
        <f>IF(COUNTIF([1]!Form_Responses1[[#All],[Instagram account
(ex. idenel_official - Do not put "@")]], LOWER(A2658)) &gt; 0, TRUE, FALSE)</f>
        <v>0</v>
      </c>
      <c r="J2658" s="14"/>
      <c r="K2658" s="11"/>
      <c r="L2658" s="13" t="b">
        <v>0</v>
      </c>
      <c r="M2658" s="13" t="b">
        <v>0</v>
      </c>
      <c r="N2658" s="11"/>
      <c r="O2658" s="12" t="str">
        <f>IF(ISBLANK(Table1[[#This Row],[예약일(확정)]]),"",Table1[[#This Row],[예약일(확정)]]+7)</f>
        <v/>
      </c>
      <c r="P2658" s="11"/>
      <c r="Q2658" s="11"/>
      <c r="R2658" s="11"/>
      <c r="S2658" s="11"/>
      <c r="T2658" s="11"/>
      <c r="U2658" s="10"/>
    </row>
    <row r="2659" spans="1:21" ht="17">
      <c r="A2659" s="119" t="s">
        <v>2038</v>
      </c>
      <c r="B2659" s="118" t="s">
        <v>2037</v>
      </c>
      <c r="C2659" s="117"/>
      <c r="D2659" s="24" t="s">
        <v>4</v>
      </c>
      <c r="E2659" s="20" t="str">
        <f ca="1">IF(AND(J2659&lt;&gt;"", O2659&lt;&gt;"", TODAY() &gt; O2659, N2659=""), "포스팅 지연",
IF(N2659&lt;&gt;"", "포스팅 완료",
IF(M2659=TRUE, "시술 완료",
IF(L2659=TRUE, "콘텐츠 가이드 전송",
IF(NOT(ISBLANK(J2659)), "예약 확정",
IF(I2659=TRUE, "구글폼 회신",
IF(H2659=TRUE, "구글폼 전송",
IF(G2659=TRUE, "거절",
IF(F2659=TRUE, "회신 수신",
"태핑 완료 회신대기")))))
))))</f>
        <v>태핑 완료 회신대기</v>
      </c>
      <c r="F2659" s="22" t="b">
        <v>0</v>
      </c>
      <c r="G2659" s="22" t="b">
        <v>0</v>
      </c>
      <c r="H2659" s="22" t="b">
        <v>0</v>
      </c>
      <c r="I2659" s="22" t="b">
        <f>IF(COUNTIF([1]!Form_Responses1[[#All],[Instagram account
(ex. idenel_official - Do not put "@")]], LOWER(A2659)) &gt; 0, TRUE, FALSE)</f>
        <v>0</v>
      </c>
      <c r="J2659" s="23"/>
      <c r="K2659" s="20"/>
      <c r="L2659" s="22" t="b">
        <v>0</v>
      </c>
      <c r="M2659" s="22" t="b">
        <v>0</v>
      </c>
      <c r="N2659" s="20"/>
      <c r="O2659" s="21" t="str">
        <f>IF(ISBLANK(Table1[[#This Row],[예약일(확정)]]),"",Table1[[#This Row],[예약일(확정)]]+7)</f>
        <v/>
      </c>
      <c r="P2659" s="20"/>
      <c r="Q2659" s="20"/>
      <c r="R2659" s="20"/>
      <c r="S2659" s="20"/>
      <c r="T2659" s="20"/>
      <c r="U2659" s="19"/>
    </row>
    <row r="2660" spans="1:21" ht="17">
      <c r="A2660" s="119" t="s">
        <v>2036</v>
      </c>
      <c r="B2660" s="102" t="s">
        <v>2035</v>
      </c>
      <c r="C2660" s="101"/>
      <c r="D2660" s="15" t="s">
        <v>4</v>
      </c>
      <c r="E2660" s="11" t="str">
        <f ca="1">IF(AND(J2660&lt;&gt;"", O2660&lt;&gt;"", TODAY() &gt; O2660, N2660=""), "포스팅 지연",
IF(N2660&lt;&gt;"", "포스팅 완료",
IF(M2660=TRUE, "시술 완료",
IF(L2660=TRUE, "콘텐츠 가이드 전송",
IF(NOT(ISBLANK(J2660)), "예약 확정",
IF(I2660=TRUE, "구글폼 회신",
IF(H2660=TRUE, "구글폼 전송",
IF(G2660=TRUE, "거절",
IF(F2660=TRUE, "회신 수신",
"태핑 완료 회신대기")))))
))))</f>
        <v>태핑 완료 회신대기</v>
      </c>
      <c r="F2660" s="13" t="b">
        <v>0</v>
      </c>
      <c r="G2660" s="13" t="b">
        <v>0</v>
      </c>
      <c r="H2660" s="13" t="b">
        <v>0</v>
      </c>
      <c r="I2660" s="13" t="b">
        <f>IF(COUNTIF([1]!Form_Responses1[[#All],[Instagram account
(ex. idenel_official - Do not put "@")]], LOWER(A2660)) &gt; 0, TRUE, FALSE)</f>
        <v>0</v>
      </c>
      <c r="J2660" s="14"/>
      <c r="K2660" s="11"/>
      <c r="L2660" s="13" t="b">
        <v>0</v>
      </c>
      <c r="M2660" s="13" t="b">
        <v>0</v>
      </c>
      <c r="N2660" s="11"/>
      <c r="O2660" s="12" t="str">
        <f>IF(ISBLANK(Table1[[#This Row],[예약일(확정)]]),"",Table1[[#This Row],[예약일(확정)]]+7)</f>
        <v/>
      </c>
      <c r="P2660" s="11"/>
      <c r="Q2660" s="11"/>
      <c r="R2660" s="11"/>
      <c r="S2660" s="11"/>
      <c r="T2660" s="11"/>
      <c r="U2660" s="10"/>
    </row>
    <row r="2661" spans="1:21" ht="17">
      <c r="A2661" s="119" t="s">
        <v>2034</v>
      </c>
      <c r="B2661" s="118" t="s">
        <v>2033</v>
      </c>
      <c r="C2661" s="117"/>
      <c r="D2661" s="24" t="s">
        <v>4</v>
      </c>
      <c r="E2661" s="20" t="str">
        <f ca="1">IF(AND(J2661&lt;&gt;"", O2661&lt;&gt;"", TODAY() &gt; O2661, N2661=""), "포스팅 지연",
IF(N2661&lt;&gt;"", "포스팅 완료",
IF(M2661=TRUE, "시술 완료",
IF(L2661=TRUE, "콘텐츠 가이드 전송",
IF(NOT(ISBLANK(J2661)), "예약 확정",
IF(I2661=TRUE, "구글폼 회신",
IF(H2661=TRUE, "구글폼 전송",
IF(G2661=TRUE, "거절",
IF(F2661=TRUE, "회신 수신",
"태핑 완료 회신대기")))))
))))</f>
        <v>태핑 완료 회신대기</v>
      </c>
      <c r="F2661" s="22" t="b">
        <v>0</v>
      </c>
      <c r="G2661" s="22" t="b">
        <v>0</v>
      </c>
      <c r="H2661" s="22" t="b">
        <v>0</v>
      </c>
      <c r="I2661" s="22" t="b">
        <f>IF(COUNTIF([1]!Form_Responses1[[#All],[Instagram account
(ex. idenel_official - Do not put "@")]], LOWER(A2661)) &gt; 0, TRUE, FALSE)</f>
        <v>0</v>
      </c>
      <c r="J2661" s="23"/>
      <c r="K2661" s="20"/>
      <c r="L2661" s="22" t="b">
        <v>0</v>
      </c>
      <c r="M2661" s="22" t="b">
        <v>0</v>
      </c>
      <c r="N2661" s="20"/>
      <c r="O2661" s="21" t="str">
        <f>IF(ISBLANK(Table1[[#This Row],[예약일(확정)]]),"",Table1[[#This Row],[예약일(확정)]]+7)</f>
        <v/>
      </c>
      <c r="P2661" s="20"/>
      <c r="Q2661" s="20"/>
      <c r="R2661" s="20"/>
      <c r="S2661" s="20"/>
      <c r="T2661" s="20"/>
      <c r="U2661" s="19"/>
    </row>
    <row r="2662" spans="1:21" ht="17">
      <c r="A2662" s="116" t="s">
        <v>2032</v>
      </c>
      <c r="B2662" s="112" t="s">
        <v>2031</v>
      </c>
      <c r="C2662" s="101"/>
      <c r="D2662" s="15" t="s">
        <v>4</v>
      </c>
      <c r="E2662" s="11" t="str">
        <f ca="1">IF(AND(J2662&lt;&gt;"", O2662&lt;&gt;"", TODAY() &gt; O2662, N2662=""), "포스팅 지연",
IF(N2662&lt;&gt;"", "포스팅 완료",
IF(M2662=TRUE, "시술 완료",
IF(L2662=TRUE, "콘텐츠 가이드 전송",
IF(NOT(ISBLANK(J2662)), "예약 확정",
IF(I2662=TRUE, "구글폼 회신",
IF(H2662=TRUE, "구글폼 전송",
IF(G2662=TRUE, "거절",
IF(F2662=TRUE, "회신 수신",
"태핑 완료 회신대기")))))
))))</f>
        <v>태핑 완료 회신대기</v>
      </c>
      <c r="F2662" s="13" t="b">
        <v>0</v>
      </c>
      <c r="G2662" s="13" t="b">
        <v>0</v>
      </c>
      <c r="H2662" s="13" t="b">
        <v>0</v>
      </c>
      <c r="I2662" s="13" t="b">
        <f>IF(COUNTIF([1]!Form_Responses1[[#All],[Instagram account
(ex. idenel_official - Do not put "@")]], LOWER(A2662)) &gt; 0, TRUE, FALSE)</f>
        <v>0</v>
      </c>
      <c r="J2662" s="14"/>
      <c r="K2662" s="11"/>
      <c r="L2662" s="13" t="b">
        <v>0</v>
      </c>
      <c r="M2662" s="13" t="b">
        <v>0</v>
      </c>
      <c r="N2662" s="11"/>
      <c r="O2662" s="12" t="str">
        <f>IF(ISBLANK(Table1[[#This Row],[예약일(확정)]]),"",Table1[[#This Row],[예약일(확정)]]+7)</f>
        <v/>
      </c>
      <c r="P2662" s="11"/>
      <c r="Q2662" s="11"/>
      <c r="R2662" s="11"/>
      <c r="S2662" s="11"/>
      <c r="T2662" s="11"/>
      <c r="U2662" s="10"/>
    </row>
    <row r="2663" spans="1:21" ht="17">
      <c r="A2663" s="116" t="s">
        <v>2030</v>
      </c>
      <c r="B2663" s="120" t="s">
        <v>2029</v>
      </c>
      <c r="C2663" s="117"/>
      <c r="D2663" s="24" t="s">
        <v>4</v>
      </c>
      <c r="E2663" s="20" t="str">
        <f ca="1">IF(AND(J2663&lt;&gt;"", O2663&lt;&gt;"", TODAY() &gt; O2663, N2663=""), "포스팅 지연",
IF(N2663&lt;&gt;"", "포스팅 완료",
IF(M2663=TRUE, "시술 완료",
IF(L2663=TRUE, "콘텐츠 가이드 전송",
IF(NOT(ISBLANK(J2663)), "예약 확정",
IF(I2663=TRUE, "구글폼 회신",
IF(H2663=TRUE, "구글폼 전송",
IF(G2663=TRUE, "거절",
IF(F2663=TRUE, "회신 수신",
"태핑 완료 회신대기")))))
))))</f>
        <v>회신 수신</v>
      </c>
      <c r="F2663" s="22" t="b">
        <v>1</v>
      </c>
      <c r="G2663" s="22" t="b">
        <v>0</v>
      </c>
      <c r="H2663" s="22" t="b">
        <v>0</v>
      </c>
      <c r="I2663" s="22" t="b">
        <f>IF(COUNTIF([1]!Form_Responses1[[#All],[Instagram account
(ex. idenel_official - Do not put "@")]], LOWER(A2663)) &gt; 0, TRUE, FALSE)</f>
        <v>0</v>
      </c>
      <c r="J2663" s="23"/>
      <c r="K2663" s="20"/>
      <c r="L2663" s="22" t="b">
        <v>0</v>
      </c>
      <c r="M2663" s="22" t="b">
        <v>0</v>
      </c>
      <c r="N2663" s="20"/>
      <c r="O2663" s="21" t="str">
        <f>IF(ISBLANK(Table1[[#This Row],[예약일(확정)]]),"",Table1[[#This Row],[예약일(확정)]]+7)</f>
        <v/>
      </c>
      <c r="P2663" s="20"/>
      <c r="Q2663" s="20"/>
      <c r="R2663" s="20"/>
      <c r="S2663" s="20"/>
      <c r="T2663" s="20"/>
      <c r="U2663" s="19"/>
    </row>
    <row r="2664" spans="1:21" ht="17">
      <c r="A2664" s="119" t="s">
        <v>2028</v>
      </c>
      <c r="B2664" s="102" t="s">
        <v>2027</v>
      </c>
      <c r="C2664" s="101"/>
      <c r="D2664" s="15" t="s">
        <v>4</v>
      </c>
      <c r="E2664" s="11" t="str">
        <f ca="1">IF(AND(J2664&lt;&gt;"", O2664&lt;&gt;"", TODAY() &gt; O2664, N2664=""), "포스팅 지연",
IF(N2664&lt;&gt;"", "포스팅 완료",
IF(M2664=TRUE, "시술 완료",
IF(L2664=TRUE, "콘텐츠 가이드 전송",
IF(NOT(ISBLANK(J2664)), "예약 확정",
IF(I2664=TRUE, "구글폼 회신",
IF(H2664=TRUE, "구글폼 전송",
IF(G2664=TRUE, "거절",
IF(F2664=TRUE, "회신 수신",
"태핑 완료 회신대기")))))
))))</f>
        <v>태핑 완료 회신대기</v>
      </c>
      <c r="F2664" s="13" t="b">
        <v>0</v>
      </c>
      <c r="G2664" s="13" t="b">
        <v>0</v>
      </c>
      <c r="H2664" s="13" t="b">
        <v>0</v>
      </c>
      <c r="I2664" s="13" t="b">
        <f>IF(COUNTIF([1]!Form_Responses1[[#All],[Instagram account
(ex. idenel_official - Do not put "@")]], LOWER(A2664)) &gt; 0, TRUE, FALSE)</f>
        <v>0</v>
      </c>
      <c r="J2664" s="14"/>
      <c r="K2664" s="11"/>
      <c r="L2664" s="13" t="b">
        <v>0</v>
      </c>
      <c r="M2664" s="13" t="b">
        <v>0</v>
      </c>
      <c r="N2664" s="11"/>
      <c r="O2664" s="12" t="str">
        <f>IF(ISBLANK(Table1[[#This Row],[예약일(확정)]]),"",Table1[[#This Row],[예약일(확정)]]+7)</f>
        <v/>
      </c>
      <c r="P2664" s="11"/>
      <c r="Q2664" s="11"/>
      <c r="R2664" s="11"/>
      <c r="S2664" s="11"/>
      <c r="T2664" s="11"/>
      <c r="U2664" s="10"/>
    </row>
    <row r="2665" spans="1:21" ht="17">
      <c r="A2665" s="116" t="s">
        <v>2026</v>
      </c>
      <c r="B2665" s="120" t="s">
        <v>2025</v>
      </c>
      <c r="C2665" s="117"/>
      <c r="D2665" s="24" t="s">
        <v>4</v>
      </c>
      <c r="E2665" s="20" t="str">
        <f ca="1">IF(AND(J2665&lt;&gt;"", O2665&lt;&gt;"", TODAY() &gt; O2665, N2665=""), "포스팅 지연",
IF(N2665&lt;&gt;"", "포스팅 완료",
IF(M2665=TRUE, "시술 완료",
IF(L2665=TRUE, "콘텐츠 가이드 전송",
IF(NOT(ISBLANK(J2665)), "예약 확정",
IF(I2665=TRUE, "구글폼 회신",
IF(H2665=TRUE, "구글폼 전송",
IF(G2665=TRUE, "거절",
IF(F2665=TRUE, "회신 수신",
"태핑 완료 회신대기")))))
))))</f>
        <v>태핑 완료 회신대기</v>
      </c>
      <c r="F2665" s="22" t="b">
        <v>0</v>
      </c>
      <c r="G2665" s="22" t="b">
        <v>0</v>
      </c>
      <c r="H2665" s="22" t="b">
        <v>0</v>
      </c>
      <c r="I2665" s="22" t="b">
        <f>IF(COUNTIF([1]!Form_Responses1[[#All],[Instagram account
(ex. idenel_official - Do not put "@")]], LOWER(A2665)) &gt; 0, TRUE, FALSE)</f>
        <v>0</v>
      </c>
      <c r="J2665" s="23"/>
      <c r="K2665" s="20"/>
      <c r="L2665" s="22" t="b">
        <v>0</v>
      </c>
      <c r="M2665" s="22" t="b">
        <v>0</v>
      </c>
      <c r="N2665" s="20"/>
      <c r="O2665" s="21" t="str">
        <f>IF(ISBLANK(Table1[[#This Row],[예약일(확정)]]),"",Table1[[#This Row],[예약일(확정)]]+7)</f>
        <v/>
      </c>
      <c r="P2665" s="20"/>
      <c r="Q2665" s="20"/>
      <c r="R2665" s="20"/>
      <c r="S2665" s="20"/>
      <c r="T2665" s="20"/>
      <c r="U2665" s="19"/>
    </row>
    <row r="2666" spans="1:21" ht="17">
      <c r="A2666" s="119" t="s">
        <v>2024</v>
      </c>
      <c r="B2666" s="102" t="s">
        <v>2023</v>
      </c>
      <c r="C2666" s="101"/>
      <c r="D2666" s="15" t="s">
        <v>4</v>
      </c>
      <c r="E2666" s="11" t="str">
        <f ca="1">IF(AND(J2666&lt;&gt;"", O2666&lt;&gt;"", TODAY() &gt; O2666, N2666=""), "포스팅 지연",
IF(N2666&lt;&gt;"", "포스팅 완료",
IF(M2666=TRUE, "시술 완료",
IF(L2666=TRUE, "콘텐츠 가이드 전송",
IF(NOT(ISBLANK(J2666)), "예약 확정",
IF(I2666=TRUE, "구글폼 회신",
IF(H2666=TRUE, "구글폼 전송",
IF(G2666=TRUE, "거절",
IF(F2666=TRUE, "회신 수신",
"태핑 완료 회신대기")))))
))))</f>
        <v>회신 수신</v>
      </c>
      <c r="F2666" s="13" t="b">
        <v>1</v>
      </c>
      <c r="G2666" s="13" t="b">
        <v>0</v>
      </c>
      <c r="H2666" s="13" t="b">
        <v>0</v>
      </c>
      <c r="I2666" s="13" t="b">
        <f>IF(COUNTIF([1]!Form_Responses1[[#All],[Instagram account
(ex. idenel_official - Do not put "@")]], LOWER(A2666)) &gt; 0, TRUE, FALSE)</f>
        <v>0</v>
      </c>
      <c r="J2666" s="14"/>
      <c r="K2666" s="11"/>
      <c r="L2666" s="13" t="b">
        <v>0</v>
      </c>
      <c r="M2666" s="13" t="b">
        <v>0</v>
      </c>
      <c r="N2666" s="11"/>
      <c r="O2666" s="12" t="str">
        <f>IF(ISBLANK(Table1[[#This Row],[예약일(확정)]]),"",Table1[[#This Row],[예약일(확정)]]+7)</f>
        <v/>
      </c>
      <c r="P2666" s="11"/>
      <c r="Q2666" s="11"/>
      <c r="R2666" s="11"/>
      <c r="S2666" s="11"/>
      <c r="T2666" s="11"/>
      <c r="U2666" s="10"/>
    </row>
    <row r="2667" spans="1:21" ht="17">
      <c r="A2667" s="119" t="s">
        <v>2022</v>
      </c>
      <c r="B2667" s="118" t="s">
        <v>2021</v>
      </c>
      <c r="C2667" s="117"/>
      <c r="D2667" s="24" t="s">
        <v>4</v>
      </c>
      <c r="E2667" s="20" t="str">
        <f ca="1">IF(AND(J2667&lt;&gt;"", O2667&lt;&gt;"", TODAY() &gt; O2667, N2667=""), "포스팅 지연",
IF(N2667&lt;&gt;"", "포스팅 완료",
IF(M2667=TRUE, "시술 완료",
IF(L2667=TRUE, "콘텐츠 가이드 전송",
IF(NOT(ISBLANK(J2667)), "예약 확정",
IF(I2667=TRUE, "구글폼 회신",
IF(H2667=TRUE, "구글폼 전송",
IF(G2667=TRUE, "거절",
IF(F2667=TRUE, "회신 수신",
"태핑 완료 회신대기")))))
))))</f>
        <v>태핑 완료 회신대기</v>
      </c>
      <c r="F2667" s="22" t="b">
        <v>0</v>
      </c>
      <c r="G2667" s="22" t="b">
        <v>0</v>
      </c>
      <c r="H2667" s="22" t="b">
        <v>0</v>
      </c>
      <c r="I2667" s="22" t="b">
        <f>IF(COUNTIF([1]!Form_Responses1[[#All],[Instagram account
(ex. idenel_official - Do not put "@")]], LOWER(A2667)) &gt; 0, TRUE, FALSE)</f>
        <v>0</v>
      </c>
      <c r="J2667" s="23"/>
      <c r="K2667" s="20"/>
      <c r="L2667" s="22" t="b">
        <v>0</v>
      </c>
      <c r="M2667" s="22" t="b">
        <v>0</v>
      </c>
      <c r="N2667" s="20"/>
      <c r="O2667" s="21" t="str">
        <f>IF(ISBLANK(Table1[[#This Row],[예약일(확정)]]),"",Table1[[#This Row],[예약일(확정)]]+7)</f>
        <v/>
      </c>
      <c r="P2667" s="20"/>
      <c r="Q2667" s="20"/>
      <c r="R2667" s="20"/>
      <c r="S2667" s="20"/>
      <c r="T2667" s="20"/>
      <c r="U2667" s="19"/>
    </row>
    <row r="2668" spans="1:21" ht="17">
      <c r="A2668" s="119" t="s">
        <v>2020</v>
      </c>
      <c r="B2668" s="118" t="s">
        <v>2019</v>
      </c>
      <c r="C2668" s="121"/>
      <c r="D2668" s="15" t="s">
        <v>4</v>
      </c>
      <c r="E2668" s="11" t="str">
        <f ca="1">IF(AND(J2668&lt;&gt;"", O2668&lt;&gt;"", TODAY() &gt; O2668, N2668=""), "포스팅 지연",
IF(N2668&lt;&gt;"", "포스팅 완료",
IF(M2668=TRUE, "시술 완료",
IF(L2668=TRUE, "콘텐츠 가이드 전송",
IF(NOT(ISBLANK(J2668)), "예약 확정",
IF(I2668=TRUE, "구글폼 회신",
IF(H2668=TRUE, "구글폼 전송",
IF(G2668=TRUE, "거절",
IF(F2668=TRUE, "회신 수신",
"태핑 완료 회신대기")))))
))))</f>
        <v>태핑 완료 회신대기</v>
      </c>
      <c r="F2668" s="13" t="b">
        <v>0</v>
      </c>
      <c r="G2668" s="13" t="b">
        <v>0</v>
      </c>
      <c r="H2668" s="13" t="b">
        <v>0</v>
      </c>
      <c r="I2668" s="13" t="b">
        <f>IF(COUNTIF([1]!Form_Responses1[[#All],[Instagram account
(ex. idenel_official - Do not put "@")]], LOWER(A2668)) &gt; 0, TRUE, FALSE)</f>
        <v>0</v>
      </c>
      <c r="J2668" s="14"/>
      <c r="K2668" s="11"/>
      <c r="L2668" s="13" t="b">
        <v>0</v>
      </c>
      <c r="M2668" s="13" t="b">
        <v>0</v>
      </c>
      <c r="N2668" s="11"/>
      <c r="O2668" s="12" t="str">
        <f>IF(ISBLANK(Table1[[#This Row],[예약일(확정)]]),"",Table1[[#This Row],[예약일(확정)]]+7)</f>
        <v/>
      </c>
      <c r="P2668" s="11"/>
      <c r="Q2668" s="11"/>
      <c r="R2668" s="11"/>
      <c r="S2668" s="11"/>
      <c r="T2668" s="11"/>
      <c r="U2668" s="10"/>
    </row>
    <row r="2669" spans="1:21" ht="17">
      <c r="A2669" s="116" t="s">
        <v>2018</v>
      </c>
      <c r="B2669" s="112" t="s">
        <v>2017</v>
      </c>
      <c r="C2669" s="111"/>
      <c r="D2669" s="24" t="s">
        <v>4</v>
      </c>
      <c r="E2669" s="20" t="str">
        <f ca="1">IF(AND(J2669&lt;&gt;"", O2669&lt;&gt;"", TODAY() &gt; O2669, N2669=""), "포스팅 지연",
IF(N2669&lt;&gt;"", "포스팅 완료",
IF(M2669=TRUE, "시술 완료",
IF(L2669=TRUE, "콘텐츠 가이드 전송",
IF(NOT(ISBLANK(J2669)), "예약 확정",
IF(I2669=TRUE, "구글폼 회신",
IF(H2669=TRUE, "구글폼 전송",
IF(G2669=TRUE, "거절",
IF(F2669=TRUE, "회신 수신",
"태핑 완료 회신대기")))))
))))</f>
        <v>태핑 완료 회신대기</v>
      </c>
      <c r="F2669" s="22" t="b">
        <v>0</v>
      </c>
      <c r="G2669" s="22" t="b">
        <v>0</v>
      </c>
      <c r="H2669" s="22" t="b">
        <v>0</v>
      </c>
      <c r="I2669" s="22" t="b">
        <f>IF(COUNTIF([1]!Form_Responses1[[#All],[Instagram account
(ex. idenel_official - Do not put "@")]], LOWER(A2669)) &gt; 0, TRUE, FALSE)</f>
        <v>0</v>
      </c>
      <c r="J2669" s="23"/>
      <c r="K2669" s="20"/>
      <c r="L2669" s="22" t="b">
        <v>0</v>
      </c>
      <c r="M2669" s="22" t="b">
        <v>0</v>
      </c>
      <c r="N2669" s="20"/>
      <c r="O2669" s="21" t="str">
        <f>IF(ISBLANK(Table1[[#This Row],[예약일(확정)]]),"",Table1[[#This Row],[예약일(확정)]]+7)</f>
        <v/>
      </c>
      <c r="P2669" s="20"/>
      <c r="Q2669" s="20"/>
      <c r="R2669" s="20"/>
      <c r="S2669" s="20"/>
      <c r="T2669" s="20"/>
      <c r="U2669" s="19"/>
    </row>
    <row r="2670" spans="1:21" ht="17">
      <c r="A2670" s="119" t="s">
        <v>2016</v>
      </c>
      <c r="B2670" s="118" t="s">
        <v>2015</v>
      </c>
      <c r="C2670" s="121"/>
      <c r="D2670" s="15" t="s">
        <v>4</v>
      </c>
      <c r="E2670" s="11" t="str">
        <f ca="1">IF(AND(J2670&lt;&gt;"", O2670&lt;&gt;"", TODAY() &gt; O2670, N2670=""), "포스팅 지연",
IF(N2670&lt;&gt;"", "포스팅 완료",
IF(M2670=TRUE, "시술 완료",
IF(L2670=TRUE, "콘텐츠 가이드 전송",
IF(NOT(ISBLANK(J2670)), "예약 확정",
IF(I2670=TRUE, "구글폼 회신",
IF(H2670=TRUE, "구글폼 전송",
IF(G2670=TRUE, "거절",
IF(F2670=TRUE, "회신 수신",
"태핑 완료 회신대기")))))
))))</f>
        <v>태핑 완료 회신대기</v>
      </c>
      <c r="F2670" s="13" t="b">
        <v>0</v>
      </c>
      <c r="G2670" s="13" t="b">
        <v>0</v>
      </c>
      <c r="H2670" s="13" t="b">
        <v>0</v>
      </c>
      <c r="I2670" s="13" t="b">
        <f>IF(COUNTIF([1]!Form_Responses1[[#All],[Instagram account
(ex. idenel_official - Do not put "@")]], LOWER(A2670)) &gt; 0, TRUE, FALSE)</f>
        <v>0</v>
      </c>
      <c r="J2670" s="14"/>
      <c r="K2670" s="11"/>
      <c r="L2670" s="13" t="b">
        <v>0</v>
      </c>
      <c r="M2670" s="13" t="b">
        <v>0</v>
      </c>
      <c r="N2670" s="11"/>
      <c r="O2670" s="12" t="str">
        <f>IF(ISBLANK(Table1[[#This Row],[예약일(확정)]]),"",Table1[[#This Row],[예약일(확정)]]+7)</f>
        <v/>
      </c>
      <c r="P2670" s="11"/>
      <c r="Q2670" s="11"/>
      <c r="R2670" s="11"/>
      <c r="S2670" s="11"/>
      <c r="T2670" s="11"/>
      <c r="U2670" s="10"/>
    </row>
    <row r="2671" spans="1:21" ht="17">
      <c r="A2671" s="116" t="s">
        <v>2014</v>
      </c>
      <c r="B2671" s="112" t="s">
        <v>2013</v>
      </c>
      <c r="C2671" s="111"/>
      <c r="D2671" s="24" t="s">
        <v>4</v>
      </c>
      <c r="E2671" s="20" t="str">
        <f ca="1">IF(AND(J2671&lt;&gt;"", O2671&lt;&gt;"", TODAY() &gt; O2671, N2671=""), "포스팅 지연",
IF(N2671&lt;&gt;"", "포스팅 완료",
IF(M2671=TRUE, "시술 완료",
IF(L2671=TRUE, "콘텐츠 가이드 전송",
IF(NOT(ISBLANK(J2671)), "예약 확정",
IF(I2671=TRUE, "구글폼 회신",
IF(H2671=TRUE, "구글폼 전송",
IF(G2671=TRUE, "거절",
IF(F2671=TRUE, "회신 수신",
"태핑 완료 회신대기")))))
))))</f>
        <v>태핑 완료 회신대기</v>
      </c>
      <c r="F2671" s="22" t="b">
        <v>0</v>
      </c>
      <c r="G2671" s="22" t="b">
        <v>0</v>
      </c>
      <c r="H2671" s="22" t="b">
        <v>0</v>
      </c>
      <c r="I2671" s="22" t="b">
        <f>IF(COUNTIF([1]!Form_Responses1[[#All],[Instagram account
(ex. idenel_official - Do not put "@")]], LOWER(A2671)) &gt; 0, TRUE, FALSE)</f>
        <v>0</v>
      </c>
      <c r="J2671" s="23"/>
      <c r="K2671" s="20"/>
      <c r="L2671" s="22" t="b">
        <v>0</v>
      </c>
      <c r="M2671" s="22" t="b">
        <v>0</v>
      </c>
      <c r="N2671" s="20"/>
      <c r="O2671" s="21" t="str">
        <f>IF(ISBLANK(Table1[[#This Row],[예약일(확정)]]),"",Table1[[#This Row],[예약일(확정)]]+7)</f>
        <v/>
      </c>
      <c r="P2671" s="20"/>
      <c r="Q2671" s="20"/>
      <c r="R2671" s="20"/>
      <c r="S2671" s="20"/>
      <c r="T2671" s="20"/>
      <c r="U2671" s="19"/>
    </row>
    <row r="2672" spans="1:21" ht="17">
      <c r="A2672" s="119" t="s">
        <v>2012</v>
      </c>
      <c r="B2672" s="118" t="s">
        <v>2011</v>
      </c>
      <c r="C2672" s="121"/>
      <c r="D2672" s="15" t="s">
        <v>4</v>
      </c>
      <c r="E2672" s="11" t="str">
        <f ca="1">IF(AND(J2672&lt;&gt;"", O2672&lt;&gt;"", TODAY() &gt; O2672, N2672=""), "포스팅 지연",
IF(N2672&lt;&gt;"", "포스팅 완료",
IF(M2672=TRUE, "시술 완료",
IF(L2672=TRUE, "콘텐츠 가이드 전송",
IF(NOT(ISBLANK(J2672)), "예약 확정",
IF(I2672=TRUE, "구글폼 회신",
IF(H2672=TRUE, "구글폼 전송",
IF(G2672=TRUE, "거절",
IF(F2672=TRUE, "회신 수신",
"태핑 완료 회신대기")))))
))))</f>
        <v>회신 수신</v>
      </c>
      <c r="F2672" s="13" t="b">
        <v>1</v>
      </c>
      <c r="G2672" s="13" t="b">
        <v>0</v>
      </c>
      <c r="H2672" s="13" t="b">
        <v>0</v>
      </c>
      <c r="I2672" s="13" t="b">
        <f>IF(COUNTIF([1]!Form_Responses1[[#All],[Instagram account
(ex. idenel_official - Do not put "@")]], LOWER(A2672)) &gt; 0, TRUE, FALSE)</f>
        <v>0</v>
      </c>
      <c r="J2672" s="14"/>
      <c r="K2672" s="11"/>
      <c r="L2672" s="13" t="b">
        <v>0</v>
      </c>
      <c r="M2672" s="13" t="b">
        <v>0</v>
      </c>
      <c r="N2672" s="11"/>
      <c r="O2672" s="12" t="str">
        <f>IF(ISBLANK(Table1[[#This Row],[예약일(확정)]]),"",Table1[[#This Row],[예약일(확정)]]+7)</f>
        <v/>
      </c>
      <c r="P2672" s="11"/>
      <c r="Q2672" s="11"/>
      <c r="R2672" s="11"/>
      <c r="S2672" s="11"/>
      <c r="T2672" s="11"/>
      <c r="U2672" s="10"/>
    </row>
    <row r="2673" spans="1:21" ht="17">
      <c r="A2673" s="116" t="s">
        <v>2010</v>
      </c>
      <c r="B2673" s="112" t="s">
        <v>2009</v>
      </c>
      <c r="C2673" s="111"/>
      <c r="D2673" s="24" t="s">
        <v>4</v>
      </c>
      <c r="E2673" s="20" t="str">
        <f ca="1">IF(AND(J2673&lt;&gt;"", O2673&lt;&gt;"", TODAY() &gt; O2673, N2673=""), "포스팅 지연",
IF(N2673&lt;&gt;"", "포스팅 완료",
IF(M2673=TRUE, "시술 완료",
IF(L2673=TRUE, "콘텐츠 가이드 전송",
IF(NOT(ISBLANK(J2673)), "예약 확정",
IF(I2673=TRUE, "구글폼 회신",
IF(H2673=TRUE, "구글폼 전송",
IF(G2673=TRUE, "거절",
IF(F2673=TRUE, "회신 수신",
"태핑 완료 회신대기")))))
))))</f>
        <v>구글폼 전송</v>
      </c>
      <c r="F2673" s="22" t="b">
        <v>1</v>
      </c>
      <c r="G2673" s="22" t="b">
        <v>0</v>
      </c>
      <c r="H2673" s="22" t="b">
        <v>1</v>
      </c>
      <c r="I2673" s="22" t="b">
        <f>IF(COUNTIF([1]!Form_Responses1[[#All],[Instagram account
(ex. idenel_official - Do not put "@")]], LOWER(A2673)) &gt; 0, TRUE, FALSE)</f>
        <v>0</v>
      </c>
      <c r="J2673" s="23"/>
      <c r="K2673" s="20"/>
      <c r="L2673" s="22" t="b">
        <v>0</v>
      </c>
      <c r="M2673" s="22" t="b">
        <v>0</v>
      </c>
      <c r="N2673" s="20"/>
      <c r="O2673" s="21" t="str">
        <f>IF(ISBLANK(Table1[[#This Row],[예약일(확정)]]),"",Table1[[#This Row],[예약일(확정)]]+7)</f>
        <v/>
      </c>
      <c r="P2673" s="20"/>
      <c r="Q2673" s="20"/>
      <c r="R2673" s="20"/>
      <c r="S2673" s="20"/>
      <c r="T2673" s="20"/>
      <c r="U2673" s="19"/>
    </row>
    <row r="2674" spans="1:21" ht="17">
      <c r="A2674" s="119" t="s">
        <v>2008</v>
      </c>
      <c r="B2674" s="118" t="s">
        <v>2007</v>
      </c>
      <c r="C2674" s="121"/>
      <c r="D2674" s="15" t="s">
        <v>4</v>
      </c>
      <c r="E2674" s="11" t="str">
        <f ca="1">IF(AND(J2674&lt;&gt;"", O2674&lt;&gt;"", TODAY() &gt; O2674, N2674=""), "포스팅 지연",
IF(N2674&lt;&gt;"", "포스팅 완료",
IF(M2674=TRUE, "시술 완료",
IF(L2674=TRUE, "콘텐츠 가이드 전송",
IF(NOT(ISBLANK(J2674)), "예약 확정",
IF(I2674=TRUE, "구글폼 회신",
IF(H2674=TRUE, "구글폼 전송",
IF(G2674=TRUE, "거절",
IF(F2674=TRUE, "회신 수신",
"태핑 완료 회신대기")))))
))))</f>
        <v>태핑 완료 회신대기</v>
      </c>
      <c r="F2674" s="13" t="b">
        <v>0</v>
      </c>
      <c r="G2674" s="13" t="b">
        <v>0</v>
      </c>
      <c r="H2674" s="13" t="b">
        <v>0</v>
      </c>
      <c r="I2674" s="13" t="b">
        <f>IF(COUNTIF([1]!Form_Responses1[[#All],[Instagram account
(ex. idenel_official - Do not put "@")]], LOWER(A2674)) &gt; 0, TRUE, FALSE)</f>
        <v>0</v>
      </c>
      <c r="J2674" s="14"/>
      <c r="K2674" s="11"/>
      <c r="L2674" s="13" t="b">
        <v>0</v>
      </c>
      <c r="M2674" s="13" t="b">
        <v>0</v>
      </c>
      <c r="N2674" s="11"/>
      <c r="O2674" s="12" t="str">
        <f>IF(ISBLANK(Table1[[#This Row],[예약일(확정)]]),"",Table1[[#This Row],[예약일(확정)]]+7)</f>
        <v/>
      </c>
      <c r="P2674" s="11"/>
      <c r="Q2674" s="11"/>
      <c r="R2674" s="11"/>
      <c r="S2674" s="11"/>
      <c r="T2674" s="11"/>
      <c r="U2674" s="10"/>
    </row>
    <row r="2675" spans="1:21" ht="17">
      <c r="A2675" s="116" t="s">
        <v>2006</v>
      </c>
      <c r="B2675" s="112" t="s">
        <v>2005</v>
      </c>
      <c r="C2675" s="111"/>
      <c r="D2675" s="24" t="s">
        <v>4</v>
      </c>
      <c r="E2675" s="20" t="str">
        <f ca="1">IF(AND(J2675&lt;&gt;"", O2675&lt;&gt;"", TODAY() &gt; O2675, N2675=""), "포스팅 지연",
IF(N2675&lt;&gt;"", "포스팅 완료",
IF(M2675=TRUE, "시술 완료",
IF(L2675=TRUE, "콘텐츠 가이드 전송",
IF(NOT(ISBLANK(J2675)), "예약 확정",
IF(I2675=TRUE, "구글폼 회신",
IF(H2675=TRUE, "구글폼 전송",
IF(G2675=TRUE, "거절",
IF(F2675=TRUE, "회신 수신",
"태핑 완료 회신대기")))))
))))</f>
        <v>태핑 완료 회신대기</v>
      </c>
      <c r="F2675" s="22" t="b">
        <v>0</v>
      </c>
      <c r="G2675" s="22" t="b">
        <v>0</v>
      </c>
      <c r="H2675" s="22" t="b">
        <v>0</v>
      </c>
      <c r="I2675" s="22" t="b">
        <f>IF(COUNTIF([1]!Form_Responses1[[#All],[Instagram account
(ex. idenel_official - Do not put "@")]], LOWER(A2675)) &gt; 0, TRUE, FALSE)</f>
        <v>0</v>
      </c>
      <c r="J2675" s="23"/>
      <c r="K2675" s="20"/>
      <c r="L2675" s="22" t="b">
        <v>0</v>
      </c>
      <c r="M2675" s="22" t="b">
        <v>0</v>
      </c>
      <c r="N2675" s="20"/>
      <c r="O2675" s="21" t="str">
        <f>IF(ISBLANK(Table1[[#This Row],[예약일(확정)]]),"",Table1[[#This Row],[예약일(확정)]]+7)</f>
        <v/>
      </c>
      <c r="P2675" s="20"/>
      <c r="Q2675" s="20"/>
      <c r="R2675" s="20"/>
      <c r="S2675" s="20"/>
      <c r="T2675" s="20"/>
      <c r="U2675" s="19"/>
    </row>
    <row r="2676" spans="1:21" ht="17">
      <c r="A2676" s="119" t="s">
        <v>2004</v>
      </c>
      <c r="B2676" s="118" t="s">
        <v>2003</v>
      </c>
      <c r="C2676" s="121"/>
      <c r="D2676" s="15" t="s">
        <v>4</v>
      </c>
      <c r="E2676" s="11" t="str">
        <f ca="1">IF(AND(J2676&lt;&gt;"", O2676&lt;&gt;"", TODAY() &gt; O2676, N2676=""), "포스팅 지연",
IF(N2676&lt;&gt;"", "포스팅 완료",
IF(M2676=TRUE, "시술 완료",
IF(L2676=TRUE, "콘텐츠 가이드 전송",
IF(NOT(ISBLANK(J2676)), "예약 확정",
IF(I2676=TRUE, "구글폼 회신",
IF(H2676=TRUE, "구글폼 전송",
IF(G2676=TRUE, "거절",
IF(F2676=TRUE, "회신 수신",
"태핑 완료 회신대기")))))
))))</f>
        <v>태핑 완료 회신대기</v>
      </c>
      <c r="F2676" s="13" t="b">
        <v>0</v>
      </c>
      <c r="G2676" s="13" t="b">
        <v>0</v>
      </c>
      <c r="H2676" s="13" t="b">
        <v>0</v>
      </c>
      <c r="I2676" s="13" t="b">
        <f>IF(COUNTIF([1]!Form_Responses1[[#All],[Instagram account
(ex. idenel_official - Do not put "@")]], LOWER(A2676)) &gt; 0, TRUE, FALSE)</f>
        <v>0</v>
      </c>
      <c r="J2676" s="14"/>
      <c r="K2676" s="11"/>
      <c r="L2676" s="13" t="b">
        <v>0</v>
      </c>
      <c r="M2676" s="13" t="b">
        <v>0</v>
      </c>
      <c r="N2676" s="11"/>
      <c r="O2676" s="12" t="str">
        <f>IF(ISBLANK(Table1[[#This Row],[예약일(확정)]]),"",Table1[[#This Row],[예약일(확정)]]+7)</f>
        <v/>
      </c>
      <c r="P2676" s="11"/>
      <c r="Q2676" s="11"/>
      <c r="R2676" s="11"/>
      <c r="S2676" s="11"/>
      <c r="T2676" s="11"/>
      <c r="U2676" s="10"/>
    </row>
    <row r="2677" spans="1:21" ht="17">
      <c r="A2677" s="116" t="s">
        <v>2002</v>
      </c>
      <c r="B2677" s="112" t="s">
        <v>2001</v>
      </c>
      <c r="C2677" s="111"/>
      <c r="D2677" s="24" t="s">
        <v>4</v>
      </c>
      <c r="E2677" s="20" t="str">
        <f ca="1">IF(AND(J2677&lt;&gt;"", O2677&lt;&gt;"", TODAY() &gt; O2677, N2677=""), "포스팅 지연",
IF(N2677&lt;&gt;"", "포스팅 완료",
IF(M2677=TRUE, "시술 완료",
IF(L2677=TRUE, "콘텐츠 가이드 전송",
IF(NOT(ISBLANK(J2677)), "예약 확정",
IF(I2677=TRUE, "구글폼 회신",
IF(H2677=TRUE, "구글폼 전송",
IF(G2677=TRUE, "거절",
IF(F2677=TRUE, "회신 수신",
"태핑 완료 회신대기")))))
))))</f>
        <v>태핑 완료 회신대기</v>
      </c>
      <c r="F2677" s="22" t="b">
        <v>0</v>
      </c>
      <c r="G2677" s="22" t="b">
        <v>0</v>
      </c>
      <c r="H2677" s="22" t="b">
        <v>0</v>
      </c>
      <c r="I2677" s="22" t="b">
        <f>IF(COUNTIF([1]!Form_Responses1[[#All],[Instagram account
(ex. idenel_official - Do not put "@")]], LOWER(A2677)) &gt; 0, TRUE, FALSE)</f>
        <v>0</v>
      </c>
      <c r="J2677" s="23"/>
      <c r="K2677" s="20"/>
      <c r="L2677" s="22" t="b">
        <v>0</v>
      </c>
      <c r="M2677" s="22" t="b">
        <v>0</v>
      </c>
      <c r="N2677" s="20"/>
      <c r="O2677" s="21" t="str">
        <f>IF(ISBLANK(Table1[[#This Row],[예약일(확정)]]),"",Table1[[#This Row],[예약일(확정)]]+7)</f>
        <v/>
      </c>
      <c r="P2677" s="20"/>
      <c r="Q2677" s="20"/>
      <c r="R2677" s="20"/>
      <c r="S2677" s="20"/>
      <c r="T2677" s="20"/>
      <c r="U2677" s="19"/>
    </row>
    <row r="2678" spans="1:21" ht="17">
      <c r="A2678" s="119" t="s">
        <v>2000</v>
      </c>
      <c r="B2678" s="118" t="s">
        <v>1999</v>
      </c>
      <c r="C2678" s="121"/>
      <c r="D2678" s="15" t="s">
        <v>4</v>
      </c>
      <c r="E2678" s="11" t="str">
        <f ca="1">IF(AND(J2678&lt;&gt;"", O2678&lt;&gt;"", TODAY() &gt; O2678, N2678=""), "포스팅 지연",
IF(N2678&lt;&gt;"", "포스팅 완료",
IF(M2678=TRUE, "시술 완료",
IF(L2678=TRUE, "콘텐츠 가이드 전송",
IF(NOT(ISBLANK(J2678)), "예약 확정",
IF(I2678=TRUE, "구글폼 회신",
IF(H2678=TRUE, "구글폼 전송",
IF(G2678=TRUE, "거절",
IF(F2678=TRUE, "회신 수신",
"태핑 완료 회신대기")))))
))))</f>
        <v>회신 수신</v>
      </c>
      <c r="F2678" s="13" t="b">
        <v>1</v>
      </c>
      <c r="G2678" s="13" t="b">
        <v>0</v>
      </c>
      <c r="H2678" s="13" t="b">
        <v>0</v>
      </c>
      <c r="I2678" s="13" t="b">
        <f>IF(COUNTIF([1]!Form_Responses1[[#All],[Instagram account
(ex. idenel_official - Do not put "@")]], LOWER(A2678)) &gt; 0, TRUE, FALSE)</f>
        <v>0</v>
      </c>
      <c r="J2678" s="14"/>
      <c r="K2678" s="11"/>
      <c r="L2678" s="13" t="b">
        <v>0</v>
      </c>
      <c r="M2678" s="13" t="b">
        <v>0</v>
      </c>
      <c r="N2678" s="11"/>
      <c r="O2678" s="12" t="str">
        <f>IF(ISBLANK(Table1[[#This Row],[예약일(확정)]]),"",Table1[[#This Row],[예약일(확정)]]+7)</f>
        <v/>
      </c>
      <c r="P2678" s="11"/>
      <c r="Q2678" s="11"/>
      <c r="R2678" s="11"/>
      <c r="S2678" s="11"/>
      <c r="T2678" s="11"/>
      <c r="U2678" s="10"/>
    </row>
    <row r="2679" spans="1:21" ht="17">
      <c r="A2679" s="116" t="s">
        <v>1998</v>
      </c>
      <c r="B2679" s="112" t="s">
        <v>1997</v>
      </c>
      <c r="C2679" s="111"/>
      <c r="D2679" s="24" t="s">
        <v>4</v>
      </c>
      <c r="E2679" s="20" t="str">
        <f ca="1">IF(AND(J2679&lt;&gt;"", O2679&lt;&gt;"", TODAY() &gt; O2679, N2679=""), "포스팅 지연",
IF(N2679&lt;&gt;"", "포스팅 완료",
IF(M2679=TRUE, "시술 완료",
IF(L2679=TRUE, "콘텐츠 가이드 전송",
IF(NOT(ISBLANK(J2679)), "예약 확정",
IF(I2679=TRUE, "구글폼 회신",
IF(H2679=TRUE, "구글폼 전송",
IF(G2679=TRUE, "거절",
IF(F2679=TRUE, "회신 수신",
"태핑 완료 회신대기")))))
))))</f>
        <v>태핑 완료 회신대기</v>
      </c>
      <c r="F2679" s="22" t="b">
        <v>0</v>
      </c>
      <c r="G2679" s="22" t="b">
        <v>0</v>
      </c>
      <c r="H2679" s="22" t="b">
        <v>0</v>
      </c>
      <c r="I2679" s="22" t="b">
        <f>IF(COUNTIF([1]!Form_Responses1[[#All],[Instagram account
(ex. idenel_official - Do not put "@")]], LOWER(A2679)) &gt; 0, TRUE, FALSE)</f>
        <v>0</v>
      </c>
      <c r="J2679" s="23"/>
      <c r="K2679" s="20"/>
      <c r="L2679" s="22" t="b">
        <v>0</v>
      </c>
      <c r="M2679" s="22" t="b">
        <v>0</v>
      </c>
      <c r="N2679" s="20"/>
      <c r="O2679" s="21" t="str">
        <f>IF(ISBLANK(Table1[[#This Row],[예약일(확정)]]),"",Table1[[#This Row],[예약일(확정)]]+7)</f>
        <v/>
      </c>
      <c r="P2679" s="20"/>
      <c r="Q2679" s="20"/>
      <c r="R2679" s="20"/>
      <c r="S2679" s="20"/>
      <c r="T2679" s="20"/>
      <c r="U2679" s="19"/>
    </row>
    <row r="2680" spans="1:21" ht="17">
      <c r="A2680" s="119" t="s">
        <v>1996</v>
      </c>
      <c r="B2680" s="118" t="s">
        <v>1995</v>
      </c>
      <c r="C2680" s="121"/>
      <c r="D2680" s="15" t="s">
        <v>4</v>
      </c>
      <c r="E2680" s="11" t="str">
        <f ca="1">IF(AND(J2680&lt;&gt;"", O2680&lt;&gt;"", TODAY() &gt; O2680, N2680=""), "포스팅 지연",
IF(N2680&lt;&gt;"", "포스팅 완료",
IF(M2680=TRUE, "시술 완료",
IF(L2680=TRUE, "콘텐츠 가이드 전송",
IF(NOT(ISBLANK(J2680)), "예약 확정",
IF(I2680=TRUE, "구글폼 회신",
IF(H2680=TRUE, "구글폼 전송",
IF(G2680=TRUE, "거절",
IF(F2680=TRUE, "회신 수신",
"태핑 완료 회신대기")))))
))))</f>
        <v>태핑 완료 회신대기</v>
      </c>
      <c r="F2680" s="13" t="b">
        <v>0</v>
      </c>
      <c r="G2680" s="13" t="b">
        <v>0</v>
      </c>
      <c r="H2680" s="13" t="b">
        <v>0</v>
      </c>
      <c r="I2680" s="13" t="b">
        <f>IF(COUNTIF([1]!Form_Responses1[[#All],[Instagram account
(ex. idenel_official - Do not put "@")]], LOWER(A2680)) &gt; 0, TRUE, FALSE)</f>
        <v>0</v>
      </c>
      <c r="J2680" s="14"/>
      <c r="K2680" s="11"/>
      <c r="L2680" s="13" t="b">
        <v>0</v>
      </c>
      <c r="M2680" s="13" t="b">
        <v>0</v>
      </c>
      <c r="N2680" s="11"/>
      <c r="O2680" s="12" t="str">
        <f>IF(ISBLANK(Table1[[#This Row],[예약일(확정)]]),"",Table1[[#This Row],[예약일(확정)]]+7)</f>
        <v/>
      </c>
      <c r="P2680" s="11"/>
      <c r="Q2680" s="11"/>
      <c r="R2680" s="11"/>
      <c r="S2680" s="11"/>
      <c r="T2680" s="11"/>
      <c r="U2680" s="10"/>
    </row>
    <row r="2681" spans="1:21" ht="17">
      <c r="A2681" s="116" t="s">
        <v>1994</v>
      </c>
      <c r="B2681" s="112" t="s">
        <v>1993</v>
      </c>
      <c r="C2681" s="111"/>
      <c r="D2681" s="24" t="s">
        <v>4</v>
      </c>
      <c r="E2681" s="20" t="str">
        <f ca="1">IF(AND(J2681&lt;&gt;"", O2681&lt;&gt;"", TODAY() &gt; O2681, N2681=""), "포스팅 지연",
IF(N2681&lt;&gt;"", "포스팅 완료",
IF(M2681=TRUE, "시술 완료",
IF(L2681=TRUE, "콘텐츠 가이드 전송",
IF(NOT(ISBLANK(J2681)), "예약 확정",
IF(I2681=TRUE, "구글폼 회신",
IF(H2681=TRUE, "구글폼 전송",
IF(G2681=TRUE, "거절",
IF(F2681=TRUE, "회신 수신",
"태핑 완료 회신대기")))))
))))</f>
        <v>태핑 완료 회신대기</v>
      </c>
      <c r="F2681" s="22" t="b">
        <v>0</v>
      </c>
      <c r="G2681" s="22" t="b">
        <v>0</v>
      </c>
      <c r="H2681" s="22" t="b">
        <v>0</v>
      </c>
      <c r="I2681" s="22" t="b">
        <f>IF(COUNTIF([1]!Form_Responses1[[#All],[Instagram account
(ex. idenel_official - Do not put "@")]], LOWER(A2681)) &gt; 0, TRUE, FALSE)</f>
        <v>0</v>
      </c>
      <c r="J2681" s="23"/>
      <c r="K2681" s="20"/>
      <c r="L2681" s="22" t="b">
        <v>0</v>
      </c>
      <c r="M2681" s="22" t="b">
        <v>0</v>
      </c>
      <c r="N2681" s="20"/>
      <c r="O2681" s="21" t="str">
        <f>IF(ISBLANK(Table1[[#This Row],[예약일(확정)]]),"",Table1[[#This Row],[예약일(확정)]]+7)</f>
        <v/>
      </c>
      <c r="P2681" s="20"/>
      <c r="Q2681" s="20"/>
      <c r="R2681" s="20"/>
      <c r="S2681" s="20"/>
      <c r="T2681" s="20"/>
      <c r="U2681" s="19"/>
    </row>
    <row r="2682" spans="1:21" ht="17">
      <c r="A2682" s="119" t="s">
        <v>1992</v>
      </c>
      <c r="B2682" s="118" t="s">
        <v>1991</v>
      </c>
      <c r="C2682" s="121"/>
      <c r="D2682" s="15" t="s">
        <v>4</v>
      </c>
      <c r="E2682" s="11" t="str">
        <f ca="1">IF(AND(J2682&lt;&gt;"", O2682&lt;&gt;"", TODAY() &gt; O2682, N2682=""), "포스팅 지연",
IF(N2682&lt;&gt;"", "포스팅 완료",
IF(M2682=TRUE, "시술 완료",
IF(L2682=TRUE, "콘텐츠 가이드 전송",
IF(NOT(ISBLANK(J2682)), "예약 확정",
IF(I2682=TRUE, "구글폼 회신",
IF(H2682=TRUE, "구글폼 전송",
IF(G2682=TRUE, "거절",
IF(F2682=TRUE, "회신 수신",
"태핑 완료 회신대기")))))
))))</f>
        <v>태핑 완료 회신대기</v>
      </c>
      <c r="F2682" s="13" t="b">
        <v>0</v>
      </c>
      <c r="G2682" s="13" t="b">
        <v>0</v>
      </c>
      <c r="H2682" s="13" t="b">
        <v>0</v>
      </c>
      <c r="I2682" s="13" t="b">
        <f>IF(COUNTIF([1]!Form_Responses1[[#All],[Instagram account
(ex. idenel_official - Do not put "@")]], LOWER(A2682)) &gt; 0, TRUE, FALSE)</f>
        <v>0</v>
      </c>
      <c r="J2682" s="14"/>
      <c r="K2682" s="11"/>
      <c r="L2682" s="13" t="b">
        <v>0</v>
      </c>
      <c r="M2682" s="13" t="b">
        <v>0</v>
      </c>
      <c r="N2682" s="11"/>
      <c r="O2682" s="12" t="str">
        <f>IF(ISBLANK(Table1[[#This Row],[예약일(확정)]]),"",Table1[[#This Row],[예약일(확정)]]+7)</f>
        <v/>
      </c>
      <c r="P2682" s="11"/>
      <c r="Q2682" s="11"/>
      <c r="R2682" s="11"/>
      <c r="S2682" s="11"/>
      <c r="T2682" s="11"/>
      <c r="U2682" s="10"/>
    </row>
    <row r="2683" spans="1:21" ht="17">
      <c r="A2683" s="116" t="s">
        <v>1990</v>
      </c>
      <c r="B2683" s="112" t="s">
        <v>1989</v>
      </c>
      <c r="C2683" s="111"/>
      <c r="D2683" s="24" t="s">
        <v>4</v>
      </c>
      <c r="E2683" s="20" t="str">
        <f ca="1">IF(AND(J2683&lt;&gt;"", O2683&lt;&gt;"", TODAY() &gt; O2683, N2683=""), "포스팅 지연",
IF(N2683&lt;&gt;"", "포스팅 완료",
IF(M2683=TRUE, "시술 완료",
IF(L2683=TRUE, "콘텐츠 가이드 전송",
IF(NOT(ISBLANK(J2683)), "예약 확정",
IF(I2683=TRUE, "구글폼 회신",
IF(H2683=TRUE, "구글폼 전송",
IF(G2683=TRUE, "거절",
IF(F2683=TRUE, "회신 수신",
"태핑 완료 회신대기")))))
))))</f>
        <v>태핑 완료 회신대기</v>
      </c>
      <c r="F2683" s="22" t="b">
        <v>0</v>
      </c>
      <c r="G2683" s="22" t="b">
        <v>0</v>
      </c>
      <c r="H2683" s="22" t="b">
        <v>0</v>
      </c>
      <c r="I2683" s="22" t="b">
        <f>IF(COUNTIF([1]!Form_Responses1[[#All],[Instagram account
(ex. idenel_official - Do not put "@")]], LOWER(A2683)) &gt; 0, TRUE, FALSE)</f>
        <v>0</v>
      </c>
      <c r="J2683" s="23"/>
      <c r="K2683" s="20"/>
      <c r="L2683" s="22" t="b">
        <v>0</v>
      </c>
      <c r="M2683" s="22" t="b">
        <v>0</v>
      </c>
      <c r="N2683" s="20"/>
      <c r="O2683" s="21" t="str">
        <f>IF(ISBLANK(Table1[[#This Row],[예약일(확정)]]),"",Table1[[#This Row],[예약일(확정)]]+7)</f>
        <v/>
      </c>
      <c r="P2683" s="20"/>
      <c r="Q2683" s="20"/>
      <c r="R2683" s="20"/>
      <c r="S2683" s="20"/>
      <c r="T2683" s="20"/>
      <c r="U2683" s="19"/>
    </row>
    <row r="2684" spans="1:21" ht="17">
      <c r="A2684" s="119" t="s">
        <v>1988</v>
      </c>
      <c r="B2684" s="118" t="s">
        <v>1987</v>
      </c>
      <c r="C2684" s="121"/>
      <c r="D2684" s="15" t="s">
        <v>4</v>
      </c>
      <c r="E2684" s="11" t="str">
        <f ca="1">IF(AND(J2684&lt;&gt;"", O2684&lt;&gt;"", TODAY() &gt; O2684, N2684=""), "포스팅 지연",
IF(N2684&lt;&gt;"", "포스팅 완료",
IF(M2684=TRUE, "시술 완료",
IF(L2684=TRUE, "콘텐츠 가이드 전송",
IF(NOT(ISBLANK(J2684)), "예약 확정",
IF(I2684=TRUE, "구글폼 회신",
IF(H2684=TRUE, "구글폼 전송",
IF(G2684=TRUE, "거절",
IF(F2684=TRUE, "회신 수신",
"태핑 완료 회신대기")))))
))))</f>
        <v>태핑 완료 회신대기</v>
      </c>
      <c r="F2684" s="13" t="b">
        <v>0</v>
      </c>
      <c r="G2684" s="13" t="b">
        <v>0</v>
      </c>
      <c r="H2684" s="13" t="b">
        <v>0</v>
      </c>
      <c r="I2684" s="13" t="b">
        <f>IF(COUNTIF([1]!Form_Responses1[[#All],[Instagram account
(ex. idenel_official - Do not put "@")]], LOWER(A2684)) &gt; 0, TRUE, FALSE)</f>
        <v>0</v>
      </c>
      <c r="J2684" s="14"/>
      <c r="K2684" s="11"/>
      <c r="L2684" s="13" t="b">
        <v>0</v>
      </c>
      <c r="M2684" s="13" t="b">
        <v>0</v>
      </c>
      <c r="N2684" s="11"/>
      <c r="O2684" s="12" t="str">
        <f>IF(ISBLANK(Table1[[#This Row],[예약일(확정)]]),"",Table1[[#This Row],[예약일(확정)]]+7)</f>
        <v/>
      </c>
      <c r="P2684" s="11"/>
      <c r="Q2684" s="11"/>
      <c r="R2684" s="11"/>
      <c r="S2684" s="11"/>
      <c r="T2684" s="11"/>
      <c r="U2684" s="10"/>
    </row>
    <row r="2685" spans="1:21" ht="17">
      <c r="A2685" s="119" t="s">
        <v>1986</v>
      </c>
      <c r="B2685" s="102" t="s">
        <v>1985</v>
      </c>
      <c r="C2685" s="111"/>
      <c r="D2685" s="24" t="s">
        <v>4</v>
      </c>
      <c r="E2685" s="20" t="str">
        <f ca="1">IF(AND(J2685&lt;&gt;"", O2685&lt;&gt;"", TODAY() &gt; O2685, N2685=""), "포스팅 지연",
IF(N2685&lt;&gt;"", "포스팅 완료",
IF(M2685=TRUE, "시술 완료",
IF(L2685=TRUE, "콘텐츠 가이드 전송",
IF(NOT(ISBLANK(J2685)), "예약 확정",
IF(I2685=TRUE, "구글폼 회신",
IF(H2685=TRUE, "구글폼 전송",
IF(G2685=TRUE, "거절",
IF(F2685=TRUE, "회신 수신",
"태핑 완료 회신대기")))))
))))</f>
        <v>태핑 완료 회신대기</v>
      </c>
      <c r="F2685" s="22" t="b">
        <v>0</v>
      </c>
      <c r="G2685" s="22" t="b">
        <v>0</v>
      </c>
      <c r="H2685" s="22" t="b">
        <v>0</v>
      </c>
      <c r="I2685" s="22" t="b">
        <f>IF(COUNTIF([1]!Form_Responses1[[#All],[Instagram account
(ex. idenel_official - Do not put "@")]], LOWER(A2685)) &gt; 0, TRUE, FALSE)</f>
        <v>0</v>
      </c>
      <c r="J2685" s="23"/>
      <c r="K2685" s="20"/>
      <c r="L2685" s="22" t="b">
        <v>0</v>
      </c>
      <c r="M2685" s="22" t="b">
        <v>0</v>
      </c>
      <c r="N2685" s="20"/>
      <c r="O2685" s="21" t="str">
        <f>IF(ISBLANK(Table1[[#This Row],[예약일(확정)]]),"",Table1[[#This Row],[예약일(확정)]]+7)</f>
        <v/>
      </c>
      <c r="P2685" s="20"/>
      <c r="Q2685" s="20"/>
      <c r="R2685" s="20"/>
      <c r="S2685" s="20"/>
      <c r="T2685" s="20"/>
      <c r="U2685" s="19"/>
    </row>
    <row r="2686" spans="1:21" ht="17">
      <c r="A2686" s="119" t="s">
        <v>1984</v>
      </c>
      <c r="B2686" s="118" t="s">
        <v>1983</v>
      </c>
      <c r="C2686" s="121"/>
      <c r="D2686" s="15" t="s">
        <v>4</v>
      </c>
      <c r="E2686" s="11" t="str">
        <f ca="1">IF(AND(J2686&lt;&gt;"", O2686&lt;&gt;"", TODAY() &gt; O2686, N2686=""), "포스팅 지연",
IF(N2686&lt;&gt;"", "포스팅 완료",
IF(M2686=TRUE, "시술 완료",
IF(L2686=TRUE, "콘텐츠 가이드 전송",
IF(NOT(ISBLANK(J2686)), "예약 확정",
IF(I2686=TRUE, "구글폼 회신",
IF(H2686=TRUE, "구글폼 전송",
IF(G2686=TRUE, "거절",
IF(F2686=TRUE, "회신 수신",
"태핑 완료 회신대기")))))
))))</f>
        <v>태핑 완료 회신대기</v>
      </c>
      <c r="F2686" s="13" t="b">
        <v>0</v>
      </c>
      <c r="G2686" s="13" t="b">
        <v>0</v>
      </c>
      <c r="H2686" s="13" t="b">
        <v>0</v>
      </c>
      <c r="I2686" s="13" t="b">
        <f>IF(COUNTIF([1]!Form_Responses1[[#All],[Instagram account
(ex. idenel_official - Do not put "@")]], LOWER(A2686)) &gt; 0, TRUE, FALSE)</f>
        <v>0</v>
      </c>
      <c r="J2686" s="14"/>
      <c r="K2686" s="11"/>
      <c r="L2686" s="13" t="b">
        <v>0</v>
      </c>
      <c r="M2686" s="13" t="b">
        <v>0</v>
      </c>
      <c r="N2686" s="11"/>
      <c r="O2686" s="12" t="str">
        <f>IF(ISBLANK(Table1[[#This Row],[예약일(확정)]]),"",Table1[[#This Row],[예약일(확정)]]+7)</f>
        <v/>
      </c>
      <c r="P2686" s="11"/>
      <c r="Q2686" s="11"/>
      <c r="R2686" s="11"/>
      <c r="S2686" s="11"/>
      <c r="T2686" s="11"/>
      <c r="U2686" s="10"/>
    </row>
    <row r="2687" spans="1:21" ht="17">
      <c r="A2687" s="116" t="s">
        <v>1982</v>
      </c>
      <c r="B2687" s="120" t="s">
        <v>1981</v>
      </c>
      <c r="C2687" s="117"/>
      <c r="D2687" s="24" t="s">
        <v>4</v>
      </c>
      <c r="E2687" s="20" t="str">
        <f ca="1">IF(AND(J2687&lt;&gt;"", O2687&lt;&gt;"", TODAY() &gt; O2687, N2687=""), "포스팅 지연",
IF(N2687&lt;&gt;"", "포스팅 완료",
IF(M2687=TRUE, "시술 완료",
IF(L2687=TRUE, "콘텐츠 가이드 전송",
IF(NOT(ISBLANK(J2687)), "예약 확정",
IF(I2687=TRUE, "구글폼 회신",
IF(H2687=TRUE, "구글폼 전송",
IF(G2687=TRUE, "거절",
IF(F2687=TRUE, "회신 수신",
"태핑 완료 회신대기")))))
))))</f>
        <v>태핑 완료 회신대기</v>
      </c>
      <c r="F2687" s="22" t="b">
        <v>0</v>
      </c>
      <c r="G2687" s="22" t="b">
        <v>0</v>
      </c>
      <c r="H2687" s="22" t="b">
        <v>0</v>
      </c>
      <c r="I2687" s="22" t="b">
        <f>IF(COUNTIF([1]!Form_Responses1[[#All],[Instagram account
(ex. idenel_official - Do not put "@")]], LOWER(A2687)) &gt; 0, TRUE, FALSE)</f>
        <v>0</v>
      </c>
      <c r="J2687" s="23"/>
      <c r="K2687" s="20"/>
      <c r="L2687" s="22" t="b">
        <v>0</v>
      </c>
      <c r="M2687" s="22" t="b">
        <v>0</v>
      </c>
      <c r="N2687" s="20"/>
      <c r="O2687" s="21" t="str">
        <f>IF(ISBLANK(Table1[[#This Row],[예약일(확정)]]),"",Table1[[#This Row],[예약일(확정)]]+7)</f>
        <v/>
      </c>
      <c r="P2687" s="20"/>
      <c r="Q2687" s="20"/>
      <c r="R2687" s="20"/>
      <c r="S2687" s="20"/>
      <c r="T2687" s="20"/>
      <c r="U2687" s="19"/>
    </row>
    <row r="2688" spans="1:21" ht="17">
      <c r="A2688" s="116" t="s">
        <v>1980</v>
      </c>
      <c r="B2688" s="112" t="s">
        <v>1979</v>
      </c>
      <c r="C2688" s="101"/>
      <c r="D2688" s="15" t="s">
        <v>4</v>
      </c>
      <c r="E2688" s="11" t="str">
        <f ca="1">IF(AND(J2688&lt;&gt;"", O2688&lt;&gt;"", TODAY() &gt; O2688, N2688=""), "포스팅 지연",
IF(N2688&lt;&gt;"", "포스팅 완료",
IF(M2688=TRUE, "시술 완료",
IF(L2688=TRUE, "콘텐츠 가이드 전송",
IF(NOT(ISBLANK(J2688)), "예약 확정",
IF(I2688=TRUE, "구글폼 회신",
IF(H2688=TRUE, "구글폼 전송",
IF(G2688=TRUE, "거절",
IF(F2688=TRUE, "회신 수신",
"태핑 완료 회신대기")))))
))))</f>
        <v>태핑 완료 회신대기</v>
      </c>
      <c r="F2688" s="13" t="b">
        <v>0</v>
      </c>
      <c r="G2688" s="13" t="b">
        <v>0</v>
      </c>
      <c r="H2688" s="13" t="b">
        <v>0</v>
      </c>
      <c r="I2688" s="13" t="b">
        <f>IF(COUNTIF([1]!Form_Responses1[[#All],[Instagram account
(ex. idenel_official - Do not put "@")]], LOWER(A2688)) &gt; 0, TRUE, FALSE)</f>
        <v>0</v>
      </c>
      <c r="J2688" s="14"/>
      <c r="K2688" s="11"/>
      <c r="L2688" s="13" t="b">
        <v>0</v>
      </c>
      <c r="M2688" s="13" t="b">
        <v>0</v>
      </c>
      <c r="N2688" s="11"/>
      <c r="O2688" s="12" t="str">
        <f>IF(ISBLANK(Table1[[#This Row],[예약일(확정)]]),"",Table1[[#This Row],[예약일(확정)]]+7)</f>
        <v/>
      </c>
      <c r="P2688" s="11"/>
      <c r="Q2688" s="11"/>
      <c r="R2688" s="11"/>
      <c r="S2688" s="11"/>
      <c r="T2688" s="11"/>
      <c r="U2688" s="10"/>
    </row>
    <row r="2689" spans="1:21" ht="17">
      <c r="A2689" s="114" t="s">
        <v>1978</v>
      </c>
      <c r="B2689" s="112"/>
      <c r="C2689" s="111"/>
      <c r="D2689" s="24" t="s">
        <v>2</v>
      </c>
      <c r="E2689" s="20" t="s">
        <v>1977</v>
      </c>
      <c r="F2689" s="22" t="b">
        <v>0</v>
      </c>
      <c r="G2689" s="22" t="b">
        <v>0</v>
      </c>
      <c r="H2689" s="22" t="b">
        <v>0</v>
      </c>
      <c r="I2689" s="22" t="b">
        <f>IF(COUNTIF([1]!Form_Responses1[[#All],[Instagram account
(ex. idenel_official - Do not put "@")]], LOWER(A2689)) &gt; 0, TRUE, FALSE)</f>
        <v>0</v>
      </c>
      <c r="J2689" s="23">
        <v>45881.708333333336</v>
      </c>
      <c r="K2689" s="20"/>
      <c r="L2689" s="22" t="b">
        <v>0</v>
      </c>
      <c r="M2689" s="22" t="b">
        <v>0</v>
      </c>
      <c r="N2689" s="20"/>
      <c r="O2689" s="21">
        <f>IF(ISBLANK(Table1[[#This Row],[예약일(확정)]]),"",Table1[[#This Row],[예약일(확정)]]+7)</f>
        <v>45888.708333333336</v>
      </c>
      <c r="P2689" s="20"/>
      <c r="Q2689" s="20"/>
      <c r="R2689" s="20"/>
      <c r="S2689" s="20"/>
      <c r="T2689" s="20"/>
      <c r="U2689" s="19"/>
    </row>
    <row r="2690" spans="1:21" ht="17">
      <c r="A2690" s="18" t="s">
        <v>1976</v>
      </c>
      <c r="B2690" s="108" t="str">
        <f>"https://www.instagram.com/"&amp;A2690</f>
        <v>https://www.instagram.com/callme.moa</v>
      </c>
      <c r="C2690" s="107"/>
      <c r="D2690" s="15" t="s">
        <v>4</v>
      </c>
      <c r="E2690" s="11" t="str">
        <f ca="1">IF(AND(J2690&lt;&gt;"", O2690&lt;&gt;"", TODAY() &gt; O2690, N2690=""), "포스팅 지연",
IF(N2690&lt;&gt;"", "포스팅 완료",
IF(M2690=TRUE, "시술 완료",
IF(L2690=TRUE, "콘텐츠 가이드 전송",
IF(NOT(ISBLANK(J2690)), "예약 확정",
IF(I2690=TRUE, "구글폼 회신",
IF(H2690=TRUE, "구글폼 전송",
IF(G2690=TRUE, "거절",
IF(F2690=TRUE, "회신 수신",
"태핑 완료 회신대기")))))
))))</f>
        <v>태핑 완료 회신대기</v>
      </c>
      <c r="F2690" s="13" t="b">
        <v>0</v>
      </c>
      <c r="G2690" s="13" t="b">
        <v>0</v>
      </c>
      <c r="H2690" s="13" t="b">
        <v>0</v>
      </c>
      <c r="I2690" s="13" t="b">
        <f>IF(COUNTIF([1]!Form_Responses1[[#All],[Instagram account
(ex. idenel_official - Do not put "@")]], LOWER(A2690)) &gt; 0, TRUE, FALSE)</f>
        <v>0</v>
      </c>
      <c r="J2690" s="14"/>
      <c r="K2690" s="11"/>
      <c r="L2690" s="13" t="b">
        <v>0</v>
      </c>
      <c r="M2690" s="13" t="b">
        <v>0</v>
      </c>
      <c r="N2690" s="11"/>
      <c r="O2690" s="12" t="str">
        <f>IF(ISBLANK(Table1[[#This Row],[예약일(확정)]]),"",Table1[[#This Row],[예약일(확정)]]+7)</f>
        <v/>
      </c>
      <c r="P2690" s="11"/>
      <c r="Q2690" s="11"/>
      <c r="R2690" s="11"/>
      <c r="S2690" s="11"/>
      <c r="T2690" s="11"/>
      <c r="U2690" s="10"/>
    </row>
    <row r="2691" spans="1:21" ht="17">
      <c r="A2691" s="27" t="s">
        <v>1975</v>
      </c>
      <c r="B2691" s="110" t="str">
        <f>"https://www.instagram.com/"&amp;A2691</f>
        <v>https://www.instagram.com/alicerosegrd</v>
      </c>
      <c r="C2691" s="109"/>
      <c r="D2691" s="24" t="s">
        <v>4</v>
      </c>
      <c r="E2691" s="20" t="str">
        <f ca="1">IF(AND(J2691&lt;&gt;"", O2691&lt;&gt;"", TODAY() &gt; O2691, N2691=""), "포스팅 지연",
IF(N2691&lt;&gt;"", "포스팅 완료",
IF(M2691=TRUE, "시술 완료",
IF(L2691=TRUE, "콘텐츠 가이드 전송",
IF(NOT(ISBLANK(J2691)), "예약 확정",
IF(I2691=TRUE, "구글폼 회신",
IF(H2691=TRUE, "구글폼 전송",
IF(G2691=TRUE, "거절",
IF(F2691=TRUE, "회신 수신",
"태핑 완료 회신대기")))))
))))</f>
        <v>태핑 완료 회신대기</v>
      </c>
      <c r="F2691" s="22" t="b">
        <v>0</v>
      </c>
      <c r="G2691" s="22" t="b">
        <v>0</v>
      </c>
      <c r="H2691" s="22" t="b">
        <v>0</v>
      </c>
      <c r="I2691" s="22" t="b">
        <f>IF(COUNTIF([1]!Form_Responses1[[#All],[Instagram account
(ex. idenel_official - Do not put "@")]], LOWER(A2691)) &gt; 0, TRUE, FALSE)</f>
        <v>0</v>
      </c>
      <c r="J2691" s="23"/>
      <c r="K2691" s="20"/>
      <c r="L2691" s="22" t="b">
        <v>0</v>
      </c>
      <c r="M2691" s="22" t="b">
        <v>0</v>
      </c>
      <c r="N2691" s="20"/>
      <c r="O2691" s="21" t="str">
        <f>IF(ISBLANK(Table1[[#This Row],[예약일(확정)]]),"",Table1[[#This Row],[예약일(확정)]]+7)</f>
        <v/>
      </c>
      <c r="P2691" s="20"/>
      <c r="Q2691" s="20"/>
      <c r="R2691" s="20"/>
      <c r="S2691" s="20"/>
      <c r="T2691" s="20"/>
      <c r="U2691" s="19"/>
    </row>
    <row r="2692" spans="1:21" ht="17">
      <c r="A2692" s="18" t="s">
        <v>1974</v>
      </c>
      <c r="B2692" s="108" t="str">
        <f>"https://www.instagram.com/"&amp;A2692</f>
        <v>https://www.instagram.com/busrakoseofficial</v>
      </c>
      <c r="C2692" s="107"/>
      <c r="D2692" s="15" t="s">
        <v>4</v>
      </c>
      <c r="E2692" s="11" t="str">
        <f ca="1">IF(AND(J2692&lt;&gt;"", O2692&lt;&gt;"", TODAY() &gt; O2692, N2692=""), "포스팅 지연",
IF(N2692&lt;&gt;"", "포스팅 완료",
IF(M2692=TRUE, "시술 완료",
IF(L2692=TRUE, "콘텐츠 가이드 전송",
IF(NOT(ISBLANK(J2692)), "예약 확정",
IF(I2692=TRUE, "구글폼 회신",
IF(H2692=TRUE, "구글폼 전송",
IF(G2692=TRUE, "거절",
IF(F2692=TRUE, "회신 수신",
"태핑 완료 회신대기")))))
))))</f>
        <v>태핑 완료 회신대기</v>
      </c>
      <c r="F2692" s="13" t="b">
        <v>0</v>
      </c>
      <c r="G2692" s="13" t="b">
        <v>0</v>
      </c>
      <c r="H2692" s="13" t="b">
        <v>0</v>
      </c>
      <c r="I2692" s="13" t="b">
        <f>IF(COUNTIF([1]!Form_Responses1[[#All],[Instagram account
(ex. idenel_official - Do not put "@")]], LOWER(A2692)) &gt; 0, TRUE, FALSE)</f>
        <v>0</v>
      </c>
      <c r="J2692" s="14"/>
      <c r="K2692" s="11"/>
      <c r="L2692" s="13" t="b">
        <v>0</v>
      </c>
      <c r="M2692" s="13" t="b">
        <v>0</v>
      </c>
      <c r="N2692" s="11"/>
      <c r="O2692" s="12" t="str">
        <f>IF(ISBLANK(Table1[[#This Row],[예약일(확정)]]),"",Table1[[#This Row],[예약일(확정)]]+7)</f>
        <v/>
      </c>
      <c r="P2692" s="11"/>
      <c r="Q2692" s="11"/>
      <c r="R2692" s="11"/>
      <c r="S2692" s="11"/>
      <c r="T2692" s="11"/>
      <c r="U2692" s="10"/>
    </row>
    <row r="2693" spans="1:21" ht="17">
      <c r="A2693" s="27" t="s">
        <v>1973</v>
      </c>
      <c r="B2693" s="110" t="str">
        <f>"https://www.instagram.com/"&amp;A2693</f>
        <v>https://www.instagram.com/winnicka</v>
      </c>
      <c r="C2693" s="109"/>
      <c r="D2693" s="24" t="s">
        <v>4</v>
      </c>
      <c r="E2693" s="20" t="str">
        <f ca="1">IF(AND(J2693&lt;&gt;"", O2693&lt;&gt;"", TODAY() &gt; O2693, N2693=""), "포스팅 지연",
IF(N2693&lt;&gt;"", "포스팅 완료",
IF(M2693=TRUE, "시술 완료",
IF(L2693=TRUE, "콘텐츠 가이드 전송",
IF(NOT(ISBLANK(J2693)), "예약 확정",
IF(I2693=TRUE, "구글폼 회신",
IF(H2693=TRUE, "구글폼 전송",
IF(G2693=TRUE, "거절",
IF(F2693=TRUE, "회신 수신",
"태핑 완료 회신대기")))))
))))</f>
        <v>태핑 완료 회신대기</v>
      </c>
      <c r="F2693" s="22" t="b">
        <v>0</v>
      </c>
      <c r="G2693" s="22" t="b">
        <v>0</v>
      </c>
      <c r="H2693" s="22" t="b">
        <v>0</v>
      </c>
      <c r="I2693" s="22" t="b">
        <f>IF(COUNTIF([1]!Form_Responses1[[#All],[Instagram account
(ex. idenel_official - Do not put "@")]], LOWER(A2693)) &gt; 0, TRUE, FALSE)</f>
        <v>0</v>
      </c>
      <c r="J2693" s="23"/>
      <c r="K2693" s="20"/>
      <c r="L2693" s="22" t="b">
        <v>0</v>
      </c>
      <c r="M2693" s="22" t="b">
        <v>0</v>
      </c>
      <c r="N2693" s="20"/>
      <c r="O2693" s="21" t="str">
        <f>IF(ISBLANK(Table1[[#This Row],[예약일(확정)]]),"",Table1[[#This Row],[예약일(확정)]]+7)</f>
        <v/>
      </c>
      <c r="P2693" s="20"/>
      <c r="Q2693" s="20"/>
      <c r="R2693" s="20"/>
      <c r="S2693" s="20"/>
      <c r="T2693" s="20"/>
      <c r="U2693" s="19"/>
    </row>
    <row r="2694" spans="1:21" ht="17">
      <c r="A2694" s="18" t="s">
        <v>1972</v>
      </c>
      <c r="B2694" s="108" t="str">
        <f>"https://www.instagram.com/"&amp;A2694</f>
        <v>https://www.instagram.com/caricakez</v>
      </c>
      <c r="C2694" s="107"/>
      <c r="D2694" s="15" t="s">
        <v>4</v>
      </c>
      <c r="E2694" s="11" t="str">
        <f ca="1">IF(AND(J2694&lt;&gt;"", O2694&lt;&gt;"", TODAY() &gt; O2694, N2694=""), "포스팅 지연",
IF(N2694&lt;&gt;"", "포스팅 완료",
IF(M2694=TRUE, "시술 완료",
IF(L2694=TRUE, "콘텐츠 가이드 전송",
IF(NOT(ISBLANK(J2694)), "예약 확정",
IF(I2694=TRUE, "구글폼 회신",
IF(H2694=TRUE, "구글폼 전송",
IF(G2694=TRUE, "거절",
IF(F2694=TRUE, "회신 수신",
"태핑 완료 회신대기")))))
))))</f>
        <v>태핑 완료 회신대기</v>
      </c>
      <c r="F2694" s="13" t="b">
        <v>0</v>
      </c>
      <c r="G2694" s="13" t="b">
        <v>0</v>
      </c>
      <c r="H2694" s="13" t="b">
        <v>0</v>
      </c>
      <c r="I2694" s="13" t="b">
        <f>IF(COUNTIF([1]!Form_Responses1[[#All],[Instagram account
(ex. idenel_official - Do not put "@")]], LOWER(A2694)) &gt; 0, TRUE, FALSE)</f>
        <v>0</v>
      </c>
      <c r="J2694" s="14"/>
      <c r="K2694" s="11"/>
      <c r="L2694" s="13" t="b">
        <v>0</v>
      </c>
      <c r="M2694" s="13" t="b">
        <v>0</v>
      </c>
      <c r="N2694" s="11"/>
      <c r="O2694" s="12" t="str">
        <f>IF(ISBLANK(Table1[[#This Row],[예약일(확정)]]),"",Table1[[#This Row],[예약일(확정)]]+7)</f>
        <v/>
      </c>
      <c r="P2694" s="11"/>
      <c r="Q2694" s="11"/>
      <c r="R2694" s="11"/>
      <c r="S2694" s="11"/>
      <c r="T2694" s="11"/>
      <c r="U2694" s="10"/>
    </row>
    <row r="2695" spans="1:21" ht="17">
      <c r="A2695" s="27" t="s">
        <v>1971</v>
      </c>
      <c r="B2695" s="110" t="str">
        <f>"https://www.instagram.com/"&amp;A2695</f>
        <v>https://www.instagram.com/badgerkml</v>
      </c>
      <c r="C2695" s="109"/>
      <c r="D2695" s="24" t="s">
        <v>4</v>
      </c>
      <c r="E2695" s="20" t="str">
        <f ca="1">IF(AND(J2695&lt;&gt;"", O2695&lt;&gt;"", TODAY() &gt; O2695, N2695=""), "포스팅 지연",
IF(N2695&lt;&gt;"", "포스팅 완료",
IF(M2695=TRUE, "시술 완료",
IF(L2695=TRUE, "콘텐츠 가이드 전송",
IF(NOT(ISBLANK(J2695)), "예약 확정",
IF(I2695=TRUE, "구글폼 회신",
IF(H2695=TRUE, "구글폼 전송",
IF(G2695=TRUE, "거절",
IF(F2695=TRUE, "회신 수신",
"태핑 완료 회신대기")))))
))))</f>
        <v>태핑 완료 회신대기</v>
      </c>
      <c r="F2695" s="22" t="b">
        <v>0</v>
      </c>
      <c r="G2695" s="22" t="b">
        <v>0</v>
      </c>
      <c r="H2695" s="22" t="b">
        <v>0</v>
      </c>
      <c r="I2695" s="22" t="b">
        <f>IF(COUNTIF([1]!Form_Responses1[[#All],[Instagram account
(ex. idenel_official - Do not put "@")]], LOWER(A2695)) &gt; 0, TRUE, FALSE)</f>
        <v>0</v>
      </c>
      <c r="J2695" s="23"/>
      <c r="K2695" s="20"/>
      <c r="L2695" s="22" t="b">
        <v>0</v>
      </c>
      <c r="M2695" s="22" t="b">
        <v>0</v>
      </c>
      <c r="N2695" s="20"/>
      <c r="O2695" s="21" t="str">
        <f>IF(ISBLANK(Table1[[#This Row],[예약일(확정)]]),"",Table1[[#This Row],[예약일(확정)]]+7)</f>
        <v/>
      </c>
      <c r="P2695" s="20"/>
      <c r="Q2695" s="20"/>
      <c r="R2695" s="20"/>
      <c r="S2695" s="20"/>
      <c r="T2695" s="20"/>
      <c r="U2695" s="19"/>
    </row>
    <row r="2696" spans="1:21" ht="17">
      <c r="A2696" s="18" t="s">
        <v>1970</v>
      </c>
      <c r="B2696" s="108" t="str">
        <f>"https://www.instagram.com/"&amp;A2696</f>
        <v>https://www.instagram.com/kodirjon_in_korea</v>
      </c>
      <c r="C2696" s="107"/>
      <c r="D2696" s="15" t="s">
        <v>4</v>
      </c>
      <c r="E2696" s="11" t="str">
        <f ca="1">IF(AND(J2696&lt;&gt;"", O2696&lt;&gt;"", TODAY() &gt; O2696, N2696=""), "포스팅 지연",
IF(N2696&lt;&gt;"", "포스팅 완료",
IF(M2696=TRUE, "시술 완료",
IF(L2696=TRUE, "콘텐츠 가이드 전송",
IF(NOT(ISBLANK(J2696)), "예약 확정",
IF(I2696=TRUE, "구글폼 회신",
IF(H2696=TRUE, "구글폼 전송",
IF(G2696=TRUE, "거절",
IF(F2696=TRUE, "회신 수신",
"태핑 완료 회신대기")))))
))))</f>
        <v>포스팅 지연</v>
      </c>
      <c r="F2696" s="13" t="b">
        <v>1</v>
      </c>
      <c r="G2696" s="13" t="b">
        <v>0</v>
      </c>
      <c r="H2696" s="13" t="b">
        <v>1</v>
      </c>
      <c r="I2696" s="13" t="b">
        <v>1</v>
      </c>
      <c r="J2696" s="14">
        <v>45883.604166666664</v>
      </c>
      <c r="K2696" s="11"/>
      <c r="L2696" s="13" t="b">
        <v>0</v>
      </c>
      <c r="M2696" s="13" t="b">
        <v>0</v>
      </c>
      <c r="N2696" s="11"/>
      <c r="O2696" s="12">
        <f>IF(ISBLANK(Table1[[#This Row],[예약일(확정)]]),"",Table1[[#This Row],[예약일(확정)]]+7)</f>
        <v>45890.604166666664</v>
      </c>
      <c r="P2696" s="11"/>
      <c r="Q2696" s="11"/>
      <c r="R2696" s="11"/>
      <c r="S2696" s="11"/>
      <c r="T2696" s="11"/>
      <c r="U2696" s="10"/>
    </row>
    <row r="2697" spans="1:21" ht="17">
      <c r="A2697" s="114" t="s">
        <v>1969</v>
      </c>
      <c r="B2697" s="112"/>
      <c r="C2697" s="111"/>
      <c r="D2697" s="24" t="s">
        <v>2</v>
      </c>
      <c r="E2697" s="20" t="str">
        <f ca="1">IF(AND(J2697&lt;&gt;"", O2697&lt;&gt;"", TODAY() &gt; O2697, N2697=""), "포스팅 지연",
IF(N2697&lt;&gt;"", "포스팅 완료",
IF(M2697=TRUE, "시술 완료",
IF(L2697=TRUE, "콘텐츠 가이드 전송",
IF(NOT(ISBLANK(J2697)), "예약 확정",
IF(I2697=TRUE, "구글폼 회신",
IF(H2697=TRUE, "구글폼 전송",
IF(G2697=TRUE, "거절",
IF(F2697=TRUE, "회신 수신",
"태핑 완료 회신대기")))))
))))</f>
        <v>포스팅 완료</v>
      </c>
      <c r="F2697" s="22" t="b">
        <v>0</v>
      </c>
      <c r="G2697" s="22" t="b">
        <v>0</v>
      </c>
      <c r="H2697" s="22" t="b">
        <v>0</v>
      </c>
      <c r="I2697" s="22" t="b">
        <f>IF(COUNTIF([1]!Form_Responses1[[#All],[Instagram account
(ex. idenel_official - Do not put "@")]], LOWER(A2697)) &gt; 0, TRUE, FALSE)</f>
        <v>0</v>
      </c>
      <c r="J2697" s="23">
        <v>45890.458333333336</v>
      </c>
      <c r="K2697" s="20" t="s">
        <v>339</v>
      </c>
      <c r="L2697" s="22" t="b">
        <v>0</v>
      </c>
      <c r="M2697" s="22" t="b">
        <v>0</v>
      </c>
      <c r="N2697" s="33" t="s">
        <v>1968</v>
      </c>
      <c r="O2697" s="21">
        <f>IF(ISBLANK(Table1[[#This Row],[예약일(확정)]]),"",Table1[[#This Row],[예약일(확정)]]+7)</f>
        <v>45897.458333333336</v>
      </c>
      <c r="P2697" s="20"/>
      <c r="Q2697" s="20"/>
      <c r="R2697" s="20"/>
      <c r="S2697" s="20"/>
      <c r="T2697" s="20"/>
      <c r="U2697" s="19"/>
    </row>
    <row r="2698" spans="1:21" ht="17">
      <c r="A2698" s="115" t="s">
        <v>1967</v>
      </c>
      <c r="B2698" s="102"/>
      <c r="C2698" s="101"/>
      <c r="D2698" s="15" t="s">
        <v>2</v>
      </c>
      <c r="E2698" s="11" t="str">
        <f ca="1">IF(AND(J2698&lt;&gt;"", O2698&lt;&gt;"", TODAY() &gt; O2698, N2698=""), "포스팅 지연",
IF(N2698&lt;&gt;"", "포스팅 완료",
IF(M2698=TRUE, "시술 완료",
IF(L2698=TRUE, "콘텐츠 가이드 전송",
IF(NOT(ISBLANK(J2698)), "예약 확정",
IF(I2698=TRUE, "구글폼 회신",
IF(H2698=TRUE, "구글폼 전송",
IF(G2698=TRUE, "거절",
IF(F2698=TRUE, "회신 수신",
"태핑 완료 회신대기")))))
))))</f>
        <v>포스팅 지연</v>
      </c>
      <c r="F2698" s="13" t="b">
        <v>0</v>
      </c>
      <c r="G2698" s="13" t="b">
        <v>0</v>
      </c>
      <c r="H2698" s="13" t="b">
        <v>0</v>
      </c>
      <c r="I2698" s="13" t="b">
        <f>IF(COUNTIF([1]!Form_Responses1[[#All],[Instagram account
(ex. idenel_official - Do not put "@")]], LOWER(A2698)) &gt; 0, TRUE, FALSE)</f>
        <v>0</v>
      </c>
      <c r="J2698" s="14">
        <v>45882.666666666664</v>
      </c>
      <c r="K2698" s="11"/>
      <c r="L2698" s="13" t="b">
        <v>0</v>
      </c>
      <c r="M2698" s="13" t="b">
        <v>0</v>
      </c>
      <c r="N2698" s="11"/>
      <c r="O2698" s="12">
        <f>IF(ISBLANK(Table1[[#This Row],[예약일(확정)]]),"",Table1[[#This Row],[예약일(확정)]]+7)</f>
        <v>45889.666666666664</v>
      </c>
      <c r="P2698" s="11"/>
      <c r="Q2698" s="11"/>
      <c r="R2698" s="11"/>
      <c r="S2698" s="11"/>
      <c r="T2698" s="11"/>
      <c r="U2698" s="10"/>
    </row>
    <row r="2699" spans="1:21" ht="17">
      <c r="A2699" s="114" t="s">
        <v>1966</v>
      </c>
      <c r="B2699" s="112"/>
      <c r="C2699" s="111"/>
      <c r="D2699" s="24" t="s">
        <v>2</v>
      </c>
      <c r="E2699" s="20" t="str">
        <f ca="1">IF(AND(J2699&lt;&gt;"", O2699&lt;&gt;"", TODAY() &gt; O2699, N2699=""), "포스팅 지연",
IF(N2699&lt;&gt;"", "포스팅 완료",
IF(M2699=TRUE, "시술 완료",
IF(L2699=TRUE, "콘텐츠 가이드 전송",
IF(NOT(ISBLANK(J2699)), "예약 확정",
IF(I2699=TRUE, "구글폼 회신",
IF(H2699=TRUE, "구글폼 전송",
IF(G2699=TRUE, "거절",
IF(F2699=TRUE, "회신 수신",
"태핑 완료 회신대기")))))
))))</f>
        <v>포스팅 완료</v>
      </c>
      <c r="F2699" s="22" t="b">
        <v>0</v>
      </c>
      <c r="G2699" s="22" t="b">
        <v>0</v>
      </c>
      <c r="H2699" s="22" t="b">
        <v>0</v>
      </c>
      <c r="I2699" s="22" t="b">
        <f>IF(COUNTIF([1]!Form_Responses1[[#All],[Instagram account
(ex. idenel_official - Do not put "@")]], LOWER(A2699)) &gt; 0, TRUE, FALSE)</f>
        <v>0</v>
      </c>
      <c r="J2699" s="23">
        <v>45889.479166666664</v>
      </c>
      <c r="K2699" s="20" t="s">
        <v>111</v>
      </c>
      <c r="L2699" s="22" t="b">
        <v>0</v>
      </c>
      <c r="M2699" s="22" t="b">
        <v>0</v>
      </c>
      <c r="N2699" s="33" t="s">
        <v>1965</v>
      </c>
      <c r="O2699" s="21">
        <f>IF(ISBLANK(Table1[[#This Row],[예약일(확정)]]),"",Table1[[#This Row],[예약일(확정)]]+7)</f>
        <v>45896.479166666664</v>
      </c>
      <c r="P2699" s="20"/>
      <c r="Q2699" s="20"/>
      <c r="R2699" s="20"/>
      <c r="S2699" s="20"/>
      <c r="T2699" s="20"/>
      <c r="U2699" s="19"/>
    </row>
    <row r="2700" spans="1:21" ht="17">
      <c r="A2700" s="115" t="s">
        <v>1964</v>
      </c>
      <c r="B2700" s="102"/>
      <c r="C2700" s="101"/>
      <c r="D2700" s="15" t="s">
        <v>2</v>
      </c>
      <c r="E2700" s="11" t="str">
        <f ca="1">IF(AND(J2700&lt;&gt;"", O2700&lt;&gt;"", TODAY() &gt; O2700, N2700=""), "포스팅 지연",
IF(N2700&lt;&gt;"", "포스팅 완료",
IF(M2700=TRUE, "시술 완료",
IF(L2700=TRUE, "콘텐츠 가이드 전송",
IF(NOT(ISBLANK(J2700)), "예약 확정",
IF(I2700=TRUE, "구글폼 회신",
IF(H2700=TRUE, "구글폼 전송",
IF(G2700=TRUE, "거절",
IF(F2700=TRUE, "회신 수신",
"태핑 완료 회신대기")))))
))))</f>
        <v>포스팅 완료</v>
      </c>
      <c r="F2700" s="13" t="b">
        <v>0</v>
      </c>
      <c r="G2700" s="13" t="b">
        <v>0</v>
      </c>
      <c r="H2700" s="13" t="b">
        <v>0</v>
      </c>
      <c r="I2700" s="13" t="b">
        <f>IF(COUNTIF([1]!Form_Responses1[[#All],[Instagram account
(ex. idenel_official - Do not put "@")]], LOWER(A2700)) &gt; 0, TRUE, FALSE)</f>
        <v>0</v>
      </c>
      <c r="J2700" s="14">
        <v>45883.625</v>
      </c>
      <c r="K2700" s="11" t="s">
        <v>111</v>
      </c>
      <c r="L2700" s="13" t="b">
        <v>0</v>
      </c>
      <c r="M2700" s="13" t="b">
        <v>0</v>
      </c>
      <c r="N2700" s="58" t="s">
        <v>1963</v>
      </c>
      <c r="O2700" s="12">
        <f>IF(ISBLANK(Table1[[#This Row],[예약일(확정)]]),"",Table1[[#This Row],[예약일(확정)]]+7)</f>
        <v>45890.625</v>
      </c>
      <c r="P2700" s="11"/>
      <c r="Q2700" s="11"/>
      <c r="R2700" s="11"/>
      <c r="S2700" s="11"/>
      <c r="T2700" s="11" t="s">
        <v>1962</v>
      </c>
      <c r="U2700" s="10"/>
    </row>
    <row r="2701" spans="1:21" ht="17">
      <c r="A2701" s="119" t="s">
        <v>1961</v>
      </c>
      <c r="B2701" s="102" t="s">
        <v>1960</v>
      </c>
      <c r="C2701" s="111"/>
      <c r="D2701" s="24" t="s">
        <v>4</v>
      </c>
      <c r="E2701" s="20" t="str">
        <f ca="1">IF(AND(J2701&lt;&gt;"", O2701&lt;&gt;"", TODAY() &gt; O2701, N2701=""), "포스팅 지연",
IF(N2701&lt;&gt;"", "포스팅 완료",
IF(M2701=TRUE, "시술 완료",
IF(L2701=TRUE, "콘텐츠 가이드 전송",
IF(NOT(ISBLANK(J2701)), "예약 확정",
IF(I2701=TRUE, "구글폼 회신",
IF(H2701=TRUE, "구글폼 전송",
IF(G2701=TRUE, "거절",
IF(F2701=TRUE, "회신 수신",
"태핑 완료 회신대기")))))
))))</f>
        <v>태핑 완료 회신대기</v>
      </c>
      <c r="F2701" s="22" t="b">
        <v>0</v>
      </c>
      <c r="G2701" s="22" t="b">
        <v>0</v>
      </c>
      <c r="H2701" s="22" t="b">
        <v>0</v>
      </c>
      <c r="I2701" s="22" t="b">
        <f>IF(COUNTIF([1]!Form_Responses1[[#All],[Instagram account
(ex. idenel_official - Do not put "@")]], LOWER(A2701)) &gt; 0, TRUE, FALSE)</f>
        <v>0</v>
      </c>
      <c r="J2701" s="23"/>
      <c r="K2701" s="20"/>
      <c r="L2701" s="22" t="b">
        <v>0</v>
      </c>
      <c r="M2701" s="22" t="b">
        <v>0</v>
      </c>
      <c r="N2701" s="20"/>
      <c r="O2701" s="21" t="str">
        <f>IF(ISBLANK(Table1[[#This Row],[예약일(확정)]]),"",Table1[[#This Row],[예약일(확정)]]+7)</f>
        <v/>
      </c>
      <c r="P2701" s="20"/>
      <c r="Q2701" s="20"/>
      <c r="R2701" s="20"/>
      <c r="S2701" s="20"/>
      <c r="T2701" s="20"/>
      <c r="U2701" s="19"/>
    </row>
    <row r="2702" spans="1:21" ht="17">
      <c r="A2702" s="116" t="s">
        <v>1959</v>
      </c>
      <c r="B2702" s="120" t="s">
        <v>1958</v>
      </c>
      <c r="C2702" s="121"/>
      <c r="D2702" s="15" t="s">
        <v>4</v>
      </c>
      <c r="E2702" s="11" t="str">
        <f ca="1">IF(AND(J2702&lt;&gt;"", O2702&lt;&gt;"", TODAY() &gt; O2702, N2702=""), "포스팅 지연",
IF(N2702&lt;&gt;"", "포스팅 완료",
IF(M2702=TRUE, "시술 완료",
IF(L2702=TRUE, "콘텐츠 가이드 전송",
IF(NOT(ISBLANK(J2702)), "예약 확정",
IF(I2702=TRUE, "구글폼 회신",
IF(H2702=TRUE, "구글폼 전송",
IF(G2702=TRUE, "거절",
IF(F2702=TRUE, "회신 수신",
"태핑 완료 회신대기")))))
))))</f>
        <v>회신 수신</v>
      </c>
      <c r="F2702" s="13" t="b">
        <v>1</v>
      </c>
      <c r="G2702" s="13" t="b">
        <v>0</v>
      </c>
      <c r="H2702" s="13" t="b">
        <v>0</v>
      </c>
      <c r="I2702" s="13" t="b">
        <f>IF(COUNTIF([1]!Form_Responses1[[#All],[Instagram account
(ex. idenel_official - Do not put "@")]], LOWER(A2702)) &gt; 0, TRUE, FALSE)</f>
        <v>0</v>
      </c>
      <c r="J2702" s="14"/>
      <c r="K2702" s="11"/>
      <c r="L2702" s="13" t="b">
        <v>0</v>
      </c>
      <c r="M2702" s="13" t="b">
        <v>0</v>
      </c>
      <c r="N2702" s="11"/>
      <c r="O2702" s="12" t="str">
        <f>IF(ISBLANK(Table1[[#This Row],[예약일(확정)]]),"",Table1[[#This Row],[예약일(확정)]]+7)</f>
        <v/>
      </c>
      <c r="P2702" s="11"/>
      <c r="Q2702" s="11"/>
      <c r="R2702" s="11"/>
      <c r="S2702" s="11"/>
      <c r="T2702" s="11"/>
      <c r="U2702" s="10"/>
    </row>
    <row r="2703" spans="1:21" ht="17">
      <c r="A2703" s="119" t="s">
        <v>1957</v>
      </c>
      <c r="B2703" s="102" t="s">
        <v>1956</v>
      </c>
      <c r="C2703" s="111"/>
      <c r="D2703" s="24" t="s">
        <v>4</v>
      </c>
      <c r="E2703" s="20" t="str">
        <f ca="1">IF(AND(J2703&lt;&gt;"", O2703&lt;&gt;"", TODAY() &gt; O2703, N2703=""), "포스팅 지연",
IF(N2703&lt;&gt;"", "포스팅 완료",
IF(M2703=TRUE, "시술 완료",
IF(L2703=TRUE, "콘텐츠 가이드 전송",
IF(NOT(ISBLANK(J2703)), "예약 확정",
IF(I2703=TRUE, "구글폼 회신",
IF(H2703=TRUE, "구글폼 전송",
IF(G2703=TRUE, "거절",
IF(F2703=TRUE, "회신 수신",
"태핑 완료 회신대기")))))
))))</f>
        <v>회신 수신</v>
      </c>
      <c r="F2703" s="22" t="b">
        <v>1</v>
      </c>
      <c r="G2703" s="22" t="b">
        <v>0</v>
      </c>
      <c r="H2703" s="22" t="b">
        <v>0</v>
      </c>
      <c r="I2703" s="22" t="b">
        <f>IF(COUNTIF([1]!Form_Responses1[[#All],[Instagram account
(ex. idenel_official - Do not put "@")]], LOWER(A2703)) &gt; 0, TRUE, FALSE)</f>
        <v>0</v>
      </c>
      <c r="J2703" s="23"/>
      <c r="K2703" s="20"/>
      <c r="L2703" s="22" t="b">
        <v>0</v>
      </c>
      <c r="M2703" s="22" t="b">
        <v>0</v>
      </c>
      <c r="N2703" s="20"/>
      <c r="O2703" s="21" t="str">
        <f>IF(ISBLANK(Table1[[#This Row],[예약일(확정)]]),"",Table1[[#This Row],[예약일(확정)]]+7)</f>
        <v/>
      </c>
      <c r="P2703" s="20"/>
      <c r="Q2703" s="20"/>
      <c r="R2703" s="20"/>
      <c r="S2703" s="20"/>
      <c r="T2703" s="20"/>
      <c r="U2703" s="19"/>
    </row>
    <row r="2704" spans="1:21" ht="17">
      <c r="A2704" s="116" t="s">
        <v>1955</v>
      </c>
      <c r="B2704" s="120" t="s">
        <v>1954</v>
      </c>
      <c r="C2704" s="121"/>
      <c r="D2704" s="15" t="s">
        <v>4</v>
      </c>
      <c r="E2704" s="11" t="str">
        <f ca="1">IF(AND(J2704&lt;&gt;"", O2704&lt;&gt;"", TODAY() &gt; O2704, N2704=""), "포스팅 지연",
IF(N2704&lt;&gt;"", "포스팅 완료",
IF(M2704=TRUE, "시술 완료",
IF(L2704=TRUE, "콘텐츠 가이드 전송",
IF(NOT(ISBLANK(J2704)), "예약 확정",
IF(I2704=TRUE, "구글폼 회신",
IF(H2704=TRUE, "구글폼 전송",
IF(G2704=TRUE, "거절",
IF(F2704=TRUE, "회신 수신",
"태핑 완료 회신대기")))))
))))</f>
        <v>태핑 완료 회신대기</v>
      </c>
      <c r="F2704" s="13" t="b">
        <v>0</v>
      </c>
      <c r="G2704" s="13" t="b">
        <v>0</v>
      </c>
      <c r="H2704" s="13" t="b">
        <v>0</v>
      </c>
      <c r="I2704" s="13" t="b">
        <f>IF(COUNTIF([1]!Form_Responses1[[#All],[Instagram account
(ex. idenel_official - Do not put "@")]], LOWER(A2704)) &gt; 0, TRUE, FALSE)</f>
        <v>0</v>
      </c>
      <c r="J2704" s="14"/>
      <c r="K2704" s="11"/>
      <c r="L2704" s="13" t="b">
        <v>0</v>
      </c>
      <c r="M2704" s="13" t="b">
        <v>0</v>
      </c>
      <c r="N2704" s="11"/>
      <c r="O2704" s="12" t="str">
        <f>IF(ISBLANK(Table1[[#This Row],[예약일(확정)]]),"",Table1[[#This Row],[예약일(확정)]]+7)</f>
        <v/>
      </c>
      <c r="P2704" s="11"/>
      <c r="Q2704" s="11"/>
      <c r="R2704" s="11"/>
      <c r="S2704" s="11"/>
      <c r="T2704" s="11"/>
      <c r="U2704" s="10"/>
    </row>
    <row r="2705" spans="1:21" ht="17">
      <c r="A2705" s="116" t="s">
        <v>1953</v>
      </c>
      <c r="B2705" s="112" t="s">
        <v>1952</v>
      </c>
      <c r="C2705" s="111"/>
      <c r="D2705" s="24" t="s">
        <v>4</v>
      </c>
      <c r="E2705" s="20" t="str">
        <f ca="1">IF(AND(J2705&lt;&gt;"", O2705&lt;&gt;"", TODAY() &gt; O2705, N2705=""), "포스팅 지연",
IF(N2705&lt;&gt;"", "포스팅 완료",
IF(M2705=TRUE, "시술 완료",
IF(L2705=TRUE, "콘텐츠 가이드 전송",
IF(NOT(ISBLANK(J2705)), "예약 확정",
IF(I2705=TRUE, "구글폼 회신",
IF(H2705=TRUE, "구글폼 전송",
IF(G2705=TRUE, "거절",
IF(F2705=TRUE, "회신 수신",
"태핑 완료 회신대기")))))
))))</f>
        <v>태핑 완료 회신대기</v>
      </c>
      <c r="F2705" s="22" t="b">
        <v>0</v>
      </c>
      <c r="G2705" s="22" t="b">
        <v>0</v>
      </c>
      <c r="H2705" s="22" t="b">
        <v>0</v>
      </c>
      <c r="I2705" s="22" t="b">
        <f>IF(COUNTIF([1]!Form_Responses1[[#All],[Instagram account
(ex. idenel_official - Do not put "@")]], LOWER(A2705)) &gt; 0, TRUE, FALSE)</f>
        <v>0</v>
      </c>
      <c r="J2705" s="23"/>
      <c r="K2705" s="20"/>
      <c r="L2705" s="22" t="b">
        <v>0</v>
      </c>
      <c r="M2705" s="22" t="b">
        <v>0</v>
      </c>
      <c r="N2705" s="20"/>
      <c r="O2705" s="21" t="str">
        <f>IF(ISBLANK(Table1[[#This Row],[예약일(확정)]]),"",Table1[[#This Row],[예약일(확정)]]+7)</f>
        <v/>
      </c>
      <c r="P2705" s="20"/>
      <c r="Q2705" s="20"/>
      <c r="R2705" s="20"/>
      <c r="S2705" s="20"/>
      <c r="T2705" s="20"/>
      <c r="U2705" s="19"/>
    </row>
    <row r="2706" spans="1:21" ht="17">
      <c r="A2706" s="119" t="s">
        <v>1951</v>
      </c>
      <c r="B2706" s="118" t="s">
        <v>1950</v>
      </c>
      <c r="C2706" s="121"/>
      <c r="D2706" s="15" t="s">
        <v>4</v>
      </c>
      <c r="E2706" s="11" t="str">
        <f ca="1">IF(AND(J2706&lt;&gt;"", O2706&lt;&gt;"", TODAY() &gt; O2706, N2706=""), "포스팅 지연",
IF(N2706&lt;&gt;"", "포스팅 완료",
IF(M2706=TRUE, "시술 완료",
IF(L2706=TRUE, "콘텐츠 가이드 전송",
IF(NOT(ISBLANK(J2706)), "예약 확정",
IF(I2706=TRUE, "구글폼 회신",
IF(H2706=TRUE, "구글폼 전송",
IF(G2706=TRUE, "거절",
IF(F2706=TRUE, "회신 수신",
"태핑 완료 회신대기")))))
))))</f>
        <v>태핑 완료 회신대기</v>
      </c>
      <c r="F2706" s="13" t="b">
        <v>0</v>
      </c>
      <c r="G2706" s="13" t="b">
        <v>0</v>
      </c>
      <c r="H2706" s="13" t="b">
        <v>0</v>
      </c>
      <c r="I2706" s="13" t="b">
        <f>IF(COUNTIF([1]!Form_Responses1[[#All],[Instagram account
(ex. idenel_official - Do not put "@")]], LOWER(A2706)) &gt; 0, TRUE, FALSE)</f>
        <v>0</v>
      </c>
      <c r="J2706" s="14"/>
      <c r="K2706" s="11"/>
      <c r="L2706" s="13" t="b">
        <v>0</v>
      </c>
      <c r="M2706" s="13" t="b">
        <v>0</v>
      </c>
      <c r="N2706" s="11"/>
      <c r="O2706" s="12" t="str">
        <f>IF(ISBLANK(Table1[[#This Row],[예약일(확정)]]),"",Table1[[#This Row],[예약일(확정)]]+7)</f>
        <v/>
      </c>
      <c r="P2706" s="11"/>
      <c r="Q2706" s="11"/>
      <c r="R2706" s="11"/>
      <c r="S2706" s="11"/>
      <c r="T2706" s="11"/>
      <c r="U2706" s="10"/>
    </row>
    <row r="2707" spans="1:21" ht="17">
      <c r="A2707" s="119" t="s">
        <v>1949</v>
      </c>
      <c r="B2707" s="102" t="s">
        <v>1948</v>
      </c>
      <c r="C2707" s="111"/>
      <c r="D2707" s="24" t="s">
        <v>4</v>
      </c>
      <c r="E2707" s="20" t="str">
        <f ca="1">IF(AND(J2707&lt;&gt;"", O2707&lt;&gt;"", TODAY() &gt; O2707, N2707=""), "포스팅 지연",
IF(N2707&lt;&gt;"", "포스팅 완료",
IF(M2707=TRUE, "시술 완료",
IF(L2707=TRUE, "콘텐츠 가이드 전송",
IF(NOT(ISBLANK(J2707)), "예약 확정",
IF(I2707=TRUE, "구글폼 회신",
IF(H2707=TRUE, "구글폼 전송",
IF(G2707=TRUE, "거절",
IF(F2707=TRUE, "회신 수신",
"태핑 완료 회신대기")))))
))))</f>
        <v>구글폼 전송</v>
      </c>
      <c r="F2707" s="22" t="b">
        <v>1</v>
      </c>
      <c r="G2707" s="22" t="b">
        <v>0</v>
      </c>
      <c r="H2707" s="22" t="b">
        <v>1</v>
      </c>
      <c r="I2707" s="22" t="b">
        <f>IF(COUNTIF([1]!Form_Responses1[[#All],[Instagram account
(ex. idenel_official - Do not put "@")]], LOWER(A2707)) &gt; 0, TRUE, FALSE)</f>
        <v>0</v>
      </c>
      <c r="J2707" s="23"/>
      <c r="K2707" s="20"/>
      <c r="L2707" s="22" t="b">
        <v>0</v>
      </c>
      <c r="M2707" s="22" t="b">
        <v>0</v>
      </c>
      <c r="N2707" s="20"/>
      <c r="O2707" s="21" t="str">
        <f>IF(ISBLANK(Table1[[#This Row],[예약일(확정)]]),"",Table1[[#This Row],[예약일(확정)]]+7)</f>
        <v/>
      </c>
      <c r="P2707" s="20"/>
      <c r="Q2707" s="20"/>
      <c r="R2707" s="20"/>
      <c r="S2707" s="20"/>
      <c r="T2707" s="20"/>
      <c r="U2707" s="19"/>
    </row>
    <row r="2708" spans="1:21" ht="17">
      <c r="A2708" s="116" t="s">
        <v>1947</v>
      </c>
      <c r="B2708" s="120" t="s">
        <v>1946</v>
      </c>
      <c r="C2708" s="121"/>
      <c r="D2708" s="15" t="s">
        <v>4</v>
      </c>
      <c r="E2708" s="11" t="str">
        <f ca="1">IF(AND(J2708&lt;&gt;"", O2708&lt;&gt;"", TODAY() &gt; O2708, N2708=""), "포스팅 지연",
IF(N2708&lt;&gt;"", "포스팅 완료",
IF(M2708=TRUE, "시술 완료",
IF(L2708=TRUE, "콘텐츠 가이드 전송",
IF(NOT(ISBLANK(J2708)), "예약 확정",
IF(I2708=TRUE, "구글폼 회신",
IF(H2708=TRUE, "구글폼 전송",
IF(G2708=TRUE, "거절",
IF(F2708=TRUE, "회신 수신",
"태핑 완료 회신대기")))))
))))</f>
        <v>태핑 완료 회신대기</v>
      </c>
      <c r="F2708" s="13" t="b">
        <v>0</v>
      </c>
      <c r="G2708" s="13" t="b">
        <v>0</v>
      </c>
      <c r="H2708" s="13" t="b">
        <v>0</v>
      </c>
      <c r="I2708" s="13" t="b">
        <f>IF(COUNTIF([1]!Form_Responses1[[#All],[Instagram account
(ex. idenel_official - Do not put "@")]], LOWER(A2708)) &gt; 0, TRUE, FALSE)</f>
        <v>0</v>
      </c>
      <c r="J2708" s="14"/>
      <c r="K2708" s="11"/>
      <c r="L2708" s="13" t="b">
        <v>0</v>
      </c>
      <c r="M2708" s="13" t="b">
        <v>0</v>
      </c>
      <c r="N2708" s="11"/>
      <c r="O2708" s="12" t="str">
        <f>IF(ISBLANK(Table1[[#This Row],[예약일(확정)]]),"",Table1[[#This Row],[예약일(확정)]]+7)</f>
        <v/>
      </c>
      <c r="P2708" s="11"/>
      <c r="Q2708" s="11"/>
      <c r="R2708" s="11"/>
      <c r="S2708" s="11"/>
      <c r="T2708" s="11"/>
      <c r="U2708" s="10"/>
    </row>
    <row r="2709" spans="1:21" ht="17">
      <c r="A2709" s="119" t="s">
        <v>1945</v>
      </c>
      <c r="B2709" s="102" t="s">
        <v>1944</v>
      </c>
      <c r="C2709" s="111"/>
      <c r="D2709" s="24" t="s">
        <v>4</v>
      </c>
      <c r="E2709" s="20" t="str">
        <f ca="1">IF(AND(J2709&lt;&gt;"", O2709&lt;&gt;"", TODAY() &gt; O2709, N2709=""), "포스팅 지연",
IF(N2709&lt;&gt;"", "포스팅 완료",
IF(M2709=TRUE, "시술 완료",
IF(L2709=TRUE, "콘텐츠 가이드 전송",
IF(NOT(ISBLANK(J2709)), "예약 확정",
IF(I2709=TRUE, "구글폼 회신",
IF(H2709=TRUE, "구글폼 전송",
IF(G2709=TRUE, "거절",
IF(F2709=TRUE, "회신 수신",
"태핑 완료 회신대기")))))
))))</f>
        <v>태핑 완료 회신대기</v>
      </c>
      <c r="F2709" s="22" t="b">
        <v>0</v>
      </c>
      <c r="G2709" s="22" t="b">
        <v>0</v>
      </c>
      <c r="H2709" s="22" t="b">
        <v>0</v>
      </c>
      <c r="I2709" s="22" t="b">
        <f>IF(COUNTIF([1]!Form_Responses1[[#All],[Instagram account
(ex. idenel_official - Do not put "@")]], LOWER(A2709)) &gt; 0, TRUE, FALSE)</f>
        <v>0</v>
      </c>
      <c r="J2709" s="23"/>
      <c r="K2709" s="20"/>
      <c r="L2709" s="22" t="b">
        <v>0</v>
      </c>
      <c r="M2709" s="22" t="b">
        <v>0</v>
      </c>
      <c r="N2709" s="20"/>
      <c r="O2709" s="21" t="str">
        <f>IF(ISBLANK(Table1[[#This Row],[예약일(확정)]]),"",Table1[[#This Row],[예약일(확정)]]+7)</f>
        <v/>
      </c>
      <c r="P2709" s="20"/>
      <c r="Q2709" s="20"/>
      <c r="R2709" s="20"/>
      <c r="S2709" s="20"/>
      <c r="T2709" s="20"/>
      <c r="U2709" s="19"/>
    </row>
    <row r="2710" spans="1:21" ht="17">
      <c r="A2710" s="116" t="s">
        <v>1943</v>
      </c>
      <c r="B2710" s="120" t="s">
        <v>1942</v>
      </c>
      <c r="C2710" s="121"/>
      <c r="D2710" s="15" t="s">
        <v>4</v>
      </c>
      <c r="E2710" s="11" t="str">
        <f ca="1">IF(AND(J2710&lt;&gt;"", O2710&lt;&gt;"", TODAY() &gt; O2710, N2710=""), "포스팅 지연",
IF(N2710&lt;&gt;"", "포스팅 완료",
IF(M2710=TRUE, "시술 완료",
IF(L2710=TRUE, "콘텐츠 가이드 전송",
IF(NOT(ISBLANK(J2710)), "예약 확정",
IF(I2710=TRUE, "구글폼 회신",
IF(H2710=TRUE, "구글폼 전송",
IF(G2710=TRUE, "거절",
IF(F2710=TRUE, "회신 수신",
"태핑 완료 회신대기")))))
))))</f>
        <v>태핑 완료 회신대기</v>
      </c>
      <c r="F2710" s="13" t="b">
        <v>0</v>
      </c>
      <c r="G2710" s="13" t="b">
        <v>0</v>
      </c>
      <c r="H2710" s="13" t="b">
        <v>0</v>
      </c>
      <c r="I2710" s="13" t="b">
        <f>IF(COUNTIF([1]!Form_Responses1[[#All],[Instagram account
(ex. idenel_official - Do not put "@")]], LOWER(A2710)) &gt; 0, TRUE, FALSE)</f>
        <v>0</v>
      </c>
      <c r="J2710" s="14"/>
      <c r="K2710" s="11"/>
      <c r="L2710" s="13" t="b">
        <v>0</v>
      </c>
      <c r="M2710" s="13" t="b">
        <v>0</v>
      </c>
      <c r="N2710" s="11"/>
      <c r="O2710" s="12" t="str">
        <f>IF(ISBLANK(Table1[[#This Row],[예약일(확정)]]),"",Table1[[#This Row],[예약일(확정)]]+7)</f>
        <v/>
      </c>
      <c r="P2710" s="11"/>
      <c r="Q2710" s="11"/>
      <c r="R2710" s="11"/>
      <c r="S2710" s="11"/>
      <c r="T2710" s="11"/>
      <c r="U2710" s="10"/>
    </row>
    <row r="2711" spans="1:21" ht="17">
      <c r="A2711" s="119" t="s">
        <v>1941</v>
      </c>
      <c r="B2711" s="102" t="s">
        <v>1940</v>
      </c>
      <c r="C2711" s="111"/>
      <c r="D2711" s="24" t="s">
        <v>4</v>
      </c>
      <c r="E2711" s="20" t="str">
        <f ca="1">IF(AND(J2711&lt;&gt;"", O2711&lt;&gt;"", TODAY() &gt; O2711, N2711=""), "포스팅 지연",
IF(N2711&lt;&gt;"", "포스팅 완료",
IF(M2711=TRUE, "시술 완료",
IF(L2711=TRUE, "콘텐츠 가이드 전송",
IF(NOT(ISBLANK(J2711)), "예약 확정",
IF(I2711=TRUE, "구글폼 회신",
IF(H2711=TRUE, "구글폼 전송",
IF(G2711=TRUE, "거절",
IF(F2711=TRUE, "회신 수신",
"태핑 완료 회신대기")))))
))))</f>
        <v>태핑 완료 회신대기</v>
      </c>
      <c r="F2711" s="22" t="b">
        <v>0</v>
      </c>
      <c r="G2711" s="22" t="b">
        <v>0</v>
      </c>
      <c r="H2711" s="22" t="b">
        <v>0</v>
      </c>
      <c r="I2711" s="22" t="b">
        <f>IF(COUNTIF([1]!Form_Responses1[[#All],[Instagram account
(ex. idenel_official - Do not put "@")]], LOWER(A2711)) &gt; 0, TRUE, FALSE)</f>
        <v>0</v>
      </c>
      <c r="J2711" s="23"/>
      <c r="K2711" s="20"/>
      <c r="L2711" s="22" t="b">
        <v>0</v>
      </c>
      <c r="M2711" s="22" t="b">
        <v>0</v>
      </c>
      <c r="N2711" s="20"/>
      <c r="O2711" s="21" t="str">
        <f>IF(ISBLANK(Table1[[#This Row],[예약일(확정)]]),"",Table1[[#This Row],[예약일(확정)]]+7)</f>
        <v/>
      </c>
      <c r="P2711" s="20"/>
      <c r="Q2711" s="20"/>
      <c r="R2711" s="20"/>
      <c r="S2711" s="20"/>
      <c r="T2711" s="20"/>
      <c r="U2711" s="19"/>
    </row>
    <row r="2712" spans="1:21" ht="17">
      <c r="A2712" s="116" t="s">
        <v>1939</v>
      </c>
      <c r="B2712" s="112" t="s">
        <v>1938</v>
      </c>
      <c r="C2712" s="101"/>
      <c r="D2712" s="15" t="s">
        <v>4</v>
      </c>
      <c r="E2712" s="11" t="str">
        <f ca="1">IF(AND(J2712&lt;&gt;"", O2712&lt;&gt;"", TODAY() &gt; O2712, N2712=""), "포스팅 지연",
IF(N2712&lt;&gt;"", "포스팅 완료",
IF(M2712=TRUE, "시술 완료",
IF(L2712=TRUE, "콘텐츠 가이드 전송",
IF(NOT(ISBLANK(J2712)), "예약 확정",
IF(I2712=TRUE, "구글폼 회신",
IF(H2712=TRUE, "구글폼 전송",
IF(G2712=TRUE, "거절",
IF(F2712=TRUE, "회신 수신",
"태핑 완료 회신대기")))))
))))</f>
        <v>구글폼 전송</v>
      </c>
      <c r="F2712" s="13" t="b">
        <v>1</v>
      </c>
      <c r="G2712" s="13" t="b">
        <v>0</v>
      </c>
      <c r="H2712" s="13" t="b">
        <v>1</v>
      </c>
      <c r="I2712" s="13" t="b">
        <f>IF(COUNTIF([1]!Form_Responses1[[#All],[Instagram account
(ex. idenel_official - Do not put "@")]], LOWER(A2712)) &gt; 0, TRUE, FALSE)</f>
        <v>0</v>
      </c>
      <c r="J2712" s="14"/>
      <c r="K2712" s="11"/>
      <c r="L2712" s="13" t="b">
        <v>0</v>
      </c>
      <c r="M2712" s="13" t="b">
        <v>0</v>
      </c>
      <c r="N2712" s="11"/>
      <c r="O2712" s="12" t="str">
        <f>IF(ISBLANK(Table1[[#This Row],[예약일(확정)]]),"",Table1[[#This Row],[예약일(확정)]]+7)</f>
        <v/>
      </c>
      <c r="P2712" s="11"/>
      <c r="Q2712" s="11"/>
      <c r="R2712" s="11"/>
      <c r="S2712" s="11"/>
      <c r="T2712" s="11"/>
      <c r="U2712" s="10"/>
    </row>
    <row r="2713" spans="1:21" ht="17">
      <c r="A2713" s="116" t="s">
        <v>1937</v>
      </c>
      <c r="B2713" s="120" t="s">
        <v>1936</v>
      </c>
      <c r="C2713" s="117"/>
      <c r="D2713" s="24" t="s">
        <v>4</v>
      </c>
      <c r="E2713" s="20" t="str">
        <f ca="1">IF(AND(J2713&lt;&gt;"", O2713&lt;&gt;"", TODAY() &gt; O2713, N2713=""), "포스팅 지연",
IF(N2713&lt;&gt;"", "포스팅 완료",
IF(M2713=TRUE, "시술 완료",
IF(L2713=TRUE, "콘텐츠 가이드 전송",
IF(NOT(ISBLANK(J2713)), "예약 확정",
IF(I2713=TRUE, "구글폼 회신",
IF(H2713=TRUE, "구글폼 전송",
IF(G2713=TRUE, "거절",
IF(F2713=TRUE, "회신 수신",
"태핑 완료 회신대기")))))
))))</f>
        <v>회신 수신</v>
      </c>
      <c r="F2713" s="22" t="b">
        <v>1</v>
      </c>
      <c r="G2713" s="22" t="b">
        <v>0</v>
      </c>
      <c r="H2713" s="22" t="b">
        <v>0</v>
      </c>
      <c r="I2713" s="22" t="b">
        <f>IF(COUNTIF([1]!Form_Responses1[[#All],[Instagram account
(ex. idenel_official - Do not put "@")]], LOWER(A2713)) &gt; 0, TRUE, FALSE)</f>
        <v>0</v>
      </c>
      <c r="J2713" s="23"/>
      <c r="K2713" s="20"/>
      <c r="L2713" s="22" t="b">
        <v>0</v>
      </c>
      <c r="M2713" s="22" t="b">
        <v>0</v>
      </c>
      <c r="N2713" s="20"/>
      <c r="O2713" s="21" t="str">
        <f>IF(ISBLANK(Table1[[#This Row],[예약일(확정)]]),"",Table1[[#This Row],[예약일(확정)]]+7)</f>
        <v/>
      </c>
      <c r="P2713" s="20"/>
      <c r="Q2713" s="20"/>
      <c r="R2713" s="20"/>
      <c r="S2713" s="20"/>
      <c r="T2713" s="20"/>
      <c r="U2713" s="19"/>
    </row>
    <row r="2714" spans="1:21" ht="17">
      <c r="A2714" s="119" t="s">
        <v>1935</v>
      </c>
      <c r="B2714" s="102" t="s">
        <v>1934</v>
      </c>
      <c r="C2714" s="101"/>
      <c r="D2714" s="15" t="s">
        <v>4</v>
      </c>
      <c r="E2714" s="11" t="str">
        <f ca="1">IF(AND(J2714&lt;&gt;"", O2714&lt;&gt;"", TODAY() &gt; O2714, N2714=""), "포스팅 지연",
IF(N2714&lt;&gt;"", "포스팅 완료",
IF(M2714=TRUE, "시술 완료",
IF(L2714=TRUE, "콘텐츠 가이드 전송",
IF(NOT(ISBLANK(J2714)), "예약 확정",
IF(I2714=TRUE, "구글폼 회신",
IF(H2714=TRUE, "구글폼 전송",
IF(G2714=TRUE, "거절",
IF(F2714=TRUE, "회신 수신",
"태핑 완료 회신대기")))))
))))</f>
        <v>태핑 완료 회신대기</v>
      </c>
      <c r="F2714" s="13" t="b">
        <v>0</v>
      </c>
      <c r="G2714" s="13" t="b">
        <v>0</v>
      </c>
      <c r="H2714" s="13" t="b">
        <v>0</v>
      </c>
      <c r="I2714" s="13" t="b">
        <f>IF(COUNTIF([1]!Form_Responses1[[#All],[Instagram account
(ex. idenel_official - Do not put "@")]], LOWER(A2714)) &gt; 0, TRUE, FALSE)</f>
        <v>0</v>
      </c>
      <c r="J2714" s="14"/>
      <c r="K2714" s="11"/>
      <c r="L2714" s="13" t="b">
        <v>0</v>
      </c>
      <c r="M2714" s="13" t="b">
        <v>0</v>
      </c>
      <c r="N2714" s="11"/>
      <c r="O2714" s="12" t="str">
        <f>IF(ISBLANK(Table1[[#This Row],[예약일(확정)]]),"",Table1[[#This Row],[예약일(확정)]]+7)</f>
        <v/>
      </c>
      <c r="P2714" s="11"/>
      <c r="Q2714" s="11"/>
      <c r="R2714" s="11"/>
      <c r="S2714" s="11"/>
      <c r="T2714" s="11"/>
      <c r="U2714" s="10"/>
    </row>
    <row r="2715" spans="1:21" ht="17">
      <c r="A2715" s="119" t="s">
        <v>1933</v>
      </c>
      <c r="B2715" s="118" t="s">
        <v>1932</v>
      </c>
      <c r="C2715" s="117"/>
      <c r="D2715" s="24" t="s">
        <v>4</v>
      </c>
      <c r="E2715" s="20" t="str">
        <f ca="1">IF(AND(J2715&lt;&gt;"", O2715&lt;&gt;"", TODAY() &gt; O2715, N2715=""), "포스팅 지연",
IF(N2715&lt;&gt;"", "포스팅 완료",
IF(M2715=TRUE, "시술 완료",
IF(L2715=TRUE, "콘텐츠 가이드 전송",
IF(NOT(ISBLANK(J2715)), "예약 확정",
IF(I2715=TRUE, "구글폼 회신",
IF(H2715=TRUE, "구글폼 전송",
IF(G2715=TRUE, "거절",
IF(F2715=TRUE, "회신 수신",
"태핑 완료 회신대기")))))
))))</f>
        <v>태핑 완료 회신대기</v>
      </c>
      <c r="F2715" s="22" t="b">
        <v>0</v>
      </c>
      <c r="G2715" s="22" t="b">
        <v>0</v>
      </c>
      <c r="H2715" s="22" t="b">
        <v>0</v>
      </c>
      <c r="I2715" s="22" t="b">
        <f>IF(COUNTIF([1]!Form_Responses1[[#All],[Instagram account
(ex. idenel_official - Do not put "@")]], LOWER(A2715)) &gt; 0, TRUE, FALSE)</f>
        <v>0</v>
      </c>
      <c r="J2715" s="23"/>
      <c r="K2715" s="20"/>
      <c r="L2715" s="22" t="b">
        <v>0</v>
      </c>
      <c r="M2715" s="22" t="b">
        <v>0</v>
      </c>
      <c r="N2715" s="20"/>
      <c r="O2715" s="21" t="str">
        <f>IF(ISBLANK(Table1[[#This Row],[예약일(확정)]]),"",Table1[[#This Row],[예약일(확정)]]+7)</f>
        <v/>
      </c>
      <c r="P2715" s="20"/>
      <c r="Q2715" s="20"/>
      <c r="R2715" s="20"/>
      <c r="S2715" s="20"/>
      <c r="T2715" s="20"/>
      <c r="U2715" s="19"/>
    </row>
    <row r="2716" spans="1:21" ht="17">
      <c r="A2716" s="116" t="s">
        <v>1931</v>
      </c>
      <c r="B2716" s="112" t="s">
        <v>1930</v>
      </c>
      <c r="C2716" s="101"/>
      <c r="D2716" s="15" t="s">
        <v>4</v>
      </c>
      <c r="E2716" s="11" t="str">
        <f ca="1">IF(AND(J2716&lt;&gt;"", O2716&lt;&gt;"", TODAY() &gt; O2716, N2716=""), "포스팅 지연",
IF(N2716&lt;&gt;"", "포스팅 완료",
IF(M2716=TRUE, "시술 완료",
IF(L2716=TRUE, "콘텐츠 가이드 전송",
IF(NOT(ISBLANK(J2716)), "예약 확정",
IF(I2716=TRUE, "구글폼 회신",
IF(H2716=TRUE, "구글폼 전송",
IF(G2716=TRUE, "거절",
IF(F2716=TRUE, "회신 수신",
"태핑 완료 회신대기")))))
))))</f>
        <v>태핑 완료 회신대기</v>
      </c>
      <c r="F2716" s="13" t="b">
        <v>0</v>
      </c>
      <c r="G2716" s="13" t="b">
        <v>0</v>
      </c>
      <c r="H2716" s="13" t="b">
        <v>0</v>
      </c>
      <c r="I2716" s="13" t="b">
        <f>IF(COUNTIF([1]!Form_Responses1[[#All],[Instagram account
(ex. idenel_official - Do not put "@")]], LOWER(A2716)) &gt; 0, TRUE, FALSE)</f>
        <v>0</v>
      </c>
      <c r="J2716" s="14"/>
      <c r="K2716" s="11"/>
      <c r="L2716" s="13" t="b">
        <v>0</v>
      </c>
      <c r="M2716" s="13" t="b">
        <v>0</v>
      </c>
      <c r="N2716" s="11"/>
      <c r="O2716" s="12" t="str">
        <f>IF(ISBLANK(Table1[[#This Row],[예약일(확정)]]),"",Table1[[#This Row],[예약일(확정)]]+7)</f>
        <v/>
      </c>
      <c r="P2716" s="11"/>
      <c r="Q2716" s="11"/>
      <c r="R2716" s="11"/>
      <c r="S2716" s="11"/>
      <c r="T2716" s="11"/>
      <c r="U2716" s="10"/>
    </row>
    <row r="2717" spans="1:21" ht="17">
      <c r="A2717" s="119" t="s">
        <v>1929</v>
      </c>
      <c r="B2717" s="118" t="s">
        <v>1928</v>
      </c>
      <c r="C2717" s="117"/>
      <c r="D2717" s="24" t="s">
        <v>4</v>
      </c>
      <c r="E2717" s="20" t="str">
        <f ca="1">IF(AND(J2717&lt;&gt;"", O2717&lt;&gt;"", TODAY() &gt; O2717, N2717=""), "포스팅 지연",
IF(N2717&lt;&gt;"", "포스팅 완료",
IF(M2717=TRUE, "시술 완료",
IF(L2717=TRUE, "콘텐츠 가이드 전송",
IF(NOT(ISBLANK(J2717)), "예약 확정",
IF(I2717=TRUE, "구글폼 회신",
IF(H2717=TRUE, "구글폼 전송",
IF(G2717=TRUE, "거절",
IF(F2717=TRUE, "회신 수신",
"태핑 완료 회신대기")))))
))))</f>
        <v>태핑 완료 회신대기</v>
      </c>
      <c r="F2717" s="22" t="b">
        <v>0</v>
      </c>
      <c r="G2717" s="22" t="b">
        <v>0</v>
      </c>
      <c r="H2717" s="22" t="b">
        <v>0</v>
      </c>
      <c r="I2717" s="22" t="b">
        <f>IF(COUNTIF([1]!Form_Responses1[[#All],[Instagram account
(ex. idenel_official - Do not put "@")]], LOWER(A2717)) &gt; 0, TRUE, FALSE)</f>
        <v>0</v>
      </c>
      <c r="J2717" s="23"/>
      <c r="K2717" s="20"/>
      <c r="L2717" s="22" t="b">
        <v>0</v>
      </c>
      <c r="M2717" s="22" t="b">
        <v>0</v>
      </c>
      <c r="N2717" s="20"/>
      <c r="O2717" s="21" t="str">
        <f>IF(ISBLANK(Table1[[#This Row],[예약일(확정)]]),"",Table1[[#This Row],[예약일(확정)]]+7)</f>
        <v/>
      </c>
      <c r="P2717" s="20"/>
      <c r="Q2717" s="20"/>
      <c r="R2717" s="20"/>
      <c r="S2717" s="20"/>
      <c r="T2717" s="20"/>
      <c r="U2717" s="19"/>
    </row>
    <row r="2718" spans="1:21" ht="17">
      <c r="A2718" s="116" t="s">
        <v>1927</v>
      </c>
      <c r="B2718" s="112" t="s">
        <v>1926</v>
      </c>
      <c r="C2718" s="101"/>
      <c r="D2718" s="15" t="s">
        <v>4</v>
      </c>
      <c r="E2718" s="11" t="str">
        <f ca="1">IF(AND(J2718&lt;&gt;"", O2718&lt;&gt;"", TODAY() &gt; O2718, N2718=""), "포스팅 지연",
IF(N2718&lt;&gt;"", "포스팅 완료",
IF(M2718=TRUE, "시술 완료",
IF(L2718=TRUE, "콘텐츠 가이드 전송",
IF(NOT(ISBLANK(J2718)), "예약 확정",
IF(I2718=TRUE, "구글폼 회신",
IF(H2718=TRUE, "구글폼 전송",
IF(G2718=TRUE, "거절",
IF(F2718=TRUE, "회신 수신",
"태핑 완료 회신대기")))))
))))</f>
        <v>태핑 완료 회신대기</v>
      </c>
      <c r="F2718" s="13" t="b">
        <v>0</v>
      </c>
      <c r="G2718" s="13" t="b">
        <v>0</v>
      </c>
      <c r="H2718" s="13" t="b">
        <v>0</v>
      </c>
      <c r="I2718" s="13" t="b">
        <f>IF(COUNTIF([1]!Form_Responses1[[#All],[Instagram account
(ex. idenel_official - Do not put "@")]], LOWER(A2718)) &gt; 0, TRUE, FALSE)</f>
        <v>0</v>
      </c>
      <c r="J2718" s="14"/>
      <c r="K2718" s="11"/>
      <c r="L2718" s="13" t="b">
        <v>0</v>
      </c>
      <c r="M2718" s="13" t="b">
        <v>0</v>
      </c>
      <c r="N2718" s="11"/>
      <c r="O2718" s="12" t="str">
        <f>IF(ISBLANK(Table1[[#This Row],[예약일(확정)]]),"",Table1[[#This Row],[예약일(확정)]]+7)</f>
        <v/>
      </c>
      <c r="P2718" s="11"/>
      <c r="Q2718" s="11"/>
      <c r="R2718" s="11"/>
      <c r="S2718" s="11"/>
      <c r="T2718" s="11"/>
      <c r="U2718" s="10"/>
    </row>
    <row r="2719" spans="1:21" ht="17">
      <c r="A2719" s="119" t="s">
        <v>1925</v>
      </c>
      <c r="B2719" s="118" t="s">
        <v>1924</v>
      </c>
      <c r="C2719" s="117"/>
      <c r="D2719" s="24" t="s">
        <v>4</v>
      </c>
      <c r="E2719" s="20" t="str">
        <f ca="1">IF(AND(J2719&lt;&gt;"", O2719&lt;&gt;"", TODAY() &gt; O2719, N2719=""), "포스팅 지연",
IF(N2719&lt;&gt;"", "포스팅 완료",
IF(M2719=TRUE, "시술 완료",
IF(L2719=TRUE, "콘텐츠 가이드 전송",
IF(NOT(ISBLANK(J2719)), "예약 확정",
IF(I2719=TRUE, "구글폼 회신",
IF(H2719=TRUE, "구글폼 전송",
IF(G2719=TRUE, "거절",
IF(F2719=TRUE, "회신 수신",
"태핑 완료 회신대기")))))
))))</f>
        <v>회신 수신</v>
      </c>
      <c r="F2719" s="22" t="b">
        <v>1</v>
      </c>
      <c r="G2719" s="22" t="b">
        <v>0</v>
      </c>
      <c r="H2719" s="22" t="b">
        <v>0</v>
      </c>
      <c r="I2719" s="22" t="b">
        <f>IF(COUNTIF([1]!Form_Responses1[[#All],[Instagram account
(ex. idenel_official - Do not put "@")]], LOWER(A2719)) &gt; 0, TRUE, FALSE)</f>
        <v>0</v>
      </c>
      <c r="J2719" s="23"/>
      <c r="K2719" s="20"/>
      <c r="L2719" s="22" t="b">
        <v>0</v>
      </c>
      <c r="M2719" s="22" t="b">
        <v>0</v>
      </c>
      <c r="N2719" s="20"/>
      <c r="O2719" s="21" t="str">
        <f>IF(ISBLANK(Table1[[#This Row],[예약일(확정)]]),"",Table1[[#This Row],[예약일(확정)]]+7)</f>
        <v/>
      </c>
      <c r="P2719" s="20"/>
      <c r="Q2719" s="20"/>
      <c r="R2719" s="20"/>
      <c r="S2719" s="20"/>
      <c r="T2719" s="20"/>
      <c r="U2719" s="19"/>
    </row>
    <row r="2720" spans="1:21" ht="17">
      <c r="A2720" s="116" t="s">
        <v>1923</v>
      </c>
      <c r="B2720" s="112" t="s">
        <v>1922</v>
      </c>
      <c r="C2720" s="101"/>
      <c r="D2720" s="15" t="s">
        <v>4</v>
      </c>
      <c r="E2720" s="11" t="str">
        <f ca="1">IF(AND(J2720&lt;&gt;"", O2720&lt;&gt;"", TODAY() &gt; O2720, N2720=""), "포스팅 지연",
IF(N2720&lt;&gt;"", "포스팅 완료",
IF(M2720=TRUE, "시술 완료",
IF(L2720=TRUE, "콘텐츠 가이드 전송",
IF(NOT(ISBLANK(J2720)), "예약 확정",
IF(I2720=TRUE, "구글폼 회신",
IF(H2720=TRUE, "구글폼 전송",
IF(G2720=TRUE, "거절",
IF(F2720=TRUE, "회신 수신",
"태핑 완료 회신대기")))))
))))</f>
        <v>회신 수신</v>
      </c>
      <c r="F2720" s="13" t="b">
        <v>1</v>
      </c>
      <c r="G2720" s="13" t="b">
        <v>0</v>
      </c>
      <c r="H2720" s="13" t="b">
        <v>0</v>
      </c>
      <c r="I2720" s="13" t="b">
        <f>IF(COUNTIF([1]!Form_Responses1[[#All],[Instagram account
(ex. idenel_official - Do not put "@")]], LOWER(A2720)) &gt; 0, TRUE, FALSE)</f>
        <v>0</v>
      </c>
      <c r="J2720" s="14"/>
      <c r="K2720" s="11"/>
      <c r="L2720" s="13" t="b">
        <v>0</v>
      </c>
      <c r="M2720" s="13" t="b">
        <v>0</v>
      </c>
      <c r="N2720" s="11"/>
      <c r="O2720" s="12" t="str">
        <f>IF(ISBLANK(Table1[[#This Row],[예약일(확정)]]),"",Table1[[#This Row],[예약일(확정)]]+7)</f>
        <v/>
      </c>
      <c r="P2720" s="11"/>
      <c r="Q2720" s="11"/>
      <c r="R2720" s="11"/>
      <c r="S2720" s="11"/>
      <c r="T2720" s="11"/>
      <c r="U2720" s="10"/>
    </row>
    <row r="2721" spans="1:21" ht="17">
      <c r="A2721" s="119" t="s">
        <v>1921</v>
      </c>
      <c r="B2721" s="118" t="s">
        <v>1920</v>
      </c>
      <c r="C2721" s="117"/>
      <c r="D2721" s="24" t="s">
        <v>4</v>
      </c>
      <c r="E2721" s="20" t="str">
        <f ca="1">IF(AND(J2721&lt;&gt;"", O2721&lt;&gt;"", TODAY() &gt; O2721, N2721=""), "포스팅 지연",
IF(N2721&lt;&gt;"", "포스팅 완료",
IF(M2721=TRUE, "시술 완료",
IF(L2721=TRUE, "콘텐츠 가이드 전송",
IF(NOT(ISBLANK(J2721)), "예약 확정",
IF(I2721=TRUE, "구글폼 회신",
IF(H2721=TRUE, "구글폼 전송",
IF(G2721=TRUE, "거절",
IF(F2721=TRUE, "회신 수신",
"태핑 완료 회신대기")))))
))))</f>
        <v>태핑 완료 회신대기</v>
      </c>
      <c r="F2721" s="22" t="b">
        <v>0</v>
      </c>
      <c r="G2721" s="22" t="b">
        <v>0</v>
      </c>
      <c r="H2721" s="22" t="b">
        <v>0</v>
      </c>
      <c r="I2721" s="22" t="b">
        <f>IF(COUNTIF([1]!Form_Responses1[[#All],[Instagram account
(ex. idenel_official - Do not put "@")]], LOWER(A2721)) &gt; 0, TRUE, FALSE)</f>
        <v>0</v>
      </c>
      <c r="J2721" s="23"/>
      <c r="K2721" s="20"/>
      <c r="L2721" s="22" t="b">
        <v>0</v>
      </c>
      <c r="M2721" s="22" t="b">
        <v>0</v>
      </c>
      <c r="N2721" s="20"/>
      <c r="O2721" s="21" t="str">
        <f>IF(ISBLANK(Table1[[#This Row],[예약일(확정)]]),"",Table1[[#This Row],[예약일(확정)]]+7)</f>
        <v/>
      </c>
      <c r="P2721" s="20"/>
      <c r="Q2721" s="20"/>
      <c r="R2721" s="20"/>
      <c r="S2721" s="20"/>
      <c r="T2721" s="20"/>
      <c r="U2721" s="19"/>
    </row>
    <row r="2722" spans="1:21" ht="17">
      <c r="A2722" s="116" t="s">
        <v>1919</v>
      </c>
      <c r="B2722" s="112" t="s">
        <v>1918</v>
      </c>
      <c r="C2722" s="101"/>
      <c r="D2722" s="15" t="s">
        <v>4</v>
      </c>
      <c r="E2722" s="11" t="str">
        <f ca="1">IF(AND(J2722&lt;&gt;"", O2722&lt;&gt;"", TODAY() &gt; O2722, N2722=""), "포스팅 지연",
IF(N2722&lt;&gt;"", "포스팅 완료",
IF(M2722=TRUE, "시술 완료",
IF(L2722=TRUE, "콘텐츠 가이드 전송",
IF(NOT(ISBLANK(J2722)), "예약 확정",
IF(I2722=TRUE, "구글폼 회신",
IF(H2722=TRUE, "구글폼 전송",
IF(G2722=TRUE, "거절",
IF(F2722=TRUE, "회신 수신",
"태핑 완료 회신대기")))))
))))</f>
        <v>태핑 완료 회신대기</v>
      </c>
      <c r="F2722" s="13" t="b">
        <v>0</v>
      </c>
      <c r="G2722" s="13" t="b">
        <v>0</v>
      </c>
      <c r="H2722" s="13" t="b">
        <v>0</v>
      </c>
      <c r="I2722" s="13" t="b">
        <f>IF(COUNTIF([1]!Form_Responses1[[#All],[Instagram account
(ex. idenel_official - Do not put "@")]], LOWER(A2722)) &gt; 0, TRUE, FALSE)</f>
        <v>0</v>
      </c>
      <c r="J2722" s="14"/>
      <c r="K2722" s="11"/>
      <c r="L2722" s="13" t="b">
        <v>0</v>
      </c>
      <c r="M2722" s="13" t="b">
        <v>0</v>
      </c>
      <c r="N2722" s="11"/>
      <c r="O2722" s="12" t="str">
        <f>IF(ISBLANK(Table1[[#This Row],[예약일(확정)]]),"",Table1[[#This Row],[예약일(확정)]]+7)</f>
        <v/>
      </c>
      <c r="P2722" s="11"/>
      <c r="Q2722" s="11"/>
      <c r="R2722" s="11"/>
      <c r="S2722" s="11"/>
      <c r="T2722" s="11"/>
      <c r="U2722" s="10"/>
    </row>
    <row r="2723" spans="1:21" ht="17">
      <c r="A2723" s="119" t="s">
        <v>1917</v>
      </c>
      <c r="B2723" s="118" t="s">
        <v>1916</v>
      </c>
      <c r="C2723" s="117"/>
      <c r="D2723" s="24" t="s">
        <v>4</v>
      </c>
      <c r="E2723" s="20" t="str">
        <f ca="1">IF(AND(J2723&lt;&gt;"", O2723&lt;&gt;"", TODAY() &gt; O2723, N2723=""), "포스팅 지연",
IF(N2723&lt;&gt;"", "포스팅 완료",
IF(M2723=TRUE, "시술 완료",
IF(L2723=TRUE, "콘텐츠 가이드 전송",
IF(NOT(ISBLANK(J2723)), "예약 확정",
IF(I2723=TRUE, "구글폼 회신",
IF(H2723=TRUE, "구글폼 전송",
IF(G2723=TRUE, "거절",
IF(F2723=TRUE, "회신 수신",
"태핑 완료 회신대기")))))
))))</f>
        <v>태핑 완료 회신대기</v>
      </c>
      <c r="F2723" s="22" t="b">
        <v>0</v>
      </c>
      <c r="G2723" s="22" t="b">
        <v>0</v>
      </c>
      <c r="H2723" s="22" t="b">
        <v>0</v>
      </c>
      <c r="I2723" s="22" t="b">
        <f>IF(COUNTIF([1]!Form_Responses1[[#All],[Instagram account
(ex. idenel_official - Do not put "@")]], LOWER(A2723)) &gt; 0, TRUE, FALSE)</f>
        <v>0</v>
      </c>
      <c r="J2723" s="23"/>
      <c r="K2723" s="20"/>
      <c r="L2723" s="22" t="b">
        <v>0</v>
      </c>
      <c r="M2723" s="22" t="b">
        <v>0</v>
      </c>
      <c r="N2723" s="20"/>
      <c r="O2723" s="21" t="str">
        <f>IF(ISBLANK(Table1[[#This Row],[예약일(확정)]]),"",Table1[[#This Row],[예약일(확정)]]+7)</f>
        <v/>
      </c>
      <c r="P2723" s="20"/>
      <c r="Q2723" s="20"/>
      <c r="R2723" s="20"/>
      <c r="S2723" s="20"/>
      <c r="T2723" s="20"/>
      <c r="U2723" s="19"/>
    </row>
    <row r="2724" spans="1:21" ht="17">
      <c r="A2724" s="116" t="s">
        <v>1915</v>
      </c>
      <c r="B2724" s="112" t="s">
        <v>1914</v>
      </c>
      <c r="C2724" s="101"/>
      <c r="D2724" s="15" t="s">
        <v>4</v>
      </c>
      <c r="E2724" s="11" t="str">
        <f ca="1">IF(AND(J2724&lt;&gt;"", O2724&lt;&gt;"", TODAY() &gt; O2724, N2724=""), "포스팅 지연",
IF(N2724&lt;&gt;"", "포스팅 완료",
IF(M2724=TRUE, "시술 완료",
IF(L2724=TRUE, "콘텐츠 가이드 전송",
IF(NOT(ISBLANK(J2724)), "예약 확정",
IF(I2724=TRUE, "구글폼 회신",
IF(H2724=TRUE, "구글폼 전송",
IF(G2724=TRUE, "거절",
IF(F2724=TRUE, "회신 수신",
"태핑 완료 회신대기")))))
))))</f>
        <v>태핑 완료 회신대기</v>
      </c>
      <c r="F2724" s="13" t="b">
        <v>0</v>
      </c>
      <c r="G2724" s="13" t="b">
        <v>0</v>
      </c>
      <c r="H2724" s="13" t="b">
        <v>0</v>
      </c>
      <c r="I2724" s="13" t="b">
        <f>IF(COUNTIF([1]!Form_Responses1[[#All],[Instagram account
(ex. idenel_official - Do not put "@")]], LOWER(A2724)) &gt; 0, TRUE, FALSE)</f>
        <v>0</v>
      </c>
      <c r="J2724" s="14"/>
      <c r="K2724" s="11"/>
      <c r="L2724" s="13" t="b">
        <v>0</v>
      </c>
      <c r="M2724" s="13" t="b">
        <v>0</v>
      </c>
      <c r="N2724" s="11"/>
      <c r="O2724" s="12" t="str">
        <f>IF(ISBLANK(Table1[[#This Row],[예약일(확정)]]),"",Table1[[#This Row],[예약일(확정)]]+7)</f>
        <v/>
      </c>
      <c r="P2724" s="11"/>
      <c r="Q2724" s="11"/>
      <c r="R2724" s="11"/>
      <c r="S2724" s="11"/>
      <c r="T2724" s="11"/>
      <c r="U2724" s="10"/>
    </row>
    <row r="2725" spans="1:21" ht="17">
      <c r="A2725" s="119" t="s">
        <v>1913</v>
      </c>
      <c r="B2725" s="118" t="s">
        <v>1912</v>
      </c>
      <c r="C2725" s="117"/>
      <c r="D2725" s="24" t="s">
        <v>4</v>
      </c>
      <c r="E2725" s="20" t="str">
        <f ca="1">IF(AND(J2725&lt;&gt;"", O2725&lt;&gt;"", TODAY() &gt; O2725, N2725=""), "포스팅 지연",
IF(N2725&lt;&gt;"", "포스팅 완료",
IF(M2725=TRUE, "시술 완료",
IF(L2725=TRUE, "콘텐츠 가이드 전송",
IF(NOT(ISBLANK(J2725)), "예약 확정",
IF(I2725=TRUE, "구글폼 회신",
IF(H2725=TRUE, "구글폼 전송",
IF(G2725=TRUE, "거절",
IF(F2725=TRUE, "회신 수신",
"태핑 완료 회신대기")))))
))))</f>
        <v>태핑 완료 회신대기</v>
      </c>
      <c r="F2725" s="22" t="b">
        <v>0</v>
      </c>
      <c r="G2725" s="22" t="b">
        <v>0</v>
      </c>
      <c r="H2725" s="22" t="b">
        <v>0</v>
      </c>
      <c r="I2725" s="22" t="b">
        <f>IF(COUNTIF([1]!Form_Responses1[[#All],[Instagram account
(ex. idenel_official - Do not put "@")]], LOWER(A2725)) &gt; 0, TRUE, FALSE)</f>
        <v>0</v>
      </c>
      <c r="J2725" s="23"/>
      <c r="K2725" s="20"/>
      <c r="L2725" s="22" t="b">
        <v>0</v>
      </c>
      <c r="M2725" s="22" t="b">
        <v>0</v>
      </c>
      <c r="N2725" s="20"/>
      <c r="O2725" s="21" t="str">
        <f>IF(ISBLANK(Table1[[#This Row],[예약일(확정)]]),"",Table1[[#This Row],[예약일(확정)]]+7)</f>
        <v/>
      </c>
      <c r="P2725" s="20"/>
      <c r="Q2725" s="20"/>
      <c r="R2725" s="20"/>
      <c r="S2725" s="20"/>
      <c r="T2725" s="20"/>
      <c r="U2725" s="19"/>
    </row>
    <row r="2726" spans="1:21" ht="17">
      <c r="A2726" s="116" t="s">
        <v>1911</v>
      </c>
      <c r="B2726" s="112" t="s">
        <v>1910</v>
      </c>
      <c r="C2726" s="101"/>
      <c r="D2726" s="15" t="s">
        <v>4</v>
      </c>
      <c r="E2726" s="11" t="str">
        <f ca="1">IF(AND(J2726&lt;&gt;"", O2726&lt;&gt;"", TODAY() &gt; O2726, N2726=""), "포스팅 지연",
IF(N2726&lt;&gt;"", "포스팅 완료",
IF(M2726=TRUE, "시술 완료",
IF(L2726=TRUE, "콘텐츠 가이드 전송",
IF(NOT(ISBLANK(J2726)), "예약 확정",
IF(I2726=TRUE, "구글폼 회신",
IF(H2726=TRUE, "구글폼 전송",
IF(G2726=TRUE, "거절",
IF(F2726=TRUE, "회신 수신",
"태핑 완료 회신대기")))))
))))</f>
        <v>태핑 완료 회신대기</v>
      </c>
      <c r="F2726" s="13" t="b">
        <v>0</v>
      </c>
      <c r="G2726" s="13" t="b">
        <v>0</v>
      </c>
      <c r="H2726" s="13" t="b">
        <v>0</v>
      </c>
      <c r="I2726" s="13" t="b">
        <f>IF(COUNTIF([1]!Form_Responses1[[#All],[Instagram account
(ex. idenel_official - Do not put "@")]], LOWER(A2726)) &gt; 0, TRUE, FALSE)</f>
        <v>0</v>
      </c>
      <c r="J2726" s="14"/>
      <c r="K2726" s="11"/>
      <c r="L2726" s="13" t="b">
        <v>0</v>
      </c>
      <c r="M2726" s="13" t="b">
        <v>0</v>
      </c>
      <c r="N2726" s="11"/>
      <c r="O2726" s="12" t="str">
        <f>IF(ISBLANK(Table1[[#This Row],[예약일(확정)]]),"",Table1[[#This Row],[예약일(확정)]]+7)</f>
        <v/>
      </c>
      <c r="P2726" s="11"/>
      <c r="Q2726" s="11"/>
      <c r="R2726" s="11"/>
      <c r="S2726" s="11"/>
      <c r="T2726" s="11"/>
      <c r="U2726" s="10"/>
    </row>
    <row r="2727" spans="1:21" ht="17">
      <c r="A2727" s="119" t="s">
        <v>1909</v>
      </c>
      <c r="B2727" s="118" t="s">
        <v>1908</v>
      </c>
      <c r="C2727" s="117"/>
      <c r="D2727" s="24" t="s">
        <v>4</v>
      </c>
      <c r="E2727" s="20" t="str">
        <f ca="1">IF(AND(J2727&lt;&gt;"", O2727&lt;&gt;"", TODAY() &gt; O2727, N2727=""), "포스팅 지연",
IF(N2727&lt;&gt;"", "포스팅 완료",
IF(M2727=TRUE, "시술 완료",
IF(L2727=TRUE, "콘텐츠 가이드 전송",
IF(NOT(ISBLANK(J2727)), "예약 확정",
IF(I2727=TRUE, "구글폼 회신",
IF(H2727=TRUE, "구글폼 전송",
IF(G2727=TRUE, "거절",
IF(F2727=TRUE, "회신 수신",
"태핑 완료 회신대기")))))
))))</f>
        <v>태핑 완료 회신대기</v>
      </c>
      <c r="F2727" s="22" t="b">
        <v>0</v>
      </c>
      <c r="G2727" s="22" t="b">
        <v>0</v>
      </c>
      <c r="H2727" s="22" t="b">
        <v>0</v>
      </c>
      <c r="I2727" s="22" t="b">
        <f>IF(COUNTIF([1]!Form_Responses1[[#All],[Instagram account
(ex. idenel_official - Do not put "@")]], LOWER(A2727)) &gt; 0, TRUE, FALSE)</f>
        <v>0</v>
      </c>
      <c r="J2727" s="23"/>
      <c r="K2727" s="20"/>
      <c r="L2727" s="22" t="b">
        <v>0</v>
      </c>
      <c r="M2727" s="22" t="b">
        <v>0</v>
      </c>
      <c r="N2727" s="20"/>
      <c r="O2727" s="21" t="str">
        <f>IF(ISBLANK(Table1[[#This Row],[예약일(확정)]]),"",Table1[[#This Row],[예약일(확정)]]+7)</f>
        <v/>
      </c>
      <c r="P2727" s="20"/>
      <c r="Q2727" s="20"/>
      <c r="R2727" s="20"/>
      <c r="S2727" s="20"/>
      <c r="T2727" s="20"/>
      <c r="U2727" s="19"/>
    </row>
    <row r="2728" spans="1:21" ht="17">
      <c r="A2728" s="116" t="s">
        <v>1907</v>
      </c>
      <c r="B2728" s="112" t="s">
        <v>1906</v>
      </c>
      <c r="C2728" s="101"/>
      <c r="D2728" s="15" t="s">
        <v>4</v>
      </c>
      <c r="E2728" s="11" t="str">
        <f ca="1">IF(AND(J2728&lt;&gt;"", O2728&lt;&gt;"", TODAY() &gt; O2728, N2728=""), "포스팅 지연",
IF(N2728&lt;&gt;"", "포스팅 완료",
IF(M2728=TRUE, "시술 완료",
IF(L2728=TRUE, "콘텐츠 가이드 전송",
IF(NOT(ISBLANK(J2728)), "예약 확정",
IF(I2728=TRUE, "구글폼 회신",
IF(H2728=TRUE, "구글폼 전송",
IF(G2728=TRUE, "거절",
IF(F2728=TRUE, "회신 수신",
"태핑 완료 회신대기")))))
))))</f>
        <v>태핑 완료 회신대기</v>
      </c>
      <c r="F2728" s="13" t="b">
        <v>0</v>
      </c>
      <c r="G2728" s="13" t="b">
        <v>0</v>
      </c>
      <c r="H2728" s="13" t="b">
        <v>0</v>
      </c>
      <c r="I2728" s="13" t="b">
        <f>IF(COUNTIF([1]!Form_Responses1[[#All],[Instagram account
(ex. idenel_official - Do not put "@")]], LOWER(A2728)) &gt; 0, TRUE, FALSE)</f>
        <v>0</v>
      </c>
      <c r="J2728" s="14"/>
      <c r="K2728" s="11"/>
      <c r="L2728" s="13" t="b">
        <v>0</v>
      </c>
      <c r="M2728" s="13" t="b">
        <v>0</v>
      </c>
      <c r="N2728" s="11"/>
      <c r="O2728" s="12" t="str">
        <f>IF(ISBLANK(Table1[[#This Row],[예약일(확정)]]),"",Table1[[#This Row],[예약일(확정)]]+7)</f>
        <v/>
      </c>
      <c r="P2728" s="11"/>
      <c r="Q2728" s="11"/>
      <c r="R2728" s="11"/>
      <c r="S2728" s="11"/>
      <c r="T2728" s="11"/>
      <c r="U2728" s="10"/>
    </row>
    <row r="2729" spans="1:21" ht="17">
      <c r="A2729" s="116" t="s">
        <v>1905</v>
      </c>
      <c r="B2729" s="120" t="s">
        <v>1904</v>
      </c>
      <c r="C2729" s="117"/>
      <c r="D2729" s="24" t="s">
        <v>4</v>
      </c>
      <c r="E2729" s="20" t="str">
        <f ca="1">IF(AND(J2729&lt;&gt;"", O2729&lt;&gt;"", TODAY() &gt; O2729, N2729=""), "포스팅 지연",
IF(N2729&lt;&gt;"", "포스팅 완료",
IF(M2729=TRUE, "시술 완료",
IF(L2729=TRUE, "콘텐츠 가이드 전송",
IF(NOT(ISBLANK(J2729)), "예약 확정",
IF(I2729=TRUE, "구글폼 회신",
IF(H2729=TRUE, "구글폼 전송",
IF(G2729=TRUE, "거절",
IF(F2729=TRUE, "회신 수신",
"태핑 완료 회신대기")))))
))))</f>
        <v>태핑 완료 회신대기</v>
      </c>
      <c r="F2729" s="22" t="b">
        <v>0</v>
      </c>
      <c r="G2729" s="22" t="b">
        <v>0</v>
      </c>
      <c r="H2729" s="22" t="b">
        <v>0</v>
      </c>
      <c r="I2729" s="22" t="b">
        <f>IF(COUNTIF([1]!Form_Responses1[[#All],[Instagram account
(ex. idenel_official - Do not put "@")]], LOWER(A2729)) &gt; 0, TRUE, FALSE)</f>
        <v>0</v>
      </c>
      <c r="J2729" s="23"/>
      <c r="K2729" s="20"/>
      <c r="L2729" s="22" t="b">
        <v>0</v>
      </c>
      <c r="M2729" s="22" t="b">
        <v>0</v>
      </c>
      <c r="N2729" s="20"/>
      <c r="O2729" s="21" t="str">
        <f>IF(ISBLANK(Table1[[#This Row],[예약일(확정)]]),"",Table1[[#This Row],[예약일(확정)]]+7)</f>
        <v/>
      </c>
      <c r="P2729" s="20"/>
      <c r="Q2729" s="20"/>
      <c r="R2729" s="20"/>
      <c r="S2729" s="20"/>
      <c r="T2729" s="20"/>
      <c r="U2729" s="19"/>
    </row>
    <row r="2730" spans="1:21" ht="17">
      <c r="A2730" s="119" t="s">
        <v>1903</v>
      </c>
      <c r="B2730" s="118" t="s">
        <v>1902</v>
      </c>
      <c r="C2730" s="121"/>
      <c r="D2730" s="15" t="s">
        <v>4</v>
      </c>
      <c r="E2730" s="11" t="str">
        <f ca="1">IF(AND(J2730&lt;&gt;"", O2730&lt;&gt;"", TODAY() &gt; O2730, N2730=""), "포스팅 지연",
IF(N2730&lt;&gt;"", "포스팅 완료",
IF(M2730=TRUE, "시술 완료",
IF(L2730=TRUE, "콘텐츠 가이드 전송",
IF(NOT(ISBLANK(J2730)), "예약 확정",
IF(I2730=TRUE, "구글폼 회신",
IF(H2730=TRUE, "구글폼 전송",
IF(G2730=TRUE, "거절",
IF(F2730=TRUE, "회신 수신",
"태핑 완료 회신대기")))))
))))</f>
        <v>구글폼 전송</v>
      </c>
      <c r="F2730" s="13" t="b">
        <v>1</v>
      </c>
      <c r="G2730" s="13" t="b">
        <v>0</v>
      </c>
      <c r="H2730" s="13" t="b">
        <v>1</v>
      </c>
      <c r="I2730" s="13" t="b">
        <f>IF(COUNTIF([1]!Form_Responses1[[#All],[Instagram account
(ex. idenel_official - Do not put "@")]], LOWER(A2730)) &gt; 0, TRUE, FALSE)</f>
        <v>0</v>
      </c>
      <c r="J2730" s="14"/>
      <c r="K2730" s="11"/>
      <c r="L2730" s="13" t="b">
        <v>0</v>
      </c>
      <c r="M2730" s="13" t="b">
        <v>0</v>
      </c>
      <c r="N2730" s="11"/>
      <c r="O2730" s="12" t="str">
        <f>IF(ISBLANK(Table1[[#This Row],[예약일(확정)]]),"",Table1[[#This Row],[예약일(확정)]]+7)</f>
        <v/>
      </c>
      <c r="P2730" s="11"/>
      <c r="Q2730" s="11"/>
      <c r="R2730" s="11"/>
      <c r="S2730" s="11"/>
      <c r="T2730" s="11"/>
      <c r="U2730" s="10"/>
    </row>
    <row r="2731" spans="1:21" ht="17">
      <c r="A2731" s="119" t="s">
        <v>1901</v>
      </c>
      <c r="B2731" s="102" t="s">
        <v>1900</v>
      </c>
      <c r="C2731" s="111"/>
      <c r="D2731" s="24" t="s">
        <v>4</v>
      </c>
      <c r="E2731" s="20" t="str">
        <f ca="1">IF(AND(J2731&lt;&gt;"", O2731&lt;&gt;"", TODAY() &gt; O2731, N2731=""), "포스팅 지연",
IF(N2731&lt;&gt;"", "포스팅 완료",
IF(M2731=TRUE, "시술 완료",
IF(L2731=TRUE, "콘텐츠 가이드 전송",
IF(NOT(ISBLANK(J2731)), "예약 확정",
IF(I2731=TRUE, "구글폼 회신",
IF(H2731=TRUE, "구글폼 전송",
IF(G2731=TRUE, "거절",
IF(F2731=TRUE, "회신 수신",
"태핑 완료 회신대기")))))
))))</f>
        <v>태핑 완료 회신대기</v>
      </c>
      <c r="F2731" s="22" t="b">
        <v>0</v>
      </c>
      <c r="G2731" s="22" t="b">
        <v>0</v>
      </c>
      <c r="H2731" s="22" t="b">
        <v>0</v>
      </c>
      <c r="I2731" s="22" t="b">
        <f>IF(COUNTIF([1]!Form_Responses1[[#All],[Instagram account
(ex. idenel_official - Do not put "@")]], LOWER(A2731)) &gt; 0, TRUE, FALSE)</f>
        <v>0</v>
      </c>
      <c r="J2731" s="23"/>
      <c r="K2731" s="20"/>
      <c r="L2731" s="22" t="b">
        <v>0</v>
      </c>
      <c r="M2731" s="22" t="b">
        <v>0</v>
      </c>
      <c r="N2731" s="20"/>
      <c r="O2731" s="21" t="str">
        <f>IF(ISBLANK(Table1[[#This Row],[예약일(확정)]]),"",Table1[[#This Row],[예약일(확정)]]+7)</f>
        <v/>
      </c>
      <c r="P2731" s="20"/>
      <c r="Q2731" s="20"/>
      <c r="R2731" s="20"/>
      <c r="S2731" s="20"/>
      <c r="T2731" s="20"/>
      <c r="U2731" s="19"/>
    </row>
    <row r="2732" spans="1:21" ht="17">
      <c r="A2732" s="116" t="s">
        <v>1899</v>
      </c>
      <c r="B2732" s="120" t="s">
        <v>1898</v>
      </c>
      <c r="C2732" s="121"/>
      <c r="D2732" s="15" t="s">
        <v>4</v>
      </c>
      <c r="E2732" s="11" t="str">
        <f ca="1">IF(AND(J2732&lt;&gt;"", O2732&lt;&gt;"", TODAY() &gt; O2732, N2732=""), "포스팅 지연",
IF(N2732&lt;&gt;"", "포스팅 완료",
IF(M2732=TRUE, "시술 완료",
IF(L2732=TRUE, "콘텐츠 가이드 전송",
IF(NOT(ISBLANK(J2732)), "예약 확정",
IF(I2732=TRUE, "구글폼 회신",
IF(H2732=TRUE, "구글폼 전송",
IF(G2732=TRUE, "거절",
IF(F2732=TRUE, "회신 수신",
"태핑 완료 회신대기")))))
))))</f>
        <v>태핑 완료 회신대기</v>
      </c>
      <c r="F2732" s="13" t="b">
        <v>0</v>
      </c>
      <c r="G2732" s="13" t="b">
        <v>0</v>
      </c>
      <c r="H2732" s="13" t="b">
        <v>0</v>
      </c>
      <c r="I2732" s="13" t="b">
        <f>IF(COUNTIF([1]!Form_Responses1[[#All],[Instagram account
(ex. idenel_official - Do not put "@")]], LOWER(A2732)) &gt; 0, TRUE, FALSE)</f>
        <v>0</v>
      </c>
      <c r="J2732" s="14"/>
      <c r="K2732" s="11"/>
      <c r="L2732" s="13" t="b">
        <v>0</v>
      </c>
      <c r="M2732" s="13" t="b">
        <v>0</v>
      </c>
      <c r="N2732" s="11"/>
      <c r="O2732" s="12" t="str">
        <f>IF(ISBLANK(Table1[[#This Row],[예약일(확정)]]),"",Table1[[#This Row],[예약일(확정)]]+7)</f>
        <v/>
      </c>
      <c r="P2732" s="11"/>
      <c r="Q2732" s="11"/>
      <c r="R2732" s="11"/>
      <c r="S2732" s="11"/>
      <c r="T2732" s="11"/>
      <c r="U2732" s="10"/>
    </row>
    <row r="2733" spans="1:21" ht="17">
      <c r="A2733" s="119" t="s">
        <v>1897</v>
      </c>
      <c r="B2733" s="102" t="s">
        <v>1896</v>
      </c>
      <c r="C2733" s="111"/>
      <c r="D2733" s="24" t="s">
        <v>4</v>
      </c>
      <c r="E2733" s="20" t="str">
        <f ca="1">IF(AND(J2733&lt;&gt;"", O2733&lt;&gt;"", TODAY() &gt; O2733, N2733=""), "포스팅 지연",
IF(N2733&lt;&gt;"", "포스팅 완료",
IF(M2733=TRUE, "시술 완료",
IF(L2733=TRUE, "콘텐츠 가이드 전송",
IF(NOT(ISBLANK(J2733)), "예약 확정",
IF(I2733=TRUE, "구글폼 회신",
IF(H2733=TRUE, "구글폼 전송",
IF(G2733=TRUE, "거절",
IF(F2733=TRUE, "회신 수신",
"태핑 완료 회신대기")))))
))))</f>
        <v>태핑 완료 회신대기</v>
      </c>
      <c r="F2733" s="22" t="b">
        <v>0</v>
      </c>
      <c r="G2733" s="22" t="b">
        <v>0</v>
      </c>
      <c r="H2733" s="22" t="b">
        <v>0</v>
      </c>
      <c r="I2733" s="22" t="b">
        <f>IF(COUNTIF([1]!Form_Responses1[[#All],[Instagram account
(ex. idenel_official - Do not put "@")]], LOWER(A2733)) &gt; 0, TRUE, FALSE)</f>
        <v>0</v>
      </c>
      <c r="J2733" s="23"/>
      <c r="K2733" s="20"/>
      <c r="L2733" s="22" t="b">
        <v>0</v>
      </c>
      <c r="M2733" s="22" t="b">
        <v>0</v>
      </c>
      <c r="N2733" s="20"/>
      <c r="O2733" s="21" t="str">
        <f>IF(ISBLANK(Table1[[#This Row],[예약일(확정)]]),"",Table1[[#This Row],[예약일(확정)]]+7)</f>
        <v/>
      </c>
      <c r="P2733" s="20"/>
      <c r="Q2733" s="20"/>
      <c r="R2733" s="20"/>
      <c r="S2733" s="20"/>
      <c r="T2733" s="20"/>
      <c r="U2733" s="19"/>
    </row>
    <row r="2734" spans="1:21" ht="17">
      <c r="A2734" s="116" t="s">
        <v>1895</v>
      </c>
      <c r="B2734" s="120" t="s">
        <v>1894</v>
      </c>
      <c r="C2734" s="121"/>
      <c r="D2734" s="15" t="s">
        <v>4</v>
      </c>
      <c r="E2734" s="11" t="str">
        <f ca="1">IF(AND(J2734&lt;&gt;"", O2734&lt;&gt;"", TODAY() &gt; O2734, N2734=""), "포스팅 지연",
IF(N2734&lt;&gt;"", "포스팅 완료",
IF(M2734=TRUE, "시술 완료",
IF(L2734=TRUE, "콘텐츠 가이드 전송",
IF(NOT(ISBLANK(J2734)), "예약 확정",
IF(I2734=TRUE, "구글폼 회신",
IF(H2734=TRUE, "구글폼 전송",
IF(G2734=TRUE, "거절",
IF(F2734=TRUE, "회신 수신",
"태핑 완료 회신대기")))))
))))</f>
        <v>태핑 완료 회신대기</v>
      </c>
      <c r="F2734" s="13" t="b">
        <v>0</v>
      </c>
      <c r="G2734" s="13" t="b">
        <v>0</v>
      </c>
      <c r="H2734" s="13" t="b">
        <v>0</v>
      </c>
      <c r="I2734" s="13" t="b">
        <f>IF(COUNTIF([1]!Form_Responses1[[#All],[Instagram account
(ex. idenel_official - Do not put "@")]], LOWER(A2734)) &gt; 0, TRUE, FALSE)</f>
        <v>0</v>
      </c>
      <c r="J2734" s="14"/>
      <c r="K2734" s="11"/>
      <c r="L2734" s="13" t="b">
        <v>0</v>
      </c>
      <c r="M2734" s="13" t="b">
        <v>0</v>
      </c>
      <c r="N2734" s="11"/>
      <c r="O2734" s="12" t="str">
        <f>IF(ISBLANK(Table1[[#This Row],[예약일(확정)]]),"",Table1[[#This Row],[예약일(확정)]]+7)</f>
        <v/>
      </c>
      <c r="P2734" s="11"/>
      <c r="Q2734" s="11"/>
      <c r="R2734" s="11"/>
      <c r="S2734" s="11"/>
      <c r="T2734" s="11"/>
      <c r="U2734" s="10"/>
    </row>
    <row r="2735" spans="1:21" ht="17">
      <c r="A2735" s="116" t="s">
        <v>1893</v>
      </c>
      <c r="B2735" s="112" t="s">
        <v>1892</v>
      </c>
      <c r="C2735" s="111"/>
      <c r="D2735" s="24" t="s">
        <v>4</v>
      </c>
      <c r="E2735" s="20" t="str">
        <f ca="1">IF(AND(J2735&lt;&gt;"", O2735&lt;&gt;"", TODAY() &gt; O2735, N2735=""), "포스팅 지연",
IF(N2735&lt;&gt;"", "포스팅 완료",
IF(M2735=TRUE, "시술 완료",
IF(L2735=TRUE, "콘텐츠 가이드 전송",
IF(NOT(ISBLANK(J2735)), "예약 확정",
IF(I2735=TRUE, "구글폼 회신",
IF(H2735=TRUE, "구글폼 전송",
IF(G2735=TRUE, "거절",
IF(F2735=TRUE, "회신 수신",
"태핑 완료 회신대기")))))
))))</f>
        <v>태핑 완료 회신대기</v>
      </c>
      <c r="F2735" s="22" t="b">
        <v>0</v>
      </c>
      <c r="G2735" s="22" t="b">
        <v>0</v>
      </c>
      <c r="H2735" s="22" t="b">
        <v>0</v>
      </c>
      <c r="I2735" s="22" t="b">
        <f>IF(COUNTIF([1]!Form_Responses1[[#All],[Instagram account
(ex. idenel_official - Do not put "@")]], LOWER(A2735)) &gt; 0, TRUE, FALSE)</f>
        <v>0</v>
      </c>
      <c r="J2735" s="23"/>
      <c r="K2735" s="20"/>
      <c r="L2735" s="22" t="b">
        <v>0</v>
      </c>
      <c r="M2735" s="22" t="b">
        <v>0</v>
      </c>
      <c r="N2735" s="20"/>
      <c r="O2735" s="21" t="str">
        <f>IF(ISBLANK(Table1[[#This Row],[예약일(확정)]]),"",Table1[[#This Row],[예약일(확정)]]+7)</f>
        <v/>
      </c>
      <c r="P2735" s="20"/>
      <c r="Q2735" s="20"/>
      <c r="R2735" s="20"/>
      <c r="S2735" s="20"/>
      <c r="T2735" s="20"/>
      <c r="U2735" s="19"/>
    </row>
    <row r="2736" spans="1:21" ht="17">
      <c r="A2736" s="119" t="s">
        <v>1891</v>
      </c>
      <c r="B2736" s="118" t="s">
        <v>1890</v>
      </c>
      <c r="C2736" s="121"/>
      <c r="D2736" s="15" t="s">
        <v>4</v>
      </c>
      <c r="E2736" s="11" t="str">
        <f ca="1">IF(AND(J2736&lt;&gt;"", O2736&lt;&gt;"", TODAY() &gt; O2736, N2736=""), "포스팅 지연",
IF(N2736&lt;&gt;"", "포스팅 완료",
IF(M2736=TRUE, "시술 완료",
IF(L2736=TRUE, "콘텐츠 가이드 전송",
IF(NOT(ISBLANK(J2736)), "예약 확정",
IF(I2736=TRUE, "구글폼 회신",
IF(H2736=TRUE, "구글폼 전송",
IF(G2736=TRUE, "거절",
IF(F2736=TRUE, "회신 수신",
"태핑 완료 회신대기")))))
))))</f>
        <v>구글폼 전송</v>
      </c>
      <c r="F2736" s="13" t="b">
        <v>1</v>
      </c>
      <c r="G2736" s="13" t="b">
        <v>0</v>
      </c>
      <c r="H2736" s="13" t="b">
        <v>1</v>
      </c>
      <c r="I2736" s="13" t="b">
        <f>IF(COUNTIF([1]!Form_Responses1[[#All],[Instagram account
(ex. idenel_official - Do not put "@")]], LOWER(A2736)) &gt; 0, TRUE, FALSE)</f>
        <v>0</v>
      </c>
      <c r="J2736" s="14"/>
      <c r="K2736" s="11"/>
      <c r="L2736" s="13" t="b">
        <v>0</v>
      </c>
      <c r="M2736" s="13" t="b">
        <v>0</v>
      </c>
      <c r="N2736" s="11"/>
      <c r="O2736" s="12" t="str">
        <f>IF(ISBLANK(Table1[[#This Row],[예약일(확정)]]),"",Table1[[#This Row],[예약일(확정)]]+7)</f>
        <v/>
      </c>
      <c r="P2736" s="11"/>
      <c r="Q2736" s="11"/>
      <c r="R2736" s="11"/>
      <c r="S2736" s="11"/>
      <c r="T2736" s="11"/>
      <c r="U2736" s="10"/>
    </row>
    <row r="2737" spans="1:21" ht="17">
      <c r="A2737" s="116" t="s">
        <v>1889</v>
      </c>
      <c r="B2737" s="112" t="s">
        <v>1888</v>
      </c>
      <c r="C2737" s="111"/>
      <c r="D2737" s="24" t="s">
        <v>4</v>
      </c>
      <c r="E2737" s="20" t="str">
        <f ca="1">IF(AND(J2737&lt;&gt;"", O2737&lt;&gt;"", TODAY() &gt; O2737, N2737=""), "포스팅 지연",
IF(N2737&lt;&gt;"", "포스팅 완료",
IF(M2737=TRUE, "시술 완료",
IF(L2737=TRUE, "콘텐츠 가이드 전송",
IF(NOT(ISBLANK(J2737)), "예약 확정",
IF(I2737=TRUE, "구글폼 회신",
IF(H2737=TRUE, "구글폼 전송",
IF(G2737=TRUE, "거절",
IF(F2737=TRUE, "회신 수신",
"태핑 완료 회신대기")))))
))))</f>
        <v>태핑 완료 회신대기</v>
      </c>
      <c r="F2737" s="22" t="b">
        <v>0</v>
      </c>
      <c r="G2737" s="22" t="b">
        <v>0</v>
      </c>
      <c r="H2737" s="22" t="b">
        <v>0</v>
      </c>
      <c r="I2737" s="22" t="b">
        <f>IF(COUNTIF([1]!Form_Responses1[[#All],[Instagram account
(ex. idenel_official - Do not put "@")]], LOWER(A2737)) &gt; 0, TRUE, FALSE)</f>
        <v>0</v>
      </c>
      <c r="J2737" s="23"/>
      <c r="K2737" s="20"/>
      <c r="L2737" s="22" t="b">
        <v>0</v>
      </c>
      <c r="M2737" s="22" t="b">
        <v>0</v>
      </c>
      <c r="N2737" s="20"/>
      <c r="O2737" s="21" t="str">
        <f>IF(ISBLANK(Table1[[#This Row],[예약일(확정)]]),"",Table1[[#This Row],[예약일(확정)]]+7)</f>
        <v/>
      </c>
      <c r="P2737" s="20"/>
      <c r="Q2737" s="20"/>
      <c r="R2737" s="20"/>
      <c r="S2737" s="20"/>
      <c r="T2737" s="20"/>
      <c r="U2737" s="19"/>
    </row>
    <row r="2738" spans="1:21" ht="17">
      <c r="A2738" s="119" t="s">
        <v>1887</v>
      </c>
      <c r="B2738" s="102" t="s">
        <v>1886</v>
      </c>
      <c r="C2738" s="101"/>
      <c r="D2738" s="15" t="s">
        <v>4</v>
      </c>
      <c r="E2738" s="11" t="str">
        <f ca="1">IF(AND(J2738&lt;&gt;"", O2738&lt;&gt;"", TODAY() &gt; O2738, N2738=""), "포스팅 지연",
IF(N2738&lt;&gt;"", "포스팅 완료",
IF(M2738=TRUE, "시술 완료",
IF(L2738=TRUE, "콘텐츠 가이드 전송",
IF(NOT(ISBLANK(J2738)), "예약 확정",
IF(I2738=TRUE, "구글폼 회신",
IF(H2738=TRUE, "구글폼 전송",
IF(G2738=TRUE, "거절",
IF(F2738=TRUE, "회신 수신",
"태핑 완료 회신대기")))))
))))</f>
        <v>태핑 완료 회신대기</v>
      </c>
      <c r="F2738" s="13" t="b">
        <v>0</v>
      </c>
      <c r="G2738" s="13" t="b">
        <v>0</v>
      </c>
      <c r="H2738" s="13" t="b">
        <v>0</v>
      </c>
      <c r="I2738" s="13" t="b">
        <f>IF(COUNTIF([1]!Form_Responses1[[#All],[Instagram account
(ex. idenel_official - Do not put "@")]], LOWER(A2738)) &gt; 0, TRUE, FALSE)</f>
        <v>0</v>
      </c>
      <c r="J2738" s="14"/>
      <c r="K2738" s="11"/>
      <c r="L2738" s="13" t="b">
        <v>0</v>
      </c>
      <c r="M2738" s="13" t="b">
        <v>0</v>
      </c>
      <c r="N2738" s="11"/>
      <c r="O2738" s="12" t="str">
        <f>IF(ISBLANK(Table1[[#This Row],[예약일(확정)]]),"",Table1[[#This Row],[예약일(확정)]]+7)</f>
        <v/>
      </c>
      <c r="P2738" s="11"/>
      <c r="Q2738" s="11"/>
      <c r="R2738" s="11"/>
      <c r="S2738" s="11"/>
      <c r="T2738" s="11"/>
      <c r="U2738" s="10"/>
    </row>
    <row r="2739" spans="1:21" ht="17">
      <c r="A2739" s="116" t="s">
        <v>1885</v>
      </c>
      <c r="B2739" s="120" t="s">
        <v>1884</v>
      </c>
      <c r="C2739" s="117"/>
      <c r="D2739" s="24" t="s">
        <v>4</v>
      </c>
      <c r="E2739" s="20" t="str">
        <f ca="1">IF(AND(J2739&lt;&gt;"", O2739&lt;&gt;"", TODAY() &gt; O2739, N2739=""), "포스팅 지연",
IF(N2739&lt;&gt;"", "포스팅 완료",
IF(M2739=TRUE, "시술 완료",
IF(L2739=TRUE, "콘텐츠 가이드 전송",
IF(NOT(ISBLANK(J2739)), "예약 확정",
IF(I2739=TRUE, "구글폼 회신",
IF(H2739=TRUE, "구글폼 전송",
IF(G2739=TRUE, "거절",
IF(F2739=TRUE, "회신 수신",
"태핑 완료 회신대기")))))
))))</f>
        <v>태핑 완료 회신대기</v>
      </c>
      <c r="F2739" s="22" t="b">
        <v>0</v>
      </c>
      <c r="G2739" s="22" t="b">
        <v>0</v>
      </c>
      <c r="H2739" s="22" t="b">
        <v>0</v>
      </c>
      <c r="I2739" s="22" t="b">
        <f>IF(COUNTIF([1]!Form_Responses1[[#All],[Instagram account
(ex. idenel_official - Do not put "@")]], LOWER(A2739)) &gt; 0, TRUE, FALSE)</f>
        <v>0</v>
      </c>
      <c r="J2739" s="23"/>
      <c r="K2739" s="20"/>
      <c r="L2739" s="22" t="b">
        <v>0</v>
      </c>
      <c r="M2739" s="22" t="b">
        <v>0</v>
      </c>
      <c r="N2739" s="20"/>
      <c r="O2739" s="21" t="str">
        <f>IF(ISBLANK(Table1[[#This Row],[예약일(확정)]]),"",Table1[[#This Row],[예약일(확정)]]+7)</f>
        <v/>
      </c>
      <c r="P2739" s="20"/>
      <c r="Q2739" s="20"/>
      <c r="R2739" s="20"/>
      <c r="S2739" s="20"/>
      <c r="T2739" s="20"/>
      <c r="U2739" s="19"/>
    </row>
    <row r="2740" spans="1:21" ht="17">
      <c r="A2740" s="119" t="s">
        <v>1883</v>
      </c>
      <c r="B2740" s="102" t="s">
        <v>1882</v>
      </c>
      <c r="C2740" s="101"/>
      <c r="D2740" s="15" t="s">
        <v>4</v>
      </c>
      <c r="E2740" s="11" t="str">
        <f ca="1">IF(AND(J2740&lt;&gt;"", O2740&lt;&gt;"", TODAY() &gt; O2740, N2740=""), "포스팅 지연",
IF(N2740&lt;&gt;"", "포스팅 완료",
IF(M2740=TRUE, "시술 완료",
IF(L2740=TRUE, "콘텐츠 가이드 전송",
IF(NOT(ISBLANK(J2740)), "예약 확정",
IF(I2740=TRUE, "구글폼 회신",
IF(H2740=TRUE, "구글폼 전송",
IF(G2740=TRUE, "거절",
IF(F2740=TRUE, "회신 수신",
"태핑 완료 회신대기")))))
))))</f>
        <v>콘텐츠 가이드 전송</v>
      </c>
      <c r="F2740" s="13" t="b">
        <v>1</v>
      </c>
      <c r="G2740" s="13" t="b">
        <v>0</v>
      </c>
      <c r="H2740" s="13" t="b">
        <v>1</v>
      </c>
      <c r="I2740" s="13" t="b">
        <f>IF(COUNTIF([1]!Form_Responses1[[#All],[Instagram account
(ex. idenel_official - Do not put "@")]], LOWER(A2740)) &gt; 0, TRUE, FALSE)</f>
        <v>0</v>
      </c>
      <c r="J2740" s="14">
        <v>45944.75</v>
      </c>
      <c r="K2740" s="11" t="s">
        <v>339</v>
      </c>
      <c r="L2740" s="13" t="b">
        <v>1</v>
      </c>
      <c r="M2740" s="13" t="b">
        <v>0</v>
      </c>
      <c r="N2740" s="11"/>
      <c r="O2740" s="12">
        <f>IF(ISBLANK(Table1[[#This Row],[예약일(확정)]]),"",Table1[[#This Row],[예약일(확정)]]+7)</f>
        <v>45951.75</v>
      </c>
      <c r="P2740" s="11" t="s">
        <v>0</v>
      </c>
      <c r="Q2740" s="11"/>
      <c r="R2740" s="11"/>
      <c r="S2740" s="11"/>
      <c r="T2740" s="11"/>
      <c r="U2740" s="10"/>
    </row>
    <row r="2741" spans="1:21" ht="17">
      <c r="A2741" s="119" t="s">
        <v>1881</v>
      </c>
      <c r="B2741" s="118" t="s">
        <v>1880</v>
      </c>
      <c r="C2741" s="117"/>
      <c r="D2741" s="24" t="s">
        <v>4</v>
      </c>
      <c r="E2741" s="20" t="str">
        <f ca="1">IF(AND(J2741&lt;&gt;"", O2741&lt;&gt;"", TODAY() &gt; O2741, N2741=""), "포스팅 지연",
IF(N2741&lt;&gt;"", "포스팅 완료",
IF(M2741=TRUE, "시술 완료",
IF(L2741=TRUE, "콘텐츠 가이드 전송",
IF(NOT(ISBLANK(J2741)), "예약 확정",
IF(I2741=TRUE, "구글폼 회신",
IF(H2741=TRUE, "구글폼 전송",
IF(G2741=TRUE, "거절",
IF(F2741=TRUE, "회신 수신",
"태핑 완료 회신대기")))))
))))</f>
        <v>태핑 완료 회신대기</v>
      </c>
      <c r="F2741" s="22" t="b">
        <v>0</v>
      </c>
      <c r="G2741" s="22" t="b">
        <v>0</v>
      </c>
      <c r="H2741" s="22" t="b">
        <v>0</v>
      </c>
      <c r="I2741" s="22" t="b">
        <f>IF(COUNTIF([1]!Form_Responses1[[#All],[Instagram account
(ex. idenel_official - Do not put "@")]], LOWER(A2741)) &gt; 0, TRUE, FALSE)</f>
        <v>0</v>
      </c>
      <c r="J2741" s="23"/>
      <c r="K2741" s="20"/>
      <c r="L2741" s="22" t="b">
        <v>0</v>
      </c>
      <c r="M2741" s="22" t="b">
        <v>0</v>
      </c>
      <c r="N2741" s="20"/>
      <c r="O2741" s="21" t="str">
        <f>IF(ISBLANK(Table1[[#This Row],[예약일(확정)]]),"",Table1[[#This Row],[예약일(확정)]]+7)</f>
        <v/>
      </c>
      <c r="P2741" s="20"/>
      <c r="Q2741" s="20"/>
      <c r="R2741" s="20"/>
      <c r="S2741" s="20"/>
      <c r="T2741" s="20"/>
      <c r="U2741" s="19"/>
    </row>
    <row r="2742" spans="1:21" ht="17">
      <c r="A2742" s="119" t="s">
        <v>1879</v>
      </c>
      <c r="B2742" s="102" t="s">
        <v>1878</v>
      </c>
      <c r="C2742" s="101"/>
      <c r="D2742" s="15" t="s">
        <v>4</v>
      </c>
      <c r="E2742" s="11" t="str">
        <f ca="1">IF(AND(J2742&lt;&gt;"", O2742&lt;&gt;"", TODAY() &gt; O2742, N2742=""), "포스팅 지연",
IF(N2742&lt;&gt;"", "포스팅 완료",
IF(M2742=TRUE, "시술 완료",
IF(L2742=TRUE, "콘텐츠 가이드 전송",
IF(NOT(ISBLANK(J2742)), "예약 확정",
IF(I2742=TRUE, "구글폼 회신",
IF(H2742=TRUE, "구글폼 전송",
IF(G2742=TRUE, "거절",
IF(F2742=TRUE, "회신 수신",
"태핑 완료 회신대기")))))
))))</f>
        <v>태핑 완료 회신대기</v>
      </c>
      <c r="F2742" s="13" t="b">
        <v>0</v>
      </c>
      <c r="G2742" s="13" t="b">
        <v>0</v>
      </c>
      <c r="H2742" s="13" t="b">
        <v>0</v>
      </c>
      <c r="I2742" s="13" t="b">
        <f>IF(COUNTIF([1]!Form_Responses1[[#All],[Instagram account
(ex. idenel_official - Do not put "@")]], LOWER(A2742)) &gt; 0, TRUE, FALSE)</f>
        <v>0</v>
      </c>
      <c r="J2742" s="14"/>
      <c r="K2742" s="11"/>
      <c r="L2742" s="13" t="b">
        <v>0</v>
      </c>
      <c r="M2742" s="13" t="b">
        <v>0</v>
      </c>
      <c r="N2742" s="11"/>
      <c r="O2742" s="12" t="str">
        <f>IF(ISBLANK(Table1[[#This Row],[예약일(확정)]]),"",Table1[[#This Row],[예약일(확정)]]+7)</f>
        <v/>
      </c>
      <c r="P2742" s="11"/>
      <c r="Q2742" s="11"/>
      <c r="R2742" s="11"/>
      <c r="S2742" s="11"/>
      <c r="T2742" s="11"/>
      <c r="U2742" s="10"/>
    </row>
    <row r="2743" spans="1:21" ht="17">
      <c r="A2743" s="116" t="s">
        <v>1877</v>
      </c>
      <c r="B2743" s="112" t="s">
        <v>1876</v>
      </c>
      <c r="C2743" s="111"/>
      <c r="D2743" s="24" t="s">
        <v>4</v>
      </c>
      <c r="E2743" s="20" t="str">
        <f ca="1">IF(AND(J2743&lt;&gt;"", O2743&lt;&gt;"", TODAY() &gt; O2743, N2743=""), "포스팅 지연",
IF(N2743&lt;&gt;"", "포스팅 완료",
IF(M2743=TRUE, "시술 완료",
IF(L2743=TRUE, "콘텐츠 가이드 전송",
IF(NOT(ISBLANK(J2743)), "예약 확정",
IF(I2743=TRUE, "구글폼 회신",
IF(H2743=TRUE, "구글폼 전송",
IF(G2743=TRUE, "거절",
IF(F2743=TRUE, "회신 수신",
"태핑 완료 회신대기")))))
))))</f>
        <v>태핑 완료 회신대기</v>
      </c>
      <c r="F2743" s="22" t="b">
        <v>0</v>
      </c>
      <c r="G2743" s="22" t="b">
        <v>0</v>
      </c>
      <c r="H2743" s="22" t="b">
        <v>0</v>
      </c>
      <c r="I2743" s="22" t="b">
        <f>IF(COUNTIF([1]!Form_Responses1[[#All],[Instagram account
(ex. idenel_official - Do not put "@")]], LOWER(A2743)) &gt; 0, TRUE, FALSE)</f>
        <v>0</v>
      </c>
      <c r="J2743" s="23"/>
      <c r="K2743" s="20"/>
      <c r="L2743" s="22" t="b">
        <v>0</v>
      </c>
      <c r="M2743" s="22" t="b">
        <v>0</v>
      </c>
      <c r="N2743" s="20"/>
      <c r="O2743" s="21" t="str">
        <f>IF(ISBLANK(Table1[[#This Row],[예약일(확정)]]),"",Table1[[#This Row],[예약일(확정)]]+7)</f>
        <v/>
      </c>
      <c r="P2743" s="20"/>
      <c r="Q2743" s="20"/>
      <c r="R2743" s="20"/>
      <c r="S2743" s="20"/>
      <c r="T2743" s="20"/>
      <c r="U2743" s="19"/>
    </row>
    <row r="2744" spans="1:21" ht="17">
      <c r="A2744" s="119" t="s">
        <v>1875</v>
      </c>
      <c r="B2744" s="118" t="s">
        <v>1874</v>
      </c>
      <c r="C2744" s="121"/>
      <c r="D2744" s="15" t="s">
        <v>4</v>
      </c>
      <c r="E2744" s="11" t="str">
        <f ca="1">IF(AND(J2744&lt;&gt;"", O2744&lt;&gt;"", TODAY() &gt; O2744, N2744=""), "포스팅 지연",
IF(N2744&lt;&gt;"", "포스팅 완료",
IF(M2744=TRUE, "시술 완료",
IF(L2744=TRUE, "콘텐츠 가이드 전송",
IF(NOT(ISBLANK(J2744)), "예약 확정",
IF(I2744=TRUE, "구글폼 회신",
IF(H2744=TRUE, "구글폼 전송",
IF(G2744=TRUE, "거절",
IF(F2744=TRUE, "회신 수신",
"태핑 완료 회신대기")))))
))))</f>
        <v>태핑 완료 회신대기</v>
      </c>
      <c r="F2744" s="13" t="b">
        <v>0</v>
      </c>
      <c r="G2744" s="13" t="b">
        <v>0</v>
      </c>
      <c r="H2744" s="13" t="b">
        <v>0</v>
      </c>
      <c r="I2744" s="13" t="b">
        <f>IF(COUNTIF([1]!Form_Responses1[[#All],[Instagram account
(ex. idenel_official - Do not put "@")]], LOWER(A2744)) &gt; 0, TRUE, FALSE)</f>
        <v>0</v>
      </c>
      <c r="J2744" s="14"/>
      <c r="K2744" s="11"/>
      <c r="L2744" s="13" t="b">
        <v>0</v>
      </c>
      <c r="M2744" s="13" t="b">
        <v>0</v>
      </c>
      <c r="N2744" s="11"/>
      <c r="O2744" s="12" t="str">
        <f>IF(ISBLANK(Table1[[#This Row],[예약일(확정)]]),"",Table1[[#This Row],[예약일(확정)]]+7)</f>
        <v/>
      </c>
      <c r="P2744" s="11"/>
      <c r="Q2744" s="11"/>
      <c r="R2744" s="11"/>
      <c r="S2744" s="11"/>
      <c r="T2744" s="11"/>
      <c r="U2744" s="10"/>
    </row>
    <row r="2745" spans="1:21" ht="17">
      <c r="A2745" s="119" t="s">
        <v>1873</v>
      </c>
      <c r="B2745" s="102" t="s">
        <v>1872</v>
      </c>
      <c r="C2745" s="111"/>
      <c r="D2745" s="24" t="s">
        <v>4</v>
      </c>
      <c r="E2745" s="20" t="str">
        <f ca="1">IF(AND(J2745&lt;&gt;"", O2745&lt;&gt;"", TODAY() &gt; O2745, N2745=""), "포스팅 지연",
IF(N2745&lt;&gt;"", "포스팅 완료",
IF(M2745=TRUE, "시술 완료",
IF(L2745=TRUE, "콘텐츠 가이드 전송",
IF(NOT(ISBLANK(J2745)), "예약 확정",
IF(I2745=TRUE, "구글폼 회신",
IF(H2745=TRUE, "구글폼 전송",
IF(G2745=TRUE, "거절",
IF(F2745=TRUE, "회신 수신",
"태핑 완료 회신대기")))))
))))</f>
        <v>태핑 완료 회신대기</v>
      </c>
      <c r="F2745" s="22" t="b">
        <v>0</v>
      </c>
      <c r="G2745" s="22" t="b">
        <v>0</v>
      </c>
      <c r="H2745" s="22" t="b">
        <v>0</v>
      </c>
      <c r="I2745" s="22" t="b">
        <f>IF(COUNTIF([1]!Form_Responses1[[#All],[Instagram account
(ex. idenel_official - Do not put "@")]], LOWER(A2745)) &gt; 0, TRUE, FALSE)</f>
        <v>0</v>
      </c>
      <c r="J2745" s="23"/>
      <c r="K2745" s="20"/>
      <c r="L2745" s="22" t="b">
        <v>0</v>
      </c>
      <c r="M2745" s="22" t="b">
        <v>0</v>
      </c>
      <c r="N2745" s="20"/>
      <c r="O2745" s="21" t="str">
        <f>IF(ISBLANK(Table1[[#This Row],[예약일(확정)]]),"",Table1[[#This Row],[예약일(확정)]]+7)</f>
        <v/>
      </c>
      <c r="P2745" s="20"/>
      <c r="Q2745" s="20"/>
      <c r="R2745" s="20"/>
      <c r="S2745" s="20"/>
      <c r="T2745" s="20"/>
      <c r="U2745" s="19"/>
    </row>
    <row r="2746" spans="1:21" ht="17">
      <c r="A2746" s="119" t="s">
        <v>1871</v>
      </c>
      <c r="B2746" s="118" t="s">
        <v>1870</v>
      </c>
      <c r="C2746" s="121"/>
      <c r="D2746" s="15" t="s">
        <v>4</v>
      </c>
      <c r="E2746" s="11" t="str">
        <f ca="1">IF(AND(J2746&lt;&gt;"", O2746&lt;&gt;"", TODAY() &gt; O2746, N2746=""), "포스팅 지연",
IF(N2746&lt;&gt;"", "포스팅 완료",
IF(M2746=TRUE, "시술 완료",
IF(L2746=TRUE, "콘텐츠 가이드 전송",
IF(NOT(ISBLANK(J2746)), "예약 확정",
IF(I2746=TRUE, "구글폼 회신",
IF(H2746=TRUE, "구글폼 전송",
IF(G2746=TRUE, "거절",
IF(F2746=TRUE, "회신 수신",
"태핑 완료 회신대기")))))
))))</f>
        <v>태핑 완료 회신대기</v>
      </c>
      <c r="F2746" s="13" t="b">
        <v>0</v>
      </c>
      <c r="G2746" s="13" t="b">
        <v>0</v>
      </c>
      <c r="H2746" s="13" t="b">
        <v>0</v>
      </c>
      <c r="I2746" s="13" t="b">
        <f>IF(COUNTIF([1]!Form_Responses1[[#All],[Instagram account
(ex. idenel_official - Do not put "@")]], LOWER(A2746)) &gt; 0, TRUE, FALSE)</f>
        <v>0</v>
      </c>
      <c r="J2746" s="14"/>
      <c r="K2746" s="11"/>
      <c r="L2746" s="13" t="b">
        <v>0</v>
      </c>
      <c r="M2746" s="13" t="b">
        <v>0</v>
      </c>
      <c r="N2746" s="11"/>
      <c r="O2746" s="12" t="str">
        <f>IF(ISBLANK(Table1[[#This Row],[예약일(확정)]]),"",Table1[[#This Row],[예약일(확정)]]+7)</f>
        <v/>
      </c>
      <c r="P2746" s="11"/>
      <c r="Q2746" s="11"/>
      <c r="R2746" s="11"/>
      <c r="S2746" s="11"/>
      <c r="T2746" s="11"/>
      <c r="U2746" s="10"/>
    </row>
    <row r="2747" spans="1:21" ht="17">
      <c r="A2747" s="116" t="s">
        <v>1869</v>
      </c>
      <c r="B2747" s="120" t="s">
        <v>1868</v>
      </c>
      <c r="C2747" s="117"/>
      <c r="D2747" s="24" t="s">
        <v>4</v>
      </c>
      <c r="E2747" s="20" t="str">
        <f ca="1">IF(AND(J2747&lt;&gt;"", O2747&lt;&gt;"", TODAY() &gt; O2747, N2747=""), "포스팅 지연",
IF(N2747&lt;&gt;"", "포스팅 완료",
IF(M2747=TRUE, "시술 완료",
IF(L2747=TRUE, "콘텐츠 가이드 전송",
IF(NOT(ISBLANK(J2747)), "예약 확정",
IF(I2747=TRUE, "구글폼 회신",
IF(H2747=TRUE, "구글폼 전송",
IF(G2747=TRUE, "거절",
IF(F2747=TRUE, "회신 수신",
"태핑 완료 회신대기")))))
))))</f>
        <v>태핑 완료 회신대기</v>
      </c>
      <c r="F2747" s="22" t="b">
        <v>0</v>
      </c>
      <c r="G2747" s="22" t="b">
        <v>0</v>
      </c>
      <c r="H2747" s="22" t="b">
        <v>0</v>
      </c>
      <c r="I2747" s="22" t="b">
        <f>IF(COUNTIF([1]!Form_Responses1[[#All],[Instagram account
(ex. idenel_official - Do not put "@")]], LOWER(A2747)) &gt; 0, TRUE, FALSE)</f>
        <v>0</v>
      </c>
      <c r="J2747" s="23"/>
      <c r="K2747" s="20"/>
      <c r="L2747" s="22" t="b">
        <v>0</v>
      </c>
      <c r="M2747" s="22" t="b">
        <v>0</v>
      </c>
      <c r="N2747" s="20"/>
      <c r="O2747" s="21" t="str">
        <f>IF(ISBLANK(Table1[[#This Row],[예약일(확정)]]),"",Table1[[#This Row],[예약일(확정)]]+7)</f>
        <v/>
      </c>
      <c r="P2747" s="20"/>
      <c r="Q2747" s="20"/>
      <c r="R2747" s="20"/>
      <c r="S2747" s="20"/>
      <c r="T2747" s="20"/>
      <c r="U2747" s="19"/>
    </row>
    <row r="2748" spans="1:21" ht="17">
      <c r="A2748" s="116" t="s">
        <v>1867</v>
      </c>
      <c r="B2748" s="112" t="s">
        <v>1866</v>
      </c>
      <c r="C2748" s="101"/>
      <c r="D2748" s="15" t="s">
        <v>4</v>
      </c>
      <c r="E2748" s="11" t="str">
        <f ca="1">IF(AND(J2748&lt;&gt;"", O2748&lt;&gt;"", TODAY() &gt; O2748, N2748=""), "포스팅 지연",
IF(N2748&lt;&gt;"", "포스팅 완료",
IF(M2748=TRUE, "시술 완료",
IF(L2748=TRUE, "콘텐츠 가이드 전송",
IF(NOT(ISBLANK(J2748)), "예약 확정",
IF(I2748=TRUE, "구글폼 회신",
IF(H2748=TRUE, "구글폼 전송",
IF(G2748=TRUE, "거절",
IF(F2748=TRUE, "회신 수신",
"태핑 완료 회신대기")))))
))))</f>
        <v>태핑 완료 회신대기</v>
      </c>
      <c r="F2748" s="13" t="b">
        <v>0</v>
      </c>
      <c r="G2748" s="13" t="b">
        <v>0</v>
      </c>
      <c r="H2748" s="13" t="b">
        <v>0</v>
      </c>
      <c r="I2748" s="13" t="b">
        <f>IF(COUNTIF([1]!Form_Responses1[[#All],[Instagram account
(ex. idenel_official - Do not put "@")]], LOWER(A2748)) &gt; 0, TRUE, FALSE)</f>
        <v>0</v>
      </c>
      <c r="J2748" s="14"/>
      <c r="K2748" s="11"/>
      <c r="L2748" s="13" t="b">
        <v>0</v>
      </c>
      <c r="M2748" s="13" t="b">
        <v>0</v>
      </c>
      <c r="N2748" s="11"/>
      <c r="O2748" s="12" t="str">
        <f>IF(ISBLANK(Table1[[#This Row],[예약일(확정)]]),"",Table1[[#This Row],[예약일(확정)]]+7)</f>
        <v/>
      </c>
      <c r="P2748" s="11"/>
      <c r="Q2748" s="11"/>
      <c r="R2748" s="11"/>
      <c r="S2748" s="11"/>
      <c r="T2748" s="11"/>
      <c r="U2748" s="10"/>
    </row>
    <row r="2749" spans="1:21" ht="17">
      <c r="A2749" s="119" t="s">
        <v>1865</v>
      </c>
      <c r="B2749" s="118" t="s">
        <v>1864</v>
      </c>
      <c r="C2749" s="117"/>
      <c r="D2749" s="24" t="s">
        <v>4</v>
      </c>
      <c r="E2749" s="20" t="str">
        <f ca="1">IF(AND(J2749&lt;&gt;"", O2749&lt;&gt;"", TODAY() &gt; O2749, N2749=""), "포스팅 지연",
IF(N2749&lt;&gt;"", "포스팅 완료",
IF(M2749=TRUE, "시술 완료",
IF(L2749=TRUE, "콘텐츠 가이드 전송",
IF(NOT(ISBLANK(J2749)), "예약 확정",
IF(I2749=TRUE, "구글폼 회신",
IF(H2749=TRUE, "구글폼 전송",
IF(G2749=TRUE, "거절",
IF(F2749=TRUE, "회신 수신",
"태핑 완료 회신대기")))))
))))</f>
        <v>회신 수신</v>
      </c>
      <c r="F2749" s="22" t="b">
        <v>1</v>
      </c>
      <c r="G2749" s="22" t="b">
        <v>0</v>
      </c>
      <c r="H2749" s="22" t="b">
        <v>0</v>
      </c>
      <c r="I2749" s="22" t="b">
        <f>IF(COUNTIF([1]!Form_Responses1[[#All],[Instagram account
(ex. idenel_official - Do not put "@")]], LOWER(A2749)) &gt; 0, TRUE, FALSE)</f>
        <v>0</v>
      </c>
      <c r="J2749" s="23"/>
      <c r="K2749" s="20"/>
      <c r="L2749" s="22" t="b">
        <v>0</v>
      </c>
      <c r="M2749" s="22" t="b">
        <v>0</v>
      </c>
      <c r="N2749" s="20"/>
      <c r="O2749" s="21" t="str">
        <f>IF(ISBLANK(Table1[[#This Row],[예약일(확정)]]),"",Table1[[#This Row],[예약일(확정)]]+7)</f>
        <v/>
      </c>
      <c r="P2749" s="20"/>
      <c r="Q2749" s="20"/>
      <c r="R2749" s="20"/>
      <c r="S2749" s="20"/>
      <c r="T2749" s="20"/>
      <c r="U2749" s="19"/>
    </row>
    <row r="2750" spans="1:21" ht="17">
      <c r="A2750" s="119" t="s">
        <v>1863</v>
      </c>
      <c r="B2750" s="118" t="s">
        <v>1862</v>
      </c>
      <c r="C2750" s="121"/>
      <c r="D2750" s="15" t="s">
        <v>4</v>
      </c>
      <c r="E2750" s="11" t="str">
        <f ca="1">IF(AND(J2750&lt;&gt;"", O2750&lt;&gt;"", TODAY() &gt; O2750, N2750=""), "포스팅 지연",
IF(N2750&lt;&gt;"", "포스팅 완료",
IF(M2750=TRUE, "시술 완료",
IF(L2750=TRUE, "콘텐츠 가이드 전송",
IF(NOT(ISBLANK(J2750)), "예약 확정",
IF(I2750=TRUE, "구글폼 회신",
IF(H2750=TRUE, "구글폼 전송",
IF(G2750=TRUE, "거절",
IF(F2750=TRUE, "회신 수신",
"태핑 완료 회신대기")))))
))))</f>
        <v>태핑 완료 회신대기</v>
      </c>
      <c r="F2750" s="13" t="b">
        <v>0</v>
      </c>
      <c r="G2750" s="13" t="b">
        <v>0</v>
      </c>
      <c r="H2750" s="13" t="b">
        <v>0</v>
      </c>
      <c r="I2750" s="13" t="b">
        <f>IF(COUNTIF([1]!Form_Responses1[[#All],[Instagram account
(ex. idenel_official - Do not put "@")]], LOWER(A2750)) &gt; 0, TRUE, FALSE)</f>
        <v>0</v>
      </c>
      <c r="J2750" s="14"/>
      <c r="K2750" s="11"/>
      <c r="L2750" s="13" t="b">
        <v>0</v>
      </c>
      <c r="M2750" s="13" t="b">
        <v>0</v>
      </c>
      <c r="N2750" s="11"/>
      <c r="O2750" s="12" t="str">
        <f>IF(ISBLANK(Table1[[#This Row],[예약일(확정)]]),"",Table1[[#This Row],[예약일(확정)]]+7)</f>
        <v/>
      </c>
      <c r="P2750" s="11"/>
      <c r="Q2750" s="11"/>
      <c r="R2750" s="11"/>
      <c r="S2750" s="11"/>
      <c r="T2750" s="11"/>
      <c r="U2750" s="10"/>
    </row>
    <row r="2751" spans="1:21" ht="17">
      <c r="A2751" s="119" t="s">
        <v>1861</v>
      </c>
      <c r="B2751" s="102" t="s">
        <v>1860</v>
      </c>
      <c r="C2751" s="111"/>
      <c r="D2751" s="24" t="s">
        <v>4</v>
      </c>
      <c r="E2751" s="20" t="str">
        <f ca="1">IF(AND(J2751&lt;&gt;"", O2751&lt;&gt;"", TODAY() &gt; O2751, N2751=""), "포스팅 지연",
IF(N2751&lt;&gt;"", "포스팅 완료",
IF(M2751=TRUE, "시술 완료",
IF(L2751=TRUE, "콘텐츠 가이드 전송",
IF(NOT(ISBLANK(J2751)), "예약 확정",
IF(I2751=TRUE, "구글폼 회신",
IF(H2751=TRUE, "구글폼 전송",
IF(G2751=TRUE, "거절",
IF(F2751=TRUE, "회신 수신",
"태핑 완료 회신대기")))))
))))</f>
        <v>태핑 완료 회신대기</v>
      </c>
      <c r="F2751" s="22" t="b">
        <v>0</v>
      </c>
      <c r="G2751" s="22" t="b">
        <v>0</v>
      </c>
      <c r="H2751" s="22" t="b">
        <v>0</v>
      </c>
      <c r="I2751" s="22" t="b">
        <f>IF(COUNTIF([1]!Form_Responses1[[#All],[Instagram account
(ex. idenel_official - Do not put "@")]], LOWER(A2751)) &gt; 0, TRUE, FALSE)</f>
        <v>0</v>
      </c>
      <c r="J2751" s="23"/>
      <c r="K2751" s="20"/>
      <c r="L2751" s="22" t="b">
        <v>0</v>
      </c>
      <c r="M2751" s="22" t="b">
        <v>0</v>
      </c>
      <c r="N2751" s="20"/>
      <c r="O2751" s="21" t="str">
        <f>IF(ISBLANK(Table1[[#This Row],[예약일(확정)]]),"",Table1[[#This Row],[예약일(확정)]]+7)</f>
        <v/>
      </c>
      <c r="P2751" s="20"/>
      <c r="Q2751" s="20"/>
      <c r="R2751" s="20"/>
      <c r="S2751" s="20"/>
      <c r="T2751" s="20"/>
      <c r="U2751" s="19"/>
    </row>
    <row r="2752" spans="1:21" ht="17">
      <c r="A2752" s="119" t="s">
        <v>1859</v>
      </c>
      <c r="B2752" s="118" t="s">
        <v>1858</v>
      </c>
      <c r="C2752" s="121"/>
      <c r="D2752" s="15" t="s">
        <v>4</v>
      </c>
      <c r="E2752" s="11" t="str">
        <f ca="1">IF(AND(J2752&lt;&gt;"", O2752&lt;&gt;"", TODAY() &gt; O2752, N2752=""), "포스팅 지연",
IF(N2752&lt;&gt;"", "포스팅 완료",
IF(M2752=TRUE, "시술 완료",
IF(L2752=TRUE, "콘텐츠 가이드 전송",
IF(NOT(ISBLANK(J2752)), "예약 확정",
IF(I2752=TRUE, "구글폼 회신",
IF(H2752=TRUE, "구글폼 전송",
IF(G2752=TRUE, "거절",
IF(F2752=TRUE, "회신 수신",
"태핑 완료 회신대기")))))
))))</f>
        <v>태핑 완료 회신대기</v>
      </c>
      <c r="F2752" s="13" t="b">
        <v>0</v>
      </c>
      <c r="G2752" s="13" t="b">
        <v>0</v>
      </c>
      <c r="H2752" s="13" t="b">
        <v>0</v>
      </c>
      <c r="I2752" s="13" t="b">
        <f>IF(COUNTIF([1]!Form_Responses1[[#All],[Instagram account
(ex. idenel_official - Do not put "@")]], LOWER(A2752)) &gt; 0, TRUE, FALSE)</f>
        <v>0</v>
      </c>
      <c r="J2752" s="14"/>
      <c r="K2752" s="11"/>
      <c r="L2752" s="13" t="b">
        <v>0</v>
      </c>
      <c r="M2752" s="13" t="b">
        <v>0</v>
      </c>
      <c r="N2752" s="11"/>
      <c r="O2752" s="12" t="str">
        <f>IF(ISBLANK(Table1[[#This Row],[예약일(확정)]]),"",Table1[[#This Row],[예약일(확정)]]+7)</f>
        <v/>
      </c>
      <c r="P2752" s="11"/>
      <c r="Q2752" s="11"/>
      <c r="R2752" s="11"/>
      <c r="S2752" s="11"/>
      <c r="T2752" s="11"/>
      <c r="U2752" s="10"/>
    </row>
    <row r="2753" spans="1:21" ht="17">
      <c r="A2753" s="116" t="s">
        <v>1857</v>
      </c>
      <c r="B2753" s="112" t="s">
        <v>1856</v>
      </c>
      <c r="C2753" s="111"/>
      <c r="D2753" s="24" t="s">
        <v>4</v>
      </c>
      <c r="E2753" s="20" t="str">
        <f ca="1">IF(AND(J2753&lt;&gt;"", O2753&lt;&gt;"", TODAY() &gt; O2753, N2753=""), "포스팅 지연",
IF(N2753&lt;&gt;"", "포스팅 완료",
IF(M2753=TRUE, "시술 완료",
IF(L2753=TRUE, "콘텐츠 가이드 전송",
IF(NOT(ISBLANK(J2753)), "예약 확정",
IF(I2753=TRUE, "구글폼 회신",
IF(H2753=TRUE, "구글폼 전송",
IF(G2753=TRUE, "거절",
IF(F2753=TRUE, "회신 수신",
"태핑 완료 회신대기")))))
))))</f>
        <v>태핑 완료 회신대기</v>
      </c>
      <c r="F2753" s="22" t="b">
        <v>0</v>
      </c>
      <c r="G2753" s="22" t="b">
        <v>0</v>
      </c>
      <c r="H2753" s="22" t="b">
        <v>0</v>
      </c>
      <c r="I2753" s="22" t="b">
        <f>IF(COUNTIF([1]!Form_Responses1[[#All],[Instagram account
(ex. idenel_official - Do not put "@")]], LOWER(A2753)) &gt; 0, TRUE, FALSE)</f>
        <v>0</v>
      </c>
      <c r="J2753" s="23"/>
      <c r="K2753" s="20"/>
      <c r="L2753" s="22" t="b">
        <v>0</v>
      </c>
      <c r="M2753" s="22" t="b">
        <v>0</v>
      </c>
      <c r="N2753" s="20"/>
      <c r="O2753" s="21" t="str">
        <f>IF(ISBLANK(Table1[[#This Row],[예약일(확정)]]),"",Table1[[#This Row],[예약일(확정)]]+7)</f>
        <v/>
      </c>
      <c r="P2753" s="20"/>
      <c r="Q2753" s="20"/>
      <c r="R2753" s="20"/>
      <c r="S2753" s="20"/>
      <c r="T2753" s="20"/>
      <c r="U2753" s="19"/>
    </row>
    <row r="2754" spans="1:21" ht="17">
      <c r="A2754" s="119" t="s">
        <v>1855</v>
      </c>
      <c r="B2754" s="118" t="s">
        <v>1854</v>
      </c>
      <c r="C2754" s="121"/>
      <c r="D2754" s="15" t="s">
        <v>4</v>
      </c>
      <c r="E2754" s="11" t="str">
        <f ca="1">IF(AND(J2754&lt;&gt;"", O2754&lt;&gt;"", TODAY() &gt; O2754, N2754=""), "포스팅 지연",
IF(N2754&lt;&gt;"", "포스팅 완료",
IF(M2754=TRUE, "시술 완료",
IF(L2754=TRUE, "콘텐츠 가이드 전송",
IF(NOT(ISBLANK(J2754)), "예약 확정",
IF(I2754=TRUE, "구글폼 회신",
IF(H2754=TRUE, "구글폼 전송",
IF(G2754=TRUE, "거절",
IF(F2754=TRUE, "회신 수신",
"태핑 완료 회신대기")))))
))))</f>
        <v>태핑 완료 회신대기</v>
      </c>
      <c r="F2754" s="13" t="b">
        <v>0</v>
      </c>
      <c r="G2754" s="13" t="b">
        <v>0</v>
      </c>
      <c r="H2754" s="13" t="b">
        <v>0</v>
      </c>
      <c r="I2754" s="13" t="b">
        <f>IF(COUNTIF([1]!Form_Responses1[[#All],[Instagram account
(ex. idenel_official - Do not put "@")]], LOWER(A2754)) &gt; 0, TRUE, FALSE)</f>
        <v>0</v>
      </c>
      <c r="J2754" s="14"/>
      <c r="K2754" s="11"/>
      <c r="L2754" s="13" t="b">
        <v>0</v>
      </c>
      <c r="M2754" s="13" t="b">
        <v>0</v>
      </c>
      <c r="N2754" s="11"/>
      <c r="O2754" s="12" t="str">
        <f>IF(ISBLANK(Table1[[#This Row],[예약일(확정)]]),"",Table1[[#This Row],[예약일(확정)]]+7)</f>
        <v/>
      </c>
      <c r="P2754" s="11"/>
      <c r="Q2754" s="11"/>
      <c r="R2754" s="11"/>
      <c r="S2754" s="11"/>
      <c r="T2754" s="11"/>
      <c r="U2754" s="10"/>
    </row>
    <row r="2755" spans="1:21" ht="17">
      <c r="A2755" s="116" t="s">
        <v>1853</v>
      </c>
      <c r="B2755" s="112" t="s">
        <v>1852</v>
      </c>
      <c r="C2755" s="111"/>
      <c r="D2755" s="24" t="s">
        <v>4</v>
      </c>
      <c r="E2755" s="20" t="str">
        <f ca="1">IF(AND(J2755&lt;&gt;"", O2755&lt;&gt;"", TODAY() &gt; O2755, N2755=""), "포스팅 지연",
IF(N2755&lt;&gt;"", "포스팅 완료",
IF(M2755=TRUE, "시술 완료",
IF(L2755=TRUE, "콘텐츠 가이드 전송",
IF(NOT(ISBLANK(J2755)), "예약 확정",
IF(I2755=TRUE, "구글폼 회신",
IF(H2755=TRUE, "구글폼 전송",
IF(G2755=TRUE, "거절",
IF(F2755=TRUE, "회신 수신",
"태핑 완료 회신대기")))))
))))</f>
        <v>태핑 완료 회신대기</v>
      </c>
      <c r="F2755" s="22" t="b">
        <v>0</v>
      </c>
      <c r="G2755" s="22" t="b">
        <v>0</v>
      </c>
      <c r="H2755" s="22" t="b">
        <v>0</v>
      </c>
      <c r="I2755" s="22" t="b">
        <f>IF(COUNTIF([1]!Form_Responses1[[#All],[Instagram account
(ex. idenel_official - Do not put "@")]], LOWER(A2755)) &gt; 0, TRUE, FALSE)</f>
        <v>0</v>
      </c>
      <c r="J2755" s="23"/>
      <c r="K2755" s="20"/>
      <c r="L2755" s="22" t="b">
        <v>0</v>
      </c>
      <c r="M2755" s="22" t="b">
        <v>0</v>
      </c>
      <c r="N2755" s="20"/>
      <c r="O2755" s="21" t="str">
        <f>IF(ISBLANK(Table1[[#This Row],[예약일(확정)]]),"",Table1[[#This Row],[예약일(확정)]]+7)</f>
        <v/>
      </c>
      <c r="P2755" s="20"/>
      <c r="Q2755" s="20"/>
      <c r="R2755" s="20"/>
      <c r="S2755" s="20"/>
      <c r="T2755" s="20"/>
      <c r="U2755" s="19"/>
    </row>
    <row r="2756" spans="1:21" ht="17">
      <c r="A2756" s="116" t="s">
        <v>1851</v>
      </c>
      <c r="B2756" s="120" t="s">
        <v>1850</v>
      </c>
      <c r="C2756" s="121"/>
      <c r="D2756" s="15" t="s">
        <v>4</v>
      </c>
      <c r="E2756" s="11" t="str">
        <f ca="1">IF(AND(J2756&lt;&gt;"", O2756&lt;&gt;"", TODAY() &gt; O2756, N2756=""), "포스팅 지연",
IF(N2756&lt;&gt;"", "포스팅 완료",
IF(M2756=TRUE, "시술 완료",
IF(L2756=TRUE, "콘텐츠 가이드 전송",
IF(NOT(ISBLANK(J2756)), "예약 확정",
IF(I2756=TRUE, "구글폼 회신",
IF(H2756=TRUE, "구글폼 전송",
IF(G2756=TRUE, "거절",
IF(F2756=TRUE, "회신 수신",
"태핑 완료 회신대기")))))
))))</f>
        <v>태핑 완료 회신대기</v>
      </c>
      <c r="F2756" s="13" t="b">
        <v>0</v>
      </c>
      <c r="G2756" s="13" t="b">
        <v>0</v>
      </c>
      <c r="H2756" s="13" t="b">
        <v>0</v>
      </c>
      <c r="I2756" s="13" t="b">
        <f>IF(COUNTIF([1]!Form_Responses1[[#All],[Instagram account
(ex. idenel_official - Do not put "@")]], LOWER(A2756)) &gt; 0, TRUE, FALSE)</f>
        <v>0</v>
      </c>
      <c r="J2756" s="14"/>
      <c r="K2756" s="11"/>
      <c r="L2756" s="13" t="b">
        <v>0</v>
      </c>
      <c r="M2756" s="13" t="b">
        <v>0</v>
      </c>
      <c r="N2756" s="11"/>
      <c r="O2756" s="12" t="str">
        <f>IF(ISBLANK(Table1[[#This Row],[예약일(확정)]]),"",Table1[[#This Row],[예약일(확정)]]+7)</f>
        <v/>
      </c>
      <c r="P2756" s="11"/>
      <c r="Q2756" s="11"/>
      <c r="R2756" s="11"/>
      <c r="S2756" s="11"/>
      <c r="T2756" s="11"/>
      <c r="U2756" s="10"/>
    </row>
    <row r="2757" spans="1:21" ht="17">
      <c r="A2757" s="116" t="s">
        <v>1849</v>
      </c>
      <c r="B2757" s="112" t="s">
        <v>1848</v>
      </c>
      <c r="C2757" s="111"/>
      <c r="D2757" s="24" t="s">
        <v>4</v>
      </c>
      <c r="E2757" s="20" t="str">
        <f ca="1">IF(AND(J2757&lt;&gt;"", O2757&lt;&gt;"", TODAY() &gt; O2757, N2757=""), "포스팅 지연",
IF(N2757&lt;&gt;"", "포스팅 완료",
IF(M2757=TRUE, "시술 완료",
IF(L2757=TRUE, "콘텐츠 가이드 전송",
IF(NOT(ISBLANK(J2757)), "예약 확정",
IF(I2757=TRUE, "구글폼 회신",
IF(H2757=TRUE, "구글폼 전송",
IF(G2757=TRUE, "거절",
IF(F2757=TRUE, "회신 수신",
"태핑 완료 회신대기")))))
))))</f>
        <v>태핑 완료 회신대기</v>
      </c>
      <c r="F2757" s="22" t="b">
        <v>0</v>
      </c>
      <c r="G2757" s="22" t="b">
        <v>0</v>
      </c>
      <c r="H2757" s="22" t="b">
        <v>0</v>
      </c>
      <c r="I2757" s="22" t="b">
        <f>IF(COUNTIF([1]!Form_Responses1[[#All],[Instagram account
(ex. idenel_official - Do not put "@")]], LOWER(A2757)) &gt; 0, TRUE, FALSE)</f>
        <v>0</v>
      </c>
      <c r="J2757" s="23"/>
      <c r="K2757" s="20"/>
      <c r="L2757" s="22" t="b">
        <v>0</v>
      </c>
      <c r="M2757" s="22" t="b">
        <v>0</v>
      </c>
      <c r="N2757" s="20"/>
      <c r="O2757" s="21" t="str">
        <f>IF(ISBLANK(Table1[[#This Row],[예약일(확정)]]),"",Table1[[#This Row],[예약일(확정)]]+7)</f>
        <v/>
      </c>
      <c r="P2757" s="20"/>
      <c r="Q2757" s="20"/>
      <c r="R2757" s="20"/>
      <c r="S2757" s="20"/>
      <c r="T2757" s="20"/>
      <c r="U2757" s="19"/>
    </row>
    <row r="2758" spans="1:21" ht="17">
      <c r="A2758" s="116" t="s">
        <v>1847</v>
      </c>
      <c r="B2758" s="120" t="s">
        <v>1846</v>
      </c>
      <c r="C2758" s="121"/>
      <c r="D2758" s="15" t="s">
        <v>4</v>
      </c>
      <c r="E2758" s="11" t="str">
        <f ca="1">IF(AND(J2758&lt;&gt;"", O2758&lt;&gt;"", TODAY() &gt; O2758, N2758=""), "포스팅 지연",
IF(N2758&lt;&gt;"", "포스팅 완료",
IF(M2758=TRUE, "시술 완료",
IF(L2758=TRUE, "콘텐츠 가이드 전송",
IF(NOT(ISBLANK(J2758)), "예약 확정",
IF(I2758=TRUE, "구글폼 회신",
IF(H2758=TRUE, "구글폼 전송",
IF(G2758=TRUE, "거절",
IF(F2758=TRUE, "회신 수신",
"태핑 완료 회신대기")))))
))))</f>
        <v>태핑 완료 회신대기</v>
      </c>
      <c r="F2758" s="13" t="b">
        <v>0</v>
      </c>
      <c r="G2758" s="13" t="b">
        <v>0</v>
      </c>
      <c r="H2758" s="13" t="b">
        <v>0</v>
      </c>
      <c r="I2758" s="13" t="b">
        <f>IF(COUNTIF([1]!Form_Responses1[[#All],[Instagram account
(ex. idenel_official - Do not put "@")]], LOWER(A2758)) &gt; 0, TRUE, FALSE)</f>
        <v>0</v>
      </c>
      <c r="J2758" s="14"/>
      <c r="K2758" s="11"/>
      <c r="L2758" s="13" t="b">
        <v>0</v>
      </c>
      <c r="M2758" s="13" t="b">
        <v>0</v>
      </c>
      <c r="N2758" s="11"/>
      <c r="O2758" s="12" t="str">
        <f>IF(ISBLANK(Table1[[#This Row],[예약일(확정)]]),"",Table1[[#This Row],[예약일(확정)]]+7)</f>
        <v/>
      </c>
      <c r="P2758" s="11"/>
      <c r="Q2758" s="11"/>
      <c r="R2758" s="11"/>
      <c r="S2758" s="11"/>
      <c r="T2758" s="11"/>
      <c r="U2758" s="10"/>
    </row>
    <row r="2759" spans="1:21" ht="17">
      <c r="A2759" s="119" t="s">
        <v>1845</v>
      </c>
      <c r="B2759" s="102" t="s">
        <v>1844</v>
      </c>
      <c r="C2759" s="111"/>
      <c r="D2759" s="24" t="s">
        <v>4</v>
      </c>
      <c r="E2759" s="20" t="str">
        <f ca="1">IF(AND(J2759&lt;&gt;"", O2759&lt;&gt;"", TODAY() &gt; O2759, N2759=""), "포스팅 지연",
IF(N2759&lt;&gt;"", "포스팅 완료",
IF(M2759=TRUE, "시술 완료",
IF(L2759=TRUE, "콘텐츠 가이드 전송",
IF(NOT(ISBLANK(J2759)), "예약 확정",
IF(I2759=TRUE, "구글폼 회신",
IF(H2759=TRUE, "구글폼 전송",
IF(G2759=TRUE, "거절",
IF(F2759=TRUE, "회신 수신",
"태핑 완료 회신대기")))))
))))</f>
        <v>태핑 완료 회신대기</v>
      </c>
      <c r="F2759" s="22" t="b">
        <v>0</v>
      </c>
      <c r="G2759" s="22" t="b">
        <v>0</v>
      </c>
      <c r="H2759" s="22" t="b">
        <v>0</v>
      </c>
      <c r="I2759" s="22" t="b">
        <f>IF(COUNTIF([1]!Form_Responses1[[#All],[Instagram account
(ex. idenel_official - Do not put "@")]], LOWER(A2759)) &gt; 0, TRUE, FALSE)</f>
        <v>0</v>
      </c>
      <c r="J2759" s="23"/>
      <c r="K2759" s="20"/>
      <c r="L2759" s="22" t="b">
        <v>0</v>
      </c>
      <c r="M2759" s="22" t="b">
        <v>0</v>
      </c>
      <c r="N2759" s="20"/>
      <c r="O2759" s="21" t="str">
        <f>IF(ISBLANK(Table1[[#This Row],[예약일(확정)]]),"",Table1[[#This Row],[예약일(확정)]]+7)</f>
        <v/>
      </c>
      <c r="P2759" s="20"/>
      <c r="Q2759" s="20"/>
      <c r="R2759" s="20"/>
      <c r="S2759" s="20"/>
      <c r="T2759" s="20"/>
      <c r="U2759" s="19"/>
    </row>
    <row r="2760" spans="1:21" ht="17">
      <c r="A2760" s="116" t="s">
        <v>1843</v>
      </c>
      <c r="B2760" s="120" t="s">
        <v>1842</v>
      </c>
      <c r="C2760" s="121"/>
      <c r="D2760" s="15" t="s">
        <v>4</v>
      </c>
      <c r="E2760" s="11" t="str">
        <f ca="1">IF(AND(J2760&lt;&gt;"", O2760&lt;&gt;"", TODAY() &gt; O2760, N2760=""), "포스팅 지연",
IF(N2760&lt;&gt;"", "포스팅 완료",
IF(M2760=TRUE, "시술 완료",
IF(L2760=TRUE, "콘텐츠 가이드 전송",
IF(NOT(ISBLANK(J2760)), "예약 확정",
IF(I2760=TRUE, "구글폼 회신",
IF(H2760=TRUE, "구글폼 전송",
IF(G2760=TRUE, "거절",
IF(F2760=TRUE, "회신 수신",
"태핑 완료 회신대기")))))
))))</f>
        <v>태핑 완료 회신대기</v>
      </c>
      <c r="F2760" s="13" t="b">
        <v>0</v>
      </c>
      <c r="G2760" s="13" t="b">
        <v>0</v>
      </c>
      <c r="H2760" s="13" t="b">
        <v>0</v>
      </c>
      <c r="I2760" s="13" t="b">
        <f>IF(COUNTIF([1]!Form_Responses1[[#All],[Instagram account
(ex. idenel_official - Do not put "@")]], LOWER(A2760)) &gt; 0, TRUE, FALSE)</f>
        <v>0</v>
      </c>
      <c r="J2760" s="14"/>
      <c r="K2760" s="11"/>
      <c r="L2760" s="13" t="b">
        <v>0</v>
      </c>
      <c r="M2760" s="13" t="b">
        <v>0</v>
      </c>
      <c r="N2760" s="11"/>
      <c r="O2760" s="12" t="str">
        <f>IF(ISBLANK(Table1[[#This Row],[예약일(확정)]]),"",Table1[[#This Row],[예약일(확정)]]+7)</f>
        <v/>
      </c>
      <c r="P2760" s="11"/>
      <c r="Q2760" s="11"/>
      <c r="R2760" s="11"/>
      <c r="S2760" s="11"/>
      <c r="T2760" s="11"/>
      <c r="U2760" s="10"/>
    </row>
    <row r="2761" spans="1:21" ht="17">
      <c r="A2761" s="119" t="s">
        <v>1841</v>
      </c>
      <c r="B2761" s="102" t="s">
        <v>1840</v>
      </c>
      <c r="C2761" s="111"/>
      <c r="D2761" s="24" t="s">
        <v>4</v>
      </c>
      <c r="E2761" s="20" t="str">
        <f ca="1">IF(AND(J2761&lt;&gt;"", O2761&lt;&gt;"", TODAY() &gt; O2761, N2761=""), "포스팅 지연",
IF(N2761&lt;&gt;"", "포스팅 완료",
IF(M2761=TRUE, "시술 완료",
IF(L2761=TRUE, "콘텐츠 가이드 전송",
IF(NOT(ISBLANK(J2761)), "예약 확정",
IF(I2761=TRUE, "구글폼 회신",
IF(H2761=TRUE, "구글폼 전송",
IF(G2761=TRUE, "거절",
IF(F2761=TRUE, "회신 수신",
"태핑 완료 회신대기")))))
))))</f>
        <v>태핑 완료 회신대기</v>
      </c>
      <c r="F2761" s="22" t="b">
        <v>0</v>
      </c>
      <c r="G2761" s="22" t="b">
        <v>0</v>
      </c>
      <c r="H2761" s="22" t="b">
        <v>0</v>
      </c>
      <c r="I2761" s="22" t="b">
        <f>IF(COUNTIF([1]!Form_Responses1[[#All],[Instagram account
(ex. idenel_official - Do not put "@")]], LOWER(A2761)) &gt; 0, TRUE, FALSE)</f>
        <v>0</v>
      </c>
      <c r="J2761" s="23"/>
      <c r="K2761" s="20"/>
      <c r="L2761" s="22" t="b">
        <v>0</v>
      </c>
      <c r="M2761" s="22" t="b">
        <v>0</v>
      </c>
      <c r="N2761" s="20"/>
      <c r="O2761" s="21" t="str">
        <f>IF(ISBLANK(Table1[[#This Row],[예약일(확정)]]),"",Table1[[#This Row],[예약일(확정)]]+7)</f>
        <v/>
      </c>
      <c r="P2761" s="20"/>
      <c r="Q2761" s="20"/>
      <c r="R2761" s="20"/>
      <c r="S2761" s="20"/>
      <c r="T2761" s="20"/>
      <c r="U2761" s="19"/>
    </row>
    <row r="2762" spans="1:21" ht="17">
      <c r="A2762" s="116" t="s">
        <v>1839</v>
      </c>
      <c r="B2762" s="120" t="s">
        <v>1838</v>
      </c>
      <c r="C2762" s="121"/>
      <c r="D2762" s="15" t="s">
        <v>4</v>
      </c>
      <c r="E2762" s="11" t="str">
        <f ca="1">IF(AND(J2762&lt;&gt;"", O2762&lt;&gt;"", TODAY() &gt; O2762, N2762=""), "포스팅 지연",
IF(N2762&lt;&gt;"", "포스팅 완료",
IF(M2762=TRUE, "시술 완료",
IF(L2762=TRUE, "콘텐츠 가이드 전송",
IF(NOT(ISBLANK(J2762)), "예약 확정",
IF(I2762=TRUE, "구글폼 회신",
IF(H2762=TRUE, "구글폼 전송",
IF(G2762=TRUE, "거절",
IF(F2762=TRUE, "회신 수신",
"태핑 완료 회신대기")))))
))))</f>
        <v>회신 수신</v>
      </c>
      <c r="F2762" s="13" t="b">
        <v>1</v>
      </c>
      <c r="G2762" s="13" t="b">
        <v>0</v>
      </c>
      <c r="H2762" s="13" t="b">
        <v>0</v>
      </c>
      <c r="I2762" s="13" t="b">
        <f>IF(COUNTIF([1]!Form_Responses1[[#All],[Instagram account
(ex. idenel_official - Do not put "@")]], LOWER(A2762)) &gt; 0, TRUE, FALSE)</f>
        <v>0</v>
      </c>
      <c r="J2762" s="14"/>
      <c r="K2762" s="11"/>
      <c r="L2762" s="13" t="b">
        <v>0</v>
      </c>
      <c r="M2762" s="13" t="b">
        <v>0</v>
      </c>
      <c r="N2762" s="11"/>
      <c r="O2762" s="12" t="str">
        <f>IF(ISBLANK(Table1[[#This Row],[예약일(확정)]]),"",Table1[[#This Row],[예약일(확정)]]+7)</f>
        <v/>
      </c>
      <c r="P2762" s="11"/>
      <c r="Q2762" s="11"/>
      <c r="R2762" s="11"/>
      <c r="S2762" s="11"/>
      <c r="T2762" s="11"/>
      <c r="U2762" s="10"/>
    </row>
    <row r="2763" spans="1:21" ht="17">
      <c r="A2763" s="119" t="s">
        <v>1837</v>
      </c>
      <c r="B2763" s="102" t="s">
        <v>1836</v>
      </c>
      <c r="C2763" s="111"/>
      <c r="D2763" s="24" t="s">
        <v>4</v>
      </c>
      <c r="E2763" s="20" t="str">
        <f ca="1">IF(AND(J2763&lt;&gt;"", O2763&lt;&gt;"", TODAY() &gt; O2763, N2763=""), "포스팅 지연",
IF(N2763&lt;&gt;"", "포스팅 완료",
IF(M2763=TRUE, "시술 완료",
IF(L2763=TRUE, "콘텐츠 가이드 전송",
IF(NOT(ISBLANK(J2763)), "예약 확정",
IF(I2763=TRUE, "구글폼 회신",
IF(H2763=TRUE, "구글폼 전송",
IF(G2763=TRUE, "거절",
IF(F2763=TRUE, "회신 수신",
"태핑 완료 회신대기")))))
))))</f>
        <v>태핑 완료 회신대기</v>
      </c>
      <c r="F2763" s="22" t="b">
        <v>0</v>
      </c>
      <c r="G2763" s="22" t="b">
        <v>0</v>
      </c>
      <c r="H2763" s="22" t="b">
        <v>0</v>
      </c>
      <c r="I2763" s="22" t="b">
        <f>IF(COUNTIF([1]!Form_Responses1[[#All],[Instagram account
(ex. idenel_official - Do not put "@")]], LOWER(A2763)) &gt; 0, TRUE, FALSE)</f>
        <v>0</v>
      </c>
      <c r="J2763" s="23"/>
      <c r="K2763" s="20"/>
      <c r="L2763" s="22" t="b">
        <v>0</v>
      </c>
      <c r="M2763" s="22" t="b">
        <v>0</v>
      </c>
      <c r="N2763" s="20"/>
      <c r="O2763" s="21" t="str">
        <f>IF(ISBLANK(Table1[[#This Row],[예약일(확정)]]),"",Table1[[#This Row],[예약일(확정)]]+7)</f>
        <v/>
      </c>
      <c r="P2763" s="20"/>
      <c r="Q2763" s="20"/>
      <c r="R2763" s="20"/>
      <c r="S2763" s="20"/>
      <c r="T2763" s="20"/>
      <c r="U2763" s="19"/>
    </row>
    <row r="2764" spans="1:21" ht="17">
      <c r="A2764" s="119" t="s">
        <v>1835</v>
      </c>
      <c r="B2764" s="118" t="s">
        <v>1834</v>
      </c>
      <c r="C2764" s="121"/>
      <c r="D2764" s="15" t="s">
        <v>4</v>
      </c>
      <c r="E2764" s="11" t="str">
        <f ca="1">IF(AND(J2764&lt;&gt;"", O2764&lt;&gt;"", TODAY() &gt; O2764, N2764=""), "포스팅 지연",
IF(N2764&lt;&gt;"", "포스팅 완료",
IF(M2764=TRUE, "시술 완료",
IF(L2764=TRUE, "콘텐츠 가이드 전송",
IF(NOT(ISBLANK(J2764)), "예약 확정",
IF(I2764=TRUE, "구글폼 회신",
IF(H2764=TRUE, "구글폼 전송",
IF(G2764=TRUE, "거절",
IF(F2764=TRUE, "회신 수신",
"태핑 완료 회신대기")))))
))))</f>
        <v>태핑 완료 회신대기</v>
      </c>
      <c r="F2764" s="13" t="b">
        <v>0</v>
      </c>
      <c r="G2764" s="13" t="b">
        <v>0</v>
      </c>
      <c r="H2764" s="13" t="b">
        <v>0</v>
      </c>
      <c r="I2764" s="13" t="b">
        <f>IF(COUNTIF([1]!Form_Responses1[[#All],[Instagram account
(ex. idenel_official - Do not put "@")]], LOWER(A2764)) &gt; 0, TRUE, FALSE)</f>
        <v>0</v>
      </c>
      <c r="J2764" s="14"/>
      <c r="K2764" s="11"/>
      <c r="L2764" s="13" t="b">
        <v>0</v>
      </c>
      <c r="M2764" s="13" t="b">
        <v>0</v>
      </c>
      <c r="N2764" s="11"/>
      <c r="O2764" s="12" t="str">
        <f>IF(ISBLANK(Table1[[#This Row],[예약일(확정)]]),"",Table1[[#This Row],[예약일(확정)]]+7)</f>
        <v/>
      </c>
      <c r="P2764" s="11"/>
      <c r="Q2764" s="11"/>
      <c r="R2764" s="11"/>
      <c r="S2764" s="11"/>
      <c r="T2764" s="11"/>
      <c r="U2764" s="10"/>
    </row>
    <row r="2765" spans="1:21" ht="17">
      <c r="A2765" s="119" t="s">
        <v>1833</v>
      </c>
      <c r="B2765" s="102" t="s">
        <v>1832</v>
      </c>
      <c r="C2765" s="111"/>
      <c r="D2765" s="24" t="s">
        <v>4</v>
      </c>
      <c r="E2765" s="20" t="str">
        <f ca="1">IF(AND(J2765&lt;&gt;"", O2765&lt;&gt;"", TODAY() &gt; O2765, N2765=""), "포스팅 지연",
IF(N2765&lt;&gt;"", "포스팅 완료",
IF(M2765=TRUE, "시술 완료",
IF(L2765=TRUE, "콘텐츠 가이드 전송",
IF(NOT(ISBLANK(J2765)), "예약 확정",
IF(I2765=TRUE, "구글폼 회신",
IF(H2765=TRUE, "구글폼 전송",
IF(G2765=TRUE, "거절",
IF(F2765=TRUE, "회신 수신",
"태핑 완료 회신대기")))))
))))</f>
        <v>태핑 완료 회신대기</v>
      </c>
      <c r="F2765" s="22" t="b">
        <v>0</v>
      </c>
      <c r="G2765" s="22" t="b">
        <v>0</v>
      </c>
      <c r="H2765" s="22" t="b">
        <v>0</v>
      </c>
      <c r="I2765" s="22" t="b">
        <f>IF(COUNTIF([1]!Form_Responses1[[#All],[Instagram account
(ex. idenel_official - Do not put "@")]], LOWER(A2765)) &gt; 0, TRUE, FALSE)</f>
        <v>0</v>
      </c>
      <c r="J2765" s="23"/>
      <c r="K2765" s="20"/>
      <c r="L2765" s="22" t="b">
        <v>0</v>
      </c>
      <c r="M2765" s="22" t="b">
        <v>0</v>
      </c>
      <c r="N2765" s="20"/>
      <c r="O2765" s="21" t="str">
        <f>IF(ISBLANK(Table1[[#This Row],[예약일(확정)]]),"",Table1[[#This Row],[예약일(확정)]]+7)</f>
        <v/>
      </c>
      <c r="P2765" s="20"/>
      <c r="Q2765" s="20"/>
      <c r="R2765" s="20"/>
      <c r="S2765" s="20"/>
      <c r="T2765" s="20"/>
      <c r="U2765" s="19"/>
    </row>
    <row r="2766" spans="1:21" ht="17">
      <c r="A2766" s="119" t="s">
        <v>1831</v>
      </c>
      <c r="B2766" s="118" t="s">
        <v>1830</v>
      </c>
      <c r="C2766" s="121"/>
      <c r="D2766" s="15" t="s">
        <v>4</v>
      </c>
      <c r="E2766" s="11" t="str">
        <f ca="1">IF(AND(J2766&lt;&gt;"", O2766&lt;&gt;"", TODAY() &gt; O2766, N2766=""), "포스팅 지연",
IF(N2766&lt;&gt;"", "포스팅 완료",
IF(M2766=TRUE, "시술 완료",
IF(L2766=TRUE, "콘텐츠 가이드 전송",
IF(NOT(ISBLANK(J2766)), "예약 확정",
IF(I2766=TRUE, "구글폼 회신",
IF(H2766=TRUE, "구글폼 전송",
IF(G2766=TRUE, "거절",
IF(F2766=TRUE, "회신 수신",
"태핑 완료 회신대기")))))
))))</f>
        <v>태핑 완료 회신대기</v>
      </c>
      <c r="F2766" s="13" t="b">
        <v>0</v>
      </c>
      <c r="G2766" s="13" t="b">
        <v>0</v>
      </c>
      <c r="H2766" s="13" t="b">
        <v>0</v>
      </c>
      <c r="I2766" s="13" t="b">
        <f>IF(COUNTIF([1]!Form_Responses1[[#All],[Instagram account
(ex. idenel_official - Do not put "@")]], LOWER(A2766)) &gt; 0, TRUE, FALSE)</f>
        <v>0</v>
      </c>
      <c r="J2766" s="14"/>
      <c r="K2766" s="11"/>
      <c r="L2766" s="13" t="b">
        <v>0</v>
      </c>
      <c r="M2766" s="13" t="b">
        <v>0</v>
      </c>
      <c r="N2766" s="11"/>
      <c r="O2766" s="12" t="str">
        <f>IF(ISBLANK(Table1[[#This Row],[예약일(확정)]]),"",Table1[[#This Row],[예약일(확정)]]+7)</f>
        <v/>
      </c>
      <c r="P2766" s="11"/>
      <c r="Q2766" s="11"/>
      <c r="R2766" s="11"/>
      <c r="S2766" s="11"/>
      <c r="T2766" s="11"/>
      <c r="U2766" s="10"/>
    </row>
    <row r="2767" spans="1:21" ht="17">
      <c r="A2767" s="116" t="s">
        <v>1829</v>
      </c>
      <c r="B2767" s="112" t="s">
        <v>1828</v>
      </c>
      <c r="C2767" s="111"/>
      <c r="D2767" s="24" t="s">
        <v>4</v>
      </c>
      <c r="E2767" s="20" t="str">
        <f ca="1">IF(AND(J2767&lt;&gt;"", O2767&lt;&gt;"", TODAY() &gt; O2767, N2767=""), "포스팅 지연",
IF(N2767&lt;&gt;"", "포스팅 완료",
IF(M2767=TRUE, "시술 완료",
IF(L2767=TRUE, "콘텐츠 가이드 전송",
IF(NOT(ISBLANK(J2767)), "예약 확정",
IF(I2767=TRUE, "구글폼 회신",
IF(H2767=TRUE, "구글폼 전송",
IF(G2767=TRUE, "거절",
IF(F2767=TRUE, "회신 수신",
"태핑 완료 회신대기")))))
))))</f>
        <v>구글폼 전송</v>
      </c>
      <c r="F2767" s="22" t="b">
        <v>1</v>
      </c>
      <c r="G2767" s="22" t="b">
        <v>0</v>
      </c>
      <c r="H2767" s="22" t="b">
        <v>1</v>
      </c>
      <c r="I2767" s="22" t="b">
        <f>IF(COUNTIF([1]!Form_Responses1[[#All],[Instagram account
(ex. idenel_official - Do not put "@")]], LOWER(A2767)) &gt; 0, TRUE, FALSE)</f>
        <v>0</v>
      </c>
      <c r="J2767" s="23"/>
      <c r="K2767" s="20"/>
      <c r="L2767" s="22" t="b">
        <v>0</v>
      </c>
      <c r="M2767" s="22" t="b">
        <v>0</v>
      </c>
      <c r="N2767" s="20"/>
      <c r="O2767" s="21" t="str">
        <f>IF(ISBLANK(Table1[[#This Row],[예약일(확정)]]),"",Table1[[#This Row],[예약일(확정)]]+7)</f>
        <v/>
      </c>
      <c r="P2767" s="20"/>
      <c r="Q2767" s="20"/>
      <c r="R2767" s="20"/>
      <c r="S2767" s="20"/>
      <c r="T2767" s="20"/>
      <c r="U2767" s="19"/>
    </row>
    <row r="2768" spans="1:21" ht="17">
      <c r="A2768" s="116" t="s">
        <v>1827</v>
      </c>
      <c r="B2768" s="120" t="s">
        <v>1826</v>
      </c>
      <c r="C2768" s="121"/>
      <c r="D2768" s="15" t="s">
        <v>4</v>
      </c>
      <c r="E2768" s="11" t="str">
        <f ca="1">IF(AND(J2768&lt;&gt;"", O2768&lt;&gt;"", TODAY() &gt; O2768, N2768=""), "포스팅 지연",
IF(N2768&lt;&gt;"", "포스팅 완료",
IF(M2768=TRUE, "시술 완료",
IF(L2768=TRUE, "콘텐츠 가이드 전송",
IF(NOT(ISBLANK(J2768)), "예약 확정",
IF(I2768=TRUE, "구글폼 회신",
IF(H2768=TRUE, "구글폼 전송",
IF(G2768=TRUE, "거절",
IF(F2768=TRUE, "회신 수신",
"태핑 완료 회신대기")))))
))))</f>
        <v>회신 수신</v>
      </c>
      <c r="F2768" s="13" t="b">
        <v>1</v>
      </c>
      <c r="G2768" s="13" t="b">
        <v>0</v>
      </c>
      <c r="H2768" s="13" t="b">
        <v>0</v>
      </c>
      <c r="I2768" s="13" t="b">
        <f>IF(COUNTIF([1]!Form_Responses1[[#All],[Instagram account
(ex. idenel_official - Do not put "@")]], LOWER(A2768)) &gt; 0, TRUE, FALSE)</f>
        <v>0</v>
      </c>
      <c r="J2768" s="14"/>
      <c r="K2768" s="11"/>
      <c r="L2768" s="13" t="b">
        <v>0</v>
      </c>
      <c r="M2768" s="13" t="b">
        <v>0</v>
      </c>
      <c r="N2768" s="11"/>
      <c r="O2768" s="12" t="str">
        <f>IF(ISBLANK(Table1[[#This Row],[예약일(확정)]]),"",Table1[[#This Row],[예약일(확정)]]+7)</f>
        <v/>
      </c>
      <c r="P2768" s="11"/>
      <c r="Q2768" s="11"/>
      <c r="R2768" s="11"/>
      <c r="S2768" s="11"/>
      <c r="T2768" s="11"/>
      <c r="U2768" s="10"/>
    </row>
    <row r="2769" spans="1:21" ht="17">
      <c r="A2769" s="116" t="s">
        <v>1825</v>
      </c>
      <c r="B2769" s="112" t="s">
        <v>1824</v>
      </c>
      <c r="C2769" s="111"/>
      <c r="D2769" s="24" t="s">
        <v>4</v>
      </c>
      <c r="E2769" s="20" t="str">
        <f ca="1">IF(AND(J2769&lt;&gt;"", O2769&lt;&gt;"", TODAY() &gt; O2769, N2769=""), "포스팅 지연",
IF(N2769&lt;&gt;"", "포스팅 완료",
IF(M2769=TRUE, "시술 완료",
IF(L2769=TRUE, "콘텐츠 가이드 전송",
IF(NOT(ISBLANK(J2769)), "예약 확정",
IF(I2769=TRUE, "구글폼 회신",
IF(H2769=TRUE, "구글폼 전송",
IF(G2769=TRUE, "거절",
IF(F2769=TRUE, "회신 수신",
"태핑 완료 회신대기")))))
))))</f>
        <v>태핑 완료 회신대기</v>
      </c>
      <c r="F2769" s="22" t="b">
        <v>0</v>
      </c>
      <c r="G2769" s="22" t="b">
        <v>0</v>
      </c>
      <c r="H2769" s="22" t="b">
        <v>0</v>
      </c>
      <c r="I2769" s="22" t="b">
        <f>IF(COUNTIF([1]!Form_Responses1[[#All],[Instagram account
(ex. idenel_official - Do not put "@")]], LOWER(A2769)) &gt; 0, TRUE, FALSE)</f>
        <v>0</v>
      </c>
      <c r="J2769" s="23"/>
      <c r="K2769" s="20"/>
      <c r="L2769" s="22" t="b">
        <v>0</v>
      </c>
      <c r="M2769" s="22" t="b">
        <v>0</v>
      </c>
      <c r="N2769" s="20"/>
      <c r="O2769" s="21" t="str">
        <f>IF(ISBLANK(Table1[[#This Row],[예약일(확정)]]),"",Table1[[#This Row],[예약일(확정)]]+7)</f>
        <v/>
      </c>
      <c r="P2769" s="20"/>
      <c r="Q2769" s="20"/>
      <c r="R2769" s="20"/>
      <c r="S2769" s="20"/>
      <c r="T2769" s="20"/>
      <c r="U2769" s="19"/>
    </row>
    <row r="2770" spans="1:21" ht="17">
      <c r="A2770" s="119" t="s">
        <v>1823</v>
      </c>
      <c r="B2770" s="118" t="s">
        <v>1822</v>
      </c>
      <c r="C2770" s="121"/>
      <c r="D2770" s="15" t="s">
        <v>4</v>
      </c>
      <c r="E2770" s="11" t="str">
        <f ca="1">IF(AND(J2770&lt;&gt;"", O2770&lt;&gt;"", TODAY() &gt; O2770, N2770=""), "포스팅 지연",
IF(N2770&lt;&gt;"", "포스팅 완료",
IF(M2770=TRUE, "시술 완료",
IF(L2770=TRUE, "콘텐츠 가이드 전송",
IF(NOT(ISBLANK(J2770)), "예약 확정",
IF(I2770=TRUE, "구글폼 회신",
IF(H2770=TRUE, "구글폼 전송",
IF(G2770=TRUE, "거절",
IF(F2770=TRUE, "회신 수신",
"태핑 완료 회신대기")))))
))))</f>
        <v>태핑 완료 회신대기</v>
      </c>
      <c r="F2770" s="13" t="b">
        <v>0</v>
      </c>
      <c r="G2770" s="13" t="b">
        <v>0</v>
      </c>
      <c r="H2770" s="13" t="b">
        <v>0</v>
      </c>
      <c r="I2770" s="13" t="b">
        <f>IF(COUNTIF([1]!Form_Responses1[[#All],[Instagram account
(ex. idenel_official - Do not put "@")]], LOWER(A2770)) &gt; 0, TRUE, FALSE)</f>
        <v>0</v>
      </c>
      <c r="J2770" s="14"/>
      <c r="K2770" s="11"/>
      <c r="L2770" s="13" t="b">
        <v>0</v>
      </c>
      <c r="M2770" s="13" t="b">
        <v>0</v>
      </c>
      <c r="N2770" s="11"/>
      <c r="O2770" s="12" t="str">
        <f>IF(ISBLANK(Table1[[#This Row],[예약일(확정)]]),"",Table1[[#This Row],[예약일(확정)]]+7)</f>
        <v/>
      </c>
      <c r="P2770" s="11"/>
      <c r="Q2770" s="11"/>
      <c r="R2770" s="11"/>
      <c r="S2770" s="11"/>
      <c r="T2770" s="11"/>
      <c r="U2770" s="10"/>
    </row>
    <row r="2771" spans="1:21" ht="17">
      <c r="A2771" s="116" t="s">
        <v>1821</v>
      </c>
      <c r="B2771" s="112" t="s">
        <v>1820</v>
      </c>
      <c r="C2771" s="111"/>
      <c r="D2771" s="24" t="s">
        <v>4</v>
      </c>
      <c r="E2771" s="20" t="str">
        <f ca="1">IF(AND(J2771&lt;&gt;"", O2771&lt;&gt;"", TODAY() &gt; O2771, N2771=""), "포스팅 지연",
IF(N2771&lt;&gt;"", "포스팅 완료",
IF(M2771=TRUE, "시술 완료",
IF(L2771=TRUE, "콘텐츠 가이드 전송",
IF(NOT(ISBLANK(J2771)), "예약 확정",
IF(I2771=TRUE, "구글폼 회신",
IF(H2771=TRUE, "구글폼 전송",
IF(G2771=TRUE, "거절",
IF(F2771=TRUE, "회신 수신",
"태핑 완료 회신대기")))))
))))</f>
        <v>회신 수신</v>
      </c>
      <c r="F2771" s="22" t="b">
        <v>1</v>
      </c>
      <c r="G2771" s="22" t="b">
        <v>0</v>
      </c>
      <c r="H2771" s="22" t="b">
        <v>0</v>
      </c>
      <c r="I2771" s="22" t="b">
        <f>IF(COUNTIF([1]!Form_Responses1[[#All],[Instagram account
(ex. idenel_official - Do not put "@")]], LOWER(A2771)) &gt; 0, TRUE, FALSE)</f>
        <v>0</v>
      </c>
      <c r="J2771" s="23"/>
      <c r="K2771" s="20"/>
      <c r="L2771" s="22" t="b">
        <v>0</v>
      </c>
      <c r="M2771" s="22" t="b">
        <v>0</v>
      </c>
      <c r="N2771" s="20"/>
      <c r="O2771" s="21" t="str">
        <f>IF(ISBLANK(Table1[[#This Row],[예약일(확정)]]),"",Table1[[#This Row],[예약일(확정)]]+7)</f>
        <v/>
      </c>
      <c r="P2771" s="20"/>
      <c r="Q2771" s="20"/>
      <c r="R2771" s="20"/>
      <c r="S2771" s="20"/>
      <c r="T2771" s="20"/>
      <c r="U2771" s="19"/>
    </row>
    <row r="2772" spans="1:21" ht="17">
      <c r="A2772" s="119" t="s">
        <v>1819</v>
      </c>
      <c r="B2772" s="102" t="s">
        <v>1818</v>
      </c>
      <c r="C2772" s="101"/>
      <c r="D2772" s="15" t="s">
        <v>4</v>
      </c>
      <c r="E2772" s="11" t="str">
        <f ca="1">IF(AND(J2772&lt;&gt;"", O2772&lt;&gt;"", TODAY() &gt; O2772, N2772=""), "포스팅 지연",
IF(N2772&lt;&gt;"", "포스팅 완료",
IF(M2772=TRUE, "시술 완료",
IF(L2772=TRUE, "콘텐츠 가이드 전송",
IF(NOT(ISBLANK(J2772)), "예약 확정",
IF(I2772=TRUE, "구글폼 회신",
IF(H2772=TRUE, "구글폼 전송",
IF(G2772=TRUE, "거절",
IF(F2772=TRUE, "회신 수신",
"태핑 완료 회신대기")))))
))))</f>
        <v>태핑 완료 회신대기</v>
      </c>
      <c r="F2772" s="13" t="b">
        <v>0</v>
      </c>
      <c r="G2772" s="13" t="b">
        <v>0</v>
      </c>
      <c r="H2772" s="13" t="b">
        <v>0</v>
      </c>
      <c r="I2772" s="13" t="b">
        <f>IF(COUNTIF([1]!Form_Responses1[[#All],[Instagram account
(ex. idenel_official - Do not put "@")]], LOWER(A2772)) &gt; 0, TRUE, FALSE)</f>
        <v>0</v>
      </c>
      <c r="J2772" s="14"/>
      <c r="K2772" s="11"/>
      <c r="L2772" s="13" t="b">
        <v>0</v>
      </c>
      <c r="M2772" s="13" t="b">
        <v>0</v>
      </c>
      <c r="N2772" s="11"/>
      <c r="O2772" s="12" t="str">
        <f>IF(ISBLANK(Table1[[#This Row],[예약일(확정)]]),"",Table1[[#This Row],[예약일(확정)]]+7)</f>
        <v/>
      </c>
      <c r="P2772" s="11"/>
      <c r="Q2772" s="11"/>
      <c r="R2772" s="11"/>
      <c r="S2772" s="11"/>
      <c r="T2772" s="11"/>
      <c r="U2772" s="10"/>
    </row>
    <row r="2773" spans="1:21" ht="17">
      <c r="A2773" s="116" t="s">
        <v>1817</v>
      </c>
      <c r="B2773" s="120" t="s">
        <v>1816</v>
      </c>
      <c r="C2773" s="117"/>
      <c r="D2773" s="24" t="s">
        <v>4</v>
      </c>
      <c r="E2773" s="20" t="str">
        <f ca="1">IF(AND(J2773&lt;&gt;"", O2773&lt;&gt;"", TODAY() &gt; O2773, N2773=""), "포스팅 지연",
IF(N2773&lt;&gt;"", "포스팅 완료",
IF(M2773=TRUE, "시술 완료",
IF(L2773=TRUE, "콘텐츠 가이드 전송",
IF(NOT(ISBLANK(J2773)), "예약 확정",
IF(I2773=TRUE, "구글폼 회신",
IF(H2773=TRUE, "구글폼 전송",
IF(G2773=TRUE, "거절",
IF(F2773=TRUE, "회신 수신",
"태핑 완료 회신대기")))))
))))</f>
        <v>태핑 완료 회신대기</v>
      </c>
      <c r="F2773" s="22" t="b">
        <v>0</v>
      </c>
      <c r="G2773" s="22" t="b">
        <v>0</v>
      </c>
      <c r="H2773" s="22" t="b">
        <v>0</v>
      </c>
      <c r="I2773" s="22" t="b">
        <f>IF(COUNTIF([1]!Form_Responses1[[#All],[Instagram account
(ex. idenel_official - Do not put "@")]], LOWER(A2773)) &gt; 0, TRUE, FALSE)</f>
        <v>0</v>
      </c>
      <c r="J2773" s="23"/>
      <c r="K2773" s="20"/>
      <c r="L2773" s="22" t="b">
        <v>0</v>
      </c>
      <c r="M2773" s="22" t="b">
        <v>0</v>
      </c>
      <c r="N2773" s="20"/>
      <c r="O2773" s="21" t="str">
        <f>IF(ISBLANK(Table1[[#This Row],[예약일(확정)]]),"",Table1[[#This Row],[예약일(확정)]]+7)</f>
        <v/>
      </c>
      <c r="P2773" s="20"/>
      <c r="Q2773" s="20"/>
      <c r="R2773" s="20"/>
      <c r="S2773" s="20"/>
      <c r="T2773" s="20"/>
      <c r="U2773" s="19"/>
    </row>
    <row r="2774" spans="1:21" ht="17">
      <c r="A2774" s="119" t="s">
        <v>1815</v>
      </c>
      <c r="B2774" s="102" t="s">
        <v>1814</v>
      </c>
      <c r="C2774" s="101"/>
      <c r="D2774" s="15" t="s">
        <v>4</v>
      </c>
      <c r="E2774" s="11" t="str">
        <f ca="1">IF(AND(J2774&lt;&gt;"", O2774&lt;&gt;"", TODAY() &gt; O2774, N2774=""), "포스팅 지연",
IF(N2774&lt;&gt;"", "포스팅 완료",
IF(M2774=TRUE, "시술 완료",
IF(L2774=TRUE, "콘텐츠 가이드 전송",
IF(NOT(ISBLANK(J2774)), "예약 확정",
IF(I2774=TRUE, "구글폼 회신",
IF(H2774=TRUE, "구글폼 전송",
IF(G2774=TRUE, "거절",
IF(F2774=TRUE, "회신 수신",
"태핑 완료 회신대기")))))
))))</f>
        <v>태핑 완료 회신대기</v>
      </c>
      <c r="F2774" s="13" t="b">
        <v>0</v>
      </c>
      <c r="G2774" s="13" t="b">
        <v>0</v>
      </c>
      <c r="H2774" s="13" t="b">
        <v>0</v>
      </c>
      <c r="I2774" s="13" t="b">
        <f>IF(COUNTIF([1]!Form_Responses1[[#All],[Instagram account
(ex. idenel_official - Do not put "@")]], LOWER(A2774)) &gt; 0, TRUE, FALSE)</f>
        <v>0</v>
      </c>
      <c r="J2774" s="14"/>
      <c r="K2774" s="11"/>
      <c r="L2774" s="13" t="b">
        <v>0</v>
      </c>
      <c r="M2774" s="13" t="b">
        <v>0</v>
      </c>
      <c r="N2774" s="11"/>
      <c r="O2774" s="12" t="str">
        <f>IF(ISBLANK(Table1[[#This Row],[예약일(확정)]]),"",Table1[[#This Row],[예약일(확정)]]+7)</f>
        <v/>
      </c>
      <c r="P2774" s="11"/>
      <c r="Q2774" s="11"/>
      <c r="R2774" s="11"/>
      <c r="S2774" s="11"/>
      <c r="T2774" s="11"/>
      <c r="U2774" s="10"/>
    </row>
    <row r="2775" spans="1:21" ht="17">
      <c r="A2775" s="116" t="s">
        <v>1813</v>
      </c>
      <c r="B2775" s="120" t="s">
        <v>1812</v>
      </c>
      <c r="C2775" s="117"/>
      <c r="D2775" s="24" t="s">
        <v>4</v>
      </c>
      <c r="E2775" s="20" t="str">
        <f ca="1">IF(AND(J2775&lt;&gt;"", O2775&lt;&gt;"", TODAY() &gt; O2775, N2775=""), "포스팅 지연",
IF(N2775&lt;&gt;"", "포스팅 완료",
IF(M2775=TRUE, "시술 완료",
IF(L2775=TRUE, "콘텐츠 가이드 전송",
IF(NOT(ISBLANK(J2775)), "예약 확정",
IF(I2775=TRUE, "구글폼 회신",
IF(H2775=TRUE, "구글폼 전송",
IF(G2775=TRUE, "거절",
IF(F2775=TRUE, "회신 수신",
"태핑 완료 회신대기")))))
))))</f>
        <v>태핑 완료 회신대기</v>
      </c>
      <c r="F2775" s="22" t="b">
        <v>0</v>
      </c>
      <c r="G2775" s="22" t="b">
        <v>0</v>
      </c>
      <c r="H2775" s="22" t="b">
        <v>0</v>
      </c>
      <c r="I2775" s="22" t="b">
        <f>IF(COUNTIF([1]!Form_Responses1[[#All],[Instagram account
(ex. idenel_official - Do not put "@")]], LOWER(A2775)) &gt; 0, TRUE, FALSE)</f>
        <v>0</v>
      </c>
      <c r="J2775" s="23"/>
      <c r="K2775" s="20"/>
      <c r="L2775" s="22" t="b">
        <v>0</v>
      </c>
      <c r="M2775" s="22" t="b">
        <v>0</v>
      </c>
      <c r="N2775" s="20"/>
      <c r="O2775" s="21" t="str">
        <f>IF(ISBLANK(Table1[[#This Row],[예약일(확정)]]),"",Table1[[#This Row],[예약일(확정)]]+7)</f>
        <v/>
      </c>
      <c r="P2775" s="20"/>
      <c r="Q2775" s="20"/>
      <c r="R2775" s="20"/>
      <c r="S2775" s="20"/>
      <c r="T2775" s="20"/>
      <c r="U2775" s="19"/>
    </row>
    <row r="2776" spans="1:21" ht="17">
      <c r="A2776" s="119" t="s">
        <v>1811</v>
      </c>
      <c r="B2776" s="102" t="s">
        <v>1810</v>
      </c>
      <c r="C2776" s="101"/>
      <c r="D2776" s="15" t="s">
        <v>4</v>
      </c>
      <c r="E2776" s="11" t="str">
        <f ca="1">IF(AND(J2776&lt;&gt;"", O2776&lt;&gt;"", TODAY() &gt; O2776, N2776=""), "포스팅 지연",
IF(N2776&lt;&gt;"", "포스팅 완료",
IF(M2776=TRUE, "시술 완료",
IF(L2776=TRUE, "콘텐츠 가이드 전송",
IF(NOT(ISBLANK(J2776)), "예약 확정",
IF(I2776=TRUE, "구글폼 회신",
IF(H2776=TRUE, "구글폼 전송",
IF(G2776=TRUE, "거절",
IF(F2776=TRUE, "회신 수신",
"태핑 완료 회신대기")))))
))))</f>
        <v>구글폼 전송</v>
      </c>
      <c r="F2776" s="13" t="b">
        <v>1</v>
      </c>
      <c r="G2776" s="13" t="b">
        <v>0</v>
      </c>
      <c r="H2776" s="13" t="b">
        <v>1</v>
      </c>
      <c r="I2776" s="13" t="b">
        <f>IF(COUNTIF([1]!Form_Responses1[[#All],[Instagram account
(ex. idenel_official - Do not put "@")]], LOWER(A2776)) &gt; 0, TRUE, FALSE)</f>
        <v>0</v>
      </c>
      <c r="J2776" s="14"/>
      <c r="K2776" s="11"/>
      <c r="L2776" s="13" t="b">
        <v>0</v>
      </c>
      <c r="M2776" s="13" t="b">
        <v>0</v>
      </c>
      <c r="N2776" s="11"/>
      <c r="O2776" s="12" t="str">
        <f>IF(ISBLANK(Table1[[#This Row],[예약일(확정)]]),"",Table1[[#This Row],[예약일(확정)]]+7)</f>
        <v/>
      </c>
      <c r="P2776" s="11"/>
      <c r="Q2776" s="11"/>
      <c r="R2776" s="11"/>
      <c r="S2776" s="11"/>
      <c r="T2776" s="11"/>
      <c r="U2776" s="10"/>
    </row>
    <row r="2777" spans="1:21" ht="17">
      <c r="A2777" s="119" t="s">
        <v>1809</v>
      </c>
      <c r="B2777" s="118" t="s">
        <v>1808</v>
      </c>
      <c r="C2777" s="117"/>
      <c r="D2777" s="24" t="s">
        <v>4</v>
      </c>
      <c r="E2777" s="20" t="str">
        <f ca="1">IF(AND(J2777&lt;&gt;"", O2777&lt;&gt;"", TODAY() &gt; O2777, N2777=""), "포스팅 지연",
IF(N2777&lt;&gt;"", "포스팅 완료",
IF(M2777=TRUE, "시술 완료",
IF(L2777=TRUE, "콘텐츠 가이드 전송",
IF(NOT(ISBLANK(J2777)), "예약 확정",
IF(I2777=TRUE, "구글폼 회신",
IF(H2777=TRUE, "구글폼 전송",
IF(G2777=TRUE, "거절",
IF(F2777=TRUE, "회신 수신",
"태핑 완료 회신대기")))))
))))</f>
        <v>태핑 완료 회신대기</v>
      </c>
      <c r="F2777" s="22" t="b">
        <v>0</v>
      </c>
      <c r="G2777" s="22" t="b">
        <v>0</v>
      </c>
      <c r="H2777" s="22" t="b">
        <v>0</v>
      </c>
      <c r="I2777" s="22" t="b">
        <f>IF(COUNTIF([1]!Form_Responses1[[#All],[Instagram account
(ex. idenel_official - Do not put "@")]], LOWER(A2777)) &gt; 0, TRUE, FALSE)</f>
        <v>0</v>
      </c>
      <c r="J2777" s="23"/>
      <c r="K2777" s="20"/>
      <c r="L2777" s="22" t="b">
        <v>0</v>
      </c>
      <c r="M2777" s="22" t="b">
        <v>0</v>
      </c>
      <c r="N2777" s="20"/>
      <c r="O2777" s="21" t="str">
        <f>IF(ISBLANK(Table1[[#This Row],[예약일(확정)]]),"",Table1[[#This Row],[예약일(확정)]]+7)</f>
        <v/>
      </c>
      <c r="P2777" s="20"/>
      <c r="Q2777" s="20"/>
      <c r="R2777" s="20"/>
      <c r="S2777" s="20"/>
      <c r="T2777" s="20"/>
      <c r="U2777" s="19"/>
    </row>
    <row r="2778" spans="1:21" ht="17">
      <c r="A2778" s="116" t="s">
        <v>1807</v>
      </c>
      <c r="B2778" s="112" t="s">
        <v>1806</v>
      </c>
      <c r="C2778" s="101"/>
      <c r="D2778" s="15" t="s">
        <v>4</v>
      </c>
      <c r="E2778" s="11" t="str">
        <f ca="1">IF(AND(J2778&lt;&gt;"", O2778&lt;&gt;"", TODAY() &gt; O2778, N2778=""), "포스팅 지연",
IF(N2778&lt;&gt;"", "포스팅 완료",
IF(M2778=TRUE, "시술 완료",
IF(L2778=TRUE, "콘텐츠 가이드 전송",
IF(NOT(ISBLANK(J2778)), "예약 확정",
IF(I2778=TRUE, "구글폼 회신",
IF(H2778=TRUE, "구글폼 전송",
IF(G2778=TRUE, "거절",
IF(F2778=TRUE, "회신 수신",
"태핑 완료 회신대기")))))
))))</f>
        <v>태핑 완료 회신대기</v>
      </c>
      <c r="F2778" s="13" t="b">
        <v>0</v>
      </c>
      <c r="G2778" s="13" t="b">
        <v>0</v>
      </c>
      <c r="H2778" s="13" t="b">
        <v>0</v>
      </c>
      <c r="I2778" s="13" t="b">
        <f>IF(COUNTIF([1]!Form_Responses1[[#All],[Instagram account
(ex. idenel_official - Do not put "@")]], LOWER(A2778)) &gt; 0, TRUE, FALSE)</f>
        <v>0</v>
      </c>
      <c r="J2778" s="14"/>
      <c r="K2778" s="11"/>
      <c r="L2778" s="13" t="b">
        <v>0</v>
      </c>
      <c r="M2778" s="13" t="b">
        <v>0</v>
      </c>
      <c r="N2778" s="11"/>
      <c r="O2778" s="12" t="str">
        <f>IF(ISBLANK(Table1[[#This Row],[예약일(확정)]]),"",Table1[[#This Row],[예약일(확정)]]+7)</f>
        <v/>
      </c>
      <c r="P2778" s="11"/>
      <c r="Q2778" s="11"/>
      <c r="R2778" s="11"/>
      <c r="S2778" s="11"/>
      <c r="T2778" s="11"/>
      <c r="U2778" s="10"/>
    </row>
    <row r="2779" spans="1:21" ht="17">
      <c r="A2779" s="119" t="s">
        <v>1805</v>
      </c>
      <c r="B2779" s="118" t="s">
        <v>1804</v>
      </c>
      <c r="C2779" s="117"/>
      <c r="D2779" s="24" t="s">
        <v>4</v>
      </c>
      <c r="E2779" s="20" t="str">
        <f ca="1">IF(AND(J2779&lt;&gt;"", O2779&lt;&gt;"", TODAY() &gt; O2779, N2779=""), "포스팅 지연",
IF(N2779&lt;&gt;"", "포스팅 완료",
IF(M2779=TRUE, "시술 완료",
IF(L2779=TRUE, "콘텐츠 가이드 전송",
IF(NOT(ISBLANK(J2779)), "예약 확정",
IF(I2779=TRUE, "구글폼 회신",
IF(H2779=TRUE, "구글폼 전송",
IF(G2779=TRUE, "거절",
IF(F2779=TRUE, "회신 수신",
"태핑 완료 회신대기")))))
))))</f>
        <v>태핑 완료 회신대기</v>
      </c>
      <c r="F2779" s="22" t="b">
        <v>0</v>
      </c>
      <c r="G2779" s="22" t="b">
        <v>0</v>
      </c>
      <c r="H2779" s="22" t="b">
        <v>0</v>
      </c>
      <c r="I2779" s="22" t="b">
        <f>IF(COUNTIF([1]!Form_Responses1[[#All],[Instagram account
(ex. idenel_official - Do not put "@")]], LOWER(A2779)) &gt; 0, TRUE, FALSE)</f>
        <v>0</v>
      </c>
      <c r="J2779" s="23"/>
      <c r="K2779" s="20"/>
      <c r="L2779" s="22" t="b">
        <v>0</v>
      </c>
      <c r="M2779" s="22" t="b">
        <v>0</v>
      </c>
      <c r="N2779" s="20"/>
      <c r="O2779" s="21" t="str">
        <f>IF(ISBLANK(Table1[[#This Row],[예약일(확정)]]),"",Table1[[#This Row],[예약일(확정)]]+7)</f>
        <v/>
      </c>
      <c r="P2779" s="20"/>
      <c r="Q2779" s="20"/>
      <c r="R2779" s="20"/>
      <c r="S2779" s="20"/>
      <c r="T2779" s="20"/>
      <c r="U2779" s="19"/>
    </row>
    <row r="2780" spans="1:21" ht="17">
      <c r="A2780" s="119" t="s">
        <v>1803</v>
      </c>
      <c r="B2780" s="118" t="s">
        <v>1802</v>
      </c>
      <c r="C2780" s="121"/>
      <c r="D2780" s="15" t="s">
        <v>4</v>
      </c>
      <c r="E2780" s="11" t="str">
        <f ca="1">IF(AND(J2780&lt;&gt;"", O2780&lt;&gt;"", TODAY() &gt; O2780, N2780=""), "포스팅 지연",
IF(N2780&lt;&gt;"", "포스팅 완료",
IF(M2780=TRUE, "시술 완료",
IF(L2780=TRUE, "콘텐츠 가이드 전송",
IF(NOT(ISBLANK(J2780)), "예약 확정",
IF(I2780=TRUE, "구글폼 회신",
IF(H2780=TRUE, "구글폼 전송",
IF(G2780=TRUE, "거절",
IF(F2780=TRUE, "회신 수신",
"태핑 완료 회신대기")))))
))))</f>
        <v>태핑 완료 회신대기</v>
      </c>
      <c r="F2780" s="13" t="b">
        <v>0</v>
      </c>
      <c r="G2780" s="13" t="b">
        <v>0</v>
      </c>
      <c r="H2780" s="13" t="b">
        <v>0</v>
      </c>
      <c r="I2780" s="13" t="b">
        <f>IF(COUNTIF([1]!Form_Responses1[[#All],[Instagram account
(ex. idenel_official - Do not put "@")]], LOWER(A2780)) &gt; 0, TRUE, FALSE)</f>
        <v>0</v>
      </c>
      <c r="J2780" s="14"/>
      <c r="K2780" s="11"/>
      <c r="L2780" s="13" t="b">
        <v>0</v>
      </c>
      <c r="M2780" s="13" t="b">
        <v>0</v>
      </c>
      <c r="N2780" s="11"/>
      <c r="O2780" s="12" t="str">
        <f>IF(ISBLANK(Table1[[#This Row],[예약일(확정)]]),"",Table1[[#This Row],[예약일(확정)]]+7)</f>
        <v/>
      </c>
      <c r="P2780" s="11"/>
      <c r="Q2780" s="11"/>
      <c r="R2780" s="11"/>
      <c r="S2780" s="11"/>
      <c r="T2780" s="11"/>
      <c r="U2780" s="10"/>
    </row>
    <row r="2781" spans="1:21" ht="17">
      <c r="A2781" s="116" t="s">
        <v>1801</v>
      </c>
      <c r="B2781" s="112" t="s">
        <v>1800</v>
      </c>
      <c r="C2781" s="111"/>
      <c r="D2781" s="24" t="s">
        <v>4</v>
      </c>
      <c r="E2781" s="20" t="str">
        <f ca="1">IF(AND(J2781&lt;&gt;"", O2781&lt;&gt;"", TODAY() &gt; O2781, N2781=""), "포스팅 지연",
IF(N2781&lt;&gt;"", "포스팅 완료",
IF(M2781=TRUE, "시술 완료",
IF(L2781=TRUE, "콘텐츠 가이드 전송",
IF(NOT(ISBLANK(J2781)), "예약 확정",
IF(I2781=TRUE, "구글폼 회신",
IF(H2781=TRUE, "구글폼 전송",
IF(G2781=TRUE, "거절",
IF(F2781=TRUE, "회신 수신",
"태핑 완료 회신대기")))))
))))</f>
        <v>태핑 완료 회신대기</v>
      </c>
      <c r="F2781" s="22" t="b">
        <v>0</v>
      </c>
      <c r="G2781" s="22" t="b">
        <v>0</v>
      </c>
      <c r="H2781" s="22" t="b">
        <v>0</v>
      </c>
      <c r="I2781" s="22" t="b">
        <f>IF(COUNTIF([1]!Form_Responses1[[#All],[Instagram account
(ex. idenel_official - Do not put "@")]], LOWER(A2781)) &gt; 0, TRUE, FALSE)</f>
        <v>0</v>
      </c>
      <c r="J2781" s="23"/>
      <c r="K2781" s="20"/>
      <c r="L2781" s="22" t="b">
        <v>0</v>
      </c>
      <c r="M2781" s="22" t="b">
        <v>0</v>
      </c>
      <c r="N2781" s="20"/>
      <c r="O2781" s="21" t="str">
        <f>IF(ISBLANK(Table1[[#This Row],[예약일(확정)]]),"",Table1[[#This Row],[예약일(확정)]]+7)</f>
        <v/>
      </c>
      <c r="P2781" s="20"/>
      <c r="Q2781" s="20"/>
      <c r="R2781" s="20"/>
      <c r="S2781" s="20"/>
      <c r="T2781" s="20"/>
      <c r="U2781" s="19"/>
    </row>
    <row r="2782" spans="1:21" ht="17">
      <c r="A2782" s="119" t="s">
        <v>1799</v>
      </c>
      <c r="B2782" s="118" t="s">
        <v>1798</v>
      </c>
      <c r="C2782" s="121"/>
      <c r="D2782" s="15" t="s">
        <v>4</v>
      </c>
      <c r="E2782" s="11" t="str">
        <f ca="1">IF(AND(J2782&lt;&gt;"", O2782&lt;&gt;"", TODAY() &gt; O2782, N2782=""), "포스팅 지연",
IF(N2782&lt;&gt;"", "포스팅 완료",
IF(M2782=TRUE, "시술 완료",
IF(L2782=TRUE, "콘텐츠 가이드 전송",
IF(NOT(ISBLANK(J2782)), "예약 확정",
IF(I2782=TRUE, "구글폼 회신",
IF(H2782=TRUE, "구글폼 전송",
IF(G2782=TRUE, "거절",
IF(F2782=TRUE, "회신 수신",
"태핑 완료 회신대기")))))
))))</f>
        <v>포스팅 지연</v>
      </c>
      <c r="F2782" s="13" t="b">
        <v>1</v>
      </c>
      <c r="G2782" s="13" t="b">
        <v>0</v>
      </c>
      <c r="H2782" s="13" t="b">
        <v>1</v>
      </c>
      <c r="I2782" s="13" t="b">
        <f>IF(COUNTIF([1]!Form_Responses1[[#All],[Instagram account
(ex. idenel_official - Do not put "@")]], LOWER(A2782)) &gt; 0, TRUE, FALSE)</f>
        <v>0</v>
      </c>
      <c r="J2782" s="14">
        <v>45904.6875</v>
      </c>
      <c r="K2782" s="11" t="s">
        <v>339</v>
      </c>
      <c r="L2782" s="13" t="b">
        <v>0</v>
      </c>
      <c r="M2782" s="13" t="b">
        <v>0</v>
      </c>
      <c r="N2782" s="11"/>
      <c r="O2782" s="12">
        <f>IF(ISBLANK(Table1[[#This Row],[예약일(확정)]]),"",Table1[[#This Row],[예약일(확정)]]+7)</f>
        <v>45911.6875</v>
      </c>
      <c r="P2782" s="11" t="s">
        <v>0</v>
      </c>
      <c r="Q2782" s="11"/>
      <c r="R2782" s="11"/>
      <c r="S2782" s="11"/>
      <c r="T2782" s="11"/>
      <c r="U2782" s="10"/>
    </row>
    <row r="2783" spans="1:21" ht="17">
      <c r="A2783" s="116" t="s">
        <v>1797</v>
      </c>
      <c r="B2783" s="112" t="s">
        <v>1796</v>
      </c>
      <c r="C2783" s="111"/>
      <c r="D2783" s="24" t="s">
        <v>4</v>
      </c>
      <c r="E2783" s="20" t="str">
        <f ca="1">IF(AND(J2783&lt;&gt;"", O2783&lt;&gt;"", TODAY() &gt; O2783, N2783=""), "포스팅 지연",
IF(N2783&lt;&gt;"", "포스팅 완료",
IF(M2783=TRUE, "시술 완료",
IF(L2783=TRUE, "콘텐츠 가이드 전송",
IF(NOT(ISBLANK(J2783)), "예약 확정",
IF(I2783=TRUE, "구글폼 회신",
IF(H2783=TRUE, "구글폼 전송",
IF(G2783=TRUE, "거절",
IF(F2783=TRUE, "회신 수신",
"태핑 완료 회신대기")))))
))))</f>
        <v>태핑 완료 회신대기</v>
      </c>
      <c r="F2783" s="22" t="b">
        <v>0</v>
      </c>
      <c r="G2783" s="22" t="b">
        <v>0</v>
      </c>
      <c r="H2783" s="22" t="b">
        <v>0</v>
      </c>
      <c r="I2783" s="22" t="b">
        <f>IF(COUNTIF([1]!Form_Responses1[[#All],[Instagram account
(ex. idenel_official - Do not put "@")]], LOWER(A2783)) &gt; 0, TRUE, FALSE)</f>
        <v>0</v>
      </c>
      <c r="J2783" s="23"/>
      <c r="K2783" s="20"/>
      <c r="L2783" s="22" t="b">
        <v>0</v>
      </c>
      <c r="M2783" s="22" t="b">
        <v>0</v>
      </c>
      <c r="N2783" s="20"/>
      <c r="O2783" s="21" t="str">
        <f>IF(ISBLANK(Table1[[#This Row],[예약일(확정)]]),"",Table1[[#This Row],[예약일(확정)]]+7)</f>
        <v/>
      </c>
      <c r="P2783" s="20"/>
      <c r="Q2783" s="20"/>
      <c r="R2783" s="20"/>
      <c r="S2783" s="20"/>
      <c r="T2783" s="20"/>
      <c r="U2783" s="19"/>
    </row>
    <row r="2784" spans="1:21" ht="17">
      <c r="A2784" s="119" t="s">
        <v>1795</v>
      </c>
      <c r="B2784" s="118" t="s">
        <v>1794</v>
      </c>
      <c r="C2784" s="121"/>
      <c r="D2784" s="15" t="s">
        <v>4</v>
      </c>
      <c r="E2784" s="11" t="str">
        <f ca="1">IF(AND(J2784&lt;&gt;"", O2784&lt;&gt;"", TODAY() &gt; O2784, N2784=""), "포스팅 지연",
IF(N2784&lt;&gt;"", "포스팅 완료",
IF(M2784=TRUE, "시술 완료",
IF(L2784=TRUE, "콘텐츠 가이드 전송",
IF(NOT(ISBLANK(J2784)), "예약 확정",
IF(I2784=TRUE, "구글폼 회신",
IF(H2784=TRUE, "구글폼 전송",
IF(G2784=TRUE, "거절",
IF(F2784=TRUE, "회신 수신",
"태핑 완료 회신대기")))))
))))</f>
        <v>태핑 완료 회신대기</v>
      </c>
      <c r="F2784" s="13" t="b">
        <v>0</v>
      </c>
      <c r="G2784" s="13" t="b">
        <v>0</v>
      </c>
      <c r="H2784" s="13" t="b">
        <v>0</v>
      </c>
      <c r="I2784" s="13" t="b">
        <f>IF(COUNTIF([1]!Form_Responses1[[#All],[Instagram account
(ex. idenel_official - Do not put "@")]], LOWER(A2784)) &gt; 0, TRUE, FALSE)</f>
        <v>0</v>
      </c>
      <c r="J2784" s="14"/>
      <c r="K2784" s="11"/>
      <c r="L2784" s="13" t="b">
        <v>0</v>
      </c>
      <c r="M2784" s="13" t="b">
        <v>0</v>
      </c>
      <c r="N2784" s="11"/>
      <c r="O2784" s="12" t="str">
        <f>IF(ISBLANK(Table1[[#This Row],[예약일(확정)]]),"",Table1[[#This Row],[예약일(확정)]]+7)</f>
        <v/>
      </c>
      <c r="P2784" s="11"/>
      <c r="Q2784" s="11"/>
      <c r="R2784" s="11"/>
      <c r="S2784" s="11"/>
      <c r="T2784" s="11"/>
      <c r="U2784" s="10"/>
    </row>
    <row r="2785" spans="1:21" ht="17">
      <c r="A2785" s="116" t="s">
        <v>1793</v>
      </c>
      <c r="B2785" s="112" t="s">
        <v>1792</v>
      </c>
      <c r="C2785" s="111"/>
      <c r="D2785" s="24" t="s">
        <v>4</v>
      </c>
      <c r="E2785" s="20" t="str">
        <f ca="1">IF(AND(J2785&lt;&gt;"", O2785&lt;&gt;"", TODAY() &gt; O2785, N2785=""), "포스팅 지연",
IF(N2785&lt;&gt;"", "포스팅 완료",
IF(M2785=TRUE, "시술 완료",
IF(L2785=TRUE, "콘텐츠 가이드 전송",
IF(NOT(ISBLANK(J2785)), "예약 확정",
IF(I2785=TRUE, "구글폼 회신",
IF(H2785=TRUE, "구글폼 전송",
IF(G2785=TRUE, "거절",
IF(F2785=TRUE, "회신 수신",
"태핑 완료 회신대기")))))
))))</f>
        <v>태핑 완료 회신대기</v>
      </c>
      <c r="F2785" s="22" t="b">
        <v>0</v>
      </c>
      <c r="G2785" s="22" t="b">
        <v>0</v>
      </c>
      <c r="H2785" s="22" t="b">
        <v>0</v>
      </c>
      <c r="I2785" s="22" t="b">
        <f>IF(COUNTIF([1]!Form_Responses1[[#All],[Instagram account
(ex. idenel_official - Do not put "@")]], LOWER(A2785)) &gt; 0, TRUE, FALSE)</f>
        <v>0</v>
      </c>
      <c r="J2785" s="23"/>
      <c r="K2785" s="20"/>
      <c r="L2785" s="22" t="b">
        <v>0</v>
      </c>
      <c r="M2785" s="22" t="b">
        <v>0</v>
      </c>
      <c r="N2785" s="20"/>
      <c r="O2785" s="21" t="str">
        <f>IF(ISBLANK(Table1[[#This Row],[예약일(확정)]]),"",Table1[[#This Row],[예약일(확정)]]+7)</f>
        <v/>
      </c>
      <c r="P2785" s="20"/>
      <c r="Q2785" s="20"/>
      <c r="R2785" s="20"/>
      <c r="S2785" s="20"/>
      <c r="T2785" s="20"/>
      <c r="U2785" s="19"/>
    </row>
    <row r="2786" spans="1:21" ht="17">
      <c r="A2786" s="116" t="s">
        <v>1791</v>
      </c>
      <c r="B2786" s="112" t="s">
        <v>1790</v>
      </c>
      <c r="C2786" s="101"/>
      <c r="D2786" s="15" t="s">
        <v>4</v>
      </c>
      <c r="E2786" s="11" t="str">
        <f ca="1">IF(AND(J2786&lt;&gt;"", O2786&lt;&gt;"", TODAY() &gt; O2786, N2786=""), "포스팅 지연",
IF(N2786&lt;&gt;"", "포스팅 완료",
IF(M2786=TRUE, "시술 완료",
IF(L2786=TRUE, "콘텐츠 가이드 전송",
IF(NOT(ISBLANK(J2786)), "예약 확정",
IF(I2786=TRUE, "구글폼 회신",
IF(H2786=TRUE, "구글폼 전송",
IF(G2786=TRUE, "거절",
IF(F2786=TRUE, "회신 수신",
"태핑 완료 회신대기")))))
))))</f>
        <v>태핑 완료 회신대기</v>
      </c>
      <c r="F2786" s="13" t="b">
        <v>0</v>
      </c>
      <c r="G2786" s="13" t="b">
        <v>0</v>
      </c>
      <c r="H2786" s="13" t="b">
        <v>0</v>
      </c>
      <c r="I2786" s="13" t="b">
        <f>IF(COUNTIF([1]!Form_Responses1[[#All],[Instagram account
(ex. idenel_official - Do not put "@")]], LOWER(A2786)) &gt; 0, TRUE, FALSE)</f>
        <v>0</v>
      </c>
      <c r="J2786" s="14"/>
      <c r="K2786" s="11"/>
      <c r="L2786" s="13" t="b">
        <v>0</v>
      </c>
      <c r="M2786" s="13" t="b">
        <v>0</v>
      </c>
      <c r="N2786" s="11"/>
      <c r="O2786" s="12" t="str">
        <f>IF(ISBLANK(Table1[[#This Row],[예약일(확정)]]),"",Table1[[#This Row],[예약일(확정)]]+7)</f>
        <v/>
      </c>
      <c r="P2786" s="11"/>
      <c r="Q2786" s="11"/>
      <c r="R2786" s="11"/>
      <c r="S2786" s="11"/>
      <c r="T2786" s="11"/>
      <c r="U2786" s="10"/>
    </row>
    <row r="2787" spans="1:21" ht="17">
      <c r="A2787" s="119" t="s">
        <v>1789</v>
      </c>
      <c r="B2787" s="118" t="s">
        <v>1788</v>
      </c>
      <c r="C2787" s="117"/>
      <c r="D2787" s="24" t="s">
        <v>4</v>
      </c>
      <c r="E2787" s="20" t="str">
        <f ca="1">IF(AND(J2787&lt;&gt;"", O2787&lt;&gt;"", TODAY() &gt; O2787, N2787=""), "포스팅 지연",
IF(N2787&lt;&gt;"", "포스팅 완료",
IF(M2787=TRUE, "시술 완료",
IF(L2787=TRUE, "콘텐츠 가이드 전송",
IF(NOT(ISBLANK(J2787)), "예약 확정",
IF(I2787=TRUE, "구글폼 회신",
IF(H2787=TRUE, "구글폼 전송",
IF(G2787=TRUE, "거절",
IF(F2787=TRUE, "회신 수신",
"태핑 완료 회신대기")))))
))))</f>
        <v>태핑 완료 회신대기</v>
      </c>
      <c r="F2787" s="22" t="b">
        <v>0</v>
      </c>
      <c r="G2787" s="22" t="b">
        <v>0</v>
      </c>
      <c r="H2787" s="22" t="b">
        <v>0</v>
      </c>
      <c r="I2787" s="22" t="b">
        <f>IF(COUNTIF([1]!Form_Responses1[[#All],[Instagram account
(ex. idenel_official - Do not put "@")]], LOWER(A2787)) &gt; 0, TRUE, FALSE)</f>
        <v>0</v>
      </c>
      <c r="J2787" s="23"/>
      <c r="K2787" s="20"/>
      <c r="L2787" s="22" t="b">
        <v>0</v>
      </c>
      <c r="M2787" s="22" t="b">
        <v>0</v>
      </c>
      <c r="N2787" s="20"/>
      <c r="O2787" s="21" t="str">
        <f>IF(ISBLANK(Table1[[#This Row],[예약일(확정)]]),"",Table1[[#This Row],[예약일(확정)]]+7)</f>
        <v/>
      </c>
      <c r="P2787" s="20"/>
      <c r="Q2787" s="20"/>
      <c r="R2787" s="20"/>
      <c r="S2787" s="20"/>
      <c r="T2787" s="20"/>
      <c r="U2787" s="19"/>
    </row>
    <row r="2788" spans="1:21" ht="17">
      <c r="A2788" s="116" t="s">
        <v>1787</v>
      </c>
      <c r="B2788" s="112" t="s">
        <v>1786</v>
      </c>
      <c r="C2788" s="101"/>
      <c r="D2788" s="15" t="s">
        <v>4</v>
      </c>
      <c r="E2788" s="11" t="str">
        <f ca="1">IF(AND(J2788&lt;&gt;"", O2788&lt;&gt;"", TODAY() &gt; O2788, N2788=""), "포스팅 지연",
IF(N2788&lt;&gt;"", "포스팅 완료",
IF(M2788=TRUE, "시술 완료",
IF(L2788=TRUE, "콘텐츠 가이드 전송",
IF(NOT(ISBLANK(J2788)), "예약 확정",
IF(I2788=TRUE, "구글폼 회신",
IF(H2788=TRUE, "구글폼 전송",
IF(G2788=TRUE, "거절",
IF(F2788=TRUE, "회신 수신",
"태핑 완료 회신대기")))))
))))</f>
        <v>태핑 완료 회신대기</v>
      </c>
      <c r="F2788" s="13" t="b">
        <v>0</v>
      </c>
      <c r="G2788" s="13" t="b">
        <v>0</v>
      </c>
      <c r="H2788" s="13" t="b">
        <v>0</v>
      </c>
      <c r="I2788" s="13" t="b">
        <f>IF(COUNTIF([1]!Form_Responses1[[#All],[Instagram account
(ex. idenel_official - Do not put "@")]], LOWER(A2788)) &gt; 0, TRUE, FALSE)</f>
        <v>0</v>
      </c>
      <c r="J2788" s="14"/>
      <c r="K2788" s="11"/>
      <c r="L2788" s="13" t="b">
        <v>0</v>
      </c>
      <c r="M2788" s="13" t="b">
        <v>0</v>
      </c>
      <c r="N2788" s="11"/>
      <c r="O2788" s="12" t="str">
        <f>IF(ISBLANK(Table1[[#This Row],[예약일(확정)]]),"",Table1[[#This Row],[예약일(확정)]]+7)</f>
        <v/>
      </c>
      <c r="P2788" s="11"/>
      <c r="Q2788" s="11"/>
      <c r="R2788" s="11"/>
      <c r="S2788" s="11"/>
      <c r="T2788" s="11"/>
      <c r="U2788" s="10"/>
    </row>
    <row r="2789" spans="1:21" ht="17">
      <c r="A2789" s="119" t="s">
        <v>1785</v>
      </c>
      <c r="B2789" s="118" t="s">
        <v>1784</v>
      </c>
      <c r="C2789" s="117"/>
      <c r="D2789" s="24" t="s">
        <v>4</v>
      </c>
      <c r="E2789" s="20" t="str">
        <f ca="1">IF(AND(J2789&lt;&gt;"", O2789&lt;&gt;"", TODAY() &gt; O2789, N2789=""), "포스팅 지연",
IF(N2789&lt;&gt;"", "포스팅 완료",
IF(M2789=TRUE, "시술 완료",
IF(L2789=TRUE, "콘텐츠 가이드 전송",
IF(NOT(ISBLANK(J2789)), "예약 확정",
IF(I2789=TRUE, "구글폼 회신",
IF(H2789=TRUE, "구글폼 전송",
IF(G2789=TRUE, "거절",
IF(F2789=TRUE, "회신 수신",
"태핑 완료 회신대기")))))
))))</f>
        <v>태핑 완료 회신대기</v>
      </c>
      <c r="F2789" s="22" t="b">
        <v>0</v>
      </c>
      <c r="G2789" s="22" t="b">
        <v>0</v>
      </c>
      <c r="H2789" s="22" t="b">
        <v>0</v>
      </c>
      <c r="I2789" s="22" t="b">
        <f>IF(COUNTIF([1]!Form_Responses1[[#All],[Instagram account
(ex. idenel_official - Do not put "@")]], LOWER(A2789)) &gt; 0, TRUE, FALSE)</f>
        <v>0</v>
      </c>
      <c r="J2789" s="23"/>
      <c r="K2789" s="20"/>
      <c r="L2789" s="22" t="b">
        <v>0</v>
      </c>
      <c r="M2789" s="22" t="b">
        <v>0</v>
      </c>
      <c r="N2789" s="20"/>
      <c r="O2789" s="21" t="str">
        <f>IF(ISBLANK(Table1[[#This Row],[예약일(확정)]]),"",Table1[[#This Row],[예약일(확정)]]+7)</f>
        <v/>
      </c>
      <c r="P2789" s="20"/>
      <c r="Q2789" s="20"/>
      <c r="R2789" s="20"/>
      <c r="S2789" s="20"/>
      <c r="T2789" s="20"/>
      <c r="U2789" s="19"/>
    </row>
    <row r="2790" spans="1:21" ht="17">
      <c r="A2790" s="116" t="s">
        <v>1783</v>
      </c>
      <c r="B2790" s="112" t="s">
        <v>1782</v>
      </c>
      <c r="C2790" s="101"/>
      <c r="D2790" s="15" t="s">
        <v>4</v>
      </c>
      <c r="E2790" s="11" t="str">
        <f ca="1">IF(AND(J2790&lt;&gt;"", O2790&lt;&gt;"", TODAY() &gt; O2790, N2790=""), "포스팅 지연",
IF(N2790&lt;&gt;"", "포스팅 완료",
IF(M2790=TRUE, "시술 완료",
IF(L2790=TRUE, "콘텐츠 가이드 전송",
IF(NOT(ISBLANK(J2790)), "예약 확정",
IF(I2790=TRUE, "구글폼 회신",
IF(H2790=TRUE, "구글폼 전송",
IF(G2790=TRUE, "거절",
IF(F2790=TRUE, "회신 수신",
"태핑 완료 회신대기")))))
))))</f>
        <v>회신 수신</v>
      </c>
      <c r="F2790" s="13" t="b">
        <v>1</v>
      </c>
      <c r="G2790" s="13" t="b">
        <v>0</v>
      </c>
      <c r="H2790" s="13" t="b">
        <v>0</v>
      </c>
      <c r="I2790" s="13" t="b">
        <f>IF(COUNTIF([1]!Form_Responses1[[#All],[Instagram account
(ex. idenel_official - Do not put "@")]], LOWER(A2790)) &gt; 0, TRUE, FALSE)</f>
        <v>0</v>
      </c>
      <c r="J2790" s="14"/>
      <c r="K2790" s="11"/>
      <c r="L2790" s="13" t="b">
        <v>0</v>
      </c>
      <c r="M2790" s="13" t="b">
        <v>0</v>
      </c>
      <c r="N2790" s="11"/>
      <c r="O2790" s="12" t="str">
        <f>IF(ISBLANK(Table1[[#This Row],[예약일(확정)]]),"",Table1[[#This Row],[예약일(확정)]]+7)</f>
        <v/>
      </c>
      <c r="P2790" s="11"/>
      <c r="Q2790" s="11"/>
      <c r="R2790" s="11"/>
      <c r="S2790" s="11"/>
      <c r="T2790" s="11"/>
      <c r="U2790" s="10"/>
    </row>
    <row r="2791" spans="1:21" ht="17">
      <c r="A2791" s="119" t="s">
        <v>1781</v>
      </c>
      <c r="B2791" s="118" t="s">
        <v>1780</v>
      </c>
      <c r="C2791" s="117"/>
      <c r="D2791" s="24" t="s">
        <v>4</v>
      </c>
      <c r="E2791" s="20" t="str">
        <f ca="1">IF(AND(J2791&lt;&gt;"", O2791&lt;&gt;"", TODAY() &gt; O2791, N2791=""), "포스팅 지연",
IF(N2791&lt;&gt;"", "포스팅 완료",
IF(M2791=TRUE, "시술 완료",
IF(L2791=TRUE, "콘텐츠 가이드 전송",
IF(NOT(ISBLANK(J2791)), "예약 확정",
IF(I2791=TRUE, "구글폼 회신",
IF(H2791=TRUE, "구글폼 전송",
IF(G2791=TRUE, "거절",
IF(F2791=TRUE, "회신 수신",
"태핑 완료 회신대기")))))
))))</f>
        <v>태핑 완료 회신대기</v>
      </c>
      <c r="F2791" s="22" t="b">
        <v>0</v>
      </c>
      <c r="G2791" s="22" t="b">
        <v>0</v>
      </c>
      <c r="H2791" s="22" t="b">
        <v>0</v>
      </c>
      <c r="I2791" s="22" t="b">
        <f>IF(COUNTIF([1]!Form_Responses1[[#All],[Instagram account
(ex. idenel_official - Do not put "@")]], LOWER(A2791)) &gt; 0, TRUE, FALSE)</f>
        <v>0</v>
      </c>
      <c r="J2791" s="23"/>
      <c r="K2791" s="20"/>
      <c r="L2791" s="22" t="b">
        <v>0</v>
      </c>
      <c r="M2791" s="22" t="b">
        <v>0</v>
      </c>
      <c r="N2791" s="20"/>
      <c r="O2791" s="21" t="str">
        <f>IF(ISBLANK(Table1[[#This Row],[예약일(확정)]]),"",Table1[[#This Row],[예약일(확정)]]+7)</f>
        <v/>
      </c>
      <c r="P2791" s="20"/>
      <c r="Q2791" s="20"/>
      <c r="R2791" s="20"/>
      <c r="S2791" s="20"/>
      <c r="T2791" s="20"/>
      <c r="U2791" s="19"/>
    </row>
    <row r="2792" spans="1:21" ht="17">
      <c r="A2792" s="71" t="s">
        <v>1779</v>
      </c>
      <c r="B2792" s="126" t="s">
        <v>1778</v>
      </c>
      <c r="C2792" s="125"/>
      <c r="D2792" s="15" t="s">
        <v>4</v>
      </c>
      <c r="E2792" s="11" t="str">
        <f ca="1">IF(AND(J2792&lt;&gt;"", O2792&lt;&gt;"", TODAY() &gt; O2792, N2792=""), "포스팅 지연",
IF(N2792&lt;&gt;"", "포스팅 완료",
IF(M2792=TRUE, "시술 완료",
IF(L2792=TRUE, "콘텐츠 가이드 전송",
IF(NOT(ISBLANK(J2792)), "예약 확정",
IF(I2792=TRUE, "구글폼 회신",
IF(H2792=TRUE, "구글폼 전송",
IF(G2792=TRUE, "거절",
IF(F2792=TRUE, "회신 수신",
"태핑 완료 회신대기")))))
))))</f>
        <v>회신 수신</v>
      </c>
      <c r="F2792" s="13" t="b">
        <v>1</v>
      </c>
      <c r="G2792" s="13" t="b">
        <v>0</v>
      </c>
      <c r="H2792" s="13" t="b">
        <v>0</v>
      </c>
      <c r="I2792" s="13" t="b">
        <f>IF(COUNTIF([1]!Form_Responses1[[#All],[Instagram account
(ex. idenel_official - Do not put "@")]], LOWER(A2792)) &gt; 0, TRUE, FALSE)</f>
        <v>0</v>
      </c>
      <c r="J2792" s="14"/>
      <c r="K2792" s="11"/>
      <c r="L2792" s="13" t="b">
        <v>0</v>
      </c>
      <c r="M2792" s="13" t="b">
        <v>0</v>
      </c>
      <c r="N2792" s="11"/>
      <c r="O2792" s="12" t="str">
        <f>IF(ISBLANK(Table1[[#This Row],[예약일(확정)]]),"",Table1[[#This Row],[예약일(확정)]]+7)</f>
        <v/>
      </c>
      <c r="P2792" s="11"/>
      <c r="Q2792" s="11"/>
      <c r="R2792" s="11"/>
      <c r="S2792" s="11"/>
      <c r="T2792" s="11"/>
      <c r="U2792" s="10"/>
    </row>
    <row r="2793" spans="1:21" ht="17">
      <c r="A2793" s="71" t="s">
        <v>1777</v>
      </c>
      <c r="B2793" s="126" t="s">
        <v>1776</v>
      </c>
      <c r="C2793" s="128"/>
      <c r="D2793" s="24" t="s">
        <v>4</v>
      </c>
      <c r="E2793" s="20" t="str">
        <f ca="1">IF(AND(J2793&lt;&gt;"", O2793&lt;&gt;"", TODAY() &gt; O2793, N2793=""), "포스팅 지연",
IF(N2793&lt;&gt;"", "포스팅 완료",
IF(M2793=TRUE, "시술 완료",
IF(L2793=TRUE, "콘텐츠 가이드 전송",
IF(NOT(ISBLANK(J2793)), "예약 확정",
IF(I2793=TRUE, "구글폼 회신",
IF(H2793=TRUE, "구글폼 전송",
IF(G2793=TRUE, "거절",
IF(F2793=TRUE, "회신 수신",
"태핑 완료 회신대기")))))
))))</f>
        <v>회신 수신</v>
      </c>
      <c r="F2793" s="22" t="b">
        <v>1</v>
      </c>
      <c r="G2793" s="22" t="b">
        <v>0</v>
      </c>
      <c r="H2793" s="22" t="b">
        <v>0</v>
      </c>
      <c r="I2793" s="22" t="b">
        <f>IF(COUNTIF([1]!Form_Responses1[[#All],[Instagram account
(ex. idenel_official - Do not put "@")]], LOWER(A2793)) &gt; 0, TRUE, FALSE)</f>
        <v>0</v>
      </c>
      <c r="J2793" s="23"/>
      <c r="K2793" s="20"/>
      <c r="L2793" s="22" t="b">
        <v>0</v>
      </c>
      <c r="M2793" s="22" t="b">
        <v>0</v>
      </c>
      <c r="N2793" s="20"/>
      <c r="O2793" s="21" t="str">
        <f>IF(ISBLANK(Table1[[#This Row],[예약일(확정)]]),"",Table1[[#This Row],[예약일(확정)]]+7)</f>
        <v/>
      </c>
      <c r="P2793" s="20"/>
      <c r="Q2793" s="20"/>
      <c r="R2793" s="20"/>
      <c r="S2793" s="20"/>
      <c r="T2793" s="20"/>
      <c r="U2793" s="19"/>
    </row>
    <row r="2794" spans="1:21" ht="17">
      <c r="A2794" s="124" t="s">
        <v>1775</v>
      </c>
      <c r="B2794" s="123" t="s">
        <v>1774</v>
      </c>
      <c r="C2794" s="127"/>
      <c r="D2794" s="15" t="s">
        <v>4</v>
      </c>
      <c r="E2794" s="11" t="str">
        <f ca="1">IF(AND(J2794&lt;&gt;"", O2794&lt;&gt;"", TODAY() &gt; O2794, N2794=""), "포스팅 지연",
IF(N2794&lt;&gt;"", "포스팅 완료",
IF(M2794=TRUE, "시술 완료",
IF(L2794=TRUE, "콘텐츠 가이드 전송",
IF(NOT(ISBLANK(J2794)), "예약 확정",
IF(I2794=TRUE, "구글폼 회신",
IF(H2794=TRUE, "구글폼 전송",
IF(G2794=TRUE, "거절",
IF(F2794=TRUE, "회신 수신",
"태핑 완료 회신대기")))))
))))</f>
        <v>태핑 완료 회신대기</v>
      </c>
      <c r="F2794" s="13" t="b">
        <v>0</v>
      </c>
      <c r="G2794" s="13" t="b">
        <v>0</v>
      </c>
      <c r="H2794" s="13" t="b">
        <v>0</v>
      </c>
      <c r="I2794" s="13" t="b">
        <f>IF(COUNTIF([1]!Form_Responses1[[#All],[Instagram account
(ex. idenel_official - Do not put "@")]], LOWER(A2794)) &gt; 0, TRUE, FALSE)</f>
        <v>0</v>
      </c>
      <c r="J2794" s="14"/>
      <c r="K2794" s="11"/>
      <c r="L2794" s="13" t="b">
        <v>0</v>
      </c>
      <c r="M2794" s="13" t="b">
        <v>0</v>
      </c>
      <c r="N2794" s="11"/>
      <c r="O2794" s="12" t="str">
        <f>IF(ISBLANK(Table1[[#This Row],[예약일(확정)]]),"",Table1[[#This Row],[예약일(확정)]]+7)</f>
        <v/>
      </c>
      <c r="P2794" s="11"/>
      <c r="Q2794" s="11"/>
      <c r="R2794" s="11"/>
      <c r="S2794" s="11"/>
      <c r="T2794" s="11"/>
      <c r="U2794" s="10"/>
    </row>
    <row r="2795" spans="1:21" ht="17">
      <c r="A2795" s="124" t="s">
        <v>1773</v>
      </c>
      <c r="B2795" s="123" t="s">
        <v>1772</v>
      </c>
      <c r="C2795" s="122"/>
      <c r="D2795" s="24" t="s">
        <v>4</v>
      </c>
      <c r="E2795" s="20" t="str">
        <f ca="1">IF(AND(J2795&lt;&gt;"", O2795&lt;&gt;"", TODAY() &gt; O2795, N2795=""), "포스팅 지연",
IF(N2795&lt;&gt;"", "포스팅 완료",
IF(M2795=TRUE, "시술 완료",
IF(L2795=TRUE, "콘텐츠 가이드 전송",
IF(NOT(ISBLANK(J2795)), "예약 확정",
IF(I2795=TRUE, "구글폼 회신",
IF(H2795=TRUE, "구글폼 전송",
IF(G2795=TRUE, "거절",
IF(F2795=TRUE, "회신 수신",
"태핑 완료 회신대기")))))
))))</f>
        <v>태핑 완료 회신대기</v>
      </c>
      <c r="F2795" s="22" t="b">
        <v>0</v>
      </c>
      <c r="G2795" s="22" t="b">
        <v>0</v>
      </c>
      <c r="H2795" s="22" t="b">
        <v>0</v>
      </c>
      <c r="I2795" s="22" t="b">
        <f>IF(COUNTIF([1]!Form_Responses1[[#All],[Instagram account
(ex. idenel_official - Do not put "@")]], LOWER(A2795)) &gt; 0, TRUE, FALSE)</f>
        <v>0</v>
      </c>
      <c r="J2795" s="23"/>
      <c r="K2795" s="20"/>
      <c r="L2795" s="22" t="b">
        <v>0</v>
      </c>
      <c r="M2795" s="22" t="b">
        <v>0</v>
      </c>
      <c r="N2795" s="20"/>
      <c r="O2795" s="21" t="str">
        <f>IF(ISBLANK(Table1[[#This Row],[예약일(확정)]]),"",Table1[[#This Row],[예약일(확정)]]+7)</f>
        <v/>
      </c>
      <c r="P2795" s="20"/>
      <c r="Q2795" s="20"/>
      <c r="R2795" s="20"/>
      <c r="S2795" s="20"/>
      <c r="T2795" s="20"/>
      <c r="U2795" s="19"/>
    </row>
    <row r="2796" spans="1:21" ht="17">
      <c r="A2796" s="124" t="s">
        <v>1771</v>
      </c>
      <c r="B2796" s="123" t="s">
        <v>1770</v>
      </c>
      <c r="C2796" s="127"/>
      <c r="D2796" s="15" t="s">
        <v>4</v>
      </c>
      <c r="E2796" s="11" t="str">
        <f ca="1">IF(AND(J2796&lt;&gt;"", O2796&lt;&gt;"", TODAY() &gt; O2796, N2796=""), "포스팅 지연",
IF(N2796&lt;&gt;"", "포스팅 완료",
IF(M2796=TRUE, "시술 완료",
IF(L2796=TRUE, "콘텐츠 가이드 전송",
IF(NOT(ISBLANK(J2796)), "예약 확정",
IF(I2796=TRUE, "구글폼 회신",
IF(H2796=TRUE, "구글폼 전송",
IF(G2796=TRUE, "거절",
IF(F2796=TRUE, "회신 수신",
"태핑 완료 회신대기")))))
))))</f>
        <v>포스팅 지연</v>
      </c>
      <c r="F2796" s="13" t="b">
        <v>1</v>
      </c>
      <c r="G2796" s="13" t="b">
        <v>0</v>
      </c>
      <c r="H2796" s="13" t="b">
        <v>1</v>
      </c>
      <c r="I2796" s="13" t="b">
        <f>IF(COUNTIF([1]!Form_Responses1[[#All],[Instagram account
(ex. idenel_official - Do not put "@")]], LOWER(A2796)) &gt; 0, TRUE, FALSE)</f>
        <v>0</v>
      </c>
      <c r="J2796" s="14">
        <v>45908.708333333336</v>
      </c>
      <c r="K2796" s="11" t="s">
        <v>339</v>
      </c>
      <c r="L2796" s="13" t="b">
        <v>1</v>
      </c>
      <c r="M2796" s="13" t="b">
        <v>0</v>
      </c>
      <c r="N2796" s="11"/>
      <c r="O2796" s="12">
        <f>IF(ISBLANK(Table1[[#This Row],[예약일(확정)]]),"",Table1[[#This Row],[예약일(확정)]]+7)</f>
        <v>45915.708333333336</v>
      </c>
      <c r="P2796" s="11" t="s">
        <v>0</v>
      </c>
      <c r="Q2796" s="11"/>
      <c r="R2796" s="11"/>
      <c r="S2796" s="11"/>
      <c r="T2796" s="11"/>
      <c r="U2796" s="10"/>
    </row>
    <row r="2797" spans="1:21" ht="17">
      <c r="A2797" s="124" t="s">
        <v>1769</v>
      </c>
      <c r="B2797" s="123" t="s">
        <v>1768</v>
      </c>
      <c r="C2797" s="122"/>
      <c r="D2797" s="24" t="s">
        <v>4</v>
      </c>
      <c r="E2797" s="20" t="str">
        <f ca="1">IF(AND(J2797&lt;&gt;"", O2797&lt;&gt;"", TODAY() &gt; O2797, N2797=""), "포스팅 지연",
IF(N2797&lt;&gt;"", "포스팅 완료",
IF(M2797=TRUE, "시술 완료",
IF(L2797=TRUE, "콘텐츠 가이드 전송",
IF(NOT(ISBLANK(J2797)), "예약 확정",
IF(I2797=TRUE, "구글폼 회신",
IF(H2797=TRUE, "구글폼 전송",
IF(G2797=TRUE, "거절",
IF(F2797=TRUE, "회신 수신",
"태핑 완료 회신대기")))))
))))</f>
        <v>태핑 완료 회신대기</v>
      </c>
      <c r="F2797" s="22" t="b">
        <v>0</v>
      </c>
      <c r="G2797" s="22" t="b">
        <v>0</v>
      </c>
      <c r="H2797" s="22" t="b">
        <v>0</v>
      </c>
      <c r="I2797" s="22" t="b">
        <f>IF(COUNTIF([1]!Form_Responses1[[#All],[Instagram account
(ex. idenel_official - Do not put "@")]], LOWER(A2797)) &gt; 0, TRUE, FALSE)</f>
        <v>0</v>
      </c>
      <c r="J2797" s="23"/>
      <c r="K2797" s="20"/>
      <c r="L2797" s="22" t="b">
        <v>0</v>
      </c>
      <c r="M2797" s="22" t="b">
        <v>0</v>
      </c>
      <c r="N2797" s="20"/>
      <c r="O2797" s="21" t="str">
        <f>IF(ISBLANK(Table1[[#This Row],[예약일(확정)]]),"",Table1[[#This Row],[예약일(확정)]]+7)</f>
        <v/>
      </c>
      <c r="P2797" s="20"/>
      <c r="Q2797" s="20"/>
      <c r="R2797" s="20"/>
      <c r="S2797" s="20"/>
      <c r="T2797" s="20"/>
      <c r="U2797" s="19"/>
    </row>
    <row r="2798" spans="1:21" ht="17">
      <c r="A2798" s="71" t="s">
        <v>1767</v>
      </c>
      <c r="B2798" s="126" t="s">
        <v>1766</v>
      </c>
      <c r="C2798" s="125"/>
      <c r="D2798" s="15" t="s">
        <v>4</v>
      </c>
      <c r="E2798" s="11" t="str">
        <f ca="1">IF(AND(J2798&lt;&gt;"", O2798&lt;&gt;"", TODAY() &gt; O2798, N2798=""), "포스팅 지연",
IF(N2798&lt;&gt;"", "포스팅 완료",
IF(M2798=TRUE, "시술 완료",
IF(L2798=TRUE, "콘텐츠 가이드 전송",
IF(NOT(ISBLANK(J2798)), "예약 확정",
IF(I2798=TRUE, "구글폼 회신",
IF(H2798=TRUE, "구글폼 전송",
IF(G2798=TRUE, "거절",
IF(F2798=TRUE, "회신 수신",
"태핑 완료 회신대기")))))
))))</f>
        <v>구글폼 회신</v>
      </c>
      <c r="F2798" s="13" t="b">
        <v>1</v>
      </c>
      <c r="G2798" s="13" t="b">
        <v>0</v>
      </c>
      <c r="H2798" s="13" t="b">
        <v>1</v>
      </c>
      <c r="I2798" s="13" t="b">
        <v>1</v>
      </c>
      <c r="J2798" s="14"/>
      <c r="K2798" s="11"/>
      <c r="L2798" s="13" t="b">
        <v>0</v>
      </c>
      <c r="M2798" s="13" t="b">
        <v>0</v>
      </c>
      <c r="N2798" s="11"/>
      <c r="O2798" s="12" t="str">
        <f>IF(ISBLANK(Table1[[#This Row],[예약일(확정)]]),"",Table1[[#This Row],[예약일(확정)]]+7)</f>
        <v/>
      </c>
      <c r="P2798" s="11"/>
      <c r="Q2798" s="11"/>
      <c r="R2798" s="11"/>
      <c r="S2798" s="11"/>
      <c r="T2798" s="11"/>
      <c r="U2798" s="10"/>
    </row>
    <row r="2799" spans="1:21" ht="17">
      <c r="A2799" s="124" t="s">
        <v>1765</v>
      </c>
      <c r="B2799" s="123" t="s">
        <v>1764</v>
      </c>
      <c r="C2799" s="122"/>
      <c r="D2799" s="24" t="s">
        <v>4</v>
      </c>
      <c r="E2799" s="20" t="str">
        <f ca="1">IF(AND(J2799&lt;&gt;"", O2799&lt;&gt;"", TODAY() &gt; O2799, N2799=""), "포스팅 지연",
IF(N2799&lt;&gt;"", "포스팅 완료",
IF(M2799=TRUE, "시술 완료",
IF(L2799=TRUE, "콘텐츠 가이드 전송",
IF(NOT(ISBLANK(J2799)), "예약 확정",
IF(I2799=TRUE, "구글폼 회신",
IF(H2799=TRUE, "구글폼 전송",
IF(G2799=TRUE, "거절",
IF(F2799=TRUE, "회신 수신",
"태핑 완료 회신대기")))))
))))</f>
        <v>회신 수신</v>
      </c>
      <c r="F2799" s="22" t="b">
        <v>1</v>
      </c>
      <c r="G2799" s="22" t="b">
        <v>0</v>
      </c>
      <c r="H2799" s="22" t="b">
        <v>0</v>
      </c>
      <c r="I2799" s="22" t="b">
        <f>IF(COUNTIF([1]!Form_Responses1[[#All],[Instagram account
(ex. idenel_official - Do not put "@")]], LOWER(A2799)) &gt; 0, TRUE, FALSE)</f>
        <v>0</v>
      </c>
      <c r="J2799" s="23"/>
      <c r="K2799" s="20"/>
      <c r="L2799" s="22" t="b">
        <v>0</v>
      </c>
      <c r="M2799" s="22" t="b">
        <v>0</v>
      </c>
      <c r="N2799" s="20"/>
      <c r="O2799" s="21" t="str">
        <f>IF(ISBLANK(Table1[[#This Row],[예약일(확정)]]),"",Table1[[#This Row],[예약일(확정)]]+7)</f>
        <v/>
      </c>
      <c r="P2799" s="20"/>
      <c r="Q2799" s="20"/>
      <c r="R2799" s="20"/>
      <c r="S2799" s="20"/>
      <c r="T2799" s="20"/>
      <c r="U2799" s="19"/>
    </row>
    <row r="2800" spans="1:21" ht="17">
      <c r="A2800" s="116" t="s">
        <v>1763</v>
      </c>
      <c r="B2800" s="120" t="s">
        <v>1762</v>
      </c>
      <c r="C2800" s="121"/>
      <c r="D2800" s="15" t="s">
        <v>4</v>
      </c>
      <c r="E2800" s="11" t="str">
        <f ca="1">IF(AND(J2800&lt;&gt;"", O2800&lt;&gt;"", TODAY() &gt; O2800, N2800=""), "포스팅 지연",
IF(N2800&lt;&gt;"", "포스팅 완료",
IF(M2800=TRUE, "시술 완료",
IF(L2800=TRUE, "콘텐츠 가이드 전송",
IF(NOT(ISBLANK(J2800)), "예약 확정",
IF(I2800=TRUE, "구글폼 회신",
IF(H2800=TRUE, "구글폼 전송",
IF(G2800=TRUE, "거절",
IF(F2800=TRUE, "회신 수신",
"태핑 완료 회신대기")))))
))))</f>
        <v>회신 수신</v>
      </c>
      <c r="F2800" s="13" t="b">
        <v>1</v>
      </c>
      <c r="G2800" s="13" t="b">
        <v>0</v>
      </c>
      <c r="H2800" s="13" t="b">
        <v>0</v>
      </c>
      <c r="I2800" s="13" t="b">
        <f>IF(COUNTIF([1]!Form_Responses1[[#All],[Instagram account
(ex. idenel_official - Do not put "@")]], LOWER(A2800)) &gt; 0, TRUE, FALSE)</f>
        <v>0</v>
      </c>
      <c r="J2800" s="14"/>
      <c r="K2800" s="11"/>
      <c r="L2800" s="13" t="b">
        <v>0</v>
      </c>
      <c r="M2800" s="13" t="b">
        <v>0</v>
      </c>
      <c r="N2800" s="11"/>
      <c r="O2800" s="12" t="str">
        <f>IF(ISBLANK(Table1[[#This Row],[예약일(확정)]]),"",Table1[[#This Row],[예약일(확정)]]+7)</f>
        <v/>
      </c>
      <c r="P2800" s="11"/>
      <c r="Q2800" s="11"/>
      <c r="R2800" s="11"/>
      <c r="S2800" s="11"/>
      <c r="T2800" s="11"/>
      <c r="U2800" s="10"/>
    </row>
    <row r="2801" spans="1:21" ht="17">
      <c r="A2801" s="119" t="s">
        <v>1761</v>
      </c>
      <c r="B2801" s="102" t="s">
        <v>1760</v>
      </c>
      <c r="C2801" s="111"/>
      <c r="D2801" s="24" t="s">
        <v>4</v>
      </c>
      <c r="E2801" s="20" t="str">
        <f ca="1">IF(AND(J2801&lt;&gt;"", O2801&lt;&gt;"", TODAY() &gt; O2801, N2801=""), "포스팅 지연",
IF(N2801&lt;&gt;"", "포스팅 완료",
IF(M2801=TRUE, "시술 완료",
IF(L2801=TRUE, "콘텐츠 가이드 전송",
IF(NOT(ISBLANK(J2801)), "예약 확정",
IF(I2801=TRUE, "구글폼 회신",
IF(H2801=TRUE, "구글폼 전송",
IF(G2801=TRUE, "거절",
IF(F2801=TRUE, "회신 수신",
"태핑 완료 회신대기")))))
))))</f>
        <v>구글폼 전송</v>
      </c>
      <c r="F2801" s="22" t="b">
        <v>1</v>
      </c>
      <c r="G2801" s="22" t="b">
        <v>0</v>
      </c>
      <c r="H2801" s="22" t="b">
        <v>1</v>
      </c>
      <c r="I2801" s="22" t="b">
        <f>IF(COUNTIF([1]!Form_Responses1[[#All],[Instagram account
(ex. idenel_official - Do not put "@")]], LOWER(A2801)) &gt; 0, TRUE, FALSE)</f>
        <v>0</v>
      </c>
      <c r="J2801" s="23"/>
      <c r="K2801" s="20"/>
      <c r="L2801" s="22" t="b">
        <v>0</v>
      </c>
      <c r="M2801" s="22" t="b">
        <v>0</v>
      </c>
      <c r="N2801" s="20"/>
      <c r="O2801" s="21" t="str">
        <f>IF(ISBLANK(Table1[[#This Row],[예약일(확정)]]),"",Table1[[#This Row],[예약일(확정)]]+7)</f>
        <v/>
      </c>
      <c r="P2801" s="20"/>
      <c r="Q2801" s="20"/>
      <c r="R2801" s="20"/>
      <c r="S2801" s="20"/>
      <c r="T2801" s="20"/>
      <c r="U2801" s="19"/>
    </row>
    <row r="2802" spans="1:21" ht="17">
      <c r="A2802" s="119" t="s">
        <v>1759</v>
      </c>
      <c r="B2802" s="118" t="s">
        <v>1758</v>
      </c>
      <c r="C2802" s="121"/>
      <c r="D2802" s="15" t="s">
        <v>4</v>
      </c>
      <c r="E2802" s="11" t="str">
        <f ca="1">IF(AND(J2802&lt;&gt;"", O2802&lt;&gt;"", TODAY() &gt; O2802, N2802=""), "포스팅 지연",
IF(N2802&lt;&gt;"", "포스팅 완료",
IF(M2802=TRUE, "시술 완료",
IF(L2802=TRUE, "콘텐츠 가이드 전송",
IF(NOT(ISBLANK(J2802)), "예약 확정",
IF(I2802=TRUE, "구글폼 회신",
IF(H2802=TRUE, "구글폼 전송",
IF(G2802=TRUE, "거절",
IF(F2802=TRUE, "회신 수신",
"태핑 완료 회신대기")))))
))))</f>
        <v>태핑 완료 회신대기</v>
      </c>
      <c r="F2802" s="13" t="b">
        <v>0</v>
      </c>
      <c r="G2802" s="13" t="b">
        <v>0</v>
      </c>
      <c r="H2802" s="13" t="b">
        <v>0</v>
      </c>
      <c r="I2802" s="13" t="b">
        <f>IF(COUNTIF([1]!Form_Responses1[[#All],[Instagram account
(ex. idenel_official - Do not put "@")]], LOWER(A2802)) &gt; 0, TRUE, FALSE)</f>
        <v>0</v>
      </c>
      <c r="J2802" s="14"/>
      <c r="K2802" s="11"/>
      <c r="L2802" s="13" t="b">
        <v>0</v>
      </c>
      <c r="M2802" s="13" t="b">
        <v>0</v>
      </c>
      <c r="N2802" s="11"/>
      <c r="O2802" s="12" t="str">
        <f>IF(ISBLANK(Table1[[#This Row],[예약일(확정)]]),"",Table1[[#This Row],[예약일(확정)]]+7)</f>
        <v/>
      </c>
      <c r="P2802" s="11"/>
      <c r="Q2802" s="11"/>
      <c r="R2802" s="11"/>
      <c r="S2802" s="11"/>
      <c r="T2802" s="11"/>
      <c r="U2802" s="10"/>
    </row>
    <row r="2803" spans="1:21" ht="17">
      <c r="A2803" s="116" t="s">
        <v>1757</v>
      </c>
      <c r="B2803" s="112" t="s">
        <v>1756</v>
      </c>
      <c r="C2803" s="111"/>
      <c r="D2803" s="24" t="s">
        <v>4</v>
      </c>
      <c r="E2803" s="20" t="str">
        <f ca="1">IF(AND(J2803&lt;&gt;"", O2803&lt;&gt;"", TODAY() &gt; O2803, N2803=""), "포스팅 지연",
IF(N2803&lt;&gt;"", "포스팅 완료",
IF(M2803=TRUE, "시술 완료",
IF(L2803=TRUE, "콘텐츠 가이드 전송",
IF(NOT(ISBLANK(J2803)), "예약 확정",
IF(I2803=TRUE, "구글폼 회신",
IF(H2803=TRUE, "구글폼 전송",
IF(G2803=TRUE, "거절",
IF(F2803=TRUE, "회신 수신",
"태핑 완료 회신대기")))))
))))</f>
        <v>태핑 완료 회신대기</v>
      </c>
      <c r="F2803" s="22" t="b">
        <v>0</v>
      </c>
      <c r="G2803" s="22" t="b">
        <v>0</v>
      </c>
      <c r="H2803" s="22" t="b">
        <v>0</v>
      </c>
      <c r="I2803" s="22" t="b">
        <f>IF(COUNTIF([1]!Form_Responses1[[#All],[Instagram account
(ex. idenel_official - Do not put "@")]], LOWER(A2803)) &gt; 0, TRUE, FALSE)</f>
        <v>0</v>
      </c>
      <c r="J2803" s="23"/>
      <c r="K2803" s="20"/>
      <c r="L2803" s="22" t="b">
        <v>0</v>
      </c>
      <c r="M2803" s="22" t="b">
        <v>0</v>
      </c>
      <c r="N2803" s="20"/>
      <c r="O2803" s="21" t="str">
        <f>IF(ISBLANK(Table1[[#This Row],[예약일(확정)]]),"",Table1[[#This Row],[예약일(확정)]]+7)</f>
        <v/>
      </c>
      <c r="P2803" s="20"/>
      <c r="Q2803" s="20"/>
      <c r="R2803" s="20"/>
      <c r="S2803" s="20"/>
      <c r="T2803" s="20"/>
      <c r="U2803" s="19"/>
    </row>
    <row r="2804" spans="1:21" ht="17">
      <c r="A2804" s="119" t="s">
        <v>1755</v>
      </c>
      <c r="B2804" s="118" t="s">
        <v>1754</v>
      </c>
      <c r="C2804" s="121"/>
      <c r="D2804" s="15" t="s">
        <v>4</v>
      </c>
      <c r="E2804" s="11" t="str">
        <f ca="1">IF(AND(J2804&lt;&gt;"", O2804&lt;&gt;"", TODAY() &gt; O2804, N2804=""), "포스팅 지연",
IF(N2804&lt;&gt;"", "포스팅 완료",
IF(M2804=TRUE, "시술 완료",
IF(L2804=TRUE, "콘텐츠 가이드 전송",
IF(NOT(ISBLANK(J2804)), "예약 확정",
IF(I2804=TRUE, "구글폼 회신",
IF(H2804=TRUE, "구글폼 전송",
IF(G2804=TRUE, "거절",
IF(F2804=TRUE, "회신 수신",
"태핑 완료 회신대기")))))
))))</f>
        <v>태핑 완료 회신대기</v>
      </c>
      <c r="F2804" s="13" t="b">
        <v>0</v>
      </c>
      <c r="G2804" s="13" t="b">
        <v>0</v>
      </c>
      <c r="H2804" s="13" t="b">
        <v>0</v>
      </c>
      <c r="I2804" s="13" t="b">
        <f>IF(COUNTIF([1]!Form_Responses1[[#All],[Instagram account
(ex. idenel_official - Do not put "@")]], LOWER(A2804)) &gt; 0, TRUE, FALSE)</f>
        <v>0</v>
      </c>
      <c r="J2804" s="14"/>
      <c r="K2804" s="11"/>
      <c r="L2804" s="13" t="b">
        <v>0</v>
      </c>
      <c r="M2804" s="13" t="b">
        <v>0</v>
      </c>
      <c r="N2804" s="11"/>
      <c r="O2804" s="12" t="str">
        <f>IF(ISBLANK(Table1[[#This Row],[예약일(확정)]]),"",Table1[[#This Row],[예약일(확정)]]+7)</f>
        <v/>
      </c>
      <c r="P2804" s="11"/>
      <c r="Q2804" s="11"/>
      <c r="R2804" s="11"/>
      <c r="S2804" s="11"/>
      <c r="T2804" s="11"/>
      <c r="U2804" s="10"/>
    </row>
    <row r="2805" spans="1:21" ht="17">
      <c r="A2805" s="119" t="s">
        <v>1753</v>
      </c>
      <c r="B2805" s="102" t="s">
        <v>1752</v>
      </c>
      <c r="C2805" s="111"/>
      <c r="D2805" s="24" t="s">
        <v>4</v>
      </c>
      <c r="E2805" s="20" t="str">
        <f ca="1">IF(AND(J2805&lt;&gt;"", O2805&lt;&gt;"", TODAY() &gt; O2805, N2805=""), "포스팅 지연",
IF(N2805&lt;&gt;"", "포스팅 완료",
IF(M2805=TRUE, "시술 완료",
IF(L2805=TRUE, "콘텐츠 가이드 전송",
IF(NOT(ISBLANK(J2805)), "예약 확정",
IF(I2805=TRUE, "구글폼 회신",
IF(H2805=TRUE, "구글폼 전송",
IF(G2805=TRUE, "거절",
IF(F2805=TRUE, "회신 수신",
"태핑 완료 회신대기")))))
))))</f>
        <v>구글폼 전송</v>
      </c>
      <c r="F2805" s="22" t="b">
        <v>1</v>
      </c>
      <c r="G2805" s="22" t="b">
        <v>0</v>
      </c>
      <c r="H2805" s="22" t="b">
        <v>1</v>
      </c>
      <c r="I2805" s="22" t="b">
        <f>IF(COUNTIF([1]!Form_Responses1[[#All],[Instagram account
(ex. idenel_official - Do not put "@")]], LOWER(A2805)) &gt; 0, TRUE, FALSE)</f>
        <v>0</v>
      </c>
      <c r="J2805" s="23"/>
      <c r="K2805" s="20"/>
      <c r="L2805" s="22" t="b">
        <v>0</v>
      </c>
      <c r="M2805" s="22" t="b">
        <v>0</v>
      </c>
      <c r="N2805" s="20"/>
      <c r="O2805" s="21" t="str">
        <f>IF(ISBLANK(Table1[[#This Row],[예약일(확정)]]),"",Table1[[#This Row],[예약일(확정)]]+7)</f>
        <v/>
      </c>
      <c r="P2805" s="20"/>
      <c r="Q2805" s="20"/>
      <c r="R2805" s="20"/>
      <c r="S2805" s="20"/>
      <c r="T2805" s="20"/>
      <c r="U2805" s="19"/>
    </row>
    <row r="2806" spans="1:21" ht="17">
      <c r="A2806" s="119" t="s">
        <v>1751</v>
      </c>
      <c r="B2806" s="118" t="s">
        <v>1750</v>
      </c>
      <c r="C2806" s="121"/>
      <c r="D2806" s="15" t="s">
        <v>4</v>
      </c>
      <c r="E2806" s="11" t="str">
        <f ca="1">IF(AND(J2806&lt;&gt;"", O2806&lt;&gt;"", TODAY() &gt; O2806, N2806=""), "포스팅 지연",
IF(N2806&lt;&gt;"", "포스팅 완료",
IF(M2806=TRUE, "시술 완료",
IF(L2806=TRUE, "콘텐츠 가이드 전송",
IF(NOT(ISBLANK(J2806)), "예약 확정",
IF(I2806=TRUE, "구글폼 회신",
IF(H2806=TRUE, "구글폼 전송",
IF(G2806=TRUE, "거절",
IF(F2806=TRUE, "회신 수신",
"태핑 완료 회신대기")))))
))))</f>
        <v>태핑 완료 회신대기</v>
      </c>
      <c r="F2806" s="13" t="b">
        <v>0</v>
      </c>
      <c r="G2806" s="13" t="b">
        <v>0</v>
      </c>
      <c r="H2806" s="13" t="b">
        <v>0</v>
      </c>
      <c r="I2806" s="13" t="b">
        <f>IF(COUNTIF([1]!Form_Responses1[[#All],[Instagram account
(ex. idenel_official - Do not put "@")]], LOWER(A2806)) &gt; 0, TRUE, FALSE)</f>
        <v>0</v>
      </c>
      <c r="J2806" s="14"/>
      <c r="K2806" s="11"/>
      <c r="L2806" s="13" t="b">
        <v>0</v>
      </c>
      <c r="M2806" s="13" t="b">
        <v>0</v>
      </c>
      <c r="N2806" s="11"/>
      <c r="O2806" s="12" t="str">
        <f>IF(ISBLANK(Table1[[#This Row],[예약일(확정)]]),"",Table1[[#This Row],[예약일(확정)]]+7)</f>
        <v/>
      </c>
      <c r="P2806" s="11"/>
      <c r="Q2806" s="11"/>
      <c r="R2806" s="11"/>
      <c r="S2806" s="11"/>
      <c r="T2806" s="11"/>
      <c r="U2806" s="10"/>
    </row>
    <row r="2807" spans="1:21" ht="17">
      <c r="A2807" s="116" t="s">
        <v>1749</v>
      </c>
      <c r="B2807" s="112" t="s">
        <v>1748</v>
      </c>
      <c r="C2807" s="111"/>
      <c r="D2807" s="24" t="s">
        <v>4</v>
      </c>
      <c r="E2807" s="20" t="str">
        <f ca="1">IF(AND(J2807&lt;&gt;"", O2807&lt;&gt;"", TODAY() &gt; O2807, N2807=""), "포스팅 지연",
IF(N2807&lt;&gt;"", "포스팅 완료",
IF(M2807=TRUE, "시술 완료",
IF(L2807=TRUE, "콘텐츠 가이드 전송",
IF(NOT(ISBLANK(J2807)), "예약 확정",
IF(I2807=TRUE, "구글폼 회신",
IF(H2807=TRUE, "구글폼 전송",
IF(G2807=TRUE, "거절",
IF(F2807=TRUE, "회신 수신",
"태핑 완료 회신대기")))))
))))</f>
        <v>태핑 완료 회신대기</v>
      </c>
      <c r="F2807" s="22" t="b">
        <v>0</v>
      </c>
      <c r="G2807" s="22" t="b">
        <v>0</v>
      </c>
      <c r="H2807" s="22" t="b">
        <v>0</v>
      </c>
      <c r="I2807" s="22" t="b">
        <f>IF(COUNTIF([1]!Form_Responses1[[#All],[Instagram account
(ex. idenel_official - Do not put "@")]], LOWER(A2807)) &gt; 0, TRUE, FALSE)</f>
        <v>0</v>
      </c>
      <c r="J2807" s="23"/>
      <c r="K2807" s="20"/>
      <c r="L2807" s="22" t="b">
        <v>0</v>
      </c>
      <c r="M2807" s="22" t="b">
        <v>0</v>
      </c>
      <c r="N2807" s="20"/>
      <c r="O2807" s="21" t="str">
        <f>IF(ISBLANK(Table1[[#This Row],[예약일(확정)]]),"",Table1[[#This Row],[예약일(확정)]]+7)</f>
        <v/>
      </c>
      <c r="P2807" s="20"/>
      <c r="Q2807" s="20"/>
      <c r="R2807" s="20"/>
      <c r="S2807" s="20"/>
      <c r="T2807" s="20"/>
      <c r="U2807" s="19"/>
    </row>
    <row r="2808" spans="1:21" ht="17">
      <c r="A2808" s="119" t="s">
        <v>1747</v>
      </c>
      <c r="B2808" s="118" t="s">
        <v>1746</v>
      </c>
      <c r="C2808" s="121"/>
      <c r="D2808" s="15" t="s">
        <v>4</v>
      </c>
      <c r="E2808" s="11" t="str">
        <f ca="1">IF(AND(J2808&lt;&gt;"", O2808&lt;&gt;"", TODAY() &gt; O2808, N2808=""), "포스팅 지연",
IF(N2808&lt;&gt;"", "포스팅 완료",
IF(M2808=TRUE, "시술 완료",
IF(L2808=TRUE, "콘텐츠 가이드 전송",
IF(NOT(ISBLANK(J2808)), "예약 확정",
IF(I2808=TRUE, "구글폼 회신",
IF(H2808=TRUE, "구글폼 전송",
IF(G2808=TRUE, "거절",
IF(F2808=TRUE, "회신 수신",
"태핑 완료 회신대기")))))
))))</f>
        <v>태핑 완료 회신대기</v>
      </c>
      <c r="F2808" s="13" t="b">
        <v>0</v>
      </c>
      <c r="G2808" s="13" t="b">
        <v>0</v>
      </c>
      <c r="H2808" s="13" t="b">
        <v>0</v>
      </c>
      <c r="I2808" s="13" t="b">
        <f>IF(COUNTIF([1]!Form_Responses1[[#All],[Instagram account
(ex. idenel_official - Do not put "@")]], LOWER(A2808)) &gt; 0, TRUE, FALSE)</f>
        <v>0</v>
      </c>
      <c r="J2808" s="14"/>
      <c r="K2808" s="11"/>
      <c r="L2808" s="13" t="b">
        <v>0</v>
      </c>
      <c r="M2808" s="13" t="b">
        <v>0</v>
      </c>
      <c r="N2808" s="11"/>
      <c r="O2808" s="12" t="str">
        <f>IF(ISBLANK(Table1[[#This Row],[예약일(확정)]]),"",Table1[[#This Row],[예약일(확정)]]+7)</f>
        <v/>
      </c>
      <c r="P2808" s="11"/>
      <c r="Q2808" s="11"/>
      <c r="R2808" s="11"/>
      <c r="S2808" s="11"/>
      <c r="T2808" s="11"/>
      <c r="U2808" s="10"/>
    </row>
    <row r="2809" spans="1:21" ht="17">
      <c r="A2809" s="116" t="s">
        <v>1745</v>
      </c>
      <c r="B2809" s="112" t="s">
        <v>1744</v>
      </c>
      <c r="C2809" s="111"/>
      <c r="D2809" s="24" t="s">
        <v>4</v>
      </c>
      <c r="E2809" s="20" t="str">
        <f ca="1">IF(AND(J2809&lt;&gt;"", O2809&lt;&gt;"", TODAY() &gt; O2809, N2809=""), "포스팅 지연",
IF(N2809&lt;&gt;"", "포스팅 완료",
IF(M2809=TRUE, "시술 완료",
IF(L2809=TRUE, "콘텐츠 가이드 전송",
IF(NOT(ISBLANK(J2809)), "예약 확정",
IF(I2809=TRUE, "구글폼 회신",
IF(H2809=TRUE, "구글폼 전송",
IF(G2809=TRUE, "거절",
IF(F2809=TRUE, "회신 수신",
"태핑 완료 회신대기")))))
))))</f>
        <v>회신 수신</v>
      </c>
      <c r="F2809" s="22" t="b">
        <v>1</v>
      </c>
      <c r="G2809" s="22" t="b">
        <v>0</v>
      </c>
      <c r="H2809" s="22" t="b">
        <v>0</v>
      </c>
      <c r="I2809" s="22" t="b">
        <f>IF(COUNTIF([1]!Form_Responses1[[#All],[Instagram account
(ex. idenel_official - Do not put "@")]], LOWER(A2809)) &gt; 0, TRUE, FALSE)</f>
        <v>0</v>
      </c>
      <c r="J2809" s="23"/>
      <c r="K2809" s="20"/>
      <c r="L2809" s="22" t="b">
        <v>0</v>
      </c>
      <c r="M2809" s="22" t="b">
        <v>0</v>
      </c>
      <c r="N2809" s="20"/>
      <c r="O2809" s="21" t="str">
        <f>IF(ISBLANK(Table1[[#This Row],[예약일(확정)]]),"",Table1[[#This Row],[예약일(확정)]]+7)</f>
        <v/>
      </c>
      <c r="P2809" s="20"/>
      <c r="Q2809" s="20"/>
      <c r="R2809" s="20"/>
      <c r="S2809" s="20"/>
      <c r="T2809" s="20"/>
      <c r="U2809" s="19"/>
    </row>
    <row r="2810" spans="1:21" ht="17">
      <c r="A2810" s="116" t="s">
        <v>1743</v>
      </c>
      <c r="B2810" s="120" t="s">
        <v>1742</v>
      </c>
      <c r="C2810" s="121"/>
      <c r="D2810" s="15" t="s">
        <v>4</v>
      </c>
      <c r="E2810" s="11" t="str">
        <f ca="1">IF(AND(J2810&lt;&gt;"", O2810&lt;&gt;"", TODAY() &gt; O2810, N2810=""), "포스팅 지연",
IF(N2810&lt;&gt;"", "포스팅 완료",
IF(M2810=TRUE, "시술 완료",
IF(L2810=TRUE, "콘텐츠 가이드 전송",
IF(NOT(ISBLANK(J2810)), "예약 확정",
IF(I2810=TRUE, "구글폼 회신",
IF(H2810=TRUE, "구글폼 전송",
IF(G2810=TRUE, "거절",
IF(F2810=TRUE, "회신 수신",
"태핑 완료 회신대기")))))
))))</f>
        <v>태핑 완료 회신대기</v>
      </c>
      <c r="F2810" s="13" t="b">
        <v>0</v>
      </c>
      <c r="G2810" s="13" t="b">
        <v>0</v>
      </c>
      <c r="H2810" s="13" t="b">
        <v>0</v>
      </c>
      <c r="I2810" s="13" t="b">
        <f>IF(COUNTIF([1]!Form_Responses1[[#All],[Instagram account
(ex. idenel_official - Do not put "@")]], LOWER(A2810)) &gt; 0, TRUE, FALSE)</f>
        <v>0</v>
      </c>
      <c r="J2810" s="14"/>
      <c r="K2810" s="11"/>
      <c r="L2810" s="13" t="b">
        <v>0</v>
      </c>
      <c r="M2810" s="13" t="b">
        <v>0</v>
      </c>
      <c r="N2810" s="11"/>
      <c r="O2810" s="12" t="str">
        <f>IF(ISBLANK(Table1[[#This Row],[예약일(확정)]]),"",Table1[[#This Row],[예약일(확정)]]+7)</f>
        <v/>
      </c>
      <c r="P2810" s="11"/>
      <c r="Q2810" s="11"/>
      <c r="R2810" s="11"/>
      <c r="S2810" s="11"/>
      <c r="T2810" s="11"/>
      <c r="U2810" s="10"/>
    </row>
    <row r="2811" spans="1:21" ht="17">
      <c r="A2811" s="116" t="s">
        <v>1741</v>
      </c>
      <c r="B2811" s="112" t="s">
        <v>1740</v>
      </c>
      <c r="C2811" s="111"/>
      <c r="D2811" s="24" t="s">
        <v>4</v>
      </c>
      <c r="E2811" s="20" t="str">
        <f ca="1">IF(AND(J2811&lt;&gt;"", O2811&lt;&gt;"", TODAY() &gt; O2811, N2811=""), "포스팅 지연",
IF(N2811&lt;&gt;"", "포스팅 완료",
IF(M2811=TRUE, "시술 완료",
IF(L2811=TRUE, "콘텐츠 가이드 전송",
IF(NOT(ISBLANK(J2811)), "예약 확정",
IF(I2811=TRUE, "구글폼 회신",
IF(H2811=TRUE, "구글폼 전송",
IF(G2811=TRUE, "거절",
IF(F2811=TRUE, "회신 수신",
"태핑 완료 회신대기")))))
))))</f>
        <v>태핑 완료 회신대기</v>
      </c>
      <c r="F2811" s="22" t="b">
        <v>0</v>
      </c>
      <c r="G2811" s="22" t="b">
        <v>0</v>
      </c>
      <c r="H2811" s="22" t="b">
        <v>0</v>
      </c>
      <c r="I2811" s="22" t="b">
        <f>IF(COUNTIF([1]!Form_Responses1[[#All],[Instagram account
(ex. idenel_official - Do not put "@")]], LOWER(A2811)) &gt; 0, TRUE, FALSE)</f>
        <v>0</v>
      </c>
      <c r="J2811" s="23"/>
      <c r="K2811" s="20"/>
      <c r="L2811" s="22" t="b">
        <v>0</v>
      </c>
      <c r="M2811" s="22" t="b">
        <v>0</v>
      </c>
      <c r="N2811" s="20"/>
      <c r="O2811" s="21" t="str">
        <f>IF(ISBLANK(Table1[[#This Row],[예약일(확정)]]),"",Table1[[#This Row],[예약일(확정)]]+7)</f>
        <v/>
      </c>
      <c r="P2811" s="20"/>
      <c r="Q2811" s="20"/>
      <c r="R2811" s="20"/>
      <c r="S2811" s="20"/>
      <c r="T2811" s="20"/>
      <c r="U2811" s="19"/>
    </row>
    <row r="2812" spans="1:21" ht="17">
      <c r="A2812" s="116" t="s">
        <v>1739</v>
      </c>
      <c r="B2812" s="112" t="s">
        <v>1738</v>
      </c>
      <c r="C2812" s="101"/>
      <c r="D2812" s="15" t="s">
        <v>4</v>
      </c>
      <c r="E2812" s="11" t="str">
        <f ca="1">IF(AND(J2812&lt;&gt;"", O2812&lt;&gt;"", TODAY() &gt; O2812, N2812=""), "포스팅 지연",
IF(N2812&lt;&gt;"", "포스팅 완료",
IF(M2812=TRUE, "시술 완료",
IF(L2812=TRUE, "콘텐츠 가이드 전송",
IF(NOT(ISBLANK(J2812)), "예약 확정",
IF(I2812=TRUE, "구글폼 회신",
IF(H2812=TRUE, "구글폼 전송",
IF(G2812=TRUE, "거절",
IF(F2812=TRUE, "회신 수신",
"태핑 완료 회신대기")))))
))))</f>
        <v>태핑 완료 회신대기</v>
      </c>
      <c r="F2812" s="13" t="b">
        <v>0</v>
      </c>
      <c r="G2812" s="13" t="b">
        <v>0</v>
      </c>
      <c r="H2812" s="13" t="b">
        <v>0</v>
      </c>
      <c r="I2812" s="13" t="b">
        <f>IF(COUNTIF([1]!Form_Responses1[[#All],[Instagram account
(ex. idenel_official - Do not put "@")]], LOWER(A2812)) &gt; 0, TRUE, FALSE)</f>
        <v>0</v>
      </c>
      <c r="J2812" s="14"/>
      <c r="K2812" s="11"/>
      <c r="L2812" s="13" t="b">
        <v>0</v>
      </c>
      <c r="M2812" s="13" t="b">
        <v>0</v>
      </c>
      <c r="N2812" s="11"/>
      <c r="O2812" s="12" t="str">
        <f>IF(ISBLANK(Table1[[#This Row],[예약일(확정)]]),"",Table1[[#This Row],[예약일(확정)]]+7)</f>
        <v/>
      </c>
      <c r="P2812" s="11"/>
      <c r="Q2812" s="11"/>
      <c r="R2812" s="11"/>
      <c r="S2812" s="11"/>
      <c r="T2812" s="11"/>
      <c r="U2812" s="10"/>
    </row>
    <row r="2813" spans="1:21" ht="17">
      <c r="A2813" s="119" t="s">
        <v>1737</v>
      </c>
      <c r="B2813" s="118" t="s">
        <v>1736</v>
      </c>
      <c r="C2813" s="117"/>
      <c r="D2813" s="24" t="s">
        <v>4</v>
      </c>
      <c r="E2813" s="20" t="str">
        <f ca="1">IF(AND(J2813&lt;&gt;"", O2813&lt;&gt;"", TODAY() &gt; O2813, N2813=""), "포스팅 지연",
IF(N2813&lt;&gt;"", "포스팅 완료",
IF(M2813=TRUE, "시술 완료",
IF(L2813=TRUE, "콘텐츠 가이드 전송",
IF(NOT(ISBLANK(J2813)), "예약 확정",
IF(I2813=TRUE, "구글폼 회신",
IF(H2813=TRUE, "구글폼 전송",
IF(G2813=TRUE, "거절",
IF(F2813=TRUE, "회신 수신",
"태핑 완료 회신대기")))))
))))</f>
        <v>태핑 완료 회신대기</v>
      </c>
      <c r="F2813" s="22" t="b">
        <v>0</v>
      </c>
      <c r="G2813" s="22" t="b">
        <v>0</v>
      </c>
      <c r="H2813" s="22" t="b">
        <v>0</v>
      </c>
      <c r="I2813" s="22" t="b">
        <f>IF(COUNTIF([1]!Form_Responses1[[#All],[Instagram account
(ex. idenel_official - Do not put "@")]], LOWER(A2813)) &gt; 0, TRUE, FALSE)</f>
        <v>0</v>
      </c>
      <c r="J2813" s="23"/>
      <c r="K2813" s="20"/>
      <c r="L2813" s="22" t="b">
        <v>0</v>
      </c>
      <c r="M2813" s="22" t="b">
        <v>0</v>
      </c>
      <c r="N2813" s="20"/>
      <c r="O2813" s="21" t="str">
        <f>IF(ISBLANK(Table1[[#This Row],[예약일(확정)]]),"",Table1[[#This Row],[예약일(확정)]]+7)</f>
        <v/>
      </c>
      <c r="P2813" s="20"/>
      <c r="Q2813" s="20"/>
      <c r="R2813" s="20"/>
      <c r="S2813" s="20"/>
      <c r="T2813" s="20"/>
      <c r="U2813" s="19"/>
    </row>
    <row r="2814" spans="1:21" ht="17">
      <c r="A2814" s="119" t="s">
        <v>1735</v>
      </c>
      <c r="B2814" s="102" t="s">
        <v>1734</v>
      </c>
      <c r="C2814" s="101"/>
      <c r="D2814" s="15" t="s">
        <v>4</v>
      </c>
      <c r="E2814" s="11" t="str">
        <f ca="1">IF(AND(J2814&lt;&gt;"", O2814&lt;&gt;"", TODAY() &gt; O2814, N2814=""), "포스팅 지연",
IF(N2814&lt;&gt;"", "포스팅 완료",
IF(M2814=TRUE, "시술 완료",
IF(L2814=TRUE, "콘텐츠 가이드 전송",
IF(NOT(ISBLANK(J2814)), "예약 확정",
IF(I2814=TRUE, "구글폼 회신",
IF(H2814=TRUE, "구글폼 전송",
IF(G2814=TRUE, "거절",
IF(F2814=TRUE, "회신 수신",
"태핑 완료 회신대기")))))
))))</f>
        <v>회신 수신</v>
      </c>
      <c r="F2814" s="13" t="b">
        <v>1</v>
      </c>
      <c r="G2814" s="13" t="b">
        <v>0</v>
      </c>
      <c r="H2814" s="13" t="b">
        <v>0</v>
      </c>
      <c r="I2814" s="13" t="b">
        <f>IF(COUNTIF([1]!Form_Responses1[[#All],[Instagram account
(ex. idenel_official - Do not put "@")]], LOWER(A2814)) &gt; 0, TRUE, FALSE)</f>
        <v>0</v>
      </c>
      <c r="J2814" s="14"/>
      <c r="K2814" s="11"/>
      <c r="L2814" s="13" t="b">
        <v>0</v>
      </c>
      <c r="M2814" s="13" t="b">
        <v>0</v>
      </c>
      <c r="N2814" s="11"/>
      <c r="O2814" s="12" t="str">
        <f>IF(ISBLANK(Table1[[#This Row],[예약일(확정)]]),"",Table1[[#This Row],[예약일(확정)]]+7)</f>
        <v/>
      </c>
      <c r="P2814" s="11"/>
      <c r="Q2814" s="11"/>
      <c r="R2814" s="11"/>
      <c r="S2814" s="11"/>
      <c r="T2814" s="11"/>
      <c r="U2814" s="10"/>
    </row>
    <row r="2815" spans="1:21" ht="17">
      <c r="A2815" s="116" t="s">
        <v>1733</v>
      </c>
      <c r="B2815" s="120" t="s">
        <v>1732</v>
      </c>
      <c r="C2815" s="117"/>
      <c r="D2815" s="24" t="s">
        <v>4</v>
      </c>
      <c r="E2815" s="20" t="str">
        <f ca="1">IF(AND(J2815&lt;&gt;"", O2815&lt;&gt;"", TODAY() &gt; O2815, N2815=""), "포스팅 지연",
IF(N2815&lt;&gt;"", "포스팅 완료",
IF(M2815=TRUE, "시술 완료",
IF(L2815=TRUE, "콘텐츠 가이드 전송",
IF(NOT(ISBLANK(J2815)), "예약 확정",
IF(I2815=TRUE, "구글폼 회신",
IF(H2815=TRUE, "구글폼 전송",
IF(G2815=TRUE, "거절",
IF(F2815=TRUE, "회신 수신",
"태핑 완료 회신대기")))))
))))</f>
        <v>태핑 완료 회신대기</v>
      </c>
      <c r="F2815" s="22" t="b">
        <v>0</v>
      </c>
      <c r="G2815" s="22" t="b">
        <v>0</v>
      </c>
      <c r="H2815" s="22" t="b">
        <v>0</v>
      </c>
      <c r="I2815" s="22" t="b">
        <f>IF(COUNTIF([1]!Form_Responses1[[#All],[Instagram account
(ex. idenel_official - Do not put "@")]], LOWER(A2815)) &gt; 0, TRUE, FALSE)</f>
        <v>0</v>
      </c>
      <c r="J2815" s="23"/>
      <c r="K2815" s="20"/>
      <c r="L2815" s="22" t="b">
        <v>0</v>
      </c>
      <c r="M2815" s="22" t="b">
        <v>0</v>
      </c>
      <c r="N2815" s="20"/>
      <c r="O2815" s="21" t="str">
        <f>IF(ISBLANK(Table1[[#This Row],[예약일(확정)]]),"",Table1[[#This Row],[예약일(확정)]]+7)</f>
        <v/>
      </c>
      <c r="P2815" s="20"/>
      <c r="Q2815" s="20"/>
      <c r="R2815" s="20"/>
      <c r="S2815" s="20"/>
      <c r="T2815" s="20"/>
      <c r="U2815" s="19"/>
    </row>
    <row r="2816" spans="1:21" ht="17">
      <c r="A2816" s="116" t="s">
        <v>1731</v>
      </c>
      <c r="B2816" s="112" t="s">
        <v>1730</v>
      </c>
      <c r="C2816" s="101"/>
      <c r="D2816" s="15" t="s">
        <v>4</v>
      </c>
      <c r="E2816" s="11" t="str">
        <f ca="1">IF(AND(J2816&lt;&gt;"", O2816&lt;&gt;"", TODAY() &gt; O2816, N2816=""), "포스팅 지연",
IF(N2816&lt;&gt;"", "포스팅 완료",
IF(M2816=TRUE, "시술 완료",
IF(L2816=TRUE, "콘텐츠 가이드 전송",
IF(NOT(ISBLANK(J2816)), "예약 확정",
IF(I2816=TRUE, "구글폼 회신",
IF(H2816=TRUE, "구글폼 전송",
IF(G2816=TRUE, "거절",
IF(F2816=TRUE, "회신 수신",
"태핑 완료 회신대기")))))
))))</f>
        <v>회신 수신</v>
      </c>
      <c r="F2816" s="13" t="b">
        <v>1</v>
      </c>
      <c r="G2816" s="13" t="b">
        <v>0</v>
      </c>
      <c r="H2816" s="13" t="b">
        <v>0</v>
      </c>
      <c r="I2816" s="13" t="b">
        <f>IF(COUNTIF([1]!Form_Responses1[[#All],[Instagram account
(ex. idenel_official - Do not put "@")]], LOWER(A2816)) &gt; 0, TRUE, FALSE)</f>
        <v>0</v>
      </c>
      <c r="J2816" s="14"/>
      <c r="K2816" s="11"/>
      <c r="L2816" s="13" t="b">
        <v>0</v>
      </c>
      <c r="M2816" s="13" t="b">
        <v>0</v>
      </c>
      <c r="N2816" s="11"/>
      <c r="O2816" s="12" t="str">
        <f>IF(ISBLANK(Table1[[#This Row],[예약일(확정)]]),"",Table1[[#This Row],[예약일(확정)]]+7)</f>
        <v/>
      </c>
      <c r="P2816" s="11"/>
      <c r="Q2816" s="11"/>
      <c r="R2816" s="11"/>
      <c r="S2816" s="11"/>
      <c r="T2816" s="11"/>
      <c r="U2816" s="10"/>
    </row>
    <row r="2817" spans="1:21" ht="17">
      <c r="A2817" s="119" t="s">
        <v>1729</v>
      </c>
      <c r="B2817" s="118" t="s">
        <v>1728</v>
      </c>
      <c r="C2817" s="117"/>
      <c r="D2817" s="24" t="s">
        <v>4</v>
      </c>
      <c r="E2817" s="20" t="str">
        <f ca="1">IF(AND(J2817&lt;&gt;"", O2817&lt;&gt;"", TODAY() &gt; O2817, N2817=""), "포스팅 지연",
IF(N2817&lt;&gt;"", "포스팅 완료",
IF(M2817=TRUE, "시술 완료",
IF(L2817=TRUE, "콘텐츠 가이드 전송",
IF(NOT(ISBLANK(J2817)), "예약 확정",
IF(I2817=TRUE, "구글폼 회신",
IF(H2817=TRUE, "구글폼 전송",
IF(G2817=TRUE, "거절",
IF(F2817=TRUE, "회신 수신",
"태핑 완료 회신대기")))))
))))</f>
        <v>태핑 완료 회신대기</v>
      </c>
      <c r="F2817" s="22" t="b">
        <v>0</v>
      </c>
      <c r="G2817" s="22" t="b">
        <v>0</v>
      </c>
      <c r="H2817" s="22" t="b">
        <v>0</v>
      </c>
      <c r="I2817" s="22" t="b">
        <f>IF(COUNTIF([1]!Form_Responses1[[#All],[Instagram account
(ex. idenel_official - Do not put "@")]], LOWER(A2817)) &gt; 0, TRUE, FALSE)</f>
        <v>0</v>
      </c>
      <c r="J2817" s="23"/>
      <c r="K2817" s="20"/>
      <c r="L2817" s="22" t="b">
        <v>0</v>
      </c>
      <c r="M2817" s="22" t="b">
        <v>0</v>
      </c>
      <c r="N2817" s="20"/>
      <c r="O2817" s="21" t="str">
        <f>IF(ISBLANK(Table1[[#This Row],[예약일(확정)]]),"",Table1[[#This Row],[예약일(확정)]]+7)</f>
        <v/>
      </c>
      <c r="P2817" s="20"/>
      <c r="Q2817" s="20"/>
      <c r="R2817" s="20"/>
      <c r="S2817" s="20"/>
      <c r="T2817" s="20"/>
      <c r="U2817" s="19"/>
    </row>
    <row r="2818" spans="1:21" ht="17">
      <c r="A2818" s="119" t="s">
        <v>1727</v>
      </c>
      <c r="B2818" s="118" t="s">
        <v>1726</v>
      </c>
      <c r="C2818" s="121"/>
      <c r="D2818" s="15" t="s">
        <v>4</v>
      </c>
      <c r="E2818" s="11" t="str">
        <f ca="1">IF(AND(J2818&lt;&gt;"", O2818&lt;&gt;"", TODAY() &gt; O2818, N2818=""), "포스팅 지연",
IF(N2818&lt;&gt;"", "포스팅 완료",
IF(M2818=TRUE, "시술 완료",
IF(L2818=TRUE, "콘텐츠 가이드 전송",
IF(NOT(ISBLANK(J2818)), "예약 확정",
IF(I2818=TRUE, "구글폼 회신",
IF(H2818=TRUE, "구글폼 전송",
IF(G2818=TRUE, "거절",
IF(F2818=TRUE, "회신 수신",
"태핑 완료 회신대기")))))
))))</f>
        <v>태핑 완료 회신대기</v>
      </c>
      <c r="F2818" s="13" t="b">
        <v>0</v>
      </c>
      <c r="G2818" s="13" t="b">
        <v>0</v>
      </c>
      <c r="H2818" s="13" t="b">
        <v>0</v>
      </c>
      <c r="I2818" s="13" t="b">
        <f>IF(COUNTIF([1]!Form_Responses1[[#All],[Instagram account
(ex. idenel_official - Do not put "@")]], LOWER(A2818)) &gt; 0, TRUE, FALSE)</f>
        <v>0</v>
      </c>
      <c r="J2818" s="14"/>
      <c r="K2818" s="11"/>
      <c r="L2818" s="13" t="b">
        <v>0</v>
      </c>
      <c r="M2818" s="13" t="b">
        <v>0</v>
      </c>
      <c r="N2818" s="11"/>
      <c r="O2818" s="12" t="str">
        <f>IF(ISBLANK(Table1[[#This Row],[예약일(확정)]]),"",Table1[[#This Row],[예약일(확정)]]+7)</f>
        <v/>
      </c>
      <c r="P2818" s="11"/>
      <c r="Q2818" s="11"/>
      <c r="R2818" s="11"/>
      <c r="S2818" s="11"/>
      <c r="T2818" s="11"/>
      <c r="U2818" s="10"/>
    </row>
    <row r="2819" spans="1:21" ht="17">
      <c r="A2819" s="116" t="s">
        <v>1725</v>
      </c>
      <c r="B2819" s="112" t="s">
        <v>1724</v>
      </c>
      <c r="C2819" s="111"/>
      <c r="D2819" s="24" t="s">
        <v>4</v>
      </c>
      <c r="E2819" s="20" t="str">
        <f ca="1">IF(AND(J2819&lt;&gt;"", O2819&lt;&gt;"", TODAY() &gt; O2819, N2819=""), "포스팅 지연",
IF(N2819&lt;&gt;"", "포스팅 완료",
IF(M2819=TRUE, "시술 완료",
IF(L2819=TRUE, "콘텐츠 가이드 전송",
IF(NOT(ISBLANK(J2819)), "예약 확정",
IF(I2819=TRUE, "구글폼 회신",
IF(H2819=TRUE, "구글폼 전송",
IF(G2819=TRUE, "거절",
IF(F2819=TRUE, "회신 수신",
"태핑 완료 회신대기")))))
))))</f>
        <v>회신 수신</v>
      </c>
      <c r="F2819" s="22" t="b">
        <v>1</v>
      </c>
      <c r="G2819" s="22" t="b">
        <v>0</v>
      </c>
      <c r="H2819" s="22" t="b">
        <v>0</v>
      </c>
      <c r="I2819" s="22" t="b">
        <f>IF(COUNTIF([1]!Form_Responses1[[#All],[Instagram account
(ex. idenel_official - Do not put "@")]], LOWER(A2819)) &gt; 0, TRUE, FALSE)</f>
        <v>0</v>
      </c>
      <c r="J2819" s="23"/>
      <c r="K2819" s="20"/>
      <c r="L2819" s="22" t="b">
        <v>0</v>
      </c>
      <c r="M2819" s="22" t="b">
        <v>0</v>
      </c>
      <c r="N2819" s="20"/>
      <c r="O2819" s="21" t="str">
        <f>IF(ISBLANK(Table1[[#This Row],[예약일(확정)]]),"",Table1[[#This Row],[예약일(확정)]]+7)</f>
        <v/>
      </c>
      <c r="P2819" s="20"/>
      <c r="Q2819" s="20"/>
      <c r="R2819" s="20"/>
      <c r="S2819" s="20"/>
      <c r="T2819" s="20"/>
      <c r="U2819" s="19"/>
    </row>
    <row r="2820" spans="1:21" ht="17">
      <c r="A2820" s="116" t="s">
        <v>1723</v>
      </c>
      <c r="B2820" s="120" t="s">
        <v>1722</v>
      </c>
      <c r="C2820" s="121"/>
      <c r="D2820" s="15" t="s">
        <v>4</v>
      </c>
      <c r="E2820" s="11" t="str">
        <f ca="1">IF(AND(J2820&lt;&gt;"", O2820&lt;&gt;"", TODAY() &gt; O2820, N2820=""), "포스팅 지연",
IF(N2820&lt;&gt;"", "포스팅 완료",
IF(M2820=TRUE, "시술 완료",
IF(L2820=TRUE, "콘텐츠 가이드 전송",
IF(NOT(ISBLANK(J2820)), "예약 확정",
IF(I2820=TRUE, "구글폼 회신",
IF(H2820=TRUE, "구글폼 전송",
IF(G2820=TRUE, "거절",
IF(F2820=TRUE, "회신 수신",
"태핑 완료 회신대기")))))
))))</f>
        <v>태핑 완료 회신대기</v>
      </c>
      <c r="F2820" s="13" t="b">
        <v>0</v>
      </c>
      <c r="G2820" s="13" t="b">
        <v>0</v>
      </c>
      <c r="H2820" s="13" t="b">
        <v>0</v>
      </c>
      <c r="I2820" s="13" t="b">
        <f>IF(COUNTIF([1]!Form_Responses1[[#All],[Instagram account
(ex. idenel_official - Do not put "@")]], LOWER(A2820)) &gt; 0, TRUE, FALSE)</f>
        <v>0</v>
      </c>
      <c r="J2820" s="14"/>
      <c r="K2820" s="11"/>
      <c r="L2820" s="13" t="b">
        <v>0</v>
      </c>
      <c r="M2820" s="13" t="b">
        <v>0</v>
      </c>
      <c r="N2820" s="11"/>
      <c r="O2820" s="12" t="str">
        <f>IF(ISBLANK(Table1[[#This Row],[예약일(확정)]]),"",Table1[[#This Row],[예약일(확정)]]+7)</f>
        <v/>
      </c>
      <c r="P2820" s="11"/>
      <c r="Q2820" s="11"/>
      <c r="R2820" s="11"/>
      <c r="S2820" s="11"/>
      <c r="T2820" s="11"/>
      <c r="U2820" s="10"/>
    </row>
    <row r="2821" spans="1:21" ht="17">
      <c r="A2821" s="119" t="s">
        <v>1721</v>
      </c>
      <c r="B2821" s="102" t="s">
        <v>1720</v>
      </c>
      <c r="C2821" s="111"/>
      <c r="D2821" s="24" t="s">
        <v>4</v>
      </c>
      <c r="E2821" s="20" t="str">
        <f ca="1">IF(AND(J2821&lt;&gt;"", O2821&lt;&gt;"", TODAY() &gt; O2821, N2821=""), "포스팅 지연",
IF(N2821&lt;&gt;"", "포스팅 완료",
IF(M2821=TRUE, "시술 완료",
IF(L2821=TRUE, "콘텐츠 가이드 전송",
IF(NOT(ISBLANK(J2821)), "예약 확정",
IF(I2821=TRUE, "구글폼 회신",
IF(H2821=TRUE, "구글폼 전송",
IF(G2821=TRUE, "거절",
IF(F2821=TRUE, "회신 수신",
"태핑 완료 회신대기")))))
))))</f>
        <v>태핑 완료 회신대기</v>
      </c>
      <c r="F2821" s="22" t="b">
        <v>0</v>
      </c>
      <c r="G2821" s="22" t="b">
        <v>0</v>
      </c>
      <c r="H2821" s="22" t="b">
        <v>0</v>
      </c>
      <c r="I2821" s="22" t="b">
        <f>IF(COUNTIF([1]!Form_Responses1[[#All],[Instagram account
(ex. idenel_official - Do not put "@")]], LOWER(A2821)) &gt; 0, TRUE, FALSE)</f>
        <v>0</v>
      </c>
      <c r="J2821" s="23"/>
      <c r="K2821" s="20"/>
      <c r="L2821" s="22" t="b">
        <v>0</v>
      </c>
      <c r="M2821" s="22" t="b">
        <v>0</v>
      </c>
      <c r="N2821" s="20"/>
      <c r="O2821" s="21" t="str">
        <f>IF(ISBLANK(Table1[[#This Row],[예약일(확정)]]),"",Table1[[#This Row],[예약일(확정)]]+7)</f>
        <v/>
      </c>
      <c r="P2821" s="20"/>
      <c r="Q2821" s="20"/>
      <c r="R2821" s="20"/>
      <c r="S2821" s="20"/>
      <c r="T2821" s="20"/>
      <c r="U2821" s="19"/>
    </row>
    <row r="2822" spans="1:21" ht="17">
      <c r="A2822" s="116" t="s">
        <v>1719</v>
      </c>
      <c r="B2822" s="120" t="s">
        <v>1718</v>
      </c>
      <c r="C2822" s="121"/>
      <c r="D2822" s="15" t="s">
        <v>4</v>
      </c>
      <c r="E2822" s="11" t="str">
        <f ca="1">IF(AND(J2822&lt;&gt;"", O2822&lt;&gt;"", TODAY() &gt; O2822, N2822=""), "포스팅 지연",
IF(N2822&lt;&gt;"", "포스팅 완료",
IF(M2822=TRUE, "시술 완료",
IF(L2822=TRUE, "콘텐츠 가이드 전송",
IF(NOT(ISBLANK(J2822)), "예약 확정",
IF(I2822=TRUE, "구글폼 회신",
IF(H2822=TRUE, "구글폼 전송",
IF(G2822=TRUE, "거절",
IF(F2822=TRUE, "회신 수신",
"태핑 완료 회신대기")))))
))))</f>
        <v>태핑 완료 회신대기</v>
      </c>
      <c r="F2822" s="13" t="b">
        <v>0</v>
      </c>
      <c r="G2822" s="13" t="b">
        <v>0</v>
      </c>
      <c r="H2822" s="13" t="b">
        <v>0</v>
      </c>
      <c r="I2822" s="13" t="b">
        <f>IF(COUNTIF([1]!Form_Responses1[[#All],[Instagram account
(ex. idenel_official - Do not put "@")]], LOWER(A2822)) &gt; 0, TRUE, FALSE)</f>
        <v>0</v>
      </c>
      <c r="J2822" s="14"/>
      <c r="K2822" s="11"/>
      <c r="L2822" s="13" t="b">
        <v>0</v>
      </c>
      <c r="M2822" s="13" t="b">
        <v>0</v>
      </c>
      <c r="N2822" s="11"/>
      <c r="O2822" s="12" t="str">
        <f>IF(ISBLANK(Table1[[#This Row],[예약일(확정)]]),"",Table1[[#This Row],[예약일(확정)]]+7)</f>
        <v/>
      </c>
      <c r="P2822" s="11"/>
      <c r="Q2822" s="11"/>
      <c r="R2822" s="11"/>
      <c r="S2822" s="11"/>
      <c r="T2822" s="11"/>
      <c r="U2822" s="10"/>
    </row>
    <row r="2823" spans="1:21" ht="17">
      <c r="A2823" s="119" t="s">
        <v>1717</v>
      </c>
      <c r="B2823" s="118" t="s">
        <v>1716</v>
      </c>
      <c r="C2823" s="117"/>
      <c r="D2823" s="24" t="s">
        <v>4</v>
      </c>
      <c r="E2823" s="20" t="str">
        <f ca="1">IF(AND(J2823&lt;&gt;"", O2823&lt;&gt;"", TODAY() &gt; O2823, N2823=""), "포스팅 지연",
IF(N2823&lt;&gt;"", "포스팅 완료",
IF(M2823=TRUE, "시술 완료",
IF(L2823=TRUE, "콘텐츠 가이드 전송",
IF(NOT(ISBLANK(J2823)), "예약 확정",
IF(I2823=TRUE, "구글폼 회신",
IF(H2823=TRUE, "구글폼 전송",
IF(G2823=TRUE, "거절",
IF(F2823=TRUE, "회신 수신",
"태핑 완료 회신대기")))))
))))</f>
        <v>태핑 완료 회신대기</v>
      </c>
      <c r="F2823" s="22" t="b">
        <v>0</v>
      </c>
      <c r="G2823" s="22" t="b">
        <v>0</v>
      </c>
      <c r="H2823" s="22" t="b">
        <v>0</v>
      </c>
      <c r="I2823" s="22" t="b">
        <f>IF(COUNTIF([1]!Form_Responses1[[#All],[Instagram account
(ex. idenel_official - Do not put "@")]], LOWER(A2823)) &gt; 0, TRUE, FALSE)</f>
        <v>0</v>
      </c>
      <c r="J2823" s="23"/>
      <c r="K2823" s="20"/>
      <c r="L2823" s="22" t="b">
        <v>0</v>
      </c>
      <c r="M2823" s="22" t="b">
        <v>0</v>
      </c>
      <c r="N2823" s="20"/>
      <c r="O2823" s="21" t="str">
        <f>IF(ISBLANK(Table1[[#This Row],[예약일(확정)]]),"",Table1[[#This Row],[예약일(확정)]]+7)</f>
        <v/>
      </c>
      <c r="P2823" s="20"/>
      <c r="Q2823" s="20"/>
      <c r="R2823" s="20"/>
      <c r="S2823" s="20"/>
      <c r="T2823" s="20"/>
      <c r="U2823" s="19"/>
    </row>
    <row r="2824" spans="1:21" ht="17">
      <c r="A2824" s="116" t="s">
        <v>1715</v>
      </c>
      <c r="B2824" s="112" t="s">
        <v>1714</v>
      </c>
      <c r="C2824" s="101"/>
      <c r="D2824" s="15" t="s">
        <v>4</v>
      </c>
      <c r="E2824" s="11" t="str">
        <f ca="1">IF(AND(J2824&lt;&gt;"", O2824&lt;&gt;"", TODAY() &gt; O2824, N2824=""), "포스팅 지연",
IF(N2824&lt;&gt;"", "포스팅 완료",
IF(M2824=TRUE, "시술 완료",
IF(L2824=TRUE, "콘텐츠 가이드 전송",
IF(NOT(ISBLANK(J2824)), "예약 확정",
IF(I2824=TRUE, "구글폼 회신",
IF(H2824=TRUE, "구글폼 전송",
IF(G2824=TRUE, "거절",
IF(F2824=TRUE, "회신 수신",
"태핑 완료 회신대기")))))
))))</f>
        <v>태핑 완료 회신대기</v>
      </c>
      <c r="F2824" s="13" t="b">
        <v>0</v>
      </c>
      <c r="G2824" s="13" t="b">
        <v>0</v>
      </c>
      <c r="H2824" s="13" t="b">
        <v>0</v>
      </c>
      <c r="I2824" s="13" t="b">
        <f>IF(COUNTIF([1]!Form_Responses1[[#All],[Instagram account
(ex. idenel_official - Do not put "@")]], LOWER(A2824)) &gt; 0, TRUE, FALSE)</f>
        <v>0</v>
      </c>
      <c r="J2824" s="14"/>
      <c r="K2824" s="11"/>
      <c r="L2824" s="13" t="b">
        <v>0</v>
      </c>
      <c r="M2824" s="13" t="b">
        <v>0</v>
      </c>
      <c r="N2824" s="11"/>
      <c r="O2824" s="12" t="str">
        <f>IF(ISBLANK(Table1[[#This Row],[예약일(확정)]]),"",Table1[[#This Row],[예약일(확정)]]+7)</f>
        <v/>
      </c>
      <c r="P2824" s="11"/>
      <c r="Q2824" s="11"/>
      <c r="R2824" s="11"/>
      <c r="S2824" s="11"/>
      <c r="T2824" s="11"/>
      <c r="U2824" s="10"/>
    </row>
    <row r="2825" spans="1:21" ht="17">
      <c r="A2825" s="116" t="s">
        <v>1713</v>
      </c>
      <c r="B2825" s="120" t="s">
        <v>1712</v>
      </c>
      <c r="C2825" s="117"/>
      <c r="D2825" s="24" t="s">
        <v>4</v>
      </c>
      <c r="E2825" s="20" t="str">
        <f ca="1">IF(AND(J2825&lt;&gt;"", O2825&lt;&gt;"", TODAY() &gt; O2825, N2825=""), "포스팅 지연",
IF(N2825&lt;&gt;"", "포스팅 완료",
IF(M2825=TRUE, "시술 완료",
IF(L2825=TRUE, "콘텐츠 가이드 전송",
IF(NOT(ISBLANK(J2825)), "예약 확정",
IF(I2825=TRUE, "구글폼 회신",
IF(H2825=TRUE, "구글폼 전송",
IF(G2825=TRUE, "거절",
IF(F2825=TRUE, "회신 수신",
"태핑 완료 회신대기")))))
))))</f>
        <v>태핑 완료 회신대기</v>
      </c>
      <c r="F2825" s="22" t="b">
        <v>0</v>
      </c>
      <c r="G2825" s="22" t="b">
        <v>0</v>
      </c>
      <c r="H2825" s="22" t="b">
        <v>0</v>
      </c>
      <c r="I2825" s="22" t="b">
        <f>IF(COUNTIF([1]!Form_Responses1[[#All],[Instagram account
(ex. idenel_official - Do not put "@")]], LOWER(A2825)) &gt; 0, TRUE, FALSE)</f>
        <v>0</v>
      </c>
      <c r="J2825" s="23"/>
      <c r="K2825" s="20"/>
      <c r="L2825" s="22" t="b">
        <v>0</v>
      </c>
      <c r="M2825" s="22" t="b">
        <v>0</v>
      </c>
      <c r="N2825" s="20"/>
      <c r="O2825" s="21" t="str">
        <f>IF(ISBLANK(Table1[[#This Row],[예약일(확정)]]),"",Table1[[#This Row],[예약일(확정)]]+7)</f>
        <v/>
      </c>
      <c r="P2825" s="20"/>
      <c r="Q2825" s="20"/>
      <c r="R2825" s="20"/>
      <c r="S2825" s="20"/>
      <c r="T2825" s="20"/>
      <c r="U2825" s="19"/>
    </row>
    <row r="2826" spans="1:21" ht="17">
      <c r="A2826" s="119" t="s">
        <v>1711</v>
      </c>
      <c r="B2826" s="102" t="s">
        <v>1710</v>
      </c>
      <c r="C2826" s="101"/>
      <c r="D2826" s="15" t="s">
        <v>4</v>
      </c>
      <c r="E2826" s="11" t="str">
        <f ca="1">IF(AND(J2826&lt;&gt;"", O2826&lt;&gt;"", TODAY() &gt; O2826, N2826=""), "포스팅 지연",
IF(N2826&lt;&gt;"", "포스팅 완료",
IF(M2826=TRUE, "시술 완료",
IF(L2826=TRUE, "콘텐츠 가이드 전송",
IF(NOT(ISBLANK(J2826)), "예약 확정",
IF(I2826=TRUE, "구글폼 회신",
IF(H2826=TRUE, "구글폼 전송",
IF(G2826=TRUE, "거절",
IF(F2826=TRUE, "회신 수신",
"태핑 완료 회신대기")))))
))))</f>
        <v>태핑 완료 회신대기</v>
      </c>
      <c r="F2826" s="13" t="b">
        <v>0</v>
      </c>
      <c r="G2826" s="13" t="b">
        <v>0</v>
      </c>
      <c r="H2826" s="13" t="b">
        <v>0</v>
      </c>
      <c r="I2826" s="13" t="b">
        <f>IF(COUNTIF([1]!Form_Responses1[[#All],[Instagram account
(ex. idenel_official - Do not put "@")]], LOWER(A2826)) &gt; 0, TRUE, FALSE)</f>
        <v>0</v>
      </c>
      <c r="J2826" s="14"/>
      <c r="K2826" s="11"/>
      <c r="L2826" s="13" t="b">
        <v>0</v>
      </c>
      <c r="M2826" s="13" t="b">
        <v>0</v>
      </c>
      <c r="N2826" s="11"/>
      <c r="O2826" s="12" t="str">
        <f>IF(ISBLANK(Table1[[#This Row],[예약일(확정)]]),"",Table1[[#This Row],[예약일(확정)]]+7)</f>
        <v/>
      </c>
      <c r="P2826" s="11"/>
      <c r="Q2826" s="11"/>
      <c r="R2826" s="11"/>
      <c r="S2826" s="11"/>
      <c r="T2826" s="11"/>
      <c r="U2826" s="10"/>
    </row>
    <row r="2827" spans="1:21" ht="17">
      <c r="A2827" s="116" t="s">
        <v>1709</v>
      </c>
      <c r="B2827" s="120" t="s">
        <v>1708</v>
      </c>
      <c r="C2827" s="117"/>
      <c r="D2827" s="24" t="s">
        <v>4</v>
      </c>
      <c r="E2827" s="20" t="str">
        <f ca="1">IF(AND(J2827&lt;&gt;"", O2827&lt;&gt;"", TODAY() &gt; O2827, N2827=""), "포스팅 지연",
IF(N2827&lt;&gt;"", "포스팅 완료",
IF(M2827=TRUE, "시술 완료",
IF(L2827=TRUE, "콘텐츠 가이드 전송",
IF(NOT(ISBLANK(J2827)), "예약 확정",
IF(I2827=TRUE, "구글폼 회신",
IF(H2827=TRUE, "구글폼 전송",
IF(G2827=TRUE, "거절",
IF(F2827=TRUE, "회신 수신",
"태핑 완료 회신대기")))))
))))</f>
        <v>태핑 완료 회신대기</v>
      </c>
      <c r="F2827" s="22" t="b">
        <v>0</v>
      </c>
      <c r="G2827" s="22" t="b">
        <v>0</v>
      </c>
      <c r="H2827" s="22" t="b">
        <v>0</v>
      </c>
      <c r="I2827" s="22" t="b">
        <f>IF(COUNTIF([1]!Form_Responses1[[#All],[Instagram account
(ex. idenel_official - Do not put "@")]], LOWER(A2827)) &gt; 0, TRUE, FALSE)</f>
        <v>0</v>
      </c>
      <c r="J2827" s="23"/>
      <c r="K2827" s="20"/>
      <c r="L2827" s="22" t="b">
        <v>0</v>
      </c>
      <c r="M2827" s="22" t="b">
        <v>0</v>
      </c>
      <c r="N2827" s="20"/>
      <c r="O2827" s="21" t="str">
        <f>IF(ISBLANK(Table1[[#This Row],[예약일(확정)]]),"",Table1[[#This Row],[예약일(확정)]]+7)</f>
        <v/>
      </c>
      <c r="P2827" s="20"/>
      <c r="Q2827" s="20"/>
      <c r="R2827" s="20"/>
      <c r="S2827" s="20"/>
      <c r="T2827" s="20"/>
      <c r="U2827" s="19"/>
    </row>
    <row r="2828" spans="1:21" ht="17">
      <c r="A2828" s="119" t="s">
        <v>1707</v>
      </c>
      <c r="B2828" s="102" t="s">
        <v>1706</v>
      </c>
      <c r="C2828" s="101"/>
      <c r="D2828" s="15" t="s">
        <v>4</v>
      </c>
      <c r="E2828" s="11" t="str">
        <f ca="1">IF(AND(J2828&lt;&gt;"", O2828&lt;&gt;"", TODAY() &gt; O2828, N2828=""), "포스팅 지연",
IF(N2828&lt;&gt;"", "포스팅 완료",
IF(M2828=TRUE, "시술 완료",
IF(L2828=TRUE, "콘텐츠 가이드 전송",
IF(NOT(ISBLANK(J2828)), "예약 확정",
IF(I2828=TRUE, "구글폼 회신",
IF(H2828=TRUE, "구글폼 전송",
IF(G2828=TRUE, "거절",
IF(F2828=TRUE, "회신 수신",
"태핑 완료 회신대기")))))
))))</f>
        <v>태핑 완료 회신대기</v>
      </c>
      <c r="F2828" s="13" t="b">
        <v>0</v>
      </c>
      <c r="G2828" s="13" t="b">
        <v>0</v>
      </c>
      <c r="H2828" s="13" t="b">
        <v>0</v>
      </c>
      <c r="I2828" s="13" t="b">
        <f>IF(COUNTIF([1]!Form_Responses1[[#All],[Instagram account
(ex. idenel_official - Do not put "@")]], LOWER(A2828)) &gt; 0, TRUE, FALSE)</f>
        <v>0</v>
      </c>
      <c r="J2828" s="14"/>
      <c r="K2828" s="11"/>
      <c r="L2828" s="13" t="b">
        <v>0</v>
      </c>
      <c r="M2828" s="13" t="b">
        <v>0</v>
      </c>
      <c r="N2828" s="11"/>
      <c r="O2828" s="12" t="str">
        <f>IF(ISBLANK(Table1[[#This Row],[예약일(확정)]]),"",Table1[[#This Row],[예약일(확정)]]+7)</f>
        <v/>
      </c>
      <c r="P2828" s="11"/>
      <c r="Q2828" s="11"/>
      <c r="R2828" s="11"/>
      <c r="S2828" s="11"/>
      <c r="T2828" s="11"/>
      <c r="U2828" s="10"/>
    </row>
    <row r="2829" spans="1:21" ht="17">
      <c r="A2829" s="116" t="s">
        <v>1705</v>
      </c>
      <c r="B2829" s="120" t="s">
        <v>1704</v>
      </c>
      <c r="C2829" s="117"/>
      <c r="D2829" s="24" t="s">
        <v>4</v>
      </c>
      <c r="E2829" s="20" t="str">
        <f ca="1">IF(AND(J2829&lt;&gt;"", O2829&lt;&gt;"", TODAY() &gt; O2829, N2829=""), "포스팅 지연",
IF(N2829&lt;&gt;"", "포스팅 완료",
IF(M2829=TRUE, "시술 완료",
IF(L2829=TRUE, "콘텐츠 가이드 전송",
IF(NOT(ISBLANK(J2829)), "예약 확정",
IF(I2829=TRUE, "구글폼 회신",
IF(H2829=TRUE, "구글폼 전송",
IF(G2829=TRUE, "거절",
IF(F2829=TRUE, "회신 수신",
"태핑 완료 회신대기")))))
))))</f>
        <v>회신 수신</v>
      </c>
      <c r="F2829" s="22" t="b">
        <v>1</v>
      </c>
      <c r="G2829" s="22" t="b">
        <v>0</v>
      </c>
      <c r="H2829" s="22" t="b">
        <v>0</v>
      </c>
      <c r="I2829" s="22" t="b">
        <f>IF(COUNTIF([1]!Form_Responses1[[#All],[Instagram account
(ex. idenel_official - Do not put "@")]], LOWER(A2829)) &gt; 0, TRUE, FALSE)</f>
        <v>0</v>
      </c>
      <c r="J2829" s="23"/>
      <c r="K2829" s="20"/>
      <c r="L2829" s="22" t="b">
        <v>0</v>
      </c>
      <c r="M2829" s="22" t="b">
        <v>0</v>
      </c>
      <c r="N2829" s="20"/>
      <c r="O2829" s="21" t="str">
        <f>IF(ISBLANK(Table1[[#This Row],[예약일(확정)]]),"",Table1[[#This Row],[예약일(확정)]]+7)</f>
        <v/>
      </c>
      <c r="P2829" s="20"/>
      <c r="Q2829" s="20"/>
      <c r="R2829" s="20"/>
      <c r="S2829" s="20"/>
      <c r="T2829" s="20"/>
      <c r="U2829" s="19"/>
    </row>
    <row r="2830" spans="1:21" ht="17">
      <c r="A2830" s="119" t="s">
        <v>1703</v>
      </c>
      <c r="B2830" s="102" t="s">
        <v>1702</v>
      </c>
      <c r="C2830" s="101"/>
      <c r="D2830" s="15" t="s">
        <v>4</v>
      </c>
      <c r="E2830" s="11" t="str">
        <f ca="1">IF(AND(J2830&lt;&gt;"", O2830&lt;&gt;"", TODAY() &gt; O2830, N2830=""), "포스팅 지연",
IF(N2830&lt;&gt;"", "포스팅 완료",
IF(M2830=TRUE, "시술 완료",
IF(L2830=TRUE, "콘텐츠 가이드 전송",
IF(NOT(ISBLANK(J2830)), "예약 확정",
IF(I2830=TRUE, "구글폼 회신",
IF(H2830=TRUE, "구글폼 전송",
IF(G2830=TRUE, "거절",
IF(F2830=TRUE, "회신 수신",
"태핑 완료 회신대기")))))
))))</f>
        <v>태핑 완료 회신대기</v>
      </c>
      <c r="F2830" s="13" t="b">
        <v>0</v>
      </c>
      <c r="G2830" s="13" t="b">
        <v>0</v>
      </c>
      <c r="H2830" s="13" t="b">
        <v>0</v>
      </c>
      <c r="I2830" s="13" t="b">
        <f>IF(COUNTIF([1]!Form_Responses1[[#All],[Instagram account
(ex. idenel_official - Do not put "@")]], LOWER(A2830)) &gt; 0, TRUE, FALSE)</f>
        <v>0</v>
      </c>
      <c r="J2830" s="14"/>
      <c r="K2830" s="11"/>
      <c r="L2830" s="13" t="b">
        <v>0</v>
      </c>
      <c r="M2830" s="13" t="b">
        <v>0</v>
      </c>
      <c r="N2830" s="11"/>
      <c r="O2830" s="12" t="str">
        <f>IF(ISBLANK(Table1[[#This Row],[예약일(확정)]]),"",Table1[[#This Row],[예약일(확정)]]+7)</f>
        <v/>
      </c>
      <c r="P2830" s="11"/>
      <c r="Q2830" s="11"/>
      <c r="R2830" s="11"/>
      <c r="S2830" s="11"/>
      <c r="T2830" s="11"/>
      <c r="U2830" s="10"/>
    </row>
    <row r="2831" spans="1:21" ht="17">
      <c r="A2831" s="116" t="s">
        <v>1701</v>
      </c>
      <c r="B2831" s="120" t="s">
        <v>1700</v>
      </c>
      <c r="C2831" s="117"/>
      <c r="D2831" s="24" t="s">
        <v>4</v>
      </c>
      <c r="E2831" s="20" t="str">
        <f ca="1">IF(AND(J2831&lt;&gt;"", O2831&lt;&gt;"", TODAY() &gt; O2831, N2831=""), "포스팅 지연",
IF(N2831&lt;&gt;"", "포스팅 완료",
IF(M2831=TRUE, "시술 완료",
IF(L2831=TRUE, "콘텐츠 가이드 전송",
IF(NOT(ISBLANK(J2831)), "예약 확정",
IF(I2831=TRUE, "구글폼 회신",
IF(H2831=TRUE, "구글폼 전송",
IF(G2831=TRUE, "거절",
IF(F2831=TRUE, "회신 수신",
"태핑 완료 회신대기")))))
))))</f>
        <v>회신 수신</v>
      </c>
      <c r="F2831" s="22" t="b">
        <v>1</v>
      </c>
      <c r="G2831" s="22" t="b">
        <v>0</v>
      </c>
      <c r="H2831" s="22" t="b">
        <v>0</v>
      </c>
      <c r="I2831" s="22" t="b">
        <f>IF(COUNTIF([1]!Form_Responses1[[#All],[Instagram account
(ex. idenel_official - Do not put "@")]], LOWER(A2831)) &gt; 0, TRUE, FALSE)</f>
        <v>0</v>
      </c>
      <c r="J2831" s="23"/>
      <c r="K2831" s="20"/>
      <c r="L2831" s="22" t="b">
        <v>0</v>
      </c>
      <c r="M2831" s="22" t="b">
        <v>0</v>
      </c>
      <c r="N2831" s="20"/>
      <c r="O2831" s="21" t="str">
        <f>IF(ISBLANK(Table1[[#This Row],[예약일(확정)]]),"",Table1[[#This Row],[예약일(확정)]]+7)</f>
        <v/>
      </c>
      <c r="P2831" s="20"/>
      <c r="Q2831" s="20"/>
      <c r="R2831" s="20"/>
      <c r="S2831" s="20"/>
      <c r="T2831" s="20"/>
      <c r="U2831" s="19"/>
    </row>
    <row r="2832" spans="1:21" ht="17">
      <c r="A2832" s="116" t="s">
        <v>1699</v>
      </c>
      <c r="B2832" s="112" t="s">
        <v>1698</v>
      </c>
      <c r="C2832" s="101"/>
      <c r="D2832" s="15" t="s">
        <v>4</v>
      </c>
      <c r="E2832" s="11" t="str">
        <f ca="1">IF(AND(J2832&lt;&gt;"", O2832&lt;&gt;"", TODAY() &gt; O2832, N2832=""), "포스팅 지연",
IF(N2832&lt;&gt;"", "포스팅 완료",
IF(M2832=TRUE, "시술 완료",
IF(L2832=TRUE, "콘텐츠 가이드 전송",
IF(NOT(ISBLANK(J2832)), "예약 확정",
IF(I2832=TRUE, "구글폼 회신",
IF(H2832=TRUE, "구글폼 전송",
IF(G2832=TRUE, "거절",
IF(F2832=TRUE, "회신 수신",
"태핑 완료 회신대기")))))
))))</f>
        <v>회신 수신</v>
      </c>
      <c r="F2832" s="13" t="b">
        <v>1</v>
      </c>
      <c r="G2832" s="13" t="b">
        <v>0</v>
      </c>
      <c r="H2832" s="13" t="b">
        <v>0</v>
      </c>
      <c r="I2832" s="13" t="b">
        <f>IF(COUNTIF([1]!Form_Responses1[[#All],[Instagram account
(ex. idenel_official - Do not put "@")]], LOWER(A2832)) &gt; 0, TRUE, FALSE)</f>
        <v>0</v>
      </c>
      <c r="J2832" s="14"/>
      <c r="K2832" s="11"/>
      <c r="L2832" s="13" t="b">
        <v>0</v>
      </c>
      <c r="M2832" s="13" t="b">
        <v>0</v>
      </c>
      <c r="N2832" s="11"/>
      <c r="O2832" s="12" t="str">
        <f>IF(ISBLANK(Table1[[#This Row],[예약일(확정)]]),"",Table1[[#This Row],[예약일(확정)]]+7)</f>
        <v/>
      </c>
      <c r="P2832" s="11"/>
      <c r="Q2832" s="11"/>
      <c r="R2832" s="11"/>
      <c r="S2832" s="11"/>
      <c r="T2832" s="11"/>
      <c r="U2832" s="10"/>
    </row>
    <row r="2833" spans="1:21" ht="17">
      <c r="A2833" s="119" t="s">
        <v>1697</v>
      </c>
      <c r="B2833" s="118" t="s">
        <v>1696</v>
      </c>
      <c r="C2833" s="117"/>
      <c r="D2833" s="24" t="s">
        <v>4</v>
      </c>
      <c r="E2833" s="20" t="str">
        <f ca="1">IF(AND(J2833&lt;&gt;"", O2833&lt;&gt;"", TODAY() &gt; O2833, N2833=""), "포스팅 지연",
IF(N2833&lt;&gt;"", "포스팅 완료",
IF(M2833=TRUE, "시술 완료",
IF(L2833=TRUE, "콘텐츠 가이드 전송",
IF(NOT(ISBLANK(J2833)), "예약 확정",
IF(I2833=TRUE, "구글폼 회신",
IF(H2833=TRUE, "구글폼 전송",
IF(G2833=TRUE, "거절",
IF(F2833=TRUE, "회신 수신",
"태핑 완료 회신대기")))))
))))</f>
        <v>회신 수신</v>
      </c>
      <c r="F2833" s="22" t="b">
        <v>1</v>
      </c>
      <c r="G2833" s="22" t="b">
        <v>0</v>
      </c>
      <c r="H2833" s="22" t="b">
        <v>0</v>
      </c>
      <c r="I2833" s="22" t="b">
        <f>IF(COUNTIF([1]!Form_Responses1[[#All],[Instagram account
(ex. idenel_official - Do not put "@")]], LOWER(A2833)) &gt; 0, TRUE, FALSE)</f>
        <v>0</v>
      </c>
      <c r="J2833" s="23"/>
      <c r="K2833" s="20"/>
      <c r="L2833" s="22" t="b">
        <v>0</v>
      </c>
      <c r="M2833" s="22" t="b">
        <v>0</v>
      </c>
      <c r="N2833" s="20"/>
      <c r="O2833" s="21" t="str">
        <f>IF(ISBLANK(Table1[[#This Row],[예약일(확정)]]),"",Table1[[#This Row],[예약일(확정)]]+7)</f>
        <v/>
      </c>
      <c r="P2833" s="20"/>
      <c r="Q2833" s="20"/>
      <c r="R2833" s="20"/>
      <c r="S2833" s="20"/>
      <c r="T2833" s="20"/>
      <c r="U2833" s="19"/>
    </row>
    <row r="2834" spans="1:21" ht="17">
      <c r="A2834" s="119" t="s">
        <v>1695</v>
      </c>
      <c r="B2834" s="118" t="s">
        <v>1694</v>
      </c>
      <c r="C2834" s="121"/>
      <c r="D2834" s="15" t="s">
        <v>4</v>
      </c>
      <c r="E2834" s="11" t="str">
        <f ca="1">IF(AND(J2834&lt;&gt;"", O2834&lt;&gt;"", TODAY() &gt; O2834, N2834=""), "포스팅 지연",
IF(N2834&lt;&gt;"", "포스팅 완료",
IF(M2834=TRUE, "시술 완료",
IF(L2834=TRUE, "콘텐츠 가이드 전송",
IF(NOT(ISBLANK(J2834)), "예약 확정",
IF(I2834=TRUE, "구글폼 회신",
IF(H2834=TRUE, "구글폼 전송",
IF(G2834=TRUE, "거절",
IF(F2834=TRUE, "회신 수신",
"태핑 완료 회신대기")))))
))))</f>
        <v>태핑 완료 회신대기</v>
      </c>
      <c r="F2834" s="13" t="b">
        <v>0</v>
      </c>
      <c r="G2834" s="13" t="b">
        <v>0</v>
      </c>
      <c r="H2834" s="13" t="b">
        <v>0</v>
      </c>
      <c r="I2834" s="13" t="b">
        <f>IF(COUNTIF([1]!Form_Responses1[[#All],[Instagram account
(ex. idenel_official - Do not put "@")]], LOWER(A2834)) &gt; 0, TRUE, FALSE)</f>
        <v>0</v>
      </c>
      <c r="J2834" s="14"/>
      <c r="K2834" s="11"/>
      <c r="L2834" s="13" t="b">
        <v>0</v>
      </c>
      <c r="M2834" s="13" t="b">
        <v>0</v>
      </c>
      <c r="N2834" s="11"/>
      <c r="O2834" s="12" t="str">
        <f>IF(ISBLANK(Table1[[#This Row],[예약일(확정)]]),"",Table1[[#This Row],[예약일(확정)]]+7)</f>
        <v/>
      </c>
      <c r="P2834" s="11"/>
      <c r="Q2834" s="11"/>
      <c r="R2834" s="11"/>
      <c r="S2834" s="11"/>
      <c r="T2834" s="11"/>
      <c r="U2834" s="10"/>
    </row>
    <row r="2835" spans="1:21" ht="17">
      <c r="A2835" s="116" t="s">
        <v>1693</v>
      </c>
      <c r="B2835" s="112" t="s">
        <v>1692</v>
      </c>
      <c r="C2835" s="111"/>
      <c r="D2835" s="24" t="s">
        <v>4</v>
      </c>
      <c r="E2835" s="20" t="str">
        <f ca="1">IF(AND(J2835&lt;&gt;"", O2835&lt;&gt;"", TODAY() &gt; O2835, N2835=""), "포스팅 지연",
IF(N2835&lt;&gt;"", "포스팅 완료",
IF(M2835=TRUE, "시술 완료",
IF(L2835=TRUE, "콘텐츠 가이드 전송",
IF(NOT(ISBLANK(J2835)), "예약 확정",
IF(I2835=TRUE, "구글폼 회신",
IF(H2835=TRUE, "구글폼 전송",
IF(G2835=TRUE, "거절",
IF(F2835=TRUE, "회신 수신",
"태핑 완료 회신대기")))))
))))</f>
        <v>태핑 완료 회신대기</v>
      </c>
      <c r="F2835" s="22" t="b">
        <v>0</v>
      </c>
      <c r="G2835" s="22" t="b">
        <v>0</v>
      </c>
      <c r="H2835" s="22" t="b">
        <v>0</v>
      </c>
      <c r="I2835" s="22" t="b">
        <f>IF(COUNTIF([1]!Form_Responses1[[#All],[Instagram account
(ex. idenel_official - Do not put "@")]], LOWER(A2835)) &gt; 0, TRUE, FALSE)</f>
        <v>0</v>
      </c>
      <c r="J2835" s="23"/>
      <c r="K2835" s="20"/>
      <c r="L2835" s="22" t="b">
        <v>0</v>
      </c>
      <c r="M2835" s="22" t="b">
        <v>0</v>
      </c>
      <c r="N2835" s="20"/>
      <c r="O2835" s="21" t="str">
        <f>IF(ISBLANK(Table1[[#This Row],[예약일(확정)]]),"",Table1[[#This Row],[예약일(확정)]]+7)</f>
        <v/>
      </c>
      <c r="P2835" s="20"/>
      <c r="Q2835" s="20"/>
      <c r="R2835" s="20"/>
      <c r="S2835" s="20"/>
      <c r="T2835" s="20"/>
      <c r="U2835" s="19"/>
    </row>
    <row r="2836" spans="1:21" ht="17">
      <c r="A2836" s="119" t="s">
        <v>1691</v>
      </c>
      <c r="B2836" s="118" t="s">
        <v>1690</v>
      </c>
      <c r="C2836" s="121"/>
      <c r="D2836" s="15" t="s">
        <v>4</v>
      </c>
      <c r="E2836" s="11" t="str">
        <f ca="1">IF(AND(J2836&lt;&gt;"", O2836&lt;&gt;"", TODAY() &gt; O2836, N2836=""), "포스팅 지연",
IF(N2836&lt;&gt;"", "포스팅 완료",
IF(M2836=TRUE, "시술 완료",
IF(L2836=TRUE, "콘텐츠 가이드 전송",
IF(NOT(ISBLANK(J2836)), "예약 확정",
IF(I2836=TRUE, "구글폼 회신",
IF(H2836=TRUE, "구글폼 전송",
IF(G2836=TRUE, "거절",
IF(F2836=TRUE, "회신 수신",
"태핑 완료 회신대기")))))
))))</f>
        <v>구글폼 전송</v>
      </c>
      <c r="F2836" s="13" t="b">
        <v>1</v>
      </c>
      <c r="G2836" s="13" t="b">
        <v>0</v>
      </c>
      <c r="H2836" s="13" t="b">
        <v>1</v>
      </c>
      <c r="I2836" s="13" t="b">
        <f>IF(COUNTIF([1]!Form_Responses1[[#All],[Instagram account
(ex. idenel_official - Do not put "@")]], LOWER(A2836)) &gt; 0, TRUE, FALSE)</f>
        <v>0</v>
      </c>
      <c r="J2836" s="14"/>
      <c r="K2836" s="11"/>
      <c r="L2836" s="13" t="b">
        <v>0</v>
      </c>
      <c r="M2836" s="13" t="b">
        <v>0</v>
      </c>
      <c r="N2836" s="11"/>
      <c r="O2836" s="12" t="str">
        <f>IF(ISBLANK(Table1[[#This Row],[예약일(확정)]]),"",Table1[[#This Row],[예약일(확정)]]+7)</f>
        <v/>
      </c>
      <c r="P2836" s="11"/>
      <c r="Q2836" s="11"/>
      <c r="R2836" s="11"/>
      <c r="S2836" s="11"/>
      <c r="T2836" s="11"/>
      <c r="U2836" s="10"/>
    </row>
    <row r="2837" spans="1:21" ht="17">
      <c r="A2837" s="119" t="s">
        <v>1689</v>
      </c>
      <c r="B2837" s="102" t="s">
        <v>1688</v>
      </c>
      <c r="C2837" s="111"/>
      <c r="D2837" s="24" t="s">
        <v>4</v>
      </c>
      <c r="E2837" s="20" t="str">
        <f ca="1">IF(AND(J2837&lt;&gt;"", O2837&lt;&gt;"", TODAY() &gt; O2837, N2837=""), "포스팅 지연",
IF(N2837&lt;&gt;"", "포스팅 완료",
IF(M2837=TRUE, "시술 완료",
IF(L2837=TRUE, "콘텐츠 가이드 전송",
IF(NOT(ISBLANK(J2837)), "예약 확정",
IF(I2837=TRUE, "구글폼 회신",
IF(H2837=TRUE, "구글폼 전송",
IF(G2837=TRUE, "거절",
IF(F2837=TRUE, "회신 수신",
"태핑 완료 회신대기")))))
))))</f>
        <v>회신 수신</v>
      </c>
      <c r="F2837" s="22" t="b">
        <v>1</v>
      </c>
      <c r="G2837" s="22" t="b">
        <v>0</v>
      </c>
      <c r="H2837" s="22" t="b">
        <v>0</v>
      </c>
      <c r="I2837" s="22" t="b">
        <f>IF(COUNTIF([1]!Form_Responses1[[#All],[Instagram account
(ex. idenel_official - Do not put "@")]], LOWER(A2837)) &gt; 0, TRUE, FALSE)</f>
        <v>0</v>
      </c>
      <c r="J2837" s="23"/>
      <c r="K2837" s="20"/>
      <c r="L2837" s="22" t="b">
        <v>0</v>
      </c>
      <c r="M2837" s="22" t="b">
        <v>0</v>
      </c>
      <c r="N2837" s="20"/>
      <c r="O2837" s="21" t="str">
        <f>IF(ISBLANK(Table1[[#This Row],[예약일(확정)]]),"",Table1[[#This Row],[예약일(확정)]]+7)</f>
        <v/>
      </c>
      <c r="P2837" s="20"/>
      <c r="Q2837" s="20"/>
      <c r="R2837" s="20"/>
      <c r="S2837" s="20"/>
      <c r="T2837" s="20"/>
      <c r="U2837" s="19"/>
    </row>
    <row r="2838" spans="1:21" ht="17">
      <c r="A2838" s="116" t="s">
        <v>1687</v>
      </c>
      <c r="B2838" s="120" t="s">
        <v>1686</v>
      </c>
      <c r="C2838" s="121"/>
      <c r="D2838" s="15" t="s">
        <v>4</v>
      </c>
      <c r="E2838" s="11" t="str">
        <f ca="1">IF(AND(J2838&lt;&gt;"", O2838&lt;&gt;"", TODAY() &gt; O2838, N2838=""), "포스팅 지연",
IF(N2838&lt;&gt;"", "포스팅 완료",
IF(M2838=TRUE, "시술 완료",
IF(L2838=TRUE, "콘텐츠 가이드 전송",
IF(NOT(ISBLANK(J2838)), "예약 확정",
IF(I2838=TRUE, "구글폼 회신",
IF(H2838=TRUE, "구글폼 전송",
IF(G2838=TRUE, "거절",
IF(F2838=TRUE, "회신 수신",
"태핑 완료 회신대기")))))
))))</f>
        <v>태핑 완료 회신대기</v>
      </c>
      <c r="F2838" s="13" t="b">
        <v>0</v>
      </c>
      <c r="G2838" s="13" t="b">
        <v>0</v>
      </c>
      <c r="H2838" s="13" t="b">
        <v>0</v>
      </c>
      <c r="I2838" s="13" t="b">
        <f>IF(COUNTIF([1]!Form_Responses1[[#All],[Instagram account
(ex. idenel_official - Do not put "@")]], LOWER(A2838)) &gt; 0, TRUE, FALSE)</f>
        <v>0</v>
      </c>
      <c r="J2838" s="14"/>
      <c r="K2838" s="11"/>
      <c r="L2838" s="13" t="b">
        <v>0</v>
      </c>
      <c r="M2838" s="13" t="b">
        <v>0</v>
      </c>
      <c r="N2838" s="11"/>
      <c r="O2838" s="12" t="str">
        <f>IF(ISBLANK(Table1[[#This Row],[예약일(확정)]]),"",Table1[[#This Row],[예약일(확정)]]+7)</f>
        <v/>
      </c>
      <c r="P2838" s="11"/>
      <c r="Q2838" s="11"/>
      <c r="R2838" s="11"/>
      <c r="S2838" s="11"/>
      <c r="T2838" s="11"/>
      <c r="U2838" s="10"/>
    </row>
    <row r="2839" spans="1:21" ht="17">
      <c r="A2839" s="116" t="s">
        <v>1685</v>
      </c>
      <c r="B2839" s="112" t="s">
        <v>1684</v>
      </c>
      <c r="C2839" s="111"/>
      <c r="D2839" s="24" t="s">
        <v>4</v>
      </c>
      <c r="E2839" s="20" t="str">
        <f ca="1">IF(AND(J2839&lt;&gt;"", O2839&lt;&gt;"", TODAY() &gt; O2839, N2839=""), "포스팅 지연",
IF(N2839&lt;&gt;"", "포스팅 완료",
IF(M2839=TRUE, "시술 완료",
IF(L2839=TRUE, "콘텐츠 가이드 전송",
IF(NOT(ISBLANK(J2839)), "예약 확정",
IF(I2839=TRUE, "구글폼 회신",
IF(H2839=TRUE, "구글폼 전송",
IF(G2839=TRUE, "거절",
IF(F2839=TRUE, "회신 수신",
"태핑 완료 회신대기")))))
))))</f>
        <v>태핑 완료 회신대기</v>
      </c>
      <c r="F2839" s="22" t="b">
        <v>0</v>
      </c>
      <c r="G2839" s="22" t="b">
        <v>0</v>
      </c>
      <c r="H2839" s="22" t="b">
        <v>0</v>
      </c>
      <c r="I2839" s="22" t="b">
        <f>IF(COUNTIF([1]!Form_Responses1[[#All],[Instagram account
(ex. idenel_official - Do not put "@")]], LOWER(A2839)) &gt; 0, TRUE, FALSE)</f>
        <v>0</v>
      </c>
      <c r="J2839" s="23"/>
      <c r="K2839" s="20"/>
      <c r="L2839" s="22" t="b">
        <v>0</v>
      </c>
      <c r="M2839" s="22" t="b">
        <v>0</v>
      </c>
      <c r="N2839" s="20"/>
      <c r="O2839" s="21" t="str">
        <f>IF(ISBLANK(Table1[[#This Row],[예약일(확정)]]),"",Table1[[#This Row],[예약일(확정)]]+7)</f>
        <v/>
      </c>
      <c r="P2839" s="20"/>
      <c r="Q2839" s="20"/>
      <c r="R2839" s="20"/>
      <c r="S2839" s="20"/>
      <c r="T2839" s="20"/>
      <c r="U2839" s="19"/>
    </row>
    <row r="2840" spans="1:21" ht="17">
      <c r="A2840" s="116" t="s">
        <v>1683</v>
      </c>
      <c r="B2840" s="120" t="s">
        <v>1682</v>
      </c>
      <c r="C2840" s="121"/>
      <c r="D2840" s="15" t="s">
        <v>4</v>
      </c>
      <c r="E2840" s="11" t="str">
        <f ca="1">IF(AND(J2840&lt;&gt;"", O2840&lt;&gt;"", TODAY() &gt; O2840, N2840=""), "포스팅 지연",
IF(N2840&lt;&gt;"", "포스팅 완료",
IF(M2840=TRUE, "시술 완료",
IF(L2840=TRUE, "콘텐츠 가이드 전송",
IF(NOT(ISBLANK(J2840)), "예약 확정",
IF(I2840=TRUE, "구글폼 회신",
IF(H2840=TRUE, "구글폼 전송",
IF(G2840=TRUE, "거절",
IF(F2840=TRUE, "회신 수신",
"태핑 완료 회신대기")))))
))))</f>
        <v>태핑 완료 회신대기</v>
      </c>
      <c r="F2840" s="13" t="b">
        <v>0</v>
      </c>
      <c r="G2840" s="13" t="b">
        <v>0</v>
      </c>
      <c r="H2840" s="13" t="b">
        <v>0</v>
      </c>
      <c r="I2840" s="13" t="b">
        <f>IF(COUNTIF([1]!Form_Responses1[[#All],[Instagram account
(ex. idenel_official - Do not put "@")]], LOWER(A2840)) &gt; 0, TRUE, FALSE)</f>
        <v>0</v>
      </c>
      <c r="J2840" s="14"/>
      <c r="K2840" s="11"/>
      <c r="L2840" s="13" t="b">
        <v>0</v>
      </c>
      <c r="M2840" s="13" t="b">
        <v>0</v>
      </c>
      <c r="N2840" s="11"/>
      <c r="O2840" s="12" t="str">
        <f>IF(ISBLANK(Table1[[#This Row],[예약일(확정)]]),"",Table1[[#This Row],[예약일(확정)]]+7)</f>
        <v/>
      </c>
      <c r="P2840" s="11"/>
      <c r="Q2840" s="11"/>
      <c r="R2840" s="11"/>
      <c r="S2840" s="11"/>
      <c r="T2840" s="11"/>
      <c r="U2840" s="10"/>
    </row>
    <row r="2841" spans="1:21" ht="17">
      <c r="A2841" s="119" t="s">
        <v>1681</v>
      </c>
      <c r="B2841" s="102" t="s">
        <v>1680</v>
      </c>
      <c r="C2841" s="111"/>
      <c r="D2841" s="24" t="s">
        <v>4</v>
      </c>
      <c r="E2841" s="20" t="str">
        <f ca="1">IF(AND(J2841&lt;&gt;"", O2841&lt;&gt;"", TODAY() &gt; O2841, N2841=""), "포스팅 지연",
IF(N2841&lt;&gt;"", "포스팅 완료",
IF(M2841=TRUE, "시술 완료",
IF(L2841=TRUE, "콘텐츠 가이드 전송",
IF(NOT(ISBLANK(J2841)), "예약 확정",
IF(I2841=TRUE, "구글폼 회신",
IF(H2841=TRUE, "구글폼 전송",
IF(G2841=TRUE, "거절",
IF(F2841=TRUE, "회신 수신",
"태핑 완료 회신대기")))))
))))</f>
        <v>태핑 완료 회신대기</v>
      </c>
      <c r="F2841" s="22" t="b">
        <v>0</v>
      </c>
      <c r="G2841" s="22" t="b">
        <v>0</v>
      </c>
      <c r="H2841" s="22" t="b">
        <v>0</v>
      </c>
      <c r="I2841" s="22" t="b">
        <f>IF(COUNTIF([1]!Form_Responses1[[#All],[Instagram account
(ex. idenel_official - Do not put "@")]], LOWER(A2841)) &gt; 0, TRUE, FALSE)</f>
        <v>0</v>
      </c>
      <c r="J2841" s="23"/>
      <c r="K2841" s="20"/>
      <c r="L2841" s="22" t="b">
        <v>0</v>
      </c>
      <c r="M2841" s="22" t="b">
        <v>0</v>
      </c>
      <c r="N2841" s="20"/>
      <c r="O2841" s="21" t="str">
        <f>IF(ISBLANK(Table1[[#This Row],[예약일(확정)]]),"",Table1[[#This Row],[예약일(확정)]]+7)</f>
        <v/>
      </c>
      <c r="P2841" s="20"/>
      <c r="Q2841" s="20"/>
      <c r="R2841" s="20"/>
      <c r="S2841" s="20"/>
      <c r="T2841" s="20"/>
      <c r="U2841" s="19"/>
    </row>
    <row r="2842" spans="1:21" ht="17">
      <c r="A2842" s="116" t="s">
        <v>1679</v>
      </c>
      <c r="B2842" s="120" t="s">
        <v>1678</v>
      </c>
      <c r="C2842" s="121"/>
      <c r="D2842" s="15" t="s">
        <v>4</v>
      </c>
      <c r="E2842" s="11" t="str">
        <f ca="1">IF(AND(J2842&lt;&gt;"", O2842&lt;&gt;"", TODAY() &gt; O2842, N2842=""), "포스팅 지연",
IF(N2842&lt;&gt;"", "포스팅 완료",
IF(M2842=TRUE, "시술 완료",
IF(L2842=TRUE, "콘텐츠 가이드 전송",
IF(NOT(ISBLANK(J2842)), "예약 확정",
IF(I2842=TRUE, "구글폼 회신",
IF(H2842=TRUE, "구글폼 전송",
IF(G2842=TRUE, "거절",
IF(F2842=TRUE, "회신 수신",
"태핑 완료 회신대기")))))
))))</f>
        <v>콘텐츠 가이드 전송</v>
      </c>
      <c r="F2842" s="13" t="b">
        <v>1</v>
      </c>
      <c r="G2842" s="13" t="b">
        <v>0</v>
      </c>
      <c r="H2842" s="13" t="b">
        <v>1</v>
      </c>
      <c r="I2842" s="13" t="b">
        <f>IF(COUNTIF([1]!Form_Responses1[[#All],[Instagram account
(ex. idenel_official - Do not put "@")]], LOWER(A2842)) &gt; 0, TRUE, FALSE)</f>
        <v>0</v>
      </c>
      <c r="J2842" s="14">
        <v>45932.479166666664</v>
      </c>
      <c r="K2842" s="11" t="s">
        <v>111</v>
      </c>
      <c r="L2842" s="13" t="b">
        <v>1</v>
      </c>
      <c r="M2842" s="13" t="b">
        <v>0</v>
      </c>
      <c r="N2842" s="11"/>
      <c r="O2842" s="12">
        <f>IF(ISBLANK(Table1[[#This Row],[예약일(확정)]]),"",Table1[[#This Row],[예약일(확정)]]+7)</f>
        <v>45939.479166666664</v>
      </c>
      <c r="P2842" s="11" t="s">
        <v>0</v>
      </c>
      <c r="Q2842" s="11"/>
      <c r="R2842" s="11"/>
      <c r="S2842" s="11"/>
      <c r="T2842" s="11"/>
      <c r="U2842" s="10"/>
    </row>
    <row r="2843" spans="1:21" ht="17">
      <c r="A2843" s="119" t="s">
        <v>1677</v>
      </c>
      <c r="B2843" s="102" t="s">
        <v>1676</v>
      </c>
      <c r="C2843" s="111"/>
      <c r="D2843" s="24" t="s">
        <v>4</v>
      </c>
      <c r="E2843" s="20" t="str">
        <f ca="1">IF(AND(J2843&lt;&gt;"", O2843&lt;&gt;"", TODAY() &gt; O2843, N2843=""), "포스팅 지연",
IF(N2843&lt;&gt;"", "포스팅 완료",
IF(M2843=TRUE, "시술 완료",
IF(L2843=TRUE, "콘텐츠 가이드 전송",
IF(NOT(ISBLANK(J2843)), "예약 확정",
IF(I2843=TRUE, "구글폼 회신",
IF(H2843=TRUE, "구글폼 전송",
IF(G2843=TRUE, "거절",
IF(F2843=TRUE, "회신 수신",
"태핑 완료 회신대기")))))
))))</f>
        <v>태핑 완료 회신대기</v>
      </c>
      <c r="F2843" s="22" t="b">
        <v>0</v>
      </c>
      <c r="G2843" s="22" t="b">
        <v>0</v>
      </c>
      <c r="H2843" s="22" t="b">
        <v>0</v>
      </c>
      <c r="I2843" s="22" t="b">
        <f>IF(COUNTIF([1]!Form_Responses1[[#All],[Instagram account
(ex. idenel_official - Do not put "@")]], LOWER(A2843)) &gt; 0, TRUE, FALSE)</f>
        <v>0</v>
      </c>
      <c r="J2843" s="23"/>
      <c r="K2843" s="20"/>
      <c r="L2843" s="22" t="b">
        <v>0</v>
      </c>
      <c r="M2843" s="22" t="b">
        <v>0</v>
      </c>
      <c r="N2843" s="20"/>
      <c r="O2843" s="21" t="str">
        <f>IF(ISBLANK(Table1[[#This Row],[예약일(확정)]]),"",Table1[[#This Row],[예약일(확정)]]+7)</f>
        <v/>
      </c>
      <c r="P2843" s="20"/>
      <c r="Q2843" s="20"/>
      <c r="R2843" s="20"/>
      <c r="S2843" s="20"/>
      <c r="T2843" s="20"/>
      <c r="U2843" s="19"/>
    </row>
    <row r="2844" spans="1:21" ht="17">
      <c r="A2844" s="116" t="s">
        <v>1675</v>
      </c>
      <c r="B2844" s="120" t="s">
        <v>1674</v>
      </c>
      <c r="C2844" s="121"/>
      <c r="D2844" s="15" t="s">
        <v>4</v>
      </c>
      <c r="E2844" s="11" t="str">
        <f ca="1">IF(AND(J2844&lt;&gt;"", O2844&lt;&gt;"", TODAY() &gt; O2844, N2844=""), "포스팅 지연",
IF(N2844&lt;&gt;"", "포스팅 완료",
IF(M2844=TRUE, "시술 완료",
IF(L2844=TRUE, "콘텐츠 가이드 전송",
IF(NOT(ISBLANK(J2844)), "예약 확정",
IF(I2844=TRUE, "구글폼 회신",
IF(H2844=TRUE, "구글폼 전송",
IF(G2844=TRUE, "거절",
IF(F2844=TRUE, "회신 수신",
"태핑 완료 회신대기")))))
))))</f>
        <v>포스팅 지연</v>
      </c>
      <c r="F2844" s="13" t="b">
        <v>1</v>
      </c>
      <c r="G2844" s="13" t="b">
        <v>0</v>
      </c>
      <c r="H2844" s="13" t="b">
        <v>1</v>
      </c>
      <c r="I2844" s="13" t="b">
        <f>IF(COUNTIF([1]!Form_Responses1[[#All],[Instagram account
(ex. idenel_official - Do not put "@")]], LOWER(A2844)) &gt; 0, TRUE, FALSE)</f>
        <v>0</v>
      </c>
      <c r="J2844" s="14">
        <v>45908.625</v>
      </c>
      <c r="K2844" s="11"/>
      <c r="L2844" s="13" t="b">
        <v>0</v>
      </c>
      <c r="M2844" s="13" t="b">
        <v>0</v>
      </c>
      <c r="N2844" s="11"/>
      <c r="O2844" s="12">
        <f>IF(ISBLANK(Table1[[#This Row],[예약일(확정)]]),"",Table1[[#This Row],[예약일(확정)]]+7)</f>
        <v>45915.625</v>
      </c>
      <c r="P2844" s="11"/>
      <c r="Q2844" s="11"/>
      <c r="R2844" s="11"/>
      <c r="S2844" s="11"/>
      <c r="T2844" s="11"/>
      <c r="U2844" s="10"/>
    </row>
    <row r="2845" spans="1:21" ht="17">
      <c r="A2845" s="116" t="s">
        <v>1673</v>
      </c>
      <c r="B2845" s="112" t="s">
        <v>1672</v>
      </c>
      <c r="C2845" s="111"/>
      <c r="D2845" s="24" t="s">
        <v>4</v>
      </c>
      <c r="E2845" s="20" t="str">
        <f ca="1">IF(AND(J2845&lt;&gt;"", O2845&lt;&gt;"", TODAY() &gt; O2845, N2845=""), "포스팅 지연",
IF(N2845&lt;&gt;"", "포스팅 완료",
IF(M2845=TRUE, "시술 완료",
IF(L2845=TRUE, "콘텐츠 가이드 전송",
IF(NOT(ISBLANK(J2845)), "예약 확정",
IF(I2845=TRUE, "구글폼 회신",
IF(H2845=TRUE, "구글폼 전송",
IF(G2845=TRUE, "거절",
IF(F2845=TRUE, "회신 수신",
"태핑 완료 회신대기")))))
))))</f>
        <v>태핑 완료 회신대기</v>
      </c>
      <c r="F2845" s="22" t="b">
        <v>0</v>
      </c>
      <c r="G2845" s="22" t="b">
        <v>0</v>
      </c>
      <c r="H2845" s="22" t="b">
        <v>0</v>
      </c>
      <c r="I2845" s="22" t="b">
        <f>IF(COUNTIF([1]!Form_Responses1[[#All],[Instagram account
(ex. idenel_official - Do not put "@")]], LOWER(A2845)) &gt; 0, TRUE, FALSE)</f>
        <v>0</v>
      </c>
      <c r="J2845" s="23"/>
      <c r="K2845" s="20"/>
      <c r="L2845" s="22" t="b">
        <v>0</v>
      </c>
      <c r="M2845" s="22" t="b">
        <v>0</v>
      </c>
      <c r="N2845" s="20"/>
      <c r="O2845" s="21" t="str">
        <f>IF(ISBLANK(Table1[[#This Row],[예약일(확정)]]),"",Table1[[#This Row],[예약일(확정)]]+7)</f>
        <v/>
      </c>
      <c r="P2845" s="20"/>
      <c r="Q2845" s="20"/>
      <c r="R2845" s="20"/>
      <c r="S2845" s="20"/>
      <c r="T2845" s="20"/>
      <c r="U2845" s="19"/>
    </row>
    <row r="2846" spans="1:21" ht="17">
      <c r="A2846" s="116" t="s">
        <v>1671</v>
      </c>
      <c r="B2846" s="120" t="s">
        <v>1670</v>
      </c>
      <c r="C2846" s="121"/>
      <c r="D2846" s="15" t="s">
        <v>4</v>
      </c>
      <c r="E2846" s="11" t="str">
        <f ca="1">IF(AND(J2846&lt;&gt;"", O2846&lt;&gt;"", TODAY() &gt; O2846, N2846=""), "포스팅 지연",
IF(N2846&lt;&gt;"", "포스팅 완료",
IF(M2846=TRUE, "시술 완료",
IF(L2846=TRUE, "콘텐츠 가이드 전송",
IF(NOT(ISBLANK(J2846)), "예약 확정",
IF(I2846=TRUE, "구글폼 회신",
IF(H2846=TRUE, "구글폼 전송",
IF(G2846=TRUE, "거절",
IF(F2846=TRUE, "회신 수신",
"태핑 완료 회신대기")))))
))))</f>
        <v>회신 수신</v>
      </c>
      <c r="F2846" s="13" t="b">
        <v>1</v>
      </c>
      <c r="G2846" s="13" t="b">
        <v>0</v>
      </c>
      <c r="H2846" s="13" t="b">
        <v>0</v>
      </c>
      <c r="I2846" s="13" t="b">
        <f>IF(COUNTIF([1]!Form_Responses1[[#All],[Instagram account
(ex. idenel_official - Do not put "@")]], LOWER(A2846)) &gt; 0, TRUE, FALSE)</f>
        <v>0</v>
      </c>
      <c r="J2846" s="14"/>
      <c r="K2846" s="11"/>
      <c r="L2846" s="13" t="b">
        <v>0</v>
      </c>
      <c r="M2846" s="13" t="b">
        <v>0</v>
      </c>
      <c r="N2846" s="11"/>
      <c r="O2846" s="12" t="str">
        <f>IF(ISBLANK(Table1[[#This Row],[예약일(확정)]]),"",Table1[[#This Row],[예약일(확정)]]+7)</f>
        <v/>
      </c>
      <c r="P2846" s="11"/>
      <c r="Q2846" s="11"/>
      <c r="R2846" s="11"/>
      <c r="S2846" s="11"/>
      <c r="T2846" s="11"/>
      <c r="U2846" s="10"/>
    </row>
    <row r="2847" spans="1:21" ht="17">
      <c r="A2847" s="119" t="s">
        <v>1669</v>
      </c>
      <c r="B2847" s="102" t="s">
        <v>1668</v>
      </c>
      <c r="C2847" s="111"/>
      <c r="D2847" s="24" t="s">
        <v>4</v>
      </c>
      <c r="E2847" s="20" t="str">
        <f ca="1">IF(AND(J2847&lt;&gt;"", O2847&lt;&gt;"", TODAY() &gt; O2847, N2847=""), "포스팅 지연",
IF(N2847&lt;&gt;"", "포스팅 완료",
IF(M2847=TRUE, "시술 완료",
IF(L2847=TRUE, "콘텐츠 가이드 전송",
IF(NOT(ISBLANK(J2847)), "예약 확정",
IF(I2847=TRUE, "구글폼 회신",
IF(H2847=TRUE, "구글폼 전송",
IF(G2847=TRUE, "거절",
IF(F2847=TRUE, "회신 수신",
"태핑 완료 회신대기")))))
))))</f>
        <v>태핑 완료 회신대기</v>
      </c>
      <c r="F2847" s="22" t="b">
        <v>0</v>
      </c>
      <c r="G2847" s="22" t="b">
        <v>0</v>
      </c>
      <c r="H2847" s="22" t="b">
        <v>0</v>
      </c>
      <c r="I2847" s="22" t="b">
        <f>IF(COUNTIF([1]!Form_Responses1[[#All],[Instagram account
(ex. idenel_official - Do not put "@")]], LOWER(A2847)) &gt; 0, TRUE, FALSE)</f>
        <v>0</v>
      </c>
      <c r="J2847" s="23"/>
      <c r="K2847" s="20"/>
      <c r="L2847" s="22" t="b">
        <v>0</v>
      </c>
      <c r="M2847" s="22" t="b">
        <v>0</v>
      </c>
      <c r="N2847" s="20"/>
      <c r="O2847" s="21" t="str">
        <f>IF(ISBLANK(Table1[[#This Row],[예약일(확정)]]),"",Table1[[#This Row],[예약일(확정)]]+7)</f>
        <v/>
      </c>
      <c r="P2847" s="20"/>
      <c r="Q2847" s="20"/>
      <c r="R2847" s="20"/>
      <c r="S2847" s="20"/>
      <c r="T2847" s="20"/>
      <c r="U2847" s="19"/>
    </row>
    <row r="2848" spans="1:21" ht="17">
      <c r="A2848" s="119" t="s">
        <v>1667</v>
      </c>
      <c r="B2848" s="118" t="s">
        <v>1666</v>
      </c>
      <c r="C2848" s="121"/>
      <c r="D2848" s="15" t="s">
        <v>4</v>
      </c>
      <c r="E2848" s="11" t="str">
        <f ca="1">IF(AND(J2848&lt;&gt;"", O2848&lt;&gt;"", TODAY() &gt; O2848, N2848=""), "포스팅 지연",
IF(N2848&lt;&gt;"", "포스팅 완료",
IF(M2848=TRUE, "시술 완료",
IF(L2848=TRUE, "콘텐츠 가이드 전송",
IF(NOT(ISBLANK(J2848)), "예약 확정",
IF(I2848=TRUE, "구글폼 회신",
IF(H2848=TRUE, "구글폼 전송",
IF(G2848=TRUE, "거절",
IF(F2848=TRUE, "회신 수신",
"태핑 완료 회신대기")))))
))))</f>
        <v>태핑 완료 회신대기</v>
      </c>
      <c r="F2848" s="13" t="b">
        <v>0</v>
      </c>
      <c r="G2848" s="13" t="b">
        <v>0</v>
      </c>
      <c r="H2848" s="13" t="b">
        <v>0</v>
      </c>
      <c r="I2848" s="13" t="b">
        <f>IF(COUNTIF([1]!Form_Responses1[[#All],[Instagram account
(ex. idenel_official - Do not put "@")]], LOWER(A2848)) &gt; 0, TRUE, FALSE)</f>
        <v>0</v>
      </c>
      <c r="J2848" s="14"/>
      <c r="K2848" s="11"/>
      <c r="L2848" s="13" t="b">
        <v>0</v>
      </c>
      <c r="M2848" s="13" t="b">
        <v>0</v>
      </c>
      <c r="N2848" s="11"/>
      <c r="O2848" s="12" t="str">
        <f>IF(ISBLANK(Table1[[#This Row],[예약일(확정)]]),"",Table1[[#This Row],[예약일(확정)]]+7)</f>
        <v/>
      </c>
      <c r="P2848" s="11"/>
      <c r="Q2848" s="11"/>
      <c r="R2848" s="11"/>
      <c r="S2848" s="11"/>
      <c r="T2848" s="11"/>
      <c r="U2848" s="10"/>
    </row>
    <row r="2849" spans="1:21" ht="17">
      <c r="A2849" s="116" t="s">
        <v>1665</v>
      </c>
      <c r="B2849" s="112" t="s">
        <v>1664</v>
      </c>
      <c r="C2849" s="111"/>
      <c r="D2849" s="24" t="s">
        <v>4</v>
      </c>
      <c r="E2849" s="20" t="str">
        <f ca="1">IF(AND(J2849&lt;&gt;"", O2849&lt;&gt;"", TODAY() &gt; O2849, N2849=""), "포스팅 지연",
IF(N2849&lt;&gt;"", "포스팅 완료",
IF(M2849=TRUE, "시술 완료",
IF(L2849=TRUE, "콘텐츠 가이드 전송",
IF(NOT(ISBLANK(J2849)), "예약 확정",
IF(I2849=TRUE, "구글폼 회신",
IF(H2849=TRUE, "구글폼 전송",
IF(G2849=TRUE, "거절",
IF(F2849=TRUE, "회신 수신",
"태핑 완료 회신대기")))))
))))</f>
        <v>포스팅 완료</v>
      </c>
      <c r="F2849" s="22" t="b">
        <v>1</v>
      </c>
      <c r="G2849" s="22" t="b">
        <v>0</v>
      </c>
      <c r="H2849" s="22" t="b">
        <v>1</v>
      </c>
      <c r="I2849" s="22" t="b">
        <f>IF(COUNTIF([1]!Form_Responses1[[#All],[Instagram account
(ex. idenel_official - Do not put "@")]], LOWER(A2849)) &gt; 0, TRUE, FALSE)</f>
        <v>0</v>
      </c>
      <c r="J2849" s="23">
        <v>45896.583333333336</v>
      </c>
      <c r="K2849" s="20" t="s">
        <v>339</v>
      </c>
      <c r="L2849" s="22" t="b">
        <v>1</v>
      </c>
      <c r="M2849" s="22" t="b">
        <v>0</v>
      </c>
      <c r="N2849" s="33" t="s">
        <v>1663</v>
      </c>
      <c r="O2849" s="21">
        <f>IF(ISBLANK(Table1[[#This Row],[예약일(확정)]]),"",Table1[[#This Row],[예약일(확정)]]+7)</f>
        <v>45903.583333333336</v>
      </c>
      <c r="P2849" s="20" t="s">
        <v>0</v>
      </c>
      <c r="Q2849" s="20"/>
      <c r="R2849" s="20"/>
      <c r="S2849" s="20"/>
      <c r="T2849" s="20"/>
      <c r="U2849" s="19"/>
    </row>
    <row r="2850" spans="1:21" ht="17">
      <c r="A2850" s="119" t="s">
        <v>1662</v>
      </c>
      <c r="B2850" s="118" t="s">
        <v>1661</v>
      </c>
      <c r="C2850" s="121"/>
      <c r="D2850" s="15" t="s">
        <v>4</v>
      </c>
      <c r="E2850" s="11" t="str">
        <f ca="1">IF(AND(J2850&lt;&gt;"", O2850&lt;&gt;"", TODAY() &gt; O2850, N2850=""), "포스팅 지연",
IF(N2850&lt;&gt;"", "포스팅 완료",
IF(M2850=TRUE, "시술 완료",
IF(L2850=TRUE, "콘텐츠 가이드 전송",
IF(NOT(ISBLANK(J2850)), "예약 확정",
IF(I2850=TRUE, "구글폼 회신",
IF(H2850=TRUE, "구글폼 전송",
IF(G2850=TRUE, "거절",
IF(F2850=TRUE, "회신 수신",
"태핑 완료 회신대기")))))
))))</f>
        <v>태핑 완료 회신대기</v>
      </c>
      <c r="F2850" s="13" t="b">
        <v>0</v>
      </c>
      <c r="G2850" s="13" t="b">
        <v>0</v>
      </c>
      <c r="H2850" s="13" t="b">
        <v>0</v>
      </c>
      <c r="I2850" s="13" t="b">
        <f>IF(COUNTIF([1]!Form_Responses1[[#All],[Instagram account
(ex. idenel_official - Do not put "@")]], LOWER(A2850)) &gt; 0, TRUE, FALSE)</f>
        <v>0</v>
      </c>
      <c r="J2850" s="14"/>
      <c r="K2850" s="11"/>
      <c r="L2850" s="13" t="b">
        <v>0</v>
      </c>
      <c r="M2850" s="13" t="b">
        <v>0</v>
      </c>
      <c r="N2850" s="11"/>
      <c r="O2850" s="12" t="str">
        <f>IF(ISBLANK(Table1[[#This Row],[예약일(확정)]]),"",Table1[[#This Row],[예약일(확정)]]+7)</f>
        <v/>
      </c>
      <c r="P2850" s="11"/>
      <c r="Q2850" s="11"/>
      <c r="R2850" s="11"/>
      <c r="S2850" s="11"/>
      <c r="T2850" s="11"/>
      <c r="U2850" s="10"/>
    </row>
    <row r="2851" spans="1:21" ht="17">
      <c r="A2851" s="119" t="s">
        <v>1660</v>
      </c>
      <c r="B2851" s="102" t="s">
        <v>1659</v>
      </c>
      <c r="C2851" s="111"/>
      <c r="D2851" s="24" t="s">
        <v>4</v>
      </c>
      <c r="E2851" s="20" t="str">
        <f ca="1">IF(AND(J2851&lt;&gt;"", O2851&lt;&gt;"", TODAY() &gt; O2851, N2851=""), "포스팅 지연",
IF(N2851&lt;&gt;"", "포스팅 완료",
IF(M2851=TRUE, "시술 완료",
IF(L2851=TRUE, "콘텐츠 가이드 전송",
IF(NOT(ISBLANK(J2851)), "예약 확정",
IF(I2851=TRUE, "구글폼 회신",
IF(H2851=TRUE, "구글폼 전송",
IF(G2851=TRUE, "거절",
IF(F2851=TRUE, "회신 수신",
"태핑 완료 회신대기")))))
))))</f>
        <v>구글폼 전송</v>
      </c>
      <c r="F2851" s="22" t="b">
        <v>1</v>
      </c>
      <c r="G2851" s="22" t="b">
        <v>0</v>
      </c>
      <c r="H2851" s="22" t="b">
        <v>1</v>
      </c>
      <c r="I2851" s="22" t="b">
        <f>IF(COUNTIF([1]!Form_Responses1[[#All],[Instagram account
(ex. idenel_official - Do not put "@")]], LOWER(A2851)) &gt; 0, TRUE, FALSE)</f>
        <v>0</v>
      </c>
      <c r="J2851" s="23"/>
      <c r="K2851" s="20"/>
      <c r="L2851" s="22" t="b">
        <v>0</v>
      </c>
      <c r="M2851" s="22" t="b">
        <v>0</v>
      </c>
      <c r="N2851" s="20"/>
      <c r="O2851" s="21" t="str">
        <f>IF(ISBLANK(Table1[[#This Row],[예약일(확정)]]),"",Table1[[#This Row],[예약일(확정)]]+7)</f>
        <v/>
      </c>
      <c r="P2851" s="20"/>
      <c r="Q2851" s="20"/>
      <c r="R2851" s="20"/>
      <c r="S2851" s="20"/>
      <c r="T2851" s="20"/>
      <c r="U2851" s="19"/>
    </row>
    <row r="2852" spans="1:21" ht="17">
      <c r="A2852" s="119" t="s">
        <v>1658</v>
      </c>
      <c r="B2852" s="118" t="s">
        <v>1657</v>
      </c>
      <c r="C2852" s="121"/>
      <c r="D2852" s="15" t="s">
        <v>4</v>
      </c>
      <c r="E2852" s="11" t="str">
        <f ca="1">IF(AND(J2852&lt;&gt;"", O2852&lt;&gt;"", TODAY() &gt; O2852, N2852=""), "포스팅 지연",
IF(N2852&lt;&gt;"", "포스팅 완료",
IF(M2852=TRUE, "시술 완료",
IF(L2852=TRUE, "콘텐츠 가이드 전송",
IF(NOT(ISBLANK(J2852)), "예약 확정",
IF(I2852=TRUE, "구글폼 회신",
IF(H2852=TRUE, "구글폼 전송",
IF(G2852=TRUE, "거절",
IF(F2852=TRUE, "회신 수신",
"태핑 완료 회신대기")))))
))))</f>
        <v>회신 수신</v>
      </c>
      <c r="F2852" s="13" t="b">
        <v>1</v>
      </c>
      <c r="G2852" s="13" t="b">
        <v>0</v>
      </c>
      <c r="H2852" s="13" t="b">
        <v>0</v>
      </c>
      <c r="I2852" s="13" t="b">
        <f>IF(COUNTIF([1]!Form_Responses1[[#All],[Instagram account
(ex. idenel_official - Do not put "@")]], LOWER(A2852)) &gt; 0, TRUE, FALSE)</f>
        <v>0</v>
      </c>
      <c r="J2852" s="14"/>
      <c r="K2852" s="11"/>
      <c r="L2852" s="13" t="b">
        <v>0</v>
      </c>
      <c r="M2852" s="13" t="b">
        <v>0</v>
      </c>
      <c r="N2852" s="11"/>
      <c r="O2852" s="12" t="str">
        <f>IF(ISBLANK(Table1[[#This Row],[예약일(확정)]]),"",Table1[[#This Row],[예약일(확정)]]+7)</f>
        <v/>
      </c>
      <c r="P2852" s="11"/>
      <c r="Q2852" s="11"/>
      <c r="R2852" s="11"/>
      <c r="S2852" s="11"/>
      <c r="T2852" s="11"/>
      <c r="U2852" s="10"/>
    </row>
    <row r="2853" spans="1:21" ht="17">
      <c r="A2853" s="119" t="s">
        <v>1656</v>
      </c>
      <c r="B2853" s="102" t="s">
        <v>1655</v>
      </c>
      <c r="C2853" s="111"/>
      <c r="D2853" s="24" t="s">
        <v>4</v>
      </c>
      <c r="E2853" s="20" t="str">
        <f ca="1">IF(AND(J2853&lt;&gt;"", O2853&lt;&gt;"", TODAY() &gt; O2853, N2853=""), "포스팅 지연",
IF(N2853&lt;&gt;"", "포스팅 완료",
IF(M2853=TRUE, "시술 완료",
IF(L2853=TRUE, "콘텐츠 가이드 전송",
IF(NOT(ISBLANK(J2853)), "예약 확정",
IF(I2853=TRUE, "구글폼 회신",
IF(H2853=TRUE, "구글폼 전송",
IF(G2853=TRUE, "거절",
IF(F2853=TRUE, "회신 수신",
"태핑 완료 회신대기")))))
))))</f>
        <v>태핑 완료 회신대기</v>
      </c>
      <c r="F2853" s="22" t="b">
        <v>0</v>
      </c>
      <c r="G2853" s="22" t="b">
        <v>0</v>
      </c>
      <c r="H2853" s="22" t="b">
        <v>0</v>
      </c>
      <c r="I2853" s="22" t="b">
        <f>IF(COUNTIF([1]!Form_Responses1[[#All],[Instagram account
(ex. idenel_official - Do not put "@")]], LOWER(A2853)) &gt; 0, TRUE, FALSE)</f>
        <v>0</v>
      </c>
      <c r="J2853" s="23"/>
      <c r="K2853" s="20"/>
      <c r="L2853" s="22" t="b">
        <v>0</v>
      </c>
      <c r="M2853" s="22" t="b">
        <v>0</v>
      </c>
      <c r="N2853" s="20"/>
      <c r="O2853" s="21" t="str">
        <f>IF(ISBLANK(Table1[[#This Row],[예약일(확정)]]),"",Table1[[#This Row],[예약일(확정)]]+7)</f>
        <v/>
      </c>
      <c r="P2853" s="20"/>
      <c r="Q2853" s="20"/>
      <c r="R2853" s="20"/>
      <c r="S2853" s="20"/>
      <c r="T2853" s="20"/>
      <c r="U2853" s="19"/>
    </row>
    <row r="2854" spans="1:21" ht="17">
      <c r="A2854" s="116" t="s">
        <v>1654</v>
      </c>
      <c r="B2854" s="120" t="s">
        <v>1653</v>
      </c>
      <c r="C2854" s="121"/>
      <c r="D2854" s="15" t="s">
        <v>4</v>
      </c>
      <c r="E2854" s="11" t="str">
        <f ca="1">IF(AND(J2854&lt;&gt;"", O2854&lt;&gt;"", TODAY() &gt; O2854, N2854=""), "포스팅 지연",
IF(N2854&lt;&gt;"", "포스팅 완료",
IF(M2854=TRUE, "시술 완료",
IF(L2854=TRUE, "콘텐츠 가이드 전송",
IF(NOT(ISBLANK(J2854)), "예약 확정",
IF(I2854=TRUE, "구글폼 회신",
IF(H2854=TRUE, "구글폼 전송",
IF(G2854=TRUE, "거절",
IF(F2854=TRUE, "회신 수신",
"태핑 완료 회신대기")))))
))))</f>
        <v>태핑 완료 회신대기</v>
      </c>
      <c r="F2854" s="13" t="b">
        <v>0</v>
      </c>
      <c r="G2854" s="13" t="b">
        <v>0</v>
      </c>
      <c r="H2854" s="13" t="b">
        <v>0</v>
      </c>
      <c r="I2854" s="13" t="b">
        <f>IF(COUNTIF([1]!Form_Responses1[[#All],[Instagram account
(ex. idenel_official - Do not put "@")]], LOWER(A2854)) &gt; 0, TRUE, FALSE)</f>
        <v>0</v>
      </c>
      <c r="J2854" s="14"/>
      <c r="K2854" s="11"/>
      <c r="L2854" s="13" t="b">
        <v>0</v>
      </c>
      <c r="M2854" s="13" t="b">
        <v>0</v>
      </c>
      <c r="N2854" s="11"/>
      <c r="O2854" s="12" t="str">
        <f>IF(ISBLANK(Table1[[#This Row],[예약일(확정)]]),"",Table1[[#This Row],[예약일(확정)]]+7)</f>
        <v/>
      </c>
      <c r="P2854" s="11"/>
      <c r="Q2854" s="11"/>
      <c r="R2854" s="11"/>
      <c r="S2854" s="11"/>
      <c r="T2854" s="11"/>
      <c r="U2854" s="10"/>
    </row>
    <row r="2855" spans="1:21" ht="17">
      <c r="A2855" s="119" t="s">
        <v>1652</v>
      </c>
      <c r="B2855" s="118" t="s">
        <v>1651</v>
      </c>
      <c r="C2855" s="117"/>
      <c r="D2855" s="24" t="s">
        <v>4</v>
      </c>
      <c r="E2855" s="20" t="str">
        <f ca="1">IF(AND(J2855&lt;&gt;"", O2855&lt;&gt;"", TODAY() &gt; O2855, N2855=""), "포스팅 지연",
IF(N2855&lt;&gt;"", "포스팅 완료",
IF(M2855=TRUE, "시술 완료",
IF(L2855=TRUE, "콘텐츠 가이드 전송",
IF(NOT(ISBLANK(J2855)), "예약 확정",
IF(I2855=TRUE, "구글폼 회신",
IF(H2855=TRUE, "구글폼 전송",
IF(G2855=TRUE, "거절",
IF(F2855=TRUE, "회신 수신",
"태핑 완료 회신대기")))))
))))</f>
        <v>거절</v>
      </c>
      <c r="F2855" s="22" t="b">
        <v>1</v>
      </c>
      <c r="G2855" s="22" t="b">
        <v>1</v>
      </c>
      <c r="H2855" s="22" t="b">
        <v>0</v>
      </c>
      <c r="I2855" s="22" t="b">
        <f>IF(COUNTIF([1]!Form_Responses1[[#All],[Instagram account
(ex. idenel_official - Do not put "@")]], LOWER(A2855)) &gt; 0, TRUE, FALSE)</f>
        <v>0</v>
      </c>
      <c r="J2855" s="23"/>
      <c r="K2855" s="20"/>
      <c r="L2855" s="22" t="b">
        <v>0</v>
      </c>
      <c r="M2855" s="22" t="b">
        <v>0</v>
      </c>
      <c r="N2855" s="20"/>
      <c r="O2855" s="21" t="str">
        <f>IF(ISBLANK(Table1[[#This Row],[예약일(확정)]]),"",Table1[[#This Row],[예약일(확정)]]+7)</f>
        <v/>
      </c>
      <c r="P2855" s="20"/>
      <c r="Q2855" s="20"/>
      <c r="R2855" s="20"/>
      <c r="S2855" s="20"/>
      <c r="T2855" s="20"/>
      <c r="U2855" s="19"/>
    </row>
    <row r="2856" spans="1:21" ht="17">
      <c r="A2856" s="119" t="s">
        <v>1650</v>
      </c>
      <c r="B2856" s="102" t="s">
        <v>1649</v>
      </c>
      <c r="C2856" s="101"/>
      <c r="D2856" s="15" t="s">
        <v>4</v>
      </c>
      <c r="E2856" s="11" t="str">
        <f ca="1">IF(AND(J2856&lt;&gt;"", O2856&lt;&gt;"", TODAY() &gt; O2856, N2856=""), "포스팅 지연",
IF(N2856&lt;&gt;"", "포스팅 완료",
IF(M2856=TRUE, "시술 완료",
IF(L2856=TRUE, "콘텐츠 가이드 전송",
IF(NOT(ISBLANK(J2856)), "예약 확정",
IF(I2856=TRUE, "구글폼 회신",
IF(H2856=TRUE, "구글폼 전송",
IF(G2856=TRUE, "거절",
IF(F2856=TRUE, "회신 수신",
"태핑 완료 회신대기")))))
))))</f>
        <v>회신 수신</v>
      </c>
      <c r="F2856" s="13" t="b">
        <v>1</v>
      </c>
      <c r="G2856" s="13" t="b">
        <v>0</v>
      </c>
      <c r="H2856" s="13" t="b">
        <v>0</v>
      </c>
      <c r="I2856" s="13" t="b">
        <f>IF(COUNTIF([1]!Form_Responses1[[#All],[Instagram account
(ex. idenel_official - Do not put "@")]], LOWER(A2856)) &gt; 0, TRUE, FALSE)</f>
        <v>0</v>
      </c>
      <c r="J2856" s="14"/>
      <c r="K2856" s="11"/>
      <c r="L2856" s="13" t="b">
        <v>0</v>
      </c>
      <c r="M2856" s="13" t="b">
        <v>0</v>
      </c>
      <c r="N2856" s="11"/>
      <c r="O2856" s="12" t="str">
        <f>IF(ISBLANK(Table1[[#This Row],[예약일(확정)]]),"",Table1[[#This Row],[예약일(확정)]]+7)</f>
        <v/>
      </c>
      <c r="P2856" s="11"/>
      <c r="Q2856" s="11"/>
      <c r="R2856" s="11"/>
      <c r="S2856" s="11"/>
      <c r="T2856" s="11"/>
      <c r="U2856" s="10"/>
    </row>
    <row r="2857" spans="1:21" ht="17">
      <c r="A2857" s="116" t="s">
        <v>1648</v>
      </c>
      <c r="B2857" s="120" t="s">
        <v>1647</v>
      </c>
      <c r="C2857" s="117"/>
      <c r="D2857" s="24" t="s">
        <v>4</v>
      </c>
      <c r="E2857" s="20" t="str">
        <f ca="1">IF(AND(J2857&lt;&gt;"", O2857&lt;&gt;"", TODAY() &gt; O2857, N2857=""), "포스팅 지연",
IF(N2857&lt;&gt;"", "포스팅 완료",
IF(M2857=TRUE, "시술 완료",
IF(L2857=TRUE, "콘텐츠 가이드 전송",
IF(NOT(ISBLANK(J2857)), "예약 확정",
IF(I2857=TRUE, "구글폼 회신",
IF(H2857=TRUE, "구글폼 전송",
IF(G2857=TRUE, "거절",
IF(F2857=TRUE, "회신 수신",
"태핑 완료 회신대기")))))
))))</f>
        <v>태핑 완료 회신대기</v>
      </c>
      <c r="F2857" s="22" t="b">
        <v>0</v>
      </c>
      <c r="G2857" s="22" t="b">
        <v>0</v>
      </c>
      <c r="H2857" s="22" t="b">
        <v>0</v>
      </c>
      <c r="I2857" s="22" t="b">
        <f>IF(COUNTIF([1]!Form_Responses1[[#All],[Instagram account
(ex. idenel_official - Do not put "@")]], LOWER(A2857)) &gt; 0, TRUE, FALSE)</f>
        <v>0</v>
      </c>
      <c r="J2857" s="23"/>
      <c r="K2857" s="20"/>
      <c r="L2857" s="22" t="b">
        <v>0</v>
      </c>
      <c r="M2857" s="22" t="b">
        <v>0</v>
      </c>
      <c r="N2857" s="20"/>
      <c r="O2857" s="21" t="str">
        <f>IF(ISBLANK(Table1[[#This Row],[예약일(확정)]]),"",Table1[[#This Row],[예약일(확정)]]+7)</f>
        <v/>
      </c>
      <c r="P2857" s="20"/>
      <c r="Q2857" s="20"/>
      <c r="R2857" s="20"/>
      <c r="S2857" s="20"/>
      <c r="T2857" s="20"/>
      <c r="U2857" s="19"/>
    </row>
    <row r="2858" spans="1:21" ht="17">
      <c r="A2858" s="116" t="s">
        <v>1646</v>
      </c>
      <c r="B2858" s="112" t="s">
        <v>1645</v>
      </c>
      <c r="C2858" s="101"/>
      <c r="D2858" s="15" t="s">
        <v>4</v>
      </c>
      <c r="E2858" s="11" t="str">
        <f ca="1">IF(AND(J2858&lt;&gt;"", O2858&lt;&gt;"", TODAY() &gt; O2858, N2858=""), "포스팅 지연",
IF(N2858&lt;&gt;"", "포스팅 완료",
IF(M2858=TRUE, "시술 완료",
IF(L2858=TRUE, "콘텐츠 가이드 전송",
IF(NOT(ISBLANK(J2858)), "예약 확정",
IF(I2858=TRUE, "구글폼 회신",
IF(H2858=TRUE, "구글폼 전송",
IF(G2858=TRUE, "거절",
IF(F2858=TRUE, "회신 수신",
"태핑 완료 회신대기")))))
))))</f>
        <v>구글폼 전송</v>
      </c>
      <c r="F2858" s="13" t="b">
        <v>1</v>
      </c>
      <c r="G2858" s="13" t="b">
        <v>0</v>
      </c>
      <c r="H2858" s="13" t="b">
        <v>1</v>
      </c>
      <c r="I2858" s="13" t="b">
        <f>IF(COUNTIF([1]!Form_Responses1[[#All],[Instagram account
(ex. idenel_official - Do not put "@")]], LOWER(A2858)) &gt; 0, TRUE, FALSE)</f>
        <v>0</v>
      </c>
      <c r="J2858" s="14"/>
      <c r="K2858" s="11"/>
      <c r="L2858" s="13" t="b">
        <v>0</v>
      </c>
      <c r="M2858" s="13" t="b">
        <v>0</v>
      </c>
      <c r="N2858" s="11"/>
      <c r="O2858" s="12" t="str">
        <f>IF(ISBLANK(Table1[[#This Row],[예약일(확정)]]),"",Table1[[#This Row],[예약일(확정)]]+7)</f>
        <v/>
      </c>
      <c r="P2858" s="11"/>
      <c r="Q2858" s="11"/>
      <c r="R2858" s="11"/>
      <c r="S2858" s="11"/>
      <c r="T2858" s="11"/>
      <c r="U2858" s="10"/>
    </row>
    <row r="2859" spans="1:21" ht="17">
      <c r="A2859" s="119" t="s">
        <v>1644</v>
      </c>
      <c r="B2859" s="118" t="s">
        <v>1643</v>
      </c>
      <c r="C2859" s="117"/>
      <c r="D2859" s="24" t="s">
        <v>4</v>
      </c>
      <c r="E2859" s="20" t="str">
        <f ca="1">IF(AND(J2859&lt;&gt;"", O2859&lt;&gt;"", TODAY() &gt; O2859, N2859=""), "포스팅 지연",
IF(N2859&lt;&gt;"", "포스팅 완료",
IF(M2859=TRUE, "시술 완료",
IF(L2859=TRUE, "콘텐츠 가이드 전송",
IF(NOT(ISBLANK(J2859)), "예약 확정",
IF(I2859=TRUE, "구글폼 회신",
IF(H2859=TRUE, "구글폼 전송",
IF(G2859=TRUE, "거절",
IF(F2859=TRUE, "회신 수신",
"태핑 완료 회신대기")))))
))))</f>
        <v>태핑 완료 회신대기</v>
      </c>
      <c r="F2859" s="22" t="b">
        <v>0</v>
      </c>
      <c r="G2859" s="22" t="b">
        <v>0</v>
      </c>
      <c r="H2859" s="22" t="b">
        <v>0</v>
      </c>
      <c r="I2859" s="22" t="b">
        <f>IF(COUNTIF([1]!Form_Responses1[[#All],[Instagram account
(ex. idenel_official - Do not put "@")]], LOWER(A2859)) &gt; 0, TRUE, FALSE)</f>
        <v>0</v>
      </c>
      <c r="J2859" s="23"/>
      <c r="K2859" s="20"/>
      <c r="L2859" s="22" t="b">
        <v>0</v>
      </c>
      <c r="M2859" s="22" t="b">
        <v>0</v>
      </c>
      <c r="N2859" s="20"/>
      <c r="O2859" s="21" t="str">
        <f>IF(ISBLANK(Table1[[#This Row],[예약일(확정)]]),"",Table1[[#This Row],[예약일(확정)]]+7)</f>
        <v/>
      </c>
      <c r="P2859" s="20"/>
      <c r="Q2859" s="20"/>
      <c r="R2859" s="20"/>
      <c r="S2859" s="20"/>
      <c r="T2859" s="20"/>
      <c r="U2859" s="19"/>
    </row>
    <row r="2860" spans="1:21" ht="17">
      <c r="A2860" s="119" t="s">
        <v>1642</v>
      </c>
      <c r="B2860" s="102" t="s">
        <v>1641</v>
      </c>
      <c r="C2860" s="101"/>
      <c r="D2860" s="15" t="s">
        <v>4</v>
      </c>
      <c r="E2860" s="11" t="str">
        <f ca="1">IF(AND(J2860&lt;&gt;"", O2860&lt;&gt;"", TODAY() &gt; O2860, N2860=""), "포스팅 지연",
IF(N2860&lt;&gt;"", "포스팅 완료",
IF(M2860=TRUE, "시술 완료",
IF(L2860=TRUE, "콘텐츠 가이드 전송",
IF(NOT(ISBLANK(J2860)), "예약 확정",
IF(I2860=TRUE, "구글폼 회신",
IF(H2860=TRUE, "구글폼 전송",
IF(G2860=TRUE, "거절",
IF(F2860=TRUE, "회신 수신",
"태핑 완료 회신대기")))))
))))</f>
        <v>회신 수신</v>
      </c>
      <c r="F2860" s="13" t="b">
        <v>1</v>
      </c>
      <c r="G2860" s="13" t="b">
        <v>0</v>
      </c>
      <c r="H2860" s="13" t="b">
        <v>0</v>
      </c>
      <c r="I2860" s="13" t="b">
        <f>IF(COUNTIF([1]!Form_Responses1[[#All],[Instagram account
(ex. idenel_official - Do not put "@")]], LOWER(A2860)) &gt; 0, TRUE, FALSE)</f>
        <v>0</v>
      </c>
      <c r="J2860" s="14"/>
      <c r="K2860" s="11"/>
      <c r="L2860" s="13" t="b">
        <v>0</v>
      </c>
      <c r="M2860" s="13" t="b">
        <v>0</v>
      </c>
      <c r="N2860" s="11"/>
      <c r="O2860" s="12" t="str">
        <f>IF(ISBLANK(Table1[[#This Row],[예약일(확정)]]),"",Table1[[#This Row],[예약일(확정)]]+7)</f>
        <v/>
      </c>
      <c r="P2860" s="11"/>
      <c r="Q2860" s="11"/>
      <c r="R2860" s="11"/>
      <c r="S2860" s="11"/>
      <c r="T2860" s="11"/>
      <c r="U2860" s="10"/>
    </row>
    <row r="2861" spans="1:21" ht="17">
      <c r="A2861" s="119" t="s">
        <v>1640</v>
      </c>
      <c r="B2861" s="118" t="s">
        <v>1639</v>
      </c>
      <c r="C2861" s="117"/>
      <c r="D2861" s="24" t="s">
        <v>4</v>
      </c>
      <c r="E2861" s="20" t="str">
        <f ca="1">IF(AND(J2861&lt;&gt;"", O2861&lt;&gt;"", TODAY() &gt; O2861, N2861=""), "포스팅 지연",
IF(N2861&lt;&gt;"", "포스팅 완료",
IF(M2861=TRUE, "시술 완료",
IF(L2861=TRUE, "콘텐츠 가이드 전송",
IF(NOT(ISBLANK(J2861)), "예약 확정",
IF(I2861=TRUE, "구글폼 회신",
IF(H2861=TRUE, "구글폼 전송",
IF(G2861=TRUE, "거절",
IF(F2861=TRUE, "회신 수신",
"태핑 완료 회신대기")))))
))))</f>
        <v>태핑 완료 회신대기</v>
      </c>
      <c r="F2861" s="22" t="b">
        <v>0</v>
      </c>
      <c r="G2861" s="22" t="b">
        <v>0</v>
      </c>
      <c r="H2861" s="22" t="b">
        <v>0</v>
      </c>
      <c r="I2861" s="22" t="b">
        <f>IF(COUNTIF([1]!Form_Responses1[[#All],[Instagram account
(ex. idenel_official - Do not put "@")]], LOWER(A2861)) &gt; 0, TRUE, FALSE)</f>
        <v>0</v>
      </c>
      <c r="J2861" s="23"/>
      <c r="K2861" s="20"/>
      <c r="L2861" s="22" t="b">
        <v>0</v>
      </c>
      <c r="M2861" s="22" t="b">
        <v>0</v>
      </c>
      <c r="N2861" s="20"/>
      <c r="O2861" s="21" t="str">
        <f>IF(ISBLANK(Table1[[#This Row],[예약일(확정)]]),"",Table1[[#This Row],[예약일(확정)]]+7)</f>
        <v/>
      </c>
      <c r="P2861" s="20"/>
      <c r="Q2861" s="20"/>
      <c r="R2861" s="20"/>
      <c r="S2861" s="20"/>
      <c r="T2861" s="20"/>
      <c r="U2861" s="19"/>
    </row>
    <row r="2862" spans="1:21" ht="17">
      <c r="A2862" s="116" t="s">
        <v>1638</v>
      </c>
      <c r="B2862" s="112" t="s">
        <v>1637</v>
      </c>
      <c r="C2862" s="101"/>
      <c r="D2862" s="15" t="s">
        <v>4</v>
      </c>
      <c r="E2862" s="11" t="str">
        <f ca="1">IF(AND(J2862&lt;&gt;"", O2862&lt;&gt;"", TODAY() &gt; O2862, N2862=""), "포스팅 지연",
IF(N2862&lt;&gt;"", "포스팅 완료",
IF(M2862=TRUE, "시술 완료",
IF(L2862=TRUE, "콘텐츠 가이드 전송",
IF(NOT(ISBLANK(J2862)), "예약 확정",
IF(I2862=TRUE, "구글폼 회신",
IF(H2862=TRUE, "구글폼 전송",
IF(G2862=TRUE, "거절",
IF(F2862=TRUE, "회신 수신",
"태핑 완료 회신대기")))))
))))</f>
        <v>태핑 완료 회신대기</v>
      </c>
      <c r="F2862" s="13" t="b">
        <v>0</v>
      </c>
      <c r="G2862" s="13" t="b">
        <v>0</v>
      </c>
      <c r="H2862" s="13" t="b">
        <v>0</v>
      </c>
      <c r="I2862" s="13" t="b">
        <f>IF(COUNTIF([1]!Form_Responses1[[#All],[Instagram account
(ex. idenel_official - Do not put "@")]], LOWER(A2862)) &gt; 0, TRUE, FALSE)</f>
        <v>0</v>
      </c>
      <c r="J2862" s="14"/>
      <c r="K2862" s="11"/>
      <c r="L2862" s="13" t="b">
        <v>0</v>
      </c>
      <c r="M2862" s="13" t="b">
        <v>0</v>
      </c>
      <c r="N2862" s="11"/>
      <c r="O2862" s="12" t="str">
        <f>IF(ISBLANK(Table1[[#This Row],[예약일(확정)]]),"",Table1[[#This Row],[예약일(확정)]]+7)</f>
        <v/>
      </c>
      <c r="P2862" s="11"/>
      <c r="Q2862" s="11"/>
      <c r="R2862" s="11"/>
      <c r="S2862" s="11"/>
      <c r="T2862" s="11"/>
      <c r="U2862" s="10"/>
    </row>
    <row r="2863" spans="1:21" ht="17">
      <c r="A2863" s="119" t="s">
        <v>1636</v>
      </c>
      <c r="B2863" s="118" t="s">
        <v>1635</v>
      </c>
      <c r="C2863" s="117"/>
      <c r="D2863" s="24" t="s">
        <v>4</v>
      </c>
      <c r="E2863" s="20" t="str">
        <f ca="1">IF(AND(J2863&lt;&gt;"", O2863&lt;&gt;"", TODAY() &gt; O2863, N2863=""), "포스팅 지연",
IF(N2863&lt;&gt;"", "포스팅 완료",
IF(M2863=TRUE, "시술 완료",
IF(L2863=TRUE, "콘텐츠 가이드 전송",
IF(NOT(ISBLANK(J2863)), "예약 확정",
IF(I2863=TRUE, "구글폼 회신",
IF(H2863=TRUE, "구글폼 전송",
IF(G2863=TRUE, "거절",
IF(F2863=TRUE, "회신 수신",
"태핑 완료 회신대기")))))
))))</f>
        <v>태핑 완료 회신대기</v>
      </c>
      <c r="F2863" s="22" t="b">
        <v>0</v>
      </c>
      <c r="G2863" s="22" t="b">
        <v>0</v>
      </c>
      <c r="H2863" s="22" t="b">
        <v>0</v>
      </c>
      <c r="I2863" s="22" t="b">
        <f>IF(COUNTIF([1]!Form_Responses1[[#All],[Instagram account
(ex. idenel_official - Do not put "@")]], LOWER(A2863)) &gt; 0, TRUE, FALSE)</f>
        <v>0</v>
      </c>
      <c r="J2863" s="23"/>
      <c r="K2863" s="20"/>
      <c r="L2863" s="22" t="b">
        <v>0</v>
      </c>
      <c r="M2863" s="22" t="b">
        <v>0</v>
      </c>
      <c r="N2863" s="20"/>
      <c r="O2863" s="21" t="str">
        <f>IF(ISBLANK(Table1[[#This Row],[예약일(확정)]]),"",Table1[[#This Row],[예약일(확정)]]+7)</f>
        <v/>
      </c>
      <c r="P2863" s="20"/>
      <c r="Q2863" s="20"/>
      <c r="R2863" s="20"/>
      <c r="S2863" s="20"/>
      <c r="T2863" s="20"/>
      <c r="U2863" s="19"/>
    </row>
    <row r="2864" spans="1:21" ht="17">
      <c r="A2864" s="116" t="s">
        <v>1634</v>
      </c>
      <c r="B2864" s="112" t="s">
        <v>1633</v>
      </c>
      <c r="C2864" s="101"/>
      <c r="D2864" s="15" t="s">
        <v>4</v>
      </c>
      <c r="E2864" s="11" t="str">
        <f ca="1">IF(AND(J2864&lt;&gt;"", O2864&lt;&gt;"", TODAY() &gt; O2864, N2864=""), "포스팅 지연",
IF(N2864&lt;&gt;"", "포스팅 완료",
IF(M2864=TRUE, "시술 완료",
IF(L2864=TRUE, "콘텐츠 가이드 전송",
IF(NOT(ISBLANK(J2864)), "예약 확정",
IF(I2864=TRUE, "구글폼 회신",
IF(H2864=TRUE, "구글폼 전송",
IF(G2864=TRUE, "거절",
IF(F2864=TRUE, "회신 수신",
"태핑 완료 회신대기")))))
))))</f>
        <v>태핑 완료 회신대기</v>
      </c>
      <c r="F2864" s="13" t="b">
        <v>0</v>
      </c>
      <c r="G2864" s="13" t="b">
        <v>0</v>
      </c>
      <c r="H2864" s="13" t="b">
        <v>0</v>
      </c>
      <c r="I2864" s="13" t="b">
        <f>IF(COUNTIF([1]!Form_Responses1[[#All],[Instagram account
(ex. idenel_official - Do not put "@")]], LOWER(A2864)) &gt; 0, TRUE, FALSE)</f>
        <v>0</v>
      </c>
      <c r="J2864" s="14"/>
      <c r="K2864" s="11"/>
      <c r="L2864" s="13" t="b">
        <v>0</v>
      </c>
      <c r="M2864" s="13" t="b">
        <v>0</v>
      </c>
      <c r="N2864" s="11"/>
      <c r="O2864" s="12" t="str">
        <f>IF(ISBLANK(Table1[[#This Row],[예약일(확정)]]),"",Table1[[#This Row],[예약일(확정)]]+7)</f>
        <v/>
      </c>
      <c r="P2864" s="11"/>
      <c r="Q2864" s="11"/>
      <c r="R2864" s="11"/>
      <c r="S2864" s="11"/>
      <c r="T2864" s="11"/>
      <c r="U2864" s="10"/>
    </row>
    <row r="2865" spans="1:21" ht="17">
      <c r="A2865" s="114" t="s">
        <v>1632</v>
      </c>
      <c r="B2865" s="112"/>
      <c r="C2865" s="111"/>
      <c r="D2865" s="24" t="s">
        <v>2</v>
      </c>
      <c r="E2865" s="20" t="str">
        <f ca="1">IF(AND(J2865&lt;&gt;"", O2865&lt;&gt;"", TODAY() &gt; O2865, N2865=""), "포스팅 지연",
IF(N2865&lt;&gt;"", "포스팅 완료",
IF(M2865=TRUE, "시술 완료",
IF(L2865=TRUE, "콘텐츠 가이드 전송",
IF(NOT(ISBLANK(J2865)), "예약 확정",
IF(I2865=TRUE, "구글폼 회신",
IF(H2865=TRUE, "구글폼 전송",
IF(G2865=TRUE, "거절",
IF(F2865=TRUE, "회신 수신",
"태핑 완료 회신대기")))))
))))</f>
        <v>포스팅 완료</v>
      </c>
      <c r="F2865" s="22" t="b">
        <v>0</v>
      </c>
      <c r="G2865" s="22" t="b">
        <v>0</v>
      </c>
      <c r="H2865" s="22" t="b">
        <v>0</v>
      </c>
      <c r="I2865" s="22" t="b">
        <f>IF(COUNTIF([1]!Form_Responses1[[#All],[Instagram account
(ex. idenel_official - Do not put "@")]], LOWER(A2865)) &gt; 0, TRUE, FALSE)</f>
        <v>0</v>
      </c>
      <c r="J2865" s="23">
        <v>45889.625</v>
      </c>
      <c r="K2865" s="20" t="s">
        <v>339</v>
      </c>
      <c r="L2865" s="22" t="b">
        <v>0</v>
      </c>
      <c r="M2865" s="22" t="b">
        <v>0</v>
      </c>
      <c r="N2865" s="33" t="s">
        <v>1631</v>
      </c>
      <c r="O2865" s="21">
        <f>IF(ISBLANK(Table1[[#This Row],[예약일(확정)]]),"",Table1[[#This Row],[예약일(확정)]]+7)</f>
        <v>45896.625</v>
      </c>
      <c r="P2865" s="20"/>
      <c r="Q2865" s="20"/>
      <c r="R2865" s="20"/>
      <c r="S2865" s="20"/>
      <c r="T2865" s="20"/>
      <c r="U2865" s="19"/>
    </row>
    <row r="2866" spans="1:21" ht="17">
      <c r="A2866" s="115" t="s">
        <v>1630</v>
      </c>
      <c r="B2866" s="102"/>
      <c r="C2866" s="101"/>
      <c r="D2866" s="15" t="s">
        <v>2</v>
      </c>
      <c r="E2866" s="11" t="str">
        <f ca="1">IF(AND(J2866&lt;&gt;"", O2866&lt;&gt;"", TODAY() &gt; O2866, N2866=""), "포스팅 지연",
IF(N2866&lt;&gt;"", "포스팅 완료",
IF(M2866=TRUE, "시술 완료",
IF(L2866=TRUE, "콘텐츠 가이드 전송",
IF(NOT(ISBLANK(J2866)), "예약 확정",
IF(I2866=TRUE, "구글폼 회신",
IF(H2866=TRUE, "구글폼 전송",
IF(G2866=TRUE, "거절",
IF(F2866=TRUE, "회신 수신",
"태핑 완료 회신대기")))))
))))</f>
        <v>포스팅 완료</v>
      </c>
      <c r="F2866" s="13" t="b">
        <v>0</v>
      </c>
      <c r="G2866" s="13" t="b">
        <v>0</v>
      </c>
      <c r="H2866" s="13" t="b">
        <v>0</v>
      </c>
      <c r="I2866" s="13" t="b">
        <f>IF(COUNTIF([1]!Form_Responses1[[#All],[Instagram account
(ex. idenel_official - Do not put "@")]], LOWER(A2866)) &gt; 0, TRUE, FALSE)</f>
        <v>0</v>
      </c>
      <c r="J2866" s="14">
        <v>45885.541666666664</v>
      </c>
      <c r="K2866" s="11" t="s">
        <v>339</v>
      </c>
      <c r="L2866" s="13" t="b">
        <v>0</v>
      </c>
      <c r="M2866" s="13" t="b">
        <v>0</v>
      </c>
      <c r="N2866" s="58" t="s">
        <v>1629</v>
      </c>
      <c r="O2866" s="12">
        <f>IF(ISBLANK(Table1[[#This Row],[예약일(확정)]]),"",Table1[[#This Row],[예약일(확정)]]+7)</f>
        <v>45892.541666666664</v>
      </c>
      <c r="P2866" s="11"/>
      <c r="Q2866" s="11"/>
      <c r="R2866" s="11"/>
      <c r="S2866" s="11"/>
      <c r="T2866" s="58" t="s">
        <v>1628</v>
      </c>
      <c r="U2866" s="10"/>
    </row>
    <row r="2867" spans="1:21" ht="17">
      <c r="A2867" s="114" t="s">
        <v>1627</v>
      </c>
      <c r="B2867" s="112"/>
      <c r="C2867" s="111"/>
      <c r="D2867" s="24" t="s">
        <v>2</v>
      </c>
      <c r="E2867" s="20" t="str">
        <f ca="1">IF(AND(J2867&lt;&gt;"", O2867&lt;&gt;"", TODAY() &gt; O2867, N2867=""), "포스팅 지연",
IF(N2867&lt;&gt;"", "포스팅 완료",
IF(M2867=TRUE, "시술 완료",
IF(L2867=TRUE, "콘텐츠 가이드 전송",
IF(NOT(ISBLANK(J2867)), "예약 확정",
IF(I2867=TRUE, "구글폼 회신",
IF(H2867=TRUE, "구글폼 전송",
IF(G2867=TRUE, "거절",
IF(F2867=TRUE, "회신 수신",
"태핑 완료 회신대기")))))
))))</f>
        <v>포스팅 완료</v>
      </c>
      <c r="F2867" s="22" t="b">
        <v>0</v>
      </c>
      <c r="G2867" s="22" t="b">
        <v>0</v>
      </c>
      <c r="H2867" s="22" t="b">
        <v>0</v>
      </c>
      <c r="I2867" s="22" t="b">
        <f>IF(COUNTIF([1]!Form_Responses1[[#All],[Instagram account
(ex. idenel_official - Do not put "@")]], LOWER(A2867)) &gt; 0, TRUE, FALSE)</f>
        <v>0</v>
      </c>
      <c r="J2867" s="23">
        <v>45881.645833333336</v>
      </c>
      <c r="K2867" s="20" t="s">
        <v>111</v>
      </c>
      <c r="L2867" s="22" t="b">
        <v>0</v>
      </c>
      <c r="M2867" s="22" t="b">
        <v>0</v>
      </c>
      <c r="N2867" s="33" t="s">
        <v>1626</v>
      </c>
      <c r="O2867" s="21">
        <f>IF(ISBLANK(Table1[[#This Row],[예약일(확정)]]),"",Table1[[#This Row],[예약일(확정)]]+7)</f>
        <v>45888.645833333336</v>
      </c>
      <c r="P2867" s="20"/>
      <c r="Q2867" s="20"/>
      <c r="R2867" s="20"/>
      <c r="S2867" s="20"/>
      <c r="T2867" s="20"/>
      <c r="U2867" s="19"/>
    </row>
    <row r="2868" spans="1:21" ht="17">
      <c r="A2868" s="52" t="s">
        <v>1625</v>
      </c>
      <c r="B2868" s="102"/>
      <c r="C2868" s="101"/>
      <c r="D2868" s="15" t="s">
        <v>2</v>
      </c>
      <c r="E2868" s="11" t="str">
        <f ca="1">IF(AND(J2868&lt;&gt;"", O2868&lt;&gt;"", TODAY() &gt; O2868, N2868=""), "포스팅 지연",
IF(N2868&lt;&gt;"", "포스팅 완료",
IF(M2868=TRUE, "시술 완료",
IF(L2868=TRUE, "콘텐츠 가이드 전송",
IF(NOT(ISBLANK(J2868)), "예약 확정",
IF(I2868=TRUE, "구글폼 회신",
IF(H2868=TRUE, "구글폼 전송",
IF(G2868=TRUE, "거절",
IF(F2868=TRUE, "회신 수신",
"태핑 완료 회신대기")))))
))))</f>
        <v>포스팅 지연</v>
      </c>
      <c r="F2868" s="13" t="b">
        <v>0</v>
      </c>
      <c r="G2868" s="13" t="b">
        <v>0</v>
      </c>
      <c r="H2868" s="13" t="b">
        <v>0</v>
      </c>
      <c r="I2868" s="13" t="b">
        <f>IF(COUNTIF([1]!Form_Responses1[[#All],[Instagram account
(ex. idenel_official - Do not put "@")]], LOWER(A2868)) &gt; 0, TRUE, FALSE)</f>
        <v>0</v>
      </c>
      <c r="J2868" s="14">
        <v>45891.625</v>
      </c>
      <c r="K2868" s="11"/>
      <c r="L2868" s="13" t="b">
        <v>0</v>
      </c>
      <c r="M2868" s="13" t="b">
        <v>0</v>
      </c>
      <c r="N2868" s="11"/>
      <c r="O2868" s="12">
        <f>IF(ISBLANK(Table1[[#This Row],[예약일(확정)]]),"",Table1[[#This Row],[예약일(확정)]]+7)</f>
        <v>45898.625</v>
      </c>
      <c r="P2868" s="11"/>
      <c r="Q2868" s="11"/>
      <c r="R2868" s="11"/>
      <c r="S2868" s="11"/>
      <c r="T2868" s="11"/>
      <c r="U2868" s="10"/>
    </row>
    <row r="2869" spans="1:21" ht="17">
      <c r="A2869" s="53" t="s">
        <v>1624</v>
      </c>
      <c r="B2869" s="112"/>
      <c r="C2869" s="111"/>
      <c r="D2869" s="24" t="s">
        <v>2</v>
      </c>
      <c r="E2869" s="20" t="str">
        <f ca="1">IF(AND(J2869&lt;&gt;"", O2869&lt;&gt;"", TODAY() &gt; O2869, N2869=""), "포스팅 지연",
IF(N2869&lt;&gt;"", "포스팅 완료",
IF(M2869=TRUE, "시술 완료",
IF(L2869=TRUE, "콘텐츠 가이드 전송",
IF(NOT(ISBLANK(J2869)), "예약 확정",
IF(I2869=TRUE, "구글폼 회신",
IF(H2869=TRUE, "구글폼 전송",
IF(G2869=TRUE, "거절",
IF(F2869=TRUE, "회신 수신",
"태핑 완료 회신대기")))))
))))</f>
        <v>포스팅 지연</v>
      </c>
      <c r="F2869" s="22" t="b">
        <v>0</v>
      </c>
      <c r="G2869" s="22" t="b">
        <v>0</v>
      </c>
      <c r="H2869" s="22" t="b">
        <v>0</v>
      </c>
      <c r="I2869" s="22" t="b">
        <f>IF(COUNTIF([1]!Form_Responses1[[#All],[Instagram account
(ex. idenel_official - Do not put "@")]], LOWER(A2869)) &gt; 0, TRUE, FALSE)</f>
        <v>0</v>
      </c>
      <c r="J2869" s="23">
        <v>45885.458333333336</v>
      </c>
      <c r="K2869" s="20" t="s">
        <v>339</v>
      </c>
      <c r="L2869" s="22" t="b">
        <v>0</v>
      </c>
      <c r="M2869" s="22" t="b">
        <v>0</v>
      </c>
      <c r="N2869" s="20"/>
      <c r="O2869" s="21">
        <f>IF(ISBLANK(Table1[[#This Row],[예약일(확정)]]),"",Table1[[#This Row],[예약일(확정)]]+7)</f>
        <v>45892.458333333336</v>
      </c>
      <c r="P2869" s="20"/>
      <c r="Q2869" s="20"/>
      <c r="R2869" s="20"/>
      <c r="S2869" s="20"/>
      <c r="T2869" s="20"/>
      <c r="U2869" s="19"/>
    </row>
    <row r="2870" spans="1:21" ht="17">
      <c r="A2870" s="103" t="s">
        <v>1623</v>
      </c>
      <c r="B2870" s="102" t="s">
        <v>1622</v>
      </c>
      <c r="C2870" s="101"/>
      <c r="D2870" s="15" t="s">
        <v>269</v>
      </c>
      <c r="E2870" s="11" t="str">
        <f ca="1">IF(AND(J2870&lt;&gt;"", O2870&lt;&gt;"", TODAY() &gt; O2870, N2870=""), "포스팅 지연",
IF(N2870&lt;&gt;"", "포스팅 완료",
IF(M2870=TRUE, "시술 완료",
IF(L2870=TRUE, "콘텐츠 가이드 전송",
IF(NOT(ISBLANK(J2870)), "예약 확정",
IF(I2870=TRUE, "구글폼 회신",
IF(H2870=TRUE, "구글폼 전송",
IF(G2870=TRUE, "거절",
IF(F2870=TRUE, "회신 수신",
"태핑 완료 회신대기")))))
))))</f>
        <v>태핑 완료 회신대기</v>
      </c>
      <c r="F2870" s="13" t="b">
        <v>0</v>
      </c>
      <c r="G2870" s="13" t="b">
        <v>0</v>
      </c>
      <c r="H2870" s="13" t="b">
        <v>0</v>
      </c>
      <c r="I2870" s="13" t="b">
        <f>IF(COUNTIF([1]!Form_Responses1[[#All],[Instagram account
(ex. idenel_official - Do not put "@")]], LOWER(A2870)) &gt; 0, TRUE, FALSE)</f>
        <v>0</v>
      </c>
      <c r="J2870" s="14"/>
      <c r="K2870" s="11"/>
      <c r="L2870" s="13" t="b">
        <v>0</v>
      </c>
      <c r="M2870" s="13" t="b">
        <v>0</v>
      </c>
      <c r="N2870" s="11"/>
      <c r="O2870" s="12" t="str">
        <f>IF(ISBLANK(Table1[[#This Row],[예약일(확정)]]),"",Table1[[#This Row],[예약일(확정)]]+7)</f>
        <v/>
      </c>
      <c r="P2870" s="11"/>
      <c r="Q2870" s="11"/>
      <c r="R2870" s="11"/>
      <c r="S2870" s="11"/>
      <c r="T2870" s="11"/>
      <c r="U2870" s="10"/>
    </row>
    <row r="2871" spans="1:21" ht="17">
      <c r="A2871" s="113" t="s">
        <v>1621</v>
      </c>
      <c r="B2871" s="112"/>
      <c r="C2871" s="111"/>
      <c r="D2871" s="24" t="s">
        <v>269</v>
      </c>
      <c r="E2871" s="20" t="str">
        <f ca="1">IF(AND(J2871&lt;&gt;"", O2871&lt;&gt;"", TODAY() &gt; O2871, N2871=""), "포스팅 지연",
IF(N2871&lt;&gt;"", "포스팅 완료",
IF(M2871=TRUE, "시술 완료",
IF(L2871=TRUE, "콘텐츠 가이드 전송",
IF(NOT(ISBLANK(J2871)), "예약 확정",
IF(I2871=TRUE, "구글폼 회신",
IF(H2871=TRUE, "구글폼 전송",
IF(G2871=TRUE, "거절",
IF(F2871=TRUE, "회신 수신",
"태핑 완료 회신대기")))))
))))</f>
        <v>회신 수신</v>
      </c>
      <c r="F2871" s="22" t="b">
        <v>1</v>
      </c>
      <c r="G2871" s="22" t="b">
        <v>0</v>
      </c>
      <c r="H2871" s="22" t="b">
        <v>0</v>
      </c>
      <c r="I2871" s="22" t="b">
        <f>IF(COUNTIF([1]!Form_Responses1[[#All],[Instagram account
(ex. idenel_official - Do not put "@")]], LOWER(A2871)) &gt; 0, TRUE, FALSE)</f>
        <v>0</v>
      </c>
      <c r="J2871" s="23"/>
      <c r="K2871" s="20"/>
      <c r="L2871" s="22" t="b">
        <v>0</v>
      </c>
      <c r="M2871" s="22" t="b">
        <v>0</v>
      </c>
      <c r="N2871" s="20"/>
      <c r="O2871" s="21" t="str">
        <f>IF(ISBLANK(Table1[[#This Row],[예약일(확정)]]),"",Table1[[#This Row],[예약일(확정)]]+7)</f>
        <v/>
      </c>
      <c r="P2871" s="20"/>
      <c r="Q2871" s="20"/>
      <c r="R2871" s="20"/>
      <c r="S2871" s="20"/>
      <c r="T2871" s="20"/>
      <c r="U2871" s="19"/>
    </row>
    <row r="2872" spans="1:21" ht="17">
      <c r="A2872" s="103" t="s">
        <v>1620</v>
      </c>
      <c r="B2872" s="102"/>
      <c r="C2872" s="101"/>
      <c r="D2872" s="15" t="s">
        <v>269</v>
      </c>
      <c r="E2872" s="11" t="str">
        <f ca="1">IF(AND(J2872&lt;&gt;"", O2872&lt;&gt;"", TODAY() &gt; O2872, N2872=""), "포스팅 지연",
IF(N2872&lt;&gt;"", "포스팅 완료",
IF(M2872=TRUE, "시술 완료",
IF(L2872=TRUE, "콘텐츠 가이드 전송",
IF(NOT(ISBLANK(J2872)), "예약 확정",
IF(I2872=TRUE, "구글폼 회신",
IF(H2872=TRUE, "구글폼 전송",
IF(G2872=TRUE, "거절",
IF(F2872=TRUE, "회신 수신",
"태핑 완료 회신대기")))))
))))</f>
        <v>구글폼 전송</v>
      </c>
      <c r="F2872" s="13" t="b">
        <v>1</v>
      </c>
      <c r="G2872" s="13" t="b">
        <v>0</v>
      </c>
      <c r="H2872" s="13" t="b">
        <v>1</v>
      </c>
      <c r="I2872" s="13" t="b">
        <f>IF(COUNTIF([1]!Form_Responses1[[#All],[Instagram account
(ex. idenel_official - Do not put "@")]], LOWER(A2872)) &gt; 0, TRUE, FALSE)</f>
        <v>0</v>
      </c>
      <c r="J2872" s="14"/>
      <c r="K2872" s="11"/>
      <c r="L2872" s="13" t="b">
        <v>0</v>
      </c>
      <c r="M2872" s="13" t="b">
        <v>0</v>
      </c>
      <c r="N2872" s="11"/>
      <c r="O2872" s="12" t="str">
        <f>IF(ISBLANK(Table1[[#This Row],[예약일(확정)]]),"",Table1[[#This Row],[예약일(확정)]]+7)</f>
        <v/>
      </c>
      <c r="P2872" s="11"/>
      <c r="Q2872" s="11"/>
      <c r="R2872" s="11"/>
      <c r="S2872" s="11"/>
      <c r="T2872" s="11"/>
      <c r="U2872" s="10"/>
    </row>
    <row r="2873" spans="1:21" ht="17">
      <c r="A2873" s="113" t="s">
        <v>1619</v>
      </c>
      <c r="B2873" s="112"/>
      <c r="C2873" s="111"/>
      <c r="D2873" s="24" t="s">
        <v>269</v>
      </c>
      <c r="E2873" s="20" t="str">
        <f ca="1">IF(AND(J2873&lt;&gt;"", O2873&lt;&gt;"", TODAY() &gt; O2873, N2873=""), "포스팅 지연",
IF(N2873&lt;&gt;"", "포스팅 완료",
IF(M2873=TRUE, "시술 완료",
IF(L2873=TRUE, "콘텐츠 가이드 전송",
IF(NOT(ISBLANK(J2873)), "예약 확정",
IF(I2873=TRUE, "구글폼 회신",
IF(H2873=TRUE, "구글폼 전송",
IF(G2873=TRUE, "거절",
IF(F2873=TRUE, "회신 수신",
"태핑 완료 회신대기")))))
))))</f>
        <v>회신 수신</v>
      </c>
      <c r="F2873" s="22" t="b">
        <v>1</v>
      </c>
      <c r="G2873" s="22" t="b">
        <v>0</v>
      </c>
      <c r="H2873" s="22" t="b">
        <v>0</v>
      </c>
      <c r="I2873" s="22" t="b">
        <f>IF(COUNTIF([1]!Form_Responses1[[#All],[Instagram account
(ex. idenel_official - Do not put "@")]], LOWER(A2873)) &gt; 0, TRUE, FALSE)</f>
        <v>0</v>
      </c>
      <c r="J2873" s="23"/>
      <c r="K2873" s="20"/>
      <c r="L2873" s="22" t="b">
        <v>0</v>
      </c>
      <c r="M2873" s="22" t="b">
        <v>0</v>
      </c>
      <c r="N2873" s="20"/>
      <c r="O2873" s="21" t="str">
        <f>IF(ISBLANK(Table1[[#This Row],[예약일(확정)]]),"",Table1[[#This Row],[예약일(확정)]]+7)</f>
        <v/>
      </c>
      <c r="P2873" s="20"/>
      <c r="Q2873" s="20"/>
      <c r="R2873" s="20"/>
      <c r="S2873" s="20"/>
      <c r="T2873" s="20"/>
      <c r="U2873" s="19"/>
    </row>
    <row r="2874" spans="1:21" ht="17">
      <c r="A2874" s="52" t="s">
        <v>1618</v>
      </c>
      <c r="B2874" s="102"/>
      <c r="C2874" s="101"/>
      <c r="D2874" s="15" t="s">
        <v>269</v>
      </c>
      <c r="E2874" s="11" t="str">
        <f ca="1">IF(AND(J2874&lt;&gt;"", O2874&lt;&gt;"", TODAY() &gt; O2874, N2874=""), "포스팅 지연",
IF(N2874&lt;&gt;"", "포스팅 완료",
IF(M2874=TRUE, "시술 완료",
IF(L2874=TRUE, "콘텐츠 가이드 전송",
IF(NOT(ISBLANK(J2874)), "예약 확정",
IF(I2874=TRUE, "구글폼 회신",
IF(H2874=TRUE, "구글폼 전송",
IF(G2874=TRUE, "거절",
IF(F2874=TRUE, "회신 수신",
"태핑 완료 회신대기")))))
))))</f>
        <v>포스팅 완료</v>
      </c>
      <c r="F2874" s="13" t="b">
        <v>1</v>
      </c>
      <c r="G2874" s="13" t="b">
        <v>0</v>
      </c>
      <c r="H2874" s="13" t="b">
        <v>1</v>
      </c>
      <c r="I2874" s="13" t="b">
        <f>IF(COUNTIF([1]!Form_Responses1[[#All],[Instagram account
(ex. idenel_official - Do not put "@")]], LOWER(A2874)) &gt; 0, TRUE, FALSE)</f>
        <v>0</v>
      </c>
      <c r="J2874" s="14">
        <v>45889.666666666664</v>
      </c>
      <c r="K2874" s="11" t="s">
        <v>1</v>
      </c>
      <c r="L2874" s="13" t="b">
        <v>0</v>
      </c>
      <c r="M2874" s="13" t="b">
        <v>0</v>
      </c>
      <c r="N2874" s="58" t="s">
        <v>1617</v>
      </c>
      <c r="O2874" s="12">
        <f>IF(ISBLANK(Table1[[#This Row],[예약일(확정)]]),"",Table1[[#This Row],[예약일(확정)]]+7)</f>
        <v>45896.666666666664</v>
      </c>
      <c r="P2874" s="11"/>
      <c r="Q2874" s="11"/>
      <c r="R2874" s="11"/>
      <c r="S2874" s="11"/>
      <c r="T2874" s="11"/>
      <c r="U2874" s="10"/>
    </row>
    <row r="2875" spans="1:21" ht="17">
      <c r="A2875" s="113" t="s">
        <v>1616</v>
      </c>
      <c r="B2875" s="112"/>
      <c r="C2875" s="111"/>
      <c r="D2875" s="24" t="s">
        <v>269</v>
      </c>
      <c r="E2875" s="20" t="str">
        <f ca="1">IF(AND(J2875&lt;&gt;"", O2875&lt;&gt;"", TODAY() &gt; O2875, N2875=""), "포스팅 지연",
IF(N2875&lt;&gt;"", "포스팅 완료",
IF(M2875=TRUE, "시술 완료",
IF(L2875=TRUE, "콘텐츠 가이드 전송",
IF(NOT(ISBLANK(J2875)), "예약 확정",
IF(I2875=TRUE, "구글폼 회신",
IF(H2875=TRUE, "구글폼 전송",
IF(G2875=TRUE, "거절",
IF(F2875=TRUE, "회신 수신",
"태핑 완료 회신대기")))))
))))</f>
        <v>회신 수신</v>
      </c>
      <c r="F2875" s="22" t="b">
        <v>1</v>
      </c>
      <c r="G2875" s="22" t="b">
        <v>0</v>
      </c>
      <c r="H2875" s="22" t="b">
        <v>0</v>
      </c>
      <c r="I2875" s="22" t="b">
        <f>IF(COUNTIF([1]!Form_Responses1[[#All],[Instagram account
(ex. idenel_official - Do not put "@")]], LOWER(A2875)) &gt; 0, TRUE, FALSE)</f>
        <v>0</v>
      </c>
      <c r="J2875" s="23"/>
      <c r="K2875" s="20"/>
      <c r="L2875" s="22" t="b">
        <v>0</v>
      </c>
      <c r="M2875" s="22" t="b">
        <v>0</v>
      </c>
      <c r="N2875" s="20"/>
      <c r="O2875" s="21" t="str">
        <f>IF(ISBLANK(Table1[[#This Row],[예약일(확정)]]),"",Table1[[#This Row],[예약일(확정)]]+7)</f>
        <v/>
      </c>
      <c r="P2875" s="20"/>
      <c r="Q2875" s="20"/>
      <c r="R2875" s="20"/>
      <c r="S2875" s="20"/>
      <c r="T2875" s="20"/>
      <c r="U2875" s="19"/>
    </row>
    <row r="2876" spans="1:21" ht="17">
      <c r="A2876" s="52" t="s">
        <v>1615</v>
      </c>
      <c r="B2876" s="102"/>
      <c r="C2876" s="101"/>
      <c r="D2876" s="15" t="s">
        <v>269</v>
      </c>
      <c r="E2876" s="11" t="str">
        <f ca="1">IF(AND(J2876&lt;&gt;"", O2876&lt;&gt;"", TODAY() &gt; O2876, N2876=""), "포스팅 지연",
IF(N2876&lt;&gt;"", "포스팅 완료",
IF(M2876=TRUE, "시술 완료",
IF(L2876=TRUE, "콘텐츠 가이드 전송",
IF(NOT(ISBLANK(J2876)), "예약 확정",
IF(I2876=TRUE, "구글폼 회신",
IF(H2876=TRUE, "구글폼 전송",
IF(G2876=TRUE, "거절",
IF(F2876=TRUE, "회신 수신",
"태핑 완료 회신대기")))))
))))</f>
        <v>회신 수신</v>
      </c>
      <c r="F2876" s="13" t="b">
        <v>1</v>
      </c>
      <c r="G2876" s="13" t="b">
        <v>0</v>
      </c>
      <c r="H2876" s="13" t="b">
        <v>0</v>
      </c>
      <c r="I2876" s="13" t="b">
        <f>IF(COUNTIF([1]!Form_Responses1[[#All],[Instagram account
(ex. idenel_official - Do not put "@")]], LOWER(A2876)) &gt; 0, TRUE, FALSE)</f>
        <v>0</v>
      </c>
      <c r="J2876" s="14"/>
      <c r="K2876" s="11"/>
      <c r="L2876" s="13" t="b">
        <v>0</v>
      </c>
      <c r="M2876" s="13" t="b">
        <v>0</v>
      </c>
      <c r="N2876" s="11"/>
      <c r="O2876" s="12" t="str">
        <f>IF(ISBLANK(Table1[[#This Row],[예약일(확정)]]),"",Table1[[#This Row],[예약일(확정)]]+7)</f>
        <v/>
      </c>
      <c r="P2876" s="11"/>
      <c r="Q2876" s="11"/>
      <c r="R2876" s="11"/>
      <c r="S2876" s="11"/>
      <c r="T2876" s="11"/>
      <c r="U2876" s="10"/>
    </row>
    <row r="2877" spans="1:21" ht="17">
      <c r="A2877" s="53" t="s">
        <v>1614</v>
      </c>
      <c r="B2877" s="112"/>
      <c r="C2877" s="111"/>
      <c r="D2877" s="24" t="s">
        <v>269</v>
      </c>
      <c r="E2877" s="20" t="str">
        <f ca="1">IF(AND(J2877&lt;&gt;"", O2877&lt;&gt;"", TODAY() &gt; O2877, N2877=""), "포스팅 지연",
IF(N2877&lt;&gt;"", "포스팅 완료",
IF(M2877=TRUE, "시술 완료",
IF(L2877=TRUE, "콘텐츠 가이드 전송",
IF(NOT(ISBLANK(J2877)), "예약 확정",
IF(I2877=TRUE, "구글폼 회신",
IF(H2877=TRUE, "구글폼 전송",
IF(G2877=TRUE, "거절",
IF(F2877=TRUE, "회신 수신",
"태핑 완료 회신대기")))))
))))</f>
        <v>포스팅 완료</v>
      </c>
      <c r="F2877" s="22" t="b">
        <v>1</v>
      </c>
      <c r="G2877" s="22" t="b">
        <v>0</v>
      </c>
      <c r="H2877" s="22" t="b">
        <v>1</v>
      </c>
      <c r="I2877" s="22" t="b">
        <f>IF(COUNTIF([1]!Form_Responses1[[#All],[Instagram account
(ex. idenel_official - Do not put "@")]], LOWER(A2877)) &gt; 0, TRUE, FALSE)</f>
        <v>0</v>
      </c>
      <c r="J2877" s="23">
        <v>45889.583333333336</v>
      </c>
      <c r="K2877" s="20" t="s">
        <v>111</v>
      </c>
      <c r="L2877" s="22" t="b">
        <v>0</v>
      </c>
      <c r="M2877" s="22" t="b">
        <v>0</v>
      </c>
      <c r="N2877" s="33" t="s">
        <v>1613</v>
      </c>
      <c r="O2877" s="21">
        <f>IF(ISBLANK(Table1[[#This Row],[예약일(확정)]]),"",Table1[[#This Row],[예약일(확정)]]+7)</f>
        <v>45896.583333333336</v>
      </c>
      <c r="P2877" s="20" t="s">
        <v>0</v>
      </c>
      <c r="Q2877" s="20"/>
      <c r="R2877" s="20"/>
      <c r="S2877" s="20"/>
      <c r="T2877" s="20"/>
      <c r="U2877" s="19"/>
    </row>
    <row r="2878" spans="1:21" ht="17">
      <c r="A2878" s="103" t="s">
        <v>1612</v>
      </c>
      <c r="B2878" s="102"/>
      <c r="C2878" s="101"/>
      <c r="D2878" s="15" t="s">
        <v>269</v>
      </c>
      <c r="E2878" s="11" t="str">
        <f ca="1">IF(AND(J2878&lt;&gt;"", O2878&lt;&gt;"", TODAY() &gt; O2878, N2878=""), "포스팅 지연",
IF(N2878&lt;&gt;"", "포스팅 완료",
IF(M2878=TRUE, "시술 완료",
IF(L2878=TRUE, "콘텐츠 가이드 전송",
IF(NOT(ISBLANK(J2878)), "예약 확정",
IF(I2878=TRUE, "구글폼 회신",
IF(H2878=TRUE, "구글폼 전송",
IF(G2878=TRUE, "거절",
IF(F2878=TRUE, "회신 수신",
"태핑 완료 회신대기")))))
))))</f>
        <v>태핑 완료 회신대기</v>
      </c>
      <c r="F2878" s="13" t="b">
        <v>0</v>
      </c>
      <c r="G2878" s="13" t="b">
        <v>0</v>
      </c>
      <c r="H2878" s="13" t="b">
        <v>0</v>
      </c>
      <c r="I2878" s="13" t="b">
        <f>IF(COUNTIF([1]!Form_Responses1[[#All],[Instagram account
(ex. idenel_official - Do not put "@")]], LOWER(A2878)) &gt; 0, TRUE, FALSE)</f>
        <v>0</v>
      </c>
      <c r="J2878" s="14"/>
      <c r="K2878" s="11"/>
      <c r="L2878" s="13" t="b">
        <v>0</v>
      </c>
      <c r="M2878" s="13" t="b">
        <v>0</v>
      </c>
      <c r="N2878" s="11"/>
      <c r="O2878" s="12" t="str">
        <f>IF(ISBLANK(Table1[[#This Row],[예약일(확정)]]),"",Table1[[#This Row],[예약일(확정)]]+7)</f>
        <v/>
      </c>
      <c r="P2878" s="11"/>
      <c r="Q2878" s="11"/>
      <c r="R2878" s="11"/>
      <c r="S2878" s="11"/>
      <c r="T2878" s="11"/>
      <c r="U2878" s="10"/>
    </row>
    <row r="2879" spans="1:21" ht="17">
      <c r="A2879" s="113" t="s">
        <v>1611</v>
      </c>
      <c r="B2879" s="112"/>
      <c r="C2879" s="111"/>
      <c r="D2879" s="24" t="s">
        <v>269</v>
      </c>
      <c r="E2879" s="20" t="str">
        <f ca="1">IF(AND(J2879&lt;&gt;"", O2879&lt;&gt;"", TODAY() &gt; O2879, N2879=""), "포스팅 지연",
IF(N2879&lt;&gt;"", "포스팅 완료",
IF(M2879=TRUE, "시술 완료",
IF(L2879=TRUE, "콘텐츠 가이드 전송",
IF(NOT(ISBLANK(J2879)), "예약 확정",
IF(I2879=TRUE, "구글폼 회신",
IF(H2879=TRUE, "구글폼 전송",
IF(G2879=TRUE, "거절",
IF(F2879=TRUE, "회신 수신",
"태핑 완료 회신대기")))))
))))</f>
        <v>회신 수신</v>
      </c>
      <c r="F2879" s="22" t="b">
        <v>1</v>
      </c>
      <c r="G2879" s="22" t="b">
        <v>0</v>
      </c>
      <c r="H2879" s="22" t="b">
        <v>0</v>
      </c>
      <c r="I2879" s="22" t="b">
        <f>IF(COUNTIF([1]!Form_Responses1[[#All],[Instagram account
(ex. idenel_official - Do not put "@")]], LOWER(A2879)) &gt; 0, TRUE, FALSE)</f>
        <v>0</v>
      </c>
      <c r="J2879" s="23"/>
      <c r="K2879" s="20"/>
      <c r="L2879" s="22" t="b">
        <v>0</v>
      </c>
      <c r="M2879" s="22" t="b">
        <v>0</v>
      </c>
      <c r="N2879" s="20"/>
      <c r="O2879" s="21" t="str">
        <f>IF(ISBLANK(Table1[[#This Row],[예약일(확정)]]),"",Table1[[#This Row],[예약일(확정)]]+7)</f>
        <v/>
      </c>
      <c r="P2879" s="20"/>
      <c r="Q2879" s="20"/>
      <c r="R2879" s="20"/>
      <c r="S2879" s="20"/>
      <c r="T2879" s="20"/>
      <c r="U2879" s="19"/>
    </row>
    <row r="2880" spans="1:21" ht="17">
      <c r="A2880" s="52" t="s">
        <v>259</v>
      </c>
      <c r="B2880" s="102"/>
      <c r="C2880" s="101"/>
      <c r="D2880" s="15" t="s">
        <v>269</v>
      </c>
      <c r="E2880" s="11" t="str">
        <f ca="1">IF(AND(J2880&lt;&gt;"", O2880&lt;&gt;"", TODAY() &gt; O2880, N2880=""), "포스팅 지연",
IF(N2880&lt;&gt;"", "포스팅 완료",
IF(M2880=TRUE, "시술 완료",
IF(L2880=TRUE, "콘텐츠 가이드 전송",
IF(NOT(ISBLANK(J2880)), "예약 확정",
IF(I2880=TRUE, "구글폼 회신",
IF(H2880=TRUE, "구글폼 전송",
IF(G2880=TRUE, "거절",
IF(F2880=TRUE, "회신 수신",
"태핑 완료 회신대기")))))
))))</f>
        <v>회신 수신</v>
      </c>
      <c r="F2880" s="13" t="b">
        <v>1</v>
      </c>
      <c r="G2880" s="13" t="b">
        <v>0</v>
      </c>
      <c r="H2880" s="13" t="b">
        <v>0</v>
      </c>
      <c r="I2880" s="13" t="b">
        <f>IF(COUNTIF([1]!Form_Responses1[[#All],[Instagram account
(ex. idenel_official - Do not put "@")]], LOWER(A2880)) &gt; 0, TRUE, FALSE)</f>
        <v>0</v>
      </c>
      <c r="J2880" s="14"/>
      <c r="K2880" s="11"/>
      <c r="L2880" s="13" t="b">
        <v>0</v>
      </c>
      <c r="M2880" s="13" t="b">
        <v>0</v>
      </c>
      <c r="N2880" s="11"/>
      <c r="O2880" s="12" t="str">
        <f>IF(ISBLANK(Table1[[#This Row],[예약일(확정)]]),"",Table1[[#This Row],[예약일(확정)]]+7)</f>
        <v/>
      </c>
      <c r="P2880" s="11"/>
      <c r="Q2880" s="11"/>
      <c r="R2880" s="11"/>
      <c r="S2880" s="11"/>
      <c r="T2880" s="11"/>
      <c r="U2880" s="10"/>
    </row>
    <row r="2881" spans="1:21" ht="17">
      <c r="A2881" s="113" t="s">
        <v>1610</v>
      </c>
      <c r="B2881" s="112"/>
      <c r="C2881" s="111"/>
      <c r="D2881" s="24" t="s">
        <v>269</v>
      </c>
      <c r="E2881" s="20" t="str">
        <f ca="1">IF(AND(J2881&lt;&gt;"", O2881&lt;&gt;"", TODAY() &gt; O2881, N2881=""), "포스팅 지연",
IF(N2881&lt;&gt;"", "포스팅 완료",
IF(M2881=TRUE, "시술 완료",
IF(L2881=TRUE, "콘텐츠 가이드 전송",
IF(NOT(ISBLANK(J2881)), "예약 확정",
IF(I2881=TRUE, "구글폼 회신",
IF(H2881=TRUE, "구글폼 전송",
IF(G2881=TRUE, "거절",
IF(F2881=TRUE, "회신 수신",
"태핑 완료 회신대기")))))
))))</f>
        <v>포스팅 지연</v>
      </c>
      <c r="F2881" s="22" t="b">
        <v>1</v>
      </c>
      <c r="G2881" s="22" t="b">
        <v>0</v>
      </c>
      <c r="H2881" s="22" t="b">
        <v>1</v>
      </c>
      <c r="I2881" s="22" t="b">
        <f>IF(COUNTIF([1]!Form_Responses1[[#All],[Instagram account
(ex. idenel_official - Do not put "@")]], LOWER(A2881)) &gt; 0, TRUE, FALSE)</f>
        <v>0</v>
      </c>
      <c r="J2881" s="23">
        <v>45903.416666666664</v>
      </c>
      <c r="K2881" s="20"/>
      <c r="L2881" s="22" t="b">
        <v>0</v>
      </c>
      <c r="M2881" s="22" t="b">
        <v>0</v>
      </c>
      <c r="N2881" s="20"/>
      <c r="O2881" s="21">
        <f>IF(ISBLANK(Table1[[#This Row],[예약일(확정)]]),"",Table1[[#This Row],[예약일(확정)]]+7)</f>
        <v>45910.416666666664</v>
      </c>
      <c r="P2881" s="20" t="s">
        <v>0</v>
      </c>
      <c r="Q2881" s="20"/>
      <c r="R2881" s="20"/>
      <c r="S2881" s="20"/>
      <c r="T2881" s="20"/>
      <c r="U2881" s="19"/>
    </row>
    <row r="2882" spans="1:21" ht="17">
      <c r="A2882" s="103" t="s">
        <v>1609</v>
      </c>
      <c r="B2882" s="102"/>
      <c r="C2882" s="101"/>
      <c r="D2882" s="15" t="s">
        <v>269</v>
      </c>
      <c r="E2882" s="11" t="str">
        <f ca="1">IF(AND(J2882&lt;&gt;"", O2882&lt;&gt;"", TODAY() &gt; O2882, N2882=""), "포스팅 지연",
IF(N2882&lt;&gt;"", "포스팅 완료",
IF(M2882=TRUE, "시술 완료",
IF(L2882=TRUE, "콘텐츠 가이드 전송",
IF(NOT(ISBLANK(J2882)), "예약 확정",
IF(I2882=TRUE, "구글폼 회신",
IF(H2882=TRUE, "구글폼 전송",
IF(G2882=TRUE, "거절",
IF(F2882=TRUE, "회신 수신",
"태핑 완료 회신대기")))))
))))</f>
        <v>태핑 완료 회신대기</v>
      </c>
      <c r="F2882" s="13" t="b">
        <v>0</v>
      </c>
      <c r="G2882" s="13" t="b">
        <v>0</v>
      </c>
      <c r="H2882" s="13" t="b">
        <v>0</v>
      </c>
      <c r="I2882" s="13" t="b">
        <f>IF(COUNTIF([1]!Form_Responses1[[#All],[Instagram account
(ex. idenel_official - Do not put "@")]], LOWER(A2882)) &gt; 0, TRUE, FALSE)</f>
        <v>0</v>
      </c>
      <c r="J2882" s="14"/>
      <c r="K2882" s="11"/>
      <c r="L2882" s="13" t="b">
        <v>0</v>
      </c>
      <c r="M2882" s="13" t="b">
        <v>0</v>
      </c>
      <c r="N2882" s="11"/>
      <c r="O2882" s="12" t="str">
        <f>IF(ISBLANK(Table1[[#This Row],[예약일(확정)]]),"",Table1[[#This Row],[예약일(확정)]]+7)</f>
        <v/>
      </c>
      <c r="P2882" s="11"/>
      <c r="Q2882" s="11"/>
      <c r="R2882" s="11"/>
      <c r="S2882" s="11"/>
      <c r="T2882" s="11"/>
      <c r="U2882" s="10"/>
    </row>
    <row r="2883" spans="1:21" ht="17">
      <c r="A2883" s="113" t="s">
        <v>1608</v>
      </c>
      <c r="B2883" s="112"/>
      <c r="C2883" s="111"/>
      <c r="D2883" s="24" t="s">
        <v>269</v>
      </c>
      <c r="E2883" s="20" t="str">
        <f ca="1">IF(AND(J2883&lt;&gt;"", O2883&lt;&gt;"", TODAY() &gt; O2883, N2883=""), "포스팅 지연",
IF(N2883&lt;&gt;"", "포스팅 완료",
IF(M2883=TRUE, "시술 완료",
IF(L2883=TRUE, "콘텐츠 가이드 전송",
IF(NOT(ISBLANK(J2883)), "예약 확정",
IF(I2883=TRUE, "구글폼 회신",
IF(H2883=TRUE, "구글폼 전송",
IF(G2883=TRUE, "거절",
IF(F2883=TRUE, "회신 수신",
"태핑 완료 회신대기")))))
))))</f>
        <v>예약 확정</v>
      </c>
      <c r="F2883" s="22" t="b">
        <v>1</v>
      </c>
      <c r="G2883" s="22" t="b">
        <v>0</v>
      </c>
      <c r="H2883" s="22" t="b">
        <v>1</v>
      </c>
      <c r="I2883" s="22" t="b">
        <f>IF(COUNTIF([1]!Form_Responses1[[#All],[Instagram account
(ex. idenel_official - Do not put "@")]], LOWER(A2883)) &gt; 0, TRUE, FALSE)</f>
        <v>0</v>
      </c>
      <c r="J2883" s="23">
        <v>45912.708333333336</v>
      </c>
      <c r="K2883" s="20" t="s">
        <v>111</v>
      </c>
      <c r="L2883" s="22" t="b">
        <v>0</v>
      </c>
      <c r="M2883" s="22" t="b">
        <v>0</v>
      </c>
      <c r="N2883" s="20"/>
      <c r="O2883" s="21">
        <f>IF(ISBLANK(Table1[[#This Row],[예약일(확정)]]),"",Table1[[#This Row],[예약일(확정)]]+7)</f>
        <v>45919.708333333336</v>
      </c>
      <c r="P2883" s="20" t="s">
        <v>0</v>
      </c>
      <c r="Q2883" s="20"/>
      <c r="R2883" s="20"/>
      <c r="S2883" s="20"/>
      <c r="T2883" s="20"/>
      <c r="U2883" s="19"/>
    </row>
    <row r="2884" spans="1:21" ht="17">
      <c r="A2884" s="103" t="s">
        <v>1607</v>
      </c>
      <c r="B2884" s="102"/>
      <c r="C2884" s="101"/>
      <c r="D2884" s="15" t="s">
        <v>269</v>
      </c>
      <c r="E2884" s="11" t="str">
        <f ca="1">IF(AND(J2884&lt;&gt;"", O2884&lt;&gt;"", TODAY() &gt; O2884, N2884=""), "포스팅 지연",
IF(N2884&lt;&gt;"", "포스팅 완료",
IF(M2884=TRUE, "시술 완료",
IF(L2884=TRUE, "콘텐츠 가이드 전송",
IF(NOT(ISBLANK(J2884)), "예약 확정",
IF(I2884=TRUE, "구글폼 회신",
IF(H2884=TRUE, "구글폼 전송",
IF(G2884=TRUE, "거절",
IF(F2884=TRUE, "회신 수신",
"태핑 완료 회신대기")))))
))))</f>
        <v>회신 수신</v>
      </c>
      <c r="F2884" s="13" t="b">
        <v>1</v>
      </c>
      <c r="G2884" s="13" t="b">
        <v>0</v>
      </c>
      <c r="H2884" s="13" t="b">
        <v>0</v>
      </c>
      <c r="I2884" s="13" t="b">
        <f>IF(COUNTIF([1]!Form_Responses1[[#All],[Instagram account
(ex. idenel_official - Do not put "@")]], LOWER(A2884)) &gt; 0, TRUE, FALSE)</f>
        <v>0</v>
      </c>
      <c r="J2884" s="14"/>
      <c r="K2884" s="11"/>
      <c r="L2884" s="13" t="b">
        <v>0</v>
      </c>
      <c r="M2884" s="13" t="b">
        <v>0</v>
      </c>
      <c r="N2884" s="11"/>
      <c r="O2884" s="12" t="str">
        <f>IF(ISBLANK(Table1[[#This Row],[예약일(확정)]]),"",Table1[[#This Row],[예약일(확정)]]+7)</f>
        <v/>
      </c>
      <c r="P2884" s="11"/>
      <c r="Q2884" s="11"/>
      <c r="R2884" s="11"/>
      <c r="S2884" s="11"/>
      <c r="T2884" s="11"/>
      <c r="U2884" s="10"/>
    </row>
    <row r="2885" spans="1:21" ht="17">
      <c r="A2885" s="113" t="s">
        <v>1606</v>
      </c>
      <c r="B2885" s="112"/>
      <c r="C2885" s="111"/>
      <c r="D2885" s="24" t="s">
        <v>269</v>
      </c>
      <c r="E2885" s="20" t="str">
        <f ca="1">IF(AND(J2885&lt;&gt;"", O2885&lt;&gt;"", TODAY() &gt; O2885, N2885=""), "포스팅 지연",
IF(N2885&lt;&gt;"", "포스팅 완료",
IF(M2885=TRUE, "시술 완료",
IF(L2885=TRUE, "콘텐츠 가이드 전송",
IF(NOT(ISBLANK(J2885)), "예약 확정",
IF(I2885=TRUE, "구글폼 회신",
IF(H2885=TRUE, "구글폼 전송",
IF(G2885=TRUE, "거절",
IF(F2885=TRUE, "회신 수신",
"태핑 완료 회신대기")))))
))))</f>
        <v>회신 수신</v>
      </c>
      <c r="F2885" s="22" t="b">
        <v>1</v>
      </c>
      <c r="G2885" s="22" t="b">
        <v>0</v>
      </c>
      <c r="H2885" s="22" t="b">
        <v>0</v>
      </c>
      <c r="I2885" s="22" t="b">
        <f>IF(COUNTIF([1]!Form_Responses1[[#All],[Instagram account
(ex. idenel_official - Do not put "@")]], LOWER(A2885)) &gt; 0, TRUE, FALSE)</f>
        <v>0</v>
      </c>
      <c r="J2885" s="23"/>
      <c r="K2885" s="20"/>
      <c r="L2885" s="22" t="b">
        <v>0</v>
      </c>
      <c r="M2885" s="22" t="b">
        <v>0</v>
      </c>
      <c r="N2885" s="20"/>
      <c r="O2885" s="21" t="str">
        <f>IF(ISBLANK(Table1[[#This Row],[예약일(확정)]]),"",Table1[[#This Row],[예약일(확정)]]+7)</f>
        <v/>
      </c>
      <c r="P2885" s="20"/>
      <c r="Q2885" s="20"/>
      <c r="R2885" s="20"/>
      <c r="S2885" s="20"/>
      <c r="T2885" s="20"/>
      <c r="U2885" s="19"/>
    </row>
    <row r="2886" spans="1:21" ht="17">
      <c r="A2886" s="103" t="s">
        <v>1605</v>
      </c>
      <c r="B2886" s="102"/>
      <c r="C2886" s="101"/>
      <c r="D2886" s="15" t="s">
        <v>269</v>
      </c>
      <c r="E2886" s="11" t="str">
        <f ca="1">IF(AND(J2886&lt;&gt;"", O2886&lt;&gt;"", TODAY() &gt; O2886, N2886=""), "포스팅 지연",
IF(N2886&lt;&gt;"", "포스팅 완료",
IF(M2886=TRUE, "시술 완료",
IF(L2886=TRUE, "콘텐츠 가이드 전송",
IF(NOT(ISBLANK(J2886)), "예약 확정",
IF(I2886=TRUE, "구글폼 회신",
IF(H2886=TRUE, "구글폼 전송",
IF(G2886=TRUE, "거절",
IF(F2886=TRUE, "회신 수신",
"태핑 완료 회신대기")))))
))))</f>
        <v>회신 수신</v>
      </c>
      <c r="F2886" s="13" t="b">
        <v>1</v>
      </c>
      <c r="G2886" s="13" t="b">
        <v>0</v>
      </c>
      <c r="H2886" s="13" t="b">
        <v>0</v>
      </c>
      <c r="I2886" s="13" t="b">
        <f>IF(COUNTIF([1]!Form_Responses1[[#All],[Instagram account
(ex. idenel_official - Do not put "@")]], LOWER(A2886)) &gt; 0, TRUE, FALSE)</f>
        <v>0</v>
      </c>
      <c r="J2886" s="14"/>
      <c r="K2886" s="11"/>
      <c r="L2886" s="13" t="b">
        <v>0</v>
      </c>
      <c r="M2886" s="13" t="b">
        <v>0</v>
      </c>
      <c r="N2886" s="11"/>
      <c r="O2886" s="12" t="str">
        <f>IF(ISBLANK(Table1[[#This Row],[예약일(확정)]]),"",Table1[[#This Row],[예약일(확정)]]+7)</f>
        <v/>
      </c>
      <c r="P2886" s="11"/>
      <c r="Q2886" s="11"/>
      <c r="R2886" s="11"/>
      <c r="S2886" s="11"/>
      <c r="T2886" s="11"/>
      <c r="U2886" s="10"/>
    </row>
    <row r="2887" spans="1:21" ht="17">
      <c r="A2887" s="113" t="s">
        <v>836</v>
      </c>
      <c r="B2887" s="112"/>
      <c r="C2887" s="111"/>
      <c r="D2887" s="24" t="s">
        <v>269</v>
      </c>
      <c r="E2887" s="20" t="str">
        <f ca="1">IF(AND(J2887&lt;&gt;"", O2887&lt;&gt;"", TODAY() &gt; O2887, N2887=""), "포스팅 지연",
IF(N2887&lt;&gt;"", "포스팅 완료",
IF(M2887=TRUE, "시술 완료",
IF(L2887=TRUE, "콘텐츠 가이드 전송",
IF(NOT(ISBLANK(J2887)), "예약 확정",
IF(I2887=TRUE, "구글폼 회신",
IF(H2887=TRUE, "구글폼 전송",
IF(G2887=TRUE, "거절",
IF(F2887=TRUE, "회신 수신",
"태핑 완료 회신대기")))))
))))</f>
        <v>태핑 완료 회신대기</v>
      </c>
      <c r="F2887" s="22" t="b">
        <v>0</v>
      </c>
      <c r="G2887" s="22" t="b">
        <v>0</v>
      </c>
      <c r="H2887" s="22" t="b">
        <v>0</v>
      </c>
      <c r="I2887" s="22" t="b">
        <f>IF(COUNTIF([1]!Form_Responses1[[#All],[Instagram account
(ex. idenel_official - Do not put "@")]], LOWER(A2887)) &gt; 0, TRUE, FALSE)</f>
        <v>0</v>
      </c>
      <c r="J2887" s="23"/>
      <c r="K2887" s="20"/>
      <c r="L2887" s="22" t="b">
        <v>0</v>
      </c>
      <c r="M2887" s="22" t="b">
        <v>0</v>
      </c>
      <c r="N2887" s="20"/>
      <c r="O2887" s="21" t="str">
        <f>IF(ISBLANK(Table1[[#This Row],[예약일(확정)]]),"",Table1[[#This Row],[예약일(확정)]]+7)</f>
        <v/>
      </c>
      <c r="P2887" s="20"/>
      <c r="Q2887" s="20"/>
      <c r="R2887" s="20"/>
      <c r="S2887" s="20"/>
      <c r="T2887" s="20"/>
      <c r="U2887" s="19"/>
    </row>
    <row r="2888" spans="1:21" ht="17">
      <c r="A2888" s="18" t="s">
        <v>1604</v>
      </c>
      <c r="B2888" s="108" t="str">
        <f>"https://www.instagram.com/"&amp;A2888</f>
        <v>https://www.instagram.com/viajaconisabella</v>
      </c>
      <c r="C2888" s="107"/>
      <c r="D2888" s="15" t="s">
        <v>4</v>
      </c>
      <c r="E2888" s="11" t="str">
        <f ca="1">IF(AND(J2888&lt;&gt;"", O2888&lt;&gt;"", TODAY() &gt; O2888, N2888=""), "포스팅 지연",
IF(N2888&lt;&gt;"", "포스팅 완료",
IF(M2888=TRUE, "시술 완료",
IF(L2888=TRUE, "콘텐츠 가이드 전송",
IF(NOT(ISBLANK(J2888)), "예약 확정",
IF(I2888=TRUE, "구글폼 회신",
IF(H2888=TRUE, "구글폼 전송",
IF(G2888=TRUE, "거절",
IF(F2888=TRUE, "회신 수신",
"태핑 완료 회신대기")))))
))))</f>
        <v>태핑 완료 회신대기</v>
      </c>
      <c r="F2888" s="13" t="b">
        <v>0</v>
      </c>
      <c r="G2888" s="13" t="b">
        <v>0</v>
      </c>
      <c r="H2888" s="13" t="b">
        <v>0</v>
      </c>
      <c r="I2888" s="13" t="b">
        <f>IF(COUNTIF([1]!Form_Responses1[[#All],[Instagram account
(ex. idenel_official - Do not put "@")]], LOWER(A2888)) &gt; 0, TRUE, FALSE)</f>
        <v>0</v>
      </c>
      <c r="J2888" s="14"/>
      <c r="K2888" s="11"/>
      <c r="L2888" s="13" t="b">
        <v>0</v>
      </c>
      <c r="M2888" s="13" t="b">
        <v>0</v>
      </c>
      <c r="N2888" s="11"/>
      <c r="O2888" s="12" t="str">
        <f>IF(ISBLANK(Table1[[#This Row],[예약일(확정)]]),"",Table1[[#This Row],[예약일(확정)]]+7)</f>
        <v/>
      </c>
      <c r="P2888" s="11"/>
      <c r="Q2888" s="11"/>
      <c r="R2888" s="11"/>
      <c r="S2888" s="11"/>
      <c r="T2888" s="11"/>
      <c r="U2888" s="10"/>
    </row>
    <row r="2889" spans="1:21" ht="17">
      <c r="A2889" s="27" t="s">
        <v>1603</v>
      </c>
      <c r="B2889" s="110" t="str">
        <f>"https://www.instagram.com/"&amp;A2889</f>
        <v>https://www.instagram.com/__dhxhra__</v>
      </c>
      <c r="C2889" s="109"/>
      <c r="D2889" s="24" t="s">
        <v>4</v>
      </c>
      <c r="E2889" s="20" t="str">
        <f ca="1">IF(AND(J2889&lt;&gt;"", O2889&lt;&gt;"", TODAY() &gt; O2889, N2889=""), "포스팅 지연",
IF(N2889&lt;&gt;"", "포스팅 완료",
IF(M2889=TRUE, "시술 완료",
IF(L2889=TRUE, "콘텐츠 가이드 전송",
IF(NOT(ISBLANK(J2889)), "예약 확정",
IF(I2889=TRUE, "구글폼 회신",
IF(H2889=TRUE, "구글폼 전송",
IF(G2889=TRUE, "거절",
IF(F2889=TRUE, "회신 수신",
"태핑 완료 회신대기")))))
))))</f>
        <v>태핑 완료 회신대기</v>
      </c>
      <c r="F2889" s="22" t="b">
        <v>0</v>
      </c>
      <c r="G2889" s="22" t="b">
        <v>0</v>
      </c>
      <c r="H2889" s="22" t="b">
        <v>0</v>
      </c>
      <c r="I2889" s="22" t="b">
        <f>IF(COUNTIF([1]!Form_Responses1[[#All],[Instagram account
(ex. idenel_official - Do not put "@")]], LOWER(A2889)) &gt; 0, TRUE, FALSE)</f>
        <v>0</v>
      </c>
      <c r="J2889" s="23"/>
      <c r="K2889" s="20"/>
      <c r="L2889" s="22" t="b">
        <v>0</v>
      </c>
      <c r="M2889" s="22" t="b">
        <v>0</v>
      </c>
      <c r="N2889" s="20"/>
      <c r="O2889" s="21" t="str">
        <f>IF(ISBLANK(Table1[[#This Row],[예약일(확정)]]),"",Table1[[#This Row],[예약일(확정)]]+7)</f>
        <v/>
      </c>
      <c r="P2889" s="20"/>
      <c r="Q2889" s="20"/>
      <c r="R2889" s="20"/>
      <c r="S2889" s="20"/>
      <c r="T2889" s="20"/>
      <c r="U2889" s="19"/>
    </row>
    <row r="2890" spans="1:21" ht="17">
      <c r="A2890" s="18" t="s">
        <v>1602</v>
      </c>
      <c r="B2890" s="108" t="str">
        <f>"https://www.instagram.com/"&amp;A2890</f>
        <v>https://www.instagram.com/realbuzzkorea</v>
      </c>
      <c r="C2890" s="107"/>
      <c r="D2890" s="15" t="s">
        <v>4</v>
      </c>
      <c r="E2890" s="11" t="str">
        <f ca="1">IF(AND(J2890&lt;&gt;"", O2890&lt;&gt;"", TODAY() &gt; O2890, N2890=""), "포스팅 지연",
IF(N2890&lt;&gt;"", "포스팅 완료",
IF(M2890=TRUE, "시술 완료",
IF(L2890=TRUE, "콘텐츠 가이드 전송",
IF(NOT(ISBLANK(J2890)), "예약 확정",
IF(I2890=TRUE, "구글폼 회신",
IF(H2890=TRUE, "구글폼 전송",
IF(G2890=TRUE, "거절",
IF(F2890=TRUE, "회신 수신",
"태핑 완료 회신대기")))))
))))</f>
        <v>태핑 완료 회신대기</v>
      </c>
      <c r="F2890" s="13" t="b">
        <v>0</v>
      </c>
      <c r="G2890" s="13" t="b">
        <v>0</v>
      </c>
      <c r="H2890" s="13" t="b">
        <v>0</v>
      </c>
      <c r="I2890" s="13" t="b">
        <f>IF(COUNTIF([1]!Form_Responses1[[#All],[Instagram account
(ex. idenel_official - Do not put "@")]], LOWER(A2890)) &gt; 0, TRUE, FALSE)</f>
        <v>0</v>
      </c>
      <c r="J2890" s="14"/>
      <c r="K2890" s="11"/>
      <c r="L2890" s="13" t="b">
        <v>0</v>
      </c>
      <c r="M2890" s="13" t="b">
        <v>0</v>
      </c>
      <c r="N2890" s="11"/>
      <c r="O2890" s="12" t="str">
        <f>IF(ISBLANK(Table1[[#This Row],[예약일(확정)]]),"",Table1[[#This Row],[예약일(확정)]]+7)</f>
        <v/>
      </c>
      <c r="P2890" s="11"/>
      <c r="Q2890" s="11"/>
      <c r="R2890" s="11"/>
      <c r="S2890" s="11"/>
      <c r="T2890" s="11"/>
      <c r="U2890" s="10"/>
    </row>
    <row r="2891" spans="1:21" ht="17">
      <c r="A2891" s="27" t="s">
        <v>1601</v>
      </c>
      <c r="B2891" s="110" t="str">
        <f>"https://www.instagram.com/"&amp;A2891</f>
        <v>https://www.instagram.com/livferraz</v>
      </c>
      <c r="C2891" s="109"/>
      <c r="D2891" s="24" t="s">
        <v>4</v>
      </c>
      <c r="E2891" s="20" t="str">
        <f ca="1">IF(AND(J2891&lt;&gt;"", O2891&lt;&gt;"", TODAY() &gt; O2891, N2891=""), "포스팅 지연",
IF(N2891&lt;&gt;"", "포스팅 완료",
IF(M2891=TRUE, "시술 완료",
IF(L2891=TRUE, "콘텐츠 가이드 전송",
IF(NOT(ISBLANK(J2891)), "예약 확정",
IF(I2891=TRUE, "구글폼 회신",
IF(H2891=TRUE, "구글폼 전송",
IF(G2891=TRUE, "거절",
IF(F2891=TRUE, "회신 수신",
"태핑 완료 회신대기")))))
))))</f>
        <v>태핑 완료 회신대기</v>
      </c>
      <c r="F2891" s="22" t="b">
        <v>0</v>
      </c>
      <c r="G2891" s="22" t="b">
        <v>0</v>
      </c>
      <c r="H2891" s="22" t="b">
        <v>0</v>
      </c>
      <c r="I2891" s="22" t="b">
        <f>IF(COUNTIF([1]!Form_Responses1[[#All],[Instagram account
(ex. idenel_official - Do not put "@")]], LOWER(A2891)) &gt; 0, TRUE, FALSE)</f>
        <v>0</v>
      </c>
      <c r="J2891" s="23"/>
      <c r="K2891" s="20"/>
      <c r="L2891" s="22" t="b">
        <v>0</v>
      </c>
      <c r="M2891" s="22" t="b">
        <v>0</v>
      </c>
      <c r="N2891" s="20"/>
      <c r="O2891" s="21" t="str">
        <f>IF(ISBLANK(Table1[[#This Row],[예약일(확정)]]),"",Table1[[#This Row],[예약일(확정)]]+7)</f>
        <v/>
      </c>
      <c r="P2891" s="20"/>
      <c r="Q2891" s="20"/>
      <c r="R2891" s="20"/>
      <c r="S2891" s="20"/>
      <c r="T2891" s="20"/>
      <c r="U2891" s="19"/>
    </row>
    <row r="2892" spans="1:21" ht="17">
      <c r="A2892" s="18" t="s">
        <v>1600</v>
      </c>
      <c r="B2892" s="108" t="str">
        <f>"https://www.instagram.com/"&amp;A2892</f>
        <v>https://www.instagram.com/janairaperezkim</v>
      </c>
      <c r="C2892" s="107"/>
      <c r="D2892" s="15" t="s">
        <v>4</v>
      </c>
      <c r="E2892" s="11" t="str">
        <f ca="1">IF(AND(J2892&lt;&gt;"", O2892&lt;&gt;"", TODAY() &gt; O2892, N2892=""), "포스팅 지연",
IF(N2892&lt;&gt;"", "포스팅 완료",
IF(M2892=TRUE, "시술 완료",
IF(L2892=TRUE, "콘텐츠 가이드 전송",
IF(NOT(ISBLANK(J2892)), "예약 확정",
IF(I2892=TRUE, "구글폼 회신",
IF(H2892=TRUE, "구글폼 전송",
IF(G2892=TRUE, "거절",
IF(F2892=TRUE, "회신 수신",
"태핑 완료 회신대기")))))
))))</f>
        <v>예약 확정</v>
      </c>
      <c r="F2892" s="13" t="b">
        <v>1</v>
      </c>
      <c r="G2892" s="13" t="b">
        <v>0</v>
      </c>
      <c r="H2892" s="13" t="b">
        <v>1</v>
      </c>
      <c r="I2892" s="13" t="b">
        <f>IF(COUNTIF([1]!Form_Responses1[[#All],[Instagram account
(ex. idenel_official - Do not put "@")]], LOWER(A2892)) &gt; 0, TRUE, FALSE)</f>
        <v>0</v>
      </c>
      <c r="J2892" s="14">
        <v>45925.479166666664</v>
      </c>
      <c r="K2892" s="11" t="s">
        <v>111</v>
      </c>
      <c r="L2892" s="13" t="b">
        <v>0</v>
      </c>
      <c r="M2892" s="13" t="b">
        <v>0</v>
      </c>
      <c r="N2892" s="11"/>
      <c r="O2892" s="12">
        <f>IF(ISBLANK(Table1[[#This Row],[예약일(확정)]]),"",Table1[[#This Row],[예약일(확정)]]+7)</f>
        <v>45932.479166666664</v>
      </c>
      <c r="P2892" s="11" t="s">
        <v>0</v>
      </c>
      <c r="Q2892" s="11"/>
      <c r="R2892" s="11"/>
      <c r="S2892" s="11"/>
      <c r="T2892" s="11"/>
      <c r="U2892" s="10"/>
    </row>
    <row r="2893" spans="1:21" ht="17">
      <c r="A2893" s="27" t="s">
        <v>1599</v>
      </c>
      <c r="B2893" s="110" t="str">
        <f>"https://www.instagram.com/"&amp;A2893</f>
        <v>https://www.instagram.com/kayazava</v>
      </c>
      <c r="C2893" s="109"/>
      <c r="D2893" s="24" t="s">
        <v>4</v>
      </c>
      <c r="E2893" s="20" t="str">
        <f ca="1">IF(AND(J2893&lt;&gt;"", O2893&lt;&gt;"", TODAY() &gt; O2893, N2893=""), "포스팅 지연",
IF(N2893&lt;&gt;"", "포스팅 완료",
IF(M2893=TRUE, "시술 완료",
IF(L2893=TRUE, "콘텐츠 가이드 전송",
IF(NOT(ISBLANK(J2893)), "예약 확정",
IF(I2893=TRUE, "구글폼 회신",
IF(H2893=TRUE, "구글폼 전송",
IF(G2893=TRUE, "거절",
IF(F2893=TRUE, "회신 수신",
"태핑 완료 회신대기")))))
))))</f>
        <v>태핑 완료 회신대기</v>
      </c>
      <c r="F2893" s="22" t="b">
        <v>0</v>
      </c>
      <c r="G2893" s="22" t="b">
        <v>0</v>
      </c>
      <c r="H2893" s="22" t="b">
        <v>0</v>
      </c>
      <c r="I2893" s="22" t="b">
        <f>IF(COUNTIF([1]!Form_Responses1[[#All],[Instagram account
(ex. idenel_official - Do not put "@")]], LOWER(A2893)) &gt; 0, TRUE, FALSE)</f>
        <v>0</v>
      </c>
      <c r="J2893" s="23"/>
      <c r="K2893" s="20"/>
      <c r="L2893" s="22" t="b">
        <v>0</v>
      </c>
      <c r="M2893" s="22" t="b">
        <v>0</v>
      </c>
      <c r="N2893" s="20"/>
      <c r="O2893" s="21" t="str">
        <f>IF(ISBLANK(Table1[[#This Row],[예약일(확정)]]),"",Table1[[#This Row],[예약일(확정)]]+7)</f>
        <v/>
      </c>
      <c r="P2893" s="20"/>
      <c r="Q2893" s="20"/>
      <c r="R2893" s="20"/>
      <c r="S2893" s="20"/>
      <c r="T2893" s="20"/>
      <c r="U2893" s="19"/>
    </row>
    <row r="2894" spans="1:21" ht="17">
      <c r="A2894" s="18" t="s">
        <v>1598</v>
      </c>
      <c r="B2894" s="108" t="str">
        <f>"https://www.instagram.com/"&amp;A2894</f>
        <v>https://www.instagram.com/jakowl</v>
      </c>
      <c r="C2894" s="107"/>
      <c r="D2894" s="15" t="s">
        <v>4</v>
      </c>
      <c r="E2894" s="11" t="str">
        <f ca="1">IF(AND(J2894&lt;&gt;"", O2894&lt;&gt;"", TODAY() &gt; O2894, N2894=""), "포스팅 지연",
IF(N2894&lt;&gt;"", "포스팅 완료",
IF(M2894=TRUE, "시술 완료",
IF(L2894=TRUE, "콘텐츠 가이드 전송",
IF(NOT(ISBLANK(J2894)), "예약 확정",
IF(I2894=TRUE, "구글폼 회신",
IF(H2894=TRUE, "구글폼 전송",
IF(G2894=TRUE, "거절",
IF(F2894=TRUE, "회신 수신",
"태핑 완료 회신대기")))))
))))</f>
        <v>태핑 완료 회신대기</v>
      </c>
      <c r="F2894" s="13" t="b">
        <v>0</v>
      </c>
      <c r="G2894" s="13" t="b">
        <v>0</v>
      </c>
      <c r="H2894" s="13" t="b">
        <v>0</v>
      </c>
      <c r="I2894" s="13" t="b">
        <f>IF(COUNTIF([1]!Form_Responses1[[#All],[Instagram account
(ex. idenel_official - Do not put "@")]], LOWER(A2894)) &gt; 0, TRUE, FALSE)</f>
        <v>0</v>
      </c>
      <c r="J2894" s="14"/>
      <c r="K2894" s="11"/>
      <c r="L2894" s="13" t="b">
        <v>0</v>
      </c>
      <c r="M2894" s="13" t="b">
        <v>0</v>
      </c>
      <c r="N2894" s="11"/>
      <c r="O2894" s="12" t="str">
        <f>IF(ISBLANK(Table1[[#This Row],[예약일(확정)]]),"",Table1[[#This Row],[예약일(확정)]]+7)</f>
        <v/>
      </c>
      <c r="P2894" s="11"/>
      <c r="Q2894" s="11"/>
      <c r="R2894" s="11"/>
      <c r="S2894" s="11"/>
      <c r="T2894" s="11"/>
      <c r="U2894" s="10"/>
    </row>
    <row r="2895" spans="1:21" ht="17">
      <c r="A2895" s="106" t="s">
        <v>1597</v>
      </c>
      <c r="B2895" s="90" t="s">
        <v>1596</v>
      </c>
      <c r="C2895" s="92"/>
      <c r="D2895" s="24" t="s">
        <v>269</v>
      </c>
      <c r="E2895" s="20" t="str">
        <f ca="1">IF(AND(J2895&lt;&gt;"", O2895&lt;&gt;"", TODAY() &gt; O2895, N2895=""), "포스팅 지연",
IF(N2895&lt;&gt;"", "포스팅 완료",
IF(M2895=TRUE, "시술 완료",
IF(L2895=TRUE, "콘텐츠 가이드 전송",
IF(NOT(ISBLANK(J2895)), "예약 확정",
IF(I2895=TRUE, "구글폼 회신",
IF(H2895=TRUE, "구글폼 전송",
IF(G2895=TRUE, "거절",
IF(F2895=TRUE, "회신 수신",
"태핑 완료 회신대기")))))
))))</f>
        <v>태핑 완료 회신대기</v>
      </c>
      <c r="F2895" s="22" t="b">
        <v>0</v>
      </c>
      <c r="G2895" s="22" t="b">
        <v>0</v>
      </c>
      <c r="H2895" s="22" t="b">
        <v>0</v>
      </c>
      <c r="I2895" s="22" t="b">
        <f>IF(COUNTIF([1]!Form_Responses1[[#All],[Instagram account
(ex. idenel_official - Do not put "@")]], LOWER(A2895)) &gt; 0, TRUE, FALSE)</f>
        <v>0</v>
      </c>
      <c r="J2895" s="23"/>
      <c r="K2895" s="20"/>
      <c r="L2895" s="22" t="b">
        <v>0</v>
      </c>
      <c r="M2895" s="22" t="b">
        <v>0</v>
      </c>
      <c r="N2895" s="20"/>
      <c r="O2895" s="21" t="str">
        <f>IF(ISBLANK(Table1[[#This Row],[예약일(확정)]]),"",Table1[[#This Row],[예약일(확정)]]+7)</f>
        <v/>
      </c>
      <c r="P2895" s="20"/>
      <c r="Q2895" s="20"/>
      <c r="R2895" s="20"/>
      <c r="S2895" s="20"/>
      <c r="T2895" s="20"/>
      <c r="U2895" s="19"/>
    </row>
    <row r="2896" spans="1:21" ht="17">
      <c r="A2896" s="91" t="s">
        <v>1595</v>
      </c>
      <c r="B2896" s="94" t="s">
        <v>1594</v>
      </c>
      <c r="C2896" s="93"/>
      <c r="D2896" s="15" t="s">
        <v>269</v>
      </c>
      <c r="E2896" s="11" t="str">
        <f ca="1">IF(AND(J2896&lt;&gt;"", O2896&lt;&gt;"", TODAY() &gt; O2896, N2896=""), "포스팅 지연",
IF(N2896&lt;&gt;"", "포스팅 완료",
IF(M2896=TRUE, "시술 완료",
IF(L2896=TRUE, "콘텐츠 가이드 전송",
IF(NOT(ISBLANK(J2896)), "예약 확정",
IF(I2896=TRUE, "구글폼 회신",
IF(H2896=TRUE, "구글폼 전송",
IF(G2896=TRUE, "거절",
IF(F2896=TRUE, "회신 수신",
"태핑 완료 회신대기")))))
))))</f>
        <v>태핑 완료 회신대기</v>
      </c>
      <c r="F2896" s="13" t="b">
        <v>0</v>
      </c>
      <c r="G2896" s="13" t="b">
        <v>0</v>
      </c>
      <c r="H2896" s="13" t="b">
        <v>0</v>
      </c>
      <c r="I2896" s="13" t="b">
        <f>IF(COUNTIF([1]!Form_Responses1[[#All],[Instagram account
(ex. idenel_official - Do not put "@")]], LOWER(A2896)) &gt; 0, TRUE, FALSE)</f>
        <v>0</v>
      </c>
      <c r="J2896" s="14"/>
      <c r="K2896" s="11"/>
      <c r="L2896" s="13" t="b">
        <v>0</v>
      </c>
      <c r="M2896" s="13" t="b">
        <v>0</v>
      </c>
      <c r="N2896" s="11"/>
      <c r="O2896" s="12" t="str">
        <f>IF(ISBLANK(Table1[[#This Row],[예약일(확정)]]),"",Table1[[#This Row],[예약일(확정)]]+7)</f>
        <v/>
      </c>
      <c r="P2896" s="11"/>
      <c r="Q2896" s="11"/>
      <c r="R2896" s="11"/>
      <c r="S2896" s="11"/>
      <c r="T2896" s="11"/>
      <c r="U2896" s="10"/>
    </row>
    <row r="2897" spans="1:21" ht="17">
      <c r="A2897" s="91" t="s">
        <v>1593</v>
      </c>
      <c r="B2897" s="90" t="s">
        <v>1592</v>
      </c>
      <c r="C2897" s="92"/>
      <c r="D2897" s="24" t="s">
        <v>269</v>
      </c>
      <c r="E2897" s="20" t="str">
        <f ca="1">IF(AND(J2897&lt;&gt;"", O2897&lt;&gt;"", TODAY() &gt; O2897, N2897=""), "포스팅 지연",
IF(N2897&lt;&gt;"", "포스팅 완료",
IF(M2897=TRUE, "시술 완료",
IF(L2897=TRUE, "콘텐츠 가이드 전송",
IF(NOT(ISBLANK(J2897)), "예약 확정",
IF(I2897=TRUE, "구글폼 회신",
IF(H2897=TRUE, "구글폼 전송",
IF(G2897=TRUE, "거절",
IF(F2897=TRUE, "회신 수신",
"태핑 완료 회신대기")))))
))))</f>
        <v>태핑 완료 회신대기</v>
      </c>
      <c r="F2897" s="22" t="b">
        <v>0</v>
      </c>
      <c r="G2897" s="22" t="b">
        <v>0</v>
      </c>
      <c r="H2897" s="22" t="b">
        <v>0</v>
      </c>
      <c r="I2897" s="22" t="b">
        <f>IF(COUNTIF([1]!Form_Responses1[[#All],[Instagram account
(ex. idenel_official - Do not put "@")]], LOWER(A2897)) &gt; 0, TRUE, FALSE)</f>
        <v>0</v>
      </c>
      <c r="J2897" s="23"/>
      <c r="K2897" s="20"/>
      <c r="L2897" s="22" t="b">
        <v>0</v>
      </c>
      <c r="M2897" s="22" t="b">
        <v>0</v>
      </c>
      <c r="N2897" s="20"/>
      <c r="O2897" s="21" t="str">
        <f>IF(ISBLANK(Table1[[#This Row],[예약일(확정)]]),"",Table1[[#This Row],[예약일(확정)]]+7)</f>
        <v/>
      </c>
      <c r="P2897" s="20"/>
      <c r="Q2897" s="20"/>
      <c r="R2897" s="20"/>
      <c r="S2897" s="20"/>
      <c r="T2897" s="20"/>
      <c r="U2897" s="19"/>
    </row>
    <row r="2898" spans="1:21" ht="17">
      <c r="A2898" s="106" t="s">
        <v>1591</v>
      </c>
      <c r="B2898" s="94" t="s">
        <v>1590</v>
      </c>
      <c r="C2898" s="93"/>
      <c r="D2898" s="15" t="s">
        <v>269</v>
      </c>
      <c r="E2898" s="11" t="str">
        <f ca="1">IF(AND(J2898&lt;&gt;"", O2898&lt;&gt;"", TODAY() &gt; O2898, N2898=""), "포스팅 지연",
IF(N2898&lt;&gt;"", "포스팅 완료",
IF(M2898=TRUE, "시술 완료",
IF(L2898=TRUE, "콘텐츠 가이드 전송",
IF(NOT(ISBLANK(J2898)), "예약 확정",
IF(I2898=TRUE, "구글폼 회신",
IF(H2898=TRUE, "구글폼 전송",
IF(G2898=TRUE, "거절",
IF(F2898=TRUE, "회신 수신",
"태핑 완료 회신대기")))))
))))</f>
        <v>태핑 완료 회신대기</v>
      </c>
      <c r="F2898" s="13" t="b">
        <v>0</v>
      </c>
      <c r="G2898" s="13" t="b">
        <v>0</v>
      </c>
      <c r="H2898" s="13" t="b">
        <v>0</v>
      </c>
      <c r="I2898" s="13" t="b">
        <f>IF(COUNTIF([1]!Form_Responses1[[#All],[Instagram account
(ex. idenel_official - Do not put "@")]], LOWER(A2898)) &gt; 0, TRUE, FALSE)</f>
        <v>0</v>
      </c>
      <c r="J2898" s="14"/>
      <c r="K2898" s="11"/>
      <c r="L2898" s="13" t="b">
        <v>0</v>
      </c>
      <c r="M2898" s="13" t="b">
        <v>0</v>
      </c>
      <c r="N2898" s="11"/>
      <c r="O2898" s="12" t="str">
        <f>IF(ISBLANK(Table1[[#This Row],[예약일(확정)]]),"",Table1[[#This Row],[예약일(확정)]]+7)</f>
        <v/>
      </c>
      <c r="P2898" s="11"/>
      <c r="Q2898" s="11"/>
      <c r="R2898" s="11"/>
      <c r="S2898" s="11"/>
      <c r="T2898" s="11"/>
      <c r="U2898" s="10"/>
    </row>
    <row r="2899" spans="1:21" ht="17">
      <c r="A2899" s="106" t="s">
        <v>1589</v>
      </c>
      <c r="B2899" s="90" t="s">
        <v>1588</v>
      </c>
      <c r="C2899" s="92"/>
      <c r="D2899" s="24" t="s">
        <v>269</v>
      </c>
      <c r="E2899" s="20" t="str">
        <f ca="1">IF(AND(J2899&lt;&gt;"", O2899&lt;&gt;"", TODAY() &gt; O2899, N2899=""), "포스팅 지연",
IF(N2899&lt;&gt;"", "포스팅 완료",
IF(M2899=TRUE, "시술 완료",
IF(L2899=TRUE, "콘텐츠 가이드 전송",
IF(NOT(ISBLANK(J2899)), "예약 확정",
IF(I2899=TRUE, "구글폼 회신",
IF(H2899=TRUE, "구글폼 전송",
IF(G2899=TRUE, "거절",
IF(F2899=TRUE, "회신 수신",
"태핑 완료 회신대기")))))
))))</f>
        <v>태핑 완료 회신대기</v>
      </c>
      <c r="F2899" s="22" t="b">
        <v>0</v>
      </c>
      <c r="G2899" s="22" t="b">
        <v>0</v>
      </c>
      <c r="H2899" s="22" t="b">
        <v>0</v>
      </c>
      <c r="I2899" s="22" t="b">
        <f>IF(COUNTIF([1]!Form_Responses1[[#All],[Instagram account
(ex. idenel_official - Do not put "@")]], LOWER(A2899)) &gt; 0, TRUE, FALSE)</f>
        <v>0</v>
      </c>
      <c r="J2899" s="23"/>
      <c r="K2899" s="20"/>
      <c r="L2899" s="22" t="b">
        <v>0</v>
      </c>
      <c r="M2899" s="22" t="b">
        <v>0</v>
      </c>
      <c r="N2899" s="20"/>
      <c r="O2899" s="21" t="str">
        <f>IF(ISBLANK(Table1[[#This Row],[예약일(확정)]]),"",Table1[[#This Row],[예약일(확정)]]+7)</f>
        <v/>
      </c>
      <c r="P2899" s="20"/>
      <c r="Q2899" s="20"/>
      <c r="R2899" s="20"/>
      <c r="S2899" s="20"/>
      <c r="T2899" s="20"/>
      <c r="U2899" s="19"/>
    </row>
    <row r="2900" spans="1:21" ht="17">
      <c r="A2900" s="91" t="s">
        <v>1587</v>
      </c>
      <c r="B2900" s="94" t="s">
        <v>1586</v>
      </c>
      <c r="C2900" s="93"/>
      <c r="D2900" s="15" t="s">
        <v>269</v>
      </c>
      <c r="E2900" s="11" t="str">
        <f ca="1">IF(AND(J2900&lt;&gt;"", O2900&lt;&gt;"", TODAY() &gt; O2900, N2900=""), "포스팅 지연",
IF(N2900&lt;&gt;"", "포스팅 완료",
IF(M2900=TRUE, "시술 완료",
IF(L2900=TRUE, "콘텐츠 가이드 전송",
IF(NOT(ISBLANK(J2900)), "예약 확정",
IF(I2900=TRUE, "구글폼 회신",
IF(H2900=TRUE, "구글폼 전송",
IF(G2900=TRUE, "거절",
IF(F2900=TRUE, "회신 수신",
"태핑 완료 회신대기")))))
))))</f>
        <v>태핑 완료 회신대기</v>
      </c>
      <c r="F2900" s="13" t="b">
        <v>0</v>
      </c>
      <c r="G2900" s="13" t="b">
        <v>0</v>
      </c>
      <c r="H2900" s="13" t="b">
        <v>0</v>
      </c>
      <c r="I2900" s="13" t="b">
        <f>IF(COUNTIF([1]!Form_Responses1[[#All],[Instagram account
(ex. idenel_official - Do not put "@")]], LOWER(A2900)) &gt; 0, TRUE, FALSE)</f>
        <v>0</v>
      </c>
      <c r="J2900" s="14"/>
      <c r="K2900" s="11"/>
      <c r="L2900" s="13" t="b">
        <v>0</v>
      </c>
      <c r="M2900" s="13" t="b">
        <v>0</v>
      </c>
      <c r="N2900" s="11"/>
      <c r="O2900" s="12" t="str">
        <f>IF(ISBLANK(Table1[[#This Row],[예약일(확정)]]),"",Table1[[#This Row],[예약일(확정)]]+7)</f>
        <v/>
      </c>
      <c r="P2900" s="11"/>
      <c r="Q2900" s="11"/>
      <c r="R2900" s="11"/>
      <c r="S2900" s="11"/>
      <c r="T2900" s="11"/>
      <c r="U2900" s="10"/>
    </row>
    <row r="2901" spans="1:21" ht="17">
      <c r="A2901" s="106" t="s">
        <v>1585</v>
      </c>
      <c r="B2901" s="90" t="s">
        <v>1584</v>
      </c>
      <c r="C2901" s="92"/>
      <c r="D2901" s="24" t="s">
        <v>269</v>
      </c>
      <c r="E2901" s="20" t="str">
        <f ca="1">IF(AND(J2901&lt;&gt;"", O2901&lt;&gt;"", TODAY() &gt; O2901, N2901=""), "포스팅 지연",
IF(N2901&lt;&gt;"", "포스팅 완료",
IF(M2901=TRUE, "시술 완료",
IF(L2901=TRUE, "콘텐츠 가이드 전송",
IF(NOT(ISBLANK(J2901)), "예약 확정",
IF(I2901=TRUE, "구글폼 회신",
IF(H2901=TRUE, "구글폼 전송",
IF(G2901=TRUE, "거절",
IF(F2901=TRUE, "회신 수신",
"태핑 완료 회신대기")))))
))))</f>
        <v>태핑 완료 회신대기</v>
      </c>
      <c r="F2901" s="22" t="b">
        <v>0</v>
      </c>
      <c r="G2901" s="22" t="b">
        <v>0</v>
      </c>
      <c r="H2901" s="22" t="b">
        <v>0</v>
      </c>
      <c r="I2901" s="22" t="b">
        <f>IF(COUNTIF([1]!Form_Responses1[[#All],[Instagram account
(ex. idenel_official - Do not put "@")]], LOWER(A2901)) &gt; 0, TRUE, FALSE)</f>
        <v>0</v>
      </c>
      <c r="J2901" s="23"/>
      <c r="K2901" s="20"/>
      <c r="L2901" s="22" t="b">
        <v>0</v>
      </c>
      <c r="M2901" s="22" t="b">
        <v>0</v>
      </c>
      <c r="N2901" s="20"/>
      <c r="O2901" s="21" t="str">
        <f>IF(ISBLANK(Table1[[#This Row],[예약일(확정)]]),"",Table1[[#This Row],[예약일(확정)]]+7)</f>
        <v/>
      </c>
      <c r="P2901" s="20"/>
      <c r="Q2901" s="20"/>
      <c r="R2901" s="20"/>
      <c r="S2901" s="20"/>
      <c r="T2901" s="20"/>
      <c r="U2901" s="19"/>
    </row>
    <row r="2902" spans="1:21" ht="17">
      <c r="A2902" s="106" t="s">
        <v>1583</v>
      </c>
      <c r="B2902" s="94" t="s">
        <v>1582</v>
      </c>
      <c r="C2902" s="93"/>
      <c r="D2902" s="15" t="s">
        <v>269</v>
      </c>
      <c r="E2902" s="11" t="str">
        <f ca="1">IF(AND(J2902&lt;&gt;"", O2902&lt;&gt;"", TODAY() &gt; O2902, N2902=""), "포스팅 지연",
IF(N2902&lt;&gt;"", "포스팅 완료",
IF(M2902=TRUE, "시술 완료",
IF(L2902=TRUE, "콘텐츠 가이드 전송",
IF(NOT(ISBLANK(J2902)), "예약 확정",
IF(I2902=TRUE, "구글폼 회신",
IF(H2902=TRUE, "구글폼 전송",
IF(G2902=TRUE, "거절",
IF(F2902=TRUE, "회신 수신",
"태핑 완료 회신대기")))))
))))</f>
        <v>태핑 완료 회신대기</v>
      </c>
      <c r="F2902" s="13" t="b">
        <v>0</v>
      </c>
      <c r="G2902" s="13" t="b">
        <v>0</v>
      </c>
      <c r="H2902" s="13" t="b">
        <v>0</v>
      </c>
      <c r="I2902" s="13" t="b">
        <f>IF(COUNTIF([1]!Form_Responses1[[#All],[Instagram account
(ex. idenel_official - Do not put "@")]], LOWER(A2902)) &gt; 0, TRUE, FALSE)</f>
        <v>0</v>
      </c>
      <c r="J2902" s="14"/>
      <c r="K2902" s="11"/>
      <c r="L2902" s="13" t="b">
        <v>0</v>
      </c>
      <c r="M2902" s="13" t="b">
        <v>0</v>
      </c>
      <c r="N2902" s="11"/>
      <c r="O2902" s="12" t="str">
        <f>IF(ISBLANK(Table1[[#This Row],[예약일(확정)]]),"",Table1[[#This Row],[예약일(확정)]]+7)</f>
        <v/>
      </c>
      <c r="P2902" s="11"/>
      <c r="Q2902" s="11"/>
      <c r="R2902" s="11"/>
      <c r="S2902" s="11"/>
      <c r="T2902" s="11"/>
      <c r="U2902" s="10"/>
    </row>
    <row r="2903" spans="1:21" ht="17">
      <c r="A2903" s="91" t="s">
        <v>1581</v>
      </c>
      <c r="B2903" s="90" t="s">
        <v>1580</v>
      </c>
      <c r="C2903" s="92"/>
      <c r="D2903" s="24" t="s">
        <v>269</v>
      </c>
      <c r="E2903" s="20" t="str">
        <f ca="1">IF(AND(J2903&lt;&gt;"", O2903&lt;&gt;"", TODAY() &gt; O2903, N2903=""), "포스팅 지연",
IF(N2903&lt;&gt;"", "포스팅 완료",
IF(M2903=TRUE, "시술 완료",
IF(L2903=TRUE, "콘텐츠 가이드 전송",
IF(NOT(ISBLANK(J2903)), "예약 확정",
IF(I2903=TRUE, "구글폼 회신",
IF(H2903=TRUE, "구글폼 전송",
IF(G2903=TRUE, "거절",
IF(F2903=TRUE, "회신 수신",
"태핑 완료 회신대기")))))
))))</f>
        <v>구글폼 전송</v>
      </c>
      <c r="F2903" s="22" t="b">
        <v>1</v>
      </c>
      <c r="G2903" s="22" t="b">
        <v>0</v>
      </c>
      <c r="H2903" s="22" t="b">
        <v>1</v>
      </c>
      <c r="I2903" s="22" t="b">
        <f>IF(COUNTIF([1]!Form_Responses1[[#All],[Instagram account
(ex. idenel_official - Do not put "@")]], LOWER(A2903)) &gt; 0, TRUE, FALSE)</f>
        <v>0</v>
      </c>
      <c r="J2903" s="23"/>
      <c r="K2903" s="20"/>
      <c r="L2903" s="22" t="b">
        <v>0</v>
      </c>
      <c r="M2903" s="22" t="b">
        <v>0</v>
      </c>
      <c r="N2903" s="20"/>
      <c r="O2903" s="21" t="str">
        <f>IF(ISBLANK(Table1[[#This Row],[예약일(확정)]]),"",Table1[[#This Row],[예약일(확정)]]+7)</f>
        <v/>
      </c>
      <c r="P2903" s="20"/>
      <c r="Q2903" s="20"/>
      <c r="R2903" s="20"/>
      <c r="S2903" s="20"/>
      <c r="T2903" s="20"/>
      <c r="U2903" s="19"/>
    </row>
    <row r="2904" spans="1:21" ht="17">
      <c r="A2904" s="106" t="s">
        <v>1579</v>
      </c>
      <c r="B2904" s="94" t="s">
        <v>1578</v>
      </c>
      <c r="C2904" s="93"/>
      <c r="D2904" s="15" t="s">
        <v>269</v>
      </c>
      <c r="E2904" s="11" t="str">
        <f ca="1">IF(AND(J2904&lt;&gt;"", O2904&lt;&gt;"", TODAY() &gt; O2904, N2904=""), "포스팅 지연",
IF(N2904&lt;&gt;"", "포스팅 완료",
IF(M2904=TRUE, "시술 완료",
IF(L2904=TRUE, "콘텐츠 가이드 전송",
IF(NOT(ISBLANK(J2904)), "예약 확정",
IF(I2904=TRUE, "구글폼 회신",
IF(H2904=TRUE, "구글폼 전송",
IF(G2904=TRUE, "거절",
IF(F2904=TRUE, "회신 수신",
"태핑 완료 회신대기")))))
))))</f>
        <v>태핑 완료 회신대기</v>
      </c>
      <c r="F2904" s="13" t="b">
        <v>0</v>
      </c>
      <c r="G2904" s="13" t="b">
        <v>0</v>
      </c>
      <c r="H2904" s="13" t="b">
        <v>0</v>
      </c>
      <c r="I2904" s="13" t="b">
        <f>IF(COUNTIF([1]!Form_Responses1[[#All],[Instagram account
(ex. idenel_official - Do not put "@")]], LOWER(A2904)) &gt; 0, TRUE, FALSE)</f>
        <v>0</v>
      </c>
      <c r="J2904" s="14"/>
      <c r="K2904" s="11"/>
      <c r="L2904" s="13" t="b">
        <v>0</v>
      </c>
      <c r="M2904" s="13" t="b">
        <v>0</v>
      </c>
      <c r="N2904" s="11"/>
      <c r="O2904" s="12" t="str">
        <f>IF(ISBLANK(Table1[[#This Row],[예약일(확정)]]),"",Table1[[#This Row],[예약일(확정)]]+7)</f>
        <v/>
      </c>
      <c r="P2904" s="11"/>
      <c r="Q2904" s="11"/>
      <c r="R2904" s="11"/>
      <c r="S2904" s="11"/>
      <c r="T2904" s="11"/>
      <c r="U2904" s="10"/>
    </row>
    <row r="2905" spans="1:21" ht="17">
      <c r="A2905" s="106" t="s">
        <v>1577</v>
      </c>
      <c r="B2905" s="90" t="s">
        <v>1576</v>
      </c>
      <c r="C2905" s="92"/>
      <c r="D2905" s="24" t="s">
        <v>269</v>
      </c>
      <c r="E2905" s="20" t="str">
        <f ca="1">IF(AND(J2905&lt;&gt;"", O2905&lt;&gt;"", TODAY() &gt; O2905, N2905=""), "포스팅 지연",
IF(N2905&lt;&gt;"", "포스팅 완료",
IF(M2905=TRUE, "시술 완료",
IF(L2905=TRUE, "콘텐츠 가이드 전송",
IF(NOT(ISBLANK(J2905)), "예약 확정",
IF(I2905=TRUE, "구글폼 회신",
IF(H2905=TRUE, "구글폼 전송",
IF(G2905=TRUE, "거절",
IF(F2905=TRUE, "회신 수신",
"태핑 완료 회신대기")))))
))))</f>
        <v>태핑 완료 회신대기</v>
      </c>
      <c r="F2905" s="22" t="b">
        <v>0</v>
      </c>
      <c r="G2905" s="22" t="b">
        <v>0</v>
      </c>
      <c r="H2905" s="22" t="b">
        <v>0</v>
      </c>
      <c r="I2905" s="22" t="b">
        <f>IF(COUNTIF([1]!Form_Responses1[[#All],[Instagram account
(ex. idenel_official - Do not put "@")]], LOWER(A2905)) &gt; 0, TRUE, FALSE)</f>
        <v>0</v>
      </c>
      <c r="J2905" s="23"/>
      <c r="K2905" s="20"/>
      <c r="L2905" s="22" t="b">
        <v>0</v>
      </c>
      <c r="M2905" s="22" t="b">
        <v>0</v>
      </c>
      <c r="N2905" s="20"/>
      <c r="O2905" s="21" t="str">
        <f>IF(ISBLANK(Table1[[#This Row],[예약일(확정)]]),"",Table1[[#This Row],[예약일(확정)]]+7)</f>
        <v/>
      </c>
      <c r="P2905" s="20"/>
      <c r="Q2905" s="20"/>
      <c r="R2905" s="20"/>
      <c r="S2905" s="20"/>
      <c r="T2905" s="20"/>
      <c r="U2905" s="19"/>
    </row>
    <row r="2906" spans="1:21" ht="17">
      <c r="A2906" s="106" t="s">
        <v>1575</v>
      </c>
      <c r="B2906" s="94" t="s">
        <v>1574</v>
      </c>
      <c r="C2906" s="93"/>
      <c r="D2906" s="15" t="s">
        <v>269</v>
      </c>
      <c r="E2906" s="11" t="str">
        <f ca="1">IF(AND(J2906&lt;&gt;"", O2906&lt;&gt;"", TODAY() &gt; O2906, N2906=""), "포스팅 지연",
IF(N2906&lt;&gt;"", "포스팅 완료",
IF(M2906=TRUE, "시술 완료",
IF(L2906=TRUE, "콘텐츠 가이드 전송",
IF(NOT(ISBLANK(J2906)), "예약 확정",
IF(I2906=TRUE, "구글폼 회신",
IF(H2906=TRUE, "구글폼 전송",
IF(G2906=TRUE, "거절",
IF(F2906=TRUE, "회신 수신",
"태핑 완료 회신대기")))))
))))</f>
        <v>태핑 완료 회신대기</v>
      </c>
      <c r="F2906" s="13" t="b">
        <v>0</v>
      </c>
      <c r="G2906" s="13" t="b">
        <v>0</v>
      </c>
      <c r="H2906" s="13" t="b">
        <v>0</v>
      </c>
      <c r="I2906" s="13" t="b">
        <f>IF(COUNTIF([1]!Form_Responses1[[#All],[Instagram account
(ex. idenel_official - Do not put "@")]], LOWER(A2906)) &gt; 0, TRUE, FALSE)</f>
        <v>0</v>
      </c>
      <c r="J2906" s="14"/>
      <c r="K2906" s="11"/>
      <c r="L2906" s="13" t="b">
        <v>0</v>
      </c>
      <c r="M2906" s="13" t="b">
        <v>0</v>
      </c>
      <c r="N2906" s="11"/>
      <c r="O2906" s="12" t="str">
        <f>IF(ISBLANK(Table1[[#This Row],[예약일(확정)]]),"",Table1[[#This Row],[예약일(확정)]]+7)</f>
        <v/>
      </c>
      <c r="P2906" s="11"/>
      <c r="Q2906" s="11"/>
      <c r="R2906" s="11"/>
      <c r="S2906" s="11"/>
      <c r="T2906" s="11"/>
      <c r="U2906" s="10"/>
    </row>
    <row r="2907" spans="1:21" ht="17">
      <c r="A2907" s="106" t="s">
        <v>1573</v>
      </c>
      <c r="B2907" s="90" t="s">
        <v>1572</v>
      </c>
      <c r="C2907" s="92"/>
      <c r="D2907" s="24" t="s">
        <v>269</v>
      </c>
      <c r="E2907" s="20" t="str">
        <f ca="1">IF(AND(J2907&lt;&gt;"", O2907&lt;&gt;"", TODAY() &gt; O2907, N2907=""), "포스팅 지연",
IF(N2907&lt;&gt;"", "포스팅 완료",
IF(M2907=TRUE, "시술 완료",
IF(L2907=TRUE, "콘텐츠 가이드 전송",
IF(NOT(ISBLANK(J2907)), "예약 확정",
IF(I2907=TRUE, "구글폼 회신",
IF(H2907=TRUE, "구글폼 전송",
IF(G2907=TRUE, "거절",
IF(F2907=TRUE, "회신 수신",
"태핑 완료 회신대기")))))
))))</f>
        <v>회신 수신</v>
      </c>
      <c r="F2907" s="22" t="b">
        <v>1</v>
      </c>
      <c r="G2907" s="22" t="b">
        <v>0</v>
      </c>
      <c r="H2907" s="22" t="b">
        <v>0</v>
      </c>
      <c r="I2907" s="22" t="b">
        <f>IF(COUNTIF([1]!Form_Responses1[[#All],[Instagram account
(ex. idenel_official - Do not put "@")]], LOWER(A2907)) &gt; 0, TRUE, FALSE)</f>
        <v>0</v>
      </c>
      <c r="J2907" s="23"/>
      <c r="K2907" s="20"/>
      <c r="L2907" s="22" t="b">
        <v>0</v>
      </c>
      <c r="M2907" s="22" t="b">
        <v>0</v>
      </c>
      <c r="N2907" s="20"/>
      <c r="O2907" s="21" t="str">
        <f>IF(ISBLANK(Table1[[#This Row],[예약일(확정)]]),"",Table1[[#This Row],[예약일(확정)]]+7)</f>
        <v/>
      </c>
      <c r="P2907" s="20"/>
      <c r="Q2907" s="20"/>
      <c r="R2907" s="20"/>
      <c r="S2907" s="20"/>
      <c r="T2907" s="20"/>
      <c r="U2907" s="19"/>
    </row>
    <row r="2908" spans="1:21" ht="17">
      <c r="A2908" s="91" t="s">
        <v>1571</v>
      </c>
      <c r="B2908" s="94" t="s">
        <v>1570</v>
      </c>
      <c r="C2908" s="93"/>
      <c r="D2908" s="15" t="s">
        <v>269</v>
      </c>
      <c r="E2908" s="11" t="str">
        <f ca="1">IF(AND(J2908&lt;&gt;"", O2908&lt;&gt;"", TODAY() &gt; O2908, N2908=""), "포스팅 지연",
IF(N2908&lt;&gt;"", "포스팅 완료",
IF(M2908=TRUE, "시술 완료",
IF(L2908=TRUE, "콘텐츠 가이드 전송",
IF(NOT(ISBLANK(J2908)), "예약 확정",
IF(I2908=TRUE, "구글폼 회신",
IF(H2908=TRUE, "구글폼 전송",
IF(G2908=TRUE, "거절",
IF(F2908=TRUE, "회신 수신",
"태핑 완료 회신대기")))))
))))</f>
        <v>포스팅 완료</v>
      </c>
      <c r="F2908" s="13" t="b">
        <v>1</v>
      </c>
      <c r="G2908" s="13" t="b">
        <v>0</v>
      </c>
      <c r="H2908" s="13" t="b">
        <v>1</v>
      </c>
      <c r="I2908" s="13" t="b">
        <f>IF(COUNTIF([1]!Form_Responses1[[#All],[Instagram account
(ex. idenel_official - Do not put "@")]], LOWER(A2908)) &gt; 0, TRUE, FALSE)</f>
        <v>0</v>
      </c>
      <c r="J2908" s="14">
        <v>45889.416666666664</v>
      </c>
      <c r="K2908" s="11" t="s">
        <v>339</v>
      </c>
      <c r="L2908" s="13" t="b">
        <v>0</v>
      </c>
      <c r="M2908" s="13" t="b">
        <v>0</v>
      </c>
      <c r="N2908" s="58" t="s">
        <v>1569</v>
      </c>
      <c r="O2908" s="12">
        <f>IF(ISBLANK(Table1[[#This Row],[예약일(확정)]]),"",Table1[[#This Row],[예약일(확정)]]+7)</f>
        <v>45896.416666666664</v>
      </c>
      <c r="P2908" s="11" t="s">
        <v>0</v>
      </c>
      <c r="Q2908" s="11"/>
      <c r="R2908" s="11"/>
      <c r="S2908" s="11"/>
      <c r="T2908" s="11"/>
      <c r="U2908" s="10"/>
    </row>
    <row r="2909" spans="1:21" ht="17">
      <c r="A2909" s="91" t="s">
        <v>1568</v>
      </c>
      <c r="B2909" s="90" t="s">
        <v>1567</v>
      </c>
      <c r="C2909" s="92"/>
      <c r="D2909" s="24" t="s">
        <v>269</v>
      </c>
      <c r="E2909" s="20" t="str">
        <f ca="1">IF(AND(J2909&lt;&gt;"", O2909&lt;&gt;"", TODAY() &gt; O2909, N2909=""), "포스팅 지연",
IF(N2909&lt;&gt;"", "포스팅 완료",
IF(M2909=TRUE, "시술 완료",
IF(L2909=TRUE, "콘텐츠 가이드 전송",
IF(NOT(ISBLANK(J2909)), "예약 확정",
IF(I2909=TRUE, "구글폼 회신",
IF(H2909=TRUE, "구글폼 전송",
IF(G2909=TRUE, "거절",
IF(F2909=TRUE, "회신 수신",
"태핑 완료 회신대기")))))
))))</f>
        <v>태핑 완료 회신대기</v>
      </c>
      <c r="F2909" s="22" t="b">
        <v>0</v>
      </c>
      <c r="G2909" s="22" t="b">
        <v>0</v>
      </c>
      <c r="H2909" s="22" t="b">
        <v>0</v>
      </c>
      <c r="I2909" s="22" t="b">
        <f>IF(COUNTIF([1]!Form_Responses1[[#All],[Instagram account
(ex. idenel_official - Do not put "@")]], LOWER(A2909)) &gt; 0, TRUE, FALSE)</f>
        <v>0</v>
      </c>
      <c r="J2909" s="23"/>
      <c r="K2909" s="20"/>
      <c r="L2909" s="22" t="b">
        <v>0</v>
      </c>
      <c r="M2909" s="22" t="b">
        <v>0</v>
      </c>
      <c r="N2909" s="20"/>
      <c r="O2909" s="21" t="str">
        <f>IF(ISBLANK(Table1[[#This Row],[예약일(확정)]]),"",Table1[[#This Row],[예약일(확정)]]+7)</f>
        <v/>
      </c>
      <c r="P2909" s="20"/>
      <c r="Q2909" s="20"/>
      <c r="R2909" s="20"/>
      <c r="S2909" s="20"/>
      <c r="T2909" s="20"/>
      <c r="U2909" s="19"/>
    </row>
    <row r="2910" spans="1:21" ht="17">
      <c r="A2910" s="106" t="s">
        <v>1566</v>
      </c>
      <c r="B2910" s="94" t="s">
        <v>1565</v>
      </c>
      <c r="C2910" s="93"/>
      <c r="D2910" s="15" t="s">
        <v>269</v>
      </c>
      <c r="E2910" s="11" t="str">
        <f ca="1">IF(AND(J2910&lt;&gt;"", O2910&lt;&gt;"", TODAY() &gt; O2910, N2910=""), "포스팅 지연",
IF(N2910&lt;&gt;"", "포스팅 완료",
IF(M2910=TRUE, "시술 완료",
IF(L2910=TRUE, "콘텐츠 가이드 전송",
IF(NOT(ISBLANK(J2910)), "예약 확정",
IF(I2910=TRUE, "구글폼 회신",
IF(H2910=TRUE, "구글폼 전송",
IF(G2910=TRUE, "거절",
IF(F2910=TRUE, "회신 수신",
"태핑 완료 회신대기")))))
))))</f>
        <v>태핑 완료 회신대기</v>
      </c>
      <c r="F2910" s="13" t="b">
        <v>0</v>
      </c>
      <c r="G2910" s="13" t="b">
        <v>0</v>
      </c>
      <c r="H2910" s="13" t="b">
        <v>0</v>
      </c>
      <c r="I2910" s="13" t="b">
        <f>IF(COUNTIF([1]!Form_Responses1[[#All],[Instagram account
(ex. idenel_official - Do not put "@")]], LOWER(A2910)) &gt; 0, TRUE, FALSE)</f>
        <v>0</v>
      </c>
      <c r="J2910" s="14"/>
      <c r="K2910" s="11"/>
      <c r="L2910" s="13" t="b">
        <v>0</v>
      </c>
      <c r="M2910" s="13" t="b">
        <v>0</v>
      </c>
      <c r="N2910" s="11"/>
      <c r="O2910" s="12" t="str">
        <f>IF(ISBLANK(Table1[[#This Row],[예약일(확정)]]),"",Table1[[#This Row],[예약일(확정)]]+7)</f>
        <v/>
      </c>
      <c r="P2910" s="11"/>
      <c r="Q2910" s="11"/>
      <c r="R2910" s="11"/>
      <c r="S2910" s="11"/>
      <c r="T2910" s="11"/>
      <c r="U2910" s="10"/>
    </row>
    <row r="2911" spans="1:21" ht="17">
      <c r="A2911" s="106" t="s">
        <v>1564</v>
      </c>
      <c r="B2911" s="90" t="s">
        <v>1563</v>
      </c>
      <c r="C2911" s="92"/>
      <c r="D2911" s="24" t="s">
        <v>269</v>
      </c>
      <c r="E2911" s="20" t="str">
        <f ca="1">IF(AND(J2911&lt;&gt;"", O2911&lt;&gt;"", TODAY() &gt; O2911, N2911=""), "포스팅 지연",
IF(N2911&lt;&gt;"", "포스팅 완료",
IF(M2911=TRUE, "시술 완료",
IF(L2911=TRUE, "콘텐츠 가이드 전송",
IF(NOT(ISBLANK(J2911)), "예약 확정",
IF(I2911=TRUE, "구글폼 회신",
IF(H2911=TRUE, "구글폼 전송",
IF(G2911=TRUE, "거절",
IF(F2911=TRUE, "회신 수신",
"태핑 완료 회신대기")))))
))))</f>
        <v>포스팅 지연</v>
      </c>
      <c r="F2911" s="22" t="b">
        <v>1</v>
      </c>
      <c r="G2911" s="22" t="b">
        <v>0</v>
      </c>
      <c r="H2911" s="22" t="b">
        <v>1</v>
      </c>
      <c r="I2911" s="22" t="b">
        <f>IF(COUNTIF([1]!Form_Responses1[[#All],[Instagram account
(ex. idenel_official - Do not put "@")]], LOWER(A2911)) &gt; 0, TRUE, FALSE)</f>
        <v>0</v>
      </c>
      <c r="J2911" s="23">
        <v>45905.604166666664</v>
      </c>
      <c r="K2911" s="20" t="s">
        <v>111</v>
      </c>
      <c r="L2911" s="22" t="b">
        <v>1</v>
      </c>
      <c r="M2911" s="22" t="b">
        <v>0</v>
      </c>
      <c r="N2911" s="20"/>
      <c r="O2911" s="21">
        <f>IF(ISBLANK(Table1[[#This Row],[예약일(확정)]]),"",Table1[[#This Row],[예약일(확정)]]+7)</f>
        <v>45912.604166666664</v>
      </c>
      <c r="P2911" s="20" t="s">
        <v>0</v>
      </c>
      <c r="Q2911" s="20"/>
      <c r="R2911" s="20"/>
      <c r="S2911" s="20"/>
      <c r="T2911" s="20"/>
      <c r="U2911" s="19"/>
    </row>
    <row r="2912" spans="1:21" ht="17">
      <c r="A2912" s="106" t="s">
        <v>1562</v>
      </c>
      <c r="B2912" s="94" t="s">
        <v>1561</v>
      </c>
      <c r="C2912" s="93"/>
      <c r="D2912" s="15" t="s">
        <v>269</v>
      </c>
      <c r="E2912" s="11" t="str">
        <f ca="1">IF(AND(J2912&lt;&gt;"", O2912&lt;&gt;"", TODAY() &gt; O2912, N2912=""), "포스팅 지연",
IF(N2912&lt;&gt;"", "포스팅 완료",
IF(M2912=TRUE, "시술 완료",
IF(L2912=TRUE, "콘텐츠 가이드 전송",
IF(NOT(ISBLANK(J2912)), "예약 확정",
IF(I2912=TRUE, "구글폼 회신",
IF(H2912=TRUE, "구글폼 전송",
IF(G2912=TRUE, "거절",
IF(F2912=TRUE, "회신 수신",
"태핑 완료 회신대기")))))
))))</f>
        <v>태핑 완료 회신대기</v>
      </c>
      <c r="F2912" s="13" t="b">
        <v>0</v>
      </c>
      <c r="G2912" s="13" t="b">
        <v>0</v>
      </c>
      <c r="H2912" s="13" t="b">
        <v>0</v>
      </c>
      <c r="I2912" s="13" t="b">
        <f>IF(COUNTIF([1]!Form_Responses1[[#All],[Instagram account
(ex. idenel_official - Do not put "@")]], LOWER(A2912)) &gt; 0, TRUE, FALSE)</f>
        <v>0</v>
      </c>
      <c r="J2912" s="14"/>
      <c r="K2912" s="11"/>
      <c r="L2912" s="13" t="b">
        <v>0</v>
      </c>
      <c r="M2912" s="13" t="b">
        <v>0</v>
      </c>
      <c r="N2912" s="11"/>
      <c r="O2912" s="12" t="str">
        <f>IF(ISBLANK(Table1[[#This Row],[예약일(확정)]]),"",Table1[[#This Row],[예약일(확정)]]+7)</f>
        <v/>
      </c>
      <c r="P2912" s="11"/>
      <c r="Q2912" s="11"/>
      <c r="R2912" s="11"/>
      <c r="S2912" s="11"/>
      <c r="T2912" s="11"/>
      <c r="U2912" s="10"/>
    </row>
    <row r="2913" spans="1:21" ht="17">
      <c r="A2913" s="106" t="s">
        <v>1560</v>
      </c>
      <c r="B2913" s="90" t="s">
        <v>1559</v>
      </c>
      <c r="C2913" s="92"/>
      <c r="D2913" s="24" t="s">
        <v>269</v>
      </c>
      <c r="E2913" s="20" t="str">
        <f ca="1">IF(AND(J2913&lt;&gt;"", O2913&lt;&gt;"", TODAY() &gt; O2913, N2913=""), "포스팅 지연",
IF(N2913&lt;&gt;"", "포스팅 완료",
IF(M2913=TRUE, "시술 완료",
IF(L2913=TRUE, "콘텐츠 가이드 전송",
IF(NOT(ISBLANK(J2913)), "예약 확정",
IF(I2913=TRUE, "구글폼 회신",
IF(H2913=TRUE, "구글폼 전송",
IF(G2913=TRUE, "거절",
IF(F2913=TRUE, "회신 수신",
"태핑 완료 회신대기")))))
))))</f>
        <v>회신 수신</v>
      </c>
      <c r="F2913" s="22" t="b">
        <v>1</v>
      </c>
      <c r="G2913" s="22" t="b">
        <v>0</v>
      </c>
      <c r="H2913" s="22" t="b">
        <v>0</v>
      </c>
      <c r="I2913" s="22" t="b">
        <f>IF(COUNTIF([1]!Form_Responses1[[#All],[Instagram account
(ex. idenel_official - Do not put "@")]], LOWER(A2913)) &gt; 0, TRUE, FALSE)</f>
        <v>0</v>
      </c>
      <c r="J2913" s="23"/>
      <c r="K2913" s="20"/>
      <c r="L2913" s="22" t="b">
        <v>0</v>
      </c>
      <c r="M2913" s="22" t="b">
        <v>0</v>
      </c>
      <c r="N2913" s="20"/>
      <c r="O2913" s="21" t="str">
        <f>IF(ISBLANK(Table1[[#This Row],[예약일(확정)]]),"",Table1[[#This Row],[예약일(확정)]]+7)</f>
        <v/>
      </c>
      <c r="P2913" s="20"/>
      <c r="Q2913" s="20"/>
      <c r="R2913" s="20"/>
      <c r="S2913" s="20"/>
      <c r="T2913" s="20"/>
      <c r="U2913" s="19"/>
    </row>
    <row r="2914" spans="1:21" ht="17">
      <c r="A2914" s="106" t="s">
        <v>1558</v>
      </c>
      <c r="B2914" s="94" t="s">
        <v>1557</v>
      </c>
      <c r="C2914" s="93"/>
      <c r="D2914" s="15" t="s">
        <v>269</v>
      </c>
      <c r="E2914" s="11" t="str">
        <f ca="1">IF(AND(J2914&lt;&gt;"", O2914&lt;&gt;"", TODAY() &gt; O2914, N2914=""), "포스팅 지연",
IF(N2914&lt;&gt;"", "포스팅 완료",
IF(M2914=TRUE, "시술 완료",
IF(L2914=TRUE, "콘텐츠 가이드 전송",
IF(NOT(ISBLANK(J2914)), "예약 확정",
IF(I2914=TRUE, "구글폼 회신",
IF(H2914=TRUE, "구글폼 전송",
IF(G2914=TRUE, "거절",
IF(F2914=TRUE, "회신 수신",
"태핑 완료 회신대기")))))
))))</f>
        <v>태핑 완료 회신대기</v>
      </c>
      <c r="F2914" s="13" t="b">
        <v>0</v>
      </c>
      <c r="G2914" s="13" t="b">
        <v>0</v>
      </c>
      <c r="H2914" s="13" t="b">
        <v>0</v>
      </c>
      <c r="I2914" s="13" t="b">
        <f>IF(COUNTIF([1]!Form_Responses1[[#All],[Instagram account
(ex. idenel_official - Do not put "@")]], LOWER(A2914)) &gt; 0, TRUE, FALSE)</f>
        <v>0</v>
      </c>
      <c r="J2914" s="14"/>
      <c r="K2914" s="11"/>
      <c r="L2914" s="13" t="b">
        <v>0</v>
      </c>
      <c r="M2914" s="13" t="b">
        <v>0</v>
      </c>
      <c r="N2914" s="11"/>
      <c r="O2914" s="12" t="str">
        <f>IF(ISBLANK(Table1[[#This Row],[예약일(확정)]]),"",Table1[[#This Row],[예약일(확정)]]+7)</f>
        <v/>
      </c>
      <c r="P2914" s="11"/>
      <c r="Q2914" s="11"/>
      <c r="R2914" s="11"/>
      <c r="S2914" s="11"/>
      <c r="T2914" s="11"/>
      <c r="U2914" s="10"/>
    </row>
    <row r="2915" spans="1:21" ht="17">
      <c r="A2915" s="106" t="s">
        <v>1556</v>
      </c>
      <c r="B2915" s="90" t="s">
        <v>1555</v>
      </c>
      <c r="C2915" s="92"/>
      <c r="D2915" s="24" t="s">
        <v>269</v>
      </c>
      <c r="E2915" s="20" t="str">
        <f ca="1">IF(AND(J2915&lt;&gt;"", O2915&lt;&gt;"", TODAY() &gt; O2915, N2915=""), "포스팅 지연",
IF(N2915&lt;&gt;"", "포스팅 완료",
IF(M2915=TRUE, "시술 완료",
IF(L2915=TRUE, "콘텐츠 가이드 전송",
IF(NOT(ISBLANK(J2915)), "예약 확정",
IF(I2915=TRUE, "구글폼 회신",
IF(H2915=TRUE, "구글폼 전송",
IF(G2915=TRUE, "거절",
IF(F2915=TRUE, "회신 수신",
"태핑 완료 회신대기")))))
))))</f>
        <v>태핑 완료 회신대기</v>
      </c>
      <c r="F2915" s="22" t="b">
        <v>0</v>
      </c>
      <c r="G2915" s="22" t="b">
        <v>0</v>
      </c>
      <c r="H2915" s="22" t="b">
        <v>0</v>
      </c>
      <c r="I2915" s="22" t="b">
        <f>IF(COUNTIF([1]!Form_Responses1[[#All],[Instagram account
(ex. idenel_official - Do not put "@")]], LOWER(A2915)) &gt; 0, TRUE, FALSE)</f>
        <v>0</v>
      </c>
      <c r="J2915" s="23"/>
      <c r="K2915" s="20"/>
      <c r="L2915" s="22" t="b">
        <v>0</v>
      </c>
      <c r="M2915" s="22" t="b">
        <v>0</v>
      </c>
      <c r="N2915" s="20"/>
      <c r="O2915" s="21" t="str">
        <f>IF(ISBLANK(Table1[[#This Row],[예약일(확정)]]),"",Table1[[#This Row],[예약일(확정)]]+7)</f>
        <v/>
      </c>
      <c r="P2915" s="20"/>
      <c r="Q2915" s="20"/>
      <c r="R2915" s="20"/>
      <c r="S2915" s="20"/>
      <c r="T2915" s="20"/>
      <c r="U2915" s="19"/>
    </row>
    <row r="2916" spans="1:21" ht="17">
      <c r="A2916" s="100" t="s">
        <v>1554</v>
      </c>
      <c r="B2916" s="94" t="s">
        <v>1553</v>
      </c>
      <c r="C2916" s="93"/>
      <c r="D2916" s="15" t="s">
        <v>269</v>
      </c>
      <c r="E2916" s="11" t="str">
        <f ca="1">IF(AND(J2916&lt;&gt;"", O2916&lt;&gt;"", TODAY() &gt; O2916, N2916=""), "포스팅 지연",
IF(N2916&lt;&gt;"", "포스팅 완료",
IF(M2916=TRUE, "시술 완료",
IF(L2916=TRUE, "콘텐츠 가이드 전송",
IF(NOT(ISBLANK(J2916)), "예약 확정",
IF(I2916=TRUE, "구글폼 회신",
IF(H2916=TRUE, "구글폼 전송",
IF(G2916=TRUE, "거절",
IF(F2916=TRUE, "회신 수신",
"태핑 완료 회신대기")))))
))))</f>
        <v>회신 수신</v>
      </c>
      <c r="F2916" s="13" t="b">
        <v>1</v>
      </c>
      <c r="G2916" s="13" t="b">
        <v>0</v>
      </c>
      <c r="H2916" s="13" t="b">
        <v>0</v>
      </c>
      <c r="I2916" s="13" t="b">
        <f>IF(COUNTIF([1]!Form_Responses1[[#All],[Instagram account
(ex. idenel_official - Do not put "@")]], LOWER(A2916)) &gt; 0, TRUE, FALSE)</f>
        <v>0</v>
      </c>
      <c r="J2916" s="14"/>
      <c r="K2916" s="11"/>
      <c r="L2916" s="13" t="b">
        <v>0</v>
      </c>
      <c r="M2916" s="13" t="b">
        <v>0</v>
      </c>
      <c r="N2916" s="11"/>
      <c r="O2916" s="12" t="str">
        <f>IF(ISBLANK(Table1[[#This Row],[예약일(확정)]]),"",Table1[[#This Row],[예약일(확정)]]+7)</f>
        <v/>
      </c>
      <c r="P2916" s="11"/>
      <c r="Q2916" s="11"/>
      <c r="R2916" s="11"/>
      <c r="S2916" s="11"/>
      <c r="T2916" s="11"/>
      <c r="U2916" s="10"/>
    </row>
    <row r="2917" spans="1:21" ht="17">
      <c r="A2917" s="100" t="s">
        <v>1552</v>
      </c>
      <c r="B2917" s="90" t="s">
        <v>1551</v>
      </c>
      <c r="C2917" s="92"/>
      <c r="D2917" s="24" t="s">
        <v>269</v>
      </c>
      <c r="E2917" s="20" t="str">
        <f ca="1">IF(AND(J2917&lt;&gt;"", O2917&lt;&gt;"", TODAY() &gt; O2917, N2917=""), "포스팅 지연",
IF(N2917&lt;&gt;"", "포스팅 완료",
IF(M2917=TRUE, "시술 완료",
IF(L2917=TRUE, "콘텐츠 가이드 전송",
IF(NOT(ISBLANK(J2917)), "예약 확정",
IF(I2917=TRUE, "구글폼 회신",
IF(H2917=TRUE, "구글폼 전송",
IF(G2917=TRUE, "거절",
IF(F2917=TRUE, "회신 수신",
"태핑 완료 회신대기")))))
))))</f>
        <v>콘텐츠 가이드 전송</v>
      </c>
      <c r="F2917" s="22" t="b">
        <v>1</v>
      </c>
      <c r="G2917" s="22" t="b">
        <v>0</v>
      </c>
      <c r="H2917" s="22" t="b">
        <v>1</v>
      </c>
      <c r="I2917" s="22" t="b">
        <f>IF(COUNTIF([1]!Form_Responses1[[#All],[Instagram account
(ex. idenel_official - Do not put "@")]], LOWER(A2917)) &gt; 0, TRUE, FALSE)</f>
        <v>0</v>
      </c>
      <c r="J2917" s="23">
        <v>45931.458333333336</v>
      </c>
      <c r="K2917" s="20" t="s">
        <v>111</v>
      </c>
      <c r="L2917" s="22" t="b">
        <v>1</v>
      </c>
      <c r="M2917" s="22" t="b">
        <v>0</v>
      </c>
      <c r="N2917" s="20"/>
      <c r="O2917" s="21">
        <f>IF(ISBLANK(Table1[[#This Row],[예약일(확정)]]),"",Table1[[#This Row],[예약일(확정)]]+7)</f>
        <v>45938.458333333336</v>
      </c>
      <c r="P2917" s="20" t="s">
        <v>0</v>
      </c>
      <c r="Q2917" s="20"/>
      <c r="R2917" s="20"/>
      <c r="S2917" s="20"/>
      <c r="T2917" s="20"/>
      <c r="U2917" s="19"/>
    </row>
    <row r="2918" spans="1:21" ht="17">
      <c r="A2918" s="105" t="s">
        <v>1550</v>
      </c>
      <c r="B2918" s="90" t="s">
        <v>1549</v>
      </c>
      <c r="C2918" s="89"/>
      <c r="D2918" s="15" t="s">
        <v>269</v>
      </c>
      <c r="E2918" s="11" t="str">
        <f ca="1">IF(AND(J2918&lt;&gt;"", O2918&lt;&gt;"", TODAY() &gt; O2918, N2918=""), "포스팅 지연",
IF(N2918&lt;&gt;"", "포스팅 완료",
IF(M2918=TRUE, "시술 완료",
IF(L2918=TRUE, "콘텐츠 가이드 전송",
IF(NOT(ISBLANK(J2918)), "예약 확정",
IF(I2918=TRUE, "구글폼 회신",
IF(H2918=TRUE, "구글폼 전송",
IF(G2918=TRUE, "거절",
IF(F2918=TRUE, "회신 수신",
"태핑 완료 회신대기")))))
))))</f>
        <v>태핑 완료 회신대기</v>
      </c>
      <c r="F2918" s="13" t="b">
        <v>0</v>
      </c>
      <c r="G2918" s="13" t="b">
        <v>0</v>
      </c>
      <c r="H2918" s="13" t="b">
        <v>0</v>
      </c>
      <c r="I2918" s="13" t="b">
        <f>IF(COUNTIF([1]!Form_Responses1[[#All],[Instagram account
(ex. idenel_official - Do not put "@")]], LOWER(A2918)) &gt; 0, TRUE, FALSE)</f>
        <v>0</v>
      </c>
      <c r="J2918" s="14"/>
      <c r="K2918" s="11"/>
      <c r="L2918" s="13" t="b">
        <v>0</v>
      </c>
      <c r="M2918" s="13" t="b">
        <v>0</v>
      </c>
      <c r="N2918" s="11"/>
      <c r="O2918" s="12" t="str">
        <f>IF(ISBLANK(Table1[[#This Row],[예약일(확정)]]),"",Table1[[#This Row],[예약일(확정)]]+7)</f>
        <v/>
      </c>
      <c r="P2918" s="11"/>
      <c r="Q2918" s="11"/>
      <c r="R2918" s="11"/>
      <c r="S2918" s="11"/>
      <c r="T2918" s="11"/>
      <c r="U2918" s="10"/>
    </row>
    <row r="2919" spans="1:21" ht="17">
      <c r="A2919" s="99" t="s">
        <v>1548</v>
      </c>
      <c r="B2919" s="94" t="s">
        <v>1547</v>
      </c>
      <c r="C2919" s="86"/>
      <c r="D2919" s="24" t="s">
        <v>269</v>
      </c>
      <c r="E2919" s="20" t="str">
        <f ca="1">IF(AND(J2919&lt;&gt;"", O2919&lt;&gt;"", TODAY() &gt; O2919, N2919=""), "포스팅 지연",
IF(N2919&lt;&gt;"", "포스팅 완료",
IF(M2919=TRUE, "시술 완료",
IF(L2919=TRUE, "콘텐츠 가이드 전송",
IF(NOT(ISBLANK(J2919)), "예약 확정",
IF(I2919=TRUE, "구글폼 회신",
IF(H2919=TRUE, "구글폼 전송",
IF(G2919=TRUE, "거절",
IF(F2919=TRUE, "회신 수신",
"태핑 완료 회신대기")))))
))))</f>
        <v>포스팅 지연</v>
      </c>
      <c r="F2919" s="22" t="b">
        <v>1</v>
      </c>
      <c r="G2919" s="22" t="b">
        <v>0</v>
      </c>
      <c r="H2919" s="22" t="b">
        <v>1</v>
      </c>
      <c r="I2919" s="22" t="b">
        <f>IF(COUNTIF([1]!Form_Responses1[[#All],[Instagram account
(ex. idenel_official - Do not put "@")]], LOWER(A2919)) &gt; 0, TRUE, FALSE)</f>
        <v>0</v>
      </c>
      <c r="J2919" s="23">
        <v>45904.625</v>
      </c>
      <c r="K2919" s="20" t="s">
        <v>1</v>
      </c>
      <c r="L2919" s="22" t="b">
        <v>1</v>
      </c>
      <c r="M2919" s="22" t="b">
        <v>0</v>
      </c>
      <c r="N2919" s="20"/>
      <c r="O2919" s="21">
        <f>IF(ISBLANK(Table1[[#This Row],[예약일(확정)]]),"",Table1[[#This Row],[예약일(확정)]]+7)</f>
        <v>45911.625</v>
      </c>
      <c r="P2919" s="20" t="s">
        <v>0</v>
      </c>
      <c r="Q2919" s="20"/>
      <c r="R2919" s="20"/>
      <c r="S2919" s="20"/>
      <c r="T2919" s="20"/>
      <c r="U2919" s="19"/>
    </row>
    <row r="2920" spans="1:21" ht="17">
      <c r="A2920" s="100" t="s">
        <v>1546</v>
      </c>
      <c r="B2920" s="94" t="s">
        <v>1545</v>
      </c>
      <c r="C2920" s="93"/>
      <c r="D2920" s="15" t="s">
        <v>269</v>
      </c>
      <c r="E2920" s="11" t="str">
        <f ca="1">IF(AND(J2920&lt;&gt;"", O2920&lt;&gt;"", TODAY() &gt; O2920, N2920=""), "포스팅 지연",
IF(N2920&lt;&gt;"", "포스팅 완료",
IF(M2920=TRUE, "시술 완료",
IF(L2920=TRUE, "콘텐츠 가이드 전송",
IF(NOT(ISBLANK(J2920)), "예약 확정",
IF(I2920=TRUE, "구글폼 회신",
IF(H2920=TRUE, "구글폼 전송",
IF(G2920=TRUE, "거절",
IF(F2920=TRUE, "회신 수신",
"태핑 완료 회신대기")))))
))))</f>
        <v>태핑 완료 회신대기</v>
      </c>
      <c r="F2920" s="13" t="b">
        <v>0</v>
      </c>
      <c r="G2920" s="13" t="b">
        <v>0</v>
      </c>
      <c r="H2920" s="13" t="b">
        <v>0</v>
      </c>
      <c r="I2920" s="13" t="b">
        <f>IF(COUNTIF([1]!Form_Responses1[[#All],[Instagram account
(ex. idenel_official - Do not put "@")]], LOWER(A2920)) &gt; 0, TRUE, FALSE)</f>
        <v>0</v>
      </c>
      <c r="J2920" s="14"/>
      <c r="K2920" s="11"/>
      <c r="L2920" s="13" t="b">
        <v>0</v>
      </c>
      <c r="M2920" s="13" t="b">
        <v>0</v>
      </c>
      <c r="N2920" s="11"/>
      <c r="O2920" s="12" t="str">
        <f>IF(ISBLANK(Table1[[#This Row],[예약일(확정)]]),"",Table1[[#This Row],[예약일(확정)]]+7)</f>
        <v/>
      </c>
      <c r="P2920" s="11"/>
      <c r="Q2920" s="11"/>
      <c r="R2920" s="11"/>
      <c r="S2920" s="11"/>
      <c r="T2920" s="11"/>
      <c r="U2920" s="10"/>
    </row>
    <row r="2921" spans="1:21" ht="17">
      <c r="A2921" s="100" t="s">
        <v>1544</v>
      </c>
      <c r="B2921" s="90" t="s">
        <v>1543</v>
      </c>
      <c r="C2921" s="92"/>
      <c r="D2921" s="24" t="s">
        <v>269</v>
      </c>
      <c r="E2921" s="20" t="str">
        <f ca="1">IF(AND(J2921&lt;&gt;"", O2921&lt;&gt;"", TODAY() &gt; O2921, N2921=""), "포스팅 지연",
IF(N2921&lt;&gt;"", "포스팅 완료",
IF(M2921=TRUE, "시술 완료",
IF(L2921=TRUE, "콘텐츠 가이드 전송",
IF(NOT(ISBLANK(J2921)), "예약 확정",
IF(I2921=TRUE, "구글폼 회신",
IF(H2921=TRUE, "구글폼 전송",
IF(G2921=TRUE, "거절",
IF(F2921=TRUE, "회신 수신",
"태핑 완료 회신대기")))))
))))</f>
        <v>태핑 완료 회신대기</v>
      </c>
      <c r="F2921" s="22" t="b">
        <v>0</v>
      </c>
      <c r="G2921" s="22" t="b">
        <v>0</v>
      </c>
      <c r="H2921" s="22" t="b">
        <v>0</v>
      </c>
      <c r="I2921" s="22" t="b">
        <f>IF(COUNTIF([1]!Form_Responses1[[#All],[Instagram account
(ex. idenel_official - Do not put "@")]], LOWER(A2921)) &gt; 0, TRUE, FALSE)</f>
        <v>0</v>
      </c>
      <c r="J2921" s="23"/>
      <c r="K2921" s="20"/>
      <c r="L2921" s="22" t="b">
        <v>0</v>
      </c>
      <c r="M2921" s="22" t="b">
        <v>0</v>
      </c>
      <c r="N2921" s="20"/>
      <c r="O2921" s="21" t="str">
        <f>IF(ISBLANK(Table1[[#This Row],[예약일(확정)]]),"",Table1[[#This Row],[예약일(확정)]]+7)</f>
        <v/>
      </c>
      <c r="P2921" s="20"/>
      <c r="Q2921" s="20"/>
      <c r="R2921" s="20"/>
      <c r="S2921" s="20"/>
      <c r="T2921" s="20"/>
      <c r="U2921" s="19"/>
    </row>
    <row r="2922" spans="1:21" ht="17">
      <c r="A2922" s="105" t="s">
        <v>140</v>
      </c>
      <c r="B2922" s="90" t="s">
        <v>1542</v>
      </c>
      <c r="C2922" s="89"/>
      <c r="D2922" s="15" t="s">
        <v>269</v>
      </c>
      <c r="E2922" s="11" t="str">
        <f ca="1">IF(AND(J2922&lt;&gt;"", O2922&lt;&gt;"", TODAY() &gt; O2922, N2922=""), "포스팅 지연",
IF(N2922&lt;&gt;"", "포스팅 완료",
IF(M2922=TRUE, "시술 완료",
IF(L2922=TRUE, "콘텐츠 가이드 전송",
IF(NOT(ISBLANK(J2922)), "예약 확정",
IF(I2922=TRUE, "구글폼 회신",
IF(H2922=TRUE, "구글폼 전송",
IF(G2922=TRUE, "거절",
IF(F2922=TRUE, "회신 수신",
"태핑 완료 회신대기")))))
))))</f>
        <v>회신 수신</v>
      </c>
      <c r="F2922" s="13" t="b">
        <v>1</v>
      </c>
      <c r="G2922" s="13" t="b">
        <v>0</v>
      </c>
      <c r="H2922" s="13" t="b">
        <v>0</v>
      </c>
      <c r="I2922" s="13" t="b">
        <f>IF(COUNTIF([1]!Form_Responses1[[#All],[Instagram account
(ex. idenel_official - Do not put "@")]], LOWER(A2922)) &gt; 0, TRUE, FALSE)</f>
        <v>0</v>
      </c>
      <c r="J2922" s="14"/>
      <c r="K2922" s="11"/>
      <c r="L2922" s="13" t="b">
        <v>0</v>
      </c>
      <c r="M2922" s="13" t="b">
        <v>0</v>
      </c>
      <c r="N2922" s="11"/>
      <c r="O2922" s="12" t="str">
        <f>IF(ISBLANK(Table1[[#This Row],[예약일(확정)]]),"",Table1[[#This Row],[예약일(확정)]]+7)</f>
        <v/>
      </c>
      <c r="P2922" s="11"/>
      <c r="Q2922" s="11"/>
      <c r="R2922" s="11"/>
      <c r="S2922" s="11"/>
      <c r="T2922" s="11"/>
      <c r="U2922" s="10"/>
    </row>
    <row r="2923" spans="1:21" ht="17">
      <c r="A2923" s="105" t="s">
        <v>1541</v>
      </c>
      <c r="B2923" s="90" t="s">
        <v>1540</v>
      </c>
      <c r="C2923" s="92"/>
      <c r="D2923" s="24" t="s">
        <v>269</v>
      </c>
      <c r="E2923" s="20" t="str">
        <f ca="1">IF(AND(J2923&lt;&gt;"", O2923&lt;&gt;"", TODAY() &gt; O2923, N2923=""), "포스팅 지연",
IF(N2923&lt;&gt;"", "포스팅 완료",
IF(M2923=TRUE, "시술 완료",
IF(L2923=TRUE, "콘텐츠 가이드 전송",
IF(NOT(ISBLANK(J2923)), "예약 확정",
IF(I2923=TRUE, "구글폼 회신",
IF(H2923=TRUE, "구글폼 전송",
IF(G2923=TRUE, "거절",
IF(F2923=TRUE, "회신 수신",
"태핑 완료 회신대기")))))
))))</f>
        <v>태핑 완료 회신대기</v>
      </c>
      <c r="F2923" s="22" t="b">
        <v>0</v>
      </c>
      <c r="G2923" s="22" t="b">
        <v>0</v>
      </c>
      <c r="H2923" s="22" t="b">
        <v>0</v>
      </c>
      <c r="I2923" s="22" t="b">
        <f>IF(COUNTIF([1]!Form_Responses1[[#All],[Instagram account
(ex. idenel_official - Do not put "@")]], LOWER(A2923)) &gt; 0, TRUE, FALSE)</f>
        <v>0</v>
      </c>
      <c r="J2923" s="23"/>
      <c r="K2923" s="20"/>
      <c r="L2923" s="22" t="b">
        <v>0</v>
      </c>
      <c r="M2923" s="22" t="b">
        <v>0</v>
      </c>
      <c r="N2923" s="20"/>
      <c r="O2923" s="21" t="str">
        <f>IF(ISBLANK(Table1[[#This Row],[예약일(확정)]]),"",Table1[[#This Row],[예약일(확정)]]+7)</f>
        <v/>
      </c>
      <c r="P2923" s="20"/>
      <c r="Q2923" s="20"/>
      <c r="R2923" s="20"/>
      <c r="S2923" s="20"/>
      <c r="T2923" s="20"/>
      <c r="U2923" s="19"/>
    </row>
    <row r="2924" spans="1:21" ht="17">
      <c r="A2924" s="99" t="s">
        <v>1539</v>
      </c>
      <c r="B2924" s="94" t="s">
        <v>1538</v>
      </c>
      <c r="C2924" s="93"/>
      <c r="D2924" s="15" t="s">
        <v>269</v>
      </c>
      <c r="E2924" s="11" t="str">
        <f ca="1">IF(AND(J2924&lt;&gt;"", O2924&lt;&gt;"", TODAY() &gt; O2924, N2924=""), "포스팅 지연",
IF(N2924&lt;&gt;"", "포스팅 완료",
IF(M2924=TRUE, "시술 완료",
IF(L2924=TRUE, "콘텐츠 가이드 전송",
IF(NOT(ISBLANK(J2924)), "예약 확정",
IF(I2924=TRUE, "구글폼 회신",
IF(H2924=TRUE, "구글폼 전송",
IF(G2924=TRUE, "거절",
IF(F2924=TRUE, "회신 수신",
"태핑 완료 회신대기")))))
))))</f>
        <v>태핑 완료 회신대기</v>
      </c>
      <c r="F2924" s="13" t="b">
        <v>0</v>
      </c>
      <c r="G2924" s="13" t="b">
        <v>0</v>
      </c>
      <c r="H2924" s="13" t="b">
        <v>0</v>
      </c>
      <c r="I2924" s="13" t="b">
        <f>IF(COUNTIF([1]!Form_Responses1[[#All],[Instagram account
(ex. idenel_official - Do not put "@")]], LOWER(A2924)) &gt; 0, TRUE, FALSE)</f>
        <v>0</v>
      </c>
      <c r="J2924" s="14"/>
      <c r="K2924" s="11"/>
      <c r="L2924" s="13" t="b">
        <v>0</v>
      </c>
      <c r="M2924" s="13" t="b">
        <v>0</v>
      </c>
      <c r="N2924" s="11"/>
      <c r="O2924" s="12" t="str">
        <f>IF(ISBLANK(Table1[[#This Row],[예약일(확정)]]),"",Table1[[#This Row],[예약일(확정)]]+7)</f>
        <v/>
      </c>
      <c r="P2924" s="11"/>
      <c r="Q2924" s="11"/>
      <c r="R2924" s="11"/>
      <c r="S2924" s="11"/>
      <c r="T2924" s="11"/>
      <c r="U2924" s="10"/>
    </row>
    <row r="2925" spans="1:21" ht="17">
      <c r="A2925" s="99" t="s">
        <v>1537</v>
      </c>
      <c r="B2925" s="94" t="s">
        <v>1536</v>
      </c>
      <c r="C2925" s="86"/>
      <c r="D2925" s="24" t="s">
        <v>269</v>
      </c>
      <c r="E2925" s="20" t="str">
        <f ca="1">IF(AND(J2925&lt;&gt;"", O2925&lt;&gt;"", TODAY() &gt; O2925, N2925=""), "포스팅 지연",
IF(N2925&lt;&gt;"", "포스팅 완료",
IF(M2925=TRUE, "시술 완료",
IF(L2925=TRUE, "콘텐츠 가이드 전송",
IF(NOT(ISBLANK(J2925)), "예약 확정",
IF(I2925=TRUE, "구글폼 회신",
IF(H2925=TRUE, "구글폼 전송",
IF(G2925=TRUE, "거절",
IF(F2925=TRUE, "회신 수신",
"태핑 완료 회신대기")))))
))))</f>
        <v>태핑 완료 회신대기</v>
      </c>
      <c r="F2925" s="22" t="b">
        <v>0</v>
      </c>
      <c r="G2925" s="22" t="b">
        <v>0</v>
      </c>
      <c r="H2925" s="22" t="b">
        <v>0</v>
      </c>
      <c r="I2925" s="22" t="b">
        <f>IF(COUNTIF([1]!Form_Responses1[[#All],[Instagram account
(ex. idenel_official - Do not put "@")]], LOWER(A2925)) &gt; 0, TRUE, FALSE)</f>
        <v>0</v>
      </c>
      <c r="J2925" s="23"/>
      <c r="K2925" s="20"/>
      <c r="L2925" s="22" t="b">
        <v>0</v>
      </c>
      <c r="M2925" s="22" t="b">
        <v>0</v>
      </c>
      <c r="N2925" s="20"/>
      <c r="O2925" s="21" t="str">
        <f>IF(ISBLANK(Table1[[#This Row],[예약일(확정)]]),"",Table1[[#This Row],[예약일(확정)]]+7)</f>
        <v/>
      </c>
      <c r="P2925" s="20"/>
      <c r="Q2925" s="20"/>
      <c r="R2925" s="20"/>
      <c r="S2925" s="20"/>
      <c r="T2925" s="20"/>
      <c r="U2925" s="19"/>
    </row>
    <row r="2926" spans="1:21" ht="17">
      <c r="A2926" s="105" t="s">
        <v>1535</v>
      </c>
      <c r="B2926" s="90" t="s">
        <v>1534</v>
      </c>
      <c r="C2926" s="89"/>
      <c r="D2926" s="15" t="s">
        <v>269</v>
      </c>
      <c r="E2926" s="11" t="str">
        <f ca="1">IF(AND(J2926&lt;&gt;"", O2926&lt;&gt;"", TODAY() &gt; O2926, N2926=""), "포스팅 지연",
IF(N2926&lt;&gt;"", "포스팅 완료",
IF(M2926=TRUE, "시술 완료",
IF(L2926=TRUE, "콘텐츠 가이드 전송",
IF(NOT(ISBLANK(J2926)), "예약 확정",
IF(I2926=TRUE, "구글폼 회신",
IF(H2926=TRUE, "구글폼 전송",
IF(G2926=TRUE, "거절",
IF(F2926=TRUE, "회신 수신",
"태핑 완료 회신대기")))))
))))</f>
        <v>태핑 완료 회신대기</v>
      </c>
      <c r="F2926" s="13" t="b">
        <v>0</v>
      </c>
      <c r="G2926" s="13" t="b">
        <v>0</v>
      </c>
      <c r="H2926" s="13" t="b">
        <v>0</v>
      </c>
      <c r="I2926" s="13" t="b">
        <f>IF(COUNTIF([1]!Form_Responses1[[#All],[Instagram account
(ex. idenel_official - Do not put "@")]], LOWER(A2926)) &gt; 0, TRUE, FALSE)</f>
        <v>0</v>
      </c>
      <c r="J2926" s="14"/>
      <c r="K2926" s="11"/>
      <c r="L2926" s="13" t="b">
        <v>0</v>
      </c>
      <c r="M2926" s="13" t="b">
        <v>0</v>
      </c>
      <c r="N2926" s="11"/>
      <c r="O2926" s="12" t="str">
        <f>IF(ISBLANK(Table1[[#This Row],[예약일(확정)]]),"",Table1[[#This Row],[예약일(확정)]]+7)</f>
        <v/>
      </c>
      <c r="P2926" s="11"/>
      <c r="Q2926" s="11"/>
      <c r="R2926" s="11"/>
      <c r="S2926" s="11"/>
      <c r="T2926" s="11"/>
      <c r="U2926" s="10"/>
    </row>
    <row r="2927" spans="1:21" ht="17">
      <c r="A2927" s="104" t="s">
        <v>1533</v>
      </c>
      <c r="B2927" s="94" t="s">
        <v>1532</v>
      </c>
      <c r="C2927" s="86"/>
      <c r="D2927" s="24" t="s">
        <v>269</v>
      </c>
      <c r="E2927" s="20" t="str">
        <f ca="1">IF(AND(J2927&lt;&gt;"", O2927&lt;&gt;"", TODAY() &gt; O2927, N2927=""), "포스팅 지연",
IF(N2927&lt;&gt;"", "포스팅 완료",
IF(M2927=TRUE, "시술 완료",
IF(L2927=TRUE, "콘텐츠 가이드 전송",
IF(NOT(ISBLANK(J2927)), "예약 확정",
IF(I2927=TRUE, "구글폼 회신",
IF(H2927=TRUE, "구글폼 전송",
IF(G2927=TRUE, "거절",
IF(F2927=TRUE, "회신 수신",
"태핑 완료 회신대기")))))
))))</f>
        <v>태핑 완료 회신대기</v>
      </c>
      <c r="F2927" s="22" t="b">
        <v>0</v>
      </c>
      <c r="G2927" s="22" t="b">
        <v>0</v>
      </c>
      <c r="H2927" s="22" t="b">
        <v>0</v>
      </c>
      <c r="I2927" s="22" t="b">
        <f>IF(COUNTIF([1]!Form_Responses1[[#All],[Instagram account
(ex. idenel_official - Do not put "@")]], LOWER(A2927)) &gt; 0, TRUE, FALSE)</f>
        <v>0</v>
      </c>
      <c r="J2927" s="23"/>
      <c r="K2927" s="20"/>
      <c r="L2927" s="22" t="b">
        <v>0</v>
      </c>
      <c r="M2927" s="22" t="b">
        <v>0</v>
      </c>
      <c r="N2927" s="20"/>
      <c r="O2927" s="21" t="str">
        <f>IF(ISBLANK(Table1[[#This Row],[예약일(확정)]]),"",Table1[[#This Row],[예약일(확정)]]+7)</f>
        <v/>
      </c>
      <c r="P2927" s="20"/>
      <c r="Q2927" s="20"/>
      <c r="R2927" s="20"/>
      <c r="S2927" s="20"/>
      <c r="T2927" s="20"/>
      <c r="U2927" s="19"/>
    </row>
    <row r="2928" spans="1:21" ht="17">
      <c r="A2928" s="100" t="s">
        <v>1531</v>
      </c>
      <c r="B2928" s="90" t="s">
        <v>1530</v>
      </c>
      <c r="C2928" s="89"/>
      <c r="D2928" s="15" t="s">
        <v>269</v>
      </c>
      <c r="E2928" s="11" t="str">
        <f ca="1">IF(AND(J2928&lt;&gt;"", O2928&lt;&gt;"", TODAY() &gt; O2928, N2928=""), "포스팅 지연",
IF(N2928&lt;&gt;"", "포스팅 완료",
IF(M2928=TRUE, "시술 완료",
IF(L2928=TRUE, "콘텐츠 가이드 전송",
IF(NOT(ISBLANK(J2928)), "예약 확정",
IF(I2928=TRUE, "구글폼 회신",
IF(H2928=TRUE, "구글폼 전송",
IF(G2928=TRUE, "거절",
IF(F2928=TRUE, "회신 수신",
"태핑 완료 회신대기")))))
))))</f>
        <v>구글폼 전송</v>
      </c>
      <c r="F2928" s="13" t="b">
        <v>1</v>
      </c>
      <c r="G2928" s="13" t="b">
        <v>0</v>
      </c>
      <c r="H2928" s="13" t="b">
        <v>1</v>
      </c>
      <c r="I2928" s="13" t="b">
        <f>IF(COUNTIF([1]!Form_Responses1[[#All],[Instagram account
(ex. idenel_official - Do not put "@")]], LOWER(A2928)) &gt; 0, TRUE, FALSE)</f>
        <v>0</v>
      </c>
      <c r="J2928" s="14"/>
      <c r="K2928" s="11"/>
      <c r="L2928" s="13" t="b">
        <v>0</v>
      </c>
      <c r="M2928" s="13" t="b">
        <v>0</v>
      </c>
      <c r="N2928" s="11"/>
      <c r="O2928" s="12" t="str">
        <f>IF(ISBLANK(Table1[[#This Row],[예약일(확정)]]),"",Table1[[#This Row],[예약일(확정)]]+7)</f>
        <v/>
      </c>
      <c r="P2928" s="11"/>
      <c r="Q2928" s="11"/>
      <c r="R2928" s="11"/>
      <c r="S2928" s="11"/>
      <c r="T2928" s="11"/>
      <c r="U2928" s="10"/>
    </row>
    <row r="2929" spans="1:21" ht="17">
      <c r="A2929" s="100" t="s">
        <v>1529</v>
      </c>
      <c r="B2929" s="94" t="s">
        <v>1528</v>
      </c>
      <c r="C2929" s="86"/>
      <c r="D2929" s="24" t="s">
        <v>269</v>
      </c>
      <c r="E2929" s="20" t="str">
        <f ca="1">IF(AND(J2929&lt;&gt;"", O2929&lt;&gt;"", TODAY() &gt; O2929, N2929=""), "포스팅 지연",
IF(N2929&lt;&gt;"", "포스팅 완료",
IF(M2929=TRUE, "시술 완료",
IF(L2929=TRUE, "콘텐츠 가이드 전송",
IF(NOT(ISBLANK(J2929)), "예약 확정",
IF(I2929=TRUE, "구글폼 회신",
IF(H2929=TRUE, "구글폼 전송",
IF(G2929=TRUE, "거절",
IF(F2929=TRUE, "회신 수신",
"태핑 완료 회신대기")))))
))))</f>
        <v>태핑 완료 회신대기</v>
      </c>
      <c r="F2929" s="22" t="b">
        <v>0</v>
      </c>
      <c r="G2929" s="22" t="b">
        <v>0</v>
      </c>
      <c r="H2929" s="22" t="b">
        <v>0</v>
      </c>
      <c r="I2929" s="22" t="b">
        <f>IF(COUNTIF([1]!Form_Responses1[[#All],[Instagram account
(ex. idenel_official - Do not put "@")]], LOWER(A2929)) &gt; 0, TRUE, FALSE)</f>
        <v>0</v>
      </c>
      <c r="J2929" s="23"/>
      <c r="K2929" s="20"/>
      <c r="L2929" s="22" t="b">
        <v>0</v>
      </c>
      <c r="M2929" s="22" t="b">
        <v>0</v>
      </c>
      <c r="N2929" s="20"/>
      <c r="O2929" s="21" t="str">
        <f>IF(ISBLANK(Table1[[#This Row],[예약일(확정)]]),"",Table1[[#This Row],[예약일(확정)]]+7)</f>
        <v/>
      </c>
      <c r="P2929" s="20"/>
      <c r="Q2929" s="20"/>
      <c r="R2929" s="20"/>
      <c r="S2929" s="20"/>
      <c r="T2929" s="20"/>
      <c r="U2929" s="19"/>
    </row>
    <row r="2930" spans="1:21" ht="17">
      <c r="A2930" s="103" t="s">
        <v>1527</v>
      </c>
      <c r="B2930" s="102"/>
      <c r="C2930" s="101"/>
      <c r="D2930" s="15" t="s">
        <v>4</v>
      </c>
      <c r="E2930" s="11" t="str">
        <f ca="1">IF(AND(J2930&lt;&gt;"", O2930&lt;&gt;"", TODAY() &gt; O2930, N2930=""), "포스팅 지연",
IF(N2930&lt;&gt;"", "포스팅 완료",
IF(M2930=TRUE, "시술 완료",
IF(L2930=TRUE, "콘텐츠 가이드 전송",
IF(NOT(ISBLANK(J2930)), "예약 확정",
IF(I2930=TRUE, "구글폼 회신",
IF(H2930=TRUE, "구글폼 전송",
IF(G2930=TRUE, "거절",
IF(F2930=TRUE, "회신 수신",
"태핑 완료 회신대기")))))
))))</f>
        <v>포스팅 지연</v>
      </c>
      <c r="F2930" s="13" t="b">
        <v>0</v>
      </c>
      <c r="G2930" s="13" t="b">
        <v>0</v>
      </c>
      <c r="H2930" s="13" t="b">
        <v>0</v>
      </c>
      <c r="I2930" s="13" t="b">
        <f>IF(COUNTIF([1]!Form_Responses1[[#All],[Instagram account
(ex. idenel_official - Do not put "@")]], LOWER(A2930)) &gt; 0, TRUE, FALSE)</f>
        <v>0</v>
      </c>
      <c r="J2930" s="14">
        <v>45908.708333333336</v>
      </c>
      <c r="K2930" s="11"/>
      <c r="L2930" s="13" t="b">
        <v>0</v>
      </c>
      <c r="M2930" s="13" t="b">
        <v>0</v>
      </c>
      <c r="N2930" s="11"/>
      <c r="O2930" s="12">
        <f>IF(ISBLANK(Table1[[#This Row],[예약일(확정)]]),"",Table1[[#This Row],[예약일(확정)]]+7)</f>
        <v>45915.708333333336</v>
      </c>
      <c r="P2930" s="11"/>
      <c r="Q2930" s="11"/>
      <c r="R2930" s="11"/>
      <c r="S2930" s="11"/>
      <c r="T2930" s="11"/>
      <c r="U2930" s="10"/>
    </row>
    <row r="2931" spans="1:21" ht="17">
      <c r="A2931" s="100" t="s">
        <v>1526</v>
      </c>
      <c r="B2931" s="94" t="s">
        <v>1525</v>
      </c>
      <c r="C2931" s="86"/>
      <c r="D2931" s="24" t="s">
        <v>269</v>
      </c>
      <c r="E2931" s="20" t="str">
        <f ca="1">IF(AND(J2931&lt;&gt;"", O2931&lt;&gt;"", TODAY() &gt; O2931, N2931=""), "포스팅 지연",
IF(N2931&lt;&gt;"", "포스팅 완료",
IF(M2931=TRUE, "시술 완료",
IF(L2931=TRUE, "콘텐츠 가이드 전송",
IF(NOT(ISBLANK(J2931)), "예약 확정",
IF(I2931=TRUE, "구글폼 회신",
IF(H2931=TRUE, "구글폼 전송",
IF(G2931=TRUE, "거절",
IF(F2931=TRUE, "회신 수신",
"태핑 완료 회신대기")))))
))))</f>
        <v>회신 수신</v>
      </c>
      <c r="F2931" s="22" t="b">
        <v>1</v>
      </c>
      <c r="G2931" s="22" t="b">
        <v>0</v>
      </c>
      <c r="H2931" s="22" t="b">
        <v>0</v>
      </c>
      <c r="I2931" s="22" t="b">
        <f>IF(COUNTIF([1]!Form_Responses1[[#All],[Instagram account
(ex. idenel_official - Do not put "@")]], LOWER(A2931)) &gt; 0, TRUE, FALSE)</f>
        <v>0</v>
      </c>
      <c r="J2931" s="23"/>
      <c r="K2931" s="20"/>
      <c r="L2931" s="22" t="b">
        <v>0</v>
      </c>
      <c r="M2931" s="22" t="b">
        <v>0</v>
      </c>
      <c r="N2931" s="20"/>
      <c r="O2931" s="21" t="str">
        <f>IF(ISBLANK(Table1[[#This Row],[예약일(확정)]]),"",Table1[[#This Row],[예약일(확정)]]+7)</f>
        <v/>
      </c>
      <c r="P2931" s="20"/>
      <c r="Q2931" s="20"/>
      <c r="R2931" s="20"/>
      <c r="S2931" s="20"/>
      <c r="T2931" s="20"/>
      <c r="U2931" s="19"/>
    </row>
    <row r="2932" spans="1:21" ht="17">
      <c r="A2932" s="100" t="s">
        <v>1373</v>
      </c>
      <c r="B2932" s="90" t="s">
        <v>1524</v>
      </c>
      <c r="C2932" s="89"/>
      <c r="D2932" s="15" t="s">
        <v>269</v>
      </c>
      <c r="E2932" s="11" t="str">
        <f ca="1">IF(AND(J2932&lt;&gt;"", O2932&lt;&gt;"", TODAY() &gt; O2932, N2932=""), "포스팅 지연",
IF(N2932&lt;&gt;"", "포스팅 완료",
IF(M2932=TRUE, "시술 완료",
IF(L2932=TRUE, "콘텐츠 가이드 전송",
IF(NOT(ISBLANK(J2932)), "예약 확정",
IF(I2932=TRUE, "구글폼 회신",
IF(H2932=TRUE, "구글폼 전송",
IF(G2932=TRUE, "거절",
IF(F2932=TRUE, "회신 수신",
"태핑 완료 회신대기")))))
))))</f>
        <v>구글폼 전송</v>
      </c>
      <c r="F2932" s="13" t="b">
        <v>1</v>
      </c>
      <c r="G2932" s="13" t="b">
        <v>0</v>
      </c>
      <c r="H2932" s="13" t="b">
        <v>1</v>
      </c>
      <c r="I2932" s="13" t="b">
        <f>IF(COUNTIF([1]!Form_Responses1[[#All],[Instagram account
(ex. idenel_official - Do not put "@")]], LOWER(A2932)) &gt; 0, TRUE, FALSE)</f>
        <v>0</v>
      </c>
      <c r="J2932" s="14"/>
      <c r="K2932" s="11"/>
      <c r="L2932" s="13" t="b">
        <v>0</v>
      </c>
      <c r="M2932" s="13" t="b">
        <v>0</v>
      </c>
      <c r="N2932" s="11"/>
      <c r="O2932" s="12" t="str">
        <f>IF(ISBLANK(Table1[[#This Row],[예약일(확정)]]),"",Table1[[#This Row],[예약일(확정)]]+7)</f>
        <v/>
      </c>
      <c r="P2932" s="11"/>
      <c r="Q2932" s="11"/>
      <c r="R2932" s="11"/>
      <c r="S2932" s="11"/>
      <c r="T2932" s="11"/>
      <c r="U2932" s="10"/>
    </row>
    <row r="2933" spans="1:21" ht="17">
      <c r="A2933" s="99" t="s">
        <v>1523</v>
      </c>
      <c r="B2933" s="94" t="s">
        <v>1522</v>
      </c>
      <c r="C2933" s="86"/>
      <c r="D2933" s="24" t="s">
        <v>269</v>
      </c>
      <c r="E2933" s="20" t="str">
        <f ca="1">IF(AND(J2933&lt;&gt;"", O2933&lt;&gt;"", TODAY() &gt; O2933, N2933=""), "포스팅 지연",
IF(N2933&lt;&gt;"", "포스팅 완료",
IF(M2933=TRUE, "시술 완료",
IF(L2933=TRUE, "콘텐츠 가이드 전송",
IF(NOT(ISBLANK(J2933)), "예약 확정",
IF(I2933=TRUE, "구글폼 회신",
IF(H2933=TRUE, "구글폼 전송",
IF(G2933=TRUE, "거절",
IF(F2933=TRUE, "회신 수신",
"태핑 완료 회신대기")))))
))))</f>
        <v>태핑 완료 회신대기</v>
      </c>
      <c r="F2933" s="22" t="b">
        <v>0</v>
      </c>
      <c r="G2933" s="22" t="b">
        <v>0</v>
      </c>
      <c r="H2933" s="22" t="b">
        <v>0</v>
      </c>
      <c r="I2933" s="22" t="b">
        <f>IF(COUNTIF([1]!Form_Responses1[[#All],[Instagram account
(ex. idenel_official - Do not put "@")]], LOWER(A2933)) &gt; 0, TRUE, FALSE)</f>
        <v>0</v>
      </c>
      <c r="J2933" s="23"/>
      <c r="K2933" s="20"/>
      <c r="L2933" s="22" t="b">
        <v>0</v>
      </c>
      <c r="M2933" s="22" t="b">
        <v>0</v>
      </c>
      <c r="N2933" s="20"/>
      <c r="O2933" s="21" t="str">
        <f>IF(ISBLANK(Table1[[#This Row],[예약일(확정)]]),"",Table1[[#This Row],[예약일(확정)]]+7)</f>
        <v/>
      </c>
      <c r="P2933" s="20"/>
      <c r="Q2933" s="20"/>
      <c r="R2933" s="20"/>
      <c r="S2933" s="20"/>
      <c r="T2933" s="20"/>
      <c r="U2933" s="19"/>
    </row>
    <row r="2934" spans="1:21" ht="17">
      <c r="A2934" s="98" t="s">
        <v>1521</v>
      </c>
      <c r="B2934" s="90" t="s">
        <v>1520</v>
      </c>
      <c r="C2934" s="89"/>
      <c r="D2934" s="15" t="s">
        <v>269</v>
      </c>
      <c r="E2934" s="11" t="str">
        <f ca="1">IF(AND(J2934&lt;&gt;"", O2934&lt;&gt;"", TODAY() &gt; O2934, N2934=""), "포스팅 지연",
IF(N2934&lt;&gt;"", "포스팅 완료",
IF(M2934=TRUE, "시술 완료",
IF(L2934=TRUE, "콘텐츠 가이드 전송",
IF(NOT(ISBLANK(J2934)), "예약 확정",
IF(I2934=TRUE, "구글폼 회신",
IF(H2934=TRUE, "구글폼 전송",
IF(G2934=TRUE, "거절",
IF(F2934=TRUE, "회신 수신",
"태핑 완료 회신대기")))))
))))</f>
        <v>태핑 완료 회신대기</v>
      </c>
      <c r="F2934" s="13" t="b">
        <v>0</v>
      </c>
      <c r="G2934" s="13" t="b">
        <v>0</v>
      </c>
      <c r="H2934" s="13" t="b">
        <v>0</v>
      </c>
      <c r="I2934" s="13" t="b">
        <f>IF(COUNTIF([1]!Form_Responses1[[#All],[Instagram account
(ex. idenel_official - Do not put "@")]], LOWER(A2934)) &gt; 0, TRUE, FALSE)</f>
        <v>0</v>
      </c>
      <c r="J2934" s="14"/>
      <c r="K2934" s="11"/>
      <c r="L2934" s="13" t="b">
        <v>0</v>
      </c>
      <c r="M2934" s="13" t="b">
        <v>0</v>
      </c>
      <c r="N2934" s="11"/>
      <c r="O2934" s="12" t="str">
        <f>IF(ISBLANK(Table1[[#This Row],[예약일(확정)]]),"",Table1[[#This Row],[예약일(확정)]]+7)</f>
        <v/>
      </c>
      <c r="P2934" s="11"/>
      <c r="Q2934" s="11"/>
      <c r="R2934" s="11"/>
      <c r="S2934" s="11"/>
      <c r="T2934" s="11"/>
      <c r="U2934" s="10"/>
    </row>
    <row r="2935" spans="1:21" ht="17">
      <c r="A2935" s="97" t="s">
        <v>1519</v>
      </c>
      <c r="B2935" s="94" t="s">
        <v>1518</v>
      </c>
      <c r="C2935" s="86"/>
      <c r="D2935" s="24" t="s">
        <v>269</v>
      </c>
      <c r="E2935" s="20" t="str">
        <f ca="1">IF(AND(J2935&lt;&gt;"", O2935&lt;&gt;"", TODAY() &gt; O2935, N2935=""), "포스팅 지연",
IF(N2935&lt;&gt;"", "포스팅 완료",
IF(M2935=TRUE, "시술 완료",
IF(L2935=TRUE, "콘텐츠 가이드 전송",
IF(NOT(ISBLANK(J2935)), "예약 확정",
IF(I2935=TRUE, "구글폼 회신",
IF(H2935=TRUE, "구글폼 전송",
IF(G2935=TRUE, "거절",
IF(F2935=TRUE, "회신 수신",
"태핑 완료 회신대기")))))
))))</f>
        <v>태핑 완료 회신대기</v>
      </c>
      <c r="F2935" s="22" t="b">
        <v>0</v>
      </c>
      <c r="G2935" s="22" t="b">
        <v>0</v>
      </c>
      <c r="H2935" s="22" t="b">
        <v>0</v>
      </c>
      <c r="I2935" s="22" t="b">
        <f>IF(COUNTIF([1]!Form_Responses1[[#All],[Instagram account
(ex. idenel_official - Do not put "@")]], LOWER(A2935)) &gt; 0, TRUE, FALSE)</f>
        <v>0</v>
      </c>
      <c r="J2935" s="23"/>
      <c r="K2935" s="20"/>
      <c r="L2935" s="22" t="b">
        <v>0</v>
      </c>
      <c r="M2935" s="22" t="b">
        <v>0</v>
      </c>
      <c r="N2935" s="20"/>
      <c r="O2935" s="21" t="str">
        <f>IF(ISBLANK(Table1[[#This Row],[예약일(확정)]]),"",Table1[[#This Row],[예약일(확정)]]+7)</f>
        <v/>
      </c>
      <c r="P2935" s="20"/>
      <c r="Q2935" s="20"/>
      <c r="R2935" s="20"/>
      <c r="S2935" s="20"/>
      <c r="T2935" s="20"/>
      <c r="U2935" s="19"/>
    </row>
    <row r="2936" spans="1:21" ht="17">
      <c r="A2936" s="97" t="s">
        <v>1517</v>
      </c>
      <c r="B2936" s="94" t="s">
        <v>1516</v>
      </c>
      <c r="C2936" s="93"/>
      <c r="D2936" s="15" t="s">
        <v>269</v>
      </c>
      <c r="E2936" s="11" t="str">
        <f ca="1">IF(AND(J2936&lt;&gt;"", O2936&lt;&gt;"", TODAY() &gt; O2936, N2936=""), "포스팅 지연",
IF(N2936&lt;&gt;"", "포스팅 완료",
IF(M2936=TRUE, "시술 완료",
IF(L2936=TRUE, "콘텐츠 가이드 전송",
IF(NOT(ISBLANK(J2936)), "예약 확정",
IF(I2936=TRUE, "구글폼 회신",
IF(H2936=TRUE, "구글폼 전송",
IF(G2936=TRUE, "거절",
IF(F2936=TRUE, "회신 수신",
"태핑 완료 회신대기")))))
))))</f>
        <v>태핑 완료 회신대기</v>
      </c>
      <c r="F2936" s="13" t="b">
        <v>0</v>
      </c>
      <c r="G2936" s="13" t="b">
        <v>0</v>
      </c>
      <c r="H2936" s="13" t="b">
        <v>0</v>
      </c>
      <c r="I2936" s="13" t="b">
        <f>IF(COUNTIF([1]!Form_Responses1[[#All],[Instagram account
(ex. idenel_official - Do not put "@")]], LOWER(A2936)) &gt; 0, TRUE, FALSE)</f>
        <v>0</v>
      </c>
      <c r="J2936" s="14"/>
      <c r="K2936" s="11"/>
      <c r="L2936" s="13" t="b">
        <v>0</v>
      </c>
      <c r="M2936" s="13" t="b">
        <v>0</v>
      </c>
      <c r="N2936" s="11"/>
      <c r="O2936" s="12" t="str">
        <f>IF(ISBLANK(Table1[[#This Row],[예약일(확정)]]),"",Table1[[#This Row],[예약일(확정)]]+7)</f>
        <v/>
      </c>
      <c r="P2936" s="11"/>
      <c r="Q2936" s="11"/>
      <c r="R2936" s="11"/>
      <c r="S2936" s="11"/>
      <c r="T2936" s="11"/>
      <c r="U2936" s="10"/>
    </row>
    <row r="2937" spans="1:21" ht="17">
      <c r="A2937" s="98" t="s">
        <v>1515</v>
      </c>
      <c r="B2937" s="90" t="s">
        <v>1514</v>
      </c>
      <c r="C2937" s="92"/>
      <c r="D2937" s="24" t="s">
        <v>269</v>
      </c>
      <c r="E2937" s="20" t="str">
        <f ca="1">IF(AND(J2937&lt;&gt;"", O2937&lt;&gt;"", TODAY() &gt; O2937, N2937=""), "포스팅 지연",
IF(N2937&lt;&gt;"", "포스팅 완료",
IF(M2937=TRUE, "시술 완료",
IF(L2937=TRUE, "콘텐츠 가이드 전송",
IF(NOT(ISBLANK(J2937)), "예약 확정",
IF(I2937=TRUE, "구글폼 회신",
IF(H2937=TRUE, "구글폼 전송",
IF(G2937=TRUE, "거절",
IF(F2937=TRUE, "회신 수신",
"태핑 완료 회신대기")))))
))))</f>
        <v>태핑 완료 회신대기</v>
      </c>
      <c r="F2937" s="22" t="b">
        <v>0</v>
      </c>
      <c r="G2937" s="22" t="b">
        <v>0</v>
      </c>
      <c r="H2937" s="22" t="b">
        <v>0</v>
      </c>
      <c r="I2937" s="22" t="b">
        <f>IF(COUNTIF([1]!Form_Responses1[[#All],[Instagram account
(ex. idenel_official - Do not put "@")]], LOWER(A2937)) &gt; 0, TRUE, FALSE)</f>
        <v>0</v>
      </c>
      <c r="J2937" s="23"/>
      <c r="K2937" s="20"/>
      <c r="L2937" s="22" t="b">
        <v>0</v>
      </c>
      <c r="M2937" s="22" t="b">
        <v>0</v>
      </c>
      <c r="N2937" s="20"/>
      <c r="O2937" s="21" t="str">
        <f>IF(ISBLANK(Table1[[#This Row],[예약일(확정)]]),"",Table1[[#This Row],[예약일(확정)]]+7)</f>
        <v/>
      </c>
      <c r="P2937" s="20"/>
      <c r="Q2937" s="20"/>
      <c r="R2937" s="20"/>
      <c r="S2937" s="20"/>
      <c r="T2937" s="20"/>
      <c r="U2937" s="19"/>
    </row>
    <row r="2938" spans="1:21" ht="17">
      <c r="A2938" s="98" t="s">
        <v>1513</v>
      </c>
      <c r="B2938" s="90" t="s">
        <v>1512</v>
      </c>
      <c r="C2938" s="89"/>
      <c r="D2938" s="15" t="s">
        <v>269</v>
      </c>
      <c r="E2938" s="11" t="str">
        <f ca="1">IF(AND(J2938&lt;&gt;"", O2938&lt;&gt;"", TODAY() &gt; O2938, N2938=""), "포스팅 지연",
IF(N2938&lt;&gt;"", "포스팅 완료",
IF(M2938=TRUE, "시술 완료",
IF(L2938=TRUE, "콘텐츠 가이드 전송",
IF(NOT(ISBLANK(J2938)), "예약 확정",
IF(I2938=TRUE, "구글폼 회신",
IF(H2938=TRUE, "구글폼 전송",
IF(G2938=TRUE, "거절",
IF(F2938=TRUE, "회신 수신",
"태핑 완료 회신대기")))))
))))</f>
        <v>태핑 완료 회신대기</v>
      </c>
      <c r="F2938" s="13" t="b">
        <v>0</v>
      </c>
      <c r="G2938" s="13" t="b">
        <v>0</v>
      </c>
      <c r="H2938" s="13" t="b">
        <v>0</v>
      </c>
      <c r="I2938" s="13" t="b">
        <f>IF(COUNTIF([1]!Form_Responses1[[#All],[Instagram account
(ex. idenel_official - Do not put "@")]], LOWER(A2938)) &gt; 0, TRUE, FALSE)</f>
        <v>0</v>
      </c>
      <c r="J2938" s="14"/>
      <c r="K2938" s="11"/>
      <c r="L2938" s="13" t="b">
        <v>0</v>
      </c>
      <c r="M2938" s="13" t="b">
        <v>0</v>
      </c>
      <c r="N2938" s="11"/>
      <c r="O2938" s="12" t="str">
        <f>IF(ISBLANK(Table1[[#This Row],[예약일(확정)]]),"",Table1[[#This Row],[예약일(확정)]]+7)</f>
        <v/>
      </c>
      <c r="P2938" s="11"/>
      <c r="Q2938" s="11"/>
      <c r="R2938" s="11"/>
      <c r="S2938" s="11"/>
      <c r="T2938" s="11"/>
      <c r="U2938" s="10"/>
    </row>
    <row r="2939" spans="1:21" ht="17">
      <c r="A2939" s="97" t="s">
        <v>1511</v>
      </c>
      <c r="B2939" s="94" t="s">
        <v>1510</v>
      </c>
      <c r="C2939" s="86"/>
      <c r="D2939" s="24" t="s">
        <v>269</v>
      </c>
      <c r="E2939" s="20" t="str">
        <f ca="1">IF(AND(J2939&lt;&gt;"", O2939&lt;&gt;"", TODAY() &gt; O2939, N2939=""), "포스팅 지연",
IF(N2939&lt;&gt;"", "포스팅 완료",
IF(M2939=TRUE, "시술 완료",
IF(L2939=TRUE, "콘텐츠 가이드 전송",
IF(NOT(ISBLANK(J2939)), "예약 확정",
IF(I2939=TRUE, "구글폼 회신",
IF(H2939=TRUE, "구글폼 전송",
IF(G2939=TRUE, "거절",
IF(F2939=TRUE, "회신 수신",
"태핑 완료 회신대기")))))
))))</f>
        <v>태핑 완료 회신대기</v>
      </c>
      <c r="F2939" s="22" t="b">
        <v>0</v>
      </c>
      <c r="G2939" s="22" t="b">
        <v>0</v>
      </c>
      <c r="H2939" s="22" t="b">
        <v>0</v>
      </c>
      <c r="I2939" s="22" t="b">
        <f>IF(COUNTIF([1]!Form_Responses1[[#All],[Instagram account
(ex. idenel_official - Do not put "@")]], LOWER(A2939)) &gt; 0, TRUE, FALSE)</f>
        <v>0</v>
      </c>
      <c r="J2939" s="23"/>
      <c r="K2939" s="20"/>
      <c r="L2939" s="22" t="b">
        <v>0</v>
      </c>
      <c r="M2939" s="22" t="b">
        <v>0</v>
      </c>
      <c r="N2939" s="20"/>
      <c r="O2939" s="21" t="str">
        <f>IF(ISBLANK(Table1[[#This Row],[예약일(확정)]]),"",Table1[[#This Row],[예약일(확정)]]+7)</f>
        <v/>
      </c>
      <c r="P2939" s="20"/>
      <c r="Q2939" s="20"/>
      <c r="R2939" s="20"/>
      <c r="S2939" s="20"/>
      <c r="T2939" s="20"/>
      <c r="U2939" s="19"/>
    </row>
    <row r="2940" spans="1:21" ht="17">
      <c r="A2940" s="98" t="s">
        <v>1509</v>
      </c>
      <c r="B2940" s="90" t="s">
        <v>1508</v>
      </c>
      <c r="C2940" s="89"/>
      <c r="D2940" s="15" t="s">
        <v>269</v>
      </c>
      <c r="E2940" s="11" t="str">
        <f ca="1">IF(AND(J2940&lt;&gt;"", O2940&lt;&gt;"", TODAY() &gt; O2940, N2940=""), "포스팅 지연",
IF(N2940&lt;&gt;"", "포스팅 완료",
IF(M2940=TRUE, "시술 완료",
IF(L2940=TRUE, "콘텐츠 가이드 전송",
IF(NOT(ISBLANK(J2940)), "예약 확정",
IF(I2940=TRUE, "구글폼 회신",
IF(H2940=TRUE, "구글폼 전송",
IF(G2940=TRUE, "거절",
IF(F2940=TRUE, "회신 수신",
"태핑 완료 회신대기")))))
))))</f>
        <v>회신 수신</v>
      </c>
      <c r="F2940" s="13" t="b">
        <v>1</v>
      </c>
      <c r="G2940" s="13" t="b">
        <v>0</v>
      </c>
      <c r="H2940" s="13" t="b">
        <v>0</v>
      </c>
      <c r="I2940" s="13" t="b">
        <f>IF(COUNTIF([1]!Form_Responses1[[#All],[Instagram account
(ex. idenel_official - Do not put "@")]], LOWER(A2940)) &gt; 0, TRUE, FALSE)</f>
        <v>0</v>
      </c>
      <c r="J2940" s="14"/>
      <c r="K2940" s="11"/>
      <c r="L2940" s="13" t="b">
        <v>0</v>
      </c>
      <c r="M2940" s="13" t="b">
        <v>0</v>
      </c>
      <c r="N2940" s="11"/>
      <c r="O2940" s="12" t="str">
        <f>IF(ISBLANK(Table1[[#This Row],[예약일(확정)]]),"",Table1[[#This Row],[예약일(확정)]]+7)</f>
        <v/>
      </c>
      <c r="P2940" s="11"/>
      <c r="Q2940" s="11"/>
      <c r="R2940" s="11"/>
      <c r="S2940" s="11"/>
      <c r="T2940" s="11"/>
      <c r="U2940" s="10"/>
    </row>
    <row r="2941" spans="1:21" ht="17">
      <c r="A2941" s="97" t="s">
        <v>133</v>
      </c>
      <c r="B2941" s="94" t="s">
        <v>1507</v>
      </c>
      <c r="C2941" s="86"/>
      <c r="D2941" s="24" t="s">
        <v>269</v>
      </c>
      <c r="E2941" s="20" t="str">
        <f ca="1">IF(AND(J2941&lt;&gt;"", O2941&lt;&gt;"", TODAY() &gt; O2941, N2941=""), "포스팅 지연",
IF(N2941&lt;&gt;"", "포스팅 완료",
IF(M2941=TRUE, "시술 완료",
IF(L2941=TRUE, "콘텐츠 가이드 전송",
IF(NOT(ISBLANK(J2941)), "예약 확정",
IF(I2941=TRUE, "구글폼 회신",
IF(H2941=TRUE, "구글폼 전송",
IF(G2941=TRUE, "거절",
IF(F2941=TRUE, "회신 수신",
"태핑 완료 회신대기")))))
))))</f>
        <v>태핑 완료 회신대기</v>
      </c>
      <c r="F2941" s="22" t="b">
        <v>0</v>
      </c>
      <c r="G2941" s="22" t="b">
        <v>0</v>
      </c>
      <c r="H2941" s="22" t="b">
        <v>0</v>
      </c>
      <c r="I2941" s="22" t="b">
        <f>IF(COUNTIF([1]!Form_Responses1[[#All],[Instagram account
(ex. idenel_official - Do not put "@")]], LOWER(A2941)) &gt; 0, TRUE, FALSE)</f>
        <v>0</v>
      </c>
      <c r="J2941" s="23"/>
      <c r="K2941" s="20"/>
      <c r="L2941" s="22" t="b">
        <v>0</v>
      </c>
      <c r="M2941" s="22" t="b">
        <v>0</v>
      </c>
      <c r="N2941" s="20"/>
      <c r="O2941" s="21" t="str">
        <f>IF(ISBLANK(Table1[[#This Row],[예약일(확정)]]),"",Table1[[#This Row],[예약일(확정)]]+7)</f>
        <v/>
      </c>
      <c r="P2941" s="20"/>
      <c r="Q2941" s="20"/>
      <c r="R2941" s="20"/>
      <c r="S2941" s="20"/>
      <c r="T2941" s="20"/>
      <c r="U2941" s="19"/>
    </row>
    <row r="2942" spans="1:21" ht="17">
      <c r="A2942" s="95" t="s">
        <v>1506</v>
      </c>
      <c r="B2942" s="94" t="s">
        <v>1505</v>
      </c>
      <c r="C2942" s="93"/>
      <c r="D2942" s="15" t="s">
        <v>269</v>
      </c>
      <c r="E2942" s="11" t="str">
        <f ca="1">IF(AND(J2942&lt;&gt;"", O2942&lt;&gt;"", TODAY() &gt; O2942, N2942=""), "포스팅 지연",
IF(N2942&lt;&gt;"", "포스팅 완료",
IF(M2942=TRUE, "시술 완료",
IF(L2942=TRUE, "콘텐츠 가이드 전송",
IF(NOT(ISBLANK(J2942)), "예약 확정",
IF(I2942=TRUE, "구글폼 회신",
IF(H2942=TRUE, "구글폼 전송",
IF(G2942=TRUE, "거절",
IF(F2942=TRUE, "회신 수신",
"태핑 완료 회신대기")))))
))))</f>
        <v>회신 수신</v>
      </c>
      <c r="F2942" s="13" t="b">
        <v>1</v>
      </c>
      <c r="G2942" s="13" t="b">
        <v>0</v>
      </c>
      <c r="H2942" s="13" t="b">
        <v>0</v>
      </c>
      <c r="I2942" s="13" t="b">
        <f>IF(COUNTIF([1]!Form_Responses1[[#All],[Instagram account
(ex. idenel_official - Do not put "@")]], LOWER(A2942)) &gt; 0, TRUE, FALSE)</f>
        <v>0</v>
      </c>
      <c r="J2942" s="14"/>
      <c r="K2942" s="11"/>
      <c r="L2942" s="13" t="b">
        <v>0</v>
      </c>
      <c r="M2942" s="13" t="b">
        <v>0</v>
      </c>
      <c r="N2942" s="11"/>
      <c r="O2942" s="12" t="str">
        <f>IF(ISBLANK(Table1[[#This Row],[예약일(확정)]]),"",Table1[[#This Row],[예약일(확정)]]+7)</f>
        <v/>
      </c>
      <c r="P2942" s="11"/>
      <c r="Q2942" s="11"/>
      <c r="R2942" s="11"/>
      <c r="S2942" s="11"/>
      <c r="T2942" s="11"/>
      <c r="U2942" s="10"/>
    </row>
    <row r="2943" spans="1:21" ht="17">
      <c r="A2943" s="95" t="s">
        <v>1317</v>
      </c>
      <c r="B2943" s="94" t="s">
        <v>1504</v>
      </c>
      <c r="C2943" s="86"/>
      <c r="D2943" s="24" t="s">
        <v>269</v>
      </c>
      <c r="E2943" s="20" t="str">
        <f ca="1">IF(AND(J2943&lt;&gt;"", O2943&lt;&gt;"", TODAY() &gt; O2943, N2943=""), "포스팅 지연",
IF(N2943&lt;&gt;"", "포스팅 완료",
IF(M2943=TRUE, "시술 완료",
IF(L2943=TRUE, "콘텐츠 가이드 전송",
IF(NOT(ISBLANK(J2943)), "예약 확정",
IF(I2943=TRUE, "구글폼 회신",
IF(H2943=TRUE, "구글폼 전송",
IF(G2943=TRUE, "거절",
IF(F2943=TRUE, "회신 수신",
"태핑 완료 회신대기")))))
))))</f>
        <v>태핑 완료 회신대기</v>
      </c>
      <c r="F2943" s="22" t="b">
        <v>0</v>
      </c>
      <c r="G2943" s="22" t="b">
        <v>0</v>
      </c>
      <c r="H2943" s="22" t="b">
        <v>0</v>
      </c>
      <c r="I2943" s="22" t="b">
        <f>IF(COUNTIF([1]!Form_Responses1[[#All],[Instagram account
(ex. idenel_official - Do not put "@")]], LOWER(A2943)) &gt; 0, TRUE, FALSE)</f>
        <v>0</v>
      </c>
      <c r="J2943" s="23"/>
      <c r="K2943" s="20"/>
      <c r="L2943" s="22" t="b">
        <v>0</v>
      </c>
      <c r="M2943" s="22" t="b">
        <v>0</v>
      </c>
      <c r="N2943" s="20"/>
      <c r="O2943" s="21" t="str">
        <f>IF(ISBLANK(Table1[[#This Row],[예약일(확정)]]),"",Table1[[#This Row],[예약일(확정)]]+7)</f>
        <v/>
      </c>
      <c r="P2943" s="20"/>
      <c r="Q2943" s="20"/>
      <c r="R2943" s="20"/>
      <c r="S2943" s="20"/>
      <c r="T2943" s="20"/>
      <c r="U2943" s="19"/>
    </row>
    <row r="2944" spans="1:21" ht="17">
      <c r="A2944" s="95" t="s">
        <v>407</v>
      </c>
      <c r="B2944" s="94" t="s">
        <v>1503</v>
      </c>
      <c r="C2944" s="93"/>
      <c r="D2944" s="15" t="s">
        <v>269</v>
      </c>
      <c r="E2944" s="11" t="str">
        <f ca="1">IF(AND(J2944&lt;&gt;"", O2944&lt;&gt;"", TODAY() &gt; O2944, N2944=""), "포스팅 지연",
IF(N2944&lt;&gt;"", "포스팅 완료",
IF(M2944=TRUE, "시술 완료",
IF(L2944=TRUE, "콘텐츠 가이드 전송",
IF(NOT(ISBLANK(J2944)), "예약 확정",
IF(I2944=TRUE, "구글폼 회신",
IF(H2944=TRUE, "구글폼 전송",
IF(G2944=TRUE, "거절",
IF(F2944=TRUE, "회신 수신",
"태핑 완료 회신대기")))))
))))</f>
        <v>태핑 완료 회신대기</v>
      </c>
      <c r="F2944" s="13" t="b">
        <v>0</v>
      </c>
      <c r="G2944" s="13" t="b">
        <v>0</v>
      </c>
      <c r="H2944" s="13" t="b">
        <v>0</v>
      </c>
      <c r="I2944" s="13" t="b">
        <f>IF(COUNTIF([1]!Form_Responses1[[#All],[Instagram account
(ex. idenel_official - Do not put "@")]], LOWER(A2944)) &gt; 0, TRUE, FALSE)</f>
        <v>0</v>
      </c>
      <c r="J2944" s="14"/>
      <c r="K2944" s="11"/>
      <c r="L2944" s="13" t="b">
        <v>0</v>
      </c>
      <c r="M2944" s="13" t="b">
        <v>0</v>
      </c>
      <c r="N2944" s="11"/>
      <c r="O2944" s="12" t="str">
        <f>IF(ISBLANK(Table1[[#This Row],[예약일(확정)]]),"",Table1[[#This Row],[예약일(확정)]]+7)</f>
        <v/>
      </c>
      <c r="P2944" s="11"/>
      <c r="Q2944" s="11"/>
      <c r="R2944" s="11"/>
      <c r="S2944" s="11"/>
      <c r="T2944" s="11"/>
      <c r="U2944" s="10"/>
    </row>
    <row r="2945" spans="1:21" ht="17">
      <c r="A2945" s="96" t="s">
        <v>1502</v>
      </c>
      <c r="B2945" s="90" t="s">
        <v>1501</v>
      </c>
      <c r="C2945" s="92"/>
      <c r="D2945" s="24" t="s">
        <v>269</v>
      </c>
      <c r="E2945" s="20" t="str">
        <f ca="1">IF(AND(J2945&lt;&gt;"", O2945&lt;&gt;"", TODAY() &gt; O2945, N2945=""), "포스팅 지연",
IF(N2945&lt;&gt;"", "포스팅 완료",
IF(M2945=TRUE, "시술 완료",
IF(L2945=TRUE, "콘텐츠 가이드 전송",
IF(NOT(ISBLANK(J2945)), "예약 확정",
IF(I2945=TRUE, "구글폼 회신",
IF(H2945=TRUE, "구글폼 전송",
IF(G2945=TRUE, "거절",
IF(F2945=TRUE, "회신 수신",
"태핑 완료 회신대기")))))
))))</f>
        <v>태핑 완료 회신대기</v>
      </c>
      <c r="F2945" s="22" t="b">
        <v>0</v>
      </c>
      <c r="G2945" s="22" t="b">
        <v>0</v>
      </c>
      <c r="H2945" s="22" t="b">
        <v>0</v>
      </c>
      <c r="I2945" s="22" t="b">
        <f>IF(COUNTIF([1]!Form_Responses1[[#All],[Instagram account
(ex. idenel_official - Do not put "@")]], LOWER(A2945)) &gt; 0, TRUE, FALSE)</f>
        <v>0</v>
      </c>
      <c r="J2945" s="23"/>
      <c r="K2945" s="20"/>
      <c r="L2945" s="22" t="b">
        <v>0</v>
      </c>
      <c r="M2945" s="22" t="b">
        <v>0</v>
      </c>
      <c r="N2945" s="20"/>
      <c r="O2945" s="21" t="str">
        <f>IF(ISBLANK(Table1[[#This Row],[예약일(확정)]]),"",Table1[[#This Row],[예약일(확정)]]+7)</f>
        <v/>
      </c>
      <c r="P2945" s="20"/>
      <c r="Q2945" s="20"/>
      <c r="R2945" s="20"/>
      <c r="S2945" s="20"/>
      <c r="T2945" s="20"/>
      <c r="U2945" s="19"/>
    </row>
    <row r="2946" spans="1:21" ht="17">
      <c r="A2946" s="95" t="s">
        <v>1500</v>
      </c>
      <c r="B2946" s="94" t="s">
        <v>1499</v>
      </c>
      <c r="C2946" s="93"/>
      <c r="D2946" s="15" t="s">
        <v>269</v>
      </c>
      <c r="E2946" s="11" t="str">
        <f ca="1">IF(AND(J2946&lt;&gt;"", O2946&lt;&gt;"", TODAY() &gt; O2946, N2946=""), "포스팅 지연",
IF(N2946&lt;&gt;"", "포스팅 완료",
IF(M2946=TRUE, "시술 완료",
IF(L2946=TRUE, "콘텐츠 가이드 전송",
IF(NOT(ISBLANK(J2946)), "예약 확정",
IF(I2946=TRUE, "구글폼 회신",
IF(H2946=TRUE, "구글폼 전송",
IF(G2946=TRUE, "거절",
IF(F2946=TRUE, "회신 수신",
"태핑 완료 회신대기")))))
))))</f>
        <v>태핑 완료 회신대기</v>
      </c>
      <c r="F2946" s="13" t="b">
        <v>0</v>
      </c>
      <c r="G2946" s="13" t="b">
        <v>0</v>
      </c>
      <c r="H2946" s="13" t="b">
        <v>0</v>
      </c>
      <c r="I2946" s="13" t="b">
        <f>IF(COUNTIF([1]!Form_Responses1[[#All],[Instagram account
(ex. idenel_official - Do not put "@")]], LOWER(A2946)) &gt; 0, TRUE, FALSE)</f>
        <v>0</v>
      </c>
      <c r="J2946" s="14"/>
      <c r="K2946" s="11"/>
      <c r="L2946" s="13" t="b">
        <v>0</v>
      </c>
      <c r="M2946" s="13" t="b">
        <v>0</v>
      </c>
      <c r="N2946" s="11"/>
      <c r="O2946" s="12" t="str">
        <f>IF(ISBLANK(Table1[[#This Row],[예약일(확정)]]),"",Table1[[#This Row],[예약일(확정)]]+7)</f>
        <v/>
      </c>
      <c r="P2946" s="11"/>
      <c r="Q2946" s="11"/>
      <c r="R2946" s="11"/>
      <c r="S2946" s="11"/>
      <c r="T2946" s="11"/>
      <c r="U2946" s="10"/>
    </row>
    <row r="2947" spans="1:21" ht="17">
      <c r="A2947" s="91" t="s">
        <v>1498</v>
      </c>
      <c r="B2947" s="90" t="s">
        <v>1497</v>
      </c>
      <c r="C2947" s="92"/>
      <c r="D2947" s="24" t="s">
        <v>269</v>
      </c>
      <c r="E2947" s="20" t="str">
        <f ca="1">IF(AND(J2947&lt;&gt;"", O2947&lt;&gt;"", TODAY() &gt; O2947, N2947=""), "포스팅 지연",
IF(N2947&lt;&gt;"", "포스팅 완료",
IF(M2947=TRUE, "시술 완료",
IF(L2947=TRUE, "콘텐츠 가이드 전송",
IF(NOT(ISBLANK(J2947)), "예약 확정",
IF(I2947=TRUE, "구글폼 회신",
IF(H2947=TRUE, "구글폼 전송",
IF(G2947=TRUE, "거절",
IF(F2947=TRUE, "회신 수신",
"태핑 완료 회신대기")))))
))))</f>
        <v>회신 수신</v>
      </c>
      <c r="F2947" s="22" t="b">
        <v>1</v>
      </c>
      <c r="G2947" s="22" t="b">
        <v>0</v>
      </c>
      <c r="H2947" s="22" t="b">
        <v>0</v>
      </c>
      <c r="I2947" s="22" t="b">
        <f>IF(COUNTIF([1]!Form_Responses1[[#All],[Instagram account
(ex. idenel_official - Do not put "@")]], LOWER(A2947)) &gt; 0, TRUE, FALSE)</f>
        <v>0</v>
      </c>
      <c r="J2947" s="23"/>
      <c r="K2947" s="20"/>
      <c r="L2947" s="22" t="b">
        <v>0</v>
      </c>
      <c r="M2947" s="22" t="b">
        <v>0</v>
      </c>
      <c r="N2947" s="20"/>
      <c r="O2947" s="21" t="str">
        <f>IF(ISBLANK(Table1[[#This Row],[예약일(확정)]]),"",Table1[[#This Row],[예약일(확정)]]+7)</f>
        <v/>
      </c>
      <c r="P2947" s="20"/>
      <c r="Q2947" s="20"/>
      <c r="R2947" s="20"/>
      <c r="S2947" s="20"/>
      <c r="T2947" s="20"/>
      <c r="U2947" s="19"/>
    </row>
    <row r="2948" spans="1:21" ht="17">
      <c r="A2948" s="91" t="s">
        <v>1496</v>
      </c>
      <c r="B2948" s="90" t="s">
        <v>1495</v>
      </c>
      <c r="C2948" s="89"/>
      <c r="D2948" s="15" t="s">
        <v>269</v>
      </c>
      <c r="E2948" s="11" t="str">
        <f ca="1">IF(AND(J2948&lt;&gt;"", O2948&lt;&gt;"", TODAY() &gt; O2948, N2948=""), "포스팅 지연",
IF(N2948&lt;&gt;"", "포스팅 완료",
IF(M2948=TRUE, "시술 완료",
IF(L2948=TRUE, "콘텐츠 가이드 전송",
IF(NOT(ISBLANK(J2948)), "예약 확정",
IF(I2948=TRUE, "구글폼 회신",
IF(H2948=TRUE, "구글폼 전송",
IF(G2948=TRUE, "거절",
IF(F2948=TRUE, "회신 수신",
"태핑 완료 회신대기")))))
))))</f>
        <v>구글폼 전송</v>
      </c>
      <c r="F2948" s="13" t="b">
        <v>1</v>
      </c>
      <c r="G2948" s="13" t="b">
        <v>0</v>
      </c>
      <c r="H2948" s="13" t="b">
        <v>1</v>
      </c>
      <c r="I2948" s="13" t="b">
        <f>IF(COUNTIF([1]!Form_Responses1[[#All],[Instagram account
(ex. idenel_official - Do not put "@")]], LOWER(A2948)) &gt; 0, TRUE, FALSE)</f>
        <v>0</v>
      </c>
      <c r="J2948" s="14"/>
      <c r="K2948" s="11"/>
      <c r="L2948" s="13" t="b">
        <v>0</v>
      </c>
      <c r="M2948" s="13" t="b">
        <v>0</v>
      </c>
      <c r="N2948" s="11"/>
      <c r="O2948" s="12" t="str">
        <f>IF(ISBLANK(Table1[[#This Row],[예약일(확정)]]),"",Table1[[#This Row],[예약일(확정)]]+7)</f>
        <v/>
      </c>
      <c r="P2948" s="11"/>
      <c r="Q2948" s="11"/>
      <c r="R2948" s="11"/>
      <c r="S2948" s="11"/>
      <c r="T2948" s="11"/>
      <c r="U2948" s="10"/>
    </row>
    <row r="2949" spans="1:21" ht="17">
      <c r="A2949" s="88" t="s">
        <v>1494</v>
      </c>
      <c r="B2949" s="87" t="s">
        <v>1493</v>
      </c>
      <c r="C2949" s="86"/>
      <c r="D2949" s="24" t="s">
        <v>269</v>
      </c>
      <c r="E2949" s="20" t="str">
        <f ca="1">IF(AND(J2949&lt;&gt;"", O2949&lt;&gt;"", TODAY() &gt; O2949, N2949=""), "포스팅 지연",
IF(N2949&lt;&gt;"", "포스팅 완료",
IF(M2949=TRUE, "시술 완료",
IF(L2949=TRUE, "콘텐츠 가이드 전송",
IF(NOT(ISBLANK(J2949)), "예약 확정",
IF(I2949=TRUE, "구글폼 회신",
IF(H2949=TRUE, "구글폼 전송",
IF(G2949=TRUE, "거절",
IF(F2949=TRUE, "회신 수신",
"태핑 완료 회신대기")))))
))))</f>
        <v>회신 수신</v>
      </c>
      <c r="F2949" s="22" t="b">
        <v>1</v>
      </c>
      <c r="G2949" s="22" t="b">
        <v>0</v>
      </c>
      <c r="H2949" s="22" t="b">
        <v>0</v>
      </c>
      <c r="I2949" s="22" t="b">
        <f>IF(COUNTIF([1]!Form_Responses1[[#All],[Instagram account
(ex. idenel_official - Do not put "@")]], LOWER(A2949)) &gt; 0, TRUE, FALSE)</f>
        <v>0</v>
      </c>
      <c r="J2949" s="23"/>
      <c r="K2949" s="20"/>
      <c r="L2949" s="22" t="b">
        <v>0</v>
      </c>
      <c r="M2949" s="22" t="b">
        <v>0</v>
      </c>
      <c r="N2949" s="20"/>
      <c r="O2949" s="21" t="str">
        <f>IF(ISBLANK(Table1[[#This Row],[예약일(확정)]]),"",Table1[[#This Row],[예약일(확정)]]+7)</f>
        <v/>
      </c>
      <c r="P2949" s="20"/>
      <c r="Q2949" s="20"/>
      <c r="R2949" s="20"/>
      <c r="S2949" s="20"/>
      <c r="T2949" s="20"/>
      <c r="U2949" s="19"/>
    </row>
    <row r="2950" spans="1:21" ht="17">
      <c r="A2950" s="31" t="s">
        <v>1492</v>
      </c>
      <c r="B2950" s="58" t="s">
        <v>1491</v>
      </c>
      <c r="C2950" s="85"/>
      <c r="D2950" s="15" t="s">
        <v>269</v>
      </c>
      <c r="E2950" s="11" t="str">
        <f ca="1">IF(AND(J2950&lt;&gt;"", O2950&lt;&gt;"", TODAY() &gt; O2950, N2950=""), "포스팅 지연",
IF(N2950&lt;&gt;"", "포스팅 완료",
IF(M2950=TRUE, "시술 완료",
IF(L2950=TRUE, "콘텐츠 가이드 전송",
IF(NOT(ISBLANK(J2950)), "예약 확정",
IF(I2950=TRUE, "구글폼 회신",
IF(H2950=TRUE, "구글폼 전송",
IF(G2950=TRUE, "거절",
IF(F2950=TRUE, "회신 수신",
"태핑 완료 회신대기")))))
))))</f>
        <v>태핑 완료 회신대기</v>
      </c>
      <c r="F2950" s="13" t="b">
        <v>0</v>
      </c>
      <c r="G2950" s="13" t="b">
        <v>0</v>
      </c>
      <c r="H2950" s="13" t="b">
        <v>0</v>
      </c>
      <c r="I2950" s="13" t="b">
        <f>IF(COUNTIF([1]!Form_Responses1[[#All],[Instagram account
(ex. idenel_official - Do not put "@")]], LOWER(A2950)) &gt; 0, TRUE, FALSE)</f>
        <v>0</v>
      </c>
      <c r="J2950" s="14"/>
      <c r="K2950" s="11"/>
      <c r="L2950" s="13" t="b">
        <v>0</v>
      </c>
      <c r="M2950" s="13" t="b">
        <v>0</v>
      </c>
      <c r="N2950" s="11"/>
      <c r="O2950" s="12" t="str">
        <f>IF(ISBLANK(Table1[[#This Row],[예약일(확정)]]),"",Table1[[#This Row],[예약일(확정)]]+7)</f>
        <v/>
      </c>
      <c r="P2950" s="11"/>
      <c r="Q2950" s="11"/>
      <c r="R2950" s="11"/>
      <c r="S2950" s="11"/>
      <c r="T2950" s="11"/>
      <c r="U2950" s="10"/>
    </row>
    <row r="2951" spans="1:21" ht="17">
      <c r="A2951" s="45" t="s">
        <v>1490</v>
      </c>
      <c r="B2951" s="33" t="s">
        <v>1489</v>
      </c>
      <c r="C2951" s="84"/>
      <c r="D2951" s="24" t="s">
        <v>269</v>
      </c>
      <c r="E2951" s="20" t="str">
        <f ca="1">IF(AND(J2951&lt;&gt;"", O2951&lt;&gt;"", TODAY() &gt; O2951, N2951=""), "포스팅 지연",
IF(N2951&lt;&gt;"", "포스팅 완료",
IF(M2951=TRUE, "시술 완료",
IF(L2951=TRUE, "콘텐츠 가이드 전송",
IF(NOT(ISBLANK(J2951)), "예약 확정",
IF(I2951=TRUE, "구글폼 회신",
IF(H2951=TRUE, "구글폼 전송",
IF(G2951=TRUE, "거절",
IF(F2951=TRUE, "회신 수신",
"태핑 완료 회신대기")))))
))))</f>
        <v>태핑 완료 회신대기</v>
      </c>
      <c r="F2951" s="22" t="b">
        <v>0</v>
      </c>
      <c r="G2951" s="22" t="b">
        <v>0</v>
      </c>
      <c r="H2951" s="22" t="b">
        <v>0</v>
      </c>
      <c r="I2951" s="22" t="b">
        <f>IF(COUNTIF([1]!Form_Responses1[[#All],[Instagram account
(ex. idenel_official - Do not put "@")]], LOWER(A2951)) &gt; 0, TRUE, FALSE)</f>
        <v>0</v>
      </c>
      <c r="J2951" s="23"/>
      <c r="K2951" s="20"/>
      <c r="L2951" s="22" t="b">
        <v>0</v>
      </c>
      <c r="M2951" s="22" t="b">
        <v>0</v>
      </c>
      <c r="N2951" s="20"/>
      <c r="O2951" s="21" t="str">
        <f>IF(ISBLANK(Table1[[#This Row],[예약일(확정)]]),"",Table1[[#This Row],[예약일(확정)]]+7)</f>
        <v/>
      </c>
      <c r="P2951" s="20"/>
      <c r="Q2951" s="20"/>
      <c r="R2951" s="20"/>
      <c r="S2951" s="20"/>
      <c r="T2951" s="20"/>
      <c r="U2951" s="19"/>
    </row>
    <row r="2952" spans="1:21" ht="17">
      <c r="A2952" s="18" t="s">
        <v>1488</v>
      </c>
      <c r="B2952" s="57" t="s">
        <v>1487</v>
      </c>
      <c r="C2952" s="56"/>
      <c r="D2952" s="15" t="s">
        <v>269</v>
      </c>
      <c r="E2952" s="11" t="str">
        <f ca="1">IF(AND(J2952&lt;&gt;"", O2952&lt;&gt;"", TODAY() &gt; O2952, N2952=""), "포스팅 지연",
IF(N2952&lt;&gt;"", "포스팅 완료",
IF(M2952=TRUE, "시술 완료",
IF(L2952=TRUE, "콘텐츠 가이드 전송",
IF(NOT(ISBLANK(J2952)), "예약 확정",
IF(I2952=TRUE, "구글폼 회신",
IF(H2952=TRUE, "구글폼 전송",
IF(G2952=TRUE, "거절",
IF(F2952=TRUE, "회신 수신",
"태핑 완료 회신대기")))))
))))</f>
        <v>태핑 완료 회신대기</v>
      </c>
      <c r="F2952" s="13" t="b">
        <v>0</v>
      </c>
      <c r="G2952" s="13" t="b">
        <v>0</v>
      </c>
      <c r="H2952" s="13" t="b">
        <v>0</v>
      </c>
      <c r="I2952" s="13" t="b">
        <f>IF(COUNTIF([1]!Form_Responses1[[#All],[Instagram account
(ex. idenel_official - Do not put "@")]], LOWER(A2952)) &gt; 0, TRUE, FALSE)</f>
        <v>0</v>
      </c>
      <c r="J2952" s="14"/>
      <c r="K2952" s="11"/>
      <c r="L2952" s="13" t="b">
        <v>0</v>
      </c>
      <c r="M2952" s="13" t="b">
        <v>0</v>
      </c>
      <c r="N2952" s="11"/>
      <c r="O2952" s="12" t="str">
        <f>IF(ISBLANK(Table1[[#This Row],[예약일(확정)]]),"",Table1[[#This Row],[예약일(확정)]]+7)</f>
        <v/>
      </c>
      <c r="P2952" s="11"/>
      <c r="Q2952" s="11"/>
      <c r="R2952" s="11"/>
      <c r="S2952" s="11"/>
      <c r="T2952" s="11"/>
      <c r="U2952" s="10"/>
    </row>
    <row r="2953" spans="1:21" ht="17">
      <c r="A2953" s="27" t="s">
        <v>1486</v>
      </c>
      <c r="B2953" s="55" t="s">
        <v>1485</v>
      </c>
      <c r="C2953" s="54"/>
      <c r="D2953" s="24" t="s">
        <v>269</v>
      </c>
      <c r="E2953" s="20" t="str">
        <f ca="1">IF(AND(J2953&lt;&gt;"", O2953&lt;&gt;"", TODAY() &gt; O2953, N2953=""), "포스팅 지연",
IF(N2953&lt;&gt;"", "포스팅 완료",
IF(M2953=TRUE, "시술 완료",
IF(L2953=TRUE, "콘텐츠 가이드 전송",
IF(NOT(ISBLANK(J2953)), "예약 확정",
IF(I2953=TRUE, "구글폼 회신",
IF(H2953=TRUE, "구글폼 전송",
IF(G2953=TRUE, "거절",
IF(F2953=TRUE, "회신 수신",
"태핑 완료 회신대기")))))
))))</f>
        <v>태핑 완료 회신대기</v>
      </c>
      <c r="F2953" s="22" t="b">
        <v>0</v>
      </c>
      <c r="G2953" s="22" t="b">
        <v>0</v>
      </c>
      <c r="H2953" s="22" t="b">
        <v>0</v>
      </c>
      <c r="I2953" s="22" t="b">
        <f>IF(COUNTIF([1]!Form_Responses1[[#All],[Instagram account
(ex. idenel_official - Do not put "@")]], LOWER(A2953)) &gt; 0, TRUE, FALSE)</f>
        <v>0</v>
      </c>
      <c r="J2953" s="23"/>
      <c r="K2953" s="20"/>
      <c r="L2953" s="22" t="b">
        <v>0</v>
      </c>
      <c r="M2953" s="22" t="b">
        <v>0</v>
      </c>
      <c r="N2953" s="20"/>
      <c r="O2953" s="21" t="str">
        <f>IF(ISBLANK(Table1[[#This Row],[예약일(확정)]]),"",Table1[[#This Row],[예약일(확정)]]+7)</f>
        <v/>
      </c>
      <c r="P2953" s="20"/>
      <c r="Q2953" s="20"/>
      <c r="R2953" s="20"/>
      <c r="S2953" s="20"/>
      <c r="T2953" s="20"/>
      <c r="U2953" s="19"/>
    </row>
    <row r="2954" spans="1:21" ht="17">
      <c r="A2954" s="18" t="s">
        <v>1484</v>
      </c>
      <c r="B2954" s="57" t="s">
        <v>1483</v>
      </c>
      <c r="C2954" s="56"/>
      <c r="D2954" s="15" t="s">
        <v>269</v>
      </c>
      <c r="E2954" s="11" t="str">
        <f ca="1">IF(AND(J2954&lt;&gt;"", O2954&lt;&gt;"", TODAY() &gt; O2954, N2954=""), "포스팅 지연",
IF(N2954&lt;&gt;"", "포스팅 완료",
IF(M2954=TRUE, "시술 완료",
IF(L2954=TRUE, "콘텐츠 가이드 전송",
IF(NOT(ISBLANK(J2954)), "예약 확정",
IF(I2954=TRUE, "구글폼 회신",
IF(H2954=TRUE, "구글폼 전송",
IF(G2954=TRUE, "거절",
IF(F2954=TRUE, "회신 수신",
"태핑 완료 회신대기")))))
))))</f>
        <v>태핑 완료 회신대기</v>
      </c>
      <c r="F2954" s="13" t="b">
        <v>0</v>
      </c>
      <c r="G2954" s="13" t="b">
        <v>0</v>
      </c>
      <c r="H2954" s="13" t="b">
        <v>0</v>
      </c>
      <c r="I2954" s="13" t="b">
        <f>IF(COUNTIF([1]!Form_Responses1[[#All],[Instagram account
(ex. idenel_official - Do not put "@")]], LOWER(A2954)) &gt; 0, TRUE, FALSE)</f>
        <v>0</v>
      </c>
      <c r="J2954" s="14"/>
      <c r="K2954" s="11"/>
      <c r="L2954" s="13" t="b">
        <v>0</v>
      </c>
      <c r="M2954" s="13" t="b">
        <v>0</v>
      </c>
      <c r="N2954" s="11"/>
      <c r="O2954" s="12" t="str">
        <f>IF(ISBLANK(Table1[[#This Row],[예약일(확정)]]),"",Table1[[#This Row],[예약일(확정)]]+7)</f>
        <v/>
      </c>
      <c r="P2954" s="11"/>
      <c r="Q2954" s="11"/>
      <c r="R2954" s="11"/>
      <c r="S2954" s="11"/>
      <c r="T2954" s="11"/>
      <c r="U2954" s="10"/>
    </row>
    <row r="2955" spans="1:21" ht="17">
      <c r="A2955" s="27" t="s">
        <v>1482</v>
      </c>
      <c r="B2955" s="55" t="s">
        <v>1481</v>
      </c>
      <c r="C2955" s="54"/>
      <c r="D2955" s="24" t="s">
        <v>269</v>
      </c>
      <c r="E2955" s="20" t="str">
        <f ca="1">IF(AND(J2955&lt;&gt;"", O2955&lt;&gt;"", TODAY() &gt; O2955, N2955=""), "포스팅 지연",
IF(N2955&lt;&gt;"", "포스팅 완료",
IF(M2955=TRUE, "시술 완료",
IF(L2955=TRUE, "콘텐츠 가이드 전송",
IF(NOT(ISBLANK(J2955)), "예약 확정",
IF(I2955=TRUE, "구글폼 회신",
IF(H2955=TRUE, "구글폼 전송",
IF(G2955=TRUE, "거절",
IF(F2955=TRUE, "회신 수신",
"태핑 완료 회신대기")))))
))))</f>
        <v>태핑 완료 회신대기</v>
      </c>
      <c r="F2955" s="22" t="b">
        <v>0</v>
      </c>
      <c r="G2955" s="22" t="b">
        <v>0</v>
      </c>
      <c r="H2955" s="22" t="b">
        <v>0</v>
      </c>
      <c r="I2955" s="22" t="b">
        <f>IF(COUNTIF([1]!Form_Responses1[[#All],[Instagram account
(ex. idenel_official - Do not put "@")]], LOWER(A2955)) &gt; 0, TRUE, FALSE)</f>
        <v>0</v>
      </c>
      <c r="J2955" s="23"/>
      <c r="K2955" s="20"/>
      <c r="L2955" s="22" t="b">
        <v>0</v>
      </c>
      <c r="M2955" s="22" t="b">
        <v>0</v>
      </c>
      <c r="N2955" s="20"/>
      <c r="O2955" s="21" t="str">
        <f>IF(ISBLANK(Table1[[#This Row],[예약일(확정)]]),"",Table1[[#This Row],[예약일(확정)]]+7)</f>
        <v/>
      </c>
      <c r="P2955" s="20"/>
      <c r="Q2955" s="20"/>
      <c r="R2955" s="20"/>
      <c r="S2955" s="20"/>
      <c r="T2955" s="20"/>
      <c r="U2955" s="19"/>
    </row>
    <row r="2956" spans="1:21" ht="17">
      <c r="A2956" s="18" t="s">
        <v>1480</v>
      </c>
      <c r="B2956" s="57" t="s">
        <v>1479</v>
      </c>
      <c r="C2956" s="56"/>
      <c r="D2956" s="15" t="s">
        <v>269</v>
      </c>
      <c r="E2956" s="11" t="str">
        <f ca="1">IF(AND(J2956&lt;&gt;"", O2956&lt;&gt;"", TODAY() &gt; O2956, N2956=""), "포스팅 지연",
IF(N2956&lt;&gt;"", "포스팅 완료",
IF(M2956=TRUE, "시술 완료",
IF(L2956=TRUE, "콘텐츠 가이드 전송",
IF(NOT(ISBLANK(J2956)), "예약 확정",
IF(I2956=TRUE, "구글폼 회신",
IF(H2956=TRUE, "구글폼 전송",
IF(G2956=TRUE, "거절",
IF(F2956=TRUE, "회신 수신",
"태핑 완료 회신대기")))))
))))</f>
        <v>회신 수신</v>
      </c>
      <c r="F2956" s="13" t="b">
        <v>1</v>
      </c>
      <c r="G2956" s="13" t="b">
        <v>0</v>
      </c>
      <c r="H2956" s="13" t="b">
        <v>0</v>
      </c>
      <c r="I2956" s="13" t="b">
        <f>IF(COUNTIF([1]!Form_Responses1[[#All],[Instagram account
(ex. idenel_official - Do not put "@")]], LOWER(A2956)) &gt; 0, TRUE, FALSE)</f>
        <v>0</v>
      </c>
      <c r="J2956" s="14"/>
      <c r="K2956" s="11"/>
      <c r="L2956" s="13" t="b">
        <v>0</v>
      </c>
      <c r="M2956" s="13" t="b">
        <v>0</v>
      </c>
      <c r="N2956" s="11"/>
      <c r="O2956" s="12" t="str">
        <f>IF(ISBLANK(Table1[[#This Row],[예약일(확정)]]),"",Table1[[#This Row],[예약일(확정)]]+7)</f>
        <v/>
      </c>
      <c r="P2956" s="11"/>
      <c r="Q2956" s="11"/>
      <c r="R2956" s="11"/>
      <c r="S2956" s="11"/>
      <c r="T2956" s="11"/>
      <c r="U2956" s="10"/>
    </row>
    <row r="2957" spans="1:21" ht="17">
      <c r="A2957" s="27" t="s">
        <v>1478</v>
      </c>
      <c r="B2957" s="55" t="s">
        <v>1477</v>
      </c>
      <c r="C2957" s="54"/>
      <c r="D2957" s="24" t="s">
        <v>269</v>
      </c>
      <c r="E2957" s="20" t="str">
        <f ca="1">IF(AND(J2957&lt;&gt;"", O2957&lt;&gt;"", TODAY() &gt; O2957, N2957=""), "포스팅 지연",
IF(N2957&lt;&gt;"", "포스팅 완료",
IF(M2957=TRUE, "시술 완료",
IF(L2957=TRUE, "콘텐츠 가이드 전송",
IF(NOT(ISBLANK(J2957)), "예약 확정",
IF(I2957=TRUE, "구글폼 회신",
IF(H2957=TRUE, "구글폼 전송",
IF(G2957=TRUE, "거절",
IF(F2957=TRUE, "회신 수신",
"태핑 완료 회신대기")))))
))))</f>
        <v>태핑 완료 회신대기</v>
      </c>
      <c r="F2957" s="22" t="b">
        <v>0</v>
      </c>
      <c r="G2957" s="22" t="b">
        <v>0</v>
      </c>
      <c r="H2957" s="22" t="b">
        <v>0</v>
      </c>
      <c r="I2957" s="22" t="b">
        <f>IF(COUNTIF([1]!Form_Responses1[[#All],[Instagram account
(ex. idenel_official - Do not put "@")]], LOWER(A2957)) &gt; 0, TRUE, FALSE)</f>
        <v>0</v>
      </c>
      <c r="J2957" s="23"/>
      <c r="K2957" s="20"/>
      <c r="L2957" s="22" t="b">
        <v>0</v>
      </c>
      <c r="M2957" s="22" t="b">
        <v>0</v>
      </c>
      <c r="N2957" s="20"/>
      <c r="O2957" s="21" t="str">
        <f>IF(ISBLANK(Table1[[#This Row],[예약일(확정)]]),"",Table1[[#This Row],[예약일(확정)]]+7)</f>
        <v/>
      </c>
      <c r="P2957" s="20"/>
      <c r="Q2957" s="20"/>
      <c r="R2957" s="20"/>
      <c r="S2957" s="20"/>
      <c r="T2957" s="20"/>
      <c r="U2957" s="19"/>
    </row>
    <row r="2958" spans="1:21" ht="17">
      <c r="A2958" s="18" t="s">
        <v>1476</v>
      </c>
      <c r="B2958" s="57" t="s">
        <v>1475</v>
      </c>
      <c r="C2958" s="56"/>
      <c r="D2958" s="15" t="s">
        <v>269</v>
      </c>
      <c r="E2958" s="11" t="str">
        <f ca="1">IF(AND(J2958&lt;&gt;"", O2958&lt;&gt;"", TODAY() &gt; O2958, N2958=""), "포스팅 지연",
IF(N2958&lt;&gt;"", "포스팅 완료",
IF(M2958=TRUE, "시술 완료",
IF(L2958=TRUE, "콘텐츠 가이드 전송",
IF(NOT(ISBLANK(J2958)), "예약 확정",
IF(I2958=TRUE, "구글폼 회신",
IF(H2958=TRUE, "구글폼 전송",
IF(G2958=TRUE, "거절",
IF(F2958=TRUE, "회신 수신",
"태핑 완료 회신대기")))))
))))</f>
        <v>회신 수신</v>
      </c>
      <c r="F2958" s="13" t="b">
        <v>1</v>
      </c>
      <c r="G2958" s="13" t="b">
        <v>0</v>
      </c>
      <c r="H2958" s="13" t="b">
        <v>0</v>
      </c>
      <c r="I2958" s="13" t="b">
        <f>IF(COUNTIF([1]!Form_Responses1[[#All],[Instagram account
(ex. idenel_official - Do not put "@")]], LOWER(A2958)) &gt; 0, TRUE, FALSE)</f>
        <v>0</v>
      </c>
      <c r="J2958" s="14"/>
      <c r="K2958" s="11"/>
      <c r="L2958" s="13" t="b">
        <v>0</v>
      </c>
      <c r="M2958" s="13" t="b">
        <v>0</v>
      </c>
      <c r="N2958" s="11"/>
      <c r="O2958" s="12" t="str">
        <f>IF(ISBLANK(Table1[[#This Row],[예약일(확정)]]),"",Table1[[#This Row],[예약일(확정)]]+7)</f>
        <v/>
      </c>
      <c r="P2958" s="11"/>
      <c r="Q2958" s="11"/>
      <c r="R2958" s="11"/>
      <c r="S2958" s="11"/>
      <c r="T2958" s="11"/>
      <c r="U2958" s="10"/>
    </row>
    <row r="2959" spans="1:21" ht="17">
      <c r="A2959" s="27" t="s">
        <v>1474</v>
      </c>
      <c r="B2959" s="55" t="s">
        <v>1473</v>
      </c>
      <c r="C2959" s="54"/>
      <c r="D2959" s="24" t="s">
        <v>269</v>
      </c>
      <c r="E2959" s="20" t="str">
        <f ca="1">IF(AND(J2959&lt;&gt;"", O2959&lt;&gt;"", TODAY() &gt; O2959, N2959=""), "포스팅 지연",
IF(N2959&lt;&gt;"", "포스팅 완료",
IF(M2959=TRUE, "시술 완료",
IF(L2959=TRUE, "콘텐츠 가이드 전송",
IF(NOT(ISBLANK(J2959)), "예약 확정",
IF(I2959=TRUE, "구글폼 회신",
IF(H2959=TRUE, "구글폼 전송",
IF(G2959=TRUE, "거절",
IF(F2959=TRUE, "회신 수신",
"태핑 완료 회신대기")))))
))))</f>
        <v>태핑 완료 회신대기</v>
      </c>
      <c r="F2959" s="22" t="b">
        <v>0</v>
      </c>
      <c r="G2959" s="22" t="b">
        <v>0</v>
      </c>
      <c r="H2959" s="22" t="b">
        <v>0</v>
      </c>
      <c r="I2959" s="22" t="b">
        <f>IF(COUNTIF([1]!Form_Responses1[[#All],[Instagram account
(ex. idenel_official - Do not put "@")]], LOWER(A2959)) &gt; 0, TRUE, FALSE)</f>
        <v>0</v>
      </c>
      <c r="J2959" s="23"/>
      <c r="K2959" s="20"/>
      <c r="L2959" s="22" t="b">
        <v>0</v>
      </c>
      <c r="M2959" s="22" t="b">
        <v>0</v>
      </c>
      <c r="N2959" s="20"/>
      <c r="O2959" s="21" t="str">
        <f>IF(ISBLANK(Table1[[#This Row],[예약일(확정)]]),"",Table1[[#This Row],[예약일(확정)]]+7)</f>
        <v/>
      </c>
      <c r="P2959" s="20"/>
      <c r="Q2959" s="20"/>
      <c r="R2959" s="20"/>
      <c r="S2959" s="20"/>
      <c r="T2959" s="20"/>
      <c r="U2959" s="19"/>
    </row>
    <row r="2960" spans="1:21" ht="17">
      <c r="A2960" s="18" t="s">
        <v>1472</v>
      </c>
      <c r="B2960" s="57" t="s">
        <v>1471</v>
      </c>
      <c r="C2960" s="56"/>
      <c r="D2960" s="15" t="s">
        <v>269</v>
      </c>
      <c r="E2960" s="11" t="str">
        <f ca="1">IF(AND(J2960&lt;&gt;"", O2960&lt;&gt;"", TODAY() &gt; O2960, N2960=""), "포스팅 지연",
IF(N2960&lt;&gt;"", "포스팅 완료",
IF(M2960=TRUE, "시술 완료",
IF(L2960=TRUE, "콘텐츠 가이드 전송",
IF(NOT(ISBLANK(J2960)), "예약 확정",
IF(I2960=TRUE, "구글폼 회신",
IF(H2960=TRUE, "구글폼 전송",
IF(G2960=TRUE, "거절",
IF(F2960=TRUE, "회신 수신",
"태핑 완료 회신대기")))))
))))</f>
        <v>태핑 완료 회신대기</v>
      </c>
      <c r="F2960" s="13" t="b">
        <v>0</v>
      </c>
      <c r="G2960" s="13" t="b">
        <v>0</v>
      </c>
      <c r="H2960" s="13" t="b">
        <v>0</v>
      </c>
      <c r="I2960" s="13" t="b">
        <f>IF(COUNTIF([1]!Form_Responses1[[#All],[Instagram account
(ex. idenel_official - Do not put "@")]], LOWER(A2960)) &gt; 0, TRUE, FALSE)</f>
        <v>0</v>
      </c>
      <c r="J2960" s="14"/>
      <c r="K2960" s="11"/>
      <c r="L2960" s="13" t="b">
        <v>0</v>
      </c>
      <c r="M2960" s="13" t="b">
        <v>0</v>
      </c>
      <c r="N2960" s="11"/>
      <c r="O2960" s="12" t="str">
        <f>IF(ISBLANK(Table1[[#This Row],[예약일(확정)]]),"",Table1[[#This Row],[예약일(확정)]]+7)</f>
        <v/>
      </c>
      <c r="P2960" s="11"/>
      <c r="Q2960" s="11"/>
      <c r="R2960" s="11"/>
      <c r="S2960" s="11"/>
      <c r="T2960" s="11"/>
      <c r="U2960" s="10"/>
    </row>
    <row r="2961" spans="1:21" ht="17">
      <c r="A2961" s="27" t="s">
        <v>1470</v>
      </c>
      <c r="B2961" s="55" t="s">
        <v>1469</v>
      </c>
      <c r="C2961" s="54"/>
      <c r="D2961" s="24" t="s">
        <v>269</v>
      </c>
      <c r="E2961" s="20" t="str">
        <f ca="1">IF(AND(J2961&lt;&gt;"", O2961&lt;&gt;"", TODAY() &gt; O2961, N2961=""), "포스팅 지연",
IF(N2961&lt;&gt;"", "포스팅 완료",
IF(M2961=TRUE, "시술 완료",
IF(L2961=TRUE, "콘텐츠 가이드 전송",
IF(NOT(ISBLANK(J2961)), "예약 확정",
IF(I2961=TRUE, "구글폼 회신",
IF(H2961=TRUE, "구글폼 전송",
IF(G2961=TRUE, "거절",
IF(F2961=TRUE, "회신 수신",
"태핑 완료 회신대기")))))
))))</f>
        <v>태핑 완료 회신대기</v>
      </c>
      <c r="F2961" s="22" t="b">
        <v>0</v>
      </c>
      <c r="G2961" s="22" t="b">
        <v>0</v>
      </c>
      <c r="H2961" s="22" t="b">
        <v>0</v>
      </c>
      <c r="I2961" s="22" t="b">
        <f>IF(COUNTIF([1]!Form_Responses1[[#All],[Instagram account
(ex. idenel_official - Do not put "@")]], LOWER(A2961)) &gt; 0, TRUE, FALSE)</f>
        <v>0</v>
      </c>
      <c r="J2961" s="23"/>
      <c r="K2961" s="20"/>
      <c r="L2961" s="22" t="b">
        <v>0</v>
      </c>
      <c r="M2961" s="22" t="b">
        <v>0</v>
      </c>
      <c r="N2961" s="20"/>
      <c r="O2961" s="21" t="str">
        <f>IF(ISBLANK(Table1[[#This Row],[예약일(확정)]]),"",Table1[[#This Row],[예약일(확정)]]+7)</f>
        <v/>
      </c>
      <c r="P2961" s="20"/>
      <c r="Q2961" s="20"/>
      <c r="R2961" s="20"/>
      <c r="S2961" s="20"/>
      <c r="T2961" s="20"/>
      <c r="U2961" s="19"/>
    </row>
    <row r="2962" spans="1:21" ht="17">
      <c r="A2962" s="18" t="s">
        <v>1468</v>
      </c>
      <c r="B2962" s="57" t="s">
        <v>1467</v>
      </c>
      <c r="C2962" s="56"/>
      <c r="D2962" s="15" t="s">
        <v>269</v>
      </c>
      <c r="E2962" s="11" t="str">
        <f ca="1">IF(AND(J2962&lt;&gt;"", O2962&lt;&gt;"", TODAY() &gt; O2962, N2962=""), "포스팅 지연",
IF(N2962&lt;&gt;"", "포스팅 완료",
IF(M2962=TRUE, "시술 완료",
IF(L2962=TRUE, "콘텐츠 가이드 전송",
IF(NOT(ISBLANK(J2962)), "예약 확정",
IF(I2962=TRUE, "구글폼 회신",
IF(H2962=TRUE, "구글폼 전송",
IF(G2962=TRUE, "거절",
IF(F2962=TRUE, "회신 수신",
"태핑 완료 회신대기")))))
))))</f>
        <v>태핑 완료 회신대기</v>
      </c>
      <c r="F2962" s="13" t="b">
        <v>0</v>
      </c>
      <c r="G2962" s="13" t="b">
        <v>0</v>
      </c>
      <c r="H2962" s="13" t="b">
        <v>0</v>
      </c>
      <c r="I2962" s="13" t="b">
        <f>IF(COUNTIF([1]!Form_Responses1[[#All],[Instagram account
(ex. idenel_official - Do not put "@")]], LOWER(A2962)) &gt; 0, TRUE, FALSE)</f>
        <v>0</v>
      </c>
      <c r="J2962" s="14"/>
      <c r="K2962" s="11"/>
      <c r="L2962" s="13" t="b">
        <v>0</v>
      </c>
      <c r="M2962" s="13" t="b">
        <v>0</v>
      </c>
      <c r="N2962" s="11"/>
      <c r="O2962" s="12" t="str">
        <f>IF(ISBLANK(Table1[[#This Row],[예약일(확정)]]),"",Table1[[#This Row],[예약일(확정)]]+7)</f>
        <v/>
      </c>
      <c r="P2962" s="11"/>
      <c r="Q2962" s="11"/>
      <c r="R2962" s="11"/>
      <c r="S2962" s="11"/>
      <c r="T2962" s="11"/>
      <c r="U2962" s="10"/>
    </row>
    <row r="2963" spans="1:21" ht="17">
      <c r="A2963" s="27" t="s">
        <v>1466</v>
      </c>
      <c r="B2963" s="55" t="s">
        <v>1465</v>
      </c>
      <c r="C2963" s="54"/>
      <c r="D2963" s="24" t="s">
        <v>269</v>
      </c>
      <c r="E2963" s="20" t="str">
        <f ca="1">IF(AND(J2963&lt;&gt;"", O2963&lt;&gt;"", TODAY() &gt; O2963, N2963=""), "포스팅 지연",
IF(N2963&lt;&gt;"", "포스팅 완료",
IF(M2963=TRUE, "시술 완료",
IF(L2963=TRUE, "콘텐츠 가이드 전송",
IF(NOT(ISBLANK(J2963)), "예약 확정",
IF(I2963=TRUE, "구글폼 회신",
IF(H2963=TRUE, "구글폼 전송",
IF(G2963=TRUE, "거절",
IF(F2963=TRUE, "회신 수신",
"태핑 완료 회신대기")))))
))))</f>
        <v>태핑 완료 회신대기</v>
      </c>
      <c r="F2963" s="22" t="b">
        <v>0</v>
      </c>
      <c r="G2963" s="22" t="b">
        <v>0</v>
      </c>
      <c r="H2963" s="22" t="b">
        <v>0</v>
      </c>
      <c r="I2963" s="22" t="b">
        <f>IF(COUNTIF([1]!Form_Responses1[[#All],[Instagram account
(ex. idenel_official - Do not put "@")]], LOWER(A2963)) &gt; 0, TRUE, FALSE)</f>
        <v>0</v>
      </c>
      <c r="J2963" s="23"/>
      <c r="K2963" s="20"/>
      <c r="L2963" s="22" t="b">
        <v>0</v>
      </c>
      <c r="M2963" s="22" t="b">
        <v>0</v>
      </c>
      <c r="N2963" s="20"/>
      <c r="O2963" s="21" t="str">
        <f>IF(ISBLANK(Table1[[#This Row],[예약일(확정)]]),"",Table1[[#This Row],[예약일(확정)]]+7)</f>
        <v/>
      </c>
      <c r="P2963" s="20"/>
      <c r="Q2963" s="20"/>
      <c r="R2963" s="20"/>
      <c r="S2963" s="20"/>
      <c r="T2963" s="20"/>
      <c r="U2963" s="19"/>
    </row>
    <row r="2964" spans="1:21" ht="17">
      <c r="A2964" s="18" t="s">
        <v>1464</v>
      </c>
      <c r="B2964" s="57" t="s">
        <v>1463</v>
      </c>
      <c r="C2964" s="56"/>
      <c r="D2964" s="15" t="s">
        <v>269</v>
      </c>
      <c r="E2964" s="11" t="str">
        <f ca="1">IF(AND(J2964&lt;&gt;"", O2964&lt;&gt;"", TODAY() &gt; O2964, N2964=""), "포스팅 지연",
IF(N2964&lt;&gt;"", "포스팅 완료",
IF(M2964=TRUE, "시술 완료",
IF(L2964=TRUE, "콘텐츠 가이드 전송",
IF(NOT(ISBLANK(J2964)), "예약 확정",
IF(I2964=TRUE, "구글폼 회신",
IF(H2964=TRUE, "구글폼 전송",
IF(G2964=TRUE, "거절",
IF(F2964=TRUE, "회신 수신",
"태핑 완료 회신대기")))))
))))</f>
        <v>태핑 완료 회신대기</v>
      </c>
      <c r="F2964" s="13" t="b">
        <v>0</v>
      </c>
      <c r="G2964" s="13" t="b">
        <v>0</v>
      </c>
      <c r="H2964" s="13" t="b">
        <v>0</v>
      </c>
      <c r="I2964" s="13" t="b">
        <f>IF(COUNTIF([1]!Form_Responses1[[#All],[Instagram account
(ex. idenel_official - Do not put "@")]], LOWER(A2964)) &gt; 0, TRUE, FALSE)</f>
        <v>0</v>
      </c>
      <c r="J2964" s="14"/>
      <c r="K2964" s="11"/>
      <c r="L2964" s="13" t="b">
        <v>0</v>
      </c>
      <c r="M2964" s="13" t="b">
        <v>0</v>
      </c>
      <c r="N2964" s="11"/>
      <c r="O2964" s="12" t="str">
        <f>IF(ISBLANK(Table1[[#This Row],[예약일(확정)]]),"",Table1[[#This Row],[예약일(확정)]]+7)</f>
        <v/>
      </c>
      <c r="P2964" s="11"/>
      <c r="Q2964" s="11"/>
      <c r="R2964" s="11"/>
      <c r="S2964" s="11"/>
      <c r="T2964" s="11"/>
      <c r="U2964" s="10"/>
    </row>
    <row r="2965" spans="1:21" ht="17">
      <c r="A2965" s="27" t="s">
        <v>1462</v>
      </c>
      <c r="B2965" s="55" t="s">
        <v>1461</v>
      </c>
      <c r="C2965" s="54"/>
      <c r="D2965" s="24" t="s">
        <v>269</v>
      </c>
      <c r="E2965" s="20" t="str">
        <f ca="1">IF(AND(J2965&lt;&gt;"", O2965&lt;&gt;"", TODAY() &gt; O2965, N2965=""), "포스팅 지연",
IF(N2965&lt;&gt;"", "포스팅 완료",
IF(M2965=TRUE, "시술 완료",
IF(L2965=TRUE, "콘텐츠 가이드 전송",
IF(NOT(ISBLANK(J2965)), "예약 확정",
IF(I2965=TRUE, "구글폼 회신",
IF(H2965=TRUE, "구글폼 전송",
IF(G2965=TRUE, "거절",
IF(F2965=TRUE, "회신 수신",
"태핑 완료 회신대기")))))
))))</f>
        <v>태핑 완료 회신대기</v>
      </c>
      <c r="F2965" s="22" t="b">
        <v>0</v>
      </c>
      <c r="G2965" s="22" t="b">
        <v>0</v>
      </c>
      <c r="H2965" s="22" t="b">
        <v>0</v>
      </c>
      <c r="I2965" s="22" t="b">
        <f>IF(COUNTIF([1]!Form_Responses1[[#All],[Instagram account
(ex. idenel_official - Do not put "@")]], LOWER(A2965)) &gt; 0, TRUE, FALSE)</f>
        <v>0</v>
      </c>
      <c r="J2965" s="23"/>
      <c r="K2965" s="20"/>
      <c r="L2965" s="22" t="b">
        <v>0</v>
      </c>
      <c r="M2965" s="22" t="b">
        <v>0</v>
      </c>
      <c r="N2965" s="20"/>
      <c r="O2965" s="21" t="str">
        <f>IF(ISBLANK(Table1[[#This Row],[예약일(확정)]]),"",Table1[[#This Row],[예약일(확정)]]+7)</f>
        <v/>
      </c>
      <c r="P2965" s="20"/>
      <c r="Q2965" s="20"/>
      <c r="R2965" s="20"/>
      <c r="S2965" s="20"/>
      <c r="T2965" s="20"/>
      <c r="U2965" s="19"/>
    </row>
    <row r="2966" spans="1:21" ht="17">
      <c r="A2966" s="18" t="s">
        <v>1460</v>
      </c>
      <c r="B2966" s="57" t="s">
        <v>1459</v>
      </c>
      <c r="C2966" s="56"/>
      <c r="D2966" s="15" t="s">
        <v>269</v>
      </c>
      <c r="E2966" s="11" t="str">
        <f ca="1">IF(AND(J2966&lt;&gt;"", O2966&lt;&gt;"", TODAY() &gt; O2966, N2966=""), "포스팅 지연",
IF(N2966&lt;&gt;"", "포스팅 완료",
IF(M2966=TRUE, "시술 완료",
IF(L2966=TRUE, "콘텐츠 가이드 전송",
IF(NOT(ISBLANK(J2966)), "예약 확정",
IF(I2966=TRUE, "구글폼 회신",
IF(H2966=TRUE, "구글폼 전송",
IF(G2966=TRUE, "거절",
IF(F2966=TRUE, "회신 수신",
"태핑 완료 회신대기")))))
))))</f>
        <v>포스팅 완료</v>
      </c>
      <c r="F2966" s="13" t="b">
        <v>1</v>
      </c>
      <c r="G2966" s="13" t="b">
        <v>0</v>
      </c>
      <c r="H2966" s="13" t="b">
        <v>1</v>
      </c>
      <c r="I2966" s="13" t="b">
        <f>IF(COUNTIF([1]!Form_Responses1[[#All],[Instagram account
(ex. idenel_official - Do not put "@")]], LOWER(A2966)) &gt; 0, TRUE, FALSE)</f>
        <v>0</v>
      </c>
      <c r="J2966" s="14">
        <v>45894.625</v>
      </c>
      <c r="K2966" s="11" t="s">
        <v>111</v>
      </c>
      <c r="L2966" s="13" t="b">
        <v>1</v>
      </c>
      <c r="M2966" s="13" t="b">
        <v>0</v>
      </c>
      <c r="N2966" s="58" t="s">
        <v>1458</v>
      </c>
      <c r="O2966" s="12">
        <f>IF(ISBLANK(Table1[[#This Row],[예약일(확정)]]),"",Table1[[#This Row],[예약일(확정)]]+7)</f>
        <v>45901.625</v>
      </c>
      <c r="P2966" s="11" t="s">
        <v>0</v>
      </c>
      <c r="Q2966" s="11"/>
      <c r="R2966" s="11"/>
      <c r="S2966" s="11"/>
      <c r="T2966" s="11"/>
      <c r="U2966" s="10"/>
    </row>
    <row r="2967" spans="1:21" ht="17">
      <c r="A2967" s="27" t="s">
        <v>1457</v>
      </c>
      <c r="B2967" s="55" t="s">
        <v>1456</v>
      </c>
      <c r="C2967" s="54"/>
      <c r="D2967" s="24" t="s">
        <v>269</v>
      </c>
      <c r="E2967" s="20" t="str">
        <f ca="1">IF(AND(J2967&lt;&gt;"", O2967&lt;&gt;"", TODAY() &gt; O2967, N2967=""), "포스팅 지연",
IF(N2967&lt;&gt;"", "포스팅 완료",
IF(M2967=TRUE, "시술 완료",
IF(L2967=TRUE, "콘텐츠 가이드 전송",
IF(NOT(ISBLANK(J2967)), "예약 확정",
IF(I2967=TRUE, "구글폼 회신",
IF(H2967=TRUE, "구글폼 전송",
IF(G2967=TRUE, "거절",
IF(F2967=TRUE, "회신 수신",
"태핑 완료 회신대기")))))
))))</f>
        <v>태핑 완료 회신대기</v>
      </c>
      <c r="F2967" s="22" t="b">
        <v>0</v>
      </c>
      <c r="G2967" s="22" t="b">
        <v>0</v>
      </c>
      <c r="H2967" s="22" t="b">
        <v>0</v>
      </c>
      <c r="I2967" s="22" t="b">
        <f>IF(COUNTIF([1]!Form_Responses1[[#All],[Instagram account
(ex. idenel_official - Do not put "@")]], LOWER(A2967)) &gt; 0, TRUE, FALSE)</f>
        <v>0</v>
      </c>
      <c r="J2967" s="23"/>
      <c r="K2967" s="20"/>
      <c r="L2967" s="22" t="b">
        <v>0</v>
      </c>
      <c r="M2967" s="22" t="b">
        <v>0</v>
      </c>
      <c r="N2967" s="20"/>
      <c r="O2967" s="21" t="str">
        <f>IF(ISBLANK(Table1[[#This Row],[예약일(확정)]]),"",Table1[[#This Row],[예약일(확정)]]+7)</f>
        <v/>
      </c>
      <c r="P2967" s="20"/>
      <c r="Q2967" s="20"/>
      <c r="R2967" s="20"/>
      <c r="S2967" s="20"/>
      <c r="T2967" s="20"/>
      <c r="U2967" s="19"/>
    </row>
    <row r="2968" spans="1:21" ht="17">
      <c r="A2968" s="18" t="s">
        <v>1455</v>
      </c>
      <c r="B2968" s="57" t="s">
        <v>1454</v>
      </c>
      <c r="C2968" s="56"/>
      <c r="D2968" s="15" t="s">
        <v>269</v>
      </c>
      <c r="E2968" s="11" t="str">
        <f ca="1">IF(AND(J2968&lt;&gt;"", O2968&lt;&gt;"", TODAY() &gt; O2968, N2968=""), "포스팅 지연",
IF(N2968&lt;&gt;"", "포스팅 완료",
IF(M2968=TRUE, "시술 완료",
IF(L2968=TRUE, "콘텐츠 가이드 전송",
IF(NOT(ISBLANK(J2968)), "예약 확정",
IF(I2968=TRUE, "구글폼 회신",
IF(H2968=TRUE, "구글폼 전송",
IF(G2968=TRUE, "거절",
IF(F2968=TRUE, "회신 수신",
"태핑 완료 회신대기")))))
))))</f>
        <v>회신 수신</v>
      </c>
      <c r="F2968" s="13" t="b">
        <v>1</v>
      </c>
      <c r="G2968" s="13" t="b">
        <v>0</v>
      </c>
      <c r="H2968" s="13" t="b">
        <v>0</v>
      </c>
      <c r="I2968" s="13" t="b">
        <f>IF(COUNTIF([1]!Form_Responses1[[#All],[Instagram account
(ex. idenel_official - Do not put "@")]], LOWER(A2968)) &gt; 0, TRUE, FALSE)</f>
        <v>0</v>
      </c>
      <c r="J2968" s="14"/>
      <c r="K2968" s="11"/>
      <c r="L2968" s="13" t="b">
        <v>0</v>
      </c>
      <c r="M2968" s="13" t="b">
        <v>0</v>
      </c>
      <c r="N2968" s="11"/>
      <c r="O2968" s="12" t="str">
        <f>IF(ISBLANK(Table1[[#This Row],[예약일(확정)]]),"",Table1[[#This Row],[예약일(확정)]]+7)</f>
        <v/>
      </c>
      <c r="P2968" s="11"/>
      <c r="Q2968" s="11"/>
      <c r="R2968" s="11"/>
      <c r="S2968" s="11"/>
      <c r="T2968" s="11"/>
      <c r="U2968" s="10"/>
    </row>
    <row r="2969" spans="1:21" ht="17">
      <c r="A2969" s="27" t="s">
        <v>1453</v>
      </c>
      <c r="B2969" s="55" t="s">
        <v>1452</v>
      </c>
      <c r="C2969" s="54"/>
      <c r="D2969" s="24" t="s">
        <v>269</v>
      </c>
      <c r="E2969" s="20" t="str">
        <f ca="1">IF(AND(J2969&lt;&gt;"", O2969&lt;&gt;"", TODAY() &gt; O2969, N2969=""), "포스팅 지연",
IF(N2969&lt;&gt;"", "포스팅 완료",
IF(M2969=TRUE, "시술 완료",
IF(L2969=TRUE, "콘텐츠 가이드 전송",
IF(NOT(ISBLANK(J2969)), "예약 확정",
IF(I2969=TRUE, "구글폼 회신",
IF(H2969=TRUE, "구글폼 전송",
IF(G2969=TRUE, "거절",
IF(F2969=TRUE, "회신 수신",
"태핑 완료 회신대기")))))
))))</f>
        <v>태핑 완료 회신대기</v>
      </c>
      <c r="F2969" s="22" t="b">
        <v>0</v>
      </c>
      <c r="G2969" s="22" t="b">
        <v>0</v>
      </c>
      <c r="H2969" s="22" t="b">
        <v>0</v>
      </c>
      <c r="I2969" s="22" t="b">
        <f>IF(COUNTIF([1]!Form_Responses1[[#All],[Instagram account
(ex. idenel_official - Do not put "@")]], LOWER(A2969)) &gt; 0, TRUE, FALSE)</f>
        <v>0</v>
      </c>
      <c r="J2969" s="23"/>
      <c r="K2969" s="20"/>
      <c r="L2969" s="22" t="b">
        <v>0</v>
      </c>
      <c r="M2969" s="22" t="b">
        <v>0</v>
      </c>
      <c r="N2969" s="20"/>
      <c r="O2969" s="21" t="str">
        <f>IF(ISBLANK(Table1[[#This Row],[예약일(확정)]]),"",Table1[[#This Row],[예약일(확정)]]+7)</f>
        <v/>
      </c>
      <c r="P2969" s="20"/>
      <c r="Q2969" s="20"/>
      <c r="R2969" s="20"/>
      <c r="S2969" s="20"/>
      <c r="T2969" s="20"/>
      <c r="U2969" s="19"/>
    </row>
    <row r="2970" spans="1:21" ht="17">
      <c r="A2970" s="18" t="s">
        <v>1451</v>
      </c>
      <c r="B2970" s="57" t="s">
        <v>1450</v>
      </c>
      <c r="C2970" s="56"/>
      <c r="D2970" s="15" t="s">
        <v>269</v>
      </c>
      <c r="E2970" s="11" t="str">
        <f ca="1">IF(AND(J2970&lt;&gt;"", O2970&lt;&gt;"", TODAY() &gt; O2970, N2970=""), "포스팅 지연",
IF(N2970&lt;&gt;"", "포스팅 완료",
IF(M2970=TRUE, "시술 완료",
IF(L2970=TRUE, "콘텐츠 가이드 전송",
IF(NOT(ISBLANK(J2970)), "예약 확정",
IF(I2970=TRUE, "구글폼 회신",
IF(H2970=TRUE, "구글폼 전송",
IF(G2970=TRUE, "거절",
IF(F2970=TRUE, "회신 수신",
"태핑 완료 회신대기")))))
))))</f>
        <v>태핑 완료 회신대기</v>
      </c>
      <c r="F2970" s="13" t="b">
        <v>0</v>
      </c>
      <c r="G2970" s="13" t="b">
        <v>0</v>
      </c>
      <c r="H2970" s="13" t="b">
        <v>0</v>
      </c>
      <c r="I2970" s="13" t="b">
        <f>IF(COUNTIF([1]!Form_Responses1[[#All],[Instagram account
(ex. idenel_official - Do not put "@")]], LOWER(A2970)) &gt; 0, TRUE, FALSE)</f>
        <v>0</v>
      </c>
      <c r="J2970" s="14"/>
      <c r="K2970" s="11"/>
      <c r="L2970" s="13" t="b">
        <v>0</v>
      </c>
      <c r="M2970" s="13" t="b">
        <v>0</v>
      </c>
      <c r="N2970" s="11"/>
      <c r="O2970" s="12" t="str">
        <f>IF(ISBLANK(Table1[[#This Row],[예약일(확정)]]),"",Table1[[#This Row],[예약일(확정)]]+7)</f>
        <v/>
      </c>
      <c r="P2970" s="11"/>
      <c r="Q2970" s="11"/>
      <c r="R2970" s="11"/>
      <c r="S2970" s="11"/>
      <c r="T2970" s="11"/>
      <c r="U2970" s="10"/>
    </row>
    <row r="2971" spans="1:21" ht="17">
      <c r="A2971" s="27" t="s">
        <v>1449</v>
      </c>
      <c r="B2971" s="55" t="s">
        <v>1448</v>
      </c>
      <c r="C2971" s="54"/>
      <c r="D2971" s="24" t="s">
        <v>269</v>
      </c>
      <c r="E2971" s="20" t="str">
        <f ca="1">IF(AND(J2971&lt;&gt;"", O2971&lt;&gt;"", TODAY() &gt; O2971, N2971=""), "포스팅 지연",
IF(N2971&lt;&gt;"", "포스팅 완료",
IF(M2971=TRUE, "시술 완료",
IF(L2971=TRUE, "콘텐츠 가이드 전송",
IF(NOT(ISBLANK(J2971)), "예약 확정",
IF(I2971=TRUE, "구글폼 회신",
IF(H2971=TRUE, "구글폼 전송",
IF(G2971=TRUE, "거절",
IF(F2971=TRUE, "회신 수신",
"태핑 완료 회신대기")))))
))))</f>
        <v>태핑 완료 회신대기</v>
      </c>
      <c r="F2971" s="22" t="b">
        <v>0</v>
      </c>
      <c r="G2971" s="22" t="b">
        <v>0</v>
      </c>
      <c r="H2971" s="22" t="b">
        <v>0</v>
      </c>
      <c r="I2971" s="22" t="b">
        <f>IF(COUNTIF([1]!Form_Responses1[[#All],[Instagram account
(ex. idenel_official - Do not put "@")]], LOWER(A2971)) &gt; 0, TRUE, FALSE)</f>
        <v>0</v>
      </c>
      <c r="J2971" s="23"/>
      <c r="K2971" s="20"/>
      <c r="L2971" s="22" t="b">
        <v>0</v>
      </c>
      <c r="M2971" s="22" t="b">
        <v>0</v>
      </c>
      <c r="N2971" s="20"/>
      <c r="O2971" s="21" t="str">
        <f>IF(ISBLANK(Table1[[#This Row],[예약일(확정)]]),"",Table1[[#This Row],[예약일(확정)]]+7)</f>
        <v/>
      </c>
      <c r="P2971" s="20"/>
      <c r="Q2971" s="20"/>
      <c r="R2971" s="20"/>
      <c r="S2971" s="20"/>
      <c r="T2971" s="20"/>
      <c r="U2971" s="19"/>
    </row>
    <row r="2972" spans="1:21" ht="17">
      <c r="A2972" s="18" t="s">
        <v>1447</v>
      </c>
      <c r="B2972" s="57" t="s">
        <v>1446</v>
      </c>
      <c r="C2972" s="56"/>
      <c r="D2972" s="15" t="s">
        <v>269</v>
      </c>
      <c r="E2972" s="11" t="str">
        <f ca="1">IF(AND(J2972&lt;&gt;"", O2972&lt;&gt;"", TODAY() &gt; O2972, N2972=""), "포스팅 지연",
IF(N2972&lt;&gt;"", "포스팅 완료",
IF(M2972=TRUE, "시술 완료",
IF(L2972=TRUE, "콘텐츠 가이드 전송",
IF(NOT(ISBLANK(J2972)), "예약 확정",
IF(I2972=TRUE, "구글폼 회신",
IF(H2972=TRUE, "구글폼 전송",
IF(G2972=TRUE, "거절",
IF(F2972=TRUE, "회신 수신",
"태핑 완료 회신대기")))))
))))</f>
        <v>태핑 완료 회신대기</v>
      </c>
      <c r="F2972" s="13" t="b">
        <v>0</v>
      </c>
      <c r="G2972" s="13" t="b">
        <v>0</v>
      </c>
      <c r="H2972" s="13" t="b">
        <v>0</v>
      </c>
      <c r="I2972" s="13" t="b">
        <f>IF(COUNTIF([1]!Form_Responses1[[#All],[Instagram account
(ex. idenel_official - Do not put "@")]], LOWER(A2972)) &gt; 0, TRUE, FALSE)</f>
        <v>0</v>
      </c>
      <c r="J2972" s="14"/>
      <c r="K2972" s="11"/>
      <c r="L2972" s="13" t="b">
        <v>0</v>
      </c>
      <c r="M2972" s="13" t="b">
        <v>0</v>
      </c>
      <c r="N2972" s="11"/>
      <c r="O2972" s="12" t="str">
        <f>IF(ISBLANK(Table1[[#This Row],[예약일(확정)]]),"",Table1[[#This Row],[예약일(확정)]]+7)</f>
        <v/>
      </c>
      <c r="P2972" s="11"/>
      <c r="Q2972" s="11"/>
      <c r="R2972" s="11"/>
      <c r="S2972" s="11"/>
      <c r="T2972" s="11"/>
      <c r="U2972" s="10"/>
    </row>
    <row r="2973" spans="1:21" ht="17">
      <c r="A2973" s="27" t="s">
        <v>1445</v>
      </c>
      <c r="B2973" s="55" t="s">
        <v>1444</v>
      </c>
      <c r="C2973" s="54"/>
      <c r="D2973" s="24" t="s">
        <v>269</v>
      </c>
      <c r="E2973" s="20" t="str">
        <f ca="1">IF(AND(J2973&lt;&gt;"", O2973&lt;&gt;"", TODAY() &gt; O2973, N2973=""), "포스팅 지연",
IF(N2973&lt;&gt;"", "포스팅 완료",
IF(M2973=TRUE, "시술 완료",
IF(L2973=TRUE, "콘텐츠 가이드 전송",
IF(NOT(ISBLANK(J2973)), "예약 확정",
IF(I2973=TRUE, "구글폼 회신",
IF(H2973=TRUE, "구글폼 전송",
IF(G2973=TRUE, "거절",
IF(F2973=TRUE, "회신 수신",
"태핑 완료 회신대기")))))
))))</f>
        <v>태핑 완료 회신대기</v>
      </c>
      <c r="F2973" s="22" t="b">
        <v>0</v>
      </c>
      <c r="G2973" s="22" t="b">
        <v>0</v>
      </c>
      <c r="H2973" s="22" t="b">
        <v>0</v>
      </c>
      <c r="I2973" s="22" t="b">
        <f>IF(COUNTIF([1]!Form_Responses1[[#All],[Instagram account
(ex. idenel_official - Do not put "@")]], LOWER(A2973)) &gt; 0, TRUE, FALSE)</f>
        <v>0</v>
      </c>
      <c r="J2973" s="23"/>
      <c r="K2973" s="20"/>
      <c r="L2973" s="22" t="b">
        <v>0</v>
      </c>
      <c r="M2973" s="22" t="b">
        <v>0</v>
      </c>
      <c r="N2973" s="20"/>
      <c r="O2973" s="21" t="str">
        <f>IF(ISBLANK(Table1[[#This Row],[예약일(확정)]]),"",Table1[[#This Row],[예약일(확정)]]+7)</f>
        <v/>
      </c>
      <c r="P2973" s="20"/>
      <c r="Q2973" s="20"/>
      <c r="R2973" s="20"/>
      <c r="S2973" s="20"/>
      <c r="T2973" s="20"/>
      <c r="U2973" s="19"/>
    </row>
    <row r="2974" spans="1:21" ht="17">
      <c r="A2974" s="18" t="s">
        <v>1443</v>
      </c>
      <c r="B2974" s="57" t="s">
        <v>1442</v>
      </c>
      <c r="C2974" s="56"/>
      <c r="D2974" s="15" t="s">
        <v>269</v>
      </c>
      <c r="E2974" s="11" t="str">
        <f ca="1">IF(AND(J2974&lt;&gt;"", O2974&lt;&gt;"", TODAY() &gt; O2974, N2974=""), "포스팅 지연",
IF(N2974&lt;&gt;"", "포스팅 완료",
IF(M2974=TRUE, "시술 완료",
IF(L2974=TRUE, "콘텐츠 가이드 전송",
IF(NOT(ISBLANK(J2974)), "예약 확정",
IF(I2974=TRUE, "구글폼 회신",
IF(H2974=TRUE, "구글폼 전송",
IF(G2974=TRUE, "거절",
IF(F2974=TRUE, "회신 수신",
"태핑 완료 회신대기")))))
))))</f>
        <v>태핑 완료 회신대기</v>
      </c>
      <c r="F2974" s="13" t="b">
        <v>0</v>
      </c>
      <c r="G2974" s="13" t="b">
        <v>0</v>
      </c>
      <c r="H2974" s="13" t="b">
        <v>0</v>
      </c>
      <c r="I2974" s="13" t="b">
        <f>IF(COUNTIF([1]!Form_Responses1[[#All],[Instagram account
(ex. idenel_official - Do not put "@")]], LOWER(A2974)) &gt; 0, TRUE, FALSE)</f>
        <v>0</v>
      </c>
      <c r="J2974" s="14"/>
      <c r="K2974" s="11"/>
      <c r="L2974" s="13" t="b">
        <v>0</v>
      </c>
      <c r="M2974" s="13" t="b">
        <v>0</v>
      </c>
      <c r="N2974" s="11"/>
      <c r="O2974" s="12" t="str">
        <f>IF(ISBLANK(Table1[[#This Row],[예약일(확정)]]),"",Table1[[#This Row],[예약일(확정)]]+7)</f>
        <v/>
      </c>
      <c r="P2974" s="11"/>
      <c r="Q2974" s="11"/>
      <c r="R2974" s="11"/>
      <c r="S2974" s="11"/>
      <c r="T2974" s="11"/>
      <c r="U2974" s="10"/>
    </row>
    <row r="2975" spans="1:21" ht="17">
      <c r="A2975" s="27" t="s">
        <v>1441</v>
      </c>
      <c r="B2975" s="55" t="s">
        <v>1440</v>
      </c>
      <c r="C2975" s="54"/>
      <c r="D2975" s="24" t="s">
        <v>269</v>
      </c>
      <c r="E2975" s="20" t="str">
        <f ca="1">IF(AND(J2975&lt;&gt;"", O2975&lt;&gt;"", TODAY() &gt; O2975, N2975=""), "포스팅 지연",
IF(N2975&lt;&gt;"", "포스팅 완료",
IF(M2975=TRUE, "시술 완료",
IF(L2975=TRUE, "콘텐츠 가이드 전송",
IF(NOT(ISBLANK(J2975)), "예약 확정",
IF(I2975=TRUE, "구글폼 회신",
IF(H2975=TRUE, "구글폼 전송",
IF(G2975=TRUE, "거절",
IF(F2975=TRUE, "회신 수신",
"태핑 완료 회신대기")))))
))))</f>
        <v>태핑 완료 회신대기</v>
      </c>
      <c r="F2975" s="22" t="b">
        <v>0</v>
      </c>
      <c r="G2975" s="22" t="b">
        <v>0</v>
      </c>
      <c r="H2975" s="22" t="b">
        <v>0</v>
      </c>
      <c r="I2975" s="22" t="b">
        <f>IF(COUNTIF([1]!Form_Responses1[[#All],[Instagram account
(ex. idenel_official - Do not put "@")]], LOWER(A2975)) &gt; 0, TRUE, FALSE)</f>
        <v>0</v>
      </c>
      <c r="J2975" s="23"/>
      <c r="K2975" s="20"/>
      <c r="L2975" s="22" t="b">
        <v>0</v>
      </c>
      <c r="M2975" s="22" t="b">
        <v>0</v>
      </c>
      <c r="N2975" s="20"/>
      <c r="O2975" s="21" t="str">
        <f>IF(ISBLANK(Table1[[#This Row],[예약일(확정)]]),"",Table1[[#This Row],[예약일(확정)]]+7)</f>
        <v/>
      </c>
      <c r="P2975" s="20"/>
      <c r="Q2975" s="20"/>
      <c r="R2975" s="20"/>
      <c r="S2975" s="20"/>
      <c r="T2975" s="20"/>
      <c r="U2975" s="19"/>
    </row>
    <row r="2976" spans="1:21" ht="17">
      <c r="A2976" s="18" t="s">
        <v>1439</v>
      </c>
      <c r="B2976" s="57" t="s">
        <v>1438</v>
      </c>
      <c r="C2976" s="56"/>
      <c r="D2976" s="15" t="s">
        <v>269</v>
      </c>
      <c r="E2976" s="11" t="str">
        <f ca="1">IF(AND(J2976&lt;&gt;"", O2976&lt;&gt;"", TODAY() &gt; O2976, N2976=""), "포스팅 지연",
IF(N2976&lt;&gt;"", "포스팅 완료",
IF(M2976=TRUE, "시술 완료",
IF(L2976=TRUE, "콘텐츠 가이드 전송",
IF(NOT(ISBLANK(J2976)), "예약 확정",
IF(I2976=TRUE, "구글폼 회신",
IF(H2976=TRUE, "구글폼 전송",
IF(G2976=TRUE, "거절",
IF(F2976=TRUE, "회신 수신",
"태핑 완료 회신대기")))))
))))</f>
        <v>포스팅 완료</v>
      </c>
      <c r="F2976" s="13" t="b">
        <v>1</v>
      </c>
      <c r="G2976" s="13" t="b">
        <v>0</v>
      </c>
      <c r="H2976" s="13" t="b">
        <v>1</v>
      </c>
      <c r="I2976" s="13" t="b">
        <f>IF(COUNTIF([1]!Form_Responses1[[#All],[Instagram account
(ex. idenel_official - Do not put "@")]], LOWER(A2976)) &gt; 0, TRUE, FALSE)</f>
        <v>0</v>
      </c>
      <c r="J2976" s="14">
        <v>45896.458333333336</v>
      </c>
      <c r="K2976" s="11" t="s">
        <v>339</v>
      </c>
      <c r="L2976" s="13" t="b">
        <v>1</v>
      </c>
      <c r="M2976" s="13" t="b">
        <v>0</v>
      </c>
      <c r="N2976" s="58" t="s">
        <v>1437</v>
      </c>
      <c r="O2976" s="12">
        <f>IF(ISBLANK(Table1[[#This Row],[예약일(확정)]]),"",Table1[[#This Row],[예약일(확정)]]+7)</f>
        <v>45903.458333333336</v>
      </c>
      <c r="P2976" s="11" t="s">
        <v>0</v>
      </c>
      <c r="Q2976" s="11"/>
      <c r="R2976" s="11"/>
      <c r="S2976" s="11"/>
      <c r="T2976" s="11"/>
      <c r="U2976" s="10"/>
    </row>
    <row r="2977" spans="1:21" ht="17">
      <c r="A2977" s="27" t="s">
        <v>1436</v>
      </c>
      <c r="B2977" s="55" t="s">
        <v>1435</v>
      </c>
      <c r="C2977" s="54"/>
      <c r="D2977" s="24" t="s">
        <v>269</v>
      </c>
      <c r="E2977" s="20" t="str">
        <f ca="1">IF(AND(J2977&lt;&gt;"", O2977&lt;&gt;"", TODAY() &gt; O2977, N2977=""), "포스팅 지연",
IF(N2977&lt;&gt;"", "포스팅 완료",
IF(M2977=TRUE, "시술 완료",
IF(L2977=TRUE, "콘텐츠 가이드 전송",
IF(NOT(ISBLANK(J2977)), "예약 확정",
IF(I2977=TRUE, "구글폼 회신",
IF(H2977=TRUE, "구글폼 전송",
IF(G2977=TRUE, "거절",
IF(F2977=TRUE, "회신 수신",
"태핑 완료 회신대기")))))
))))</f>
        <v>태핑 완료 회신대기</v>
      </c>
      <c r="F2977" s="22" t="b">
        <v>0</v>
      </c>
      <c r="G2977" s="22" t="b">
        <v>0</v>
      </c>
      <c r="H2977" s="22" t="b">
        <v>0</v>
      </c>
      <c r="I2977" s="22" t="b">
        <f>IF(COUNTIF([1]!Form_Responses1[[#All],[Instagram account
(ex. idenel_official - Do not put "@")]], LOWER(A2977)) &gt; 0, TRUE, FALSE)</f>
        <v>0</v>
      </c>
      <c r="J2977" s="23"/>
      <c r="K2977" s="20"/>
      <c r="L2977" s="22" t="b">
        <v>0</v>
      </c>
      <c r="M2977" s="22" t="b">
        <v>0</v>
      </c>
      <c r="N2977" s="20"/>
      <c r="O2977" s="21" t="str">
        <f>IF(ISBLANK(Table1[[#This Row],[예약일(확정)]]),"",Table1[[#This Row],[예약일(확정)]]+7)</f>
        <v/>
      </c>
      <c r="P2977" s="20"/>
      <c r="Q2977" s="20"/>
      <c r="R2977" s="20"/>
      <c r="S2977" s="20"/>
      <c r="T2977" s="20"/>
      <c r="U2977" s="19"/>
    </row>
    <row r="2978" spans="1:21" ht="17">
      <c r="A2978" s="18" t="s">
        <v>1434</v>
      </c>
      <c r="B2978" s="57" t="s">
        <v>1433</v>
      </c>
      <c r="C2978" s="56"/>
      <c r="D2978" s="15" t="s">
        <v>269</v>
      </c>
      <c r="E2978" s="11" t="str">
        <f ca="1">IF(AND(J2978&lt;&gt;"", O2978&lt;&gt;"", TODAY() &gt; O2978, N2978=""), "포스팅 지연",
IF(N2978&lt;&gt;"", "포스팅 완료",
IF(M2978=TRUE, "시술 완료",
IF(L2978=TRUE, "콘텐츠 가이드 전송",
IF(NOT(ISBLANK(J2978)), "예약 확정",
IF(I2978=TRUE, "구글폼 회신",
IF(H2978=TRUE, "구글폼 전송",
IF(G2978=TRUE, "거절",
IF(F2978=TRUE, "회신 수신",
"태핑 완료 회신대기")))))
))))</f>
        <v>태핑 완료 회신대기</v>
      </c>
      <c r="F2978" s="13" t="b">
        <v>0</v>
      </c>
      <c r="G2978" s="13" t="b">
        <v>0</v>
      </c>
      <c r="H2978" s="13" t="b">
        <v>0</v>
      </c>
      <c r="I2978" s="13" t="b">
        <f>IF(COUNTIF([1]!Form_Responses1[[#All],[Instagram account
(ex. idenel_official - Do not put "@")]], LOWER(A2978)) &gt; 0, TRUE, FALSE)</f>
        <v>0</v>
      </c>
      <c r="J2978" s="14"/>
      <c r="K2978" s="11"/>
      <c r="L2978" s="13" t="b">
        <v>0</v>
      </c>
      <c r="M2978" s="13" t="b">
        <v>0</v>
      </c>
      <c r="N2978" s="11"/>
      <c r="O2978" s="12" t="str">
        <f>IF(ISBLANK(Table1[[#This Row],[예약일(확정)]]),"",Table1[[#This Row],[예약일(확정)]]+7)</f>
        <v/>
      </c>
      <c r="P2978" s="11"/>
      <c r="Q2978" s="11"/>
      <c r="R2978" s="11"/>
      <c r="S2978" s="11"/>
      <c r="T2978" s="11"/>
      <c r="U2978" s="10"/>
    </row>
    <row r="2979" spans="1:21" ht="17">
      <c r="A2979" s="27" t="s">
        <v>1432</v>
      </c>
      <c r="B2979" s="55" t="s">
        <v>1431</v>
      </c>
      <c r="C2979" s="54"/>
      <c r="D2979" s="24" t="s">
        <v>269</v>
      </c>
      <c r="E2979" s="20" t="str">
        <f ca="1">IF(AND(J2979&lt;&gt;"", O2979&lt;&gt;"", TODAY() &gt; O2979, N2979=""), "포스팅 지연",
IF(N2979&lt;&gt;"", "포스팅 완료",
IF(M2979=TRUE, "시술 완료",
IF(L2979=TRUE, "콘텐츠 가이드 전송",
IF(NOT(ISBLANK(J2979)), "예약 확정",
IF(I2979=TRUE, "구글폼 회신",
IF(H2979=TRUE, "구글폼 전송",
IF(G2979=TRUE, "거절",
IF(F2979=TRUE, "회신 수신",
"태핑 완료 회신대기")))))
))))</f>
        <v>태핑 완료 회신대기</v>
      </c>
      <c r="F2979" s="22" t="b">
        <v>0</v>
      </c>
      <c r="G2979" s="22" t="b">
        <v>0</v>
      </c>
      <c r="H2979" s="22" t="b">
        <v>0</v>
      </c>
      <c r="I2979" s="22" t="b">
        <f>IF(COUNTIF([1]!Form_Responses1[[#All],[Instagram account
(ex. idenel_official - Do not put "@")]], LOWER(A2979)) &gt; 0, TRUE, FALSE)</f>
        <v>0</v>
      </c>
      <c r="J2979" s="23"/>
      <c r="K2979" s="20"/>
      <c r="L2979" s="22" t="b">
        <v>0</v>
      </c>
      <c r="M2979" s="22" t="b">
        <v>0</v>
      </c>
      <c r="N2979" s="20"/>
      <c r="O2979" s="21" t="str">
        <f>IF(ISBLANK(Table1[[#This Row],[예약일(확정)]]),"",Table1[[#This Row],[예약일(확정)]]+7)</f>
        <v/>
      </c>
      <c r="P2979" s="20"/>
      <c r="Q2979" s="20"/>
      <c r="R2979" s="20"/>
      <c r="S2979" s="20"/>
      <c r="T2979" s="20"/>
      <c r="U2979" s="19"/>
    </row>
    <row r="2980" spans="1:21" ht="17">
      <c r="A2980" s="18" t="s">
        <v>1430</v>
      </c>
      <c r="B2980" s="57" t="s">
        <v>1429</v>
      </c>
      <c r="C2980" s="56"/>
      <c r="D2980" s="15" t="s">
        <v>269</v>
      </c>
      <c r="E2980" s="11" t="str">
        <f ca="1">IF(AND(J2980&lt;&gt;"", O2980&lt;&gt;"", TODAY() &gt; O2980, N2980=""), "포스팅 지연",
IF(N2980&lt;&gt;"", "포스팅 완료",
IF(M2980=TRUE, "시술 완료",
IF(L2980=TRUE, "콘텐츠 가이드 전송",
IF(NOT(ISBLANK(J2980)), "예약 확정",
IF(I2980=TRUE, "구글폼 회신",
IF(H2980=TRUE, "구글폼 전송",
IF(G2980=TRUE, "거절",
IF(F2980=TRUE, "회신 수신",
"태핑 완료 회신대기")))))
))))</f>
        <v>태핑 완료 회신대기</v>
      </c>
      <c r="F2980" s="13" t="b">
        <v>0</v>
      </c>
      <c r="G2980" s="13" t="b">
        <v>0</v>
      </c>
      <c r="H2980" s="13" t="b">
        <v>0</v>
      </c>
      <c r="I2980" s="13" t="b">
        <f>IF(COUNTIF([1]!Form_Responses1[[#All],[Instagram account
(ex. idenel_official - Do not put "@")]], LOWER(A2980)) &gt; 0, TRUE, FALSE)</f>
        <v>0</v>
      </c>
      <c r="J2980" s="14"/>
      <c r="K2980" s="11"/>
      <c r="L2980" s="13" t="b">
        <v>0</v>
      </c>
      <c r="M2980" s="13" t="b">
        <v>0</v>
      </c>
      <c r="N2980" s="11"/>
      <c r="O2980" s="12" t="str">
        <f>IF(ISBLANK(Table1[[#This Row],[예약일(확정)]]),"",Table1[[#This Row],[예약일(확정)]]+7)</f>
        <v/>
      </c>
      <c r="P2980" s="11"/>
      <c r="Q2980" s="11"/>
      <c r="R2980" s="11"/>
      <c r="S2980" s="11"/>
      <c r="T2980" s="11"/>
      <c r="U2980" s="10"/>
    </row>
    <row r="2981" spans="1:21" ht="17">
      <c r="A2981" s="27" t="s">
        <v>1428</v>
      </c>
      <c r="B2981" s="55" t="s">
        <v>1427</v>
      </c>
      <c r="C2981" s="54"/>
      <c r="D2981" s="24" t="s">
        <v>269</v>
      </c>
      <c r="E2981" s="20" t="str">
        <f ca="1">IF(AND(J2981&lt;&gt;"", O2981&lt;&gt;"", TODAY() &gt; O2981, N2981=""), "포스팅 지연",
IF(N2981&lt;&gt;"", "포스팅 완료",
IF(M2981=TRUE, "시술 완료",
IF(L2981=TRUE, "콘텐츠 가이드 전송",
IF(NOT(ISBLANK(J2981)), "예약 확정",
IF(I2981=TRUE, "구글폼 회신",
IF(H2981=TRUE, "구글폼 전송",
IF(G2981=TRUE, "거절",
IF(F2981=TRUE, "회신 수신",
"태핑 완료 회신대기")))))
))))</f>
        <v>태핑 완료 회신대기</v>
      </c>
      <c r="F2981" s="22" t="b">
        <v>0</v>
      </c>
      <c r="G2981" s="22" t="b">
        <v>0</v>
      </c>
      <c r="H2981" s="22" t="b">
        <v>0</v>
      </c>
      <c r="I2981" s="22" t="b">
        <f>IF(COUNTIF([1]!Form_Responses1[[#All],[Instagram account
(ex. idenel_official - Do not put "@")]], LOWER(A2981)) &gt; 0, TRUE, FALSE)</f>
        <v>0</v>
      </c>
      <c r="J2981" s="23"/>
      <c r="K2981" s="20"/>
      <c r="L2981" s="22" t="b">
        <v>0</v>
      </c>
      <c r="M2981" s="22" t="b">
        <v>0</v>
      </c>
      <c r="N2981" s="20"/>
      <c r="O2981" s="21" t="str">
        <f>IF(ISBLANK(Table1[[#This Row],[예약일(확정)]]),"",Table1[[#This Row],[예약일(확정)]]+7)</f>
        <v/>
      </c>
      <c r="P2981" s="20"/>
      <c r="Q2981" s="20"/>
      <c r="R2981" s="20"/>
      <c r="S2981" s="20"/>
      <c r="T2981" s="20"/>
      <c r="U2981" s="19"/>
    </row>
    <row r="2982" spans="1:21" ht="17">
      <c r="A2982" s="18" t="s">
        <v>1426</v>
      </c>
      <c r="B2982" s="57" t="s">
        <v>1425</v>
      </c>
      <c r="C2982" s="56"/>
      <c r="D2982" s="15" t="s">
        <v>269</v>
      </c>
      <c r="E2982" s="11" t="str">
        <f ca="1">IF(AND(J2982&lt;&gt;"", O2982&lt;&gt;"", TODAY() &gt; O2982, N2982=""), "포스팅 지연",
IF(N2982&lt;&gt;"", "포스팅 완료",
IF(M2982=TRUE, "시술 완료",
IF(L2982=TRUE, "콘텐츠 가이드 전송",
IF(NOT(ISBLANK(J2982)), "예약 확정",
IF(I2982=TRUE, "구글폼 회신",
IF(H2982=TRUE, "구글폼 전송",
IF(G2982=TRUE, "거절",
IF(F2982=TRUE, "회신 수신",
"태핑 완료 회신대기")))))
))))</f>
        <v>태핑 완료 회신대기</v>
      </c>
      <c r="F2982" s="13" t="b">
        <v>0</v>
      </c>
      <c r="G2982" s="13" t="b">
        <v>0</v>
      </c>
      <c r="H2982" s="13" t="b">
        <v>0</v>
      </c>
      <c r="I2982" s="13" t="b">
        <f>IF(COUNTIF([1]!Form_Responses1[[#All],[Instagram account
(ex. idenel_official - Do not put "@")]], LOWER(A2982)) &gt; 0, TRUE, FALSE)</f>
        <v>0</v>
      </c>
      <c r="J2982" s="14"/>
      <c r="K2982" s="11"/>
      <c r="L2982" s="13" t="b">
        <v>0</v>
      </c>
      <c r="M2982" s="13" t="b">
        <v>0</v>
      </c>
      <c r="N2982" s="11"/>
      <c r="O2982" s="12" t="str">
        <f>IF(ISBLANK(Table1[[#This Row],[예약일(확정)]]),"",Table1[[#This Row],[예약일(확정)]]+7)</f>
        <v/>
      </c>
      <c r="P2982" s="11"/>
      <c r="Q2982" s="11"/>
      <c r="R2982" s="11"/>
      <c r="S2982" s="11"/>
      <c r="T2982" s="11"/>
      <c r="U2982" s="10"/>
    </row>
    <row r="2983" spans="1:21" ht="17">
      <c r="A2983" s="27" t="s">
        <v>1424</v>
      </c>
      <c r="B2983" s="55" t="s">
        <v>1423</v>
      </c>
      <c r="C2983" s="54"/>
      <c r="D2983" s="24" t="s">
        <v>269</v>
      </c>
      <c r="E2983" s="20" t="str">
        <f ca="1">IF(AND(J2983&lt;&gt;"", O2983&lt;&gt;"", TODAY() &gt; O2983, N2983=""), "포스팅 지연",
IF(N2983&lt;&gt;"", "포스팅 완료",
IF(M2983=TRUE, "시술 완료",
IF(L2983=TRUE, "콘텐츠 가이드 전송",
IF(NOT(ISBLANK(J2983)), "예약 확정",
IF(I2983=TRUE, "구글폼 회신",
IF(H2983=TRUE, "구글폼 전송",
IF(G2983=TRUE, "거절",
IF(F2983=TRUE, "회신 수신",
"태핑 완료 회신대기")))))
))))</f>
        <v>회신 수신</v>
      </c>
      <c r="F2983" s="22" t="b">
        <v>1</v>
      </c>
      <c r="G2983" s="22" t="b">
        <v>0</v>
      </c>
      <c r="H2983" s="22" t="b">
        <v>0</v>
      </c>
      <c r="I2983" s="22" t="b">
        <f>IF(COUNTIF([1]!Form_Responses1[[#All],[Instagram account
(ex. idenel_official - Do not put "@")]], LOWER(A2983)) &gt; 0, TRUE, FALSE)</f>
        <v>0</v>
      </c>
      <c r="J2983" s="23"/>
      <c r="K2983" s="20"/>
      <c r="L2983" s="22" t="b">
        <v>0</v>
      </c>
      <c r="M2983" s="22" t="b">
        <v>0</v>
      </c>
      <c r="N2983" s="20"/>
      <c r="O2983" s="21" t="str">
        <f>IF(ISBLANK(Table1[[#This Row],[예약일(확정)]]),"",Table1[[#This Row],[예약일(확정)]]+7)</f>
        <v/>
      </c>
      <c r="P2983" s="20"/>
      <c r="Q2983" s="20"/>
      <c r="R2983" s="20"/>
      <c r="S2983" s="20"/>
      <c r="T2983" s="20"/>
      <c r="U2983" s="19"/>
    </row>
    <row r="2984" spans="1:21" ht="17">
      <c r="A2984" s="18" t="s">
        <v>1422</v>
      </c>
      <c r="B2984" s="81" t="s">
        <v>1421</v>
      </c>
      <c r="C2984" s="80"/>
      <c r="D2984" s="15" t="s">
        <v>2</v>
      </c>
      <c r="E2984" s="11" t="str">
        <f ca="1">IF(AND(J2984&lt;&gt;"", O2984&lt;&gt;"", TODAY() &gt; O2984, N2984=""), "포스팅 지연",
IF(N2984&lt;&gt;"", "포스팅 완료",
IF(M2984=TRUE, "시술 완료",
IF(L2984=TRUE, "콘텐츠 가이드 전송",
IF(NOT(ISBLANK(J2984)), "예약 확정",
IF(I2984=TRUE, "구글폼 회신",
IF(H2984=TRUE, "구글폼 전송",
IF(G2984=TRUE, "거절",
IF(F2984=TRUE, "회신 수신",
"태핑 완료 회신대기")))))
))))</f>
        <v>태핑 완료 회신대기</v>
      </c>
      <c r="F2984" s="13" t="b">
        <v>0</v>
      </c>
      <c r="G2984" s="13" t="b">
        <v>0</v>
      </c>
      <c r="H2984" s="13" t="b">
        <v>0</v>
      </c>
      <c r="I2984" s="13" t="b">
        <f>IF(COUNTIF([1]!Form_Responses1[[#All],[Instagram account
(ex. idenel_official - Do not put "@")]], LOWER(A2984)) &gt; 0, TRUE, FALSE)</f>
        <v>0</v>
      </c>
      <c r="J2984" s="14"/>
      <c r="K2984" s="11"/>
      <c r="L2984" s="13" t="b">
        <v>0</v>
      </c>
      <c r="M2984" s="13" t="b">
        <v>0</v>
      </c>
      <c r="N2984" s="11"/>
      <c r="O2984" s="12" t="str">
        <f>IF(ISBLANK(Table1[[#This Row],[예약일(확정)]]),"",Table1[[#This Row],[예약일(확정)]]+7)</f>
        <v/>
      </c>
      <c r="P2984" s="11"/>
      <c r="Q2984" s="11"/>
      <c r="R2984" s="11"/>
      <c r="S2984" s="11"/>
      <c r="T2984" s="11"/>
      <c r="U2984" s="10"/>
    </row>
    <row r="2985" spans="1:21" ht="17">
      <c r="A2985" s="27" t="s">
        <v>409</v>
      </c>
      <c r="B2985" s="79"/>
      <c r="C2985" s="78"/>
      <c r="D2985" s="24" t="s">
        <v>269</v>
      </c>
      <c r="E2985" s="20" t="str">
        <f ca="1">IF(AND(J2985&lt;&gt;"", O2985&lt;&gt;"", TODAY() &gt; O2985, N2985=""), "포스팅 지연",
IF(N2985&lt;&gt;"", "포스팅 완료",
IF(M2985=TRUE, "시술 완료",
IF(L2985=TRUE, "콘텐츠 가이드 전송",
IF(NOT(ISBLANK(J2985)), "예약 확정",
IF(I2985=TRUE, "구글폼 회신",
IF(H2985=TRUE, "구글폼 전송",
IF(G2985=TRUE, "거절",
IF(F2985=TRUE, "회신 수신",
"태핑 완료 회신대기")))))
))))</f>
        <v>태핑 완료 회신대기</v>
      </c>
      <c r="F2985" s="22" t="b">
        <v>0</v>
      </c>
      <c r="G2985" s="22" t="b">
        <v>0</v>
      </c>
      <c r="H2985" s="22" t="b">
        <v>0</v>
      </c>
      <c r="I2985" s="22" t="b">
        <f>IF(COUNTIF([1]!Form_Responses1[[#All],[Instagram account
(ex. idenel_official - Do not put "@")]], LOWER(A2985)) &gt; 0, TRUE, FALSE)</f>
        <v>0</v>
      </c>
      <c r="J2985" s="23"/>
      <c r="K2985" s="20"/>
      <c r="L2985" s="22" t="b">
        <v>0</v>
      </c>
      <c r="M2985" s="22" t="b">
        <v>0</v>
      </c>
      <c r="N2985" s="20"/>
      <c r="O2985" s="21" t="str">
        <f>IF(ISBLANK(Table1[[#This Row],[예약일(확정)]]),"",Table1[[#This Row],[예약일(확정)]]+7)</f>
        <v/>
      </c>
      <c r="P2985" s="20"/>
      <c r="Q2985" s="20"/>
      <c r="R2985" s="20"/>
      <c r="S2985" s="20"/>
      <c r="T2985" s="20"/>
      <c r="U2985" s="19"/>
    </row>
    <row r="2986" spans="1:21" ht="17">
      <c r="A2986" s="18" t="s">
        <v>1420</v>
      </c>
      <c r="B2986" s="81"/>
      <c r="C2986" s="80"/>
      <c r="D2986" s="15" t="s">
        <v>269</v>
      </c>
      <c r="E2986" s="11" t="str">
        <f ca="1">IF(AND(J2986&lt;&gt;"", O2986&lt;&gt;"", TODAY() &gt; O2986, N2986=""), "포스팅 지연",
IF(N2986&lt;&gt;"", "포스팅 완료",
IF(M2986=TRUE, "시술 완료",
IF(L2986=TRUE, "콘텐츠 가이드 전송",
IF(NOT(ISBLANK(J2986)), "예약 확정",
IF(I2986=TRUE, "구글폼 회신",
IF(H2986=TRUE, "구글폼 전송",
IF(G2986=TRUE, "거절",
IF(F2986=TRUE, "회신 수신",
"태핑 완료 회신대기")))))
))))</f>
        <v>태핑 완료 회신대기</v>
      </c>
      <c r="F2986" s="13" t="b">
        <v>0</v>
      </c>
      <c r="G2986" s="13" t="b">
        <v>0</v>
      </c>
      <c r="H2986" s="13" t="b">
        <v>0</v>
      </c>
      <c r="I2986" s="13" t="b">
        <f>IF(COUNTIF([1]!Form_Responses1[[#All],[Instagram account
(ex. idenel_official - Do not put "@")]], LOWER(A2986)) &gt; 0, TRUE, FALSE)</f>
        <v>0</v>
      </c>
      <c r="J2986" s="14"/>
      <c r="K2986" s="11"/>
      <c r="L2986" s="13" t="b">
        <v>0</v>
      </c>
      <c r="M2986" s="13" t="b">
        <v>0</v>
      </c>
      <c r="N2986" s="11"/>
      <c r="O2986" s="12" t="str">
        <f>IF(ISBLANK(Table1[[#This Row],[예약일(확정)]]),"",Table1[[#This Row],[예약일(확정)]]+7)</f>
        <v/>
      </c>
      <c r="P2986" s="11"/>
      <c r="Q2986" s="11"/>
      <c r="R2986" s="11"/>
      <c r="S2986" s="11"/>
      <c r="T2986" s="11"/>
      <c r="U2986" s="10"/>
    </row>
    <row r="2987" spans="1:21" ht="17">
      <c r="A2987" s="27" t="s">
        <v>1419</v>
      </c>
      <c r="B2987" s="79"/>
      <c r="C2987" s="78"/>
      <c r="D2987" s="24" t="s">
        <v>2</v>
      </c>
      <c r="E2987" s="20" t="str">
        <f ca="1">IF(AND(J2987&lt;&gt;"", O2987&lt;&gt;"", TODAY() &gt; O2987, N2987=""), "포스팅 지연",
IF(N2987&lt;&gt;"", "포스팅 완료",
IF(M2987=TRUE, "시술 완료",
IF(L2987=TRUE, "콘텐츠 가이드 전송",
IF(NOT(ISBLANK(J2987)), "예약 확정",
IF(I2987=TRUE, "구글폼 회신",
IF(H2987=TRUE, "구글폼 전송",
IF(G2987=TRUE, "거절",
IF(F2987=TRUE, "회신 수신",
"태핑 완료 회신대기")))))
))))</f>
        <v>포스팅 완료</v>
      </c>
      <c r="F2987" s="22" t="b">
        <v>0</v>
      </c>
      <c r="G2987" s="22" t="b">
        <v>0</v>
      </c>
      <c r="H2987" s="22" t="b">
        <v>0</v>
      </c>
      <c r="I2987" s="22" t="b">
        <f>IF(COUNTIF([1]!Form_Responses1[[#All],[Instagram account
(ex. idenel_official - Do not put "@")]], LOWER(A2987)) &gt; 0, TRUE, FALSE)</f>
        <v>0</v>
      </c>
      <c r="J2987" s="23">
        <v>45874.708333333336</v>
      </c>
      <c r="K2987" s="20"/>
      <c r="L2987" s="22" t="b">
        <v>0</v>
      </c>
      <c r="M2987" s="22" t="b">
        <v>0</v>
      </c>
      <c r="N2987" s="33" t="s">
        <v>1418</v>
      </c>
      <c r="O2987" s="21">
        <f>IF(ISBLANK(Table1[[#This Row],[예약일(확정)]]),"",Table1[[#This Row],[예약일(확정)]]+7)</f>
        <v>45881.708333333336</v>
      </c>
      <c r="P2987" s="20"/>
      <c r="Q2987" s="20"/>
      <c r="R2987" s="20"/>
      <c r="S2987" s="20"/>
      <c r="T2987" s="20"/>
      <c r="U2987" s="19"/>
    </row>
    <row r="2988" spans="1:21" ht="17">
      <c r="A2988" s="18" t="s">
        <v>1417</v>
      </c>
      <c r="B2988" s="81" t="s">
        <v>1416</v>
      </c>
      <c r="C2988" s="80"/>
      <c r="D2988" s="15" t="s">
        <v>4</v>
      </c>
      <c r="E2988" s="11" t="str">
        <f ca="1">IF(AND(J2988&lt;&gt;"", O2988&lt;&gt;"", TODAY() &gt; O2988, N2988=""), "포스팅 지연",
IF(N2988&lt;&gt;"", "포스팅 완료",
IF(M2988=TRUE, "시술 완료",
IF(L2988=TRUE, "콘텐츠 가이드 전송",
IF(NOT(ISBLANK(J2988)), "예약 확정",
IF(I2988=TRUE, "구글폼 회신",
IF(H2988=TRUE, "구글폼 전송",
IF(G2988=TRUE, "거절",
IF(F2988=TRUE, "회신 수신",
"태핑 완료 회신대기")))))
))))</f>
        <v>포스팅 완료</v>
      </c>
      <c r="F2988" s="13" t="b">
        <v>0</v>
      </c>
      <c r="G2988" s="13" t="b">
        <v>0</v>
      </c>
      <c r="H2988" s="13" t="b">
        <v>0</v>
      </c>
      <c r="I2988" s="13" t="b">
        <f>IF(COUNTIF([1]!Form_Responses1[[#All],[Instagram account
(ex. idenel_official - Do not put "@")]], LOWER(A2988)) &gt; 0, TRUE, FALSE)</f>
        <v>0</v>
      </c>
      <c r="J2988" s="14"/>
      <c r="K2988" s="11"/>
      <c r="L2988" s="13" t="b">
        <v>0</v>
      </c>
      <c r="M2988" s="13" t="b">
        <v>0</v>
      </c>
      <c r="N2988" s="83" t="s">
        <v>1415</v>
      </c>
      <c r="O2988" s="12" t="str">
        <f>IF(ISBLANK(Table1[[#This Row],[예약일(확정)]]),"",Table1[[#This Row],[예약일(확정)]]+7)</f>
        <v/>
      </c>
      <c r="P2988" s="11"/>
      <c r="Q2988" s="11"/>
      <c r="R2988" s="11"/>
      <c r="S2988" s="11"/>
      <c r="T2988" s="11"/>
      <c r="U2988" s="10"/>
    </row>
    <row r="2989" spans="1:21" ht="17">
      <c r="A2989" s="27" t="s">
        <v>1414</v>
      </c>
      <c r="B2989" s="79"/>
      <c r="C2989" s="78"/>
      <c r="D2989" s="24"/>
      <c r="E2989" s="20" t="str">
        <f ca="1">IF(AND(J2989&lt;&gt;"", O2989&lt;&gt;"", TODAY() &gt; O2989, N2989=""), "포스팅 지연",
IF(N2989&lt;&gt;"", "포스팅 완료",
IF(M2989=TRUE, "시술 완료",
IF(L2989=TRUE, "콘텐츠 가이드 전송",
IF(NOT(ISBLANK(J2989)), "예약 확정",
IF(I2989=TRUE, "구글폼 회신",
IF(H2989=TRUE, "구글폼 전송",
IF(G2989=TRUE, "거절",
IF(F2989=TRUE, "회신 수신",
"태핑 완료 회신대기")))))
))))</f>
        <v>포스팅 완료</v>
      </c>
      <c r="F2989" s="22" t="b">
        <v>0</v>
      </c>
      <c r="G2989" s="22" t="b">
        <v>0</v>
      </c>
      <c r="H2989" s="22" t="b">
        <v>0</v>
      </c>
      <c r="I2989" s="22" t="b">
        <f>IF(COUNTIF([1]!Form_Responses1[[#All],[Instagram account
(ex. idenel_official - Do not put "@")]], LOWER(A2989)) &gt; 0, TRUE, FALSE)</f>
        <v>0</v>
      </c>
      <c r="J2989" s="23"/>
      <c r="K2989" s="20"/>
      <c r="L2989" s="22" t="b">
        <v>0</v>
      </c>
      <c r="M2989" s="22" t="b">
        <v>0</v>
      </c>
      <c r="N2989" s="83" t="s">
        <v>1413</v>
      </c>
      <c r="O2989" s="21" t="str">
        <f>IF(ISBLANK(Table1[[#This Row],[예약일(확정)]]),"",Table1[[#This Row],[예약일(확정)]]+7)</f>
        <v/>
      </c>
      <c r="P2989" s="20"/>
      <c r="Q2989" s="20"/>
      <c r="R2989" s="20"/>
      <c r="S2989" s="20"/>
      <c r="T2989" s="20"/>
      <c r="U2989" s="19"/>
    </row>
    <row r="2990" spans="1:21" ht="19">
      <c r="A2990" s="82" t="s">
        <v>1412</v>
      </c>
      <c r="B2990" s="81"/>
      <c r="C2990" s="80"/>
      <c r="D2990" s="15" t="s">
        <v>2</v>
      </c>
      <c r="E2990" s="11" t="str">
        <f ca="1">IF(AND(J2990&lt;&gt;"", O2990&lt;&gt;"", TODAY() &gt; O2990, N2990=""), "포스팅 지연",
IF(N2990&lt;&gt;"", "포스팅 완료",
IF(M2990=TRUE, "시술 완료",
IF(L2990=TRUE, "콘텐츠 가이드 전송",
IF(NOT(ISBLANK(J2990)), "예약 확정",
IF(I2990=TRUE, "구글폼 회신",
IF(H2990=TRUE, "구글폼 전송",
IF(G2990=TRUE, "거절",
IF(F2990=TRUE, "회신 수신",
"태핑 완료 회신대기")))))
))))</f>
        <v>포스팅 지연</v>
      </c>
      <c r="F2990" s="13" t="b">
        <v>0</v>
      </c>
      <c r="G2990" s="13" t="b">
        <v>0</v>
      </c>
      <c r="H2990" s="13" t="b">
        <v>0</v>
      </c>
      <c r="I2990" s="13" t="b">
        <f>IF(COUNTIF([1]!Form_Responses1[[#All],[Instagram account
(ex. idenel_official - Do not put "@")]], LOWER(A2990)) &gt; 0, TRUE, FALSE)</f>
        <v>0</v>
      </c>
      <c r="J2990" s="14">
        <v>45889.666666666664</v>
      </c>
      <c r="K2990" s="11" t="s">
        <v>339</v>
      </c>
      <c r="L2990" s="13" t="b">
        <v>0</v>
      </c>
      <c r="M2990" s="13" t="b">
        <v>0</v>
      </c>
      <c r="N2990" s="11"/>
      <c r="O2990" s="12">
        <f>IF(ISBLANK(Table1[[#This Row],[예약일(확정)]]),"",Table1[[#This Row],[예약일(확정)]]+7)</f>
        <v>45896.666666666664</v>
      </c>
      <c r="P2990" s="11" t="s">
        <v>0</v>
      </c>
      <c r="Q2990" s="11"/>
      <c r="R2990" s="11"/>
      <c r="S2990" s="11"/>
      <c r="T2990" s="11"/>
      <c r="U2990" s="10"/>
    </row>
    <row r="2991" spans="1:21" ht="17">
      <c r="A2991" s="27" t="s">
        <v>1411</v>
      </c>
      <c r="B2991" s="79"/>
      <c r="C2991" s="78"/>
      <c r="D2991" s="24" t="s">
        <v>2</v>
      </c>
      <c r="E2991" s="20" t="str">
        <f ca="1">IF(AND(J2991&lt;&gt;"", O2991&lt;&gt;"", TODAY() &gt; O2991, N2991=""), "포스팅 지연",
IF(N2991&lt;&gt;"", "포스팅 완료",
IF(M2991=TRUE, "시술 완료",
IF(L2991=TRUE, "콘텐츠 가이드 전송",
IF(NOT(ISBLANK(J2991)), "예약 확정",
IF(I2991=TRUE, "구글폼 회신",
IF(H2991=TRUE, "구글폼 전송",
IF(G2991=TRUE, "거절",
IF(F2991=TRUE, "회신 수신",
"태핑 완료 회신대기")))))
))))</f>
        <v>포스팅 완료</v>
      </c>
      <c r="F2991" s="22" t="b">
        <v>0</v>
      </c>
      <c r="G2991" s="22" t="b">
        <v>0</v>
      </c>
      <c r="H2991" s="22" t="b">
        <v>0</v>
      </c>
      <c r="I2991" s="22" t="b">
        <f>IF(COUNTIF([1]!Form_Responses1[[#All],[Instagram account
(ex. idenel_official - Do not put "@")]], LOWER(A2991)) &gt; 0, TRUE, FALSE)</f>
        <v>0</v>
      </c>
      <c r="J2991" s="23">
        <v>45895.583333333336</v>
      </c>
      <c r="K2991" s="20" t="s">
        <v>339</v>
      </c>
      <c r="L2991" s="22" t="b">
        <v>0</v>
      </c>
      <c r="M2991" s="22" t="b">
        <v>0</v>
      </c>
      <c r="N2991" s="33" t="s">
        <v>1410</v>
      </c>
      <c r="O2991" s="21">
        <f>IF(ISBLANK(Table1[[#This Row],[예약일(확정)]]),"",Table1[[#This Row],[예약일(확정)]]+7)</f>
        <v>45902.583333333336</v>
      </c>
      <c r="P2991" s="20" t="s">
        <v>0</v>
      </c>
      <c r="Q2991" s="20"/>
      <c r="R2991" s="20"/>
      <c r="S2991" s="20"/>
      <c r="T2991" s="20"/>
      <c r="U2991" s="19"/>
    </row>
    <row r="2992" spans="1:21" ht="17">
      <c r="A2992" s="18" t="s">
        <v>1409</v>
      </c>
      <c r="B2992" s="81" t="s">
        <v>927</v>
      </c>
      <c r="C2992" s="80"/>
      <c r="D2992" s="15" t="s">
        <v>269</v>
      </c>
      <c r="E2992" s="11" t="str">
        <f ca="1">IF(AND(J2992&lt;&gt;"", O2992&lt;&gt;"", TODAY() &gt; O2992, N2992=""), "포스팅 지연",
IF(N2992&lt;&gt;"", "포스팅 완료",
IF(M2992=TRUE, "시술 완료",
IF(L2992=TRUE, "콘텐츠 가이드 전송",
IF(NOT(ISBLANK(J2992)), "예약 확정",
IF(I2992=TRUE, "구글폼 회신",
IF(H2992=TRUE, "구글폼 전송",
IF(G2992=TRUE, "거절",
IF(F2992=TRUE, "회신 수신",
"태핑 완료 회신대기")))))
))))</f>
        <v>콘텐츠 가이드 전송</v>
      </c>
      <c r="F2992" s="13" t="b">
        <v>1</v>
      </c>
      <c r="G2992" s="13" t="b">
        <v>0</v>
      </c>
      <c r="H2992" s="13" t="b">
        <v>1</v>
      </c>
      <c r="I2992" s="13" t="b">
        <f>IF(COUNTIF([1]!Form_Responses1[[#All],[Instagram account
(ex. idenel_official - Do not put "@")]], LOWER(A2992)) &gt; 0, TRUE, FALSE)</f>
        <v>0</v>
      </c>
      <c r="J2992" s="14">
        <v>45940.625</v>
      </c>
      <c r="K2992" s="11" t="s">
        <v>111</v>
      </c>
      <c r="L2992" s="13" t="b">
        <v>1</v>
      </c>
      <c r="M2992" s="13" t="b">
        <v>0</v>
      </c>
      <c r="N2992" s="11"/>
      <c r="O2992" s="12">
        <f>IF(ISBLANK(Table1[[#This Row],[예약일(확정)]]),"",Table1[[#This Row],[예약일(확정)]]+7)</f>
        <v>45947.625</v>
      </c>
      <c r="P2992" s="11" t="s">
        <v>0</v>
      </c>
      <c r="Q2992" s="11"/>
      <c r="R2992" s="11"/>
      <c r="S2992" s="11"/>
      <c r="T2992" s="11"/>
      <c r="U2992" s="10"/>
    </row>
    <row r="2993" spans="1:21" ht="17">
      <c r="A2993" s="27" t="s">
        <v>1408</v>
      </c>
      <c r="B2993" s="79"/>
      <c r="C2993" s="78"/>
      <c r="D2993" s="24" t="s">
        <v>269</v>
      </c>
      <c r="E2993" s="20" t="str">
        <f ca="1">IF(AND(J2993&lt;&gt;"", O2993&lt;&gt;"", TODAY() &gt; O2993, N2993=""), "포스팅 지연",
IF(N2993&lt;&gt;"", "포스팅 완료",
IF(M2993=TRUE, "시술 완료",
IF(L2993=TRUE, "콘텐츠 가이드 전송",
IF(NOT(ISBLANK(J2993)), "예약 확정",
IF(I2993=TRUE, "구글폼 회신",
IF(H2993=TRUE, "구글폼 전송",
IF(G2993=TRUE, "거절",
IF(F2993=TRUE, "회신 수신",
"태핑 완료 회신대기")))))
))))</f>
        <v>콘텐츠 가이드 전송</v>
      </c>
      <c r="F2993" s="22" t="b">
        <v>1</v>
      </c>
      <c r="G2993" s="22" t="b">
        <v>0</v>
      </c>
      <c r="H2993" s="22" t="b">
        <v>1</v>
      </c>
      <c r="I2993" s="22" t="b">
        <f>IF(COUNTIF([1]!Form_Responses1[[#All],[Instagram account
(ex. idenel_official - Do not put "@")]], LOWER(A2993)) &gt; 0, TRUE, FALSE)</f>
        <v>0</v>
      </c>
      <c r="J2993" s="23">
        <v>45911.645833333336</v>
      </c>
      <c r="K2993" s="20" t="s">
        <v>1</v>
      </c>
      <c r="L2993" s="22" t="b">
        <v>1</v>
      </c>
      <c r="M2993" s="22" t="b">
        <v>0</v>
      </c>
      <c r="N2993" s="20"/>
      <c r="O2993" s="21">
        <f>IF(ISBLANK(Table1[[#This Row],[예약일(확정)]]),"",Table1[[#This Row],[예약일(확정)]]+7)</f>
        <v>45918.645833333336</v>
      </c>
      <c r="P2993" s="20" t="s">
        <v>0</v>
      </c>
      <c r="Q2993" s="20"/>
      <c r="R2993" s="20"/>
      <c r="S2993" s="20"/>
      <c r="T2993" s="20"/>
      <c r="U2993" s="19"/>
    </row>
    <row r="2994" spans="1:21" ht="17">
      <c r="A2994" s="18" t="s">
        <v>1407</v>
      </c>
      <c r="B2994" s="81"/>
      <c r="C2994" s="80"/>
      <c r="D2994" s="15" t="s">
        <v>269</v>
      </c>
      <c r="E2994" s="11" t="str">
        <f ca="1">IF(AND(J2994&lt;&gt;"", O2994&lt;&gt;"", TODAY() &gt; O2994, N2994=""), "포스팅 지연",
IF(N2994&lt;&gt;"", "포스팅 완료",
IF(M2994=TRUE, "시술 완료",
IF(L2994=TRUE, "콘텐츠 가이드 전송",
IF(NOT(ISBLANK(J2994)), "예약 확정",
IF(I2994=TRUE, "구글폼 회신",
IF(H2994=TRUE, "구글폼 전송",
IF(G2994=TRUE, "거절",
IF(F2994=TRUE, "회신 수신",
"태핑 완료 회신대기")))))
))))</f>
        <v>콘텐츠 가이드 전송</v>
      </c>
      <c r="F2994" s="13" t="b">
        <v>1</v>
      </c>
      <c r="G2994" s="13" t="b">
        <v>0</v>
      </c>
      <c r="H2994" s="13" t="b">
        <v>1</v>
      </c>
      <c r="I2994" s="13" t="b">
        <f>IF(COUNTIF([1]!Form_Responses1[[#All],[Instagram account
(ex. idenel_official - Do not put "@")]], LOWER(A2994)) &gt; 0, TRUE, FALSE)</f>
        <v>0</v>
      </c>
      <c r="J2994" s="14">
        <v>45926.583333333336</v>
      </c>
      <c r="K2994" s="11" t="s">
        <v>111</v>
      </c>
      <c r="L2994" s="13" t="b">
        <v>1</v>
      </c>
      <c r="M2994" s="13" t="b">
        <v>0</v>
      </c>
      <c r="N2994" s="11"/>
      <c r="O2994" s="12">
        <f>IF(ISBLANK(Table1[[#This Row],[예약일(확정)]]),"",Table1[[#This Row],[예약일(확정)]]+7)</f>
        <v>45933.583333333336</v>
      </c>
      <c r="P2994" s="11" t="s">
        <v>0</v>
      </c>
      <c r="Q2994" s="11"/>
      <c r="R2994" s="11"/>
      <c r="S2994" s="11"/>
      <c r="T2994" s="11"/>
      <c r="U2994" s="10"/>
    </row>
    <row r="2995" spans="1:21" ht="17">
      <c r="A2995" s="27" t="s">
        <v>1406</v>
      </c>
      <c r="B2995" s="79"/>
      <c r="C2995" s="78"/>
      <c r="D2995" s="24" t="s">
        <v>269</v>
      </c>
      <c r="E2995" s="20" t="str">
        <f ca="1">IF(AND(J2995&lt;&gt;"", O2995&lt;&gt;"", TODAY() &gt; O2995, N2995=""), "포스팅 지연",
IF(N2995&lt;&gt;"", "포스팅 완료",
IF(M2995=TRUE, "시술 완료",
IF(L2995=TRUE, "콘텐츠 가이드 전송",
IF(NOT(ISBLANK(J2995)), "예약 확정",
IF(I2995=TRUE, "구글폼 회신",
IF(H2995=TRUE, "구글폼 전송",
IF(G2995=TRUE, "거절",
IF(F2995=TRUE, "회신 수신",
"태핑 완료 회신대기")))))
))))</f>
        <v>콘텐츠 가이드 전송</v>
      </c>
      <c r="F2995" s="22" t="b">
        <v>1</v>
      </c>
      <c r="G2995" s="22" t="b">
        <v>0</v>
      </c>
      <c r="H2995" s="22" t="b">
        <v>1</v>
      </c>
      <c r="I2995" s="22" t="b">
        <f>IF(COUNTIF([1]!Form_Responses1[[#All],[Instagram account
(ex. idenel_official - Do not put "@")]], LOWER(A2995)) &gt; 0, TRUE, FALSE)</f>
        <v>0</v>
      </c>
      <c r="J2995" s="23">
        <v>45913.416666666664</v>
      </c>
      <c r="K2995" s="20" t="s">
        <v>339</v>
      </c>
      <c r="L2995" s="22" t="b">
        <v>1</v>
      </c>
      <c r="M2995" s="22" t="b">
        <v>0</v>
      </c>
      <c r="N2995" s="20"/>
      <c r="O2995" s="21">
        <f>IF(ISBLANK(Table1[[#This Row],[예약일(확정)]]),"",Table1[[#This Row],[예약일(확정)]]+7)</f>
        <v>45920.416666666664</v>
      </c>
      <c r="P2995" s="20" t="s">
        <v>0</v>
      </c>
      <c r="Q2995" s="20"/>
      <c r="R2995" s="20"/>
      <c r="S2995" s="20"/>
      <c r="T2995" s="20"/>
      <c r="U2995" s="19"/>
    </row>
    <row r="2996" spans="1:21" ht="17">
      <c r="A2996" s="18" t="s">
        <v>1405</v>
      </c>
      <c r="B2996" s="81"/>
      <c r="C2996" s="80"/>
      <c r="D2996" s="15" t="s">
        <v>269</v>
      </c>
      <c r="E2996" s="11" t="str">
        <f ca="1">IF(AND(J2996&lt;&gt;"", O2996&lt;&gt;"", TODAY() &gt; O2996, N2996=""), "포스팅 지연",
IF(N2996&lt;&gt;"", "포스팅 완료",
IF(M2996=TRUE, "시술 완료",
IF(L2996=TRUE, "콘텐츠 가이드 전송",
IF(NOT(ISBLANK(J2996)), "예약 확정",
IF(I2996=TRUE, "구글폼 회신",
IF(H2996=TRUE, "구글폼 전송",
IF(G2996=TRUE, "거절",
IF(F2996=TRUE, "회신 수신",
"태핑 완료 회신대기")))))
))))</f>
        <v>회신 수신</v>
      </c>
      <c r="F2996" s="13" t="b">
        <v>1</v>
      </c>
      <c r="G2996" s="13" t="b">
        <v>0</v>
      </c>
      <c r="H2996" s="13" t="b">
        <v>0</v>
      </c>
      <c r="I2996" s="13" t="b">
        <f>IF(COUNTIF([1]!Form_Responses1[[#All],[Instagram account
(ex. idenel_official - Do not put "@")]], LOWER(A2996)) &gt; 0, TRUE, FALSE)</f>
        <v>0</v>
      </c>
      <c r="J2996" s="14"/>
      <c r="K2996" s="11"/>
      <c r="L2996" s="13" t="b">
        <v>0</v>
      </c>
      <c r="M2996" s="13" t="b">
        <v>0</v>
      </c>
      <c r="N2996" s="11"/>
      <c r="O2996" s="12" t="str">
        <f>IF(ISBLANK(Table1[[#This Row],[예약일(확정)]]),"",Table1[[#This Row],[예약일(확정)]]+7)</f>
        <v/>
      </c>
      <c r="P2996" s="11"/>
      <c r="Q2996" s="11"/>
      <c r="R2996" s="11"/>
      <c r="S2996" s="11"/>
      <c r="T2996" s="11"/>
      <c r="U2996" s="10"/>
    </row>
    <row r="2997" spans="1:21" ht="17">
      <c r="A2997" s="27" t="s">
        <v>1404</v>
      </c>
      <c r="B2997" s="79" t="s">
        <v>1403</v>
      </c>
      <c r="C2997" s="78"/>
      <c r="D2997" s="24" t="s">
        <v>269</v>
      </c>
      <c r="E2997" s="20" t="str">
        <f ca="1">IF(AND(J2997&lt;&gt;"", O2997&lt;&gt;"", TODAY() &gt; O2997, N2997=""), "포스팅 지연",
IF(N2997&lt;&gt;"", "포스팅 완료",
IF(M2997=TRUE, "시술 완료",
IF(L2997=TRUE, "콘텐츠 가이드 전송",
IF(NOT(ISBLANK(J2997)), "예약 확정",
IF(I2997=TRUE, "구글폼 회신",
IF(H2997=TRUE, "구글폼 전송",
IF(G2997=TRUE, "거절",
IF(F2997=TRUE, "회신 수신",
"태핑 완료 회신대기")))))
))))</f>
        <v>태핑 완료 회신대기</v>
      </c>
      <c r="F2997" s="22" t="b">
        <v>0</v>
      </c>
      <c r="G2997" s="22" t="b">
        <v>0</v>
      </c>
      <c r="H2997" s="22" t="b">
        <v>0</v>
      </c>
      <c r="I2997" s="22" t="b">
        <f>IF(COUNTIF([1]!Form_Responses1[[#All],[Instagram account
(ex. idenel_official - Do not put "@")]], LOWER(A2997)) &gt; 0, TRUE, FALSE)</f>
        <v>0</v>
      </c>
      <c r="J2997" s="23"/>
      <c r="K2997" s="20"/>
      <c r="L2997" s="22" t="b">
        <v>0</v>
      </c>
      <c r="M2997" s="22" t="b">
        <v>0</v>
      </c>
      <c r="N2997" s="20"/>
      <c r="O2997" s="21" t="str">
        <f>IF(ISBLANK(Table1[[#This Row],[예약일(확정)]]),"",Table1[[#This Row],[예약일(확정)]]+7)</f>
        <v/>
      </c>
      <c r="P2997" s="20"/>
      <c r="Q2997" s="20"/>
      <c r="R2997" s="20"/>
      <c r="S2997" s="20"/>
      <c r="T2997" s="20"/>
      <c r="U2997" s="19"/>
    </row>
    <row r="2998" spans="1:21" ht="17">
      <c r="A2998" s="18" t="s">
        <v>1402</v>
      </c>
      <c r="B2998" s="81" t="s">
        <v>1401</v>
      </c>
      <c r="C2998" s="80"/>
      <c r="D2998" s="15" t="s">
        <v>269</v>
      </c>
      <c r="E2998" s="11" t="str">
        <f ca="1">IF(AND(J2998&lt;&gt;"", O2998&lt;&gt;"", TODAY() &gt; O2998, N2998=""), "포스팅 지연",
IF(N2998&lt;&gt;"", "포스팅 완료",
IF(M2998=TRUE, "시술 완료",
IF(L2998=TRUE, "콘텐츠 가이드 전송",
IF(NOT(ISBLANK(J2998)), "예약 확정",
IF(I2998=TRUE, "구글폼 회신",
IF(H2998=TRUE, "구글폼 전송",
IF(G2998=TRUE, "거절",
IF(F2998=TRUE, "회신 수신",
"태핑 완료 회신대기")))))
))))</f>
        <v>구글폼 전송</v>
      </c>
      <c r="F2998" s="13" t="b">
        <v>1</v>
      </c>
      <c r="G2998" s="13" t="b">
        <v>0</v>
      </c>
      <c r="H2998" s="13" t="b">
        <v>1</v>
      </c>
      <c r="I2998" s="13" t="b">
        <f>IF(COUNTIF([1]!Form_Responses1[[#All],[Instagram account
(ex. idenel_official - Do not put "@")]], LOWER(A2998)) &gt; 0, TRUE, FALSE)</f>
        <v>0</v>
      </c>
      <c r="J2998" s="14"/>
      <c r="K2998" s="11"/>
      <c r="L2998" s="13" t="b">
        <v>0</v>
      </c>
      <c r="M2998" s="13" t="b">
        <v>0</v>
      </c>
      <c r="N2998" s="11"/>
      <c r="O2998" s="12" t="str">
        <f>IF(ISBLANK(Table1[[#This Row],[예약일(확정)]]),"",Table1[[#This Row],[예약일(확정)]]+7)</f>
        <v/>
      </c>
      <c r="P2998" s="11"/>
      <c r="Q2998" s="11"/>
      <c r="R2998" s="11"/>
      <c r="S2998" s="11"/>
      <c r="T2998" s="11"/>
      <c r="U2998" s="10"/>
    </row>
    <row r="2999" spans="1:21" ht="17">
      <c r="A2999" s="27" t="s">
        <v>1400</v>
      </c>
      <c r="B2999" s="79" t="s">
        <v>1399</v>
      </c>
      <c r="C2999" s="78"/>
      <c r="D2999" s="24" t="s">
        <v>269</v>
      </c>
      <c r="E2999" s="20" t="str">
        <f ca="1">IF(AND(J2999&lt;&gt;"", O2999&lt;&gt;"", TODAY() &gt; O2999, N2999=""), "포스팅 지연",
IF(N2999&lt;&gt;"", "포스팅 완료",
IF(M2999=TRUE, "시술 완료",
IF(L2999=TRUE, "콘텐츠 가이드 전송",
IF(NOT(ISBLANK(J2999)), "예약 확정",
IF(I2999=TRUE, "구글폼 회신",
IF(H2999=TRUE, "구글폼 전송",
IF(G2999=TRUE, "거절",
IF(F2999=TRUE, "회신 수신",
"태핑 완료 회신대기")))))
))))</f>
        <v>태핑 완료 회신대기</v>
      </c>
      <c r="F2999" s="22" t="b">
        <v>0</v>
      </c>
      <c r="G2999" s="22" t="b">
        <v>0</v>
      </c>
      <c r="H2999" s="22" t="b">
        <v>0</v>
      </c>
      <c r="I2999" s="22" t="b">
        <f>IF(COUNTIF([1]!Form_Responses1[[#All],[Instagram account
(ex. idenel_official - Do not put "@")]], LOWER(A2999)) &gt; 0, TRUE, FALSE)</f>
        <v>0</v>
      </c>
      <c r="J2999" s="23"/>
      <c r="K2999" s="20"/>
      <c r="L2999" s="22" t="b">
        <v>0</v>
      </c>
      <c r="M2999" s="22" t="b">
        <v>0</v>
      </c>
      <c r="N2999" s="20"/>
      <c r="O2999" s="21" t="str">
        <f>IF(ISBLANK(Table1[[#This Row],[예약일(확정)]]),"",Table1[[#This Row],[예약일(확정)]]+7)</f>
        <v/>
      </c>
      <c r="P2999" s="20"/>
      <c r="Q2999" s="20"/>
      <c r="R2999" s="20"/>
      <c r="S2999" s="20"/>
      <c r="T2999" s="20"/>
      <c r="U2999" s="19"/>
    </row>
    <row r="3000" spans="1:21" ht="17">
      <c r="A3000" s="18" t="s">
        <v>1398</v>
      </c>
      <c r="B3000" s="81" t="s">
        <v>1397</v>
      </c>
      <c r="C3000" s="80"/>
      <c r="D3000" s="15" t="s">
        <v>269</v>
      </c>
      <c r="E3000" s="11" t="str">
        <f ca="1">IF(AND(J3000&lt;&gt;"", O3000&lt;&gt;"", TODAY() &gt; O3000, N3000=""), "포스팅 지연",
IF(N3000&lt;&gt;"", "포스팅 완료",
IF(M3000=TRUE, "시술 완료",
IF(L3000=TRUE, "콘텐츠 가이드 전송",
IF(NOT(ISBLANK(J3000)), "예약 확정",
IF(I3000=TRUE, "구글폼 회신",
IF(H3000=TRUE, "구글폼 전송",
IF(G3000=TRUE, "거절",
IF(F3000=TRUE, "회신 수신",
"태핑 완료 회신대기")))))
))))</f>
        <v>태핑 완료 회신대기</v>
      </c>
      <c r="F3000" s="13" t="b">
        <v>0</v>
      </c>
      <c r="G3000" s="13" t="b">
        <v>0</v>
      </c>
      <c r="H3000" s="13" t="b">
        <v>0</v>
      </c>
      <c r="I3000" s="13" t="b">
        <f>IF(COUNTIF([1]!Form_Responses1[[#All],[Instagram account
(ex. idenel_official - Do not put "@")]], LOWER(A3000)) &gt; 0, TRUE, FALSE)</f>
        <v>0</v>
      </c>
      <c r="J3000" s="14"/>
      <c r="K3000" s="11"/>
      <c r="L3000" s="13" t="b">
        <v>0</v>
      </c>
      <c r="M3000" s="13" t="b">
        <v>0</v>
      </c>
      <c r="N3000" s="11"/>
      <c r="O3000" s="12" t="str">
        <f>IF(ISBLANK(Table1[[#This Row],[예약일(확정)]]),"",Table1[[#This Row],[예약일(확정)]]+7)</f>
        <v/>
      </c>
      <c r="P3000" s="11"/>
      <c r="Q3000" s="11"/>
      <c r="R3000" s="11"/>
      <c r="S3000" s="11"/>
      <c r="T3000" s="11"/>
      <c r="U3000" s="10"/>
    </row>
    <row r="3001" spans="1:21" ht="17">
      <c r="A3001" s="27" t="s">
        <v>358</v>
      </c>
      <c r="B3001" s="79" t="s">
        <v>1396</v>
      </c>
      <c r="C3001" s="78"/>
      <c r="D3001" s="24" t="s">
        <v>269</v>
      </c>
      <c r="E3001" s="20" t="str">
        <f ca="1">IF(AND(J3001&lt;&gt;"", O3001&lt;&gt;"", TODAY() &gt; O3001, N3001=""), "포스팅 지연",
IF(N3001&lt;&gt;"", "포스팅 완료",
IF(M3001=TRUE, "시술 완료",
IF(L3001=TRUE, "콘텐츠 가이드 전송",
IF(NOT(ISBLANK(J3001)), "예약 확정",
IF(I3001=TRUE, "구글폼 회신",
IF(H3001=TRUE, "구글폼 전송",
IF(G3001=TRUE, "거절",
IF(F3001=TRUE, "회신 수신",
"태핑 완료 회신대기")))))
))))</f>
        <v>태핑 완료 회신대기</v>
      </c>
      <c r="F3001" s="22" t="b">
        <v>0</v>
      </c>
      <c r="G3001" s="22" t="b">
        <v>0</v>
      </c>
      <c r="H3001" s="22" t="b">
        <v>0</v>
      </c>
      <c r="I3001" s="22" t="b">
        <f>IF(COUNTIF([1]!Form_Responses1[[#All],[Instagram account
(ex. idenel_official - Do not put "@")]], LOWER(A3001)) &gt; 0, TRUE, FALSE)</f>
        <v>0</v>
      </c>
      <c r="J3001" s="23"/>
      <c r="K3001" s="20"/>
      <c r="L3001" s="22" t="b">
        <v>0</v>
      </c>
      <c r="M3001" s="22" t="b">
        <v>0</v>
      </c>
      <c r="N3001" s="20"/>
      <c r="O3001" s="21" t="str">
        <f>IF(ISBLANK(Table1[[#This Row],[예약일(확정)]]),"",Table1[[#This Row],[예약일(확정)]]+7)</f>
        <v/>
      </c>
      <c r="P3001" s="20"/>
      <c r="Q3001" s="20"/>
      <c r="R3001" s="20"/>
      <c r="S3001" s="20"/>
      <c r="T3001" s="20"/>
      <c r="U3001" s="19"/>
    </row>
    <row r="3002" spans="1:21" ht="17">
      <c r="A3002" s="18" t="s">
        <v>1395</v>
      </c>
      <c r="B3002" s="81" t="s">
        <v>1394</v>
      </c>
      <c r="C3002" s="80"/>
      <c r="D3002" s="15" t="s">
        <v>269</v>
      </c>
      <c r="E3002" s="11" t="str">
        <f ca="1">IF(AND(J3002&lt;&gt;"", O3002&lt;&gt;"", TODAY() &gt; O3002, N3002=""), "포스팅 지연",
IF(N3002&lt;&gt;"", "포스팅 완료",
IF(M3002=TRUE, "시술 완료",
IF(L3002=TRUE, "콘텐츠 가이드 전송",
IF(NOT(ISBLANK(J3002)), "예약 확정",
IF(I3002=TRUE, "구글폼 회신",
IF(H3002=TRUE, "구글폼 전송",
IF(G3002=TRUE, "거절",
IF(F3002=TRUE, "회신 수신",
"태핑 완료 회신대기")))))
))))</f>
        <v>태핑 완료 회신대기</v>
      </c>
      <c r="F3002" s="13" t="b">
        <v>0</v>
      </c>
      <c r="G3002" s="13" t="b">
        <v>0</v>
      </c>
      <c r="H3002" s="13" t="b">
        <v>0</v>
      </c>
      <c r="I3002" s="13" t="b">
        <f>IF(COUNTIF([1]!Form_Responses1[[#All],[Instagram account
(ex. idenel_official - Do not put "@")]], LOWER(A3002)) &gt; 0, TRUE, FALSE)</f>
        <v>0</v>
      </c>
      <c r="J3002" s="14"/>
      <c r="K3002" s="11"/>
      <c r="L3002" s="13" t="b">
        <v>0</v>
      </c>
      <c r="M3002" s="13" t="b">
        <v>0</v>
      </c>
      <c r="N3002" s="11"/>
      <c r="O3002" s="12" t="str">
        <f>IF(ISBLANK(Table1[[#This Row],[예약일(확정)]]),"",Table1[[#This Row],[예약일(확정)]]+7)</f>
        <v/>
      </c>
      <c r="P3002" s="11"/>
      <c r="Q3002" s="11"/>
      <c r="R3002" s="11"/>
      <c r="S3002" s="11"/>
      <c r="T3002" s="11"/>
      <c r="U3002" s="10"/>
    </row>
    <row r="3003" spans="1:21" ht="17">
      <c r="A3003" s="27" t="s">
        <v>1393</v>
      </c>
      <c r="B3003" s="79" t="s">
        <v>1392</v>
      </c>
      <c r="C3003" s="78"/>
      <c r="D3003" s="24" t="s">
        <v>269</v>
      </c>
      <c r="E3003" s="20" t="str">
        <f ca="1">IF(AND(J3003&lt;&gt;"", O3003&lt;&gt;"", TODAY() &gt; O3003, N3003=""), "포스팅 지연",
IF(N3003&lt;&gt;"", "포스팅 완료",
IF(M3003=TRUE, "시술 완료",
IF(L3003=TRUE, "콘텐츠 가이드 전송",
IF(NOT(ISBLANK(J3003)), "예약 확정",
IF(I3003=TRUE, "구글폼 회신",
IF(H3003=TRUE, "구글폼 전송",
IF(G3003=TRUE, "거절",
IF(F3003=TRUE, "회신 수신",
"태핑 완료 회신대기")))))
))))</f>
        <v>회신 수신</v>
      </c>
      <c r="F3003" s="22" t="b">
        <v>1</v>
      </c>
      <c r="G3003" s="22" t="b">
        <v>0</v>
      </c>
      <c r="H3003" s="22" t="b">
        <v>0</v>
      </c>
      <c r="I3003" s="22" t="b">
        <f>IF(COUNTIF([1]!Form_Responses1[[#All],[Instagram account
(ex. idenel_official - Do not put "@")]], LOWER(A3003)) &gt; 0, TRUE, FALSE)</f>
        <v>0</v>
      </c>
      <c r="J3003" s="23"/>
      <c r="K3003" s="20"/>
      <c r="L3003" s="22" t="b">
        <v>0</v>
      </c>
      <c r="M3003" s="22" t="b">
        <v>0</v>
      </c>
      <c r="N3003" s="20"/>
      <c r="O3003" s="21" t="str">
        <f>IF(ISBLANK(Table1[[#This Row],[예약일(확정)]]),"",Table1[[#This Row],[예약일(확정)]]+7)</f>
        <v/>
      </c>
      <c r="P3003" s="20"/>
      <c r="Q3003" s="20"/>
      <c r="R3003" s="20"/>
      <c r="S3003" s="20"/>
      <c r="T3003" s="20"/>
      <c r="U3003" s="19"/>
    </row>
    <row r="3004" spans="1:21" ht="17">
      <c r="A3004" s="18" t="s">
        <v>1391</v>
      </c>
      <c r="B3004" s="57" t="s">
        <v>1390</v>
      </c>
      <c r="C3004" s="56"/>
      <c r="D3004" s="15" t="s">
        <v>269</v>
      </c>
      <c r="E3004" s="11" t="str">
        <f ca="1">IF(AND(J3004&lt;&gt;"", O3004&lt;&gt;"", TODAY() &gt; O3004, N3004=""), "포스팅 지연",
IF(N3004&lt;&gt;"", "포스팅 완료",
IF(M3004=TRUE, "시술 완료",
IF(L3004=TRUE, "콘텐츠 가이드 전송",
IF(NOT(ISBLANK(J3004)), "예약 확정",
IF(I3004=TRUE, "구글폼 회신",
IF(H3004=TRUE, "구글폼 전송",
IF(G3004=TRUE, "거절",
IF(F3004=TRUE, "회신 수신",
"태핑 완료 회신대기")))))
))))</f>
        <v>태핑 완료 회신대기</v>
      </c>
      <c r="F3004" s="13" t="b">
        <v>0</v>
      </c>
      <c r="G3004" s="13" t="b">
        <v>0</v>
      </c>
      <c r="H3004" s="13" t="b">
        <v>0</v>
      </c>
      <c r="I3004" s="13" t="b">
        <f>IF(COUNTIF([1]!Form_Responses1[[#All],[Instagram account
(ex. idenel_official - Do not put "@")]], LOWER(A3004)) &gt; 0, TRUE, FALSE)</f>
        <v>0</v>
      </c>
      <c r="J3004" s="14"/>
      <c r="K3004" s="11"/>
      <c r="L3004" s="13" t="b">
        <v>0</v>
      </c>
      <c r="M3004" s="13" t="b">
        <v>0</v>
      </c>
      <c r="N3004" s="11"/>
      <c r="O3004" s="12" t="str">
        <f>IF(ISBLANK(Table1[[#This Row],[예약일(확정)]]),"",Table1[[#This Row],[예약일(확정)]]+7)</f>
        <v/>
      </c>
      <c r="P3004" s="11"/>
      <c r="Q3004" s="11"/>
      <c r="R3004" s="11"/>
      <c r="S3004" s="11"/>
      <c r="T3004" s="11"/>
      <c r="U3004" s="10"/>
    </row>
    <row r="3005" spans="1:21" ht="17">
      <c r="A3005" s="27" t="s">
        <v>1389</v>
      </c>
      <c r="B3005" s="55" t="s">
        <v>1388</v>
      </c>
      <c r="C3005" s="54"/>
      <c r="D3005" s="24" t="s">
        <v>269</v>
      </c>
      <c r="E3005" s="20" t="str">
        <f ca="1">IF(AND(J3005&lt;&gt;"", O3005&lt;&gt;"", TODAY() &gt; O3005, N3005=""), "포스팅 지연",
IF(N3005&lt;&gt;"", "포스팅 완료",
IF(M3005=TRUE, "시술 완료",
IF(L3005=TRUE, "콘텐츠 가이드 전송",
IF(NOT(ISBLANK(J3005)), "예약 확정",
IF(I3005=TRUE, "구글폼 회신",
IF(H3005=TRUE, "구글폼 전송",
IF(G3005=TRUE, "거절",
IF(F3005=TRUE, "회신 수신",
"태핑 완료 회신대기")))))
))))</f>
        <v>태핑 완료 회신대기</v>
      </c>
      <c r="F3005" s="22" t="b">
        <v>0</v>
      </c>
      <c r="G3005" s="22" t="b">
        <v>0</v>
      </c>
      <c r="H3005" s="22" t="b">
        <v>0</v>
      </c>
      <c r="I3005" s="22" t="b">
        <f>IF(COUNTIF([1]!Form_Responses1[[#All],[Instagram account
(ex. idenel_official - Do not put "@")]], LOWER(A3005)) &gt; 0, TRUE, FALSE)</f>
        <v>0</v>
      </c>
      <c r="J3005" s="23"/>
      <c r="K3005" s="20"/>
      <c r="L3005" s="22" t="b">
        <v>0</v>
      </c>
      <c r="M3005" s="22" t="b">
        <v>0</v>
      </c>
      <c r="N3005" s="20"/>
      <c r="O3005" s="21" t="str">
        <f>IF(ISBLANK(Table1[[#This Row],[예약일(확정)]]),"",Table1[[#This Row],[예약일(확정)]]+7)</f>
        <v/>
      </c>
      <c r="P3005" s="20"/>
      <c r="Q3005" s="20"/>
      <c r="R3005" s="20"/>
      <c r="S3005" s="20"/>
      <c r="T3005" s="20"/>
      <c r="U3005" s="19"/>
    </row>
    <row r="3006" spans="1:21" ht="17">
      <c r="A3006" s="18" t="s">
        <v>1387</v>
      </c>
      <c r="B3006" s="57" t="s">
        <v>1386</v>
      </c>
      <c r="C3006" s="56"/>
      <c r="D3006" s="15" t="s">
        <v>269</v>
      </c>
      <c r="E3006" s="11" t="str">
        <f ca="1">IF(AND(J3006&lt;&gt;"", O3006&lt;&gt;"", TODAY() &gt; O3006, N3006=""), "포스팅 지연",
IF(N3006&lt;&gt;"", "포스팅 완료",
IF(M3006=TRUE, "시술 완료",
IF(L3006=TRUE, "콘텐츠 가이드 전송",
IF(NOT(ISBLANK(J3006)), "예약 확정",
IF(I3006=TRUE, "구글폼 회신",
IF(H3006=TRUE, "구글폼 전송",
IF(G3006=TRUE, "거절",
IF(F3006=TRUE, "회신 수신",
"태핑 완료 회신대기")))))
))))</f>
        <v>태핑 완료 회신대기</v>
      </c>
      <c r="F3006" s="13" t="b">
        <v>0</v>
      </c>
      <c r="G3006" s="13" t="b">
        <v>0</v>
      </c>
      <c r="H3006" s="13" t="b">
        <v>0</v>
      </c>
      <c r="I3006" s="13" t="b">
        <f>IF(COUNTIF([1]!Form_Responses1[[#All],[Instagram account
(ex. idenel_official - Do not put "@")]], LOWER(A3006)) &gt; 0, TRUE, FALSE)</f>
        <v>0</v>
      </c>
      <c r="J3006" s="14"/>
      <c r="K3006" s="11"/>
      <c r="L3006" s="13" t="b">
        <v>0</v>
      </c>
      <c r="M3006" s="13" t="b">
        <v>0</v>
      </c>
      <c r="N3006" s="11"/>
      <c r="O3006" s="12" t="str">
        <f>IF(ISBLANK(Table1[[#This Row],[예약일(확정)]]),"",Table1[[#This Row],[예약일(확정)]]+7)</f>
        <v/>
      </c>
      <c r="P3006" s="11"/>
      <c r="Q3006" s="11"/>
      <c r="R3006" s="11"/>
      <c r="S3006" s="11"/>
      <c r="T3006" s="11"/>
      <c r="U3006" s="10"/>
    </row>
    <row r="3007" spans="1:21" ht="17">
      <c r="A3007" s="27" t="s">
        <v>1385</v>
      </c>
      <c r="B3007" s="55" t="s">
        <v>1384</v>
      </c>
      <c r="C3007" s="54"/>
      <c r="D3007" s="24" t="s">
        <v>269</v>
      </c>
      <c r="E3007" s="20" t="str">
        <f ca="1">IF(AND(J3007&lt;&gt;"", O3007&lt;&gt;"", TODAY() &gt; O3007, N3007=""), "포스팅 지연",
IF(N3007&lt;&gt;"", "포스팅 완료",
IF(M3007=TRUE, "시술 완료",
IF(L3007=TRUE, "콘텐츠 가이드 전송",
IF(NOT(ISBLANK(J3007)), "예약 확정",
IF(I3007=TRUE, "구글폼 회신",
IF(H3007=TRUE, "구글폼 전송",
IF(G3007=TRUE, "거절",
IF(F3007=TRUE, "회신 수신",
"태핑 완료 회신대기")))))
))))</f>
        <v>태핑 완료 회신대기</v>
      </c>
      <c r="F3007" s="22" t="b">
        <v>0</v>
      </c>
      <c r="G3007" s="22" t="b">
        <v>0</v>
      </c>
      <c r="H3007" s="22" t="b">
        <v>0</v>
      </c>
      <c r="I3007" s="22" t="b">
        <f>IF(COUNTIF([1]!Form_Responses1[[#All],[Instagram account
(ex. idenel_official - Do not put "@")]], LOWER(A3007)) &gt; 0, TRUE, FALSE)</f>
        <v>0</v>
      </c>
      <c r="J3007" s="23"/>
      <c r="K3007" s="20"/>
      <c r="L3007" s="22" t="b">
        <v>0</v>
      </c>
      <c r="M3007" s="22" t="b">
        <v>0</v>
      </c>
      <c r="N3007" s="20"/>
      <c r="O3007" s="21" t="str">
        <f>IF(ISBLANK(Table1[[#This Row],[예약일(확정)]]),"",Table1[[#This Row],[예약일(확정)]]+7)</f>
        <v/>
      </c>
      <c r="P3007" s="20"/>
      <c r="Q3007" s="20"/>
      <c r="R3007" s="20"/>
      <c r="S3007" s="20"/>
      <c r="T3007" s="20"/>
      <c r="U3007" s="19"/>
    </row>
    <row r="3008" spans="1:21" ht="17">
      <c r="A3008" s="18" t="s">
        <v>1383</v>
      </c>
      <c r="B3008" s="57" t="s">
        <v>1382</v>
      </c>
      <c r="C3008" s="56"/>
      <c r="D3008" s="15" t="s">
        <v>269</v>
      </c>
      <c r="E3008" s="11" t="str">
        <f ca="1">IF(AND(J3008&lt;&gt;"", O3008&lt;&gt;"", TODAY() &gt; O3008, N3008=""), "포스팅 지연",
IF(N3008&lt;&gt;"", "포스팅 완료",
IF(M3008=TRUE, "시술 완료",
IF(L3008=TRUE, "콘텐츠 가이드 전송",
IF(NOT(ISBLANK(J3008)), "예약 확정",
IF(I3008=TRUE, "구글폼 회신",
IF(H3008=TRUE, "구글폼 전송",
IF(G3008=TRUE, "거절",
IF(F3008=TRUE, "회신 수신",
"태핑 완료 회신대기")))))
))))</f>
        <v>태핑 완료 회신대기</v>
      </c>
      <c r="F3008" s="13" t="b">
        <v>0</v>
      </c>
      <c r="G3008" s="13" t="b">
        <v>0</v>
      </c>
      <c r="H3008" s="13" t="b">
        <v>0</v>
      </c>
      <c r="I3008" s="13" t="b">
        <f>IF(COUNTIF([1]!Form_Responses1[[#All],[Instagram account
(ex. idenel_official - Do not put "@")]], LOWER(A3008)) &gt; 0, TRUE, FALSE)</f>
        <v>0</v>
      </c>
      <c r="J3008" s="14"/>
      <c r="K3008" s="11"/>
      <c r="L3008" s="13" t="b">
        <v>0</v>
      </c>
      <c r="M3008" s="13" t="b">
        <v>0</v>
      </c>
      <c r="N3008" s="11"/>
      <c r="O3008" s="12" t="str">
        <f>IF(ISBLANK(Table1[[#This Row],[예약일(확정)]]),"",Table1[[#This Row],[예약일(확정)]]+7)</f>
        <v/>
      </c>
      <c r="P3008" s="11"/>
      <c r="Q3008" s="11"/>
      <c r="R3008" s="11"/>
      <c r="S3008" s="11"/>
      <c r="T3008" s="11"/>
      <c r="U3008" s="10"/>
    </row>
    <row r="3009" spans="1:21" ht="17">
      <c r="A3009" s="27" t="s">
        <v>1381</v>
      </c>
      <c r="B3009" s="55" t="s">
        <v>1380</v>
      </c>
      <c r="C3009" s="54"/>
      <c r="D3009" s="24" t="s">
        <v>269</v>
      </c>
      <c r="E3009" s="20" t="str">
        <f ca="1">IF(AND(J3009&lt;&gt;"", O3009&lt;&gt;"", TODAY() &gt; O3009, N3009=""), "포스팅 지연",
IF(N3009&lt;&gt;"", "포스팅 완료",
IF(M3009=TRUE, "시술 완료",
IF(L3009=TRUE, "콘텐츠 가이드 전송",
IF(NOT(ISBLANK(J3009)), "예약 확정",
IF(I3009=TRUE, "구글폼 회신",
IF(H3009=TRUE, "구글폼 전송",
IF(G3009=TRUE, "거절",
IF(F3009=TRUE, "회신 수신",
"태핑 완료 회신대기")))))
))))</f>
        <v>태핑 완료 회신대기</v>
      </c>
      <c r="F3009" s="22" t="b">
        <v>0</v>
      </c>
      <c r="G3009" s="22" t="b">
        <v>0</v>
      </c>
      <c r="H3009" s="22" t="b">
        <v>0</v>
      </c>
      <c r="I3009" s="22" t="b">
        <f>IF(COUNTIF([1]!Form_Responses1[[#All],[Instagram account
(ex. idenel_official - Do not put "@")]], LOWER(A3009)) &gt; 0, TRUE, FALSE)</f>
        <v>0</v>
      </c>
      <c r="J3009" s="23"/>
      <c r="K3009" s="20"/>
      <c r="L3009" s="22" t="b">
        <v>0</v>
      </c>
      <c r="M3009" s="22" t="b">
        <v>0</v>
      </c>
      <c r="N3009" s="20"/>
      <c r="O3009" s="21" t="str">
        <f>IF(ISBLANK(Table1[[#This Row],[예약일(확정)]]),"",Table1[[#This Row],[예약일(확정)]]+7)</f>
        <v/>
      </c>
      <c r="P3009" s="20"/>
      <c r="Q3009" s="20"/>
      <c r="R3009" s="20"/>
      <c r="S3009" s="20"/>
      <c r="T3009" s="20"/>
      <c r="U3009" s="19"/>
    </row>
    <row r="3010" spans="1:21" ht="17">
      <c r="A3010" s="18" t="s">
        <v>1379</v>
      </c>
      <c r="B3010" s="57" t="s">
        <v>1378</v>
      </c>
      <c r="C3010" s="56"/>
      <c r="D3010" s="15" t="s">
        <v>269</v>
      </c>
      <c r="E3010" s="11" t="str">
        <f ca="1">IF(AND(J3010&lt;&gt;"", O3010&lt;&gt;"", TODAY() &gt; O3010, N3010=""), "포스팅 지연",
IF(N3010&lt;&gt;"", "포스팅 완료",
IF(M3010=TRUE, "시술 완료",
IF(L3010=TRUE, "콘텐츠 가이드 전송",
IF(NOT(ISBLANK(J3010)), "예약 확정",
IF(I3010=TRUE, "구글폼 회신",
IF(H3010=TRUE, "구글폼 전송",
IF(G3010=TRUE, "거절",
IF(F3010=TRUE, "회신 수신",
"태핑 완료 회신대기")))))
))))</f>
        <v>태핑 완료 회신대기</v>
      </c>
      <c r="F3010" s="13" t="b">
        <v>0</v>
      </c>
      <c r="G3010" s="13" t="b">
        <v>0</v>
      </c>
      <c r="H3010" s="13" t="b">
        <v>0</v>
      </c>
      <c r="I3010" s="13" t="b">
        <f>IF(COUNTIF([1]!Form_Responses1[[#All],[Instagram account
(ex. idenel_official - Do not put "@")]], LOWER(A3010)) &gt; 0, TRUE, FALSE)</f>
        <v>0</v>
      </c>
      <c r="J3010" s="14"/>
      <c r="K3010" s="11"/>
      <c r="L3010" s="13" t="b">
        <v>0</v>
      </c>
      <c r="M3010" s="13" t="b">
        <v>0</v>
      </c>
      <c r="N3010" s="11"/>
      <c r="O3010" s="12" t="str">
        <f>IF(ISBLANK(Table1[[#This Row],[예약일(확정)]]),"",Table1[[#This Row],[예약일(확정)]]+7)</f>
        <v/>
      </c>
      <c r="P3010" s="11"/>
      <c r="Q3010" s="11"/>
      <c r="R3010" s="11"/>
      <c r="S3010" s="11"/>
      <c r="T3010" s="11"/>
      <c r="U3010" s="10"/>
    </row>
    <row r="3011" spans="1:21" ht="17">
      <c r="A3011" s="27" t="s">
        <v>1377</v>
      </c>
      <c r="B3011" s="55" t="s">
        <v>1376</v>
      </c>
      <c r="C3011" s="54"/>
      <c r="D3011" s="24" t="s">
        <v>269</v>
      </c>
      <c r="E3011" s="20" t="str">
        <f ca="1">IF(AND(J3011&lt;&gt;"", O3011&lt;&gt;"", TODAY() &gt; O3011, N3011=""), "포스팅 지연",
IF(N3011&lt;&gt;"", "포스팅 완료",
IF(M3011=TRUE, "시술 완료",
IF(L3011=TRUE, "콘텐츠 가이드 전송",
IF(NOT(ISBLANK(J3011)), "예약 확정",
IF(I3011=TRUE, "구글폼 회신",
IF(H3011=TRUE, "구글폼 전송",
IF(G3011=TRUE, "거절",
IF(F3011=TRUE, "회신 수신",
"태핑 완료 회신대기")))))
))))</f>
        <v>태핑 완료 회신대기</v>
      </c>
      <c r="F3011" s="22" t="b">
        <v>0</v>
      </c>
      <c r="G3011" s="22" t="b">
        <v>0</v>
      </c>
      <c r="H3011" s="22" t="b">
        <v>0</v>
      </c>
      <c r="I3011" s="22" t="b">
        <f>IF(COUNTIF([1]!Form_Responses1[[#All],[Instagram account
(ex. idenel_official - Do not put "@")]], LOWER(A3011)) &gt; 0, TRUE, FALSE)</f>
        <v>0</v>
      </c>
      <c r="J3011" s="23"/>
      <c r="K3011" s="20"/>
      <c r="L3011" s="22" t="b">
        <v>0</v>
      </c>
      <c r="M3011" s="22" t="b">
        <v>0</v>
      </c>
      <c r="N3011" s="20"/>
      <c r="O3011" s="21" t="str">
        <f>IF(ISBLANK(Table1[[#This Row],[예약일(확정)]]),"",Table1[[#This Row],[예약일(확정)]]+7)</f>
        <v/>
      </c>
      <c r="P3011" s="20"/>
      <c r="Q3011" s="20"/>
      <c r="R3011" s="20"/>
      <c r="S3011" s="20"/>
      <c r="T3011" s="20"/>
      <c r="U3011" s="19"/>
    </row>
    <row r="3012" spans="1:21" ht="17">
      <c r="A3012" s="18" t="s">
        <v>1375</v>
      </c>
      <c r="B3012" s="57"/>
      <c r="C3012" s="56"/>
      <c r="D3012" s="15" t="s">
        <v>2</v>
      </c>
      <c r="E3012" s="11" t="str">
        <f ca="1">IF(AND(J3012&lt;&gt;"", O3012&lt;&gt;"", TODAY() &gt; O3012, N3012=""), "포스팅 지연",
IF(N3012&lt;&gt;"", "포스팅 완료",
IF(M3012=TRUE, "시술 완료",
IF(L3012=TRUE, "콘텐츠 가이드 전송",
IF(NOT(ISBLANK(J3012)), "예약 확정",
IF(I3012=TRUE, "구글폼 회신",
IF(H3012=TRUE, "구글폼 전송",
IF(G3012=TRUE, "거절",
IF(F3012=TRUE, "회신 수신",
"태핑 완료 회신대기")))))
))))</f>
        <v>포스팅 완료</v>
      </c>
      <c r="F3012" s="13" t="b">
        <v>0</v>
      </c>
      <c r="G3012" s="13" t="b">
        <v>0</v>
      </c>
      <c r="H3012" s="13" t="b">
        <v>0</v>
      </c>
      <c r="I3012" s="13" t="b">
        <f>IF(COUNTIF([1]!Form_Responses1[[#All],[Instagram account
(ex. idenel_official - Do not put "@")]], LOWER(A3012)) &gt; 0, TRUE, FALSE)</f>
        <v>0</v>
      </c>
      <c r="J3012" s="14">
        <v>45883.458333333336</v>
      </c>
      <c r="K3012" s="11" t="s">
        <v>339</v>
      </c>
      <c r="L3012" s="13" t="b">
        <v>0</v>
      </c>
      <c r="M3012" s="13" t="b">
        <v>0</v>
      </c>
      <c r="N3012" s="58" t="s">
        <v>1374</v>
      </c>
      <c r="O3012" s="12">
        <f>IF(ISBLANK(Table1[[#This Row],[예약일(확정)]]),"",Table1[[#This Row],[예약일(확정)]]+7)</f>
        <v>45890.458333333336</v>
      </c>
      <c r="P3012" s="11" t="s">
        <v>0</v>
      </c>
      <c r="Q3012" s="11"/>
      <c r="R3012" s="11"/>
      <c r="S3012" s="11"/>
      <c r="T3012" s="11"/>
      <c r="U3012" s="10"/>
    </row>
    <row r="3013" spans="1:21" ht="17">
      <c r="A3013" s="27" t="s">
        <v>1373</v>
      </c>
      <c r="B3013" s="55"/>
      <c r="C3013" s="54"/>
      <c r="D3013" s="24" t="s">
        <v>2</v>
      </c>
      <c r="E3013" s="20" t="str">
        <f ca="1">IF(AND(J3013&lt;&gt;"", O3013&lt;&gt;"", TODAY() &gt; O3013, N3013=""), "포스팅 지연",
IF(N3013&lt;&gt;"", "포스팅 완료",
IF(M3013=TRUE, "시술 완료",
IF(L3013=TRUE, "콘텐츠 가이드 전송",
IF(NOT(ISBLANK(J3013)), "예약 확정",
IF(I3013=TRUE, "구글폼 회신",
IF(H3013=TRUE, "구글폼 전송",
IF(G3013=TRUE, "거절",
IF(F3013=TRUE, "회신 수신",
"태핑 완료 회신대기")))))
))))</f>
        <v>예약 확정</v>
      </c>
      <c r="F3013" s="22" t="b">
        <v>0</v>
      </c>
      <c r="G3013" s="22" t="b">
        <v>0</v>
      </c>
      <c r="H3013" s="22" t="b">
        <v>0</v>
      </c>
      <c r="I3013" s="22" t="b">
        <f>IF(COUNTIF([1]!Form_Responses1[[#All],[Instagram account
(ex. idenel_official - Do not put "@")]], LOWER(A3013)) &gt; 0, TRUE, FALSE)</f>
        <v>0</v>
      </c>
      <c r="J3013" s="23">
        <v>45920.645833333336</v>
      </c>
      <c r="K3013" s="20" t="s">
        <v>339</v>
      </c>
      <c r="L3013" s="22" t="b">
        <v>0</v>
      </c>
      <c r="M3013" s="22" t="b">
        <v>0</v>
      </c>
      <c r="N3013" s="20"/>
      <c r="O3013" s="21">
        <f>IF(ISBLANK(Table1[[#This Row],[예약일(확정)]]),"",Table1[[#This Row],[예약일(확정)]]+7)</f>
        <v>45927.645833333336</v>
      </c>
      <c r="P3013" s="20"/>
      <c r="Q3013" s="20"/>
      <c r="R3013" s="20"/>
      <c r="S3013" s="20"/>
      <c r="T3013" s="20"/>
      <c r="U3013" s="19"/>
    </row>
    <row r="3014" spans="1:21" ht="17">
      <c r="A3014" s="18" t="s">
        <v>1372</v>
      </c>
      <c r="B3014" s="57" t="s">
        <v>551</v>
      </c>
      <c r="C3014" s="56"/>
      <c r="D3014" s="15" t="s">
        <v>269</v>
      </c>
      <c r="E3014" s="11" t="str">
        <f ca="1">IF(AND(J3014&lt;&gt;"", O3014&lt;&gt;"", TODAY() &gt; O3014, N3014=""), "포스팅 지연",
IF(N3014&lt;&gt;"", "포스팅 완료",
IF(M3014=TRUE, "시술 완료",
IF(L3014=TRUE, "콘텐츠 가이드 전송",
IF(NOT(ISBLANK(J3014)), "예약 확정",
IF(I3014=TRUE, "구글폼 회신",
IF(H3014=TRUE, "구글폼 전송",
IF(G3014=TRUE, "거절",
IF(F3014=TRUE, "회신 수신",
"태핑 완료 회신대기")))))
))))</f>
        <v>회신 수신</v>
      </c>
      <c r="F3014" s="13" t="b">
        <v>1</v>
      </c>
      <c r="G3014" s="13" t="b">
        <v>0</v>
      </c>
      <c r="H3014" s="13" t="b">
        <v>0</v>
      </c>
      <c r="I3014" s="13" t="b">
        <f>IF(COUNTIF([1]!Form_Responses1[[#All],[Instagram account
(ex. idenel_official - Do not put "@")]], LOWER(A3014)) &gt; 0, TRUE, FALSE)</f>
        <v>0</v>
      </c>
      <c r="J3014" s="14"/>
      <c r="K3014" s="11"/>
      <c r="L3014" s="13" t="b">
        <v>0</v>
      </c>
      <c r="M3014" s="13" t="b">
        <v>0</v>
      </c>
      <c r="N3014" s="11"/>
      <c r="O3014" s="12" t="str">
        <f>IF(ISBLANK(Table1[[#This Row],[예약일(확정)]]),"",Table1[[#This Row],[예약일(확정)]]+7)</f>
        <v/>
      </c>
      <c r="P3014" s="11"/>
      <c r="Q3014" s="11"/>
      <c r="R3014" s="11"/>
      <c r="S3014" s="11"/>
      <c r="T3014" s="11"/>
      <c r="U3014" s="10"/>
    </row>
    <row r="3015" spans="1:21" ht="17">
      <c r="A3015" s="27" t="s">
        <v>1371</v>
      </c>
      <c r="B3015" s="55" t="s">
        <v>1370</v>
      </c>
      <c r="C3015" s="54"/>
      <c r="D3015" s="24" t="s">
        <v>269</v>
      </c>
      <c r="E3015" s="20" t="str">
        <f ca="1">IF(AND(J3015&lt;&gt;"", O3015&lt;&gt;"", TODAY() &gt; O3015, N3015=""), "포스팅 지연",
IF(N3015&lt;&gt;"", "포스팅 완료",
IF(M3015=TRUE, "시술 완료",
IF(L3015=TRUE, "콘텐츠 가이드 전송",
IF(NOT(ISBLANK(J3015)), "예약 확정",
IF(I3015=TRUE, "구글폼 회신",
IF(H3015=TRUE, "구글폼 전송",
IF(G3015=TRUE, "거절",
IF(F3015=TRUE, "회신 수신",
"태핑 완료 회신대기")))))
))))</f>
        <v>태핑 완료 회신대기</v>
      </c>
      <c r="F3015" s="22" t="b">
        <v>0</v>
      </c>
      <c r="G3015" s="22" t="b">
        <v>0</v>
      </c>
      <c r="H3015" s="22" t="b">
        <v>0</v>
      </c>
      <c r="I3015" s="22" t="b">
        <f>IF(COUNTIF([1]!Form_Responses1[[#All],[Instagram account
(ex. idenel_official - Do not put "@")]], LOWER(A3015)) &gt; 0, TRUE, FALSE)</f>
        <v>0</v>
      </c>
      <c r="J3015" s="23"/>
      <c r="K3015" s="20"/>
      <c r="L3015" s="22" t="b">
        <v>0</v>
      </c>
      <c r="M3015" s="22" t="b">
        <v>0</v>
      </c>
      <c r="N3015" s="20"/>
      <c r="O3015" s="21" t="str">
        <f>IF(ISBLANK(Table1[[#This Row],[예약일(확정)]]),"",Table1[[#This Row],[예약일(확정)]]+7)</f>
        <v/>
      </c>
      <c r="P3015" s="20"/>
      <c r="Q3015" s="20"/>
      <c r="R3015" s="20"/>
      <c r="S3015" s="20"/>
      <c r="T3015" s="20"/>
      <c r="U3015" s="19"/>
    </row>
    <row r="3016" spans="1:21" ht="17">
      <c r="A3016" s="18" t="s">
        <v>1369</v>
      </c>
      <c r="B3016" s="57" t="s">
        <v>1368</v>
      </c>
      <c r="C3016" s="56"/>
      <c r="D3016" s="15" t="s">
        <v>269</v>
      </c>
      <c r="E3016" s="11" t="str">
        <f ca="1">IF(AND(J3016&lt;&gt;"", O3016&lt;&gt;"", TODAY() &gt; O3016, N3016=""), "포스팅 지연",
IF(N3016&lt;&gt;"", "포스팅 완료",
IF(M3016=TRUE, "시술 완료",
IF(L3016=TRUE, "콘텐츠 가이드 전송",
IF(NOT(ISBLANK(J3016)), "예약 확정",
IF(I3016=TRUE, "구글폼 회신",
IF(H3016=TRUE, "구글폼 전송",
IF(G3016=TRUE, "거절",
IF(F3016=TRUE, "회신 수신",
"태핑 완료 회신대기")))))
))))</f>
        <v>회신 수신</v>
      </c>
      <c r="F3016" s="13" t="b">
        <v>1</v>
      </c>
      <c r="G3016" s="13" t="b">
        <v>0</v>
      </c>
      <c r="H3016" s="13" t="b">
        <v>0</v>
      </c>
      <c r="I3016" s="13" t="b">
        <f>IF(COUNTIF([1]!Form_Responses1[[#All],[Instagram account
(ex. idenel_official - Do not put "@")]], LOWER(A3016)) &gt; 0, TRUE, FALSE)</f>
        <v>0</v>
      </c>
      <c r="J3016" s="14"/>
      <c r="K3016" s="11"/>
      <c r="L3016" s="13" t="b">
        <v>0</v>
      </c>
      <c r="M3016" s="13" t="b">
        <v>0</v>
      </c>
      <c r="N3016" s="11"/>
      <c r="O3016" s="12" t="str">
        <f>IF(ISBLANK(Table1[[#This Row],[예약일(확정)]]),"",Table1[[#This Row],[예약일(확정)]]+7)</f>
        <v/>
      </c>
      <c r="P3016" s="11"/>
      <c r="Q3016" s="11"/>
      <c r="R3016" s="11"/>
      <c r="S3016" s="11"/>
      <c r="T3016" s="11"/>
      <c r="U3016" s="10"/>
    </row>
    <row r="3017" spans="1:21" ht="17">
      <c r="A3017" s="27" t="s">
        <v>1367</v>
      </c>
      <c r="B3017" s="55" t="s">
        <v>1366</v>
      </c>
      <c r="C3017" s="54"/>
      <c r="D3017" s="24" t="s">
        <v>269</v>
      </c>
      <c r="E3017" s="20" t="str">
        <f ca="1">IF(AND(J3017&lt;&gt;"", O3017&lt;&gt;"", TODAY() &gt; O3017, N3017=""), "포스팅 지연",
IF(N3017&lt;&gt;"", "포스팅 완료",
IF(M3017=TRUE, "시술 완료",
IF(L3017=TRUE, "콘텐츠 가이드 전송",
IF(NOT(ISBLANK(J3017)), "예약 확정",
IF(I3017=TRUE, "구글폼 회신",
IF(H3017=TRUE, "구글폼 전송",
IF(G3017=TRUE, "거절",
IF(F3017=TRUE, "회신 수신",
"태핑 완료 회신대기")))))
))))</f>
        <v>포스팅 지연</v>
      </c>
      <c r="F3017" s="22" t="b">
        <v>1</v>
      </c>
      <c r="G3017" s="22" t="b">
        <v>0</v>
      </c>
      <c r="H3017" s="22" t="b">
        <v>1</v>
      </c>
      <c r="I3017" s="22" t="b">
        <f>IF(COUNTIF([1]!Form_Responses1[[#All],[Instagram account
(ex. idenel_official - Do not put "@")]], LOWER(A3017)) &gt; 0, TRUE, FALSE)</f>
        <v>0</v>
      </c>
      <c r="J3017" s="23">
        <v>45902.583333333336</v>
      </c>
      <c r="K3017" s="20" t="s">
        <v>339</v>
      </c>
      <c r="L3017" s="22" t="b">
        <v>1</v>
      </c>
      <c r="M3017" s="22" t="b">
        <v>0</v>
      </c>
      <c r="N3017" s="20"/>
      <c r="O3017" s="21">
        <f>IF(ISBLANK(Table1[[#This Row],[예약일(확정)]]),"",Table1[[#This Row],[예약일(확정)]]+7)</f>
        <v>45909.583333333336</v>
      </c>
      <c r="P3017" s="20" t="s">
        <v>0</v>
      </c>
      <c r="Q3017" s="20"/>
      <c r="R3017" s="20"/>
      <c r="S3017" s="20"/>
      <c r="T3017" s="20"/>
      <c r="U3017" s="19"/>
    </row>
    <row r="3018" spans="1:21" ht="17">
      <c r="A3018" s="18" t="s">
        <v>1365</v>
      </c>
      <c r="B3018" s="57" t="s">
        <v>1364</v>
      </c>
      <c r="C3018" s="56"/>
      <c r="D3018" s="15" t="s">
        <v>269</v>
      </c>
      <c r="E3018" s="11" t="str">
        <f ca="1">IF(AND(J3018&lt;&gt;"", O3018&lt;&gt;"", TODAY() &gt; O3018, N3018=""), "포스팅 지연",
IF(N3018&lt;&gt;"", "포스팅 완료",
IF(M3018=TRUE, "시술 완료",
IF(L3018=TRUE, "콘텐츠 가이드 전송",
IF(NOT(ISBLANK(J3018)), "예약 확정",
IF(I3018=TRUE, "구글폼 회신",
IF(H3018=TRUE, "구글폼 전송",
IF(G3018=TRUE, "거절",
IF(F3018=TRUE, "회신 수신",
"태핑 완료 회신대기")))))
))))</f>
        <v>포스팅 완료</v>
      </c>
      <c r="F3018" s="13" t="b">
        <v>1</v>
      </c>
      <c r="G3018" s="13" t="b">
        <v>0</v>
      </c>
      <c r="H3018" s="13" t="b">
        <v>1</v>
      </c>
      <c r="I3018" s="13" t="b">
        <f>IF(COUNTIF([1]!Form_Responses1[[#All],[Instagram account
(ex. idenel_official - Do not put "@")]], LOWER(A3018)) &gt; 0, TRUE, FALSE)</f>
        <v>0</v>
      </c>
      <c r="J3018" s="14">
        <v>45891.583333333336</v>
      </c>
      <c r="K3018" s="11" t="s">
        <v>111</v>
      </c>
      <c r="L3018" s="13" t="b">
        <v>1</v>
      </c>
      <c r="M3018" s="13" t="b">
        <v>0</v>
      </c>
      <c r="N3018" s="58" t="s">
        <v>1363</v>
      </c>
      <c r="O3018" s="12">
        <f>IF(ISBLANK(Table1[[#This Row],[예약일(확정)]]),"",Table1[[#This Row],[예약일(확정)]]+7)</f>
        <v>45898.583333333336</v>
      </c>
      <c r="P3018" s="11" t="s">
        <v>0</v>
      </c>
      <c r="Q3018" s="11"/>
      <c r="R3018" s="11"/>
      <c r="S3018" s="11"/>
      <c r="T3018" s="11"/>
      <c r="U3018" s="10"/>
    </row>
    <row r="3019" spans="1:21" ht="17">
      <c r="A3019" s="27" t="s">
        <v>1362</v>
      </c>
      <c r="B3019" s="55" t="s">
        <v>1361</v>
      </c>
      <c r="C3019" s="54"/>
      <c r="D3019" s="24" t="s">
        <v>269</v>
      </c>
      <c r="E3019" s="20" t="str">
        <f ca="1">IF(AND(J3019&lt;&gt;"", O3019&lt;&gt;"", TODAY() &gt; O3019, N3019=""), "포스팅 지연",
IF(N3019&lt;&gt;"", "포스팅 완료",
IF(M3019=TRUE, "시술 완료",
IF(L3019=TRUE, "콘텐츠 가이드 전송",
IF(NOT(ISBLANK(J3019)), "예약 확정",
IF(I3019=TRUE, "구글폼 회신",
IF(H3019=TRUE, "구글폼 전송",
IF(G3019=TRUE, "거절",
IF(F3019=TRUE, "회신 수신",
"태핑 완료 회신대기")))))
))))</f>
        <v>태핑 완료 회신대기</v>
      </c>
      <c r="F3019" s="22" t="b">
        <v>0</v>
      </c>
      <c r="G3019" s="22" t="b">
        <v>0</v>
      </c>
      <c r="H3019" s="22" t="b">
        <v>0</v>
      </c>
      <c r="I3019" s="22" t="b">
        <f>IF(COUNTIF([1]!Form_Responses1[[#All],[Instagram account
(ex. idenel_official - Do not put "@")]], LOWER(A3019)) &gt; 0, TRUE, FALSE)</f>
        <v>0</v>
      </c>
      <c r="J3019" s="23"/>
      <c r="K3019" s="20"/>
      <c r="L3019" s="22" t="b">
        <v>0</v>
      </c>
      <c r="M3019" s="22" t="b">
        <v>0</v>
      </c>
      <c r="N3019" s="20"/>
      <c r="O3019" s="21" t="str">
        <f>IF(ISBLANK(Table1[[#This Row],[예약일(확정)]]),"",Table1[[#This Row],[예약일(확정)]]+7)</f>
        <v/>
      </c>
      <c r="P3019" s="20"/>
      <c r="Q3019" s="20"/>
      <c r="R3019" s="20"/>
      <c r="S3019" s="20"/>
      <c r="T3019" s="20"/>
      <c r="U3019" s="19"/>
    </row>
    <row r="3020" spans="1:21" ht="17">
      <c r="A3020" s="18" t="s">
        <v>1360</v>
      </c>
      <c r="B3020" s="57" t="s">
        <v>1359</v>
      </c>
      <c r="C3020" s="56"/>
      <c r="D3020" s="15" t="s">
        <v>269</v>
      </c>
      <c r="E3020" s="11" t="str">
        <f ca="1">IF(AND(J3020&lt;&gt;"", O3020&lt;&gt;"", TODAY() &gt; O3020, N3020=""), "포스팅 지연",
IF(N3020&lt;&gt;"", "포스팅 완료",
IF(M3020=TRUE, "시술 완료",
IF(L3020=TRUE, "콘텐츠 가이드 전송",
IF(NOT(ISBLANK(J3020)), "예약 확정",
IF(I3020=TRUE, "구글폼 회신",
IF(H3020=TRUE, "구글폼 전송",
IF(G3020=TRUE, "거절",
IF(F3020=TRUE, "회신 수신",
"태핑 완료 회신대기")))))
))))</f>
        <v>거절</v>
      </c>
      <c r="F3020" s="13" t="b">
        <v>1</v>
      </c>
      <c r="G3020" s="13" t="b">
        <v>1</v>
      </c>
      <c r="H3020" s="13" t="b">
        <v>0</v>
      </c>
      <c r="I3020" s="13" t="b">
        <f>IF(COUNTIF([1]!Form_Responses1[[#All],[Instagram account
(ex. idenel_official - Do not put "@")]], LOWER(A3020)) &gt; 0, TRUE, FALSE)</f>
        <v>0</v>
      </c>
      <c r="J3020" s="14"/>
      <c r="K3020" s="11"/>
      <c r="L3020" s="13" t="b">
        <v>0</v>
      </c>
      <c r="M3020" s="13" t="b">
        <v>0</v>
      </c>
      <c r="N3020" s="11"/>
      <c r="O3020" s="12" t="str">
        <f>IF(ISBLANK(Table1[[#This Row],[예약일(확정)]]),"",Table1[[#This Row],[예약일(확정)]]+7)</f>
        <v/>
      </c>
      <c r="P3020" s="11"/>
      <c r="Q3020" s="11"/>
      <c r="R3020" s="11"/>
      <c r="S3020" s="11"/>
      <c r="T3020" s="11"/>
      <c r="U3020" s="10"/>
    </row>
    <row r="3021" spans="1:21" ht="17">
      <c r="A3021" s="27" t="s">
        <v>1358</v>
      </c>
      <c r="B3021" s="55" t="s">
        <v>1357</v>
      </c>
      <c r="C3021" s="54"/>
      <c r="D3021" s="24" t="s">
        <v>269</v>
      </c>
      <c r="E3021" s="20" t="str">
        <f ca="1">IF(AND(J3021&lt;&gt;"", O3021&lt;&gt;"", TODAY() &gt; O3021, N3021=""), "포스팅 지연",
IF(N3021&lt;&gt;"", "포스팅 완료",
IF(M3021=TRUE, "시술 완료",
IF(L3021=TRUE, "콘텐츠 가이드 전송",
IF(NOT(ISBLANK(J3021)), "예약 확정",
IF(I3021=TRUE, "구글폼 회신",
IF(H3021=TRUE, "구글폼 전송",
IF(G3021=TRUE, "거절",
IF(F3021=TRUE, "회신 수신",
"태핑 완료 회신대기")))))
))))</f>
        <v>태핑 완료 회신대기</v>
      </c>
      <c r="F3021" s="22" t="b">
        <v>0</v>
      </c>
      <c r="G3021" s="22" t="b">
        <v>0</v>
      </c>
      <c r="H3021" s="22" t="b">
        <v>0</v>
      </c>
      <c r="I3021" s="22" t="b">
        <f>IF(COUNTIF([1]!Form_Responses1[[#All],[Instagram account
(ex. idenel_official - Do not put "@")]], LOWER(A3021)) &gt; 0, TRUE, FALSE)</f>
        <v>0</v>
      </c>
      <c r="J3021" s="23"/>
      <c r="K3021" s="20"/>
      <c r="L3021" s="22" t="b">
        <v>0</v>
      </c>
      <c r="M3021" s="22" t="b">
        <v>0</v>
      </c>
      <c r="N3021" s="20"/>
      <c r="O3021" s="21" t="str">
        <f>IF(ISBLANK(Table1[[#This Row],[예약일(확정)]]),"",Table1[[#This Row],[예약일(확정)]]+7)</f>
        <v/>
      </c>
      <c r="P3021" s="20"/>
      <c r="Q3021" s="20"/>
      <c r="R3021" s="20"/>
      <c r="S3021" s="20"/>
      <c r="T3021" s="20"/>
      <c r="U3021" s="19"/>
    </row>
    <row r="3022" spans="1:21" ht="17">
      <c r="A3022" s="18" t="s">
        <v>1356</v>
      </c>
      <c r="B3022" s="57" t="s">
        <v>1355</v>
      </c>
      <c r="C3022" s="56"/>
      <c r="D3022" s="15" t="s">
        <v>269</v>
      </c>
      <c r="E3022" s="11" t="str">
        <f ca="1">IF(AND(J3022&lt;&gt;"", O3022&lt;&gt;"", TODAY() &gt; O3022, N3022=""), "포스팅 지연",
IF(N3022&lt;&gt;"", "포스팅 완료",
IF(M3022=TRUE, "시술 완료",
IF(L3022=TRUE, "콘텐츠 가이드 전송",
IF(NOT(ISBLANK(J3022)), "예약 확정",
IF(I3022=TRUE, "구글폼 회신",
IF(H3022=TRUE, "구글폼 전송",
IF(G3022=TRUE, "거절",
IF(F3022=TRUE, "회신 수신",
"태핑 완료 회신대기")))))
))))</f>
        <v>태핑 완료 회신대기</v>
      </c>
      <c r="F3022" s="13" t="b">
        <v>0</v>
      </c>
      <c r="G3022" s="13" t="b">
        <v>0</v>
      </c>
      <c r="H3022" s="13" t="b">
        <v>0</v>
      </c>
      <c r="I3022" s="13" t="b">
        <f>IF(COUNTIF([1]!Form_Responses1[[#All],[Instagram account
(ex. idenel_official - Do not put "@")]], LOWER(A3022)) &gt; 0, TRUE, FALSE)</f>
        <v>0</v>
      </c>
      <c r="J3022" s="14"/>
      <c r="K3022" s="11"/>
      <c r="L3022" s="13" t="b">
        <v>0</v>
      </c>
      <c r="M3022" s="13" t="b">
        <v>0</v>
      </c>
      <c r="N3022" s="11"/>
      <c r="O3022" s="12" t="str">
        <f>IF(ISBLANK(Table1[[#This Row],[예약일(확정)]]),"",Table1[[#This Row],[예약일(확정)]]+7)</f>
        <v/>
      </c>
      <c r="P3022" s="11"/>
      <c r="Q3022" s="11"/>
      <c r="R3022" s="11"/>
      <c r="S3022" s="11"/>
      <c r="T3022" s="11"/>
      <c r="U3022" s="10"/>
    </row>
    <row r="3023" spans="1:21" ht="17">
      <c r="A3023" s="77" t="s">
        <v>1354</v>
      </c>
      <c r="B3023" s="55" t="s">
        <v>1353</v>
      </c>
      <c r="C3023" s="54"/>
      <c r="D3023" s="24" t="s">
        <v>269</v>
      </c>
      <c r="E3023" s="20" t="str">
        <f ca="1">IF(AND(J3023&lt;&gt;"", O3023&lt;&gt;"", TODAY() &gt; O3023, N3023=""), "포스팅 지연",
IF(N3023&lt;&gt;"", "포스팅 완료",
IF(M3023=TRUE, "시술 완료",
IF(L3023=TRUE, "콘텐츠 가이드 전송",
IF(NOT(ISBLANK(J3023)), "예약 확정",
IF(I3023=TRUE, "구글폼 회신",
IF(H3023=TRUE, "구글폼 전송",
IF(G3023=TRUE, "거절",
IF(F3023=TRUE, "회신 수신",
"태핑 완료 회신대기")))))
))))</f>
        <v>콘텐츠 가이드 전송</v>
      </c>
      <c r="F3023" s="22" t="b">
        <v>1</v>
      </c>
      <c r="G3023" s="22" t="b">
        <v>0</v>
      </c>
      <c r="H3023" s="22" t="b">
        <v>1</v>
      </c>
      <c r="I3023" s="22" t="b">
        <f>IF(COUNTIF([1]!Form_Responses1[[#All],[Instagram account
(ex. idenel_official - Do not put "@")]], LOWER(A3023)) &gt; 0, TRUE, FALSE)</f>
        <v>0</v>
      </c>
      <c r="J3023" s="23">
        <v>45925.666666666664</v>
      </c>
      <c r="K3023" s="20" t="s">
        <v>339</v>
      </c>
      <c r="L3023" s="22" t="b">
        <v>1</v>
      </c>
      <c r="M3023" s="22" t="b">
        <v>0</v>
      </c>
      <c r="N3023" s="20"/>
      <c r="O3023" s="21">
        <f>IF(ISBLANK(Table1[[#This Row],[예약일(확정)]]),"",Table1[[#This Row],[예약일(확정)]]+7)</f>
        <v>45932.666666666664</v>
      </c>
      <c r="P3023" s="20" t="s">
        <v>0</v>
      </c>
      <c r="Q3023" s="20"/>
      <c r="R3023" s="20"/>
      <c r="S3023" s="20"/>
      <c r="T3023" s="20"/>
      <c r="U3023" s="19"/>
    </row>
    <row r="3024" spans="1:21" ht="17">
      <c r="A3024" s="18" t="s">
        <v>1352</v>
      </c>
      <c r="B3024" s="57" t="s">
        <v>1351</v>
      </c>
      <c r="C3024" s="56"/>
      <c r="D3024" s="15" t="s">
        <v>269</v>
      </c>
      <c r="E3024" s="11" t="str">
        <f ca="1">IF(AND(J3024&lt;&gt;"", O3024&lt;&gt;"", TODAY() &gt; O3024, N3024=""), "포스팅 지연",
IF(N3024&lt;&gt;"", "포스팅 완료",
IF(M3024=TRUE, "시술 완료",
IF(L3024=TRUE, "콘텐츠 가이드 전송",
IF(NOT(ISBLANK(J3024)), "예약 확정",
IF(I3024=TRUE, "구글폼 회신",
IF(H3024=TRUE, "구글폼 전송",
IF(G3024=TRUE, "거절",
IF(F3024=TRUE, "회신 수신",
"태핑 완료 회신대기")))))
))))</f>
        <v>태핑 완료 회신대기</v>
      </c>
      <c r="F3024" s="13" t="b">
        <v>0</v>
      </c>
      <c r="G3024" s="13" t="b">
        <v>0</v>
      </c>
      <c r="H3024" s="13" t="b">
        <v>0</v>
      </c>
      <c r="I3024" s="13" t="b">
        <f>IF(COUNTIF([1]!Form_Responses1[[#All],[Instagram account
(ex. idenel_official - Do not put "@")]], LOWER(A3024)) &gt; 0, TRUE, FALSE)</f>
        <v>0</v>
      </c>
      <c r="J3024" s="14"/>
      <c r="K3024" s="11"/>
      <c r="L3024" s="13" t="b">
        <v>0</v>
      </c>
      <c r="M3024" s="13" t="b">
        <v>0</v>
      </c>
      <c r="N3024" s="11"/>
      <c r="O3024" s="12" t="str">
        <f>IF(ISBLANK(Table1[[#This Row],[예약일(확정)]]),"",Table1[[#This Row],[예약일(확정)]]+7)</f>
        <v/>
      </c>
      <c r="P3024" s="11"/>
      <c r="Q3024" s="11"/>
      <c r="R3024" s="11"/>
      <c r="S3024" s="11"/>
      <c r="T3024" s="11"/>
      <c r="U3024" s="10"/>
    </row>
    <row r="3025" spans="1:21" ht="17">
      <c r="A3025" s="27" t="s">
        <v>1350</v>
      </c>
      <c r="B3025" s="55" t="s">
        <v>1349</v>
      </c>
      <c r="C3025" s="54"/>
      <c r="D3025" s="24" t="s">
        <v>269</v>
      </c>
      <c r="E3025" s="20" t="str">
        <f ca="1">IF(AND(J3025&lt;&gt;"", O3025&lt;&gt;"", TODAY() &gt; O3025, N3025=""), "포스팅 지연",
IF(N3025&lt;&gt;"", "포스팅 완료",
IF(M3025=TRUE, "시술 완료",
IF(L3025=TRUE, "콘텐츠 가이드 전송",
IF(NOT(ISBLANK(J3025)), "예약 확정",
IF(I3025=TRUE, "구글폼 회신",
IF(H3025=TRUE, "구글폼 전송",
IF(G3025=TRUE, "거절",
IF(F3025=TRUE, "회신 수신",
"태핑 완료 회신대기")))))
))))</f>
        <v>태핑 완료 회신대기</v>
      </c>
      <c r="F3025" s="22" t="b">
        <v>0</v>
      </c>
      <c r="G3025" s="22" t="b">
        <v>0</v>
      </c>
      <c r="H3025" s="22" t="b">
        <v>0</v>
      </c>
      <c r="I3025" s="22" t="b">
        <f>IF(COUNTIF([1]!Form_Responses1[[#All],[Instagram account
(ex. idenel_official - Do not put "@")]], LOWER(A3025)) &gt; 0, TRUE, FALSE)</f>
        <v>0</v>
      </c>
      <c r="J3025" s="23"/>
      <c r="K3025" s="20"/>
      <c r="L3025" s="22" t="b">
        <v>0</v>
      </c>
      <c r="M3025" s="22" t="b">
        <v>0</v>
      </c>
      <c r="N3025" s="20"/>
      <c r="O3025" s="21" t="str">
        <f>IF(ISBLANK(Table1[[#This Row],[예약일(확정)]]),"",Table1[[#This Row],[예약일(확정)]]+7)</f>
        <v/>
      </c>
      <c r="P3025" s="20"/>
      <c r="Q3025" s="20"/>
      <c r="R3025" s="20"/>
      <c r="S3025" s="20"/>
      <c r="T3025" s="20"/>
      <c r="U3025" s="19"/>
    </row>
    <row r="3026" spans="1:21" ht="17">
      <c r="A3026" s="18" t="s">
        <v>1348</v>
      </c>
      <c r="B3026" s="57" t="s">
        <v>1347</v>
      </c>
      <c r="C3026" s="56"/>
      <c r="D3026" s="15" t="s">
        <v>269</v>
      </c>
      <c r="E3026" s="11" t="str">
        <f ca="1">IF(AND(J3026&lt;&gt;"", O3026&lt;&gt;"", TODAY() &gt; O3026, N3026=""), "포스팅 지연",
IF(N3026&lt;&gt;"", "포스팅 완료",
IF(M3026=TRUE, "시술 완료",
IF(L3026=TRUE, "콘텐츠 가이드 전송",
IF(NOT(ISBLANK(J3026)), "예약 확정",
IF(I3026=TRUE, "구글폼 회신",
IF(H3026=TRUE, "구글폼 전송",
IF(G3026=TRUE, "거절",
IF(F3026=TRUE, "회신 수신",
"태핑 완료 회신대기")))))
))))</f>
        <v>태핑 완료 회신대기</v>
      </c>
      <c r="F3026" s="13" t="b">
        <v>0</v>
      </c>
      <c r="G3026" s="13" t="b">
        <v>0</v>
      </c>
      <c r="H3026" s="13" t="b">
        <v>0</v>
      </c>
      <c r="I3026" s="13" t="b">
        <f>IF(COUNTIF([1]!Form_Responses1[[#All],[Instagram account
(ex. idenel_official - Do not put "@")]], LOWER(A3026)) &gt; 0, TRUE, FALSE)</f>
        <v>0</v>
      </c>
      <c r="J3026" s="14"/>
      <c r="K3026" s="11"/>
      <c r="L3026" s="13" t="b">
        <v>0</v>
      </c>
      <c r="M3026" s="13" t="b">
        <v>0</v>
      </c>
      <c r="N3026" s="11"/>
      <c r="O3026" s="12" t="str">
        <f>IF(ISBLANK(Table1[[#This Row],[예약일(확정)]]),"",Table1[[#This Row],[예약일(확정)]]+7)</f>
        <v/>
      </c>
      <c r="P3026" s="11"/>
      <c r="Q3026" s="11"/>
      <c r="R3026" s="11"/>
      <c r="S3026" s="11"/>
      <c r="T3026" s="11"/>
      <c r="U3026" s="10"/>
    </row>
    <row r="3027" spans="1:21" ht="17">
      <c r="A3027" s="27" t="s">
        <v>1346</v>
      </c>
      <c r="B3027" s="55" t="s">
        <v>1345</v>
      </c>
      <c r="C3027" s="54"/>
      <c r="D3027" s="24" t="s">
        <v>269</v>
      </c>
      <c r="E3027" s="20" t="str">
        <f ca="1">IF(AND(J3027&lt;&gt;"", O3027&lt;&gt;"", TODAY() &gt; O3027, N3027=""), "포스팅 지연",
IF(N3027&lt;&gt;"", "포스팅 완료",
IF(M3027=TRUE, "시술 완료",
IF(L3027=TRUE, "콘텐츠 가이드 전송",
IF(NOT(ISBLANK(J3027)), "예약 확정",
IF(I3027=TRUE, "구글폼 회신",
IF(H3027=TRUE, "구글폼 전송",
IF(G3027=TRUE, "거절",
IF(F3027=TRUE, "회신 수신",
"태핑 완료 회신대기")))))
))))</f>
        <v>태핑 완료 회신대기</v>
      </c>
      <c r="F3027" s="22" t="b">
        <v>0</v>
      </c>
      <c r="G3027" s="22" t="b">
        <v>0</v>
      </c>
      <c r="H3027" s="22" t="b">
        <v>0</v>
      </c>
      <c r="I3027" s="22" t="b">
        <f>IF(COUNTIF([1]!Form_Responses1[[#All],[Instagram account
(ex. idenel_official - Do not put "@")]], LOWER(A3027)) &gt; 0, TRUE, FALSE)</f>
        <v>0</v>
      </c>
      <c r="J3027" s="23"/>
      <c r="K3027" s="20"/>
      <c r="L3027" s="22" t="b">
        <v>0</v>
      </c>
      <c r="M3027" s="22" t="b">
        <v>0</v>
      </c>
      <c r="N3027" s="20"/>
      <c r="O3027" s="21" t="str">
        <f>IF(ISBLANK(Table1[[#This Row],[예약일(확정)]]),"",Table1[[#This Row],[예약일(확정)]]+7)</f>
        <v/>
      </c>
      <c r="P3027" s="20"/>
      <c r="Q3027" s="20"/>
      <c r="R3027" s="20"/>
      <c r="S3027" s="20"/>
      <c r="T3027" s="20"/>
      <c r="U3027" s="19"/>
    </row>
    <row r="3028" spans="1:21" ht="17">
      <c r="A3028" s="18" t="s">
        <v>1344</v>
      </c>
      <c r="B3028" s="57" t="s">
        <v>1343</v>
      </c>
      <c r="C3028" s="56"/>
      <c r="D3028" s="15" t="s">
        <v>269</v>
      </c>
      <c r="E3028" s="11" t="str">
        <f ca="1">IF(AND(J3028&lt;&gt;"", O3028&lt;&gt;"", TODAY() &gt; O3028, N3028=""), "포스팅 지연",
IF(N3028&lt;&gt;"", "포스팅 완료",
IF(M3028=TRUE, "시술 완료",
IF(L3028=TRUE, "콘텐츠 가이드 전송",
IF(NOT(ISBLANK(J3028)), "예약 확정",
IF(I3028=TRUE, "구글폼 회신",
IF(H3028=TRUE, "구글폼 전송",
IF(G3028=TRUE, "거절",
IF(F3028=TRUE, "회신 수신",
"태핑 완료 회신대기")))))
))))</f>
        <v>태핑 완료 회신대기</v>
      </c>
      <c r="F3028" s="13" t="b">
        <v>0</v>
      </c>
      <c r="G3028" s="13" t="b">
        <v>0</v>
      </c>
      <c r="H3028" s="13" t="b">
        <v>0</v>
      </c>
      <c r="I3028" s="13" t="b">
        <f>IF(COUNTIF([1]!Form_Responses1[[#All],[Instagram account
(ex. idenel_official - Do not put "@")]], LOWER(A3028)) &gt; 0, TRUE, FALSE)</f>
        <v>0</v>
      </c>
      <c r="J3028" s="14"/>
      <c r="K3028" s="11"/>
      <c r="L3028" s="13" t="b">
        <v>0</v>
      </c>
      <c r="M3028" s="13" t="b">
        <v>0</v>
      </c>
      <c r="N3028" s="11"/>
      <c r="O3028" s="12" t="str">
        <f>IF(ISBLANK(Table1[[#This Row],[예약일(확정)]]),"",Table1[[#This Row],[예약일(확정)]]+7)</f>
        <v/>
      </c>
      <c r="P3028" s="11"/>
      <c r="Q3028" s="11"/>
      <c r="R3028" s="11"/>
      <c r="S3028" s="11"/>
      <c r="T3028" s="11"/>
      <c r="U3028" s="10"/>
    </row>
    <row r="3029" spans="1:21" ht="17">
      <c r="A3029" s="27" t="s">
        <v>1342</v>
      </c>
      <c r="B3029" s="55" t="s">
        <v>1341</v>
      </c>
      <c r="C3029" s="54"/>
      <c r="D3029" s="24" t="s">
        <v>269</v>
      </c>
      <c r="E3029" s="20" t="str">
        <f ca="1">IF(AND(J3029&lt;&gt;"", O3029&lt;&gt;"", TODAY() &gt; O3029, N3029=""), "포스팅 지연",
IF(N3029&lt;&gt;"", "포스팅 완료",
IF(M3029=TRUE, "시술 완료",
IF(L3029=TRUE, "콘텐츠 가이드 전송",
IF(NOT(ISBLANK(J3029)), "예약 확정",
IF(I3029=TRUE, "구글폼 회신",
IF(H3029=TRUE, "구글폼 전송",
IF(G3029=TRUE, "거절",
IF(F3029=TRUE, "회신 수신",
"태핑 완료 회신대기")))))
))))</f>
        <v>태핑 완료 회신대기</v>
      </c>
      <c r="F3029" s="22" t="b">
        <v>0</v>
      </c>
      <c r="G3029" s="22" t="b">
        <v>0</v>
      </c>
      <c r="H3029" s="22" t="b">
        <v>0</v>
      </c>
      <c r="I3029" s="22" t="b">
        <f>IF(COUNTIF([1]!Form_Responses1[[#All],[Instagram account
(ex. idenel_official - Do not put "@")]], LOWER(A3029)) &gt; 0, TRUE, FALSE)</f>
        <v>0</v>
      </c>
      <c r="J3029" s="23"/>
      <c r="K3029" s="20"/>
      <c r="L3029" s="22" t="b">
        <v>0</v>
      </c>
      <c r="M3029" s="22" t="b">
        <v>0</v>
      </c>
      <c r="N3029" s="20"/>
      <c r="O3029" s="21" t="str">
        <f>IF(ISBLANK(Table1[[#This Row],[예약일(확정)]]),"",Table1[[#This Row],[예약일(확정)]]+7)</f>
        <v/>
      </c>
      <c r="P3029" s="20"/>
      <c r="Q3029" s="20"/>
      <c r="R3029" s="20"/>
      <c r="S3029" s="20"/>
      <c r="T3029" s="20"/>
      <c r="U3029" s="19"/>
    </row>
    <row r="3030" spans="1:21" ht="17">
      <c r="A3030" s="18" t="s">
        <v>1340</v>
      </c>
      <c r="B3030" s="57" t="s">
        <v>1339</v>
      </c>
      <c r="C3030" s="56"/>
      <c r="D3030" s="15" t="s">
        <v>269</v>
      </c>
      <c r="E3030" s="11" t="str">
        <f ca="1">IF(AND(J3030&lt;&gt;"", O3030&lt;&gt;"", TODAY() &gt; O3030, N3030=""), "포스팅 지연",
IF(N3030&lt;&gt;"", "포스팅 완료",
IF(M3030=TRUE, "시술 완료",
IF(L3030=TRUE, "콘텐츠 가이드 전송",
IF(NOT(ISBLANK(J3030)), "예약 확정",
IF(I3030=TRUE, "구글폼 회신",
IF(H3030=TRUE, "구글폼 전송",
IF(G3030=TRUE, "거절",
IF(F3030=TRUE, "회신 수신",
"태핑 완료 회신대기")))))
))))</f>
        <v>태핑 완료 회신대기</v>
      </c>
      <c r="F3030" s="13" t="b">
        <v>0</v>
      </c>
      <c r="G3030" s="13" t="b">
        <v>0</v>
      </c>
      <c r="H3030" s="13" t="b">
        <v>0</v>
      </c>
      <c r="I3030" s="13" t="b">
        <f>IF(COUNTIF([1]!Form_Responses1[[#All],[Instagram account
(ex. idenel_official - Do not put "@")]], LOWER(A3030)) &gt; 0, TRUE, FALSE)</f>
        <v>0</v>
      </c>
      <c r="J3030" s="14"/>
      <c r="K3030" s="11"/>
      <c r="L3030" s="13" t="b">
        <v>0</v>
      </c>
      <c r="M3030" s="13" t="b">
        <v>0</v>
      </c>
      <c r="N3030" s="11"/>
      <c r="O3030" s="12" t="str">
        <f>IF(ISBLANK(Table1[[#This Row],[예약일(확정)]]),"",Table1[[#This Row],[예약일(확정)]]+7)</f>
        <v/>
      </c>
      <c r="P3030" s="11"/>
      <c r="Q3030" s="11"/>
      <c r="R3030" s="11"/>
      <c r="S3030" s="11"/>
      <c r="T3030" s="11"/>
      <c r="U3030" s="10"/>
    </row>
    <row r="3031" spans="1:21" ht="17">
      <c r="A3031" s="27" t="s">
        <v>1338</v>
      </c>
      <c r="B3031" s="55" t="s">
        <v>1337</v>
      </c>
      <c r="C3031" s="54"/>
      <c r="D3031" s="24" t="s">
        <v>269</v>
      </c>
      <c r="E3031" s="20" t="str">
        <f ca="1">IF(AND(J3031&lt;&gt;"", O3031&lt;&gt;"", TODAY() &gt; O3031, N3031=""), "포스팅 지연",
IF(N3031&lt;&gt;"", "포스팅 완료",
IF(M3031=TRUE, "시술 완료",
IF(L3031=TRUE, "콘텐츠 가이드 전송",
IF(NOT(ISBLANK(J3031)), "예약 확정",
IF(I3031=TRUE, "구글폼 회신",
IF(H3031=TRUE, "구글폼 전송",
IF(G3031=TRUE, "거절",
IF(F3031=TRUE, "회신 수신",
"태핑 완료 회신대기")))))
))))</f>
        <v>태핑 완료 회신대기</v>
      </c>
      <c r="F3031" s="22" t="b">
        <v>0</v>
      </c>
      <c r="G3031" s="22" t="b">
        <v>0</v>
      </c>
      <c r="H3031" s="22" t="b">
        <v>0</v>
      </c>
      <c r="I3031" s="22" t="b">
        <f>IF(COUNTIF([1]!Form_Responses1[[#All],[Instagram account
(ex. idenel_official - Do not put "@")]], LOWER(A3031)) &gt; 0, TRUE, FALSE)</f>
        <v>0</v>
      </c>
      <c r="J3031" s="23"/>
      <c r="K3031" s="20"/>
      <c r="L3031" s="22" t="b">
        <v>0</v>
      </c>
      <c r="M3031" s="22" t="b">
        <v>0</v>
      </c>
      <c r="N3031" s="20"/>
      <c r="O3031" s="21" t="str">
        <f>IF(ISBLANK(Table1[[#This Row],[예약일(확정)]]),"",Table1[[#This Row],[예약일(확정)]]+7)</f>
        <v/>
      </c>
      <c r="P3031" s="20"/>
      <c r="Q3031" s="20"/>
      <c r="R3031" s="20"/>
      <c r="S3031" s="20"/>
      <c r="T3031" s="20"/>
      <c r="U3031" s="19"/>
    </row>
    <row r="3032" spans="1:21" ht="17">
      <c r="A3032" s="18" t="s">
        <v>1336</v>
      </c>
      <c r="B3032" s="57" t="s">
        <v>1335</v>
      </c>
      <c r="C3032" s="56"/>
      <c r="D3032" s="15" t="s">
        <v>269</v>
      </c>
      <c r="E3032" s="11" t="str">
        <f ca="1">IF(AND(J3032&lt;&gt;"", O3032&lt;&gt;"", TODAY() &gt; O3032, N3032=""), "포스팅 지연",
IF(N3032&lt;&gt;"", "포스팅 완료",
IF(M3032=TRUE, "시술 완료",
IF(L3032=TRUE, "콘텐츠 가이드 전송",
IF(NOT(ISBLANK(J3032)), "예약 확정",
IF(I3032=TRUE, "구글폼 회신",
IF(H3032=TRUE, "구글폼 전송",
IF(G3032=TRUE, "거절",
IF(F3032=TRUE, "회신 수신",
"태핑 완료 회신대기")))))
))))</f>
        <v>태핑 완료 회신대기</v>
      </c>
      <c r="F3032" s="13" t="b">
        <v>0</v>
      </c>
      <c r="G3032" s="13" t="b">
        <v>0</v>
      </c>
      <c r="H3032" s="13" t="b">
        <v>0</v>
      </c>
      <c r="I3032" s="13" t="b">
        <f>IF(COUNTIF([1]!Form_Responses1[[#All],[Instagram account
(ex. idenel_official - Do not put "@")]], LOWER(A3032)) &gt; 0, TRUE, FALSE)</f>
        <v>0</v>
      </c>
      <c r="J3032" s="14"/>
      <c r="K3032" s="11"/>
      <c r="L3032" s="13" t="b">
        <v>0</v>
      </c>
      <c r="M3032" s="13" t="b">
        <v>0</v>
      </c>
      <c r="N3032" s="11"/>
      <c r="O3032" s="12" t="str">
        <f>IF(ISBLANK(Table1[[#This Row],[예약일(확정)]]),"",Table1[[#This Row],[예약일(확정)]]+7)</f>
        <v/>
      </c>
      <c r="P3032" s="11"/>
      <c r="Q3032" s="11"/>
      <c r="R3032" s="11"/>
      <c r="S3032" s="11"/>
      <c r="T3032" s="11"/>
      <c r="U3032" s="10"/>
    </row>
    <row r="3033" spans="1:21" ht="17">
      <c r="A3033" s="27" t="s">
        <v>1334</v>
      </c>
      <c r="B3033" s="55" t="s">
        <v>1333</v>
      </c>
      <c r="C3033" s="54"/>
      <c r="D3033" s="24" t="s">
        <v>269</v>
      </c>
      <c r="E3033" s="20" t="str">
        <f ca="1">IF(AND(J3033&lt;&gt;"", O3033&lt;&gt;"", TODAY() &gt; O3033, N3033=""), "포스팅 지연",
IF(N3033&lt;&gt;"", "포스팅 완료",
IF(M3033=TRUE, "시술 완료",
IF(L3033=TRUE, "콘텐츠 가이드 전송",
IF(NOT(ISBLANK(J3033)), "예약 확정",
IF(I3033=TRUE, "구글폼 회신",
IF(H3033=TRUE, "구글폼 전송",
IF(G3033=TRUE, "거절",
IF(F3033=TRUE, "회신 수신",
"태핑 완료 회신대기")))))
))))</f>
        <v>태핑 완료 회신대기</v>
      </c>
      <c r="F3033" s="22" t="b">
        <v>0</v>
      </c>
      <c r="G3033" s="22" t="b">
        <v>0</v>
      </c>
      <c r="H3033" s="22" t="b">
        <v>0</v>
      </c>
      <c r="I3033" s="22" t="b">
        <f>IF(COUNTIF([1]!Form_Responses1[[#All],[Instagram account
(ex. idenel_official - Do not put "@")]], LOWER(A3033)) &gt; 0, TRUE, FALSE)</f>
        <v>0</v>
      </c>
      <c r="J3033" s="23"/>
      <c r="K3033" s="20"/>
      <c r="L3033" s="22" t="b">
        <v>0</v>
      </c>
      <c r="M3033" s="22" t="b">
        <v>0</v>
      </c>
      <c r="N3033" s="20"/>
      <c r="O3033" s="21" t="str">
        <f>IF(ISBLANK(Table1[[#This Row],[예약일(확정)]]),"",Table1[[#This Row],[예약일(확정)]]+7)</f>
        <v/>
      </c>
      <c r="P3033" s="20"/>
      <c r="Q3033" s="20"/>
      <c r="R3033" s="20"/>
      <c r="S3033" s="20"/>
      <c r="T3033" s="20"/>
      <c r="U3033" s="19"/>
    </row>
    <row r="3034" spans="1:21" ht="17">
      <c r="A3034" s="18" t="s">
        <v>1332</v>
      </c>
      <c r="B3034" s="57" t="s">
        <v>1331</v>
      </c>
      <c r="C3034" s="56"/>
      <c r="D3034" s="15" t="s">
        <v>269</v>
      </c>
      <c r="E3034" s="11" t="str">
        <f ca="1">IF(AND(J3034&lt;&gt;"", O3034&lt;&gt;"", TODAY() &gt; O3034, N3034=""), "포스팅 지연",
IF(N3034&lt;&gt;"", "포스팅 완료",
IF(M3034=TRUE, "시술 완료",
IF(L3034=TRUE, "콘텐츠 가이드 전송",
IF(NOT(ISBLANK(J3034)), "예약 확정",
IF(I3034=TRUE, "구글폼 회신",
IF(H3034=TRUE, "구글폼 전송",
IF(G3034=TRUE, "거절",
IF(F3034=TRUE, "회신 수신",
"태핑 완료 회신대기")))))
))))</f>
        <v>태핑 완료 회신대기</v>
      </c>
      <c r="F3034" s="13" t="b">
        <v>0</v>
      </c>
      <c r="G3034" s="13" t="b">
        <v>0</v>
      </c>
      <c r="H3034" s="13" t="b">
        <v>0</v>
      </c>
      <c r="I3034" s="13" t="b">
        <f>IF(COUNTIF([1]!Form_Responses1[[#All],[Instagram account
(ex. idenel_official - Do not put "@")]], LOWER(A3034)) &gt; 0, TRUE, FALSE)</f>
        <v>0</v>
      </c>
      <c r="J3034" s="14"/>
      <c r="K3034" s="11"/>
      <c r="L3034" s="13" t="b">
        <v>0</v>
      </c>
      <c r="M3034" s="13" t="b">
        <v>0</v>
      </c>
      <c r="N3034" s="11"/>
      <c r="O3034" s="12" t="str">
        <f>IF(ISBLANK(Table1[[#This Row],[예약일(확정)]]),"",Table1[[#This Row],[예약일(확정)]]+7)</f>
        <v/>
      </c>
      <c r="P3034" s="11"/>
      <c r="Q3034" s="11"/>
      <c r="R3034" s="11"/>
      <c r="S3034" s="11"/>
      <c r="T3034" s="11"/>
      <c r="U3034" s="10"/>
    </row>
    <row r="3035" spans="1:21" ht="17">
      <c r="A3035" s="27" t="s">
        <v>1330</v>
      </c>
      <c r="B3035" s="55" t="s">
        <v>1329</v>
      </c>
      <c r="C3035" s="54"/>
      <c r="D3035" s="24" t="s">
        <v>269</v>
      </c>
      <c r="E3035" s="20" t="str">
        <f ca="1">IF(AND(J3035&lt;&gt;"", O3035&lt;&gt;"", TODAY() &gt; O3035, N3035=""), "포스팅 지연",
IF(N3035&lt;&gt;"", "포스팅 완료",
IF(M3035=TRUE, "시술 완료",
IF(L3035=TRUE, "콘텐츠 가이드 전송",
IF(NOT(ISBLANK(J3035)), "예약 확정",
IF(I3035=TRUE, "구글폼 회신",
IF(H3035=TRUE, "구글폼 전송",
IF(G3035=TRUE, "거절",
IF(F3035=TRUE, "회신 수신",
"태핑 완료 회신대기")))))
))))</f>
        <v>태핑 완료 회신대기</v>
      </c>
      <c r="F3035" s="22" t="b">
        <v>0</v>
      </c>
      <c r="G3035" s="22" t="b">
        <v>0</v>
      </c>
      <c r="H3035" s="22" t="b">
        <v>0</v>
      </c>
      <c r="I3035" s="22" t="b">
        <f>IF(COUNTIF([1]!Form_Responses1[[#All],[Instagram account
(ex. idenel_official - Do not put "@")]], LOWER(A3035)) &gt; 0, TRUE, FALSE)</f>
        <v>0</v>
      </c>
      <c r="J3035" s="23"/>
      <c r="K3035" s="20"/>
      <c r="L3035" s="22" t="b">
        <v>0</v>
      </c>
      <c r="M3035" s="22" t="b">
        <v>0</v>
      </c>
      <c r="N3035" s="20"/>
      <c r="O3035" s="21" t="str">
        <f>IF(ISBLANK(Table1[[#This Row],[예약일(확정)]]),"",Table1[[#This Row],[예약일(확정)]]+7)</f>
        <v/>
      </c>
      <c r="P3035" s="20"/>
      <c r="Q3035" s="20"/>
      <c r="R3035" s="20"/>
      <c r="S3035" s="20"/>
      <c r="T3035" s="20"/>
      <c r="U3035" s="19"/>
    </row>
    <row r="3036" spans="1:21" ht="17">
      <c r="A3036" s="18" t="s">
        <v>1328</v>
      </c>
      <c r="B3036" s="57" t="s">
        <v>1327</v>
      </c>
      <c r="C3036" s="56"/>
      <c r="D3036" s="15" t="s">
        <v>269</v>
      </c>
      <c r="E3036" s="11" t="str">
        <f ca="1">IF(AND(J3036&lt;&gt;"", O3036&lt;&gt;"", TODAY() &gt; O3036, N3036=""), "포스팅 지연",
IF(N3036&lt;&gt;"", "포스팅 완료",
IF(M3036=TRUE, "시술 완료",
IF(L3036=TRUE, "콘텐츠 가이드 전송",
IF(NOT(ISBLANK(J3036)), "예약 확정",
IF(I3036=TRUE, "구글폼 회신",
IF(H3036=TRUE, "구글폼 전송",
IF(G3036=TRUE, "거절",
IF(F3036=TRUE, "회신 수신",
"태핑 완료 회신대기")))))
))))</f>
        <v>태핑 완료 회신대기</v>
      </c>
      <c r="F3036" s="13" t="b">
        <v>0</v>
      </c>
      <c r="G3036" s="13" t="b">
        <v>0</v>
      </c>
      <c r="H3036" s="13" t="b">
        <v>0</v>
      </c>
      <c r="I3036" s="13" t="b">
        <f>IF(COUNTIF([1]!Form_Responses1[[#All],[Instagram account
(ex. idenel_official - Do not put "@")]], LOWER(A3036)) &gt; 0, TRUE, FALSE)</f>
        <v>0</v>
      </c>
      <c r="J3036" s="14"/>
      <c r="K3036" s="11"/>
      <c r="L3036" s="13" t="b">
        <v>0</v>
      </c>
      <c r="M3036" s="13" t="b">
        <v>0</v>
      </c>
      <c r="N3036" s="11"/>
      <c r="O3036" s="12" t="str">
        <f>IF(ISBLANK(Table1[[#This Row],[예약일(확정)]]),"",Table1[[#This Row],[예약일(확정)]]+7)</f>
        <v/>
      </c>
      <c r="P3036" s="11"/>
      <c r="Q3036" s="11"/>
      <c r="R3036" s="11"/>
      <c r="S3036" s="11"/>
      <c r="T3036" s="11"/>
      <c r="U3036" s="10"/>
    </row>
    <row r="3037" spans="1:21" ht="17">
      <c r="A3037" s="27" t="s">
        <v>1326</v>
      </c>
      <c r="B3037" s="55" t="s">
        <v>1325</v>
      </c>
      <c r="C3037" s="54"/>
      <c r="D3037" s="24" t="s">
        <v>269</v>
      </c>
      <c r="E3037" s="20" t="str">
        <f ca="1">IF(AND(J3037&lt;&gt;"", O3037&lt;&gt;"", TODAY() &gt; O3037, N3037=""), "포스팅 지연",
IF(N3037&lt;&gt;"", "포스팅 완료",
IF(M3037=TRUE, "시술 완료",
IF(L3037=TRUE, "콘텐츠 가이드 전송",
IF(NOT(ISBLANK(J3037)), "예약 확정",
IF(I3037=TRUE, "구글폼 회신",
IF(H3037=TRUE, "구글폼 전송",
IF(G3037=TRUE, "거절",
IF(F3037=TRUE, "회신 수신",
"태핑 완료 회신대기")))))
))))</f>
        <v>포스팅 지연</v>
      </c>
      <c r="F3037" s="22" t="b">
        <v>1</v>
      </c>
      <c r="G3037" s="22" t="b">
        <v>0</v>
      </c>
      <c r="H3037" s="22" t="b">
        <v>1</v>
      </c>
      <c r="I3037" s="22" t="b">
        <f>IF(COUNTIF([1]!Form_Responses1[[#All],[Instagram account
(ex. idenel_official - Do not put "@")]], LOWER(A3037)) &gt; 0, TRUE, FALSE)</f>
        <v>0</v>
      </c>
      <c r="J3037" s="23">
        <v>45910.708333333336</v>
      </c>
      <c r="K3037" s="20" t="s">
        <v>111</v>
      </c>
      <c r="L3037" s="22" t="b">
        <v>1</v>
      </c>
      <c r="M3037" s="22" t="b">
        <v>0</v>
      </c>
      <c r="N3037" s="20"/>
      <c r="O3037" s="21">
        <f>IF(ISBLANK(Table1[[#This Row],[예약일(확정)]]),"",Table1[[#This Row],[예약일(확정)]]+7)</f>
        <v>45917.708333333336</v>
      </c>
      <c r="P3037" s="20" t="s">
        <v>0</v>
      </c>
      <c r="Q3037" s="20"/>
      <c r="R3037" s="20"/>
      <c r="S3037" s="20"/>
      <c r="T3037" s="20"/>
      <c r="U3037" s="19"/>
    </row>
    <row r="3038" spans="1:21" ht="17">
      <c r="A3038" s="18" t="s">
        <v>1324</v>
      </c>
      <c r="B3038" s="57" t="s">
        <v>558</v>
      </c>
      <c r="C3038" s="56"/>
      <c r="D3038" s="15" t="s">
        <v>677</v>
      </c>
      <c r="E3038" s="11" t="str">
        <f ca="1">IF(AND(J3038&lt;&gt;"", O3038&lt;&gt;"", TODAY() &gt; O3038, N3038=""), "포스팅 지연",
IF(N3038&lt;&gt;"", "포스팅 완료",
IF(M3038=TRUE, "시술 완료",
IF(L3038=TRUE, "콘텐츠 가이드 전송",
IF(NOT(ISBLANK(J3038)), "예약 확정",
IF(I3038=TRUE, "구글폼 회신",
IF(H3038=TRUE, "구글폼 전송",
IF(G3038=TRUE, "거절",
IF(F3038=TRUE, "회신 수신",
"태핑 완료 회신대기")))))
))))</f>
        <v>구글폼 전송</v>
      </c>
      <c r="F3038" s="13" t="b">
        <v>1</v>
      </c>
      <c r="G3038" s="13" t="b">
        <v>0</v>
      </c>
      <c r="H3038" s="13" t="b">
        <v>1</v>
      </c>
      <c r="I3038" s="13" t="b">
        <f>IF(COUNTIF([1]!Form_Responses1[[#All],[Instagram account
(ex. idenel_official - Do not put "@")]], LOWER(A3038)) &gt; 0, TRUE, FALSE)</f>
        <v>0</v>
      </c>
      <c r="J3038" s="14"/>
      <c r="K3038" s="11"/>
      <c r="L3038" s="13" t="b">
        <v>0</v>
      </c>
      <c r="M3038" s="13" t="b">
        <v>0</v>
      </c>
      <c r="N3038" s="11"/>
      <c r="O3038" s="12" t="str">
        <f>IF(ISBLANK(Table1[[#This Row],[예약일(확정)]]),"",Table1[[#This Row],[예약일(확정)]]+7)</f>
        <v/>
      </c>
      <c r="P3038" s="11"/>
      <c r="Q3038" s="11"/>
      <c r="R3038" s="11"/>
      <c r="S3038" s="11"/>
      <c r="T3038" s="11"/>
      <c r="U3038" s="10"/>
    </row>
    <row r="3039" spans="1:21" ht="17">
      <c r="A3039" s="53" t="s">
        <v>1323</v>
      </c>
      <c r="B3039" s="55" t="s">
        <v>1322</v>
      </c>
      <c r="C3039" s="54"/>
      <c r="D3039" s="24" t="s">
        <v>269</v>
      </c>
      <c r="E3039" s="20" t="str">
        <f ca="1">IF(AND(J3039&lt;&gt;"", O3039&lt;&gt;"", TODAY() &gt; O3039, N3039=""), "포스팅 지연",
IF(N3039&lt;&gt;"", "포스팅 완료",
IF(M3039=TRUE, "시술 완료",
IF(L3039=TRUE, "콘텐츠 가이드 전송",
IF(NOT(ISBLANK(J3039)), "예약 확정",
IF(I3039=TRUE, "구글폼 회신",
IF(H3039=TRUE, "구글폼 전송",
IF(G3039=TRUE, "거절",
IF(F3039=TRUE, "회신 수신",
"태핑 완료 회신대기")))))
))))</f>
        <v>회신 수신</v>
      </c>
      <c r="F3039" s="22" t="b">
        <v>1</v>
      </c>
      <c r="G3039" s="22" t="b">
        <v>0</v>
      </c>
      <c r="H3039" s="22" t="b">
        <v>0</v>
      </c>
      <c r="I3039" s="22" t="b">
        <f>IF(COUNTIF([1]!Form_Responses1[[#All],[Instagram account
(ex. idenel_official - Do not put "@")]], LOWER(A3039)) &gt; 0, TRUE, FALSE)</f>
        <v>0</v>
      </c>
      <c r="J3039" s="23"/>
      <c r="K3039" s="20"/>
      <c r="L3039" s="22" t="b">
        <v>0</v>
      </c>
      <c r="M3039" s="22" t="b">
        <v>0</v>
      </c>
      <c r="N3039" s="20"/>
      <c r="O3039" s="21" t="str">
        <f>IF(ISBLANK(Table1[[#This Row],[예약일(확정)]]),"",Table1[[#This Row],[예약일(확정)]]+7)</f>
        <v/>
      </c>
      <c r="P3039" s="20"/>
      <c r="Q3039" s="20"/>
      <c r="R3039" s="20"/>
      <c r="S3039" s="20"/>
      <c r="T3039" s="20"/>
      <c r="U3039" s="19"/>
    </row>
    <row r="3040" spans="1:21" ht="17">
      <c r="A3040" s="18" t="s">
        <v>1321</v>
      </c>
      <c r="B3040" s="57" t="s">
        <v>1320</v>
      </c>
      <c r="C3040" s="56"/>
      <c r="D3040" s="15" t="s">
        <v>269</v>
      </c>
      <c r="E3040" s="11" t="str">
        <f ca="1">IF(AND(J3040&lt;&gt;"", O3040&lt;&gt;"", TODAY() &gt; O3040, N3040=""), "포스팅 지연",
IF(N3040&lt;&gt;"", "포스팅 완료",
IF(M3040=TRUE, "시술 완료",
IF(L3040=TRUE, "콘텐츠 가이드 전송",
IF(NOT(ISBLANK(J3040)), "예약 확정",
IF(I3040=TRUE, "구글폼 회신",
IF(H3040=TRUE, "구글폼 전송",
IF(G3040=TRUE, "거절",
IF(F3040=TRUE, "회신 수신",
"태핑 완료 회신대기")))))
))))</f>
        <v>회신 수신</v>
      </c>
      <c r="F3040" s="13" t="b">
        <v>1</v>
      </c>
      <c r="G3040" s="13" t="b">
        <v>0</v>
      </c>
      <c r="H3040" s="13" t="b">
        <v>0</v>
      </c>
      <c r="I3040" s="13" t="b">
        <f>IF(COUNTIF([1]!Form_Responses1[[#All],[Instagram account
(ex. idenel_official - Do not put "@")]], LOWER(A3040)) &gt; 0, TRUE, FALSE)</f>
        <v>0</v>
      </c>
      <c r="J3040" s="14"/>
      <c r="K3040" s="11"/>
      <c r="L3040" s="13" t="b">
        <v>0</v>
      </c>
      <c r="M3040" s="13" t="b">
        <v>0</v>
      </c>
      <c r="N3040" s="11"/>
      <c r="O3040" s="12" t="str">
        <f>IF(ISBLANK(Table1[[#This Row],[예약일(확정)]]),"",Table1[[#This Row],[예약일(확정)]]+7)</f>
        <v/>
      </c>
      <c r="P3040" s="11"/>
      <c r="Q3040" s="11"/>
      <c r="R3040" s="11"/>
      <c r="S3040" s="11"/>
      <c r="T3040" s="11"/>
      <c r="U3040" s="10"/>
    </row>
    <row r="3041" spans="1:21" ht="17">
      <c r="A3041" s="27" t="s">
        <v>1319</v>
      </c>
      <c r="B3041" s="55" t="s">
        <v>1318</v>
      </c>
      <c r="C3041" s="54"/>
      <c r="D3041" s="24" t="s">
        <v>269</v>
      </c>
      <c r="E3041" s="20" t="str">
        <f ca="1">IF(AND(J3041&lt;&gt;"", O3041&lt;&gt;"", TODAY() &gt; O3041, N3041=""), "포스팅 지연",
IF(N3041&lt;&gt;"", "포스팅 완료",
IF(M3041=TRUE, "시술 완료",
IF(L3041=TRUE, "콘텐츠 가이드 전송",
IF(NOT(ISBLANK(J3041)), "예약 확정",
IF(I3041=TRUE, "구글폼 회신",
IF(H3041=TRUE, "구글폼 전송",
IF(G3041=TRUE, "거절",
IF(F3041=TRUE, "회신 수신",
"태핑 완료 회신대기")))))
))))</f>
        <v>태핑 완료 회신대기</v>
      </c>
      <c r="F3041" s="22" t="b">
        <v>0</v>
      </c>
      <c r="G3041" s="22" t="b">
        <v>0</v>
      </c>
      <c r="H3041" s="22" t="b">
        <v>0</v>
      </c>
      <c r="I3041" s="22" t="b">
        <f>IF(COUNTIF([1]!Form_Responses1[[#All],[Instagram account
(ex. idenel_official - Do not put "@")]], LOWER(A3041)) &gt; 0, TRUE, FALSE)</f>
        <v>0</v>
      </c>
      <c r="J3041" s="23"/>
      <c r="K3041" s="20"/>
      <c r="L3041" s="22" t="b">
        <v>0</v>
      </c>
      <c r="M3041" s="22" t="b">
        <v>0</v>
      </c>
      <c r="N3041" s="20"/>
      <c r="O3041" s="21" t="str">
        <f>IF(ISBLANK(Table1[[#This Row],[예약일(확정)]]),"",Table1[[#This Row],[예약일(확정)]]+7)</f>
        <v/>
      </c>
      <c r="P3041" s="20"/>
      <c r="Q3041" s="20"/>
      <c r="R3041" s="20"/>
      <c r="S3041" s="20"/>
      <c r="T3041" s="20"/>
      <c r="U3041" s="19"/>
    </row>
    <row r="3042" spans="1:21" ht="17">
      <c r="A3042" s="18" t="s">
        <v>1317</v>
      </c>
      <c r="B3042" s="57" t="s">
        <v>1316</v>
      </c>
      <c r="C3042" s="56"/>
      <c r="D3042" s="15" t="s">
        <v>269</v>
      </c>
      <c r="E3042" s="11" t="str">
        <f ca="1">IF(AND(J3042&lt;&gt;"", O3042&lt;&gt;"", TODAY() &gt; O3042, N3042=""), "포스팅 지연",
IF(N3042&lt;&gt;"", "포스팅 완료",
IF(M3042=TRUE, "시술 완료",
IF(L3042=TRUE, "콘텐츠 가이드 전송",
IF(NOT(ISBLANK(J3042)), "예약 확정",
IF(I3042=TRUE, "구글폼 회신",
IF(H3042=TRUE, "구글폼 전송",
IF(G3042=TRUE, "거절",
IF(F3042=TRUE, "회신 수신",
"태핑 완료 회신대기")))))
))))</f>
        <v>태핑 완료 회신대기</v>
      </c>
      <c r="F3042" s="13" t="b">
        <v>0</v>
      </c>
      <c r="G3042" s="13" t="b">
        <v>0</v>
      </c>
      <c r="H3042" s="13" t="b">
        <v>0</v>
      </c>
      <c r="I3042" s="13" t="b">
        <f>IF(COUNTIF([1]!Form_Responses1[[#All],[Instagram account
(ex. idenel_official - Do not put "@")]], LOWER(A3042)) &gt; 0, TRUE, FALSE)</f>
        <v>0</v>
      </c>
      <c r="J3042" s="14"/>
      <c r="K3042" s="11"/>
      <c r="L3042" s="13" t="b">
        <v>0</v>
      </c>
      <c r="M3042" s="13" t="b">
        <v>0</v>
      </c>
      <c r="N3042" s="11"/>
      <c r="O3042" s="12" t="str">
        <f>IF(ISBLANK(Table1[[#This Row],[예약일(확정)]]),"",Table1[[#This Row],[예약일(확정)]]+7)</f>
        <v/>
      </c>
      <c r="P3042" s="11"/>
      <c r="Q3042" s="11"/>
      <c r="R3042" s="11"/>
      <c r="S3042" s="11"/>
      <c r="T3042" s="11"/>
      <c r="U3042" s="10"/>
    </row>
    <row r="3043" spans="1:21" ht="17">
      <c r="A3043" s="27" t="s">
        <v>1315</v>
      </c>
      <c r="B3043" s="55" t="s">
        <v>1314</v>
      </c>
      <c r="C3043" s="54"/>
      <c r="D3043" s="24" t="s">
        <v>269</v>
      </c>
      <c r="E3043" s="20" t="str">
        <f ca="1">IF(AND(J3043&lt;&gt;"", O3043&lt;&gt;"", TODAY() &gt; O3043, N3043=""), "포스팅 지연",
IF(N3043&lt;&gt;"", "포스팅 완료",
IF(M3043=TRUE, "시술 완료",
IF(L3043=TRUE, "콘텐츠 가이드 전송",
IF(NOT(ISBLANK(J3043)), "예약 확정",
IF(I3043=TRUE, "구글폼 회신",
IF(H3043=TRUE, "구글폼 전송",
IF(G3043=TRUE, "거절",
IF(F3043=TRUE, "회신 수신",
"태핑 완료 회신대기")))))
))))</f>
        <v>구글폼 전송</v>
      </c>
      <c r="F3043" s="22" t="b">
        <v>1</v>
      </c>
      <c r="G3043" s="22" t="b">
        <v>0</v>
      </c>
      <c r="H3043" s="22" t="b">
        <v>1</v>
      </c>
      <c r="I3043" s="22" t="b">
        <f>IF(COUNTIF([1]!Form_Responses1[[#All],[Instagram account
(ex. idenel_official - Do not put "@")]], LOWER(A3043)) &gt; 0, TRUE, FALSE)</f>
        <v>0</v>
      </c>
      <c r="J3043" s="23"/>
      <c r="K3043" s="20"/>
      <c r="L3043" s="22" t="b">
        <v>0</v>
      </c>
      <c r="M3043" s="22" t="b">
        <v>0</v>
      </c>
      <c r="N3043" s="20"/>
      <c r="O3043" s="21" t="str">
        <f>IF(ISBLANK(Table1[[#This Row],[예약일(확정)]]),"",Table1[[#This Row],[예약일(확정)]]+7)</f>
        <v/>
      </c>
      <c r="P3043" s="20"/>
      <c r="Q3043" s="20"/>
      <c r="R3043" s="20"/>
      <c r="S3043" s="20"/>
      <c r="T3043" s="20"/>
      <c r="U3043" s="19"/>
    </row>
    <row r="3044" spans="1:21" ht="17">
      <c r="A3044" s="18" t="s">
        <v>1313</v>
      </c>
      <c r="B3044" s="57" t="s">
        <v>1312</v>
      </c>
      <c r="C3044" s="56"/>
      <c r="D3044" s="15" t="s">
        <v>269</v>
      </c>
      <c r="E3044" s="11" t="str">
        <f ca="1">IF(AND(J3044&lt;&gt;"", O3044&lt;&gt;"", TODAY() &gt; O3044, N3044=""), "포스팅 지연",
IF(N3044&lt;&gt;"", "포스팅 완료",
IF(M3044=TRUE, "시술 완료",
IF(L3044=TRUE, "콘텐츠 가이드 전송",
IF(NOT(ISBLANK(J3044)), "예약 확정",
IF(I3044=TRUE, "구글폼 회신",
IF(H3044=TRUE, "구글폼 전송",
IF(G3044=TRUE, "거절",
IF(F3044=TRUE, "회신 수신",
"태핑 완료 회신대기")))))
))))</f>
        <v>회신 수신</v>
      </c>
      <c r="F3044" s="13" t="b">
        <v>1</v>
      </c>
      <c r="G3044" s="13" t="b">
        <v>0</v>
      </c>
      <c r="H3044" s="13" t="b">
        <v>0</v>
      </c>
      <c r="I3044" s="13" t="b">
        <f>IF(COUNTIF([1]!Form_Responses1[[#All],[Instagram account
(ex. idenel_official - Do not put "@")]], LOWER(A3044)) &gt; 0, TRUE, FALSE)</f>
        <v>0</v>
      </c>
      <c r="J3044" s="14"/>
      <c r="K3044" s="11"/>
      <c r="L3044" s="13" t="b">
        <v>0</v>
      </c>
      <c r="M3044" s="13" t="b">
        <v>0</v>
      </c>
      <c r="N3044" s="11"/>
      <c r="O3044" s="12" t="str">
        <f>IF(ISBLANK(Table1[[#This Row],[예약일(확정)]]),"",Table1[[#This Row],[예약일(확정)]]+7)</f>
        <v/>
      </c>
      <c r="P3044" s="11"/>
      <c r="Q3044" s="11"/>
      <c r="R3044" s="11"/>
      <c r="S3044" s="11"/>
      <c r="T3044" s="11"/>
      <c r="U3044" s="10"/>
    </row>
    <row r="3045" spans="1:21" ht="17">
      <c r="A3045" s="27" t="s">
        <v>1311</v>
      </c>
      <c r="B3045" s="55" t="s">
        <v>1310</v>
      </c>
      <c r="C3045" s="54"/>
      <c r="D3045" s="24" t="s">
        <v>269</v>
      </c>
      <c r="E3045" s="20" t="str">
        <f ca="1">IF(AND(J3045&lt;&gt;"", O3045&lt;&gt;"", TODAY() &gt; O3045, N3045=""), "포스팅 지연",
IF(N3045&lt;&gt;"", "포스팅 완료",
IF(M3045=TRUE, "시술 완료",
IF(L3045=TRUE, "콘텐츠 가이드 전송",
IF(NOT(ISBLANK(J3045)), "예약 확정",
IF(I3045=TRUE, "구글폼 회신",
IF(H3045=TRUE, "구글폼 전송",
IF(G3045=TRUE, "거절",
IF(F3045=TRUE, "회신 수신",
"태핑 완료 회신대기")))))
))))</f>
        <v>태핑 완료 회신대기</v>
      </c>
      <c r="F3045" s="22" t="b">
        <v>0</v>
      </c>
      <c r="G3045" s="22" t="b">
        <v>0</v>
      </c>
      <c r="H3045" s="22" t="b">
        <v>0</v>
      </c>
      <c r="I3045" s="22" t="b">
        <f>IF(COUNTIF([1]!Form_Responses1[[#All],[Instagram account
(ex. idenel_official - Do not put "@")]], LOWER(A3045)) &gt; 0, TRUE, FALSE)</f>
        <v>0</v>
      </c>
      <c r="J3045" s="23"/>
      <c r="K3045" s="20"/>
      <c r="L3045" s="22" t="b">
        <v>0</v>
      </c>
      <c r="M3045" s="22" t="b">
        <v>0</v>
      </c>
      <c r="N3045" s="20"/>
      <c r="O3045" s="21" t="str">
        <f>IF(ISBLANK(Table1[[#This Row],[예약일(확정)]]),"",Table1[[#This Row],[예약일(확정)]]+7)</f>
        <v/>
      </c>
      <c r="P3045" s="20"/>
      <c r="Q3045" s="20"/>
      <c r="R3045" s="20"/>
      <c r="S3045" s="20"/>
      <c r="T3045" s="20"/>
      <c r="U3045" s="19"/>
    </row>
    <row r="3046" spans="1:21" ht="17">
      <c r="A3046" s="18" t="s">
        <v>1309</v>
      </c>
      <c r="B3046" s="57" t="s">
        <v>1308</v>
      </c>
      <c r="C3046" s="56"/>
      <c r="D3046" s="15" t="s">
        <v>269</v>
      </c>
      <c r="E3046" s="11" t="str">
        <f ca="1">IF(AND(J3046&lt;&gt;"", O3046&lt;&gt;"", TODAY() &gt; O3046, N3046=""), "포스팅 지연",
IF(N3046&lt;&gt;"", "포스팅 완료",
IF(M3046=TRUE, "시술 완료",
IF(L3046=TRUE, "콘텐츠 가이드 전송",
IF(NOT(ISBLANK(J3046)), "예약 확정",
IF(I3046=TRUE, "구글폼 회신",
IF(H3046=TRUE, "구글폼 전송",
IF(G3046=TRUE, "거절",
IF(F3046=TRUE, "회신 수신",
"태핑 완료 회신대기")))))
))))</f>
        <v>구글폼 전송</v>
      </c>
      <c r="F3046" s="13" t="b">
        <v>1</v>
      </c>
      <c r="G3046" s="13" t="b">
        <v>0</v>
      </c>
      <c r="H3046" s="13" t="b">
        <v>1</v>
      </c>
      <c r="I3046" s="13" t="b">
        <f>IF(COUNTIF([1]!Form_Responses1[[#All],[Instagram account
(ex. idenel_official - Do not put "@")]], LOWER(A3046)) &gt; 0, TRUE, FALSE)</f>
        <v>0</v>
      </c>
      <c r="J3046" s="14"/>
      <c r="K3046" s="11"/>
      <c r="L3046" s="13" t="b">
        <v>0</v>
      </c>
      <c r="M3046" s="13" t="b">
        <v>0</v>
      </c>
      <c r="N3046" s="11"/>
      <c r="O3046" s="12" t="str">
        <f>IF(ISBLANK(Table1[[#This Row],[예약일(확정)]]),"",Table1[[#This Row],[예약일(확정)]]+7)</f>
        <v/>
      </c>
      <c r="P3046" s="11"/>
      <c r="Q3046" s="11"/>
      <c r="R3046" s="11"/>
      <c r="S3046" s="11"/>
      <c r="T3046" s="11"/>
      <c r="U3046" s="10"/>
    </row>
    <row r="3047" spans="1:21" ht="17">
      <c r="A3047" s="27" t="s">
        <v>1307</v>
      </c>
      <c r="B3047" s="55" t="s">
        <v>1306</v>
      </c>
      <c r="C3047" s="54"/>
      <c r="D3047" s="24" t="s">
        <v>269</v>
      </c>
      <c r="E3047" s="20" t="str">
        <f ca="1">IF(AND(J3047&lt;&gt;"", O3047&lt;&gt;"", TODAY() &gt; O3047, N3047=""), "포스팅 지연",
IF(N3047&lt;&gt;"", "포스팅 완료",
IF(M3047=TRUE, "시술 완료",
IF(L3047=TRUE, "콘텐츠 가이드 전송",
IF(NOT(ISBLANK(J3047)), "예약 확정",
IF(I3047=TRUE, "구글폼 회신",
IF(H3047=TRUE, "구글폼 전송",
IF(G3047=TRUE, "거절",
IF(F3047=TRUE, "회신 수신",
"태핑 완료 회신대기")))))
))))</f>
        <v>태핑 완료 회신대기</v>
      </c>
      <c r="F3047" s="22" t="b">
        <v>0</v>
      </c>
      <c r="G3047" s="22" t="b">
        <v>0</v>
      </c>
      <c r="H3047" s="22" t="b">
        <v>0</v>
      </c>
      <c r="I3047" s="22" t="b">
        <f>IF(COUNTIF([1]!Form_Responses1[[#All],[Instagram account
(ex. idenel_official - Do not put "@")]], LOWER(A3047)) &gt; 0, TRUE, FALSE)</f>
        <v>0</v>
      </c>
      <c r="J3047" s="23"/>
      <c r="K3047" s="20"/>
      <c r="L3047" s="22" t="b">
        <v>0</v>
      </c>
      <c r="M3047" s="22" t="b">
        <v>0</v>
      </c>
      <c r="N3047" s="20"/>
      <c r="O3047" s="21" t="str">
        <f>IF(ISBLANK(Table1[[#This Row],[예약일(확정)]]),"",Table1[[#This Row],[예약일(확정)]]+7)</f>
        <v/>
      </c>
      <c r="P3047" s="20"/>
      <c r="Q3047" s="20"/>
      <c r="R3047" s="20"/>
      <c r="S3047" s="20"/>
      <c r="T3047" s="20"/>
      <c r="U3047" s="19"/>
    </row>
    <row r="3048" spans="1:21" ht="17">
      <c r="A3048" s="18" t="s">
        <v>1305</v>
      </c>
      <c r="B3048" s="57" t="s">
        <v>1304</v>
      </c>
      <c r="C3048" s="56"/>
      <c r="D3048" s="15" t="s">
        <v>269</v>
      </c>
      <c r="E3048" s="11" t="str">
        <f ca="1">IF(AND(J3048&lt;&gt;"", O3048&lt;&gt;"", TODAY() &gt; O3048, N3048=""), "포스팅 지연",
IF(N3048&lt;&gt;"", "포스팅 완료",
IF(M3048=TRUE, "시술 완료",
IF(L3048=TRUE, "콘텐츠 가이드 전송",
IF(NOT(ISBLANK(J3048)), "예약 확정",
IF(I3048=TRUE, "구글폼 회신",
IF(H3048=TRUE, "구글폼 전송",
IF(G3048=TRUE, "거절",
IF(F3048=TRUE, "회신 수신",
"태핑 완료 회신대기")))))
))))</f>
        <v>회신 수신</v>
      </c>
      <c r="F3048" s="13" t="b">
        <v>1</v>
      </c>
      <c r="G3048" s="13" t="b">
        <v>0</v>
      </c>
      <c r="H3048" s="13" t="b">
        <v>0</v>
      </c>
      <c r="I3048" s="13" t="b">
        <f>IF(COUNTIF([1]!Form_Responses1[[#All],[Instagram account
(ex. idenel_official - Do not put "@")]], LOWER(A3048)) &gt; 0, TRUE, FALSE)</f>
        <v>0</v>
      </c>
      <c r="J3048" s="14"/>
      <c r="K3048" s="11"/>
      <c r="L3048" s="13" t="b">
        <v>0</v>
      </c>
      <c r="M3048" s="13" t="b">
        <v>0</v>
      </c>
      <c r="N3048" s="11"/>
      <c r="O3048" s="12" t="str">
        <f>IF(ISBLANK(Table1[[#This Row],[예약일(확정)]]),"",Table1[[#This Row],[예약일(확정)]]+7)</f>
        <v/>
      </c>
      <c r="P3048" s="11"/>
      <c r="Q3048" s="11"/>
      <c r="R3048" s="11"/>
      <c r="S3048" s="11"/>
      <c r="T3048" s="11"/>
      <c r="U3048" s="10"/>
    </row>
    <row r="3049" spans="1:21" ht="17">
      <c r="A3049" s="27" t="s">
        <v>1303</v>
      </c>
      <c r="B3049" s="55" t="s">
        <v>1302</v>
      </c>
      <c r="C3049" s="54"/>
      <c r="D3049" s="24" t="s">
        <v>269</v>
      </c>
      <c r="E3049" s="20" t="str">
        <f ca="1">IF(AND(J3049&lt;&gt;"", O3049&lt;&gt;"", TODAY() &gt; O3049, N3049=""), "포스팅 지연",
IF(N3049&lt;&gt;"", "포스팅 완료",
IF(M3049=TRUE, "시술 완료",
IF(L3049=TRUE, "콘텐츠 가이드 전송",
IF(NOT(ISBLANK(J3049)), "예약 확정",
IF(I3049=TRUE, "구글폼 회신",
IF(H3049=TRUE, "구글폼 전송",
IF(G3049=TRUE, "거절",
IF(F3049=TRUE, "회신 수신",
"태핑 완료 회신대기")))))
))))</f>
        <v>구글폼 전송</v>
      </c>
      <c r="F3049" s="22" t="b">
        <v>1</v>
      </c>
      <c r="G3049" s="22" t="b">
        <v>0</v>
      </c>
      <c r="H3049" s="22" t="b">
        <v>1</v>
      </c>
      <c r="I3049" s="22" t="b">
        <f>IF(COUNTIF([1]!Form_Responses1[[#All],[Instagram account
(ex. idenel_official - Do not put "@")]], LOWER(A3049)) &gt; 0, TRUE, FALSE)</f>
        <v>0</v>
      </c>
      <c r="J3049" s="23"/>
      <c r="K3049" s="20"/>
      <c r="L3049" s="22" t="b">
        <v>0</v>
      </c>
      <c r="M3049" s="22" t="b">
        <v>0</v>
      </c>
      <c r="N3049" s="20"/>
      <c r="O3049" s="21" t="str">
        <f>IF(ISBLANK(Table1[[#This Row],[예약일(확정)]]),"",Table1[[#This Row],[예약일(확정)]]+7)</f>
        <v/>
      </c>
      <c r="P3049" s="20"/>
      <c r="Q3049" s="20"/>
      <c r="R3049" s="20"/>
      <c r="S3049" s="20"/>
      <c r="T3049" s="20"/>
      <c r="U3049" s="19"/>
    </row>
    <row r="3050" spans="1:21" ht="17">
      <c r="A3050" s="18" t="s">
        <v>1301</v>
      </c>
      <c r="B3050" s="57" t="s">
        <v>1300</v>
      </c>
      <c r="C3050" s="56"/>
      <c r="D3050" s="15" t="s">
        <v>269</v>
      </c>
      <c r="E3050" s="11" t="str">
        <f ca="1">IF(AND(J3050&lt;&gt;"", O3050&lt;&gt;"", TODAY() &gt; O3050, N3050=""), "포스팅 지연",
IF(N3050&lt;&gt;"", "포스팅 완료",
IF(M3050=TRUE, "시술 완료",
IF(L3050=TRUE, "콘텐츠 가이드 전송",
IF(NOT(ISBLANK(J3050)), "예약 확정",
IF(I3050=TRUE, "구글폼 회신",
IF(H3050=TRUE, "구글폼 전송",
IF(G3050=TRUE, "거절",
IF(F3050=TRUE, "회신 수신",
"태핑 완료 회신대기")))))
))))</f>
        <v>태핑 완료 회신대기</v>
      </c>
      <c r="F3050" s="13" t="b">
        <v>0</v>
      </c>
      <c r="G3050" s="13" t="b">
        <v>0</v>
      </c>
      <c r="H3050" s="13" t="b">
        <v>0</v>
      </c>
      <c r="I3050" s="13" t="b">
        <f>IF(COUNTIF([1]!Form_Responses1[[#All],[Instagram account
(ex. idenel_official - Do not put "@")]], LOWER(A3050)) &gt; 0, TRUE, FALSE)</f>
        <v>0</v>
      </c>
      <c r="J3050" s="14"/>
      <c r="K3050" s="11"/>
      <c r="L3050" s="13" t="b">
        <v>0</v>
      </c>
      <c r="M3050" s="13" t="b">
        <v>0</v>
      </c>
      <c r="N3050" s="11"/>
      <c r="O3050" s="12" t="str">
        <f>IF(ISBLANK(Table1[[#This Row],[예약일(확정)]]),"",Table1[[#This Row],[예약일(확정)]]+7)</f>
        <v/>
      </c>
      <c r="P3050" s="11"/>
      <c r="Q3050" s="11"/>
      <c r="R3050" s="11"/>
      <c r="S3050" s="11"/>
      <c r="T3050" s="11"/>
      <c r="U3050" s="10"/>
    </row>
    <row r="3051" spans="1:21" ht="17">
      <c r="A3051" s="27" t="s">
        <v>1299</v>
      </c>
      <c r="B3051" s="55" t="s">
        <v>1298</v>
      </c>
      <c r="C3051" s="54"/>
      <c r="D3051" s="24" t="s">
        <v>269</v>
      </c>
      <c r="E3051" s="20" t="str">
        <f ca="1">IF(AND(J3051&lt;&gt;"", O3051&lt;&gt;"", TODAY() &gt; O3051, N3051=""), "포스팅 지연",
IF(N3051&lt;&gt;"", "포스팅 완료",
IF(M3051=TRUE, "시술 완료",
IF(L3051=TRUE, "콘텐츠 가이드 전송",
IF(NOT(ISBLANK(J3051)), "예약 확정",
IF(I3051=TRUE, "구글폼 회신",
IF(H3051=TRUE, "구글폼 전송",
IF(G3051=TRUE, "거절",
IF(F3051=TRUE, "회신 수신",
"태핑 완료 회신대기")))))
))))</f>
        <v>태핑 완료 회신대기</v>
      </c>
      <c r="F3051" s="22" t="b">
        <v>0</v>
      </c>
      <c r="G3051" s="22" t="b">
        <v>0</v>
      </c>
      <c r="H3051" s="22" t="b">
        <v>0</v>
      </c>
      <c r="I3051" s="22" t="b">
        <f>IF(COUNTIF([1]!Form_Responses1[[#All],[Instagram account
(ex. idenel_official - Do not put "@")]], LOWER(A3051)) &gt; 0, TRUE, FALSE)</f>
        <v>0</v>
      </c>
      <c r="J3051" s="23"/>
      <c r="K3051" s="20"/>
      <c r="L3051" s="22" t="b">
        <v>0</v>
      </c>
      <c r="M3051" s="22" t="b">
        <v>0</v>
      </c>
      <c r="N3051" s="20"/>
      <c r="O3051" s="21" t="str">
        <f>IF(ISBLANK(Table1[[#This Row],[예약일(확정)]]),"",Table1[[#This Row],[예약일(확정)]]+7)</f>
        <v/>
      </c>
      <c r="P3051" s="20"/>
      <c r="Q3051" s="20"/>
      <c r="R3051" s="20"/>
      <c r="S3051" s="20"/>
      <c r="T3051" s="20"/>
      <c r="U3051" s="19"/>
    </row>
    <row r="3052" spans="1:21" ht="17">
      <c r="A3052" s="18" t="s">
        <v>1297</v>
      </c>
      <c r="B3052" s="57" t="s">
        <v>1296</v>
      </c>
      <c r="C3052" s="56"/>
      <c r="D3052" s="15" t="s">
        <v>269</v>
      </c>
      <c r="E3052" s="11" t="str">
        <f ca="1">IF(AND(J3052&lt;&gt;"", O3052&lt;&gt;"", TODAY() &gt; O3052, N3052=""), "포스팅 지연",
IF(N3052&lt;&gt;"", "포스팅 완료",
IF(M3052=TRUE, "시술 완료",
IF(L3052=TRUE, "콘텐츠 가이드 전송",
IF(NOT(ISBLANK(J3052)), "예약 확정",
IF(I3052=TRUE, "구글폼 회신",
IF(H3052=TRUE, "구글폼 전송",
IF(G3052=TRUE, "거절",
IF(F3052=TRUE, "회신 수신",
"태핑 완료 회신대기")))))
))))</f>
        <v>회신 수신</v>
      </c>
      <c r="F3052" s="13" t="b">
        <v>1</v>
      </c>
      <c r="G3052" s="13" t="b">
        <v>0</v>
      </c>
      <c r="H3052" s="13" t="b">
        <v>0</v>
      </c>
      <c r="I3052" s="13" t="b">
        <f>IF(COUNTIF([1]!Form_Responses1[[#All],[Instagram account
(ex. idenel_official - Do not put "@")]], LOWER(A3052)) &gt; 0, TRUE, FALSE)</f>
        <v>0</v>
      </c>
      <c r="J3052" s="14"/>
      <c r="K3052" s="11"/>
      <c r="L3052" s="13" t="b">
        <v>0</v>
      </c>
      <c r="M3052" s="13" t="b">
        <v>0</v>
      </c>
      <c r="N3052" s="11"/>
      <c r="O3052" s="12" t="str">
        <f>IF(ISBLANK(Table1[[#This Row],[예약일(확정)]]),"",Table1[[#This Row],[예약일(확정)]]+7)</f>
        <v/>
      </c>
      <c r="P3052" s="11"/>
      <c r="Q3052" s="11"/>
      <c r="R3052" s="11"/>
      <c r="S3052" s="11"/>
      <c r="T3052" s="11"/>
      <c r="U3052" s="10"/>
    </row>
    <row r="3053" spans="1:21" ht="17">
      <c r="A3053" s="27" t="s">
        <v>1295</v>
      </c>
      <c r="B3053" s="55" t="s">
        <v>1294</v>
      </c>
      <c r="C3053" s="54"/>
      <c r="D3053" s="24" t="s">
        <v>269</v>
      </c>
      <c r="E3053" s="20" t="str">
        <f ca="1">IF(AND(J3053&lt;&gt;"", O3053&lt;&gt;"", TODAY() &gt; O3053, N3053=""), "포스팅 지연",
IF(N3053&lt;&gt;"", "포스팅 완료",
IF(M3053=TRUE, "시술 완료",
IF(L3053=TRUE, "콘텐츠 가이드 전송",
IF(NOT(ISBLANK(J3053)), "예약 확정",
IF(I3053=TRUE, "구글폼 회신",
IF(H3053=TRUE, "구글폼 전송",
IF(G3053=TRUE, "거절",
IF(F3053=TRUE, "회신 수신",
"태핑 완료 회신대기")))))
))))</f>
        <v>태핑 완료 회신대기</v>
      </c>
      <c r="F3053" s="22" t="b">
        <v>0</v>
      </c>
      <c r="G3053" s="22" t="b">
        <v>0</v>
      </c>
      <c r="H3053" s="22" t="b">
        <v>0</v>
      </c>
      <c r="I3053" s="22" t="b">
        <f>IF(COUNTIF([1]!Form_Responses1[[#All],[Instagram account
(ex. idenel_official - Do not put "@")]], LOWER(A3053)) &gt; 0, TRUE, FALSE)</f>
        <v>0</v>
      </c>
      <c r="J3053" s="23"/>
      <c r="K3053" s="20"/>
      <c r="L3053" s="22" t="b">
        <v>0</v>
      </c>
      <c r="M3053" s="22" t="b">
        <v>0</v>
      </c>
      <c r="N3053" s="20"/>
      <c r="O3053" s="21" t="str">
        <f>IF(ISBLANK(Table1[[#This Row],[예약일(확정)]]),"",Table1[[#This Row],[예약일(확정)]]+7)</f>
        <v/>
      </c>
      <c r="P3053" s="20"/>
      <c r="Q3053" s="20"/>
      <c r="R3053" s="20"/>
      <c r="S3053" s="20"/>
      <c r="T3053" s="20"/>
      <c r="U3053" s="19"/>
    </row>
    <row r="3054" spans="1:21" ht="17">
      <c r="A3054" s="18" t="s">
        <v>1293</v>
      </c>
      <c r="B3054" s="57" t="s">
        <v>1292</v>
      </c>
      <c r="C3054" s="56"/>
      <c r="D3054" s="15" t="s">
        <v>269</v>
      </c>
      <c r="E3054" s="11" t="str">
        <f ca="1">IF(AND(J3054&lt;&gt;"", O3054&lt;&gt;"", TODAY() &gt; O3054, N3054=""), "포스팅 지연",
IF(N3054&lt;&gt;"", "포스팅 완료",
IF(M3054=TRUE, "시술 완료",
IF(L3054=TRUE, "콘텐츠 가이드 전송",
IF(NOT(ISBLANK(J3054)), "예약 확정",
IF(I3054=TRUE, "구글폼 회신",
IF(H3054=TRUE, "구글폼 전송",
IF(G3054=TRUE, "거절",
IF(F3054=TRUE, "회신 수신",
"태핑 완료 회신대기")))))
))))</f>
        <v>태핑 완료 회신대기</v>
      </c>
      <c r="F3054" s="13" t="b">
        <v>0</v>
      </c>
      <c r="G3054" s="13" t="b">
        <v>0</v>
      </c>
      <c r="H3054" s="13" t="b">
        <v>0</v>
      </c>
      <c r="I3054" s="13" t="b">
        <f>IF(COUNTIF([1]!Form_Responses1[[#All],[Instagram account
(ex. idenel_official - Do not put "@")]], LOWER(A3054)) &gt; 0, TRUE, FALSE)</f>
        <v>0</v>
      </c>
      <c r="J3054" s="14"/>
      <c r="K3054" s="11"/>
      <c r="L3054" s="13" t="b">
        <v>0</v>
      </c>
      <c r="M3054" s="13" t="b">
        <v>0</v>
      </c>
      <c r="N3054" s="11"/>
      <c r="O3054" s="12" t="str">
        <f>IF(ISBLANK(Table1[[#This Row],[예약일(확정)]]),"",Table1[[#This Row],[예약일(확정)]]+7)</f>
        <v/>
      </c>
      <c r="P3054" s="11"/>
      <c r="Q3054" s="11"/>
      <c r="R3054" s="11"/>
      <c r="S3054" s="11"/>
      <c r="T3054" s="11"/>
      <c r="U3054" s="10"/>
    </row>
    <row r="3055" spans="1:21" ht="17">
      <c r="A3055" s="27" t="s">
        <v>1291</v>
      </c>
      <c r="B3055" s="55" t="s">
        <v>1290</v>
      </c>
      <c r="C3055" s="54"/>
      <c r="D3055" s="24" t="s">
        <v>269</v>
      </c>
      <c r="E3055" s="20" t="str">
        <f ca="1">IF(AND(J3055&lt;&gt;"", O3055&lt;&gt;"", TODAY() &gt; O3055, N3055=""), "포스팅 지연",
IF(N3055&lt;&gt;"", "포스팅 완료",
IF(M3055=TRUE, "시술 완료",
IF(L3055=TRUE, "콘텐츠 가이드 전송",
IF(NOT(ISBLANK(J3055)), "예약 확정",
IF(I3055=TRUE, "구글폼 회신",
IF(H3055=TRUE, "구글폼 전송",
IF(G3055=TRUE, "거절",
IF(F3055=TRUE, "회신 수신",
"태핑 완료 회신대기")))))
))))</f>
        <v>태핑 완료 회신대기</v>
      </c>
      <c r="F3055" s="22" t="b">
        <v>0</v>
      </c>
      <c r="G3055" s="22" t="b">
        <v>0</v>
      </c>
      <c r="H3055" s="22" t="b">
        <v>0</v>
      </c>
      <c r="I3055" s="22" t="b">
        <f>IF(COUNTIF([1]!Form_Responses1[[#All],[Instagram account
(ex. idenel_official - Do not put "@")]], LOWER(A3055)) &gt; 0, TRUE, FALSE)</f>
        <v>0</v>
      </c>
      <c r="J3055" s="23"/>
      <c r="K3055" s="20"/>
      <c r="L3055" s="22" t="b">
        <v>0</v>
      </c>
      <c r="M3055" s="22" t="b">
        <v>0</v>
      </c>
      <c r="N3055" s="20"/>
      <c r="O3055" s="21" t="str">
        <f>IF(ISBLANK(Table1[[#This Row],[예약일(확정)]]),"",Table1[[#This Row],[예약일(확정)]]+7)</f>
        <v/>
      </c>
      <c r="P3055" s="20"/>
      <c r="Q3055" s="20"/>
      <c r="R3055" s="20"/>
      <c r="S3055" s="20"/>
      <c r="T3055" s="20"/>
      <c r="U3055" s="19"/>
    </row>
    <row r="3056" spans="1:21" ht="17">
      <c r="A3056" s="18" t="s">
        <v>1289</v>
      </c>
      <c r="B3056" s="57" t="s">
        <v>1288</v>
      </c>
      <c r="C3056" s="56"/>
      <c r="D3056" s="15" t="s">
        <v>269</v>
      </c>
      <c r="E3056" s="11" t="str">
        <f ca="1">IF(AND(J3056&lt;&gt;"", O3056&lt;&gt;"", TODAY() &gt; O3056, N3056=""), "포스팅 지연",
IF(N3056&lt;&gt;"", "포스팅 완료",
IF(M3056=TRUE, "시술 완료",
IF(L3056=TRUE, "콘텐츠 가이드 전송",
IF(NOT(ISBLANK(J3056)), "예약 확정",
IF(I3056=TRUE, "구글폼 회신",
IF(H3056=TRUE, "구글폼 전송",
IF(G3056=TRUE, "거절",
IF(F3056=TRUE, "회신 수신",
"태핑 완료 회신대기")))))
))))</f>
        <v>태핑 완료 회신대기</v>
      </c>
      <c r="F3056" s="13" t="b">
        <v>0</v>
      </c>
      <c r="G3056" s="13" t="b">
        <v>0</v>
      </c>
      <c r="H3056" s="13" t="b">
        <v>0</v>
      </c>
      <c r="I3056" s="13" t="b">
        <f>IF(COUNTIF([1]!Form_Responses1[[#All],[Instagram account
(ex. idenel_official - Do not put "@")]], LOWER(A3056)) &gt; 0, TRUE, FALSE)</f>
        <v>0</v>
      </c>
      <c r="J3056" s="14"/>
      <c r="K3056" s="11"/>
      <c r="L3056" s="13" t="b">
        <v>0</v>
      </c>
      <c r="M3056" s="13" t="b">
        <v>0</v>
      </c>
      <c r="N3056" s="11"/>
      <c r="O3056" s="12" t="str">
        <f>IF(ISBLANK(Table1[[#This Row],[예약일(확정)]]),"",Table1[[#This Row],[예약일(확정)]]+7)</f>
        <v/>
      </c>
      <c r="P3056" s="11"/>
      <c r="Q3056" s="11"/>
      <c r="R3056" s="11"/>
      <c r="S3056" s="11"/>
      <c r="T3056" s="11"/>
      <c r="U3056" s="10"/>
    </row>
    <row r="3057" spans="1:21" ht="17">
      <c r="A3057" s="27" t="s">
        <v>1287</v>
      </c>
      <c r="B3057" s="55" t="s">
        <v>1286</v>
      </c>
      <c r="C3057" s="54"/>
      <c r="D3057" s="24" t="s">
        <v>269</v>
      </c>
      <c r="E3057" s="20" t="str">
        <f ca="1">IF(AND(J3057&lt;&gt;"", O3057&lt;&gt;"", TODAY() &gt; O3057, N3057=""), "포스팅 지연",
IF(N3057&lt;&gt;"", "포스팅 완료",
IF(M3057=TRUE, "시술 완료",
IF(L3057=TRUE, "콘텐츠 가이드 전송",
IF(NOT(ISBLANK(J3057)), "예약 확정",
IF(I3057=TRUE, "구글폼 회신",
IF(H3057=TRUE, "구글폼 전송",
IF(G3057=TRUE, "거절",
IF(F3057=TRUE, "회신 수신",
"태핑 완료 회신대기")))))
))))</f>
        <v>태핑 완료 회신대기</v>
      </c>
      <c r="F3057" s="22" t="b">
        <v>0</v>
      </c>
      <c r="G3057" s="22" t="b">
        <v>0</v>
      </c>
      <c r="H3057" s="22" t="b">
        <v>0</v>
      </c>
      <c r="I3057" s="22" t="b">
        <f>IF(COUNTIF([1]!Form_Responses1[[#All],[Instagram account
(ex. idenel_official - Do not put "@")]], LOWER(A3057)) &gt; 0, TRUE, FALSE)</f>
        <v>0</v>
      </c>
      <c r="J3057" s="23"/>
      <c r="K3057" s="20"/>
      <c r="L3057" s="22" t="b">
        <v>0</v>
      </c>
      <c r="M3057" s="22" t="b">
        <v>0</v>
      </c>
      <c r="N3057" s="20"/>
      <c r="O3057" s="21" t="str">
        <f>IF(ISBLANK(Table1[[#This Row],[예약일(확정)]]),"",Table1[[#This Row],[예약일(확정)]]+7)</f>
        <v/>
      </c>
      <c r="P3057" s="20"/>
      <c r="Q3057" s="20"/>
      <c r="R3057" s="20"/>
      <c r="S3057" s="20"/>
      <c r="T3057" s="20"/>
      <c r="U3057" s="19"/>
    </row>
    <row r="3058" spans="1:21" ht="17">
      <c r="A3058" s="18" t="s">
        <v>309</v>
      </c>
      <c r="B3058" s="57" t="s">
        <v>1285</v>
      </c>
      <c r="C3058" s="56"/>
      <c r="D3058" s="15" t="s">
        <v>269</v>
      </c>
      <c r="E3058" s="11" t="str">
        <f ca="1">IF(AND(J3058&lt;&gt;"", O3058&lt;&gt;"", TODAY() &gt; O3058, N3058=""), "포스팅 지연",
IF(N3058&lt;&gt;"", "포스팅 완료",
IF(M3058=TRUE, "시술 완료",
IF(L3058=TRUE, "콘텐츠 가이드 전송",
IF(NOT(ISBLANK(J3058)), "예약 확정",
IF(I3058=TRUE, "구글폼 회신",
IF(H3058=TRUE, "구글폼 전송",
IF(G3058=TRUE, "거절",
IF(F3058=TRUE, "회신 수신",
"태핑 완료 회신대기")))))
))))</f>
        <v>회신 수신</v>
      </c>
      <c r="F3058" s="13" t="b">
        <v>1</v>
      </c>
      <c r="G3058" s="13" t="b">
        <v>0</v>
      </c>
      <c r="H3058" s="13" t="b">
        <v>0</v>
      </c>
      <c r="I3058" s="13" t="b">
        <f>IF(COUNTIF([1]!Form_Responses1[[#All],[Instagram account
(ex. idenel_official - Do not put "@")]], LOWER(A3058)) &gt; 0, TRUE, FALSE)</f>
        <v>0</v>
      </c>
      <c r="J3058" s="14"/>
      <c r="K3058" s="11"/>
      <c r="L3058" s="13" t="b">
        <v>0</v>
      </c>
      <c r="M3058" s="13" t="b">
        <v>0</v>
      </c>
      <c r="N3058" s="11"/>
      <c r="O3058" s="12" t="str">
        <f>IF(ISBLANK(Table1[[#This Row],[예약일(확정)]]),"",Table1[[#This Row],[예약일(확정)]]+7)</f>
        <v/>
      </c>
      <c r="P3058" s="11"/>
      <c r="Q3058" s="11"/>
      <c r="R3058" s="11"/>
      <c r="S3058" s="11"/>
      <c r="T3058" s="11"/>
      <c r="U3058" s="10"/>
    </row>
    <row r="3059" spans="1:21" ht="17">
      <c r="A3059" s="27" t="s">
        <v>1284</v>
      </c>
      <c r="B3059" s="55" t="s">
        <v>1283</v>
      </c>
      <c r="C3059" s="54"/>
      <c r="D3059" s="24" t="s">
        <v>269</v>
      </c>
      <c r="E3059" s="20" t="str">
        <f ca="1">IF(AND(J3059&lt;&gt;"", O3059&lt;&gt;"", TODAY() &gt; O3059, N3059=""), "포스팅 지연",
IF(N3059&lt;&gt;"", "포스팅 완료",
IF(M3059=TRUE, "시술 완료",
IF(L3059=TRUE, "콘텐츠 가이드 전송",
IF(NOT(ISBLANK(J3059)), "예약 확정",
IF(I3059=TRUE, "구글폼 회신",
IF(H3059=TRUE, "구글폼 전송",
IF(G3059=TRUE, "거절",
IF(F3059=TRUE, "회신 수신",
"태핑 완료 회신대기")))))
))))</f>
        <v>태핑 완료 회신대기</v>
      </c>
      <c r="F3059" s="22" t="b">
        <v>0</v>
      </c>
      <c r="G3059" s="22" t="b">
        <v>0</v>
      </c>
      <c r="H3059" s="22" t="b">
        <v>0</v>
      </c>
      <c r="I3059" s="22" t="b">
        <f>IF(COUNTIF([1]!Form_Responses1[[#All],[Instagram account
(ex. idenel_official - Do not put "@")]], LOWER(A3059)) &gt; 0, TRUE, FALSE)</f>
        <v>0</v>
      </c>
      <c r="J3059" s="23"/>
      <c r="K3059" s="20"/>
      <c r="L3059" s="22" t="b">
        <v>0</v>
      </c>
      <c r="M3059" s="22" t="b">
        <v>0</v>
      </c>
      <c r="N3059" s="20"/>
      <c r="O3059" s="21" t="str">
        <f>IF(ISBLANK(Table1[[#This Row],[예약일(확정)]]),"",Table1[[#This Row],[예약일(확정)]]+7)</f>
        <v/>
      </c>
      <c r="P3059" s="20"/>
      <c r="Q3059" s="20"/>
      <c r="R3059" s="20"/>
      <c r="S3059" s="20"/>
      <c r="T3059" s="20"/>
      <c r="U3059" s="19"/>
    </row>
    <row r="3060" spans="1:21" ht="17">
      <c r="A3060" s="18" t="s">
        <v>1282</v>
      </c>
      <c r="B3060" s="57" t="s">
        <v>1281</v>
      </c>
      <c r="C3060" s="56"/>
      <c r="D3060" s="15" t="s">
        <v>269</v>
      </c>
      <c r="E3060" s="11" t="str">
        <f ca="1">IF(AND(J3060&lt;&gt;"", O3060&lt;&gt;"", TODAY() &gt; O3060, N3060=""), "포스팅 지연",
IF(N3060&lt;&gt;"", "포스팅 완료",
IF(M3060=TRUE, "시술 완료",
IF(L3060=TRUE, "콘텐츠 가이드 전송",
IF(NOT(ISBLANK(J3060)), "예약 확정",
IF(I3060=TRUE, "구글폼 회신",
IF(H3060=TRUE, "구글폼 전송",
IF(G3060=TRUE, "거절",
IF(F3060=TRUE, "회신 수신",
"태핑 완료 회신대기")))))
))))</f>
        <v>태핑 완료 회신대기</v>
      </c>
      <c r="F3060" s="13" t="b">
        <v>0</v>
      </c>
      <c r="G3060" s="13" t="b">
        <v>0</v>
      </c>
      <c r="H3060" s="13" t="b">
        <v>0</v>
      </c>
      <c r="I3060" s="13" t="b">
        <f>IF(COUNTIF([1]!Form_Responses1[[#All],[Instagram account
(ex. idenel_official - Do not put "@")]], LOWER(A3060)) &gt; 0, TRUE, FALSE)</f>
        <v>0</v>
      </c>
      <c r="J3060" s="14"/>
      <c r="K3060" s="11"/>
      <c r="L3060" s="13" t="b">
        <v>0</v>
      </c>
      <c r="M3060" s="13" t="b">
        <v>0</v>
      </c>
      <c r="N3060" s="11"/>
      <c r="O3060" s="12" t="str">
        <f>IF(ISBLANK(Table1[[#This Row],[예약일(확정)]]),"",Table1[[#This Row],[예약일(확정)]]+7)</f>
        <v/>
      </c>
      <c r="P3060" s="11"/>
      <c r="Q3060" s="11"/>
      <c r="R3060" s="11"/>
      <c r="S3060" s="11"/>
      <c r="T3060" s="11"/>
      <c r="U3060" s="10"/>
    </row>
    <row r="3061" spans="1:21" ht="17">
      <c r="A3061" s="27" t="s">
        <v>1280</v>
      </c>
      <c r="B3061" s="55" t="s">
        <v>1279</v>
      </c>
      <c r="C3061" s="54"/>
      <c r="D3061" s="24" t="s">
        <v>269</v>
      </c>
      <c r="E3061" s="20" t="str">
        <f ca="1">IF(AND(J3061&lt;&gt;"", O3061&lt;&gt;"", TODAY() &gt; O3061, N3061=""), "포스팅 지연",
IF(N3061&lt;&gt;"", "포스팅 완료",
IF(M3061=TRUE, "시술 완료",
IF(L3061=TRUE, "콘텐츠 가이드 전송",
IF(NOT(ISBLANK(J3061)), "예약 확정",
IF(I3061=TRUE, "구글폼 회신",
IF(H3061=TRUE, "구글폼 전송",
IF(G3061=TRUE, "거절",
IF(F3061=TRUE, "회신 수신",
"태핑 완료 회신대기")))))
))))</f>
        <v>회신 수신</v>
      </c>
      <c r="F3061" s="22" t="b">
        <v>1</v>
      </c>
      <c r="G3061" s="22" t="b">
        <v>0</v>
      </c>
      <c r="H3061" s="22" t="b">
        <v>0</v>
      </c>
      <c r="I3061" s="22" t="b">
        <f>IF(COUNTIF([1]!Form_Responses1[[#All],[Instagram account
(ex. idenel_official - Do not put "@")]], LOWER(A3061)) &gt; 0, TRUE, FALSE)</f>
        <v>0</v>
      </c>
      <c r="J3061" s="23"/>
      <c r="K3061" s="20"/>
      <c r="L3061" s="22" t="b">
        <v>0</v>
      </c>
      <c r="M3061" s="22" t="b">
        <v>0</v>
      </c>
      <c r="N3061" s="20"/>
      <c r="O3061" s="21" t="str">
        <f>IF(ISBLANK(Table1[[#This Row],[예약일(확정)]]),"",Table1[[#This Row],[예약일(확정)]]+7)</f>
        <v/>
      </c>
      <c r="P3061" s="20"/>
      <c r="Q3061" s="20"/>
      <c r="R3061" s="20"/>
      <c r="S3061" s="20"/>
      <c r="T3061" s="20"/>
      <c r="U3061" s="19"/>
    </row>
    <row r="3062" spans="1:21" ht="17">
      <c r="A3062" s="18" t="s">
        <v>1278</v>
      </c>
      <c r="B3062" s="57" t="s">
        <v>1277</v>
      </c>
      <c r="C3062" s="56"/>
      <c r="D3062" s="15" t="s">
        <v>269</v>
      </c>
      <c r="E3062" s="11" t="str">
        <f ca="1">IF(AND(J3062&lt;&gt;"", O3062&lt;&gt;"", TODAY() &gt; O3062, N3062=""), "포스팅 지연",
IF(N3062&lt;&gt;"", "포스팅 완료",
IF(M3062=TRUE, "시술 완료",
IF(L3062=TRUE, "콘텐츠 가이드 전송",
IF(NOT(ISBLANK(J3062)), "예약 확정",
IF(I3062=TRUE, "구글폼 회신",
IF(H3062=TRUE, "구글폼 전송",
IF(G3062=TRUE, "거절",
IF(F3062=TRUE, "회신 수신",
"태핑 완료 회신대기")))))
))))</f>
        <v>태핑 완료 회신대기</v>
      </c>
      <c r="F3062" s="13" t="b">
        <v>0</v>
      </c>
      <c r="G3062" s="13" t="b">
        <v>0</v>
      </c>
      <c r="H3062" s="13" t="b">
        <v>0</v>
      </c>
      <c r="I3062" s="13" t="b">
        <f>IF(COUNTIF([1]!Form_Responses1[[#All],[Instagram account
(ex. idenel_official - Do not put "@")]], LOWER(A3062)) &gt; 0, TRUE, FALSE)</f>
        <v>0</v>
      </c>
      <c r="J3062" s="14"/>
      <c r="K3062" s="11"/>
      <c r="L3062" s="13" t="b">
        <v>0</v>
      </c>
      <c r="M3062" s="13" t="b">
        <v>0</v>
      </c>
      <c r="N3062" s="11"/>
      <c r="O3062" s="12" t="str">
        <f>IF(ISBLANK(Table1[[#This Row],[예약일(확정)]]),"",Table1[[#This Row],[예약일(확정)]]+7)</f>
        <v/>
      </c>
      <c r="P3062" s="11"/>
      <c r="Q3062" s="11"/>
      <c r="R3062" s="11"/>
      <c r="S3062" s="11"/>
      <c r="T3062" s="11"/>
      <c r="U3062" s="10"/>
    </row>
    <row r="3063" spans="1:21" ht="17">
      <c r="A3063" s="27" t="s">
        <v>1276</v>
      </c>
      <c r="B3063" s="55" t="s">
        <v>1275</v>
      </c>
      <c r="C3063" s="54"/>
      <c r="D3063" s="24" t="s">
        <v>269</v>
      </c>
      <c r="E3063" s="20" t="str">
        <f ca="1">IF(AND(J3063&lt;&gt;"", O3063&lt;&gt;"", TODAY() &gt; O3063, N3063=""), "포스팅 지연",
IF(N3063&lt;&gt;"", "포스팅 완료",
IF(M3063=TRUE, "시술 완료",
IF(L3063=TRUE, "콘텐츠 가이드 전송",
IF(NOT(ISBLANK(J3063)), "예약 확정",
IF(I3063=TRUE, "구글폼 회신",
IF(H3063=TRUE, "구글폼 전송",
IF(G3063=TRUE, "거절",
IF(F3063=TRUE, "회신 수신",
"태핑 완료 회신대기")))))
))))</f>
        <v>태핑 완료 회신대기</v>
      </c>
      <c r="F3063" s="22" t="b">
        <v>0</v>
      </c>
      <c r="G3063" s="22" t="b">
        <v>0</v>
      </c>
      <c r="H3063" s="22" t="b">
        <v>0</v>
      </c>
      <c r="I3063" s="22" t="b">
        <f>IF(COUNTIF([1]!Form_Responses1[[#All],[Instagram account
(ex. idenel_official - Do not put "@")]], LOWER(A3063)) &gt; 0, TRUE, FALSE)</f>
        <v>0</v>
      </c>
      <c r="J3063" s="23"/>
      <c r="K3063" s="20"/>
      <c r="L3063" s="22" t="b">
        <v>0</v>
      </c>
      <c r="M3063" s="22" t="b">
        <v>0</v>
      </c>
      <c r="N3063" s="20"/>
      <c r="O3063" s="21" t="str">
        <f>IF(ISBLANK(Table1[[#This Row],[예약일(확정)]]),"",Table1[[#This Row],[예약일(확정)]]+7)</f>
        <v/>
      </c>
      <c r="P3063" s="20"/>
      <c r="Q3063" s="20"/>
      <c r="R3063" s="20"/>
      <c r="S3063" s="20"/>
      <c r="T3063" s="20"/>
      <c r="U3063" s="19"/>
    </row>
    <row r="3064" spans="1:21" ht="17">
      <c r="A3064" s="18" t="s">
        <v>1274</v>
      </c>
      <c r="B3064" s="57" t="s">
        <v>1273</v>
      </c>
      <c r="C3064" s="56"/>
      <c r="D3064" s="15" t="s">
        <v>269</v>
      </c>
      <c r="E3064" s="11" t="str">
        <f ca="1">IF(AND(J3064&lt;&gt;"", O3064&lt;&gt;"", TODAY() &gt; O3064, N3064=""), "포스팅 지연",
IF(N3064&lt;&gt;"", "포스팅 완료",
IF(M3064=TRUE, "시술 완료",
IF(L3064=TRUE, "콘텐츠 가이드 전송",
IF(NOT(ISBLANK(J3064)), "예약 확정",
IF(I3064=TRUE, "구글폼 회신",
IF(H3064=TRUE, "구글폼 전송",
IF(G3064=TRUE, "거절",
IF(F3064=TRUE, "회신 수신",
"태핑 완료 회신대기")))))
))))</f>
        <v>태핑 완료 회신대기</v>
      </c>
      <c r="F3064" s="13" t="b">
        <v>0</v>
      </c>
      <c r="G3064" s="13" t="b">
        <v>0</v>
      </c>
      <c r="H3064" s="13" t="b">
        <v>0</v>
      </c>
      <c r="I3064" s="13" t="b">
        <f>IF(COUNTIF([1]!Form_Responses1[[#All],[Instagram account
(ex. idenel_official - Do not put "@")]], LOWER(A3064)) &gt; 0, TRUE, FALSE)</f>
        <v>0</v>
      </c>
      <c r="J3064" s="14"/>
      <c r="K3064" s="11"/>
      <c r="L3064" s="13" t="b">
        <v>0</v>
      </c>
      <c r="M3064" s="13" t="b">
        <v>0</v>
      </c>
      <c r="N3064" s="11"/>
      <c r="O3064" s="12" t="str">
        <f>IF(ISBLANK(Table1[[#This Row],[예약일(확정)]]),"",Table1[[#This Row],[예약일(확정)]]+7)</f>
        <v/>
      </c>
      <c r="P3064" s="11"/>
      <c r="Q3064" s="11"/>
      <c r="R3064" s="11"/>
      <c r="S3064" s="11"/>
      <c r="T3064" s="11"/>
      <c r="U3064" s="10"/>
    </row>
    <row r="3065" spans="1:21" ht="17">
      <c r="A3065" s="27" t="s">
        <v>1272</v>
      </c>
      <c r="B3065" s="55" t="s">
        <v>1271</v>
      </c>
      <c r="C3065" s="54"/>
      <c r="D3065" s="24" t="s">
        <v>269</v>
      </c>
      <c r="E3065" s="20" t="str">
        <f ca="1">IF(AND(J3065&lt;&gt;"", O3065&lt;&gt;"", TODAY() &gt; O3065, N3065=""), "포스팅 지연",
IF(N3065&lt;&gt;"", "포스팅 완료",
IF(M3065=TRUE, "시술 완료",
IF(L3065=TRUE, "콘텐츠 가이드 전송",
IF(NOT(ISBLANK(J3065)), "예약 확정",
IF(I3065=TRUE, "구글폼 회신",
IF(H3065=TRUE, "구글폼 전송",
IF(G3065=TRUE, "거절",
IF(F3065=TRUE, "회신 수신",
"태핑 완료 회신대기")))))
))))</f>
        <v>태핑 완료 회신대기</v>
      </c>
      <c r="F3065" s="22" t="b">
        <v>0</v>
      </c>
      <c r="G3065" s="22" t="b">
        <v>0</v>
      </c>
      <c r="H3065" s="22" t="b">
        <v>0</v>
      </c>
      <c r="I3065" s="22" t="b">
        <f>IF(COUNTIF([1]!Form_Responses1[[#All],[Instagram account
(ex. idenel_official - Do not put "@")]], LOWER(A3065)) &gt; 0, TRUE, FALSE)</f>
        <v>0</v>
      </c>
      <c r="J3065" s="23"/>
      <c r="K3065" s="20"/>
      <c r="L3065" s="22" t="b">
        <v>0</v>
      </c>
      <c r="M3065" s="22" t="b">
        <v>0</v>
      </c>
      <c r="N3065" s="20"/>
      <c r="O3065" s="21" t="str">
        <f>IF(ISBLANK(Table1[[#This Row],[예약일(확정)]]),"",Table1[[#This Row],[예약일(확정)]]+7)</f>
        <v/>
      </c>
      <c r="P3065" s="20"/>
      <c r="Q3065" s="20"/>
      <c r="R3065" s="20"/>
      <c r="S3065" s="20"/>
      <c r="T3065" s="20"/>
      <c r="U3065" s="19"/>
    </row>
    <row r="3066" spans="1:21" ht="17">
      <c r="A3066" s="18" t="s">
        <v>1270</v>
      </c>
      <c r="B3066" s="57" t="s">
        <v>1269</v>
      </c>
      <c r="C3066" s="56"/>
      <c r="D3066" s="15" t="s">
        <v>269</v>
      </c>
      <c r="E3066" s="11" t="str">
        <f ca="1">IF(AND(J3066&lt;&gt;"", O3066&lt;&gt;"", TODAY() &gt; O3066, N3066=""), "포스팅 지연",
IF(N3066&lt;&gt;"", "포스팅 완료",
IF(M3066=TRUE, "시술 완료",
IF(L3066=TRUE, "콘텐츠 가이드 전송",
IF(NOT(ISBLANK(J3066)), "예약 확정",
IF(I3066=TRUE, "구글폼 회신",
IF(H3066=TRUE, "구글폼 전송",
IF(G3066=TRUE, "거절",
IF(F3066=TRUE, "회신 수신",
"태핑 완료 회신대기")))))
))))</f>
        <v>태핑 완료 회신대기</v>
      </c>
      <c r="F3066" s="13" t="b">
        <v>0</v>
      </c>
      <c r="G3066" s="13" t="b">
        <v>0</v>
      </c>
      <c r="H3066" s="13" t="b">
        <v>0</v>
      </c>
      <c r="I3066" s="13" t="b">
        <f>IF(COUNTIF([1]!Form_Responses1[[#All],[Instagram account
(ex. idenel_official - Do not put "@")]], LOWER(A3066)) &gt; 0, TRUE, FALSE)</f>
        <v>0</v>
      </c>
      <c r="J3066" s="14"/>
      <c r="K3066" s="11"/>
      <c r="L3066" s="13" t="b">
        <v>0</v>
      </c>
      <c r="M3066" s="13" t="b">
        <v>0</v>
      </c>
      <c r="N3066" s="11"/>
      <c r="O3066" s="12" t="str">
        <f>IF(ISBLANK(Table1[[#This Row],[예약일(확정)]]),"",Table1[[#This Row],[예약일(확정)]]+7)</f>
        <v/>
      </c>
      <c r="P3066" s="11"/>
      <c r="Q3066" s="11"/>
      <c r="R3066" s="11"/>
      <c r="S3066" s="11"/>
      <c r="T3066" s="11"/>
      <c r="U3066" s="10"/>
    </row>
    <row r="3067" spans="1:21" ht="17">
      <c r="A3067" s="27" t="s">
        <v>806</v>
      </c>
      <c r="B3067" s="55" t="s">
        <v>805</v>
      </c>
      <c r="C3067" s="54"/>
      <c r="D3067" s="24" t="s">
        <v>269</v>
      </c>
      <c r="E3067" s="20" t="str">
        <f ca="1">IF(AND(J3067&lt;&gt;"", O3067&lt;&gt;"", TODAY() &gt; O3067, N3067=""), "포스팅 지연",
IF(N3067&lt;&gt;"", "포스팅 완료",
IF(M3067=TRUE, "시술 완료",
IF(L3067=TRUE, "콘텐츠 가이드 전송",
IF(NOT(ISBLANK(J3067)), "예약 확정",
IF(I3067=TRUE, "구글폼 회신",
IF(H3067=TRUE, "구글폼 전송",
IF(G3067=TRUE, "거절",
IF(F3067=TRUE, "회신 수신",
"태핑 완료 회신대기")))))
))))</f>
        <v>태핑 완료 회신대기</v>
      </c>
      <c r="F3067" s="22" t="b">
        <v>0</v>
      </c>
      <c r="G3067" s="22" t="b">
        <v>0</v>
      </c>
      <c r="H3067" s="22" t="b">
        <v>0</v>
      </c>
      <c r="I3067" s="22" t="b">
        <f>IF(COUNTIF([1]!Form_Responses1[[#All],[Instagram account
(ex. idenel_official - Do not put "@")]], LOWER(A3067)) &gt; 0, TRUE, FALSE)</f>
        <v>0</v>
      </c>
      <c r="J3067" s="23"/>
      <c r="K3067" s="20"/>
      <c r="L3067" s="22" t="b">
        <v>0</v>
      </c>
      <c r="M3067" s="22" t="b">
        <v>0</v>
      </c>
      <c r="N3067" s="20"/>
      <c r="O3067" s="21" t="str">
        <f>IF(ISBLANK(Table1[[#This Row],[예약일(확정)]]),"",Table1[[#This Row],[예약일(확정)]]+7)</f>
        <v/>
      </c>
      <c r="P3067" s="20"/>
      <c r="Q3067" s="20"/>
      <c r="R3067" s="20"/>
      <c r="S3067" s="20"/>
      <c r="T3067" s="20"/>
      <c r="U3067" s="19"/>
    </row>
    <row r="3068" spans="1:21" ht="17">
      <c r="A3068" s="18" t="s">
        <v>1268</v>
      </c>
      <c r="B3068" s="57" t="s">
        <v>1267</v>
      </c>
      <c r="C3068" s="56"/>
      <c r="D3068" s="15" t="s">
        <v>269</v>
      </c>
      <c r="E3068" s="11" t="str">
        <f ca="1">IF(AND(J3068&lt;&gt;"", O3068&lt;&gt;"", TODAY() &gt; O3068, N3068=""), "포스팅 지연",
IF(N3068&lt;&gt;"", "포스팅 완료",
IF(M3068=TRUE, "시술 완료",
IF(L3068=TRUE, "콘텐츠 가이드 전송",
IF(NOT(ISBLANK(J3068)), "예약 확정",
IF(I3068=TRUE, "구글폼 회신",
IF(H3068=TRUE, "구글폼 전송",
IF(G3068=TRUE, "거절",
IF(F3068=TRUE, "회신 수신",
"태핑 완료 회신대기")))))
))))</f>
        <v>콘텐츠 가이드 전송</v>
      </c>
      <c r="F3068" s="13" t="b">
        <v>1</v>
      </c>
      <c r="G3068" s="13" t="b">
        <v>0</v>
      </c>
      <c r="H3068" s="13" t="b">
        <v>1</v>
      </c>
      <c r="I3068" s="13" t="b">
        <f>IF(COUNTIF([1]!Form_Responses1[[#All],[Instagram account
(ex. idenel_official - Do not put "@")]], LOWER(A3068)) &gt; 0, TRUE, FALSE)</f>
        <v>0</v>
      </c>
      <c r="J3068" s="14">
        <v>45932.708333333336</v>
      </c>
      <c r="K3068" s="11" t="s">
        <v>339</v>
      </c>
      <c r="L3068" s="13" t="b">
        <v>1</v>
      </c>
      <c r="M3068" s="13" t="b">
        <v>0</v>
      </c>
      <c r="N3068" s="11"/>
      <c r="O3068" s="12">
        <f>IF(ISBLANK(Table1[[#This Row],[예약일(확정)]]),"",Table1[[#This Row],[예약일(확정)]]+7)</f>
        <v>45939.708333333336</v>
      </c>
      <c r="P3068" s="11" t="s">
        <v>0</v>
      </c>
      <c r="Q3068" s="11"/>
      <c r="R3068" s="11"/>
      <c r="S3068" s="11"/>
      <c r="T3068" s="11"/>
      <c r="U3068" s="10"/>
    </row>
    <row r="3069" spans="1:21" ht="17">
      <c r="A3069" s="27" t="s">
        <v>275</v>
      </c>
      <c r="B3069" s="55" t="s">
        <v>1266</v>
      </c>
      <c r="C3069" s="54"/>
      <c r="D3069" s="24" t="s">
        <v>269</v>
      </c>
      <c r="E3069" s="20" t="str">
        <f ca="1">IF(AND(J3069&lt;&gt;"", O3069&lt;&gt;"", TODAY() &gt; O3069, N3069=""), "포스팅 지연",
IF(N3069&lt;&gt;"", "포스팅 완료",
IF(M3069=TRUE, "시술 완료",
IF(L3069=TRUE, "콘텐츠 가이드 전송",
IF(NOT(ISBLANK(J3069)), "예약 확정",
IF(I3069=TRUE, "구글폼 회신",
IF(H3069=TRUE, "구글폼 전송",
IF(G3069=TRUE, "거절",
IF(F3069=TRUE, "회신 수신",
"태핑 완료 회신대기")))))
))))</f>
        <v>태핑 완료 회신대기</v>
      </c>
      <c r="F3069" s="22" t="b">
        <v>0</v>
      </c>
      <c r="G3069" s="22" t="b">
        <v>0</v>
      </c>
      <c r="H3069" s="22" t="b">
        <v>0</v>
      </c>
      <c r="I3069" s="22" t="b">
        <f>IF(COUNTIF([1]!Form_Responses1[[#All],[Instagram account
(ex. idenel_official - Do not put "@")]], LOWER(A3069)) &gt; 0, TRUE, FALSE)</f>
        <v>0</v>
      </c>
      <c r="J3069" s="23"/>
      <c r="K3069" s="20"/>
      <c r="L3069" s="22" t="b">
        <v>0</v>
      </c>
      <c r="M3069" s="22" t="b">
        <v>0</v>
      </c>
      <c r="N3069" s="20"/>
      <c r="O3069" s="21" t="str">
        <f>IF(ISBLANK(Table1[[#This Row],[예약일(확정)]]),"",Table1[[#This Row],[예약일(확정)]]+7)</f>
        <v/>
      </c>
      <c r="P3069" s="20"/>
      <c r="Q3069" s="20"/>
      <c r="R3069" s="20"/>
      <c r="S3069" s="20"/>
      <c r="T3069" s="20"/>
      <c r="U3069" s="19"/>
    </row>
    <row r="3070" spans="1:21" ht="17">
      <c r="A3070" s="18" t="s">
        <v>1265</v>
      </c>
      <c r="B3070" s="57" t="s">
        <v>1264</v>
      </c>
      <c r="C3070" s="56"/>
      <c r="D3070" s="15" t="s">
        <v>269</v>
      </c>
      <c r="E3070" s="11" t="str">
        <f ca="1">IF(AND(J3070&lt;&gt;"", O3070&lt;&gt;"", TODAY() &gt; O3070, N3070=""), "포스팅 지연",
IF(N3070&lt;&gt;"", "포스팅 완료",
IF(M3070=TRUE, "시술 완료",
IF(L3070=TRUE, "콘텐츠 가이드 전송",
IF(NOT(ISBLANK(J3070)), "예약 확정",
IF(I3070=TRUE, "구글폼 회신",
IF(H3070=TRUE, "구글폼 전송",
IF(G3070=TRUE, "거절",
IF(F3070=TRUE, "회신 수신",
"태핑 완료 회신대기")))))
))))</f>
        <v>태핑 완료 회신대기</v>
      </c>
      <c r="F3070" s="13" t="b">
        <v>0</v>
      </c>
      <c r="G3070" s="13" t="b">
        <v>0</v>
      </c>
      <c r="H3070" s="13" t="b">
        <v>0</v>
      </c>
      <c r="I3070" s="13" t="b">
        <f>IF(COUNTIF([1]!Form_Responses1[[#All],[Instagram account
(ex. idenel_official - Do not put "@")]], LOWER(A3070)) &gt; 0, TRUE, FALSE)</f>
        <v>0</v>
      </c>
      <c r="J3070" s="14"/>
      <c r="K3070" s="11"/>
      <c r="L3070" s="13" t="b">
        <v>0</v>
      </c>
      <c r="M3070" s="13" t="b">
        <v>0</v>
      </c>
      <c r="N3070" s="11"/>
      <c r="O3070" s="12" t="str">
        <f>IF(ISBLANK(Table1[[#This Row],[예약일(확정)]]),"",Table1[[#This Row],[예약일(확정)]]+7)</f>
        <v/>
      </c>
      <c r="P3070" s="11"/>
      <c r="Q3070" s="11"/>
      <c r="R3070" s="11"/>
      <c r="S3070" s="11"/>
      <c r="T3070" s="11"/>
      <c r="U3070" s="10"/>
    </row>
    <row r="3071" spans="1:21" ht="17">
      <c r="A3071" s="27" t="s">
        <v>1263</v>
      </c>
      <c r="B3071" s="55" t="s">
        <v>1262</v>
      </c>
      <c r="C3071" s="54"/>
      <c r="D3071" s="24" t="s">
        <v>269</v>
      </c>
      <c r="E3071" s="20" t="str">
        <f ca="1">IF(AND(J3071&lt;&gt;"", O3071&lt;&gt;"", TODAY() &gt; O3071, N3071=""), "포스팅 지연",
IF(N3071&lt;&gt;"", "포스팅 완료",
IF(M3071=TRUE, "시술 완료",
IF(L3071=TRUE, "콘텐츠 가이드 전송",
IF(NOT(ISBLANK(J3071)), "예약 확정",
IF(I3071=TRUE, "구글폼 회신",
IF(H3071=TRUE, "구글폼 전송",
IF(G3071=TRUE, "거절",
IF(F3071=TRUE, "회신 수신",
"태핑 완료 회신대기")))))
))))</f>
        <v>회신 수신</v>
      </c>
      <c r="F3071" s="22" t="b">
        <v>1</v>
      </c>
      <c r="G3071" s="22" t="b">
        <v>0</v>
      </c>
      <c r="H3071" s="22" t="b">
        <v>0</v>
      </c>
      <c r="I3071" s="22" t="b">
        <f>IF(COUNTIF([1]!Form_Responses1[[#All],[Instagram account
(ex. idenel_official - Do not put "@")]], LOWER(A3071)) &gt; 0, TRUE, FALSE)</f>
        <v>0</v>
      </c>
      <c r="J3071" s="23"/>
      <c r="K3071" s="20"/>
      <c r="L3071" s="22" t="b">
        <v>0</v>
      </c>
      <c r="M3071" s="22" t="b">
        <v>0</v>
      </c>
      <c r="N3071" s="20"/>
      <c r="O3071" s="21" t="str">
        <f>IF(ISBLANK(Table1[[#This Row],[예약일(확정)]]),"",Table1[[#This Row],[예약일(확정)]]+7)</f>
        <v/>
      </c>
      <c r="P3071" s="20"/>
      <c r="Q3071" s="20"/>
      <c r="R3071" s="20"/>
      <c r="S3071" s="20"/>
      <c r="T3071" s="20"/>
      <c r="U3071" s="19"/>
    </row>
    <row r="3072" spans="1:21" ht="17">
      <c r="A3072" s="52" t="s">
        <v>1261</v>
      </c>
      <c r="B3072" s="57"/>
      <c r="C3072" s="56"/>
      <c r="D3072" s="15" t="s">
        <v>269</v>
      </c>
      <c r="E3072" s="11" t="str">
        <f ca="1">IF(AND(J3072&lt;&gt;"", O3072&lt;&gt;"", TODAY() &gt; O3072, N3072=""), "포스팅 지연",
IF(N3072&lt;&gt;"", "포스팅 완료",
IF(M3072=TRUE, "시술 완료",
IF(L3072=TRUE, "콘텐츠 가이드 전송",
IF(NOT(ISBLANK(J3072)), "예약 확정",
IF(I3072=TRUE, "구글폼 회신",
IF(H3072=TRUE, "구글폼 전송",
IF(G3072=TRUE, "거절",
IF(F3072=TRUE, "회신 수신",
"태핑 완료 회신대기")))))
))))</f>
        <v>태핑 완료 회신대기</v>
      </c>
      <c r="F3072" s="13" t="b">
        <v>0</v>
      </c>
      <c r="G3072" s="13" t="b">
        <v>0</v>
      </c>
      <c r="H3072" s="13" t="b">
        <v>0</v>
      </c>
      <c r="I3072" s="13" t="b">
        <f>IF(COUNTIF([1]!Form_Responses1[[#All],[Instagram account
(ex. idenel_official - Do not put "@")]], LOWER(A3072)) &gt; 0, TRUE, FALSE)</f>
        <v>0</v>
      </c>
      <c r="J3072" s="14"/>
      <c r="K3072" s="11"/>
      <c r="L3072" s="13" t="b">
        <v>0</v>
      </c>
      <c r="M3072" s="13" t="b">
        <v>0</v>
      </c>
      <c r="N3072" s="11"/>
      <c r="O3072" s="12" t="str">
        <f>IF(ISBLANK(Table1[[#This Row],[예약일(확정)]]),"",Table1[[#This Row],[예약일(확정)]]+7)</f>
        <v/>
      </c>
      <c r="P3072" s="11"/>
      <c r="Q3072" s="11"/>
      <c r="R3072" s="11"/>
      <c r="S3072" s="11"/>
      <c r="T3072" s="11"/>
      <c r="U3072" s="10"/>
    </row>
    <row r="3073" spans="1:21" ht="17">
      <c r="A3073" s="27" t="s">
        <v>1260</v>
      </c>
      <c r="B3073" s="55" t="s">
        <v>1259</v>
      </c>
      <c r="C3073" s="54"/>
      <c r="D3073" s="24" t="s">
        <v>269</v>
      </c>
      <c r="E3073" s="20" t="str">
        <f ca="1">IF(AND(J3073&lt;&gt;"", O3073&lt;&gt;"", TODAY() &gt; O3073, N3073=""), "포스팅 지연",
IF(N3073&lt;&gt;"", "포스팅 완료",
IF(M3073=TRUE, "시술 완료",
IF(L3073=TRUE, "콘텐츠 가이드 전송",
IF(NOT(ISBLANK(J3073)), "예약 확정",
IF(I3073=TRUE, "구글폼 회신",
IF(H3073=TRUE, "구글폼 전송",
IF(G3073=TRUE, "거절",
IF(F3073=TRUE, "회신 수신",
"태핑 완료 회신대기")))))
))))</f>
        <v>포스팅 완료</v>
      </c>
      <c r="F3073" s="22" t="b">
        <v>1</v>
      </c>
      <c r="G3073" s="22" t="b">
        <v>0</v>
      </c>
      <c r="H3073" s="22" t="b">
        <v>1</v>
      </c>
      <c r="I3073" s="22" t="b">
        <f>IF(COUNTIF([1]!Form_Responses1[[#All],[Instagram account
(ex. idenel_official - Do not put "@")]], LOWER(A3073)) &gt; 0, TRUE, FALSE)</f>
        <v>0</v>
      </c>
      <c r="J3073" s="23">
        <v>45902.729166666664</v>
      </c>
      <c r="K3073" s="20" t="s">
        <v>111</v>
      </c>
      <c r="L3073" s="22" t="b">
        <v>1</v>
      </c>
      <c r="M3073" s="22" t="b">
        <v>0</v>
      </c>
      <c r="N3073" s="33" t="s">
        <v>1258</v>
      </c>
      <c r="O3073" s="21">
        <f>IF(ISBLANK(Table1[[#This Row],[예약일(확정)]]),"",Table1[[#This Row],[예약일(확정)]]+7)</f>
        <v>45909.729166666664</v>
      </c>
      <c r="P3073" s="20" t="s">
        <v>0</v>
      </c>
      <c r="Q3073" s="20"/>
      <c r="R3073" s="20"/>
      <c r="S3073" s="20"/>
      <c r="T3073" s="20"/>
      <c r="U3073" s="19"/>
    </row>
    <row r="3074" spans="1:21" ht="17">
      <c r="A3074" s="18" t="s">
        <v>1257</v>
      </c>
      <c r="B3074" s="57" t="s">
        <v>1256</v>
      </c>
      <c r="C3074" s="56"/>
      <c r="D3074" s="15" t="s">
        <v>269</v>
      </c>
      <c r="E3074" s="11" t="str">
        <f ca="1">IF(AND(J3074&lt;&gt;"", O3074&lt;&gt;"", TODAY() &gt; O3074, N3074=""), "포스팅 지연",
IF(N3074&lt;&gt;"", "포스팅 완료",
IF(M3074=TRUE, "시술 완료",
IF(L3074=TRUE, "콘텐츠 가이드 전송",
IF(NOT(ISBLANK(J3074)), "예약 확정",
IF(I3074=TRUE, "구글폼 회신",
IF(H3074=TRUE, "구글폼 전송",
IF(G3074=TRUE, "거절",
IF(F3074=TRUE, "회신 수신",
"태핑 완료 회신대기")))))
))))</f>
        <v>태핑 완료 회신대기</v>
      </c>
      <c r="F3074" s="13" t="b">
        <v>0</v>
      </c>
      <c r="G3074" s="13" t="b">
        <v>0</v>
      </c>
      <c r="H3074" s="13" t="b">
        <v>0</v>
      </c>
      <c r="I3074" s="13" t="b">
        <f>IF(COUNTIF([1]!Form_Responses1[[#All],[Instagram account
(ex. idenel_official - Do not put "@")]], LOWER(A3074)) &gt; 0, TRUE, FALSE)</f>
        <v>0</v>
      </c>
      <c r="J3074" s="14"/>
      <c r="K3074" s="11"/>
      <c r="L3074" s="13" t="b">
        <v>0</v>
      </c>
      <c r="M3074" s="13" t="b">
        <v>0</v>
      </c>
      <c r="N3074" s="11"/>
      <c r="O3074" s="12" t="str">
        <f>IF(ISBLANK(Table1[[#This Row],[예약일(확정)]]),"",Table1[[#This Row],[예약일(확정)]]+7)</f>
        <v/>
      </c>
      <c r="P3074" s="11"/>
      <c r="Q3074" s="11"/>
      <c r="R3074" s="11"/>
      <c r="S3074" s="11"/>
      <c r="T3074" s="11"/>
      <c r="U3074" s="10"/>
    </row>
    <row r="3075" spans="1:21" ht="17">
      <c r="A3075" s="27" t="s">
        <v>1255</v>
      </c>
      <c r="B3075" s="55" t="s">
        <v>1254</v>
      </c>
      <c r="C3075" s="54"/>
      <c r="D3075" s="24" t="s">
        <v>269</v>
      </c>
      <c r="E3075" s="20" t="str">
        <f ca="1">IF(AND(J3075&lt;&gt;"", O3075&lt;&gt;"", TODAY() &gt; O3075, N3075=""), "포스팅 지연",
IF(N3075&lt;&gt;"", "포스팅 완료",
IF(M3075=TRUE, "시술 완료",
IF(L3075=TRUE, "콘텐츠 가이드 전송",
IF(NOT(ISBLANK(J3075)), "예약 확정",
IF(I3075=TRUE, "구글폼 회신",
IF(H3075=TRUE, "구글폼 전송",
IF(G3075=TRUE, "거절",
IF(F3075=TRUE, "회신 수신",
"태핑 완료 회신대기")))))
))))</f>
        <v>태핑 완료 회신대기</v>
      </c>
      <c r="F3075" s="22" t="b">
        <v>0</v>
      </c>
      <c r="G3075" s="22" t="b">
        <v>0</v>
      </c>
      <c r="H3075" s="22" t="b">
        <v>0</v>
      </c>
      <c r="I3075" s="22" t="b">
        <f>IF(COUNTIF([1]!Form_Responses1[[#All],[Instagram account
(ex. idenel_official - Do not put "@")]], LOWER(A3075)) &gt; 0, TRUE, FALSE)</f>
        <v>0</v>
      </c>
      <c r="J3075" s="23"/>
      <c r="K3075" s="20"/>
      <c r="L3075" s="22" t="b">
        <v>0</v>
      </c>
      <c r="M3075" s="22" t="b">
        <v>0</v>
      </c>
      <c r="N3075" s="20"/>
      <c r="O3075" s="21" t="str">
        <f>IF(ISBLANK(Table1[[#This Row],[예약일(확정)]]),"",Table1[[#This Row],[예약일(확정)]]+7)</f>
        <v/>
      </c>
      <c r="P3075" s="20"/>
      <c r="Q3075" s="20"/>
      <c r="R3075" s="20"/>
      <c r="S3075" s="20"/>
      <c r="T3075" s="20"/>
      <c r="U3075" s="19"/>
    </row>
    <row r="3076" spans="1:21" ht="17">
      <c r="A3076" s="18" t="s">
        <v>1253</v>
      </c>
      <c r="B3076" s="57" t="s">
        <v>1252</v>
      </c>
      <c r="C3076" s="56"/>
      <c r="D3076" s="15" t="s">
        <v>269</v>
      </c>
      <c r="E3076" s="11" t="str">
        <f ca="1">IF(AND(J3076&lt;&gt;"", O3076&lt;&gt;"", TODAY() &gt; O3076, N3076=""), "포스팅 지연",
IF(N3076&lt;&gt;"", "포스팅 완료",
IF(M3076=TRUE, "시술 완료",
IF(L3076=TRUE, "콘텐츠 가이드 전송",
IF(NOT(ISBLANK(J3076)), "예약 확정",
IF(I3076=TRUE, "구글폼 회신",
IF(H3076=TRUE, "구글폼 전송",
IF(G3076=TRUE, "거절",
IF(F3076=TRUE, "회신 수신",
"태핑 완료 회신대기")))))
))))</f>
        <v>태핑 완료 회신대기</v>
      </c>
      <c r="F3076" s="13" t="b">
        <v>0</v>
      </c>
      <c r="G3076" s="13" t="b">
        <v>0</v>
      </c>
      <c r="H3076" s="13" t="b">
        <v>0</v>
      </c>
      <c r="I3076" s="13" t="b">
        <f>IF(COUNTIF([1]!Form_Responses1[[#All],[Instagram account
(ex. idenel_official - Do not put "@")]], LOWER(A3076)) &gt; 0, TRUE, FALSE)</f>
        <v>0</v>
      </c>
      <c r="J3076" s="14"/>
      <c r="K3076" s="11"/>
      <c r="L3076" s="13" t="b">
        <v>0</v>
      </c>
      <c r="M3076" s="13" t="b">
        <v>0</v>
      </c>
      <c r="N3076" s="11"/>
      <c r="O3076" s="12" t="str">
        <f>IF(ISBLANK(Table1[[#This Row],[예약일(확정)]]),"",Table1[[#This Row],[예약일(확정)]]+7)</f>
        <v/>
      </c>
      <c r="P3076" s="11"/>
      <c r="Q3076" s="11"/>
      <c r="R3076" s="11"/>
      <c r="S3076" s="11"/>
      <c r="T3076" s="11"/>
      <c r="U3076" s="10"/>
    </row>
    <row r="3077" spans="1:21" ht="17">
      <c r="A3077" s="27" t="s">
        <v>1251</v>
      </c>
      <c r="B3077" s="55" t="s">
        <v>1250</v>
      </c>
      <c r="C3077" s="54"/>
      <c r="D3077" s="24" t="s">
        <v>269</v>
      </c>
      <c r="E3077" s="20" t="str">
        <f ca="1">IF(AND(J3077&lt;&gt;"", O3077&lt;&gt;"", TODAY() &gt; O3077, N3077=""), "포스팅 지연",
IF(N3077&lt;&gt;"", "포스팅 완료",
IF(M3077=TRUE, "시술 완료",
IF(L3077=TRUE, "콘텐츠 가이드 전송",
IF(NOT(ISBLANK(J3077)), "예약 확정",
IF(I3077=TRUE, "구글폼 회신",
IF(H3077=TRUE, "구글폼 전송",
IF(G3077=TRUE, "거절",
IF(F3077=TRUE, "회신 수신",
"태핑 완료 회신대기")))))
))))</f>
        <v>태핑 완료 회신대기</v>
      </c>
      <c r="F3077" s="22" t="b">
        <v>0</v>
      </c>
      <c r="G3077" s="22" t="b">
        <v>0</v>
      </c>
      <c r="H3077" s="22" t="b">
        <v>0</v>
      </c>
      <c r="I3077" s="22" t="b">
        <f>IF(COUNTIF([1]!Form_Responses1[[#All],[Instagram account
(ex. idenel_official - Do not put "@")]], LOWER(A3077)) &gt; 0, TRUE, FALSE)</f>
        <v>0</v>
      </c>
      <c r="J3077" s="23"/>
      <c r="K3077" s="20"/>
      <c r="L3077" s="22" t="b">
        <v>0</v>
      </c>
      <c r="M3077" s="22" t="b">
        <v>0</v>
      </c>
      <c r="N3077" s="20"/>
      <c r="O3077" s="21" t="str">
        <f>IF(ISBLANK(Table1[[#This Row],[예약일(확정)]]),"",Table1[[#This Row],[예약일(확정)]]+7)</f>
        <v/>
      </c>
      <c r="P3077" s="20"/>
      <c r="Q3077" s="20"/>
      <c r="R3077" s="20"/>
      <c r="S3077" s="20"/>
      <c r="T3077" s="20"/>
      <c r="U3077" s="19"/>
    </row>
    <row r="3078" spans="1:21" ht="17">
      <c r="A3078" s="18" t="s">
        <v>1249</v>
      </c>
      <c r="B3078" s="57" t="s">
        <v>1248</v>
      </c>
      <c r="C3078" s="56"/>
      <c r="D3078" s="15" t="s">
        <v>269</v>
      </c>
      <c r="E3078" s="11" t="str">
        <f ca="1">IF(AND(J3078&lt;&gt;"", O3078&lt;&gt;"", TODAY() &gt; O3078, N3078=""), "포스팅 지연",
IF(N3078&lt;&gt;"", "포스팅 완료",
IF(M3078=TRUE, "시술 완료",
IF(L3078=TRUE, "콘텐츠 가이드 전송",
IF(NOT(ISBLANK(J3078)), "예약 확정",
IF(I3078=TRUE, "구글폼 회신",
IF(H3078=TRUE, "구글폼 전송",
IF(G3078=TRUE, "거절",
IF(F3078=TRUE, "회신 수신",
"태핑 완료 회신대기")))))
))))</f>
        <v>회신 수신</v>
      </c>
      <c r="F3078" s="13" t="b">
        <v>1</v>
      </c>
      <c r="G3078" s="13" t="b">
        <v>0</v>
      </c>
      <c r="H3078" s="13" t="b">
        <v>0</v>
      </c>
      <c r="I3078" s="13" t="b">
        <f>IF(COUNTIF([1]!Form_Responses1[[#All],[Instagram account
(ex. idenel_official - Do not put "@")]], LOWER(A3078)) &gt; 0, TRUE, FALSE)</f>
        <v>0</v>
      </c>
      <c r="J3078" s="14"/>
      <c r="K3078" s="11"/>
      <c r="L3078" s="13" t="b">
        <v>0</v>
      </c>
      <c r="M3078" s="13" t="b">
        <v>0</v>
      </c>
      <c r="N3078" s="11"/>
      <c r="O3078" s="12" t="str">
        <f>IF(ISBLANK(Table1[[#This Row],[예약일(확정)]]),"",Table1[[#This Row],[예약일(확정)]]+7)</f>
        <v/>
      </c>
      <c r="P3078" s="11"/>
      <c r="Q3078" s="11"/>
      <c r="R3078" s="11"/>
      <c r="S3078" s="11"/>
      <c r="T3078" s="11"/>
      <c r="U3078" s="10"/>
    </row>
    <row r="3079" spans="1:21" ht="17">
      <c r="A3079" s="27" t="s">
        <v>1247</v>
      </c>
      <c r="B3079" s="55" t="s">
        <v>1246</v>
      </c>
      <c r="C3079" s="54"/>
      <c r="D3079" s="24" t="s">
        <v>269</v>
      </c>
      <c r="E3079" s="20" t="str">
        <f ca="1">IF(AND(J3079&lt;&gt;"", O3079&lt;&gt;"", TODAY() &gt; O3079, N3079=""), "포스팅 지연",
IF(N3079&lt;&gt;"", "포스팅 완료",
IF(M3079=TRUE, "시술 완료",
IF(L3079=TRUE, "콘텐츠 가이드 전송",
IF(NOT(ISBLANK(J3079)), "예약 확정",
IF(I3079=TRUE, "구글폼 회신",
IF(H3079=TRUE, "구글폼 전송",
IF(G3079=TRUE, "거절",
IF(F3079=TRUE, "회신 수신",
"태핑 완료 회신대기")))))
))))</f>
        <v>태핑 완료 회신대기</v>
      </c>
      <c r="F3079" s="22" t="b">
        <v>0</v>
      </c>
      <c r="G3079" s="22" t="b">
        <v>0</v>
      </c>
      <c r="H3079" s="22" t="b">
        <v>0</v>
      </c>
      <c r="I3079" s="22" t="b">
        <f>IF(COUNTIF([1]!Form_Responses1[[#All],[Instagram account
(ex. idenel_official - Do not put "@")]], LOWER(A3079)) &gt; 0, TRUE, FALSE)</f>
        <v>0</v>
      </c>
      <c r="J3079" s="23"/>
      <c r="K3079" s="20"/>
      <c r="L3079" s="22" t="b">
        <v>0</v>
      </c>
      <c r="M3079" s="22" t="b">
        <v>0</v>
      </c>
      <c r="N3079" s="20"/>
      <c r="O3079" s="21" t="str">
        <f>IF(ISBLANK(Table1[[#This Row],[예약일(확정)]]),"",Table1[[#This Row],[예약일(확정)]]+7)</f>
        <v/>
      </c>
      <c r="P3079" s="20"/>
      <c r="Q3079" s="20"/>
      <c r="R3079" s="20"/>
      <c r="S3079" s="20"/>
      <c r="T3079" s="20"/>
      <c r="U3079" s="19"/>
    </row>
    <row r="3080" spans="1:21" ht="17">
      <c r="A3080" s="18" t="s">
        <v>1245</v>
      </c>
      <c r="B3080" s="57" t="s">
        <v>1244</v>
      </c>
      <c r="C3080" s="56"/>
      <c r="D3080" s="15" t="s">
        <v>269</v>
      </c>
      <c r="E3080" s="11" t="str">
        <f ca="1">IF(AND(J3080&lt;&gt;"", O3080&lt;&gt;"", TODAY() &gt; O3080, N3080=""), "포스팅 지연",
IF(N3080&lt;&gt;"", "포스팅 완료",
IF(M3080=TRUE, "시술 완료",
IF(L3080=TRUE, "콘텐츠 가이드 전송",
IF(NOT(ISBLANK(J3080)), "예약 확정",
IF(I3080=TRUE, "구글폼 회신",
IF(H3080=TRUE, "구글폼 전송",
IF(G3080=TRUE, "거절",
IF(F3080=TRUE, "회신 수신",
"태핑 완료 회신대기")))))
))))</f>
        <v>회신 수신</v>
      </c>
      <c r="F3080" s="13" t="b">
        <v>1</v>
      </c>
      <c r="G3080" s="13" t="b">
        <v>0</v>
      </c>
      <c r="H3080" s="13" t="b">
        <v>0</v>
      </c>
      <c r="I3080" s="13" t="b">
        <f>IF(COUNTIF([1]!Form_Responses1[[#All],[Instagram account
(ex. idenel_official - Do not put "@")]], LOWER(A3080)) &gt; 0, TRUE, FALSE)</f>
        <v>0</v>
      </c>
      <c r="J3080" s="14"/>
      <c r="K3080" s="11"/>
      <c r="L3080" s="13" t="b">
        <v>0</v>
      </c>
      <c r="M3080" s="13" t="b">
        <v>0</v>
      </c>
      <c r="N3080" s="11"/>
      <c r="O3080" s="12" t="str">
        <f>IF(ISBLANK(Table1[[#This Row],[예약일(확정)]]),"",Table1[[#This Row],[예약일(확정)]]+7)</f>
        <v/>
      </c>
      <c r="P3080" s="11"/>
      <c r="Q3080" s="11"/>
      <c r="R3080" s="11"/>
      <c r="S3080" s="11"/>
      <c r="T3080" s="11"/>
      <c r="U3080" s="10"/>
    </row>
    <row r="3081" spans="1:21" ht="17">
      <c r="A3081" s="27" t="s">
        <v>1243</v>
      </c>
      <c r="B3081" s="55" t="s">
        <v>1242</v>
      </c>
      <c r="C3081" s="54"/>
      <c r="D3081" s="24" t="s">
        <v>269</v>
      </c>
      <c r="E3081" s="20" t="str">
        <f ca="1">IF(AND(J3081&lt;&gt;"", O3081&lt;&gt;"", TODAY() &gt; O3081, N3081=""), "포스팅 지연",
IF(N3081&lt;&gt;"", "포스팅 완료",
IF(M3081=TRUE, "시술 완료",
IF(L3081=TRUE, "콘텐츠 가이드 전송",
IF(NOT(ISBLANK(J3081)), "예약 확정",
IF(I3081=TRUE, "구글폼 회신",
IF(H3081=TRUE, "구글폼 전송",
IF(G3081=TRUE, "거절",
IF(F3081=TRUE, "회신 수신",
"태핑 완료 회신대기")))))
))))</f>
        <v>태핑 완료 회신대기</v>
      </c>
      <c r="F3081" s="22" t="b">
        <v>0</v>
      </c>
      <c r="G3081" s="22" t="b">
        <v>0</v>
      </c>
      <c r="H3081" s="22" t="b">
        <v>0</v>
      </c>
      <c r="I3081" s="22" t="b">
        <f>IF(COUNTIF([1]!Form_Responses1[[#All],[Instagram account
(ex. idenel_official - Do not put "@")]], LOWER(A3081)) &gt; 0, TRUE, FALSE)</f>
        <v>0</v>
      </c>
      <c r="J3081" s="23"/>
      <c r="K3081" s="20"/>
      <c r="L3081" s="22" t="b">
        <v>0</v>
      </c>
      <c r="M3081" s="22" t="b">
        <v>0</v>
      </c>
      <c r="N3081" s="20"/>
      <c r="O3081" s="21" t="str">
        <f>IF(ISBLANK(Table1[[#This Row],[예약일(확정)]]),"",Table1[[#This Row],[예약일(확정)]]+7)</f>
        <v/>
      </c>
      <c r="P3081" s="20"/>
      <c r="Q3081" s="20"/>
      <c r="R3081" s="20"/>
      <c r="S3081" s="20"/>
      <c r="T3081" s="20"/>
      <c r="U3081" s="19"/>
    </row>
    <row r="3082" spans="1:21" ht="17">
      <c r="A3082" s="18" t="s">
        <v>1241</v>
      </c>
      <c r="B3082" s="57" t="s">
        <v>1240</v>
      </c>
      <c r="C3082" s="56"/>
      <c r="D3082" s="15" t="s">
        <v>269</v>
      </c>
      <c r="E3082" s="11" t="str">
        <f ca="1">IF(AND(J3082&lt;&gt;"", O3082&lt;&gt;"", TODAY() &gt; O3082, N3082=""), "포스팅 지연",
IF(N3082&lt;&gt;"", "포스팅 완료",
IF(M3082=TRUE, "시술 완료",
IF(L3082=TRUE, "콘텐츠 가이드 전송",
IF(NOT(ISBLANK(J3082)), "예약 확정",
IF(I3082=TRUE, "구글폼 회신",
IF(H3082=TRUE, "구글폼 전송",
IF(G3082=TRUE, "거절",
IF(F3082=TRUE, "회신 수신",
"태핑 완료 회신대기")))))
))))</f>
        <v>태핑 완료 회신대기</v>
      </c>
      <c r="F3082" s="13" t="b">
        <v>0</v>
      </c>
      <c r="G3082" s="13" t="b">
        <v>0</v>
      </c>
      <c r="H3082" s="13" t="b">
        <v>0</v>
      </c>
      <c r="I3082" s="13" t="b">
        <f>IF(COUNTIF([1]!Form_Responses1[[#All],[Instagram account
(ex. idenel_official - Do not put "@")]], LOWER(A3082)) &gt; 0, TRUE, FALSE)</f>
        <v>0</v>
      </c>
      <c r="J3082" s="14"/>
      <c r="K3082" s="11"/>
      <c r="L3082" s="13" t="b">
        <v>0</v>
      </c>
      <c r="M3082" s="13" t="b">
        <v>0</v>
      </c>
      <c r="N3082" s="11"/>
      <c r="O3082" s="12" t="str">
        <f>IF(ISBLANK(Table1[[#This Row],[예약일(확정)]]),"",Table1[[#This Row],[예약일(확정)]]+7)</f>
        <v/>
      </c>
      <c r="P3082" s="11"/>
      <c r="Q3082" s="11"/>
      <c r="R3082" s="11"/>
      <c r="S3082" s="11"/>
      <c r="T3082" s="11"/>
      <c r="U3082" s="10"/>
    </row>
    <row r="3083" spans="1:21" ht="17">
      <c r="A3083" s="27" t="s">
        <v>1239</v>
      </c>
      <c r="B3083" s="55" t="s">
        <v>1238</v>
      </c>
      <c r="C3083" s="54"/>
      <c r="D3083" s="24" t="s">
        <v>269</v>
      </c>
      <c r="E3083" s="20" t="str">
        <f ca="1">IF(AND(J3083&lt;&gt;"", O3083&lt;&gt;"", TODAY() &gt; O3083, N3083=""), "포스팅 지연",
IF(N3083&lt;&gt;"", "포스팅 완료",
IF(M3083=TRUE, "시술 완료",
IF(L3083=TRUE, "콘텐츠 가이드 전송",
IF(NOT(ISBLANK(J3083)), "예약 확정",
IF(I3083=TRUE, "구글폼 회신",
IF(H3083=TRUE, "구글폼 전송",
IF(G3083=TRUE, "거절",
IF(F3083=TRUE, "회신 수신",
"태핑 완료 회신대기")))))
))))</f>
        <v>태핑 완료 회신대기</v>
      </c>
      <c r="F3083" s="22" t="b">
        <v>0</v>
      </c>
      <c r="G3083" s="22" t="b">
        <v>0</v>
      </c>
      <c r="H3083" s="22" t="b">
        <v>0</v>
      </c>
      <c r="I3083" s="22" t="b">
        <f>IF(COUNTIF([1]!Form_Responses1[[#All],[Instagram account
(ex. idenel_official - Do not put "@")]], LOWER(A3083)) &gt; 0, TRUE, FALSE)</f>
        <v>0</v>
      </c>
      <c r="J3083" s="23"/>
      <c r="K3083" s="20"/>
      <c r="L3083" s="22" t="b">
        <v>0</v>
      </c>
      <c r="M3083" s="22" t="b">
        <v>0</v>
      </c>
      <c r="N3083" s="20"/>
      <c r="O3083" s="21" t="str">
        <f>IF(ISBLANK(Table1[[#This Row],[예약일(확정)]]),"",Table1[[#This Row],[예약일(확정)]]+7)</f>
        <v/>
      </c>
      <c r="P3083" s="20"/>
      <c r="Q3083" s="20"/>
      <c r="R3083" s="20"/>
      <c r="S3083" s="20"/>
      <c r="T3083" s="20"/>
      <c r="U3083" s="19"/>
    </row>
    <row r="3084" spans="1:21" ht="17">
      <c r="A3084" s="18" t="s">
        <v>1237</v>
      </c>
      <c r="B3084" s="57" t="s">
        <v>1236</v>
      </c>
      <c r="C3084" s="56"/>
      <c r="D3084" s="15" t="s">
        <v>269</v>
      </c>
      <c r="E3084" s="11" t="str">
        <f ca="1">IF(AND(J3084&lt;&gt;"", O3084&lt;&gt;"", TODAY() &gt; O3084, N3084=""), "포스팅 지연",
IF(N3084&lt;&gt;"", "포스팅 완료",
IF(M3084=TRUE, "시술 완료",
IF(L3084=TRUE, "콘텐츠 가이드 전송",
IF(NOT(ISBLANK(J3084)), "예약 확정",
IF(I3084=TRUE, "구글폼 회신",
IF(H3084=TRUE, "구글폼 전송",
IF(G3084=TRUE, "거절",
IF(F3084=TRUE, "회신 수신",
"태핑 완료 회신대기")))))
))))</f>
        <v>구글폼 전송</v>
      </c>
      <c r="F3084" s="13" t="b">
        <v>1</v>
      </c>
      <c r="G3084" s="13" t="b">
        <v>0</v>
      </c>
      <c r="H3084" s="13" t="b">
        <v>1</v>
      </c>
      <c r="I3084" s="13" t="b">
        <f>IF(COUNTIF([1]!Form_Responses1[[#All],[Instagram account
(ex. idenel_official - Do not put "@")]], LOWER(A3084)) &gt; 0, TRUE, FALSE)</f>
        <v>0</v>
      </c>
      <c r="J3084" s="14"/>
      <c r="K3084" s="11"/>
      <c r="L3084" s="13" t="b">
        <v>0</v>
      </c>
      <c r="M3084" s="13" t="b">
        <v>0</v>
      </c>
      <c r="N3084" s="11"/>
      <c r="O3084" s="12" t="str">
        <f>IF(ISBLANK(Table1[[#This Row],[예약일(확정)]]),"",Table1[[#This Row],[예약일(확정)]]+7)</f>
        <v/>
      </c>
      <c r="P3084" s="11"/>
      <c r="Q3084" s="11"/>
      <c r="R3084" s="11"/>
      <c r="S3084" s="11"/>
      <c r="T3084" s="11"/>
      <c r="U3084" s="10"/>
    </row>
    <row r="3085" spans="1:21" ht="17">
      <c r="A3085" s="27" t="s">
        <v>1235</v>
      </c>
      <c r="B3085" s="55" t="s">
        <v>1234</v>
      </c>
      <c r="C3085" s="54"/>
      <c r="D3085" s="24" t="s">
        <v>269</v>
      </c>
      <c r="E3085" s="20" t="str">
        <f ca="1">IF(AND(J3085&lt;&gt;"", O3085&lt;&gt;"", TODAY() &gt; O3085, N3085=""), "포스팅 지연",
IF(N3085&lt;&gt;"", "포스팅 완료",
IF(M3085=TRUE, "시술 완료",
IF(L3085=TRUE, "콘텐츠 가이드 전송",
IF(NOT(ISBLANK(J3085)), "예약 확정",
IF(I3085=TRUE, "구글폼 회신",
IF(H3085=TRUE, "구글폼 전송",
IF(G3085=TRUE, "거절",
IF(F3085=TRUE, "회신 수신",
"태핑 완료 회신대기")))))
))))</f>
        <v>태핑 완료 회신대기</v>
      </c>
      <c r="F3085" s="22" t="b">
        <v>0</v>
      </c>
      <c r="G3085" s="22" t="b">
        <v>0</v>
      </c>
      <c r="H3085" s="22" t="b">
        <v>0</v>
      </c>
      <c r="I3085" s="22" t="b">
        <f>IF(COUNTIF([1]!Form_Responses1[[#All],[Instagram account
(ex. idenel_official - Do not put "@")]], LOWER(A3085)) &gt; 0, TRUE, FALSE)</f>
        <v>0</v>
      </c>
      <c r="J3085" s="23"/>
      <c r="K3085" s="20"/>
      <c r="L3085" s="22" t="b">
        <v>0</v>
      </c>
      <c r="M3085" s="22" t="b">
        <v>0</v>
      </c>
      <c r="N3085" s="20"/>
      <c r="O3085" s="21" t="str">
        <f>IF(ISBLANK(Table1[[#This Row],[예약일(확정)]]),"",Table1[[#This Row],[예약일(확정)]]+7)</f>
        <v/>
      </c>
      <c r="P3085" s="20"/>
      <c r="Q3085" s="20"/>
      <c r="R3085" s="20"/>
      <c r="S3085" s="20"/>
      <c r="T3085" s="20"/>
      <c r="U3085" s="19"/>
    </row>
    <row r="3086" spans="1:21" ht="17">
      <c r="A3086" s="18" t="s">
        <v>1233</v>
      </c>
      <c r="B3086" s="57" t="s">
        <v>1232</v>
      </c>
      <c r="C3086" s="56"/>
      <c r="D3086" s="15" t="s">
        <v>269</v>
      </c>
      <c r="E3086" s="11" t="str">
        <f ca="1">IF(AND(J3086&lt;&gt;"", O3086&lt;&gt;"", TODAY() &gt; O3086, N3086=""), "포스팅 지연",
IF(N3086&lt;&gt;"", "포스팅 완료",
IF(M3086=TRUE, "시술 완료",
IF(L3086=TRUE, "콘텐츠 가이드 전송",
IF(NOT(ISBLANK(J3086)), "예약 확정",
IF(I3086=TRUE, "구글폼 회신",
IF(H3086=TRUE, "구글폼 전송",
IF(G3086=TRUE, "거절",
IF(F3086=TRUE, "회신 수신",
"태핑 완료 회신대기")))))
))))</f>
        <v>태핑 완료 회신대기</v>
      </c>
      <c r="F3086" s="13" t="b">
        <v>0</v>
      </c>
      <c r="G3086" s="13" t="b">
        <v>0</v>
      </c>
      <c r="H3086" s="13" t="b">
        <v>0</v>
      </c>
      <c r="I3086" s="13" t="b">
        <f>IF(COUNTIF([1]!Form_Responses1[[#All],[Instagram account
(ex. idenel_official - Do not put "@")]], LOWER(A3086)) &gt; 0, TRUE, FALSE)</f>
        <v>0</v>
      </c>
      <c r="J3086" s="14"/>
      <c r="K3086" s="11"/>
      <c r="L3086" s="13" t="b">
        <v>0</v>
      </c>
      <c r="M3086" s="13" t="b">
        <v>0</v>
      </c>
      <c r="N3086" s="11"/>
      <c r="O3086" s="12" t="str">
        <f>IF(ISBLANK(Table1[[#This Row],[예약일(확정)]]),"",Table1[[#This Row],[예약일(확정)]]+7)</f>
        <v/>
      </c>
      <c r="P3086" s="11"/>
      <c r="Q3086" s="11"/>
      <c r="R3086" s="11"/>
      <c r="S3086" s="11"/>
      <c r="T3086" s="11"/>
      <c r="U3086" s="10"/>
    </row>
    <row r="3087" spans="1:21" ht="17">
      <c r="A3087" s="27" t="s">
        <v>1231</v>
      </c>
      <c r="B3087" s="55" t="s">
        <v>1230</v>
      </c>
      <c r="C3087" s="54"/>
      <c r="D3087" s="24" t="s">
        <v>269</v>
      </c>
      <c r="E3087" s="20" t="str">
        <f ca="1">IF(AND(J3087&lt;&gt;"", O3087&lt;&gt;"", TODAY() &gt; O3087, N3087=""), "포스팅 지연",
IF(N3087&lt;&gt;"", "포스팅 완료",
IF(M3087=TRUE, "시술 완료",
IF(L3087=TRUE, "콘텐츠 가이드 전송",
IF(NOT(ISBLANK(J3087)), "예약 확정",
IF(I3087=TRUE, "구글폼 회신",
IF(H3087=TRUE, "구글폼 전송",
IF(G3087=TRUE, "거절",
IF(F3087=TRUE, "회신 수신",
"태핑 완료 회신대기")))))
))))</f>
        <v>태핑 완료 회신대기</v>
      </c>
      <c r="F3087" s="22" t="b">
        <v>0</v>
      </c>
      <c r="G3087" s="22" t="b">
        <v>0</v>
      </c>
      <c r="H3087" s="22" t="b">
        <v>0</v>
      </c>
      <c r="I3087" s="22" t="b">
        <f>IF(COUNTIF([1]!Form_Responses1[[#All],[Instagram account
(ex. idenel_official - Do not put "@")]], LOWER(A3087)) &gt; 0, TRUE, FALSE)</f>
        <v>0</v>
      </c>
      <c r="J3087" s="23"/>
      <c r="K3087" s="20"/>
      <c r="L3087" s="22" t="b">
        <v>0</v>
      </c>
      <c r="M3087" s="22" t="b">
        <v>0</v>
      </c>
      <c r="N3087" s="20"/>
      <c r="O3087" s="21" t="str">
        <f>IF(ISBLANK(Table1[[#This Row],[예약일(확정)]]),"",Table1[[#This Row],[예약일(확정)]]+7)</f>
        <v/>
      </c>
      <c r="P3087" s="20"/>
      <c r="Q3087" s="20"/>
      <c r="R3087" s="20"/>
      <c r="S3087" s="20"/>
      <c r="T3087" s="20"/>
      <c r="U3087" s="19"/>
    </row>
    <row r="3088" spans="1:21" ht="17">
      <c r="A3088" s="18" t="s">
        <v>1229</v>
      </c>
      <c r="B3088" s="57" t="s">
        <v>1228</v>
      </c>
      <c r="C3088" s="56"/>
      <c r="D3088" s="15" t="s">
        <v>269</v>
      </c>
      <c r="E3088" s="11" t="str">
        <f ca="1">IF(AND(J3088&lt;&gt;"", O3088&lt;&gt;"", TODAY() &gt; O3088, N3088=""), "포스팅 지연",
IF(N3088&lt;&gt;"", "포스팅 완료",
IF(M3088=TRUE, "시술 완료",
IF(L3088=TRUE, "콘텐츠 가이드 전송",
IF(NOT(ISBLANK(J3088)), "예약 확정",
IF(I3088=TRUE, "구글폼 회신",
IF(H3088=TRUE, "구글폼 전송",
IF(G3088=TRUE, "거절",
IF(F3088=TRUE, "회신 수신",
"태핑 완료 회신대기")))))
))))</f>
        <v>태핑 완료 회신대기</v>
      </c>
      <c r="F3088" s="13" t="b">
        <v>0</v>
      </c>
      <c r="G3088" s="13" t="b">
        <v>0</v>
      </c>
      <c r="H3088" s="13" t="b">
        <v>0</v>
      </c>
      <c r="I3088" s="13" t="b">
        <f>IF(COUNTIF([1]!Form_Responses1[[#All],[Instagram account
(ex. idenel_official - Do not put "@")]], LOWER(A3088)) &gt; 0, TRUE, FALSE)</f>
        <v>0</v>
      </c>
      <c r="J3088" s="14"/>
      <c r="K3088" s="11"/>
      <c r="L3088" s="13" t="b">
        <v>0</v>
      </c>
      <c r="M3088" s="13" t="b">
        <v>0</v>
      </c>
      <c r="N3088" s="11"/>
      <c r="O3088" s="12" t="str">
        <f>IF(ISBLANK(Table1[[#This Row],[예약일(확정)]]),"",Table1[[#This Row],[예약일(확정)]]+7)</f>
        <v/>
      </c>
      <c r="P3088" s="11"/>
      <c r="Q3088" s="11"/>
      <c r="R3088" s="11"/>
      <c r="S3088" s="11"/>
      <c r="T3088" s="11"/>
      <c r="U3088" s="10"/>
    </row>
    <row r="3089" spans="1:21" ht="17">
      <c r="A3089" s="27" t="s">
        <v>1227</v>
      </c>
      <c r="B3089" s="55" t="s">
        <v>1226</v>
      </c>
      <c r="C3089" s="54"/>
      <c r="D3089" s="24" t="s">
        <v>269</v>
      </c>
      <c r="E3089" s="20" t="str">
        <f ca="1">IF(AND(J3089&lt;&gt;"", O3089&lt;&gt;"", TODAY() &gt; O3089, N3089=""), "포스팅 지연",
IF(N3089&lt;&gt;"", "포스팅 완료",
IF(M3089=TRUE, "시술 완료",
IF(L3089=TRUE, "콘텐츠 가이드 전송",
IF(NOT(ISBLANK(J3089)), "예약 확정",
IF(I3089=TRUE, "구글폼 회신",
IF(H3089=TRUE, "구글폼 전송",
IF(G3089=TRUE, "거절",
IF(F3089=TRUE, "회신 수신",
"태핑 완료 회신대기")))))
))))</f>
        <v>태핑 완료 회신대기</v>
      </c>
      <c r="F3089" s="22" t="b">
        <v>0</v>
      </c>
      <c r="G3089" s="22" t="b">
        <v>0</v>
      </c>
      <c r="H3089" s="22" t="b">
        <v>0</v>
      </c>
      <c r="I3089" s="22" t="b">
        <f>IF(COUNTIF([1]!Form_Responses1[[#All],[Instagram account
(ex. idenel_official - Do not put "@")]], LOWER(A3089)) &gt; 0, TRUE, FALSE)</f>
        <v>0</v>
      </c>
      <c r="J3089" s="23"/>
      <c r="K3089" s="20"/>
      <c r="L3089" s="22" t="b">
        <v>0</v>
      </c>
      <c r="M3089" s="22" t="b">
        <v>0</v>
      </c>
      <c r="N3089" s="20"/>
      <c r="O3089" s="21" t="str">
        <f>IF(ISBLANK(Table1[[#This Row],[예약일(확정)]]),"",Table1[[#This Row],[예약일(확정)]]+7)</f>
        <v/>
      </c>
      <c r="P3089" s="20"/>
      <c r="Q3089" s="20"/>
      <c r="R3089" s="20"/>
      <c r="S3089" s="20"/>
      <c r="T3089" s="20"/>
      <c r="U3089" s="19"/>
    </row>
    <row r="3090" spans="1:21" ht="17">
      <c r="A3090" s="18" t="s">
        <v>1225</v>
      </c>
      <c r="B3090" s="57" t="s">
        <v>1224</v>
      </c>
      <c r="C3090" s="56"/>
      <c r="D3090" s="15" t="s">
        <v>269</v>
      </c>
      <c r="E3090" s="11" t="str">
        <f ca="1">IF(AND(J3090&lt;&gt;"", O3090&lt;&gt;"", TODAY() &gt; O3090, N3090=""), "포스팅 지연",
IF(N3090&lt;&gt;"", "포스팅 완료",
IF(M3090=TRUE, "시술 완료",
IF(L3090=TRUE, "콘텐츠 가이드 전송",
IF(NOT(ISBLANK(J3090)), "예약 확정",
IF(I3090=TRUE, "구글폼 회신",
IF(H3090=TRUE, "구글폼 전송",
IF(G3090=TRUE, "거절",
IF(F3090=TRUE, "회신 수신",
"태핑 완료 회신대기")))))
))))</f>
        <v>태핑 완료 회신대기</v>
      </c>
      <c r="F3090" s="13" t="b">
        <v>0</v>
      </c>
      <c r="G3090" s="13" t="b">
        <v>0</v>
      </c>
      <c r="H3090" s="13" t="b">
        <v>0</v>
      </c>
      <c r="I3090" s="13" t="b">
        <f>IF(COUNTIF([1]!Form_Responses1[[#All],[Instagram account
(ex. idenel_official - Do not put "@")]], LOWER(A3090)) &gt; 0, TRUE, FALSE)</f>
        <v>0</v>
      </c>
      <c r="J3090" s="14"/>
      <c r="K3090" s="11"/>
      <c r="L3090" s="13" t="b">
        <v>0</v>
      </c>
      <c r="M3090" s="13" t="b">
        <v>0</v>
      </c>
      <c r="N3090" s="11"/>
      <c r="O3090" s="12" t="str">
        <f>IF(ISBLANK(Table1[[#This Row],[예약일(확정)]]),"",Table1[[#This Row],[예약일(확정)]]+7)</f>
        <v/>
      </c>
      <c r="P3090" s="11"/>
      <c r="Q3090" s="11"/>
      <c r="R3090" s="11"/>
      <c r="S3090" s="11"/>
      <c r="T3090" s="11"/>
      <c r="U3090" s="10"/>
    </row>
    <row r="3091" spans="1:21" ht="17">
      <c r="A3091" s="27" t="s">
        <v>1223</v>
      </c>
      <c r="B3091" s="55" t="s">
        <v>1222</v>
      </c>
      <c r="C3091" s="54"/>
      <c r="D3091" s="24" t="s">
        <v>269</v>
      </c>
      <c r="E3091" s="20" t="str">
        <f ca="1">IF(AND(J3091&lt;&gt;"", O3091&lt;&gt;"", TODAY() &gt; O3091, N3091=""), "포스팅 지연",
IF(N3091&lt;&gt;"", "포스팅 완료",
IF(M3091=TRUE, "시술 완료",
IF(L3091=TRUE, "콘텐츠 가이드 전송",
IF(NOT(ISBLANK(J3091)), "예약 확정",
IF(I3091=TRUE, "구글폼 회신",
IF(H3091=TRUE, "구글폼 전송",
IF(G3091=TRUE, "거절",
IF(F3091=TRUE, "회신 수신",
"태핑 완료 회신대기")))))
))))</f>
        <v>태핑 완료 회신대기</v>
      </c>
      <c r="F3091" s="22" t="b">
        <v>0</v>
      </c>
      <c r="G3091" s="22" t="b">
        <v>0</v>
      </c>
      <c r="H3091" s="22" t="b">
        <v>0</v>
      </c>
      <c r="I3091" s="22" t="b">
        <f>IF(COUNTIF([1]!Form_Responses1[[#All],[Instagram account
(ex. idenel_official - Do not put "@")]], LOWER(A3091)) &gt; 0, TRUE, FALSE)</f>
        <v>0</v>
      </c>
      <c r="J3091" s="23"/>
      <c r="K3091" s="20"/>
      <c r="L3091" s="22" t="b">
        <v>0</v>
      </c>
      <c r="M3091" s="22" t="b">
        <v>0</v>
      </c>
      <c r="N3091" s="20"/>
      <c r="O3091" s="21" t="str">
        <f>IF(ISBLANK(Table1[[#This Row],[예약일(확정)]]),"",Table1[[#This Row],[예약일(확정)]]+7)</f>
        <v/>
      </c>
      <c r="P3091" s="20"/>
      <c r="Q3091" s="20"/>
      <c r="R3091" s="20"/>
      <c r="S3091" s="20"/>
      <c r="T3091" s="20"/>
      <c r="U3091" s="19"/>
    </row>
    <row r="3092" spans="1:21" ht="17">
      <c r="A3092" s="18" t="s">
        <v>1221</v>
      </c>
      <c r="B3092" s="57" t="s">
        <v>1220</v>
      </c>
      <c r="C3092" s="56"/>
      <c r="D3092" s="15" t="s">
        <v>269</v>
      </c>
      <c r="E3092" s="11" t="str">
        <f ca="1">IF(AND(J3092&lt;&gt;"", O3092&lt;&gt;"", TODAY() &gt; O3092, N3092=""), "포스팅 지연",
IF(N3092&lt;&gt;"", "포스팅 완료",
IF(M3092=TRUE, "시술 완료",
IF(L3092=TRUE, "콘텐츠 가이드 전송",
IF(NOT(ISBLANK(J3092)), "예약 확정",
IF(I3092=TRUE, "구글폼 회신",
IF(H3092=TRUE, "구글폼 전송",
IF(G3092=TRUE, "거절",
IF(F3092=TRUE, "회신 수신",
"태핑 완료 회신대기")))))
))))</f>
        <v>구글폼 전송</v>
      </c>
      <c r="F3092" s="13" t="b">
        <v>1</v>
      </c>
      <c r="G3092" s="13" t="b">
        <v>0</v>
      </c>
      <c r="H3092" s="13" t="b">
        <v>1</v>
      </c>
      <c r="I3092" s="13" t="b">
        <f>IF(COUNTIF([1]!Form_Responses1[[#All],[Instagram account
(ex. idenel_official - Do not put "@")]], LOWER(A3092)) &gt; 0, TRUE, FALSE)</f>
        <v>0</v>
      </c>
      <c r="J3092" s="14"/>
      <c r="K3092" s="11"/>
      <c r="L3092" s="13" t="b">
        <v>0</v>
      </c>
      <c r="M3092" s="13" t="b">
        <v>0</v>
      </c>
      <c r="N3092" s="11"/>
      <c r="O3092" s="12" t="str">
        <f>IF(ISBLANK(Table1[[#This Row],[예약일(확정)]]),"",Table1[[#This Row],[예약일(확정)]]+7)</f>
        <v/>
      </c>
      <c r="P3092" s="11"/>
      <c r="Q3092" s="11"/>
      <c r="R3092" s="11"/>
      <c r="S3092" s="11"/>
      <c r="T3092" s="11"/>
      <c r="U3092" s="10"/>
    </row>
    <row r="3093" spans="1:21" ht="17">
      <c r="A3093" s="27" t="s">
        <v>1219</v>
      </c>
      <c r="B3093" s="55" t="s">
        <v>1218</v>
      </c>
      <c r="C3093" s="54"/>
      <c r="D3093" s="24" t="s">
        <v>269</v>
      </c>
      <c r="E3093" s="20" t="str">
        <f ca="1">IF(AND(J3093&lt;&gt;"", O3093&lt;&gt;"", TODAY() &gt; O3093, N3093=""), "포스팅 지연",
IF(N3093&lt;&gt;"", "포스팅 완료",
IF(M3093=TRUE, "시술 완료",
IF(L3093=TRUE, "콘텐츠 가이드 전송",
IF(NOT(ISBLANK(J3093)), "예약 확정",
IF(I3093=TRUE, "구글폼 회신",
IF(H3093=TRUE, "구글폼 전송",
IF(G3093=TRUE, "거절",
IF(F3093=TRUE, "회신 수신",
"태핑 완료 회신대기")))))
))))</f>
        <v>회신 수신</v>
      </c>
      <c r="F3093" s="22" t="b">
        <v>1</v>
      </c>
      <c r="G3093" s="22" t="b">
        <v>0</v>
      </c>
      <c r="H3093" s="22" t="b">
        <v>0</v>
      </c>
      <c r="I3093" s="22" t="b">
        <f>IF(COUNTIF([1]!Form_Responses1[[#All],[Instagram account
(ex. idenel_official - Do not put "@")]], LOWER(A3093)) &gt; 0, TRUE, FALSE)</f>
        <v>0</v>
      </c>
      <c r="J3093" s="23"/>
      <c r="K3093" s="20"/>
      <c r="L3093" s="22" t="b">
        <v>0</v>
      </c>
      <c r="M3093" s="22" t="b">
        <v>0</v>
      </c>
      <c r="N3093" s="20"/>
      <c r="O3093" s="21" t="str">
        <f>IF(ISBLANK(Table1[[#This Row],[예약일(확정)]]),"",Table1[[#This Row],[예약일(확정)]]+7)</f>
        <v/>
      </c>
      <c r="P3093" s="20"/>
      <c r="Q3093" s="20"/>
      <c r="R3093" s="20"/>
      <c r="S3093" s="20"/>
      <c r="T3093" s="20"/>
      <c r="U3093" s="19"/>
    </row>
    <row r="3094" spans="1:21" ht="17">
      <c r="A3094" s="18" t="s">
        <v>1217</v>
      </c>
      <c r="B3094" s="57" t="s">
        <v>1216</v>
      </c>
      <c r="C3094" s="56"/>
      <c r="D3094" s="15" t="s">
        <v>269</v>
      </c>
      <c r="E3094" s="11" t="str">
        <f ca="1">IF(AND(J3094&lt;&gt;"", O3094&lt;&gt;"", TODAY() &gt; O3094, N3094=""), "포스팅 지연",
IF(N3094&lt;&gt;"", "포스팅 완료",
IF(M3094=TRUE, "시술 완료",
IF(L3094=TRUE, "콘텐츠 가이드 전송",
IF(NOT(ISBLANK(J3094)), "예약 확정",
IF(I3094=TRUE, "구글폼 회신",
IF(H3094=TRUE, "구글폼 전송",
IF(G3094=TRUE, "거절",
IF(F3094=TRUE, "회신 수신",
"태핑 완료 회신대기")))))
))))</f>
        <v>회신 수신</v>
      </c>
      <c r="F3094" s="13" t="b">
        <v>1</v>
      </c>
      <c r="G3094" s="13" t="b">
        <v>0</v>
      </c>
      <c r="H3094" s="13" t="b">
        <v>0</v>
      </c>
      <c r="I3094" s="13" t="b">
        <f>IF(COUNTIF([1]!Form_Responses1[[#All],[Instagram account
(ex. idenel_official - Do not put "@")]], LOWER(A3094)) &gt; 0, TRUE, FALSE)</f>
        <v>0</v>
      </c>
      <c r="J3094" s="14"/>
      <c r="K3094" s="11"/>
      <c r="L3094" s="13" t="b">
        <v>0</v>
      </c>
      <c r="M3094" s="13" t="b">
        <v>0</v>
      </c>
      <c r="N3094" s="11"/>
      <c r="O3094" s="12" t="str">
        <f>IF(ISBLANK(Table1[[#This Row],[예약일(확정)]]),"",Table1[[#This Row],[예약일(확정)]]+7)</f>
        <v/>
      </c>
      <c r="P3094" s="11"/>
      <c r="Q3094" s="11"/>
      <c r="R3094" s="11"/>
      <c r="S3094" s="11"/>
      <c r="T3094" s="11"/>
      <c r="U3094" s="10"/>
    </row>
    <row r="3095" spans="1:21" ht="17">
      <c r="A3095" s="27" t="s">
        <v>1215</v>
      </c>
      <c r="B3095" s="55" t="s">
        <v>1214</v>
      </c>
      <c r="C3095" s="54"/>
      <c r="D3095" s="24" t="s">
        <v>269</v>
      </c>
      <c r="E3095" s="20" t="str">
        <f ca="1">IF(AND(J3095&lt;&gt;"", O3095&lt;&gt;"", TODAY() &gt; O3095, N3095=""), "포스팅 지연",
IF(N3095&lt;&gt;"", "포스팅 완료",
IF(M3095=TRUE, "시술 완료",
IF(L3095=TRUE, "콘텐츠 가이드 전송",
IF(NOT(ISBLANK(J3095)), "예약 확정",
IF(I3095=TRUE, "구글폼 회신",
IF(H3095=TRUE, "구글폼 전송",
IF(G3095=TRUE, "거절",
IF(F3095=TRUE, "회신 수신",
"태핑 완료 회신대기")))))
))))</f>
        <v>구글폼 전송</v>
      </c>
      <c r="F3095" s="22" t="b">
        <v>1</v>
      </c>
      <c r="G3095" s="22" t="b">
        <v>0</v>
      </c>
      <c r="H3095" s="22" t="b">
        <v>1</v>
      </c>
      <c r="I3095" s="22" t="b">
        <f>IF(COUNTIF([1]!Form_Responses1[[#All],[Instagram account
(ex. idenel_official - Do not put "@")]], LOWER(A3095)) &gt; 0, TRUE, FALSE)</f>
        <v>0</v>
      </c>
      <c r="J3095" s="23"/>
      <c r="K3095" s="20"/>
      <c r="L3095" s="22" t="b">
        <v>0</v>
      </c>
      <c r="M3095" s="22" t="b">
        <v>0</v>
      </c>
      <c r="N3095" s="20"/>
      <c r="O3095" s="21" t="str">
        <f>IF(ISBLANK(Table1[[#This Row],[예약일(확정)]]),"",Table1[[#This Row],[예약일(확정)]]+7)</f>
        <v/>
      </c>
      <c r="P3095" s="20"/>
      <c r="Q3095" s="20"/>
      <c r="R3095" s="20"/>
      <c r="S3095" s="20"/>
      <c r="T3095" s="20"/>
      <c r="U3095" s="19"/>
    </row>
    <row r="3096" spans="1:21" ht="17">
      <c r="A3096" s="18" t="s">
        <v>1213</v>
      </c>
      <c r="B3096" s="57" t="s">
        <v>1212</v>
      </c>
      <c r="C3096" s="56"/>
      <c r="D3096" s="15" t="s">
        <v>269</v>
      </c>
      <c r="E3096" s="11" t="str">
        <f ca="1">IF(AND(J3096&lt;&gt;"", O3096&lt;&gt;"", TODAY() &gt; O3096, N3096=""), "포스팅 지연",
IF(N3096&lt;&gt;"", "포스팅 완료",
IF(M3096=TRUE, "시술 완료",
IF(L3096=TRUE, "콘텐츠 가이드 전송",
IF(NOT(ISBLANK(J3096)), "예약 확정",
IF(I3096=TRUE, "구글폼 회신",
IF(H3096=TRUE, "구글폼 전송",
IF(G3096=TRUE, "거절",
IF(F3096=TRUE, "회신 수신",
"태핑 완료 회신대기")))))
))))</f>
        <v>태핑 완료 회신대기</v>
      </c>
      <c r="F3096" s="13" t="b">
        <v>0</v>
      </c>
      <c r="G3096" s="13" t="b">
        <v>0</v>
      </c>
      <c r="H3096" s="13" t="b">
        <v>0</v>
      </c>
      <c r="I3096" s="13" t="b">
        <f>IF(COUNTIF([1]!Form_Responses1[[#All],[Instagram account
(ex. idenel_official - Do not put "@")]], LOWER(A3096)) &gt; 0, TRUE, FALSE)</f>
        <v>0</v>
      </c>
      <c r="J3096" s="14"/>
      <c r="K3096" s="11"/>
      <c r="L3096" s="13" t="b">
        <v>0</v>
      </c>
      <c r="M3096" s="13" t="b">
        <v>0</v>
      </c>
      <c r="N3096" s="11"/>
      <c r="O3096" s="12" t="str">
        <f>IF(ISBLANK(Table1[[#This Row],[예약일(확정)]]),"",Table1[[#This Row],[예약일(확정)]]+7)</f>
        <v/>
      </c>
      <c r="P3096" s="11"/>
      <c r="Q3096" s="11"/>
      <c r="R3096" s="11"/>
      <c r="S3096" s="11"/>
      <c r="T3096" s="11"/>
      <c r="U3096" s="10"/>
    </row>
    <row r="3097" spans="1:21" ht="17">
      <c r="A3097" s="27" t="s">
        <v>1211</v>
      </c>
      <c r="B3097" s="55" t="s">
        <v>1210</v>
      </c>
      <c r="C3097" s="54"/>
      <c r="D3097" s="24" t="s">
        <v>269</v>
      </c>
      <c r="E3097" s="20" t="str">
        <f ca="1">IF(AND(J3097&lt;&gt;"", O3097&lt;&gt;"", TODAY() &gt; O3097, N3097=""), "포스팅 지연",
IF(N3097&lt;&gt;"", "포스팅 완료",
IF(M3097=TRUE, "시술 완료",
IF(L3097=TRUE, "콘텐츠 가이드 전송",
IF(NOT(ISBLANK(J3097)), "예약 확정",
IF(I3097=TRUE, "구글폼 회신",
IF(H3097=TRUE, "구글폼 전송",
IF(G3097=TRUE, "거절",
IF(F3097=TRUE, "회신 수신",
"태핑 완료 회신대기")))))
))))</f>
        <v>구글폼 전송</v>
      </c>
      <c r="F3097" s="22" t="b">
        <v>1</v>
      </c>
      <c r="G3097" s="22" t="b">
        <v>0</v>
      </c>
      <c r="H3097" s="22" t="b">
        <v>1</v>
      </c>
      <c r="I3097" s="22" t="b">
        <f>IF(COUNTIF([1]!Form_Responses1[[#All],[Instagram account
(ex. idenel_official - Do not put "@")]], LOWER(A3097)) &gt; 0, TRUE, FALSE)</f>
        <v>0</v>
      </c>
      <c r="J3097" s="23"/>
      <c r="K3097" s="20"/>
      <c r="L3097" s="22" t="b">
        <v>0</v>
      </c>
      <c r="M3097" s="22" t="b">
        <v>0</v>
      </c>
      <c r="N3097" s="20"/>
      <c r="O3097" s="21" t="str">
        <f>IF(ISBLANK(Table1[[#This Row],[예약일(확정)]]),"",Table1[[#This Row],[예약일(확정)]]+7)</f>
        <v/>
      </c>
      <c r="P3097" s="20"/>
      <c r="Q3097" s="20"/>
      <c r="R3097" s="20"/>
      <c r="S3097" s="20"/>
      <c r="T3097" s="20"/>
      <c r="U3097" s="19"/>
    </row>
    <row r="3098" spans="1:21" ht="17">
      <c r="A3098" s="18" t="s">
        <v>1209</v>
      </c>
      <c r="B3098" s="57" t="s">
        <v>1208</v>
      </c>
      <c r="C3098" s="56"/>
      <c r="D3098" s="15" t="s">
        <v>269</v>
      </c>
      <c r="E3098" s="11" t="str">
        <f ca="1">IF(AND(J3098&lt;&gt;"", O3098&lt;&gt;"", TODAY() &gt; O3098, N3098=""), "포스팅 지연",
IF(N3098&lt;&gt;"", "포스팅 완료",
IF(M3098=TRUE, "시술 완료",
IF(L3098=TRUE, "콘텐츠 가이드 전송",
IF(NOT(ISBLANK(J3098)), "예약 확정",
IF(I3098=TRUE, "구글폼 회신",
IF(H3098=TRUE, "구글폼 전송",
IF(G3098=TRUE, "거절",
IF(F3098=TRUE, "회신 수신",
"태핑 완료 회신대기")))))
))))</f>
        <v>태핑 완료 회신대기</v>
      </c>
      <c r="F3098" s="13" t="b">
        <v>0</v>
      </c>
      <c r="G3098" s="13" t="b">
        <v>0</v>
      </c>
      <c r="H3098" s="13" t="b">
        <v>0</v>
      </c>
      <c r="I3098" s="13" t="b">
        <f>IF(COUNTIF([1]!Form_Responses1[[#All],[Instagram account
(ex. idenel_official - Do not put "@")]], LOWER(A3098)) &gt; 0, TRUE, FALSE)</f>
        <v>0</v>
      </c>
      <c r="J3098" s="14"/>
      <c r="K3098" s="11"/>
      <c r="L3098" s="13" t="b">
        <v>0</v>
      </c>
      <c r="M3098" s="13" t="b">
        <v>0</v>
      </c>
      <c r="N3098" s="11"/>
      <c r="O3098" s="12" t="str">
        <f>IF(ISBLANK(Table1[[#This Row],[예약일(확정)]]),"",Table1[[#This Row],[예약일(확정)]]+7)</f>
        <v/>
      </c>
      <c r="P3098" s="11"/>
      <c r="Q3098" s="11"/>
      <c r="R3098" s="11"/>
      <c r="S3098" s="11"/>
      <c r="T3098" s="11"/>
      <c r="U3098" s="10"/>
    </row>
    <row r="3099" spans="1:21" ht="17">
      <c r="A3099" s="27" t="s">
        <v>125</v>
      </c>
      <c r="B3099" s="55" t="s">
        <v>1207</v>
      </c>
      <c r="C3099" s="54"/>
      <c r="D3099" s="24" t="s">
        <v>269</v>
      </c>
      <c r="E3099" s="20" t="str">
        <f ca="1">IF(AND(J3099&lt;&gt;"", O3099&lt;&gt;"", TODAY() &gt; O3099, N3099=""), "포스팅 지연",
IF(N3099&lt;&gt;"", "포스팅 완료",
IF(M3099=TRUE, "시술 완료",
IF(L3099=TRUE, "콘텐츠 가이드 전송",
IF(NOT(ISBLANK(J3099)), "예약 확정",
IF(I3099=TRUE, "구글폼 회신",
IF(H3099=TRUE, "구글폼 전송",
IF(G3099=TRUE, "거절",
IF(F3099=TRUE, "회신 수신",
"태핑 완료 회신대기")))))
))))</f>
        <v>태핑 완료 회신대기</v>
      </c>
      <c r="F3099" s="22" t="b">
        <v>0</v>
      </c>
      <c r="G3099" s="22" t="b">
        <v>0</v>
      </c>
      <c r="H3099" s="22" t="b">
        <v>0</v>
      </c>
      <c r="I3099" s="22" t="b">
        <f>IF(COUNTIF([1]!Form_Responses1[[#All],[Instagram account
(ex. idenel_official - Do not put "@")]], LOWER(A3099)) &gt; 0, TRUE, FALSE)</f>
        <v>0</v>
      </c>
      <c r="J3099" s="23"/>
      <c r="K3099" s="20"/>
      <c r="L3099" s="22" t="b">
        <v>0</v>
      </c>
      <c r="M3099" s="22" t="b">
        <v>0</v>
      </c>
      <c r="N3099" s="20"/>
      <c r="O3099" s="21" t="str">
        <f>IF(ISBLANK(Table1[[#This Row],[예약일(확정)]]),"",Table1[[#This Row],[예약일(확정)]]+7)</f>
        <v/>
      </c>
      <c r="P3099" s="20"/>
      <c r="Q3099" s="20"/>
      <c r="R3099" s="20"/>
      <c r="S3099" s="20"/>
      <c r="T3099" s="20"/>
      <c r="U3099" s="19"/>
    </row>
    <row r="3100" spans="1:21" ht="17">
      <c r="A3100" s="18" t="s">
        <v>1206</v>
      </c>
      <c r="B3100" s="57" t="s">
        <v>1205</v>
      </c>
      <c r="C3100" s="56"/>
      <c r="D3100" s="15" t="s">
        <v>269</v>
      </c>
      <c r="E3100" s="11" t="str">
        <f ca="1">IF(AND(J3100&lt;&gt;"", O3100&lt;&gt;"", TODAY() &gt; O3100, N3100=""), "포스팅 지연",
IF(N3100&lt;&gt;"", "포스팅 완료",
IF(M3100=TRUE, "시술 완료",
IF(L3100=TRUE, "콘텐츠 가이드 전송",
IF(NOT(ISBLANK(J3100)), "예약 확정",
IF(I3100=TRUE, "구글폼 회신",
IF(H3100=TRUE, "구글폼 전송",
IF(G3100=TRUE, "거절",
IF(F3100=TRUE, "회신 수신",
"태핑 완료 회신대기")))))
))))</f>
        <v>태핑 완료 회신대기</v>
      </c>
      <c r="F3100" s="13" t="b">
        <v>0</v>
      </c>
      <c r="G3100" s="13" t="b">
        <v>0</v>
      </c>
      <c r="H3100" s="13" t="b">
        <v>0</v>
      </c>
      <c r="I3100" s="13" t="b">
        <f>IF(COUNTIF([1]!Form_Responses1[[#All],[Instagram account
(ex. idenel_official - Do not put "@")]], LOWER(A3100)) &gt; 0, TRUE, FALSE)</f>
        <v>0</v>
      </c>
      <c r="J3100" s="14"/>
      <c r="K3100" s="11"/>
      <c r="L3100" s="13" t="b">
        <v>0</v>
      </c>
      <c r="M3100" s="13" t="b">
        <v>0</v>
      </c>
      <c r="N3100" s="11"/>
      <c r="O3100" s="12" t="str">
        <f>IF(ISBLANK(Table1[[#This Row],[예약일(확정)]]),"",Table1[[#This Row],[예약일(확정)]]+7)</f>
        <v/>
      </c>
      <c r="P3100" s="11"/>
      <c r="Q3100" s="11"/>
      <c r="R3100" s="11"/>
      <c r="S3100" s="11"/>
      <c r="T3100" s="11"/>
      <c r="U3100" s="10"/>
    </row>
    <row r="3101" spans="1:21" ht="17">
      <c r="A3101" s="27" t="s">
        <v>1204</v>
      </c>
      <c r="B3101" s="55" t="s">
        <v>1203</v>
      </c>
      <c r="C3101" s="54"/>
      <c r="D3101" s="24" t="s">
        <v>269</v>
      </c>
      <c r="E3101" s="20" t="str">
        <f ca="1">IF(AND(J3101&lt;&gt;"", O3101&lt;&gt;"", TODAY() &gt; O3101, N3101=""), "포스팅 지연",
IF(N3101&lt;&gt;"", "포스팅 완료",
IF(M3101=TRUE, "시술 완료",
IF(L3101=TRUE, "콘텐츠 가이드 전송",
IF(NOT(ISBLANK(J3101)), "예약 확정",
IF(I3101=TRUE, "구글폼 회신",
IF(H3101=TRUE, "구글폼 전송",
IF(G3101=TRUE, "거절",
IF(F3101=TRUE, "회신 수신",
"태핑 완료 회신대기")))))
))))</f>
        <v>태핑 완료 회신대기</v>
      </c>
      <c r="F3101" s="22" t="b">
        <v>0</v>
      </c>
      <c r="G3101" s="22" t="b">
        <v>0</v>
      </c>
      <c r="H3101" s="22" t="b">
        <v>0</v>
      </c>
      <c r="I3101" s="22" t="b">
        <f>IF(COUNTIF([1]!Form_Responses1[[#All],[Instagram account
(ex. idenel_official - Do not put "@")]], LOWER(A3101)) &gt; 0, TRUE, FALSE)</f>
        <v>0</v>
      </c>
      <c r="J3101" s="23"/>
      <c r="K3101" s="20"/>
      <c r="L3101" s="22" t="b">
        <v>0</v>
      </c>
      <c r="M3101" s="22" t="b">
        <v>0</v>
      </c>
      <c r="N3101" s="20"/>
      <c r="O3101" s="21" t="str">
        <f>IF(ISBLANK(Table1[[#This Row],[예약일(확정)]]),"",Table1[[#This Row],[예약일(확정)]]+7)</f>
        <v/>
      </c>
      <c r="P3101" s="20"/>
      <c r="Q3101" s="20"/>
      <c r="R3101" s="20"/>
      <c r="S3101" s="20"/>
      <c r="T3101" s="20"/>
      <c r="U3101" s="19"/>
    </row>
    <row r="3102" spans="1:21" ht="17">
      <c r="A3102" s="18" t="s">
        <v>1202</v>
      </c>
      <c r="B3102" s="57" t="s">
        <v>1201</v>
      </c>
      <c r="C3102" s="56"/>
      <c r="D3102" s="15" t="s">
        <v>269</v>
      </c>
      <c r="E3102" s="11" t="str">
        <f ca="1">IF(AND(J3102&lt;&gt;"", O3102&lt;&gt;"", TODAY() &gt; O3102, N3102=""), "포스팅 지연",
IF(N3102&lt;&gt;"", "포스팅 완료",
IF(M3102=TRUE, "시술 완료",
IF(L3102=TRUE, "콘텐츠 가이드 전송",
IF(NOT(ISBLANK(J3102)), "예약 확정",
IF(I3102=TRUE, "구글폼 회신",
IF(H3102=TRUE, "구글폼 전송",
IF(G3102=TRUE, "거절",
IF(F3102=TRUE, "회신 수신",
"태핑 완료 회신대기")))))
))))</f>
        <v>태핑 완료 회신대기</v>
      </c>
      <c r="F3102" s="13" t="b">
        <v>0</v>
      </c>
      <c r="G3102" s="13" t="b">
        <v>0</v>
      </c>
      <c r="H3102" s="13" t="b">
        <v>0</v>
      </c>
      <c r="I3102" s="13" t="b">
        <f>IF(COUNTIF([1]!Form_Responses1[[#All],[Instagram account
(ex. idenel_official - Do not put "@")]], LOWER(A3102)) &gt; 0, TRUE, FALSE)</f>
        <v>0</v>
      </c>
      <c r="J3102" s="14"/>
      <c r="K3102" s="11"/>
      <c r="L3102" s="13" t="b">
        <v>0</v>
      </c>
      <c r="M3102" s="13" t="b">
        <v>0</v>
      </c>
      <c r="N3102" s="11"/>
      <c r="O3102" s="12" t="str">
        <f>IF(ISBLANK(Table1[[#This Row],[예약일(확정)]]),"",Table1[[#This Row],[예약일(확정)]]+7)</f>
        <v/>
      </c>
      <c r="P3102" s="11"/>
      <c r="Q3102" s="11"/>
      <c r="R3102" s="11"/>
      <c r="S3102" s="11"/>
      <c r="T3102" s="11"/>
      <c r="U3102" s="10"/>
    </row>
    <row r="3103" spans="1:21" ht="17">
      <c r="A3103" s="27" t="s">
        <v>1200</v>
      </c>
      <c r="B3103" s="55" t="s">
        <v>1199</v>
      </c>
      <c r="C3103" s="54"/>
      <c r="D3103" s="24" t="s">
        <v>269</v>
      </c>
      <c r="E3103" s="20" t="str">
        <f ca="1">IF(AND(J3103&lt;&gt;"", O3103&lt;&gt;"", TODAY() &gt; O3103, N3103=""), "포스팅 지연",
IF(N3103&lt;&gt;"", "포스팅 완료",
IF(M3103=TRUE, "시술 완료",
IF(L3103=TRUE, "콘텐츠 가이드 전송",
IF(NOT(ISBLANK(J3103)), "예약 확정",
IF(I3103=TRUE, "구글폼 회신",
IF(H3103=TRUE, "구글폼 전송",
IF(G3103=TRUE, "거절",
IF(F3103=TRUE, "회신 수신",
"태핑 완료 회신대기")))))
))))</f>
        <v>태핑 완료 회신대기</v>
      </c>
      <c r="F3103" s="22" t="b">
        <v>0</v>
      </c>
      <c r="G3103" s="22" t="b">
        <v>0</v>
      </c>
      <c r="H3103" s="22" t="b">
        <v>0</v>
      </c>
      <c r="I3103" s="22" t="b">
        <f>IF(COUNTIF([1]!Form_Responses1[[#All],[Instagram account
(ex. idenel_official - Do not put "@")]], LOWER(A3103)) &gt; 0, TRUE, FALSE)</f>
        <v>0</v>
      </c>
      <c r="J3103" s="23"/>
      <c r="K3103" s="20"/>
      <c r="L3103" s="22" t="b">
        <v>0</v>
      </c>
      <c r="M3103" s="22" t="b">
        <v>0</v>
      </c>
      <c r="N3103" s="20"/>
      <c r="O3103" s="21" t="str">
        <f>IF(ISBLANK(Table1[[#This Row],[예약일(확정)]]),"",Table1[[#This Row],[예약일(확정)]]+7)</f>
        <v/>
      </c>
      <c r="P3103" s="20"/>
      <c r="Q3103" s="20"/>
      <c r="R3103" s="20"/>
      <c r="S3103" s="20"/>
      <c r="T3103" s="20"/>
      <c r="U3103" s="19"/>
    </row>
    <row r="3104" spans="1:21" ht="17">
      <c r="A3104" s="18" t="s">
        <v>1198</v>
      </c>
      <c r="B3104" s="57" t="s">
        <v>1197</v>
      </c>
      <c r="C3104" s="56"/>
      <c r="D3104" s="15" t="s">
        <v>269</v>
      </c>
      <c r="E3104" s="11" t="str">
        <f ca="1">IF(AND(J3104&lt;&gt;"", O3104&lt;&gt;"", TODAY() &gt; O3104, N3104=""), "포스팅 지연",
IF(N3104&lt;&gt;"", "포스팅 완료",
IF(M3104=TRUE, "시술 완료",
IF(L3104=TRUE, "콘텐츠 가이드 전송",
IF(NOT(ISBLANK(J3104)), "예약 확정",
IF(I3104=TRUE, "구글폼 회신",
IF(H3104=TRUE, "구글폼 전송",
IF(G3104=TRUE, "거절",
IF(F3104=TRUE, "회신 수신",
"태핑 완료 회신대기")))))
))))</f>
        <v>태핑 완료 회신대기</v>
      </c>
      <c r="F3104" s="13" t="b">
        <v>0</v>
      </c>
      <c r="G3104" s="13" t="b">
        <v>0</v>
      </c>
      <c r="H3104" s="13" t="b">
        <v>0</v>
      </c>
      <c r="I3104" s="13" t="b">
        <f>IF(COUNTIF([1]!Form_Responses1[[#All],[Instagram account
(ex. idenel_official - Do not put "@")]], LOWER(A3104)) &gt; 0, TRUE, FALSE)</f>
        <v>0</v>
      </c>
      <c r="J3104" s="14"/>
      <c r="K3104" s="11"/>
      <c r="L3104" s="13" t="b">
        <v>0</v>
      </c>
      <c r="M3104" s="13" t="b">
        <v>0</v>
      </c>
      <c r="N3104" s="11"/>
      <c r="O3104" s="12" t="str">
        <f>IF(ISBLANK(Table1[[#This Row],[예약일(확정)]]),"",Table1[[#This Row],[예약일(확정)]]+7)</f>
        <v/>
      </c>
      <c r="P3104" s="11"/>
      <c r="Q3104" s="11"/>
      <c r="R3104" s="11"/>
      <c r="S3104" s="11"/>
      <c r="T3104" s="11"/>
      <c r="U3104" s="10"/>
    </row>
    <row r="3105" spans="1:21" ht="17">
      <c r="A3105" s="27" t="s">
        <v>1196</v>
      </c>
      <c r="B3105" s="55" t="s">
        <v>1195</v>
      </c>
      <c r="C3105" s="54"/>
      <c r="D3105" s="24" t="s">
        <v>269</v>
      </c>
      <c r="E3105" s="20" t="str">
        <f ca="1">IF(AND(J3105&lt;&gt;"", O3105&lt;&gt;"", TODAY() &gt; O3105, N3105=""), "포스팅 지연",
IF(N3105&lt;&gt;"", "포스팅 완료",
IF(M3105=TRUE, "시술 완료",
IF(L3105=TRUE, "콘텐츠 가이드 전송",
IF(NOT(ISBLANK(J3105)), "예약 확정",
IF(I3105=TRUE, "구글폼 회신",
IF(H3105=TRUE, "구글폼 전송",
IF(G3105=TRUE, "거절",
IF(F3105=TRUE, "회신 수신",
"태핑 완료 회신대기")))))
))))</f>
        <v>태핑 완료 회신대기</v>
      </c>
      <c r="F3105" s="22" t="b">
        <v>0</v>
      </c>
      <c r="G3105" s="22" t="b">
        <v>0</v>
      </c>
      <c r="H3105" s="22" t="b">
        <v>0</v>
      </c>
      <c r="I3105" s="22" t="b">
        <f>IF(COUNTIF([1]!Form_Responses1[[#All],[Instagram account
(ex. idenel_official - Do not put "@")]], LOWER(A3105)) &gt; 0, TRUE, FALSE)</f>
        <v>0</v>
      </c>
      <c r="J3105" s="23"/>
      <c r="K3105" s="20"/>
      <c r="L3105" s="22" t="b">
        <v>0</v>
      </c>
      <c r="M3105" s="22" t="b">
        <v>0</v>
      </c>
      <c r="N3105" s="20"/>
      <c r="O3105" s="21" t="str">
        <f>IF(ISBLANK(Table1[[#This Row],[예약일(확정)]]),"",Table1[[#This Row],[예약일(확정)]]+7)</f>
        <v/>
      </c>
      <c r="P3105" s="20"/>
      <c r="Q3105" s="20"/>
      <c r="R3105" s="20"/>
      <c r="S3105" s="20"/>
      <c r="T3105" s="20"/>
      <c r="U3105" s="19"/>
    </row>
    <row r="3106" spans="1:21" ht="17">
      <c r="A3106" s="18" t="s">
        <v>1194</v>
      </c>
      <c r="B3106" s="57" t="s">
        <v>1193</v>
      </c>
      <c r="C3106" s="56"/>
      <c r="D3106" s="15" t="s">
        <v>269</v>
      </c>
      <c r="E3106" s="11" t="str">
        <f ca="1">IF(AND(J3106&lt;&gt;"", O3106&lt;&gt;"", TODAY() &gt; O3106, N3106=""), "포스팅 지연",
IF(N3106&lt;&gt;"", "포스팅 완료",
IF(M3106=TRUE, "시술 완료",
IF(L3106=TRUE, "콘텐츠 가이드 전송",
IF(NOT(ISBLANK(J3106)), "예약 확정",
IF(I3106=TRUE, "구글폼 회신",
IF(H3106=TRUE, "구글폼 전송",
IF(G3106=TRUE, "거절",
IF(F3106=TRUE, "회신 수신",
"태핑 완료 회신대기")))))
))))</f>
        <v>태핑 완료 회신대기</v>
      </c>
      <c r="F3106" s="13" t="b">
        <v>0</v>
      </c>
      <c r="G3106" s="13" t="b">
        <v>0</v>
      </c>
      <c r="H3106" s="13" t="b">
        <v>0</v>
      </c>
      <c r="I3106" s="13" t="b">
        <f>IF(COUNTIF([1]!Form_Responses1[[#All],[Instagram account
(ex. idenel_official - Do not put "@")]], LOWER(A3106)) &gt; 0, TRUE, FALSE)</f>
        <v>0</v>
      </c>
      <c r="J3106" s="14"/>
      <c r="K3106" s="11"/>
      <c r="L3106" s="13" t="b">
        <v>0</v>
      </c>
      <c r="M3106" s="13" t="b">
        <v>0</v>
      </c>
      <c r="N3106" s="11"/>
      <c r="O3106" s="12" t="str">
        <f>IF(ISBLANK(Table1[[#This Row],[예약일(확정)]]),"",Table1[[#This Row],[예약일(확정)]]+7)</f>
        <v/>
      </c>
      <c r="P3106" s="11"/>
      <c r="Q3106" s="11"/>
      <c r="R3106" s="11"/>
      <c r="S3106" s="11"/>
      <c r="T3106" s="11"/>
      <c r="U3106" s="10"/>
    </row>
    <row r="3107" spans="1:21" ht="17">
      <c r="A3107" s="27" t="s">
        <v>1192</v>
      </c>
      <c r="B3107" s="55" t="s">
        <v>1191</v>
      </c>
      <c r="C3107" s="54"/>
      <c r="D3107" s="24" t="s">
        <v>269</v>
      </c>
      <c r="E3107" s="20" t="str">
        <f ca="1">IF(AND(J3107&lt;&gt;"", O3107&lt;&gt;"", TODAY() &gt; O3107, N3107=""), "포스팅 지연",
IF(N3107&lt;&gt;"", "포스팅 완료",
IF(M3107=TRUE, "시술 완료",
IF(L3107=TRUE, "콘텐츠 가이드 전송",
IF(NOT(ISBLANK(J3107)), "예약 확정",
IF(I3107=TRUE, "구글폼 회신",
IF(H3107=TRUE, "구글폼 전송",
IF(G3107=TRUE, "거절",
IF(F3107=TRUE, "회신 수신",
"태핑 완료 회신대기")))))
))))</f>
        <v>태핑 완료 회신대기</v>
      </c>
      <c r="F3107" s="22" t="b">
        <v>0</v>
      </c>
      <c r="G3107" s="22" t="b">
        <v>0</v>
      </c>
      <c r="H3107" s="22" t="b">
        <v>0</v>
      </c>
      <c r="I3107" s="22" t="b">
        <f>IF(COUNTIF([1]!Form_Responses1[[#All],[Instagram account
(ex. idenel_official - Do not put "@")]], LOWER(A3107)) &gt; 0, TRUE, FALSE)</f>
        <v>0</v>
      </c>
      <c r="J3107" s="23"/>
      <c r="K3107" s="20"/>
      <c r="L3107" s="22" t="b">
        <v>0</v>
      </c>
      <c r="M3107" s="22" t="b">
        <v>0</v>
      </c>
      <c r="N3107" s="20"/>
      <c r="O3107" s="21" t="str">
        <f>IF(ISBLANK(Table1[[#This Row],[예약일(확정)]]),"",Table1[[#This Row],[예약일(확정)]]+7)</f>
        <v/>
      </c>
      <c r="P3107" s="20"/>
      <c r="Q3107" s="20"/>
      <c r="R3107" s="20"/>
      <c r="S3107" s="20"/>
      <c r="T3107" s="20"/>
      <c r="U3107" s="19"/>
    </row>
    <row r="3108" spans="1:21" ht="17">
      <c r="A3108" s="18" t="s">
        <v>1190</v>
      </c>
      <c r="B3108" s="57" t="s">
        <v>1189</v>
      </c>
      <c r="C3108" s="56"/>
      <c r="D3108" s="15" t="s">
        <v>269</v>
      </c>
      <c r="E3108" s="11" t="str">
        <f ca="1">IF(AND(J3108&lt;&gt;"", O3108&lt;&gt;"", TODAY() &gt; O3108, N3108=""), "포스팅 지연",
IF(N3108&lt;&gt;"", "포스팅 완료",
IF(M3108=TRUE, "시술 완료",
IF(L3108=TRUE, "콘텐츠 가이드 전송",
IF(NOT(ISBLANK(J3108)), "예약 확정",
IF(I3108=TRUE, "구글폼 회신",
IF(H3108=TRUE, "구글폼 전송",
IF(G3108=TRUE, "거절",
IF(F3108=TRUE, "회신 수신",
"태핑 완료 회신대기")))))
))))</f>
        <v>태핑 완료 회신대기</v>
      </c>
      <c r="F3108" s="13" t="b">
        <v>0</v>
      </c>
      <c r="G3108" s="13" t="b">
        <v>0</v>
      </c>
      <c r="H3108" s="13" t="b">
        <v>0</v>
      </c>
      <c r="I3108" s="13" t="b">
        <f>IF(COUNTIF([1]!Form_Responses1[[#All],[Instagram account
(ex. idenel_official - Do not put "@")]], LOWER(A3108)) &gt; 0, TRUE, FALSE)</f>
        <v>0</v>
      </c>
      <c r="J3108" s="14"/>
      <c r="K3108" s="11"/>
      <c r="L3108" s="13" t="b">
        <v>0</v>
      </c>
      <c r="M3108" s="13" t="b">
        <v>0</v>
      </c>
      <c r="N3108" s="11"/>
      <c r="O3108" s="12" t="str">
        <f>IF(ISBLANK(Table1[[#This Row],[예약일(확정)]]),"",Table1[[#This Row],[예약일(확정)]]+7)</f>
        <v/>
      </c>
      <c r="P3108" s="11"/>
      <c r="Q3108" s="11"/>
      <c r="R3108" s="11"/>
      <c r="S3108" s="11"/>
      <c r="T3108" s="11"/>
      <c r="U3108" s="10"/>
    </row>
    <row r="3109" spans="1:21" ht="17">
      <c r="A3109" s="27" t="s">
        <v>1188</v>
      </c>
      <c r="B3109" s="55" t="s">
        <v>1187</v>
      </c>
      <c r="C3109" s="54"/>
      <c r="D3109" s="24" t="s">
        <v>269</v>
      </c>
      <c r="E3109" s="20" t="str">
        <f ca="1">IF(AND(J3109&lt;&gt;"", O3109&lt;&gt;"", TODAY() &gt; O3109, N3109=""), "포스팅 지연",
IF(N3109&lt;&gt;"", "포스팅 완료",
IF(M3109=TRUE, "시술 완료",
IF(L3109=TRUE, "콘텐츠 가이드 전송",
IF(NOT(ISBLANK(J3109)), "예약 확정",
IF(I3109=TRUE, "구글폼 회신",
IF(H3109=TRUE, "구글폼 전송",
IF(G3109=TRUE, "거절",
IF(F3109=TRUE, "회신 수신",
"태핑 완료 회신대기")))))
))))</f>
        <v>태핑 완료 회신대기</v>
      </c>
      <c r="F3109" s="22" t="b">
        <v>0</v>
      </c>
      <c r="G3109" s="22" t="b">
        <v>0</v>
      </c>
      <c r="H3109" s="22" t="b">
        <v>0</v>
      </c>
      <c r="I3109" s="22" t="b">
        <f>IF(COUNTIF([1]!Form_Responses1[[#All],[Instagram account
(ex. idenel_official - Do not put "@")]], LOWER(A3109)) &gt; 0, TRUE, FALSE)</f>
        <v>0</v>
      </c>
      <c r="J3109" s="23"/>
      <c r="K3109" s="20"/>
      <c r="L3109" s="22" t="b">
        <v>0</v>
      </c>
      <c r="M3109" s="22" t="b">
        <v>0</v>
      </c>
      <c r="N3109" s="20"/>
      <c r="O3109" s="21" t="str">
        <f>IF(ISBLANK(Table1[[#This Row],[예약일(확정)]]),"",Table1[[#This Row],[예약일(확정)]]+7)</f>
        <v/>
      </c>
      <c r="P3109" s="20"/>
      <c r="Q3109" s="20"/>
      <c r="R3109" s="20"/>
      <c r="S3109" s="20"/>
      <c r="T3109" s="20"/>
      <c r="U3109" s="19"/>
    </row>
    <row r="3110" spans="1:21" ht="17">
      <c r="A3110" s="18" t="s">
        <v>1186</v>
      </c>
      <c r="B3110" s="57" t="s">
        <v>1185</v>
      </c>
      <c r="C3110" s="56"/>
      <c r="D3110" s="15" t="s">
        <v>269</v>
      </c>
      <c r="E3110" s="11" t="str">
        <f ca="1">IF(AND(J3110&lt;&gt;"", O3110&lt;&gt;"", TODAY() &gt; O3110, N3110=""), "포스팅 지연",
IF(N3110&lt;&gt;"", "포스팅 완료",
IF(M3110=TRUE, "시술 완료",
IF(L3110=TRUE, "콘텐츠 가이드 전송",
IF(NOT(ISBLANK(J3110)), "예약 확정",
IF(I3110=TRUE, "구글폼 회신",
IF(H3110=TRUE, "구글폼 전송",
IF(G3110=TRUE, "거절",
IF(F3110=TRUE, "회신 수신",
"태핑 완료 회신대기")))))
))))</f>
        <v>태핑 완료 회신대기</v>
      </c>
      <c r="F3110" s="13" t="b">
        <v>0</v>
      </c>
      <c r="G3110" s="13" t="b">
        <v>0</v>
      </c>
      <c r="H3110" s="13" t="b">
        <v>0</v>
      </c>
      <c r="I3110" s="13" t="b">
        <f>IF(COUNTIF([1]!Form_Responses1[[#All],[Instagram account
(ex. idenel_official - Do not put "@")]], LOWER(A3110)) &gt; 0, TRUE, FALSE)</f>
        <v>0</v>
      </c>
      <c r="J3110" s="14"/>
      <c r="K3110" s="11"/>
      <c r="L3110" s="13" t="b">
        <v>0</v>
      </c>
      <c r="M3110" s="13" t="b">
        <v>0</v>
      </c>
      <c r="N3110" s="11"/>
      <c r="O3110" s="12" t="str">
        <f>IF(ISBLANK(Table1[[#This Row],[예약일(확정)]]),"",Table1[[#This Row],[예약일(확정)]]+7)</f>
        <v/>
      </c>
      <c r="P3110" s="11"/>
      <c r="Q3110" s="11"/>
      <c r="R3110" s="11"/>
      <c r="S3110" s="11"/>
      <c r="T3110" s="11"/>
      <c r="U3110" s="10"/>
    </row>
    <row r="3111" spans="1:21" ht="17">
      <c r="A3111" s="27" t="s">
        <v>1184</v>
      </c>
      <c r="B3111" s="55" t="s">
        <v>1183</v>
      </c>
      <c r="C3111" s="54"/>
      <c r="D3111" s="24" t="s">
        <v>269</v>
      </c>
      <c r="E3111" s="20" t="str">
        <f ca="1">IF(AND(J3111&lt;&gt;"", O3111&lt;&gt;"", TODAY() &gt; O3111, N3111=""), "포스팅 지연",
IF(N3111&lt;&gt;"", "포스팅 완료",
IF(M3111=TRUE, "시술 완료",
IF(L3111=TRUE, "콘텐츠 가이드 전송",
IF(NOT(ISBLANK(J3111)), "예약 확정",
IF(I3111=TRUE, "구글폼 회신",
IF(H3111=TRUE, "구글폼 전송",
IF(G3111=TRUE, "거절",
IF(F3111=TRUE, "회신 수신",
"태핑 완료 회신대기")))))
))))</f>
        <v>태핑 완료 회신대기</v>
      </c>
      <c r="F3111" s="22" t="b">
        <v>0</v>
      </c>
      <c r="G3111" s="22" t="b">
        <v>0</v>
      </c>
      <c r="H3111" s="22" t="b">
        <v>0</v>
      </c>
      <c r="I3111" s="22" t="b">
        <f>IF(COUNTIF([1]!Form_Responses1[[#All],[Instagram account
(ex. idenel_official - Do not put "@")]], LOWER(A3111)) &gt; 0, TRUE, FALSE)</f>
        <v>0</v>
      </c>
      <c r="J3111" s="23"/>
      <c r="K3111" s="20"/>
      <c r="L3111" s="22" t="b">
        <v>0</v>
      </c>
      <c r="M3111" s="22" t="b">
        <v>0</v>
      </c>
      <c r="N3111" s="20"/>
      <c r="O3111" s="21" t="str">
        <f>IF(ISBLANK(Table1[[#This Row],[예약일(확정)]]),"",Table1[[#This Row],[예약일(확정)]]+7)</f>
        <v/>
      </c>
      <c r="P3111" s="20"/>
      <c r="Q3111" s="20"/>
      <c r="R3111" s="20"/>
      <c r="S3111" s="20"/>
      <c r="T3111" s="20"/>
      <c r="U3111" s="19"/>
    </row>
    <row r="3112" spans="1:21" ht="17">
      <c r="A3112" s="18" t="s">
        <v>1182</v>
      </c>
      <c r="B3112" s="57" t="s">
        <v>1181</v>
      </c>
      <c r="C3112" s="56"/>
      <c r="D3112" s="15" t="s">
        <v>269</v>
      </c>
      <c r="E3112" s="11" t="str">
        <f ca="1">IF(AND(J3112&lt;&gt;"", O3112&lt;&gt;"", TODAY() &gt; O3112, N3112=""), "포스팅 지연",
IF(N3112&lt;&gt;"", "포스팅 완료",
IF(M3112=TRUE, "시술 완료",
IF(L3112=TRUE, "콘텐츠 가이드 전송",
IF(NOT(ISBLANK(J3112)), "예약 확정",
IF(I3112=TRUE, "구글폼 회신",
IF(H3112=TRUE, "구글폼 전송",
IF(G3112=TRUE, "거절",
IF(F3112=TRUE, "회신 수신",
"태핑 완료 회신대기")))))
))))</f>
        <v>태핑 완료 회신대기</v>
      </c>
      <c r="F3112" s="13" t="b">
        <v>0</v>
      </c>
      <c r="G3112" s="13" t="b">
        <v>0</v>
      </c>
      <c r="H3112" s="13" t="b">
        <v>0</v>
      </c>
      <c r="I3112" s="13" t="b">
        <f>IF(COUNTIF([1]!Form_Responses1[[#All],[Instagram account
(ex. idenel_official - Do not put "@")]], LOWER(A3112)) &gt; 0, TRUE, FALSE)</f>
        <v>0</v>
      </c>
      <c r="J3112" s="14"/>
      <c r="K3112" s="11"/>
      <c r="L3112" s="13" t="b">
        <v>0</v>
      </c>
      <c r="M3112" s="13" t="b">
        <v>0</v>
      </c>
      <c r="N3112" s="11"/>
      <c r="O3112" s="12" t="str">
        <f>IF(ISBLANK(Table1[[#This Row],[예약일(확정)]]),"",Table1[[#This Row],[예약일(확정)]]+7)</f>
        <v/>
      </c>
      <c r="P3112" s="11"/>
      <c r="Q3112" s="11"/>
      <c r="R3112" s="11"/>
      <c r="S3112" s="11"/>
      <c r="T3112" s="11"/>
      <c r="U3112" s="10"/>
    </row>
    <row r="3113" spans="1:21" ht="17">
      <c r="A3113" s="27" t="s">
        <v>1180</v>
      </c>
      <c r="B3113" s="55" t="s">
        <v>1179</v>
      </c>
      <c r="C3113" s="54"/>
      <c r="D3113" s="24" t="s">
        <v>269</v>
      </c>
      <c r="E3113" s="20" t="str">
        <f ca="1">IF(AND(J3113&lt;&gt;"", O3113&lt;&gt;"", TODAY() &gt; O3113, N3113=""), "포스팅 지연",
IF(N3113&lt;&gt;"", "포스팅 완료",
IF(M3113=TRUE, "시술 완료",
IF(L3113=TRUE, "콘텐츠 가이드 전송",
IF(NOT(ISBLANK(J3113)), "예약 확정",
IF(I3113=TRUE, "구글폼 회신",
IF(H3113=TRUE, "구글폼 전송",
IF(G3113=TRUE, "거절",
IF(F3113=TRUE, "회신 수신",
"태핑 완료 회신대기")))))
))))</f>
        <v>태핑 완료 회신대기</v>
      </c>
      <c r="F3113" s="22" t="b">
        <v>0</v>
      </c>
      <c r="G3113" s="22" t="b">
        <v>0</v>
      </c>
      <c r="H3113" s="22" t="b">
        <v>0</v>
      </c>
      <c r="I3113" s="22" t="b">
        <f>IF(COUNTIF([1]!Form_Responses1[[#All],[Instagram account
(ex. idenel_official - Do not put "@")]], LOWER(A3113)) &gt; 0, TRUE, FALSE)</f>
        <v>0</v>
      </c>
      <c r="J3113" s="23"/>
      <c r="K3113" s="20"/>
      <c r="L3113" s="22" t="b">
        <v>0</v>
      </c>
      <c r="M3113" s="22" t="b">
        <v>0</v>
      </c>
      <c r="N3113" s="20"/>
      <c r="O3113" s="21" t="str">
        <f>IF(ISBLANK(Table1[[#This Row],[예약일(확정)]]),"",Table1[[#This Row],[예약일(확정)]]+7)</f>
        <v/>
      </c>
      <c r="P3113" s="20"/>
      <c r="Q3113" s="20"/>
      <c r="R3113" s="20"/>
      <c r="S3113" s="20"/>
      <c r="T3113" s="20"/>
      <c r="U3113" s="19"/>
    </row>
    <row r="3114" spans="1:21" ht="17">
      <c r="A3114" s="18" t="s">
        <v>1178</v>
      </c>
      <c r="B3114" s="57" t="s">
        <v>1177</v>
      </c>
      <c r="C3114" s="56"/>
      <c r="D3114" s="15" t="s">
        <v>269</v>
      </c>
      <c r="E3114" s="11" t="str">
        <f ca="1">IF(AND(J3114&lt;&gt;"", O3114&lt;&gt;"", TODAY() &gt; O3114, N3114=""), "포스팅 지연",
IF(N3114&lt;&gt;"", "포스팅 완료",
IF(M3114=TRUE, "시술 완료",
IF(L3114=TRUE, "콘텐츠 가이드 전송",
IF(NOT(ISBLANK(J3114)), "예약 확정",
IF(I3114=TRUE, "구글폼 회신",
IF(H3114=TRUE, "구글폼 전송",
IF(G3114=TRUE, "거절",
IF(F3114=TRUE, "회신 수신",
"태핑 완료 회신대기")))))
))))</f>
        <v>태핑 완료 회신대기</v>
      </c>
      <c r="F3114" s="13" t="b">
        <v>0</v>
      </c>
      <c r="G3114" s="13" t="b">
        <v>0</v>
      </c>
      <c r="H3114" s="13" t="b">
        <v>0</v>
      </c>
      <c r="I3114" s="13" t="b">
        <f>IF(COUNTIF([1]!Form_Responses1[[#All],[Instagram account
(ex. idenel_official - Do not put "@")]], LOWER(A3114)) &gt; 0, TRUE, FALSE)</f>
        <v>0</v>
      </c>
      <c r="J3114" s="14"/>
      <c r="K3114" s="11"/>
      <c r="L3114" s="13" t="b">
        <v>0</v>
      </c>
      <c r="M3114" s="13" t="b">
        <v>0</v>
      </c>
      <c r="N3114" s="11"/>
      <c r="O3114" s="12" t="str">
        <f>IF(ISBLANK(Table1[[#This Row],[예약일(확정)]]),"",Table1[[#This Row],[예약일(확정)]]+7)</f>
        <v/>
      </c>
      <c r="P3114" s="11"/>
      <c r="Q3114" s="11"/>
      <c r="R3114" s="11"/>
      <c r="S3114" s="11"/>
      <c r="T3114" s="11"/>
      <c r="U3114" s="10"/>
    </row>
    <row r="3115" spans="1:21" ht="17">
      <c r="A3115" s="27" t="s">
        <v>1176</v>
      </c>
      <c r="B3115" s="55" t="s">
        <v>1175</v>
      </c>
      <c r="C3115" s="54"/>
      <c r="D3115" s="24" t="s">
        <v>269</v>
      </c>
      <c r="E3115" s="20" t="str">
        <f ca="1">IF(AND(J3115&lt;&gt;"", O3115&lt;&gt;"", TODAY() &gt; O3115, N3115=""), "포스팅 지연",
IF(N3115&lt;&gt;"", "포스팅 완료",
IF(M3115=TRUE, "시술 완료",
IF(L3115=TRUE, "콘텐츠 가이드 전송",
IF(NOT(ISBLANK(J3115)), "예약 확정",
IF(I3115=TRUE, "구글폼 회신",
IF(H3115=TRUE, "구글폼 전송",
IF(G3115=TRUE, "거절",
IF(F3115=TRUE, "회신 수신",
"태핑 완료 회신대기")))))
))))</f>
        <v>태핑 완료 회신대기</v>
      </c>
      <c r="F3115" s="22" t="b">
        <v>0</v>
      </c>
      <c r="G3115" s="22" t="b">
        <v>0</v>
      </c>
      <c r="H3115" s="22" t="b">
        <v>0</v>
      </c>
      <c r="I3115" s="22" t="b">
        <f>IF(COUNTIF([1]!Form_Responses1[[#All],[Instagram account
(ex. idenel_official - Do not put "@")]], LOWER(A3115)) &gt; 0, TRUE, FALSE)</f>
        <v>0</v>
      </c>
      <c r="J3115" s="23"/>
      <c r="K3115" s="20"/>
      <c r="L3115" s="22" t="b">
        <v>0</v>
      </c>
      <c r="M3115" s="22" t="b">
        <v>0</v>
      </c>
      <c r="N3115" s="20"/>
      <c r="O3115" s="21" t="str">
        <f>IF(ISBLANK(Table1[[#This Row],[예약일(확정)]]),"",Table1[[#This Row],[예약일(확정)]]+7)</f>
        <v/>
      </c>
      <c r="P3115" s="20"/>
      <c r="Q3115" s="20"/>
      <c r="R3115" s="20"/>
      <c r="S3115" s="20"/>
      <c r="T3115" s="20"/>
      <c r="U3115" s="19"/>
    </row>
    <row r="3116" spans="1:21" ht="17">
      <c r="A3116" s="18" t="s">
        <v>1174</v>
      </c>
      <c r="B3116" s="57" t="s">
        <v>1173</v>
      </c>
      <c r="C3116" s="56"/>
      <c r="D3116" s="15" t="s">
        <v>269</v>
      </c>
      <c r="E3116" s="11" t="str">
        <f ca="1">IF(AND(J3116&lt;&gt;"", O3116&lt;&gt;"", TODAY() &gt; O3116, N3116=""), "포스팅 지연",
IF(N3116&lt;&gt;"", "포스팅 완료",
IF(M3116=TRUE, "시술 완료",
IF(L3116=TRUE, "콘텐츠 가이드 전송",
IF(NOT(ISBLANK(J3116)), "예약 확정",
IF(I3116=TRUE, "구글폼 회신",
IF(H3116=TRUE, "구글폼 전송",
IF(G3116=TRUE, "거절",
IF(F3116=TRUE, "회신 수신",
"태핑 완료 회신대기")))))
))))</f>
        <v>태핑 완료 회신대기</v>
      </c>
      <c r="F3116" s="13" t="b">
        <v>0</v>
      </c>
      <c r="G3116" s="13" t="b">
        <v>0</v>
      </c>
      <c r="H3116" s="13" t="b">
        <v>0</v>
      </c>
      <c r="I3116" s="13" t="b">
        <f>IF(COUNTIF([1]!Form_Responses1[[#All],[Instagram account
(ex. idenel_official - Do not put "@")]], LOWER(A3116)) &gt; 0, TRUE, FALSE)</f>
        <v>0</v>
      </c>
      <c r="J3116" s="14"/>
      <c r="K3116" s="11"/>
      <c r="L3116" s="13" t="b">
        <v>0</v>
      </c>
      <c r="M3116" s="13" t="b">
        <v>0</v>
      </c>
      <c r="N3116" s="11"/>
      <c r="O3116" s="12" t="str">
        <f>IF(ISBLANK(Table1[[#This Row],[예약일(확정)]]),"",Table1[[#This Row],[예약일(확정)]]+7)</f>
        <v/>
      </c>
      <c r="P3116" s="11"/>
      <c r="Q3116" s="11"/>
      <c r="R3116" s="11"/>
      <c r="S3116" s="11"/>
      <c r="T3116" s="11"/>
      <c r="U3116" s="10"/>
    </row>
    <row r="3117" spans="1:21" ht="17">
      <c r="A3117" s="27" t="s">
        <v>1172</v>
      </c>
      <c r="B3117" s="55" t="s">
        <v>1171</v>
      </c>
      <c r="C3117" s="54"/>
      <c r="D3117" s="24" t="s">
        <v>269</v>
      </c>
      <c r="E3117" s="20" t="str">
        <f ca="1">IF(AND(J3117&lt;&gt;"", O3117&lt;&gt;"", TODAY() &gt; O3117, N3117=""), "포스팅 지연",
IF(N3117&lt;&gt;"", "포스팅 완료",
IF(M3117=TRUE, "시술 완료",
IF(L3117=TRUE, "콘텐츠 가이드 전송",
IF(NOT(ISBLANK(J3117)), "예약 확정",
IF(I3117=TRUE, "구글폼 회신",
IF(H3117=TRUE, "구글폼 전송",
IF(G3117=TRUE, "거절",
IF(F3117=TRUE, "회신 수신",
"태핑 완료 회신대기")))))
))))</f>
        <v>태핑 완료 회신대기</v>
      </c>
      <c r="F3117" s="22" t="b">
        <v>0</v>
      </c>
      <c r="G3117" s="22" t="b">
        <v>0</v>
      </c>
      <c r="H3117" s="22" t="b">
        <v>0</v>
      </c>
      <c r="I3117" s="22" t="b">
        <f>IF(COUNTIF([1]!Form_Responses1[[#All],[Instagram account
(ex. idenel_official - Do not put "@")]], LOWER(A3117)) &gt; 0, TRUE, FALSE)</f>
        <v>0</v>
      </c>
      <c r="J3117" s="23"/>
      <c r="K3117" s="20"/>
      <c r="L3117" s="22" t="b">
        <v>0</v>
      </c>
      <c r="M3117" s="22" t="b">
        <v>0</v>
      </c>
      <c r="N3117" s="20"/>
      <c r="O3117" s="21" t="str">
        <f>IF(ISBLANK(Table1[[#This Row],[예약일(확정)]]),"",Table1[[#This Row],[예약일(확정)]]+7)</f>
        <v/>
      </c>
      <c r="P3117" s="20"/>
      <c r="Q3117" s="20"/>
      <c r="R3117" s="20"/>
      <c r="S3117" s="20"/>
      <c r="T3117" s="20"/>
      <c r="U3117" s="19"/>
    </row>
    <row r="3118" spans="1:21" ht="17">
      <c r="A3118" s="18" t="s">
        <v>1170</v>
      </c>
      <c r="B3118" s="57"/>
      <c r="C3118" s="56"/>
      <c r="D3118" s="15" t="s">
        <v>4</v>
      </c>
      <c r="E3118" s="11" t="str">
        <f ca="1">IF(AND(J3118&lt;&gt;"", O3118&lt;&gt;"", TODAY() &gt; O3118, N3118=""), "포스팅 지연",
IF(N3118&lt;&gt;"", "포스팅 완료",
IF(M3118=TRUE, "시술 완료",
IF(L3118=TRUE, "콘텐츠 가이드 전송",
IF(NOT(ISBLANK(J3118)), "예약 확정",
IF(I3118=TRUE, "구글폼 회신",
IF(H3118=TRUE, "구글폼 전송",
IF(G3118=TRUE, "거절",
IF(F3118=TRUE, "회신 수신",
"태핑 완료 회신대기")))))
))))</f>
        <v>회신 수신</v>
      </c>
      <c r="F3118" s="13" t="b">
        <v>1</v>
      </c>
      <c r="G3118" s="13" t="b">
        <v>0</v>
      </c>
      <c r="H3118" s="13" t="b">
        <v>0</v>
      </c>
      <c r="I3118" s="13" t="b">
        <f>IF(COUNTIF([1]!Form_Responses1[[#All],[Instagram account
(ex. idenel_official - Do not put "@")]], LOWER(A3118)) &gt; 0, TRUE, FALSE)</f>
        <v>0</v>
      </c>
      <c r="J3118" s="14"/>
      <c r="K3118" s="11"/>
      <c r="L3118" s="13" t="b">
        <v>0</v>
      </c>
      <c r="M3118" s="13" t="b">
        <v>0</v>
      </c>
      <c r="N3118" s="11"/>
      <c r="O3118" s="12" t="str">
        <f>IF(ISBLANK(Table1[[#This Row],[예약일(확정)]]),"",Table1[[#This Row],[예약일(확정)]]+7)</f>
        <v/>
      </c>
      <c r="P3118" s="11"/>
      <c r="Q3118" s="11"/>
      <c r="R3118" s="11"/>
      <c r="S3118" s="11"/>
      <c r="T3118" s="11"/>
      <c r="U3118" s="10"/>
    </row>
    <row r="3119" spans="1:21" ht="17">
      <c r="A3119" s="72" t="s">
        <v>1169</v>
      </c>
      <c r="B3119" s="76"/>
      <c r="C3119" s="70"/>
      <c r="D3119" s="24" t="s">
        <v>2</v>
      </c>
      <c r="E3119" s="20" t="str">
        <f ca="1">IF(AND(J3119&lt;&gt;"", O3119&lt;&gt;"", TODAY() &gt; O3119, N3119=""), "포스팅 지연",
IF(N3119&lt;&gt;"", "포스팅 완료",
IF(M3119=TRUE, "시술 완료",
IF(L3119=TRUE, "콘텐츠 가이드 전송",
IF(NOT(ISBLANK(J3119)), "예약 확정",
IF(I3119=TRUE, "구글폼 회신",
IF(H3119=TRUE, "구글폼 전송",
IF(G3119=TRUE, "거절",
IF(F3119=TRUE, "회신 수신",
"태핑 완료 회신대기")))))
))))</f>
        <v>포스팅 지연</v>
      </c>
      <c r="F3119" s="22" t="b">
        <v>0</v>
      </c>
      <c r="G3119" s="22" t="b">
        <v>0</v>
      </c>
      <c r="H3119" s="22" t="b">
        <v>0</v>
      </c>
      <c r="I3119" s="22" t="b">
        <f>IF(COUNTIF([1]!Form_Responses1[[#All],[Instagram account
(ex. idenel_official - Do not put "@")]], LOWER(A3119)) &gt; 0, TRUE, FALSE)</f>
        <v>0</v>
      </c>
      <c r="J3119" s="23">
        <v>45898.708333333336</v>
      </c>
      <c r="K3119" s="20"/>
      <c r="L3119" s="22" t="b">
        <v>0</v>
      </c>
      <c r="M3119" s="22" t="b">
        <v>0</v>
      </c>
      <c r="N3119" s="20"/>
      <c r="O3119" s="21">
        <f>IF(ISBLANK(Table1[[#This Row],[예약일(확정)]]),"",Table1[[#This Row],[예약일(확정)]]+7)</f>
        <v>45905.708333333336</v>
      </c>
      <c r="P3119" s="20" t="s">
        <v>0</v>
      </c>
      <c r="Q3119" s="20"/>
      <c r="R3119" s="20"/>
      <c r="S3119" s="20"/>
      <c r="T3119" s="20"/>
      <c r="U3119" s="19"/>
    </row>
    <row r="3120" spans="1:21" ht="17">
      <c r="A3120" s="75" t="s">
        <v>1168</v>
      </c>
      <c r="B3120" s="74"/>
      <c r="C3120" s="73"/>
      <c r="D3120" s="15" t="s">
        <v>2</v>
      </c>
      <c r="E3120" s="11" t="str">
        <f ca="1">IF(AND(J3120&lt;&gt;"", O3120&lt;&gt;"", TODAY() &gt; O3120, N3120=""), "포스팅 지연",
IF(N3120&lt;&gt;"", "포스팅 완료",
IF(M3120=TRUE, "시술 완료",
IF(L3120=TRUE, "콘텐츠 가이드 전송",
IF(NOT(ISBLANK(J3120)), "예약 확정",
IF(I3120=TRUE, "구글폼 회신",
IF(H3120=TRUE, "구글폼 전송",
IF(G3120=TRUE, "거절",
IF(F3120=TRUE, "회신 수신",
"태핑 완료 회신대기")))))
))))</f>
        <v>포스팅 완료</v>
      </c>
      <c r="F3120" s="13" t="b">
        <v>0</v>
      </c>
      <c r="G3120" s="13" t="b">
        <v>0</v>
      </c>
      <c r="H3120" s="13" t="b">
        <v>0</v>
      </c>
      <c r="I3120" s="13" t="b">
        <f>IF(COUNTIF([1]!Form_Responses1[[#All],[Instagram account
(ex. idenel_official - Do not put "@")]], LOWER(A3120)) &gt; 0, TRUE, FALSE)</f>
        <v>0</v>
      </c>
      <c r="J3120" s="14">
        <v>45891.666666666664</v>
      </c>
      <c r="K3120" s="11"/>
      <c r="L3120" s="13" t="b">
        <v>0</v>
      </c>
      <c r="M3120" s="13" t="b">
        <v>0</v>
      </c>
      <c r="N3120" s="58" t="s">
        <v>1167</v>
      </c>
      <c r="O3120" s="12">
        <f>IF(ISBLANK(Table1[[#This Row],[예약일(확정)]]),"",Table1[[#This Row],[예약일(확정)]]+7)</f>
        <v>45898.666666666664</v>
      </c>
      <c r="P3120" s="11" t="s">
        <v>0</v>
      </c>
      <c r="Q3120" s="11"/>
      <c r="R3120" s="11"/>
      <c r="S3120" s="11"/>
      <c r="T3120" s="11"/>
      <c r="U3120" s="10"/>
    </row>
    <row r="3121" spans="1:21" ht="17">
      <c r="A3121" s="72" t="s">
        <v>1166</v>
      </c>
      <c r="B3121" s="76"/>
      <c r="C3121" s="70"/>
      <c r="D3121" s="24" t="s">
        <v>2</v>
      </c>
      <c r="E3121" s="20" t="str">
        <f ca="1">IF(AND(J3121&lt;&gt;"", O3121&lt;&gt;"", TODAY() &gt; O3121, N3121=""), "포스팅 지연",
IF(N3121&lt;&gt;"", "포스팅 완료",
IF(M3121=TRUE, "시술 완료",
IF(L3121=TRUE, "콘텐츠 가이드 전송",
IF(NOT(ISBLANK(J3121)), "예약 확정",
IF(I3121=TRUE, "구글폼 회신",
IF(H3121=TRUE, "구글폼 전송",
IF(G3121=TRUE, "거절",
IF(F3121=TRUE, "회신 수신",
"태핑 완료 회신대기")))))
))))</f>
        <v>포스팅 지연</v>
      </c>
      <c r="F3121" s="22" t="b">
        <v>0</v>
      </c>
      <c r="G3121" s="22" t="b">
        <v>0</v>
      </c>
      <c r="H3121" s="22" t="b">
        <v>0</v>
      </c>
      <c r="I3121" s="22" t="b">
        <f>IF(COUNTIF([1]!Form_Responses1[[#All],[Instagram account
(ex. idenel_official - Do not put "@")]], LOWER(A3121)) &gt; 0, TRUE, FALSE)</f>
        <v>0</v>
      </c>
      <c r="J3121" s="23">
        <v>45894.583333333336</v>
      </c>
      <c r="K3121" s="20"/>
      <c r="L3121" s="22" t="b">
        <v>0</v>
      </c>
      <c r="M3121" s="22" t="b">
        <v>0</v>
      </c>
      <c r="N3121" s="20"/>
      <c r="O3121" s="21">
        <f>IF(ISBLANK(Table1[[#This Row],[예약일(확정)]]),"",Table1[[#This Row],[예약일(확정)]]+7)</f>
        <v>45901.583333333336</v>
      </c>
      <c r="P3121" s="20" t="s">
        <v>0</v>
      </c>
      <c r="Q3121" s="20"/>
      <c r="R3121" s="20"/>
      <c r="S3121" s="20"/>
      <c r="T3121" s="20"/>
      <c r="U3121" s="19"/>
    </row>
    <row r="3122" spans="1:21" ht="17">
      <c r="A3122" s="75" t="s">
        <v>1165</v>
      </c>
      <c r="B3122" s="74"/>
      <c r="C3122" s="73"/>
      <c r="D3122" s="15" t="s">
        <v>2</v>
      </c>
      <c r="E3122" s="11" t="str">
        <f ca="1">IF(AND(J3122&lt;&gt;"", O3122&lt;&gt;"", TODAY() &gt; O3122, N3122=""), "포스팅 지연",
IF(N3122&lt;&gt;"", "포스팅 완료",
IF(M3122=TRUE, "시술 완료",
IF(L3122=TRUE, "콘텐츠 가이드 전송",
IF(NOT(ISBLANK(J3122)), "예약 확정",
IF(I3122=TRUE, "구글폼 회신",
IF(H3122=TRUE, "구글폼 전송",
IF(G3122=TRUE, "거절",
IF(F3122=TRUE, "회신 수신",
"태핑 완료 회신대기")))))
))))</f>
        <v>예약 확정</v>
      </c>
      <c r="F3122" s="13" t="b">
        <v>0</v>
      </c>
      <c r="G3122" s="13" t="b">
        <v>0</v>
      </c>
      <c r="H3122" s="13" t="b">
        <v>0</v>
      </c>
      <c r="I3122" s="13" t="b">
        <f>IF(COUNTIF([1]!Form_Responses1[[#All],[Instagram account
(ex. idenel_official - Do not put "@")]], LOWER(A3122)) &gt; 0, TRUE, FALSE)</f>
        <v>0</v>
      </c>
      <c r="J3122" s="14">
        <v>45912.416666666664</v>
      </c>
      <c r="K3122" s="11"/>
      <c r="L3122" s="13" t="b">
        <v>0</v>
      </c>
      <c r="M3122" s="13" t="b">
        <v>0</v>
      </c>
      <c r="N3122" s="11"/>
      <c r="O3122" s="12">
        <f>IF(ISBLANK(Table1[[#This Row],[예약일(확정)]]),"",Table1[[#This Row],[예약일(확정)]]+7)</f>
        <v>45919.416666666664</v>
      </c>
      <c r="P3122" s="11" t="s">
        <v>0</v>
      </c>
      <c r="Q3122" s="11"/>
      <c r="R3122" s="11"/>
      <c r="S3122" s="11"/>
      <c r="T3122" s="11"/>
      <c r="U3122" s="10"/>
    </row>
    <row r="3123" spans="1:21" ht="17">
      <c r="A3123" s="72" t="s">
        <v>1164</v>
      </c>
      <c r="B3123" s="71" t="s">
        <v>1163</v>
      </c>
      <c r="C3123" s="70"/>
      <c r="D3123" s="24" t="s">
        <v>4</v>
      </c>
      <c r="E3123" s="20" t="str">
        <f ca="1">IF(AND(J3123&lt;&gt;"", O3123&lt;&gt;"", TODAY() &gt; O3123, N3123=""), "포스팅 지연",
IF(N3123&lt;&gt;"", "포스팅 완료",
IF(M3123=TRUE, "시술 완료",
IF(L3123=TRUE, "콘텐츠 가이드 전송",
IF(NOT(ISBLANK(J3123)), "예약 확정",
IF(I3123=TRUE, "구글폼 회신",
IF(H3123=TRUE, "구글폼 전송",
IF(G3123=TRUE, "거절",
IF(F3123=TRUE, "회신 수신",
"태핑 완료 회신대기")))))
))))</f>
        <v>회신 수신</v>
      </c>
      <c r="F3123" s="22" t="b">
        <v>1</v>
      </c>
      <c r="G3123" s="22" t="b">
        <v>0</v>
      </c>
      <c r="H3123" s="22" t="b">
        <v>0</v>
      </c>
      <c r="I3123" s="22" t="b">
        <f>IF(COUNTIF([1]!Form_Responses1[[#All],[Instagram account
(ex. idenel_official - Do not put "@")]], LOWER(A3123)) &gt; 0, TRUE, FALSE)</f>
        <v>0</v>
      </c>
      <c r="J3123" s="23"/>
      <c r="K3123" s="20"/>
      <c r="L3123" s="22" t="b">
        <v>0</v>
      </c>
      <c r="M3123" s="22" t="b">
        <v>0</v>
      </c>
      <c r="N3123" s="20"/>
      <c r="O3123" s="21" t="str">
        <f>IF(ISBLANK(Table1[[#This Row],[예약일(확정)]]),"",Table1[[#This Row],[예약일(확정)]]+7)</f>
        <v/>
      </c>
      <c r="P3123" s="20"/>
      <c r="Q3123" s="20"/>
      <c r="R3123" s="20"/>
      <c r="S3123" s="20"/>
      <c r="T3123" s="20"/>
      <c r="U3123" s="19"/>
    </row>
    <row r="3124" spans="1:21" ht="17">
      <c r="A3124" s="18" t="s">
        <v>1162</v>
      </c>
      <c r="B3124" s="57" t="s">
        <v>1161</v>
      </c>
      <c r="C3124" s="56"/>
      <c r="D3124" s="15" t="s">
        <v>269</v>
      </c>
      <c r="E3124" s="11" t="str">
        <f ca="1">IF(AND(J3124&lt;&gt;"", O3124&lt;&gt;"", TODAY() &gt; O3124, N3124=""), "포스팅 지연",
IF(N3124&lt;&gt;"", "포스팅 완료",
IF(M3124=TRUE, "시술 완료",
IF(L3124=TRUE, "콘텐츠 가이드 전송",
IF(NOT(ISBLANK(J3124)), "예약 확정",
IF(I3124=TRUE, "구글폼 회신",
IF(H3124=TRUE, "구글폼 전송",
IF(G3124=TRUE, "거절",
IF(F3124=TRUE, "회신 수신",
"태핑 완료 회신대기")))))
))))</f>
        <v>구글폼 전송</v>
      </c>
      <c r="F3124" s="13" t="b">
        <v>1</v>
      </c>
      <c r="G3124" s="13" t="b">
        <v>0</v>
      </c>
      <c r="H3124" s="13" t="b">
        <v>1</v>
      </c>
      <c r="I3124" s="13" t="b">
        <f>IF(COUNTIF([1]!Form_Responses1[[#All],[Instagram account
(ex. idenel_official - Do not put "@")]], LOWER(A3124)) &gt; 0, TRUE, FALSE)</f>
        <v>0</v>
      </c>
      <c r="J3124" s="14"/>
      <c r="K3124" s="11"/>
      <c r="L3124" s="13" t="b">
        <v>0</v>
      </c>
      <c r="M3124" s="13" t="b">
        <v>0</v>
      </c>
      <c r="N3124" s="11"/>
      <c r="O3124" s="12" t="str">
        <f>IF(ISBLANK(Table1[[#This Row],[예약일(확정)]]),"",Table1[[#This Row],[예약일(확정)]]+7)</f>
        <v/>
      </c>
      <c r="P3124" s="11"/>
      <c r="Q3124" s="11"/>
      <c r="R3124" s="11"/>
      <c r="S3124" s="11"/>
      <c r="T3124" s="11"/>
      <c r="U3124" s="10"/>
    </row>
    <row r="3125" spans="1:21" ht="17">
      <c r="A3125" s="27" t="s">
        <v>1160</v>
      </c>
      <c r="B3125" s="55" t="s">
        <v>1159</v>
      </c>
      <c r="C3125" s="54"/>
      <c r="D3125" s="24" t="s">
        <v>269</v>
      </c>
      <c r="E3125" s="20" t="str">
        <f ca="1">IF(AND(J3125&lt;&gt;"", O3125&lt;&gt;"", TODAY() &gt; O3125, N3125=""), "포스팅 지연",
IF(N3125&lt;&gt;"", "포스팅 완료",
IF(M3125=TRUE, "시술 완료",
IF(L3125=TRUE, "콘텐츠 가이드 전송",
IF(NOT(ISBLANK(J3125)), "예약 확정",
IF(I3125=TRUE, "구글폼 회신",
IF(H3125=TRUE, "구글폼 전송",
IF(G3125=TRUE, "거절",
IF(F3125=TRUE, "회신 수신",
"태핑 완료 회신대기")))))
))))</f>
        <v>태핑 완료 회신대기</v>
      </c>
      <c r="F3125" s="22" t="b">
        <v>0</v>
      </c>
      <c r="G3125" s="22" t="b">
        <v>0</v>
      </c>
      <c r="H3125" s="22" t="b">
        <v>0</v>
      </c>
      <c r="I3125" s="22" t="b">
        <f>IF(COUNTIF([1]!Form_Responses1[[#All],[Instagram account
(ex. idenel_official - Do not put "@")]], LOWER(A3125)) &gt; 0, TRUE, FALSE)</f>
        <v>0</v>
      </c>
      <c r="J3125" s="23"/>
      <c r="K3125" s="20"/>
      <c r="L3125" s="22" t="b">
        <v>0</v>
      </c>
      <c r="M3125" s="22" t="b">
        <v>0</v>
      </c>
      <c r="N3125" s="20"/>
      <c r="O3125" s="21" t="str">
        <f>IF(ISBLANK(Table1[[#This Row],[예약일(확정)]]),"",Table1[[#This Row],[예약일(확정)]]+7)</f>
        <v/>
      </c>
      <c r="P3125" s="20"/>
      <c r="Q3125" s="20"/>
      <c r="R3125" s="20"/>
      <c r="S3125" s="20"/>
      <c r="T3125" s="20"/>
      <c r="U3125" s="19"/>
    </row>
    <row r="3126" spans="1:21" ht="17">
      <c r="A3126" s="18" t="s">
        <v>1158</v>
      </c>
      <c r="B3126" s="57" t="s">
        <v>1157</v>
      </c>
      <c r="C3126" s="56"/>
      <c r="D3126" s="15" t="s">
        <v>269</v>
      </c>
      <c r="E3126" s="11" t="str">
        <f ca="1">IF(AND(J3126&lt;&gt;"", O3126&lt;&gt;"", TODAY() &gt; O3126, N3126=""), "포스팅 지연",
IF(N3126&lt;&gt;"", "포스팅 완료",
IF(M3126=TRUE, "시술 완료",
IF(L3126=TRUE, "콘텐츠 가이드 전송",
IF(NOT(ISBLANK(J3126)), "예약 확정",
IF(I3126=TRUE, "구글폼 회신",
IF(H3126=TRUE, "구글폼 전송",
IF(G3126=TRUE, "거절",
IF(F3126=TRUE, "회신 수신",
"태핑 완료 회신대기")))))
))))</f>
        <v>태핑 완료 회신대기</v>
      </c>
      <c r="F3126" s="13" t="b">
        <v>0</v>
      </c>
      <c r="G3126" s="13" t="b">
        <v>0</v>
      </c>
      <c r="H3126" s="13" t="b">
        <v>0</v>
      </c>
      <c r="I3126" s="13" t="b">
        <f>IF(COUNTIF([1]!Form_Responses1[[#All],[Instagram account
(ex. idenel_official - Do not put "@")]], LOWER(A3126)) &gt; 0, TRUE, FALSE)</f>
        <v>0</v>
      </c>
      <c r="J3126" s="14"/>
      <c r="K3126" s="11"/>
      <c r="L3126" s="13" t="b">
        <v>0</v>
      </c>
      <c r="M3126" s="13" t="b">
        <v>0</v>
      </c>
      <c r="N3126" s="11"/>
      <c r="O3126" s="12" t="str">
        <f>IF(ISBLANK(Table1[[#This Row],[예약일(확정)]]),"",Table1[[#This Row],[예약일(확정)]]+7)</f>
        <v/>
      </c>
      <c r="P3126" s="11"/>
      <c r="Q3126" s="11"/>
      <c r="R3126" s="11"/>
      <c r="S3126" s="11"/>
      <c r="T3126" s="11"/>
      <c r="U3126" s="10"/>
    </row>
    <row r="3127" spans="1:21" ht="17">
      <c r="A3127" s="27" t="s">
        <v>1156</v>
      </c>
      <c r="B3127" s="55" t="s">
        <v>1155</v>
      </c>
      <c r="C3127" s="54"/>
      <c r="D3127" s="24" t="s">
        <v>269</v>
      </c>
      <c r="E3127" s="20" t="str">
        <f ca="1">IF(AND(J3127&lt;&gt;"", O3127&lt;&gt;"", TODAY() &gt; O3127, N3127=""), "포스팅 지연",
IF(N3127&lt;&gt;"", "포스팅 완료",
IF(M3127=TRUE, "시술 완료",
IF(L3127=TRUE, "콘텐츠 가이드 전송",
IF(NOT(ISBLANK(J3127)), "예약 확정",
IF(I3127=TRUE, "구글폼 회신",
IF(H3127=TRUE, "구글폼 전송",
IF(G3127=TRUE, "거절",
IF(F3127=TRUE, "회신 수신",
"태핑 완료 회신대기")))))
))))</f>
        <v>태핑 완료 회신대기</v>
      </c>
      <c r="F3127" s="22" t="b">
        <v>0</v>
      </c>
      <c r="G3127" s="22" t="b">
        <v>0</v>
      </c>
      <c r="H3127" s="22" t="b">
        <v>0</v>
      </c>
      <c r="I3127" s="22" t="b">
        <f>IF(COUNTIF([1]!Form_Responses1[[#All],[Instagram account
(ex. idenel_official - Do not put "@")]], LOWER(A3127)) &gt; 0, TRUE, FALSE)</f>
        <v>0</v>
      </c>
      <c r="J3127" s="23"/>
      <c r="K3127" s="20"/>
      <c r="L3127" s="22" t="b">
        <v>0</v>
      </c>
      <c r="M3127" s="22" t="b">
        <v>0</v>
      </c>
      <c r="N3127" s="20"/>
      <c r="O3127" s="21" t="str">
        <f>IF(ISBLANK(Table1[[#This Row],[예약일(확정)]]),"",Table1[[#This Row],[예약일(확정)]]+7)</f>
        <v/>
      </c>
      <c r="P3127" s="20"/>
      <c r="Q3127" s="20"/>
      <c r="R3127" s="20"/>
      <c r="S3127" s="20"/>
      <c r="T3127" s="20"/>
      <c r="U3127" s="19"/>
    </row>
    <row r="3128" spans="1:21" ht="17">
      <c r="A3128" s="18" t="s">
        <v>1154</v>
      </c>
      <c r="B3128" s="57" t="s">
        <v>1153</v>
      </c>
      <c r="C3128" s="56"/>
      <c r="D3128" s="15" t="s">
        <v>269</v>
      </c>
      <c r="E3128" s="11" t="str">
        <f ca="1">IF(AND(J3128&lt;&gt;"", O3128&lt;&gt;"", TODAY() &gt; O3128, N3128=""), "포스팅 지연",
IF(N3128&lt;&gt;"", "포스팅 완료",
IF(M3128=TRUE, "시술 완료",
IF(L3128=TRUE, "콘텐츠 가이드 전송",
IF(NOT(ISBLANK(J3128)), "예약 확정",
IF(I3128=TRUE, "구글폼 회신",
IF(H3128=TRUE, "구글폼 전송",
IF(G3128=TRUE, "거절",
IF(F3128=TRUE, "회신 수신",
"태핑 완료 회신대기")))))
))))</f>
        <v>태핑 완료 회신대기</v>
      </c>
      <c r="F3128" s="13" t="b">
        <v>0</v>
      </c>
      <c r="G3128" s="13" t="b">
        <v>0</v>
      </c>
      <c r="H3128" s="13" t="b">
        <v>0</v>
      </c>
      <c r="I3128" s="13" t="b">
        <f>IF(COUNTIF([1]!Form_Responses1[[#All],[Instagram account
(ex. idenel_official - Do not put "@")]], LOWER(A3128)) &gt; 0, TRUE, FALSE)</f>
        <v>0</v>
      </c>
      <c r="J3128" s="14"/>
      <c r="K3128" s="11"/>
      <c r="L3128" s="13" t="b">
        <v>0</v>
      </c>
      <c r="M3128" s="13" t="b">
        <v>0</v>
      </c>
      <c r="N3128" s="11"/>
      <c r="O3128" s="12" t="str">
        <f>IF(ISBLANK(Table1[[#This Row],[예약일(확정)]]),"",Table1[[#This Row],[예약일(확정)]]+7)</f>
        <v/>
      </c>
      <c r="P3128" s="11"/>
      <c r="Q3128" s="11"/>
      <c r="R3128" s="11"/>
      <c r="S3128" s="11"/>
      <c r="T3128" s="11"/>
      <c r="U3128" s="10"/>
    </row>
    <row r="3129" spans="1:21" ht="17">
      <c r="A3129" s="27" t="s">
        <v>1152</v>
      </c>
      <c r="B3129" s="55" t="s">
        <v>1151</v>
      </c>
      <c r="C3129" s="54"/>
      <c r="D3129" s="24" t="s">
        <v>269</v>
      </c>
      <c r="E3129" s="20" t="str">
        <f ca="1">IF(AND(J3129&lt;&gt;"", O3129&lt;&gt;"", TODAY() &gt; O3129, N3129=""), "포스팅 지연",
IF(N3129&lt;&gt;"", "포스팅 완료",
IF(M3129=TRUE, "시술 완료",
IF(L3129=TRUE, "콘텐츠 가이드 전송",
IF(NOT(ISBLANK(J3129)), "예약 확정",
IF(I3129=TRUE, "구글폼 회신",
IF(H3129=TRUE, "구글폼 전송",
IF(G3129=TRUE, "거절",
IF(F3129=TRUE, "회신 수신",
"태핑 완료 회신대기")))))
))))</f>
        <v>태핑 완료 회신대기</v>
      </c>
      <c r="F3129" s="22" t="b">
        <v>0</v>
      </c>
      <c r="G3129" s="22" t="b">
        <v>0</v>
      </c>
      <c r="H3129" s="22" t="b">
        <v>0</v>
      </c>
      <c r="I3129" s="22" t="b">
        <f>IF(COUNTIF([1]!Form_Responses1[[#All],[Instagram account
(ex. idenel_official - Do not put "@")]], LOWER(A3129)) &gt; 0, TRUE, FALSE)</f>
        <v>0</v>
      </c>
      <c r="J3129" s="23"/>
      <c r="K3129" s="20"/>
      <c r="L3129" s="22" t="b">
        <v>0</v>
      </c>
      <c r="M3129" s="22" t="b">
        <v>0</v>
      </c>
      <c r="N3129" s="20"/>
      <c r="O3129" s="21" t="str">
        <f>IF(ISBLANK(Table1[[#This Row],[예약일(확정)]]),"",Table1[[#This Row],[예약일(확정)]]+7)</f>
        <v/>
      </c>
      <c r="P3129" s="20"/>
      <c r="Q3129" s="20"/>
      <c r="R3129" s="20"/>
      <c r="S3129" s="20"/>
      <c r="T3129" s="20"/>
      <c r="U3129" s="19"/>
    </row>
    <row r="3130" spans="1:21" ht="17">
      <c r="A3130" s="18" t="s">
        <v>1150</v>
      </c>
      <c r="B3130" s="57" t="s">
        <v>1149</v>
      </c>
      <c r="C3130" s="56"/>
      <c r="D3130" s="15" t="s">
        <v>269</v>
      </c>
      <c r="E3130" s="11" t="str">
        <f ca="1">IF(AND(J3130&lt;&gt;"", O3130&lt;&gt;"", TODAY() &gt; O3130, N3130=""), "포스팅 지연",
IF(N3130&lt;&gt;"", "포스팅 완료",
IF(M3130=TRUE, "시술 완료",
IF(L3130=TRUE, "콘텐츠 가이드 전송",
IF(NOT(ISBLANK(J3130)), "예약 확정",
IF(I3130=TRUE, "구글폼 회신",
IF(H3130=TRUE, "구글폼 전송",
IF(G3130=TRUE, "거절",
IF(F3130=TRUE, "회신 수신",
"태핑 완료 회신대기")))))
))))</f>
        <v>태핑 완료 회신대기</v>
      </c>
      <c r="F3130" s="13" t="b">
        <v>0</v>
      </c>
      <c r="G3130" s="13" t="b">
        <v>0</v>
      </c>
      <c r="H3130" s="13" t="b">
        <v>0</v>
      </c>
      <c r="I3130" s="13" t="b">
        <f>IF(COUNTIF([1]!Form_Responses1[[#All],[Instagram account
(ex. idenel_official - Do not put "@")]], LOWER(A3130)) &gt; 0, TRUE, FALSE)</f>
        <v>0</v>
      </c>
      <c r="J3130" s="14"/>
      <c r="K3130" s="11"/>
      <c r="L3130" s="13" t="b">
        <v>0</v>
      </c>
      <c r="M3130" s="13" t="b">
        <v>0</v>
      </c>
      <c r="N3130" s="11"/>
      <c r="O3130" s="12" t="str">
        <f>IF(ISBLANK(Table1[[#This Row],[예약일(확정)]]),"",Table1[[#This Row],[예약일(확정)]]+7)</f>
        <v/>
      </c>
      <c r="P3130" s="11"/>
      <c r="Q3130" s="11"/>
      <c r="R3130" s="11"/>
      <c r="S3130" s="11"/>
      <c r="T3130" s="11"/>
      <c r="U3130" s="10"/>
    </row>
    <row r="3131" spans="1:21" ht="17">
      <c r="A3131" s="27" t="s">
        <v>1148</v>
      </c>
      <c r="B3131" s="55" t="s">
        <v>1147</v>
      </c>
      <c r="C3131" s="54"/>
      <c r="D3131" s="24" t="s">
        <v>269</v>
      </c>
      <c r="E3131" s="20" t="str">
        <f ca="1">IF(AND(J3131&lt;&gt;"", O3131&lt;&gt;"", TODAY() &gt; O3131, N3131=""), "포스팅 지연",
IF(N3131&lt;&gt;"", "포스팅 완료",
IF(M3131=TRUE, "시술 완료",
IF(L3131=TRUE, "콘텐츠 가이드 전송",
IF(NOT(ISBLANK(J3131)), "예약 확정",
IF(I3131=TRUE, "구글폼 회신",
IF(H3131=TRUE, "구글폼 전송",
IF(G3131=TRUE, "거절",
IF(F3131=TRUE, "회신 수신",
"태핑 완료 회신대기")))))
))))</f>
        <v>태핑 완료 회신대기</v>
      </c>
      <c r="F3131" s="22" t="b">
        <v>0</v>
      </c>
      <c r="G3131" s="22" t="b">
        <v>0</v>
      </c>
      <c r="H3131" s="22" t="b">
        <v>0</v>
      </c>
      <c r="I3131" s="22" t="b">
        <f>IF(COUNTIF([1]!Form_Responses1[[#All],[Instagram account
(ex. idenel_official - Do not put "@")]], LOWER(A3131)) &gt; 0, TRUE, FALSE)</f>
        <v>0</v>
      </c>
      <c r="J3131" s="23"/>
      <c r="K3131" s="20"/>
      <c r="L3131" s="22" t="b">
        <v>0</v>
      </c>
      <c r="M3131" s="22" t="b">
        <v>0</v>
      </c>
      <c r="N3131" s="20"/>
      <c r="O3131" s="21" t="str">
        <f>IF(ISBLANK(Table1[[#This Row],[예약일(확정)]]),"",Table1[[#This Row],[예약일(확정)]]+7)</f>
        <v/>
      </c>
      <c r="P3131" s="20"/>
      <c r="Q3131" s="20"/>
      <c r="R3131" s="20"/>
      <c r="S3131" s="20"/>
      <c r="T3131" s="20"/>
      <c r="U3131" s="19"/>
    </row>
    <row r="3132" spans="1:21" ht="17">
      <c r="A3132" s="18" t="s">
        <v>1146</v>
      </c>
      <c r="B3132" s="57" t="s">
        <v>1145</v>
      </c>
      <c r="C3132" s="56"/>
      <c r="D3132" s="15" t="s">
        <v>269</v>
      </c>
      <c r="E3132" s="11" t="str">
        <f ca="1">IF(AND(J3132&lt;&gt;"", O3132&lt;&gt;"", TODAY() &gt; O3132, N3132=""), "포스팅 지연",
IF(N3132&lt;&gt;"", "포스팅 완료",
IF(M3132=TRUE, "시술 완료",
IF(L3132=TRUE, "콘텐츠 가이드 전송",
IF(NOT(ISBLANK(J3132)), "예약 확정",
IF(I3132=TRUE, "구글폼 회신",
IF(H3132=TRUE, "구글폼 전송",
IF(G3132=TRUE, "거절",
IF(F3132=TRUE, "회신 수신",
"태핑 완료 회신대기")))))
))))</f>
        <v>태핑 완료 회신대기</v>
      </c>
      <c r="F3132" s="13" t="b">
        <v>0</v>
      </c>
      <c r="G3132" s="13" t="b">
        <v>0</v>
      </c>
      <c r="H3132" s="13" t="b">
        <v>0</v>
      </c>
      <c r="I3132" s="13" t="b">
        <f>IF(COUNTIF([1]!Form_Responses1[[#All],[Instagram account
(ex. idenel_official - Do not put "@")]], LOWER(A3132)) &gt; 0, TRUE, FALSE)</f>
        <v>0</v>
      </c>
      <c r="J3132" s="14"/>
      <c r="K3132" s="11"/>
      <c r="L3132" s="13" t="b">
        <v>0</v>
      </c>
      <c r="M3132" s="13" t="b">
        <v>0</v>
      </c>
      <c r="N3132" s="11"/>
      <c r="O3132" s="12" t="str">
        <f>IF(ISBLANK(Table1[[#This Row],[예약일(확정)]]),"",Table1[[#This Row],[예약일(확정)]]+7)</f>
        <v/>
      </c>
      <c r="P3132" s="11"/>
      <c r="Q3132" s="11"/>
      <c r="R3132" s="11"/>
      <c r="S3132" s="11"/>
      <c r="T3132" s="11"/>
      <c r="U3132" s="10"/>
    </row>
    <row r="3133" spans="1:21" ht="17">
      <c r="A3133" s="27" t="s">
        <v>1144</v>
      </c>
      <c r="B3133" s="55" t="s">
        <v>1143</v>
      </c>
      <c r="C3133" s="54"/>
      <c r="D3133" s="24" t="s">
        <v>269</v>
      </c>
      <c r="E3133" s="20" t="str">
        <f ca="1">IF(AND(J3133&lt;&gt;"", O3133&lt;&gt;"", TODAY() &gt; O3133, N3133=""), "포스팅 지연",
IF(N3133&lt;&gt;"", "포스팅 완료",
IF(M3133=TRUE, "시술 완료",
IF(L3133=TRUE, "콘텐츠 가이드 전송",
IF(NOT(ISBLANK(J3133)), "예약 확정",
IF(I3133=TRUE, "구글폼 회신",
IF(H3133=TRUE, "구글폼 전송",
IF(G3133=TRUE, "거절",
IF(F3133=TRUE, "회신 수신",
"태핑 완료 회신대기")))))
))))</f>
        <v>태핑 완료 회신대기</v>
      </c>
      <c r="F3133" s="22" t="b">
        <v>0</v>
      </c>
      <c r="G3133" s="22" t="b">
        <v>0</v>
      </c>
      <c r="H3133" s="22" t="b">
        <v>0</v>
      </c>
      <c r="I3133" s="22" t="b">
        <f>IF(COUNTIF([1]!Form_Responses1[[#All],[Instagram account
(ex. idenel_official - Do not put "@")]], LOWER(A3133)) &gt; 0, TRUE, FALSE)</f>
        <v>0</v>
      </c>
      <c r="J3133" s="23"/>
      <c r="K3133" s="20"/>
      <c r="L3133" s="22" t="b">
        <v>0</v>
      </c>
      <c r="M3133" s="22" t="b">
        <v>0</v>
      </c>
      <c r="N3133" s="20"/>
      <c r="O3133" s="21" t="str">
        <f>IF(ISBLANK(Table1[[#This Row],[예약일(확정)]]),"",Table1[[#This Row],[예약일(확정)]]+7)</f>
        <v/>
      </c>
      <c r="P3133" s="20"/>
      <c r="Q3133" s="20"/>
      <c r="R3133" s="20"/>
      <c r="S3133" s="20"/>
      <c r="T3133" s="20"/>
      <c r="U3133" s="19"/>
    </row>
    <row r="3134" spans="1:21" ht="17">
      <c r="A3134" s="18" t="s">
        <v>1142</v>
      </c>
      <c r="B3134" s="57" t="s">
        <v>1141</v>
      </c>
      <c r="C3134" s="56"/>
      <c r="D3134" s="15" t="s">
        <v>269</v>
      </c>
      <c r="E3134" s="11" t="str">
        <f ca="1">IF(AND(J3134&lt;&gt;"", O3134&lt;&gt;"", TODAY() &gt; O3134, N3134=""), "포스팅 지연",
IF(N3134&lt;&gt;"", "포스팅 완료",
IF(M3134=TRUE, "시술 완료",
IF(L3134=TRUE, "콘텐츠 가이드 전송",
IF(NOT(ISBLANK(J3134)), "예약 확정",
IF(I3134=TRUE, "구글폼 회신",
IF(H3134=TRUE, "구글폼 전송",
IF(G3134=TRUE, "거절",
IF(F3134=TRUE, "회신 수신",
"태핑 완료 회신대기")))))
))))</f>
        <v>태핑 완료 회신대기</v>
      </c>
      <c r="F3134" s="13" t="b">
        <v>0</v>
      </c>
      <c r="G3134" s="13" t="b">
        <v>0</v>
      </c>
      <c r="H3134" s="13" t="b">
        <v>0</v>
      </c>
      <c r="I3134" s="13" t="b">
        <f>IF(COUNTIF([1]!Form_Responses1[[#All],[Instagram account
(ex. idenel_official - Do not put "@")]], LOWER(A3134)) &gt; 0, TRUE, FALSE)</f>
        <v>0</v>
      </c>
      <c r="J3134" s="14"/>
      <c r="K3134" s="11"/>
      <c r="L3134" s="13" t="b">
        <v>0</v>
      </c>
      <c r="M3134" s="13" t="b">
        <v>0</v>
      </c>
      <c r="N3134" s="11"/>
      <c r="O3134" s="12" t="str">
        <f>IF(ISBLANK(Table1[[#This Row],[예약일(확정)]]),"",Table1[[#This Row],[예약일(확정)]]+7)</f>
        <v/>
      </c>
      <c r="P3134" s="11"/>
      <c r="Q3134" s="11"/>
      <c r="R3134" s="11"/>
      <c r="S3134" s="11"/>
      <c r="T3134" s="11"/>
      <c r="U3134" s="10"/>
    </row>
    <row r="3135" spans="1:21" ht="17">
      <c r="A3135" s="27" t="s">
        <v>1140</v>
      </c>
      <c r="B3135" s="55" t="s">
        <v>1139</v>
      </c>
      <c r="C3135" s="54"/>
      <c r="D3135" s="24" t="s">
        <v>269</v>
      </c>
      <c r="E3135" s="20" t="str">
        <f ca="1">IF(AND(J3135&lt;&gt;"", O3135&lt;&gt;"", TODAY() &gt; O3135, N3135=""), "포스팅 지연",
IF(N3135&lt;&gt;"", "포스팅 완료",
IF(M3135=TRUE, "시술 완료",
IF(L3135=TRUE, "콘텐츠 가이드 전송",
IF(NOT(ISBLANK(J3135)), "예약 확정",
IF(I3135=TRUE, "구글폼 회신",
IF(H3135=TRUE, "구글폼 전송",
IF(G3135=TRUE, "거절",
IF(F3135=TRUE, "회신 수신",
"태핑 완료 회신대기")))))
))))</f>
        <v>태핑 완료 회신대기</v>
      </c>
      <c r="F3135" s="22" t="b">
        <v>0</v>
      </c>
      <c r="G3135" s="22" t="b">
        <v>0</v>
      </c>
      <c r="H3135" s="22" t="b">
        <v>0</v>
      </c>
      <c r="I3135" s="22" t="b">
        <f>IF(COUNTIF([1]!Form_Responses1[[#All],[Instagram account
(ex. idenel_official - Do not put "@")]], LOWER(A3135)) &gt; 0, TRUE, FALSE)</f>
        <v>0</v>
      </c>
      <c r="J3135" s="23"/>
      <c r="K3135" s="20"/>
      <c r="L3135" s="22" t="b">
        <v>0</v>
      </c>
      <c r="M3135" s="22" t="b">
        <v>0</v>
      </c>
      <c r="N3135" s="20"/>
      <c r="O3135" s="21" t="str">
        <f>IF(ISBLANK(Table1[[#This Row],[예약일(확정)]]),"",Table1[[#This Row],[예약일(확정)]]+7)</f>
        <v/>
      </c>
      <c r="P3135" s="20"/>
      <c r="Q3135" s="20"/>
      <c r="R3135" s="20"/>
      <c r="S3135" s="20"/>
      <c r="T3135" s="20"/>
      <c r="U3135" s="19"/>
    </row>
    <row r="3136" spans="1:21" ht="17">
      <c r="A3136" s="18" t="s">
        <v>1138</v>
      </c>
      <c r="B3136" s="57" t="s">
        <v>1137</v>
      </c>
      <c r="C3136" s="56"/>
      <c r="D3136" s="15" t="s">
        <v>269</v>
      </c>
      <c r="E3136" s="11" t="str">
        <f ca="1">IF(AND(J3136&lt;&gt;"", O3136&lt;&gt;"", TODAY() &gt; O3136, N3136=""), "포스팅 지연",
IF(N3136&lt;&gt;"", "포스팅 완료",
IF(M3136=TRUE, "시술 완료",
IF(L3136=TRUE, "콘텐츠 가이드 전송",
IF(NOT(ISBLANK(J3136)), "예약 확정",
IF(I3136=TRUE, "구글폼 회신",
IF(H3136=TRUE, "구글폼 전송",
IF(G3136=TRUE, "거절",
IF(F3136=TRUE, "회신 수신",
"태핑 완료 회신대기")))))
))))</f>
        <v>태핑 완료 회신대기</v>
      </c>
      <c r="F3136" s="13" t="b">
        <v>0</v>
      </c>
      <c r="G3136" s="13" t="b">
        <v>0</v>
      </c>
      <c r="H3136" s="13" t="b">
        <v>0</v>
      </c>
      <c r="I3136" s="13" t="b">
        <f>IF(COUNTIF([1]!Form_Responses1[[#All],[Instagram account
(ex. idenel_official - Do not put "@")]], LOWER(A3136)) &gt; 0, TRUE, FALSE)</f>
        <v>0</v>
      </c>
      <c r="J3136" s="14"/>
      <c r="K3136" s="11"/>
      <c r="L3136" s="13" t="b">
        <v>0</v>
      </c>
      <c r="M3136" s="13" t="b">
        <v>0</v>
      </c>
      <c r="N3136" s="11"/>
      <c r="O3136" s="12" t="str">
        <f>IF(ISBLANK(Table1[[#This Row],[예약일(확정)]]),"",Table1[[#This Row],[예약일(확정)]]+7)</f>
        <v/>
      </c>
      <c r="P3136" s="11"/>
      <c r="Q3136" s="11"/>
      <c r="R3136" s="11"/>
      <c r="S3136" s="11"/>
      <c r="T3136" s="11"/>
      <c r="U3136" s="10"/>
    </row>
    <row r="3137" spans="1:21" ht="17">
      <c r="A3137" s="27" t="s">
        <v>1136</v>
      </c>
      <c r="B3137" s="55"/>
      <c r="C3137" s="54"/>
      <c r="D3137" s="24" t="s">
        <v>2</v>
      </c>
      <c r="E3137" s="20" t="str">
        <f ca="1">IF(AND(J3137&lt;&gt;"", O3137&lt;&gt;"", TODAY() &gt; O3137, N3137=""), "포스팅 지연",
IF(N3137&lt;&gt;"", "포스팅 완료",
IF(M3137=TRUE, "시술 완료",
IF(L3137=TRUE, "콘텐츠 가이드 전송",
IF(NOT(ISBLANK(J3137)), "예약 확정",
IF(I3137=TRUE, "구글폼 회신",
IF(H3137=TRUE, "구글폼 전송",
IF(G3137=TRUE, "거절",
IF(F3137=TRUE, "회신 수신",
"태핑 완료 회신대기")))))
))))</f>
        <v>포스팅 완료</v>
      </c>
      <c r="F3137" s="22" t="b">
        <v>0</v>
      </c>
      <c r="G3137" s="22" t="b">
        <v>0</v>
      </c>
      <c r="H3137" s="22" t="b">
        <v>0</v>
      </c>
      <c r="I3137" s="22" t="b">
        <f>IF(COUNTIF([1]!Form_Responses1[[#All],[Instagram account
(ex. idenel_official - Do not put "@")]], LOWER(A3137)) &gt; 0, TRUE, FALSE)</f>
        <v>0</v>
      </c>
      <c r="J3137" s="23">
        <v>45891.708333333336</v>
      </c>
      <c r="K3137" s="20" t="s">
        <v>111</v>
      </c>
      <c r="L3137" s="22" t="b">
        <v>0</v>
      </c>
      <c r="M3137" s="22" t="b">
        <v>0</v>
      </c>
      <c r="N3137" s="33" t="s">
        <v>1135</v>
      </c>
      <c r="O3137" s="21">
        <f>IF(ISBLANK(Table1[[#This Row],[예약일(확정)]]),"",Table1[[#This Row],[예약일(확정)]]+7)</f>
        <v>45898.708333333336</v>
      </c>
      <c r="P3137" s="20" t="s">
        <v>0</v>
      </c>
      <c r="Q3137" s="20"/>
      <c r="R3137" s="20"/>
      <c r="S3137" s="20"/>
      <c r="T3137" s="20"/>
      <c r="U3137" s="19"/>
    </row>
    <row r="3138" spans="1:21" ht="17">
      <c r="A3138" s="18" t="s">
        <v>1134</v>
      </c>
      <c r="B3138" s="57" t="s">
        <v>1133</v>
      </c>
      <c r="C3138" s="56"/>
      <c r="D3138" s="15" t="s">
        <v>269</v>
      </c>
      <c r="E3138" s="11" t="str">
        <f ca="1">IF(AND(J3138&lt;&gt;"", O3138&lt;&gt;"", TODAY() &gt; O3138, N3138=""), "포스팅 지연",
IF(N3138&lt;&gt;"", "포스팅 완료",
IF(M3138=TRUE, "시술 완료",
IF(L3138=TRUE, "콘텐츠 가이드 전송",
IF(NOT(ISBLANK(J3138)), "예약 확정",
IF(I3138=TRUE, "구글폼 회신",
IF(H3138=TRUE, "구글폼 전송",
IF(G3138=TRUE, "거절",
IF(F3138=TRUE, "회신 수신",
"태핑 완료 회신대기")))))
))))</f>
        <v>태핑 완료 회신대기</v>
      </c>
      <c r="F3138" s="13" t="b">
        <v>0</v>
      </c>
      <c r="G3138" s="13" t="b">
        <v>0</v>
      </c>
      <c r="H3138" s="13" t="b">
        <v>0</v>
      </c>
      <c r="I3138" s="13" t="b">
        <f>IF(COUNTIF([1]!Form_Responses1[[#All],[Instagram account
(ex. idenel_official - Do not put "@")]], LOWER(A3138)) &gt; 0, TRUE, FALSE)</f>
        <v>0</v>
      </c>
      <c r="J3138" s="14"/>
      <c r="K3138" s="11"/>
      <c r="L3138" s="13" t="b">
        <v>0</v>
      </c>
      <c r="M3138" s="13" t="b">
        <v>0</v>
      </c>
      <c r="N3138" s="11"/>
      <c r="O3138" s="12" t="str">
        <f>IF(ISBLANK(Table1[[#This Row],[예약일(확정)]]),"",Table1[[#This Row],[예약일(확정)]]+7)</f>
        <v/>
      </c>
      <c r="P3138" s="11"/>
      <c r="Q3138" s="11"/>
      <c r="R3138" s="11"/>
      <c r="S3138" s="11"/>
      <c r="T3138" s="11"/>
      <c r="U3138" s="10"/>
    </row>
    <row r="3139" spans="1:21" ht="17">
      <c r="A3139" s="27" t="s">
        <v>1132</v>
      </c>
      <c r="B3139" s="55" t="s">
        <v>1131</v>
      </c>
      <c r="C3139" s="54"/>
      <c r="D3139" s="24" t="s">
        <v>269</v>
      </c>
      <c r="E3139" s="20" t="str">
        <f ca="1">IF(AND(J3139&lt;&gt;"", O3139&lt;&gt;"", TODAY() &gt; O3139, N3139=""), "포스팅 지연",
IF(N3139&lt;&gt;"", "포스팅 완료",
IF(M3139=TRUE, "시술 완료",
IF(L3139=TRUE, "콘텐츠 가이드 전송",
IF(NOT(ISBLANK(J3139)), "예약 확정",
IF(I3139=TRUE, "구글폼 회신",
IF(H3139=TRUE, "구글폼 전송",
IF(G3139=TRUE, "거절",
IF(F3139=TRUE, "회신 수신",
"태핑 완료 회신대기")))))
))))</f>
        <v>태핑 완료 회신대기</v>
      </c>
      <c r="F3139" s="22" t="b">
        <v>0</v>
      </c>
      <c r="G3139" s="22" t="b">
        <v>0</v>
      </c>
      <c r="H3139" s="22" t="b">
        <v>0</v>
      </c>
      <c r="I3139" s="22" t="b">
        <f>IF(COUNTIF([1]!Form_Responses1[[#All],[Instagram account
(ex. idenel_official - Do not put "@")]], LOWER(A3139)) &gt; 0, TRUE, FALSE)</f>
        <v>0</v>
      </c>
      <c r="J3139" s="23"/>
      <c r="K3139" s="20"/>
      <c r="L3139" s="22" t="b">
        <v>0</v>
      </c>
      <c r="M3139" s="22" t="b">
        <v>0</v>
      </c>
      <c r="N3139" s="20"/>
      <c r="O3139" s="21" t="str">
        <f>IF(ISBLANK(Table1[[#This Row],[예약일(확정)]]),"",Table1[[#This Row],[예약일(확정)]]+7)</f>
        <v/>
      </c>
      <c r="P3139" s="20"/>
      <c r="Q3139" s="20"/>
      <c r="R3139" s="20"/>
      <c r="S3139" s="20"/>
      <c r="T3139" s="20"/>
      <c r="U3139" s="19"/>
    </row>
    <row r="3140" spans="1:21" ht="17">
      <c r="A3140" s="18" t="s">
        <v>1130</v>
      </c>
      <c r="B3140" s="57" t="s">
        <v>1129</v>
      </c>
      <c r="C3140" s="56"/>
      <c r="D3140" s="15" t="s">
        <v>269</v>
      </c>
      <c r="E3140" s="11" t="str">
        <f ca="1">IF(AND(J3140&lt;&gt;"", O3140&lt;&gt;"", TODAY() &gt; O3140, N3140=""), "포스팅 지연",
IF(N3140&lt;&gt;"", "포스팅 완료",
IF(M3140=TRUE, "시술 완료",
IF(L3140=TRUE, "콘텐츠 가이드 전송",
IF(NOT(ISBLANK(J3140)), "예약 확정",
IF(I3140=TRUE, "구글폼 회신",
IF(H3140=TRUE, "구글폼 전송",
IF(G3140=TRUE, "거절",
IF(F3140=TRUE, "회신 수신",
"태핑 완료 회신대기")))))
))))</f>
        <v>태핑 완료 회신대기</v>
      </c>
      <c r="F3140" s="13" t="b">
        <v>0</v>
      </c>
      <c r="G3140" s="13" t="b">
        <v>0</v>
      </c>
      <c r="H3140" s="13" t="b">
        <v>0</v>
      </c>
      <c r="I3140" s="13" t="b">
        <f>IF(COUNTIF([1]!Form_Responses1[[#All],[Instagram account
(ex. idenel_official - Do not put "@")]], LOWER(A3140)) &gt; 0, TRUE, FALSE)</f>
        <v>0</v>
      </c>
      <c r="J3140" s="14"/>
      <c r="K3140" s="11"/>
      <c r="L3140" s="13" t="b">
        <v>0</v>
      </c>
      <c r="M3140" s="13" t="b">
        <v>0</v>
      </c>
      <c r="N3140" s="11"/>
      <c r="O3140" s="12" t="str">
        <f>IF(ISBLANK(Table1[[#This Row],[예약일(확정)]]),"",Table1[[#This Row],[예약일(확정)]]+7)</f>
        <v/>
      </c>
      <c r="P3140" s="11"/>
      <c r="Q3140" s="11"/>
      <c r="R3140" s="11"/>
      <c r="S3140" s="11"/>
      <c r="T3140" s="11"/>
      <c r="U3140" s="10"/>
    </row>
    <row r="3141" spans="1:21" ht="17">
      <c r="A3141" s="27" t="s">
        <v>1128</v>
      </c>
      <c r="B3141" s="55" t="s">
        <v>1127</v>
      </c>
      <c r="C3141" s="54"/>
      <c r="D3141" s="24" t="s">
        <v>269</v>
      </c>
      <c r="E3141" s="20" t="str">
        <f ca="1">IF(AND(J3141&lt;&gt;"", O3141&lt;&gt;"", TODAY() &gt; O3141, N3141=""), "포스팅 지연",
IF(N3141&lt;&gt;"", "포스팅 완료",
IF(M3141=TRUE, "시술 완료",
IF(L3141=TRUE, "콘텐츠 가이드 전송",
IF(NOT(ISBLANK(J3141)), "예약 확정",
IF(I3141=TRUE, "구글폼 회신",
IF(H3141=TRUE, "구글폼 전송",
IF(G3141=TRUE, "거절",
IF(F3141=TRUE, "회신 수신",
"태핑 완료 회신대기")))))
))))</f>
        <v>태핑 완료 회신대기</v>
      </c>
      <c r="F3141" s="22" t="b">
        <v>0</v>
      </c>
      <c r="G3141" s="22" t="b">
        <v>0</v>
      </c>
      <c r="H3141" s="22" t="b">
        <v>0</v>
      </c>
      <c r="I3141" s="22" t="b">
        <f>IF(COUNTIF([1]!Form_Responses1[[#All],[Instagram account
(ex. idenel_official - Do not put "@")]], LOWER(A3141)) &gt; 0, TRUE, FALSE)</f>
        <v>0</v>
      </c>
      <c r="J3141" s="23"/>
      <c r="K3141" s="20"/>
      <c r="L3141" s="22" t="b">
        <v>0</v>
      </c>
      <c r="M3141" s="22" t="b">
        <v>0</v>
      </c>
      <c r="N3141" s="20"/>
      <c r="O3141" s="21" t="str">
        <f>IF(ISBLANK(Table1[[#This Row],[예약일(확정)]]),"",Table1[[#This Row],[예약일(확정)]]+7)</f>
        <v/>
      </c>
      <c r="P3141" s="20"/>
      <c r="Q3141" s="20"/>
      <c r="R3141" s="20"/>
      <c r="S3141" s="20"/>
      <c r="T3141" s="20"/>
      <c r="U3141" s="19"/>
    </row>
    <row r="3142" spans="1:21" ht="17">
      <c r="A3142" s="18" t="s">
        <v>1126</v>
      </c>
      <c r="B3142" s="57" t="s">
        <v>1125</v>
      </c>
      <c r="C3142" s="56"/>
      <c r="D3142" s="15" t="s">
        <v>269</v>
      </c>
      <c r="E3142" s="11" t="str">
        <f ca="1">IF(AND(J3142&lt;&gt;"", O3142&lt;&gt;"", TODAY() &gt; O3142, N3142=""), "포스팅 지연",
IF(N3142&lt;&gt;"", "포스팅 완료",
IF(M3142=TRUE, "시술 완료",
IF(L3142=TRUE, "콘텐츠 가이드 전송",
IF(NOT(ISBLANK(J3142)), "예약 확정",
IF(I3142=TRUE, "구글폼 회신",
IF(H3142=TRUE, "구글폼 전송",
IF(G3142=TRUE, "거절",
IF(F3142=TRUE, "회신 수신",
"태핑 완료 회신대기")))))
))))</f>
        <v>태핑 완료 회신대기</v>
      </c>
      <c r="F3142" s="13" t="b">
        <v>0</v>
      </c>
      <c r="G3142" s="13" t="b">
        <v>0</v>
      </c>
      <c r="H3142" s="13" t="b">
        <v>0</v>
      </c>
      <c r="I3142" s="13" t="b">
        <f>IF(COUNTIF([1]!Form_Responses1[[#All],[Instagram account
(ex. idenel_official - Do not put "@")]], LOWER(A3142)) &gt; 0, TRUE, FALSE)</f>
        <v>0</v>
      </c>
      <c r="J3142" s="14"/>
      <c r="K3142" s="11"/>
      <c r="L3142" s="13" t="b">
        <v>0</v>
      </c>
      <c r="M3142" s="13" t="b">
        <v>0</v>
      </c>
      <c r="N3142" s="11"/>
      <c r="O3142" s="12" t="str">
        <f>IF(ISBLANK(Table1[[#This Row],[예약일(확정)]]),"",Table1[[#This Row],[예약일(확정)]]+7)</f>
        <v/>
      </c>
      <c r="P3142" s="11"/>
      <c r="Q3142" s="11"/>
      <c r="R3142" s="11"/>
      <c r="S3142" s="11"/>
      <c r="T3142" s="11"/>
      <c r="U3142" s="10"/>
    </row>
    <row r="3143" spans="1:21" ht="17">
      <c r="A3143" s="27" t="s">
        <v>1124</v>
      </c>
      <c r="B3143" s="55" t="s">
        <v>1123</v>
      </c>
      <c r="C3143" s="54"/>
      <c r="D3143" s="24" t="s">
        <v>269</v>
      </c>
      <c r="E3143" s="20" t="str">
        <f ca="1">IF(AND(J3143&lt;&gt;"", O3143&lt;&gt;"", TODAY() &gt; O3143, N3143=""), "포스팅 지연",
IF(N3143&lt;&gt;"", "포스팅 완료",
IF(M3143=TRUE, "시술 완료",
IF(L3143=TRUE, "콘텐츠 가이드 전송",
IF(NOT(ISBLANK(J3143)), "예약 확정",
IF(I3143=TRUE, "구글폼 회신",
IF(H3143=TRUE, "구글폼 전송",
IF(G3143=TRUE, "거절",
IF(F3143=TRUE, "회신 수신",
"태핑 완료 회신대기")))))
))))</f>
        <v>태핑 완료 회신대기</v>
      </c>
      <c r="F3143" s="22" t="b">
        <v>0</v>
      </c>
      <c r="G3143" s="22" t="b">
        <v>0</v>
      </c>
      <c r="H3143" s="22" t="b">
        <v>0</v>
      </c>
      <c r="I3143" s="22" t="b">
        <f>IF(COUNTIF([1]!Form_Responses1[[#All],[Instagram account
(ex. idenel_official - Do not put "@")]], LOWER(A3143)) &gt; 0, TRUE, FALSE)</f>
        <v>0</v>
      </c>
      <c r="J3143" s="23"/>
      <c r="K3143" s="20"/>
      <c r="L3143" s="22" t="b">
        <v>0</v>
      </c>
      <c r="M3143" s="22" t="b">
        <v>0</v>
      </c>
      <c r="N3143" s="20"/>
      <c r="O3143" s="21" t="str">
        <f>IF(ISBLANK(Table1[[#This Row],[예약일(확정)]]),"",Table1[[#This Row],[예약일(확정)]]+7)</f>
        <v/>
      </c>
      <c r="P3143" s="20"/>
      <c r="Q3143" s="20"/>
      <c r="R3143" s="20"/>
      <c r="S3143" s="20"/>
      <c r="T3143" s="20"/>
      <c r="U3143" s="19"/>
    </row>
    <row r="3144" spans="1:21" ht="17">
      <c r="A3144" s="18" t="s">
        <v>1122</v>
      </c>
      <c r="B3144" s="57" t="s">
        <v>1121</v>
      </c>
      <c r="C3144" s="56"/>
      <c r="D3144" s="15" t="s">
        <v>269</v>
      </c>
      <c r="E3144" s="11" t="str">
        <f ca="1">IF(AND(J3144&lt;&gt;"", O3144&lt;&gt;"", TODAY() &gt; O3144, N3144=""), "포스팅 지연",
IF(N3144&lt;&gt;"", "포스팅 완료",
IF(M3144=TRUE, "시술 완료",
IF(L3144=TRUE, "콘텐츠 가이드 전송",
IF(NOT(ISBLANK(J3144)), "예약 확정",
IF(I3144=TRUE, "구글폼 회신",
IF(H3144=TRUE, "구글폼 전송",
IF(G3144=TRUE, "거절",
IF(F3144=TRUE, "회신 수신",
"태핑 완료 회신대기")))))
))))</f>
        <v>태핑 완료 회신대기</v>
      </c>
      <c r="F3144" s="13" t="b">
        <v>0</v>
      </c>
      <c r="G3144" s="13" t="b">
        <v>0</v>
      </c>
      <c r="H3144" s="13" t="b">
        <v>0</v>
      </c>
      <c r="I3144" s="13" t="b">
        <f>IF(COUNTIF([1]!Form_Responses1[[#All],[Instagram account
(ex. idenel_official - Do not put "@")]], LOWER(A3144)) &gt; 0, TRUE, FALSE)</f>
        <v>0</v>
      </c>
      <c r="J3144" s="14"/>
      <c r="K3144" s="11"/>
      <c r="L3144" s="13" t="b">
        <v>0</v>
      </c>
      <c r="M3144" s="13" t="b">
        <v>0</v>
      </c>
      <c r="N3144" s="11"/>
      <c r="O3144" s="12" t="str">
        <f>IF(ISBLANK(Table1[[#This Row],[예약일(확정)]]),"",Table1[[#This Row],[예약일(확정)]]+7)</f>
        <v/>
      </c>
      <c r="P3144" s="11"/>
      <c r="Q3144" s="11"/>
      <c r="R3144" s="11"/>
      <c r="S3144" s="11"/>
      <c r="T3144" s="11"/>
      <c r="U3144" s="10"/>
    </row>
    <row r="3145" spans="1:21" ht="17">
      <c r="A3145" s="27" t="s">
        <v>1120</v>
      </c>
      <c r="B3145" s="55" t="s">
        <v>1119</v>
      </c>
      <c r="C3145" s="54"/>
      <c r="D3145" s="24" t="s">
        <v>269</v>
      </c>
      <c r="E3145" s="20" t="str">
        <f ca="1">IF(AND(J3145&lt;&gt;"", O3145&lt;&gt;"", TODAY() &gt; O3145, N3145=""), "포스팅 지연",
IF(N3145&lt;&gt;"", "포스팅 완료",
IF(M3145=TRUE, "시술 완료",
IF(L3145=TRUE, "콘텐츠 가이드 전송",
IF(NOT(ISBLANK(J3145)), "예약 확정",
IF(I3145=TRUE, "구글폼 회신",
IF(H3145=TRUE, "구글폼 전송",
IF(G3145=TRUE, "거절",
IF(F3145=TRUE, "회신 수신",
"태핑 완료 회신대기")))))
))))</f>
        <v>태핑 완료 회신대기</v>
      </c>
      <c r="F3145" s="22" t="b">
        <v>0</v>
      </c>
      <c r="G3145" s="22" t="b">
        <v>0</v>
      </c>
      <c r="H3145" s="22" t="b">
        <v>0</v>
      </c>
      <c r="I3145" s="22" t="b">
        <f>IF(COUNTIF([1]!Form_Responses1[[#All],[Instagram account
(ex. idenel_official - Do not put "@")]], LOWER(A3145)) &gt; 0, TRUE, FALSE)</f>
        <v>0</v>
      </c>
      <c r="J3145" s="23"/>
      <c r="K3145" s="20"/>
      <c r="L3145" s="22" t="b">
        <v>0</v>
      </c>
      <c r="M3145" s="22" t="b">
        <v>0</v>
      </c>
      <c r="N3145" s="20"/>
      <c r="O3145" s="21" t="str">
        <f>IF(ISBLANK(Table1[[#This Row],[예약일(확정)]]),"",Table1[[#This Row],[예약일(확정)]]+7)</f>
        <v/>
      </c>
      <c r="P3145" s="20"/>
      <c r="Q3145" s="20"/>
      <c r="R3145" s="20"/>
      <c r="S3145" s="20"/>
      <c r="T3145" s="20"/>
      <c r="U3145" s="19"/>
    </row>
    <row r="3146" spans="1:21" ht="17">
      <c r="A3146" s="18" t="s">
        <v>1118</v>
      </c>
      <c r="B3146" s="57" t="s">
        <v>1117</v>
      </c>
      <c r="C3146" s="56"/>
      <c r="D3146" s="15" t="s">
        <v>269</v>
      </c>
      <c r="E3146" s="11" t="str">
        <f ca="1">IF(AND(J3146&lt;&gt;"", O3146&lt;&gt;"", TODAY() &gt; O3146, N3146=""), "포스팅 지연",
IF(N3146&lt;&gt;"", "포스팅 완료",
IF(M3146=TRUE, "시술 완료",
IF(L3146=TRUE, "콘텐츠 가이드 전송",
IF(NOT(ISBLANK(J3146)), "예약 확정",
IF(I3146=TRUE, "구글폼 회신",
IF(H3146=TRUE, "구글폼 전송",
IF(G3146=TRUE, "거절",
IF(F3146=TRUE, "회신 수신",
"태핑 완료 회신대기")))))
))))</f>
        <v>태핑 완료 회신대기</v>
      </c>
      <c r="F3146" s="13" t="b">
        <v>0</v>
      </c>
      <c r="G3146" s="13" t="b">
        <v>0</v>
      </c>
      <c r="H3146" s="13" t="b">
        <v>0</v>
      </c>
      <c r="I3146" s="13" t="b">
        <f>IF(COUNTIF([1]!Form_Responses1[[#All],[Instagram account
(ex. idenel_official - Do not put "@")]], LOWER(A3146)) &gt; 0, TRUE, FALSE)</f>
        <v>0</v>
      </c>
      <c r="J3146" s="14"/>
      <c r="K3146" s="11"/>
      <c r="L3146" s="13" t="b">
        <v>0</v>
      </c>
      <c r="M3146" s="13" t="b">
        <v>0</v>
      </c>
      <c r="N3146" s="11"/>
      <c r="O3146" s="12" t="str">
        <f>IF(ISBLANK(Table1[[#This Row],[예약일(확정)]]),"",Table1[[#This Row],[예약일(확정)]]+7)</f>
        <v/>
      </c>
      <c r="P3146" s="11"/>
      <c r="Q3146" s="11"/>
      <c r="R3146" s="11"/>
      <c r="S3146" s="11"/>
      <c r="T3146" s="11"/>
      <c r="U3146" s="10"/>
    </row>
    <row r="3147" spans="1:21" ht="17">
      <c r="A3147" s="27" t="s">
        <v>1116</v>
      </c>
      <c r="B3147" s="55" t="s">
        <v>1115</v>
      </c>
      <c r="C3147" s="54"/>
      <c r="D3147" s="24" t="s">
        <v>269</v>
      </c>
      <c r="E3147" s="20" t="str">
        <f ca="1">IF(AND(J3147&lt;&gt;"", O3147&lt;&gt;"", TODAY() &gt; O3147, N3147=""), "포스팅 지연",
IF(N3147&lt;&gt;"", "포스팅 완료",
IF(M3147=TRUE, "시술 완료",
IF(L3147=TRUE, "콘텐츠 가이드 전송",
IF(NOT(ISBLANK(J3147)), "예약 확정",
IF(I3147=TRUE, "구글폼 회신",
IF(H3147=TRUE, "구글폼 전송",
IF(G3147=TRUE, "거절",
IF(F3147=TRUE, "회신 수신",
"태핑 완료 회신대기")))))
))))</f>
        <v>태핑 완료 회신대기</v>
      </c>
      <c r="F3147" s="22" t="b">
        <v>0</v>
      </c>
      <c r="G3147" s="22" t="b">
        <v>0</v>
      </c>
      <c r="H3147" s="22" t="b">
        <v>0</v>
      </c>
      <c r="I3147" s="22" t="b">
        <f>IF(COUNTIF([1]!Form_Responses1[[#All],[Instagram account
(ex. idenel_official - Do not put "@")]], LOWER(A3147)) &gt; 0, TRUE, FALSE)</f>
        <v>0</v>
      </c>
      <c r="J3147" s="23"/>
      <c r="K3147" s="20"/>
      <c r="L3147" s="22" t="b">
        <v>0</v>
      </c>
      <c r="M3147" s="22" t="b">
        <v>0</v>
      </c>
      <c r="N3147" s="20"/>
      <c r="O3147" s="21" t="str">
        <f>IF(ISBLANK(Table1[[#This Row],[예약일(확정)]]),"",Table1[[#This Row],[예약일(확정)]]+7)</f>
        <v/>
      </c>
      <c r="P3147" s="20"/>
      <c r="Q3147" s="20"/>
      <c r="R3147" s="20"/>
      <c r="S3147" s="20"/>
      <c r="T3147" s="20"/>
      <c r="U3147" s="19"/>
    </row>
    <row r="3148" spans="1:21" ht="17">
      <c r="A3148" s="18" t="s">
        <v>1114</v>
      </c>
      <c r="B3148" s="57" t="s">
        <v>1113</v>
      </c>
      <c r="C3148" s="56"/>
      <c r="D3148" s="15" t="s">
        <v>269</v>
      </c>
      <c r="E3148" s="11" t="str">
        <f ca="1">IF(AND(J3148&lt;&gt;"", O3148&lt;&gt;"", TODAY() &gt; O3148, N3148=""), "포스팅 지연",
IF(N3148&lt;&gt;"", "포스팅 완료",
IF(M3148=TRUE, "시술 완료",
IF(L3148=TRUE, "콘텐츠 가이드 전송",
IF(NOT(ISBLANK(J3148)), "예약 확정",
IF(I3148=TRUE, "구글폼 회신",
IF(H3148=TRUE, "구글폼 전송",
IF(G3148=TRUE, "거절",
IF(F3148=TRUE, "회신 수신",
"태핑 완료 회신대기")))))
))))</f>
        <v>태핑 완료 회신대기</v>
      </c>
      <c r="F3148" s="13" t="b">
        <v>0</v>
      </c>
      <c r="G3148" s="13" t="b">
        <v>0</v>
      </c>
      <c r="H3148" s="13" t="b">
        <v>0</v>
      </c>
      <c r="I3148" s="13" t="b">
        <f>IF(COUNTIF([1]!Form_Responses1[[#All],[Instagram account
(ex. idenel_official - Do not put "@")]], LOWER(A3148)) &gt; 0, TRUE, FALSE)</f>
        <v>0</v>
      </c>
      <c r="J3148" s="14"/>
      <c r="K3148" s="11"/>
      <c r="L3148" s="13" t="b">
        <v>0</v>
      </c>
      <c r="M3148" s="13" t="b">
        <v>0</v>
      </c>
      <c r="N3148" s="11"/>
      <c r="O3148" s="12" t="str">
        <f>IF(ISBLANK(Table1[[#This Row],[예약일(확정)]]),"",Table1[[#This Row],[예약일(확정)]]+7)</f>
        <v/>
      </c>
      <c r="P3148" s="11"/>
      <c r="Q3148" s="11"/>
      <c r="R3148" s="11"/>
      <c r="S3148" s="11"/>
      <c r="T3148" s="11"/>
      <c r="U3148" s="10"/>
    </row>
    <row r="3149" spans="1:21" ht="17">
      <c r="A3149" s="27" t="s">
        <v>1112</v>
      </c>
      <c r="B3149" s="55" t="s">
        <v>1111</v>
      </c>
      <c r="C3149" s="54"/>
      <c r="D3149" s="24" t="s">
        <v>269</v>
      </c>
      <c r="E3149" s="20" t="str">
        <f ca="1">IF(AND(J3149&lt;&gt;"", O3149&lt;&gt;"", TODAY() &gt; O3149, N3149=""), "포스팅 지연",
IF(N3149&lt;&gt;"", "포스팅 완료",
IF(M3149=TRUE, "시술 완료",
IF(L3149=TRUE, "콘텐츠 가이드 전송",
IF(NOT(ISBLANK(J3149)), "예약 확정",
IF(I3149=TRUE, "구글폼 회신",
IF(H3149=TRUE, "구글폼 전송",
IF(G3149=TRUE, "거절",
IF(F3149=TRUE, "회신 수신",
"태핑 완료 회신대기")))))
))))</f>
        <v>태핑 완료 회신대기</v>
      </c>
      <c r="F3149" s="22" t="b">
        <v>0</v>
      </c>
      <c r="G3149" s="22" t="b">
        <v>0</v>
      </c>
      <c r="H3149" s="22" t="b">
        <v>0</v>
      </c>
      <c r="I3149" s="22" t="b">
        <f>IF(COUNTIF([1]!Form_Responses1[[#All],[Instagram account
(ex. idenel_official - Do not put "@")]], LOWER(A3149)) &gt; 0, TRUE, FALSE)</f>
        <v>0</v>
      </c>
      <c r="J3149" s="23"/>
      <c r="K3149" s="20"/>
      <c r="L3149" s="22" t="b">
        <v>0</v>
      </c>
      <c r="M3149" s="22" t="b">
        <v>0</v>
      </c>
      <c r="N3149" s="20"/>
      <c r="O3149" s="21" t="str">
        <f>IF(ISBLANK(Table1[[#This Row],[예약일(확정)]]),"",Table1[[#This Row],[예약일(확정)]]+7)</f>
        <v/>
      </c>
      <c r="P3149" s="20"/>
      <c r="Q3149" s="20"/>
      <c r="R3149" s="20"/>
      <c r="S3149" s="20"/>
      <c r="T3149" s="20"/>
      <c r="U3149" s="19"/>
    </row>
    <row r="3150" spans="1:21" ht="17">
      <c r="A3150" s="18" t="s">
        <v>1110</v>
      </c>
      <c r="B3150" s="69" t="s">
        <v>1109</v>
      </c>
      <c r="C3150" s="56"/>
      <c r="D3150" s="15" t="s">
        <v>269</v>
      </c>
      <c r="E3150" s="11" t="str">
        <f ca="1">IF(AND(J3150&lt;&gt;"", O3150&lt;&gt;"", TODAY() &gt; O3150, N3150=""), "포스팅 지연",
IF(N3150&lt;&gt;"", "포스팅 완료",
IF(M3150=TRUE, "시술 완료",
IF(L3150=TRUE, "콘텐츠 가이드 전송",
IF(NOT(ISBLANK(J3150)), "예약 확정",
IF(I3150=TRUE, "구글폼 회신",
IF(H3150=TRUE, "구글폼 전송",
IF(G3150=TRUE, "거절",
IF(F3150=TRUE, "회신 수신",
"태핑 완료 회신대기")))))
))))</f>
        <v>태핑 완료 회신대기</v>
      </c>
      <c r="F3150" s="13" t="b">
        <v>0</v>
      </c>
      <c r="G3150" s="13" t="b">
        <v>0</v>
      </c>
      <c r="H3150" s="13" t="b">
        <v>0</v>
      </c>
      <c r="I3150" s="13" t="b">
        <f>IF(COUNTIF([1]!Form_Responses1[[#All],[Instagram account
(ex. idenel_official - Do not put "@")]], LOWER(A3150)) &gt; 0, TRUE, FALSE)</f>
        <v>0</v>
      </c>
      <c r="J3150" s="14"/>
      <c r="K3150" s="11"/>
      <c r="L3150" s="13" t="b">
        <v>0</v>
      </c>
      <c r="M3150" s="13" t="b">
        <v>0</v>
      </c>
      <c r="N3150" s="11"/>
      <c r="O3150" s="12" t="str">
        <f>IF(ISBLANK(Table1[[#This Row],[예약일(확정)]]),"",Table1[[#This Row],[예약일(확정)]]+7)</f>
        <v/>
      </c>
      <c r="P3150" s="11"/>
      <c r="Q3150" s="11"/>
      <c r="R3150" s="11"/>
      <c r="S3150" s="11"/>
      <c r="T3150" s="11"/>
      <c r="U3150" s="10"/>
    </row>
    <row r="3151" spans="1:21" ht="17">
      <c r="A3151" s="27" t="s">
        <v>1108</v>
      </c>
      <c r="B3151" s="68" t="s">
        <v>1107</v>
      </c>
      <c r="C3151" s="54"/>
      <c r="D3151" s="24" t="s">
        <v>269</v>
      </c>
      <c r="E3151" s="20" t="str">
        <f ca="1">IF(AND(J3151&lt;&gt;"", O3151&lt;&gt;"", TODAY() &gt; O3151, N3151=""), "포스팅 지연",
IF(N3151&lt;&gt;"", "포스팅 완료",
IF(M3151=TRUE, "시술 완료",
IF(L3151=TRUE, "콘텐츠 가이드 전송",
IF(NOT(ISBLANK(J3151)), "예약 확정",
IF(I3151=TRUE, "구글폼 회신",
IF(H3151=TRUE, "구글폼 전송",
IF(G3151=TRUE, "거절",
IF(F3151=TRUE, "회신 수신",
"태핑 완료 회신대기")))))
))))</f>
        <v>태핑 완료 회신대기</v>
      </c>
      <c r="F3151" s="22" t="b">
        <v>0</v>
      </c>
      <c r="G3151" s="22" t="b">
        <v>0</v>
      </c>
      <c r="H3151" s="22" t="b">
        <v>0</v>
      </c>
      <c r="I3151" s="22" t="b">
        <f>IF(COUNTIF([1]!Form_Responses1[[#All],[Instagram account
(ex. idenel_official - Do not put "@")]], LOWER(A3151)) &gt; 0, TRUE, FALSE)</f>
        <v>0</v>
      </c>
      <c r="J3151" s="23"/>
      <c r="K3151" s="20"/>
      <c r="L3151" s="22" t="b">
        <v>0</v>
      </c>
      <c r="M3151" s="22" t="b">
        <v>0</v>
      </c>
      <c r="N3151" s="20"/>
      <c r="O3151" s="21" t="str">
        <f>IF(ISBLANK(Table1[[#This Row],[예약일(확정)]]),"",Table1[[#This Row],[예약일(확정)]]+7)</f>
        <v/>
      </c>
      <c r="P3151" s="20"/>
      <c r="Q3151" s="20"/>
      <c r="R3151" s="20"/>
      <c r="S3151" s="20"/>
      <c r="T3151" s="20"/>
      <c r="U3151" s="19"/>
    </row>
    <row r="3152" spans="1:21" ht="17">
      <c r="A3152" s="18" t="s">
        <v>1106</v>
      </c>
      <c r="B3152" s="57" t="s">
        <v>1105</v>
      </c>
      <c r="C3152" s="56"/>
      <c r="D3152" s="15" t="s">
        <v>269</v>
      </c>
      <c r="E3152" s="11" t="str">
        <f ca="1">IF(AND(J3152&lt;&gt;"", O3152&lt;&gt;"", TODAY() &gt; O3152, N3152=""), "포스팅 지연",
IF(N3152&lt;&gt;"", "포스팅 완료",
IF(M3152=TRUE, "시술 완료",
IF(L3152=TRUE, "콘텐츠 가이드 전송",
IF(NOT(ISBLANK(J3152)), "예약 확정",
IF(I3152=TRUE, "구글폼 회신",
IF(H3152=TRUE, "구글폼 전송",
IF(G3152=TRUE, "거절",
IF(F3152=TRUE, "회신 수신",
"태핑 완료 회신대기")))))
))))</f>
        <v>태핑 완료 회신대기</v>
      </c>
      <c r="F3152" s="13" t="b">
        <v>0</v>
      </c>
      <c r="G3152" s="13" t="b">
        <v>0</v>
      </c>
      <c r="H3152" s="13" t="b">
        <v>0</v>
      </c>
      <c r="I3152" s="13" t="b">
        <f>IF(COUNTIF([1]!Form_Responses1[[#All],[Instagram account
(ex. idenel_official - Do not put "@")]], LOWER(A3152)) &gt; 0, TRUE, FALSE)</f>
        <v>0</v>
      </c>
      <c r="J3152" s="14"/>
      <c r="K3152" s="11"/>
      <c r="L3152" s="13" t="b">
        <v>0</v>
      </c>
      <c r="M3152" s="13" t="b">
        <v>0</v>
      </c>
      <c r="N3152" s="11"/>
      <c r="O3152" s="12" t="str">
        <f>IF(ISBLANK(Table1[[#This Row],[예약일(확정)]]),"",Table1[[#This Row],[예약일(확정)]]+7)</f>
        <v/>
      </c>
      <c r="P3152" s="11"/>
      <c r="Q3152" s="11"/>
      <c r="R3152" s="11"/>
      <c r="S3152" s="11"/>
      <c r="T3152" s="11"/>
      <c r="U3152" s="10"/>
    </row>
    <row r="3153" spans="1:21" ht="17">
      <c r="A3153" s="27" t="s">
        <v>1104</v>
      </c>
      <c r="B3153" s="55" t="s">
        <v>1103</v>
      </c>
      <c r="C3153" s="54"/>
      <c r="D3153" s="24" t="s">
        <v>269</v>
      </c>
      <c r="E3153" s="20" t="str">
        <f ca="1">IF(AND(J3153&lt;&gt;"", O3153&lt;&gt;"", TODAY() &gt; O3153, N3153=""), "포스팅 지연",
IF(N3153&lt;&gt;"", "포스팅 완료",
IF(M3153=TRUE, "시술 완료",
IF(L3153=TRUE, "콘텐츠 가이드 전송",
IF(NOT(ISBLANK(J3153)), "예약 확정",
IF(I3153=TRUE, "구글폼 회신",
IF(H3153=TRUE, "구글폼 전송",
IF(G3153=TRUE, "거절",
IF(F3153=TRUE, "회신 수신",
"태핑 완료 회신대기")))))
))))</f>
        <v>태핑 완료 회신대기</v>
      </c>
      <c r="F3153" s="22" t="b">
        <v>0</v>
      </c>
      <c r="G3153" s="22" t="b">
        <v>0</v>
      </c>
      <c r="H3153" s="22" t="b">
        <v>0</v>
      </c>
      <c r="I3153" s="22" t="b">
        <f>IF(COUNTIF([1]!Form_Responses1[[#All],[Instagram account
(ex. idenel_official - Do not put "@")]], LOWER(A3153)) &gt; 0, TRUE, FALSE)</f>
        <v>0</v>
      </c>
      <c r="J3153" s="23"/>
      <c r="K3153" s="20"/>
      <c r="L3153" s="22" t="b">
        <v>0</v>
      </c>
      <c r="M3153" s="22" t="b">
        <v>0</v>
      </c>
      <c r="N3153" s="20"/>
      <c r="O3153" s="21" t="str">
        <f>IF(ISBLANK(Table1[[#This Row],[예약일(확정)]]),"",Table1[[#This Row],[예약일(확정)]]+7)</f>
        <v/>
      </c>
      <c r="P3153" s="20"/>
      <c r="Q3153" s="20"/>
      <c r="R3153" s="20"/>
      <c r="S3153" s="20"/>
      <c r="T3153" s="20"/>
      <c r="U3153" s="19"/>
    </row>
    <row r="3154" spans="1:21" ht="17">
      <c r="A3154" s="18" t="s">
        <v>1102</v>
      </c>
      <c r="B3154" s="57" t="s">
        <v>1101</v>
      </c>
      <c r="C3154" s="56"/>
      <c r="D3154" s="15" t="s">
        <v>269</v>
      </c>
      <c r="E3154" s="11" t="str">
        <f ca="1">IF(AND(J3154&lt;&gt;"", O3154&lt;&gt;"", TODAY() &gt; O3154, N3154=""), "포스팅 지연",
IF(N3154&lt;&gt;"", "포스팅 완료",
IF(M3154=TRUE, "시술 완료",
IF(L3154=TRUE, "콘텐츠 가이드 전송",
IF(NOT(ISBLANK(J3154)), "예약 확정",
IF(I3154=TRUE, "구글폼 회신",
IF(H3154=TRUE, "구글폼 전송",
IF(G3154=TRUE, "거절",
IF(F3154=TRUE, "회신 수신",
"태핑 완료 회신대기")))))
))))</f>
        <v>태핑 완료 회신대기</v>
      </c>
      <c r="F3154" s="13" t="b">
        <v>0</v>
      </c>
      <c r="G3154" s="13" t="b">
        <v>0</v>
      </c>
      <c r="H3154" s="13" t="b">
        <v>0</v>
      </c>
      <c r="I3154" s="13" t="b">
        <f>IF(COUNTIF([1]!Form_Responses1[[#All],[Instagram account
(ex. idenel_official - Do not put "@")]], LOWER(A3154)) &gt; 0, TRUE, FALSE)</f>
        <v>0</v>
      </c>
      <c r="J3154" s="14"/>
      <c r="K3154" s="11"/>
      <c r="L3154" s="13" t="b">
        <v>0</v>
      </c>
      <c r="M3154" s="13" t="b">
        <v>0</v>
      </c>
      <c r="N3154" s="11"/>
      <c r="O3154" s="12" t="str">
        <f>IF(ISBLANK(Table1[[#This Row],[예약일(확정)]]),"",Table1[[#This Row],[예약일(확정)]]+7)</f>
        <v/>
      </c>
      <c r="P3154" s="11"/>
      <c r="Q3154" s="11"/>
      <c r="R3154" s="11"/>
      <c r="S3154" s="11"/>
      <c r="T3154" s="11"/>
      <c r="U3154" s="10"/>
    </row>
    <row r="3155" spans="1:21" ht="17">
      <c r="A3155" s="27" t="s">
        <v>1100</v>
      </c>
      <c r="B3155" s="55" t="s">
        <v>1099</v>
      </c>
      <c r="C3155" s="54"/>
      <c r="D3155" s="24" t="s">
        <v>269</v>
      </c>
      <c r="E3155" s="20" t="str">
        <f ca="1">IF(AND(J3155&lt;&gt;"", O3155&lt;&gt;"", TODAY() &gt; O3155, N3155=""), "포스팅 지연",
IF(N3155&lt;&gt;"", "포스팅 완료",
IF(M3155=TRUE, "시술 완료",
IF(L3155=TRUE, "콘텐츠 가이드 전송",
IF(NOT(ISBLANK(J3155)), "예약 확정",
IF(I3155=TRUE, "구글폼 회신",
IF(H3155=TRUE, "구글폼 전송",
IF(G3155=TRUE, "거절",
IF(F3155=TRUE, "회신 수신",
"태핑 완료 회신대기")))))
))))</f>
        <v>태핑 완료 회신대기</v>
      </c>
      <c r="F3155" s="22" t="b">
        <v>0</v>
      </c>
      <c r="G3155" s="22" t="b">
        <v>0</v>
      </c>
      <c r="H3155" s="22" t="b">
        <v>0</v>
      </c>
      <c r="I3155" s="22" t="b">
        <f>IF(COUNTIF([1]!Form_Responses1[[#All],[Instagram account
(ex. idenel_official - Do not put "@")]], LOWER(A3155)) &gt; 0, TRUE, FALSE)</f>
        <v>0</v>
      </c>
      <c r="J3155" s="23"/>
      <c r="K3155" s="20"/>
      <c r="L3155" s="22" t="b">
        <v>0</v>
      </c>
      <c r="M3155" s="22" t="b">
        <v>0</v>
      </c>
      <c r="N3155" s="20"/>
      <c r="O3155" s="21" t="str">
        <f>IF(ISBLANK(Table1[[#This Row],[예약일(확정)]]),"",Table1[[#This Row],[예약일(확정)]]+7)</f>
        <v/>
      </c>
      <c r="P3155" s="20"/>
      <c r="Q3155" s="20"/>
      <c r="R3155" s="20"/>
      <c r="S3155" s="20"/>
      <c r="T3155" s="20"/>
      <c r="U3155" s="19"/>
    </row>
    <row r="3156" spans="1:21" ht="17">
      <c r="A3156" s="18" t="s">
        <v>1098</v>
      </c>
      <c r="B3156" s="57" t="s">
        <v>1097</v>
      </c>
      <c r="C3156" s="56"/>
      <c r="D3156" s="15" t="s">
        <v>269</v>
      </c>
      <c r="E3156" s="11" t="str">
        <f ca="1">IF(AND(J3156&lt;&gt;"", O3156&lt;&gt;"", TODAY() &gt; O3156, N3156=""), "포스팅 지연",
IF(N3156&lt;&gt;"", "포스팅 완료",
IF(M3156=TRUE, "시술 완료",
IF(L3156=TRUE, "콘텐츠 가이드 전송",
IF(NOT(ISBLANK(J3156)), "예약 확정",
IF(I3156=TRUE, "구글폼 회신",
IF(H3156=TRUE, "구글폼 전송",
IF(G3156=TRUE, "거절",
IF(F3156=TRUE, "회신 수신",
"태핑 완료 회신대기")))))
))))</f>
        <v>태핑 완료 회신대기</v>
      </c>
      <c r="F3156" s="13" t="b">
        <v>0</v>
      </c>
      <c r="G3156" s="13" t="b">
        <v>0</v>
      </c>
      <c r="H3156" s="13" t="b">
        <v>0</v>
      </c>
      <c r="I3156" s="13" t="b">
        <f>IF(COUNTIF([1]!Form_Responses1[[#All],[Instagram account
(ex. idenel_official - Do not put "@")]], LOWER(A3156)) &gt; 0, TRUE, FALSE)</f>
        <v>0</v>
      </c>
      <c r="J3156" s="14"/>
      <c r="K3156" s="11"/>
      <c r="L3156" s="13" t="b">
        <v>0</v>
      </c>
      <c r="M3156" s="13" t="b">
        <v>0</v>
      </c>
      <c r="N3156" s="11"/>
      <c r="O3156" s="12" t="str">
        <f>IF(ISBLANK(Table1[[#This Row],[예약일(확정)]]),"",Table1[[#This Row],[예약일(확정)]]+7)</f>
        <v/>
      </c>
      <c r="P3156" s="11"/>
      <c r="Q3156" s="11"/>
      <c r="R3156" s="11"/>
      <c r="S3156" s="11"/>
      <c r="T3156" s="11"/>
      <c r="U3156" s="10"/>
    </row>
    <row r="3157" spans="1:21" ht="17">
      <c r="A3157" s="27" t="s">
        <v>1096</v>
      </c>
      <c r="B3157" s="55" t="s">
        <v>1095</v>
      </c>
      <c r="C3157" s="54"/>
      <c r="D3157" s="24" t="s">
        <v>269</v>
      </c>
      <c r="E3157" s="20" t="str">
        <f ca="1">IF(AND(J3157&lt;&gt;"", O3157&lt;&gt;"", TODAY() &gt; O3157, N3157=""), "포스팅 지연",
IF(N3157&lt;&gt;"", "포스팅 완료",
IF(M3157=TRUE, "시술 완료",
IF(L3157=TRUE, "콘텐츠 가이드 전송",
IF(NOT(ISBLANK(J3157)), "예약 확정",
IF(I3157=TRUE, "구글폼 회신",
IF(H3157=TRUE, "구글폼 전송",
IF(G3157=TRUE, "거절",
IF(F3157=TRUE, "회신 수신",
"태핑 완료 회신대기")))))
))))</f>
        <v>태핑 완료 회신대기</v>
      </c>
      <c r="F3157" s="22" t="b">
        <v>0</v>
      </c>
      <c r="G3157" s="22" t="b">
        <v>0</v>
      </c>
      <c r="H3157" s="22" t="b">
        <v>0</v>
      </c>
      <c r="I3157" s="22" t="b">
        <f>IF(COUNTIF([1]!Form_Responses1[[#All],[Instagram account
(ex. idenel_official - Do not put "@")]], LOWER(A3157)) &gt; 0, TRUE, FALSE)</f>
        <v>0</v>
      </c>
      <c r="J3157" s="23"/>
      <c r="K3157" s="20"/>
      <c r="L3157" s="22" t="b">
        <v>0</v>
      </c>
      <c r="M3157" s="22" t="b">
        <v>0</v>
      </c>
      <c r="N3157" s="20"/>
      <c r="O3157" s="21" t="str">
        <f>IF(ISBLANK(Table1[[#This Row],[예약일(확정)]]),"",Table1[[#This Row],[예약일(확정)]]+7)</f>
        <v/>
      </c>
      <c r="P3157" s="20"/>
      <c r="Q3157" s="20"/>
      <c r="R3157" s="20"/>
      <c r="S3157" s="20"/>
      <c r="T3157" s="20"/>
      <c r="U3157" s="19"/>
    </row>
    <row r="3158" spans="1:21" ht="17">
      <c r="A3158" s="18" t="s">
        <v>1094</v>
      </c>
      <c r="B3158" s="57" t="s">
        <v>1093</v>
      </c>
      <c r="C3158" s="56"/>
      <c r="D3158" s="15" t="s">
        <v>269</v>
      </c>
      <c r="E3158" s="11" t="str">
        <f ca="1">IF(AND(J3158&lt;&gt;"", O3158&lt;&gt;"", TODAY() &gt; O3158, N3158=""), "포스팅 지연",
IF(N3158&lt;&gt;"", "포스팅 완료",
IF(M3158=TRUE, "시술 완료",
IF(L3158=TRUE, "콘텐츠 가이드 전송",
IF(NOT(ISBLANK(J3158)), "예약 확정",
IF(I3158=TRUE, "구글폼 회신",
IF(H3158=TRUE, "구글폼 전송",
IF(G3158=TRUE, "거절",
IF(F3158=TRUE, "회신 수신",
"태핑 완료 회신대기")))))
))))</f>
        <v>구글폼 전송</v>
      </c>
      <c r="F3158" s="13" t="b">
        <v>1</v>
      </c>
      <c r="G3158" s="13" t="b">
        <v>0</v>
      </c>
      <c r="H3158" s="13" t="b">
        <v>1</v>
      </c>
      <c r="I3158" s="13" t="b">
        <f>IF(COUNTIF([1]!Form_Responses1[[#All],[Instagram account
(ex. idenel_official - Do not put "@")]], LOWER(A3158)) &gt; 0, TRUE, FALSE)</f>
        <v>0</v>
      </c>
      <c r="J3158" s="14"/>
      <c r="K3158" s="11"/>
      <c r="L3158" s="13" t="b">
        <v>0</v>
      </c>
      <c r="M3158" s="13" t="b">
        <v>0</v>
      </c>
      <c r="N3158" s="11"/>
      <c r="O3158" s="12" t="str">
        <f>IF(ISBLANK(Table1[[#This Row],[예약일(확정)]]),"",Table1[[#This Row],[예약일(확정)]]+7)</f>
        <v/>
      </c>
      <c r="P3158" s="11"/>
      <c r="Q3158" s="11"/>
      <c r="R3158" s="11"/>
      <c r="S3158" s="11"/>
      <c r="T3158" s="11"/>
      <c r="U3158" s="10"/>
    </row>
    <row r="3159" spans="1:21" ht="17">
      <c r="A3159" s="27" t="s">
        <v>1092</v>
      </c>
      <c r="B3159" s="55" t="s">
        <v>1091</v>
      </c>
      <c r="C3159" s="54"/>
      <c r="D3159" s="24" t="s">
        <v>269</v>
      </c>
      <c r="E3159" s="20" t="str">
        <f ca="1">IF(AND(J3159&lt;&gt;"", O3159&lt;&gt;"", TODAY() &gt; O3159, N3159=""), "포스팅 지연",
IF(N3159&lt;&gt;"", "포스팅 완료",
IF(M3159=TRUE, "시술 완료",
IF(L3159=TRUE, "콘텐츠 가이드 전송",
IF(NOT(ISBLANK(J3159)), "예약 확정",
IF(I3159=TRUE, "구글폼 회신",
IF(H3159=TRUE, "구글폼 전송",
IF(G3159=TRUE, "거절",
IF(F3159=TRUE, "회신 수신",
"태핑 완료 회신대기")))))
))))</f>
        <v>포스팅 완료</v>
      </c>
      <c r="F3159" s="22" t="b">
        <v>1</v>
      </c>
      <c r="G3159" s="22" t="b">
        <v>0</v>
      </c>
      <c r="H3159" s="22" t="b">
        <v>1</v>
      </c>
      <c r="I3159" s="22" t="b">
        <f>IF(COUNTIF([1]!Form_Responses1[[#All],[Instagram account
(ex. idenel_official - Do not put "@")]], LOWER(A3159)) &gt; 0, TRUE, FALSE)</f>
        <v>0</v>
      </c>
      <c r="J3159" s="23">
        <v>45899.416666666664</v>
      </c>
      <c r="K3159" s="20" t="s">
        <v>339</v>
      </c>
      <c r="L3159" s="22" t="b">
        <v>0</v>
      </c>
      <c r="M3159" s="22" t="b">
        <v>0</v>
      </c>
      <c r="N3159" s="33" t="s">
        <v>1090</v>
      </c>
      <c r="O3159" s="21">
        <f>IF(ISBLANK(Table1[[#This Row],[예약일(확정)]]),"",Table1[[#This Row],[예약일(확정)]]+7)</f>
        <v>45906.416666666664</v>
      </c>
      <c r="P3159" s="20" t="s">
        <v>0</v>
      </c>
      <c r="Q3159" s="20"/>
      <c r="R3159" s="20"/>
      <c r="S3159" s="20"/>
      <c r="T3159" s="20"/>
      <c r="U3159" s="19"/>
    </row>
    <row r="3160" spans="1:21" ht="17">
      <c r="A3160" s="18" t="s">
        <v>1089</v>
      </c>
      <c r="B3160" s="57" t="s">
        <v>1088</v>
      </c>
      <c r="C3160" s="56"/>
      <c r="D3160" s="15" t="s">
        <v>269</v>
      </c>
      <c r="E3160" s="11" t="str">
        <f ca="1">IF(AND(J3160&lt;&gt;"", O3160&lt;&gt;"", TODAY() &gt; O3160, N3160=""), "포스팅 지연",
IF(N3160&lt;&gt;"", "포스팅 완료",
IF(M3160=TRUE, "시술 완료",
IF(L3160=TRUE, "콘텐츠 가이드 전송",
IF(NOT(ISBLANK(J3160)), "예약 확정",
IF(I3160=TRUE, "구글폼 회신",
IF(H3160=TRUE, "구글폼 전송",
IF(G3160=TRUE, "거절",
IF(F3160=TRUE, "회신 수신",
"태핑 완료 회신대기")))))
))))</f>
        <v>태핑 완료 회신대기</v>
      </c>
      <c r="F3160" s="13" t="b">
        <v>0</v>
      </c>
      <c r="G3160" s="13" t="b">
        <v>0</v>
      </c>
      <c r="H3160" s="13" t="b">
        <v>0</v>
      </c>
      <c r="I3160" s="13" t="b">
        <f>IF(COUNTIF([1]!Form_Responses1[[#All],[Instagram account
(ex. idenel_official - Do not put "@")]], LOWER(A3160)) &gt; 0, TRUE, FALSE)</f>
        <v>0</v>
      </c>
      <c r="J3160" s="14"/>
      <c r="K3160" s="11"/>
      <c r="L3160" s="13" t="b">
        <v>0</v>
      </c>
      <c r="M3160" s="13" t="b">
        <v>0</v>
      </c>
      <c r="N3160" s="11"/>
      <c r="O3160" s="12" t="str">
        <f>IF(ISBLANK(Table1[[#This Row],[예약일(확정)]]),"",Table1[[#This Row],[예약일(확정)]]+7)</f>
        <v/>
      </c>
      <c r="P3160" s="11"/>
      <c r="Q3160" s="11"/>
      <c r="R3160" s="11"/>
      <c r="S3160" s="11"/>
      <c r="T3160" s="11"/>
      <c r="U3160" s="10"/>
    </row>
    <row r="3161" spans="1:21" ht="17">
      <c r="A3161" s="27" t="s">
        <v>1087</v>
      </c>
      <c r="B3161" s="55" t="s">
        <v>1086</v>
      </c>
      <c r="C3161" s="54"/>
      <c r="D3161" s="24" t="s">
        <v>269</v>
      </c>
      <c r="E3161" s="20" t="str">
        <f ca="1">IF(AND(J3161&lt;&gt;"", O3161&lt;&gt;"", TODAY() &gt; O3161, N3161=""), "포스팅 지연",
IF(N3161&lt;&gt;"", "포스팅 완료",
IF(M3161=TRUE, "시술 완료",
IF(L3161=TRUE, "콘텐츠 가이드 전송",
IF(NOT(ISBLANK(J3161)), "예약 확정",
IF(I3161=TRUE, "구글폼 회신",
IF(H3161=TRUE, "구글폼 전송",
IF(G3161=TRUE, "거절",
IF(F3161=TRUE, "회신 수신",
"태핑 완료 회신대기")))))
))))</f>
        <v>태핑 완료 회신대기</v>
      </c>
      <c r="F3161" s="22" t="b">
        <v>0</v>
      </c>
      <c r="G3161" s="22" t="b">
        <v>0</v>
      </c>
      <c r="H3161" s="22" t="b">
        <v>0</v>
      </c>
      <c r="I3161" s="22" t="b">
        <f>IF(COUNTIF([1]!Form_Responses1[[#All],[Instagram account
(ex. idenel_official - Do not put "@")]], LOWER(A3161)) &gt; 0, TRUE, FALSE)</f>
        <v>0</v>
      </c>
      <c r="J3161" s="23"/>
      <c r="K3161" s="20"/>
      <c r="L3161" s="22" t="b">
        <v>0</v>
      </c>
      <c r="M3161" s="22" t="b">
        <v>0</v>
      </c>
      <c r="N3161" s="20"/>
      <c r="O3161" s="21" t="str">
        <f>IF(ISBLANK(Table1[[#This Row],[예약일(확정)]]),"",Table1[[#This Row],[예약일(확정)]]+7)</f>
        <v/>
      </c>
      <c r="P3161" s="20"/>
      <c r="Q3161" s="20"/>
      <c r="R3161" s="20"/>
      <c r="S3161" s="20"/>
      <c r="T3161" s="20"/>
      <c r="U3161" s="19"/>
    </row>
    <row r="3162" spans="1:21" ht="17">
      <c r="A3162" s="18" t="s">
        <v>1085</v>
      </c>
      <c r="B3162" s="57" t="s">
        <v>1084</v>
      </c>
      <c r="C3162" s="56"/>
      <c r="D3162" s="15" t="s">
        <v>269</v>
      </c>
      <c r="E3162" s="11" t="str">
        <f ca="1">IF(AND(J3162&lt;&gt;"", O3162&lt;&gt;"", TODAY() &gt; O3162, N3162=""), "포스팅 지연",
IF(N3162&lt;&gt;"", "포스팅 완료",
IF(M3162=TRUE, "시술 완료",
IF(L3162=TRUE, "콘텐츠 가이드 전송",
IF(NOT(ISBLANK(J3162)), "예약 확정",
IF(I3162=TRUE, "구글폼 회신",
IF(H3162=TRUE, "구글폼 전송",
IF(G3162=TRUE, "거절",
IF(F3162=TRUE, "회신 수신",
"태핑 완료 회신대기")))))
))))</f>
        <v>회신 수신</v>
      </c>
      <c r="F3162" s="13" t="b">
        <v>1</v>
      </c>
      <c r="G3162" s="13" t="b">
        <v>0</v>
      </c>
      <c r="H3162" s="13" t="b">
        <v>0</v>
      </c>
      <c r="I3162" s="13" t="b">
        <f>IF(COUNTIF([1]!Form_Responses1[[#All],[Instagram account
(ex. idenel_official - Do not put "@")]], LOWER(A3162)) &gt; 0, TRUE, FALSE)</f>
        <v>0</v>
      </c>
      <c r="J3162" s="14"/>
      <c r="K3162" s="11"/>
      <c r="L3162" s="13" t="b">
        <v>0</v>
      </c>
      <c r="M3162" s="13" t="b">
        <v>0</v>
      </c>
      <c r="N3162" s="11"/>
      <c r="O3162" s="12" t="str">
        <f>IF(ISBLANK(Table1[[#This Row],[예약일(확정)]]),"",Table1[[#This Row],[예약일(확정)]]+7)</f>
        <v/>
      </c>
      <c r="P3162" s="11"/>
      <c r="Q3162" s="11"/>
      <c r="R3162" s="11"/>
      <c r="S3162" s="11"/>
      <c r="T3162" s="11"/>
      <c r="U3162" s="10"/>
    </row>
    <row r="3163" spans="1:21" ht="17">
      <c r="A3163" s="27" t="s">
        <v>1083</v>
      </c>
      <c r="B3163" s="55" t="s">
        <v>1082</v>
      </c>
      <c r="C3163" s="54"/>
      <c r="D3163" s="24" t="s">
        <v>269</v>
      </c>
      <c r="E3163" s="20" t="str">
        <f ca="1">IF(AND(J3163&lt;&gt;"", O3163&lt;&gt;"", TODAY() &gt; O3163, N3163=""), "포스팅 지연",
IF(N3163&lt;&gt;"", "포스팅 완료",
IF(M3163=TRUE, "시술 완료",
IF(L3163=TRUE, "콘텐츠 가이드 전송",
IF(NOT(ISBLANK(J3163)), "예약 확정",
IF(I3163=TRUE, "구글폼 회신",
IF(H3163=TRUE, "구글폼 전송",
IF(G3163=TRUE, "거절",
IF(F3163=TRUE, "회신 수신",
"태핑 완료 회신대기")))))
))))</f>
        <v>회신 수신</v>
      </c>
      <c r="F3163" s="22" t="b">
        <v>1</v>
      </c>
      <c r="G3163" s="22" t="b">
        <v>0</v>
      </c>
      <c r="H3163" s="22" t="b">
        <v>0</v>
      </c>
      <c r="I3163" s="22" t="b">
        <f>IF(COUNTIF([1]!Form_Responses1[[#All],[Instagram account
(ex. idenel_official - Do not put "@")]], LOWER(A3163)) &gt; 0, TRUE, FALSE)</f>
        <v>0</v>
      </c>
      <c r="J3163" s="23"/>
      <c r="K3163" s="20"/>
      <c r="L3163" s="22" t="b">
        <v>0</v>
      </c>
      <c r="M3163" s="22" t="b">
        <v>0</v>
      </c>
      <c r="N3163" s="20"/>
      <c r="O3163" s="21" t="str">
        <f>IF(ISBLANK(Table1[[#This Row],[예약일(확정)]]),"",Table1[[#This Row],[예약일(확정)]]+7)</f>
        <v/>
      </c>
      <c r="P3163" s="20"/>
      <c r="Q3163" s="20"/>
      <c r="R3163" s="20"/>
      <c r="S3163" s="20"/>
      <c r="T3163" s="20"/>
      <c r="U3163" s="19"/>
    </row>
    <row r="3164" spans="1:21" ht="17">
      <c r="A3164" s="18" t="s">
        <v>1081</v>
      </c>
      <c r="B3164" s="57" t="s">
        <v>1080</v>
      </c>
      <c r="C3164" s="56"/>
      <c r="D3164" s="15" t="s">
        <v>269</v>
      </c>
      <c r="E3164" s="11" t="str">
        <f ca="1">IF(AND(J3164&lt;&gt;"", O3164&lt;&gt;"", TODAY() &gt; O3164, N3164=""), "포스팅 지연",
IF(N3164&lt;&gt;"", "포스팅 완료",
IF(M3164=TRUE, "시술 완료",
IF(L3164=TRUE, "콘텐츠 가이드 전송",
IF(NOT(ISBLANK(J3164)), "예약 확정",
IF(I3164=TRUE, "구글폼 회신",
IF(H3164=TRUE, "구글폼 전송",
IF(G3164=TRUE, "거절",
IF(F3164=TRUE, "회신 수신",
"태핑 완료 회신대기")))))
))))</f>
        <v>태핑 완료 회신대기</v>
      </c>
      <c r="F3164" s="13" t="b">
        <v>0</v>
      </c>
      <c r="G3164" s="13" t="b">
        <v>0</v>
      </c>
      <c r="H3164" s="13" t="b">
        <v>0</v>
      </c>
      <c r="I3164" s="13" t="b">
        <f>IF(COUNTIF([1]!Form_Responses1[[#All],[Instagram account
(ex. idenel_official - Do not put "@")]], LOWER(A3164)) &gt; 0, TRUE, FALSE)</f>
        <v>0</v>
      </c>
      <c r="J3164" s="14"/>
      <c r="K3164" s="11"/>
      <c r="L3164" s="13" t="b">
        <v>0</v>
      </c>
      <c r="M3164" s="13" t="b">
        <v>0</v>
      </c>
      <c r="N3164" s="11"/>
      <c r="O3164" s="12" t="str">
        <f>IF(ISBLANK(Table1[[#This Row],[예약일(확정)]]),"",Table1[[#This Row],[예약일(확정)]]+7)</f>
        <v/>
      </c>
      <c r="P3164" s="11"/>
      <c r="Q3164" s="11"/>
      <c r="R3164" s="11"/>
      <c r="S3164" s="11"/>
      <c r="T3164" s="11"/>
      <c r="U3164" s="10"/>
    </row>
    <row r="3165" spans="1:21" ht="17">
      <c r="A3165" s="27" t="s">
        <v>1079</v>
      </c>
      <c r="B3165" s="55" t="s">
        <v>1078</v>
      </c>
      <c r="C3165" s="54"/>
      <c r="D3165" s="24" t="s">
        <v>269</v>
      </c>
      <c r="E3165" s="20" t="str">
        <f ca="1">IF(AND(J3165&lt;&gt;"", O3165&lt;&gt;"", TODAY() &gt; O3165, N3165=""), "포스팅 지연",
IF(N3165&lt;&gt;"", "포스팅 완료",
IF(M3165=TRUE, "시술 완료",
IF(L3165=TRUE, "콘텐츠 가이드 전송",
IF(NOT(ISBLANK(J3165)), "예약 확정",
IF(I3165=TRUE, "구글폼 회신",
IF(H3165=TRUE, "구글폼 전송",
IF(G3165=TRUE, "거절",
IF(F3165=TRUE, "회신 수신",
"태핑 완료 회신대기")))))
))))</f>
        <v>태핑 완료 회신대기</v>
      </c>
      <c r="F3165" s="22" t="b">
        <v>0</v>
      </c>
      <c r="G3165" s="22" t="b">
        <v>0</v>
      </c>
      <c r="H3165" s="22" t="b">
        <v>0</v>
      </c>
      <c r="I3165" s="22" t="b">
        <f>IF(COUNTIF([1]!Form_Responses1[[#All],[Instagram account
(ex. idenel_official - Do not put "@")]], LOWER(A3165)) &gt; 0, TRUE, FALSE)</f>
        <v>0</v>
      </c>
      <c r="J3165" s="23"/>
      <c r="K3165" s="20"/>
      <c r="L3165" s="22" t="b">
        <v>0</v>
      </c>
      <c r="M3165" s="22" t="b">
        <v>0</v>
      </c>
      <c r="N3165" s="20"/>
      <c r="O3165" s="21" t="str">
        <f>IF(ISBLANK(Table1[[#This Row],[예약일(확정)]]),"",Table1[[#This Row],[예약일(확정)]]+7)</f>
        <v/>
      </c>
      <c r="P3165" s="20"/>
      <c r="Q3165" s="20"/>
      <c r="R3165" s="20"/>
      <c r="S3165" s="20"/>
      <c r="T3165" s="20"/>
      <c r="U3165" s="19"/>
    </row>
    <row r="3166" spans="1:21" ht="17">
      <c r="A3166" s="18" t="s">
        <v>1077</v>
      </c>
      <c r="B3166" s="57" t="s">
        <v>1076</v>
      </c>
      <c r="C3166" s="56"/>
      <c r="D3166" s="15" t="s">
        <v>269</v>
      </c>
      <c r="E3166" s="11" t="str">
        <f ca="1">IF(AND(J3166&lt;&gt;"", O3166&lt;&gt;"", TODAY() &gt; O3166, N3166=""), "포스팅 지연",
IF(N3166&lt;&gt;"", "포스팅 완료",
IF(M3166=TRUE, "시술 완료",
IF(L3166=TRUE, "콘텐츠 가이드 전송",
IF(NOT(ISBLANK(J3166)), "예약 확정",
IF(I3166=TRUE, "구글폼 회신",
IF(H3166=TRUE, "구글폼 전송",
IF(G3166=TRUE, "거절",
IF(F3166=TRUE, "회신 수신",
"태핑 완료 회신대기")))))
))))</f>
        <v>구글폼 전송</v>
      </c>
      <c r="F3166" s="13" t="b">
        <v>1</v>
      </c>
      <c r="G3166" s="13" t="b">
        <v>0</v>
      </c>
      <c r="H3166" s="13" t="b">
        <v>1</v>
      </c>
      <c r="I3166" s="13" t="b">
        <f>IF(COUNTIF([1]!Form_Responses1[[#All],[Instagram account
(ex. idenel_official - Do not put "@")]], LOWER(A3166)) &gt; 0, TRUE, FALSE)</f>
        <v>0</v>
      </c>
      <c r="J3166" s="14"/>
      <c r="K3166" s="11"/>
      <c r="L3166" s="13" t="b">
        <v>0</v>
      </c>
      <c r="M3166" s="13" t="b">
        <v>0</v>
      </c>
      <c r="N3166" s="11"/>
      <c r="O3166" s="12" t="str">
        <f>IF(ISBLANK(Table1[[#This Row],[예약일(확정)]]),"",Table1[[#This Row],[예약일(확정)]]+7)</f>
        <v/>
      </c>
      <c r="P3166" s="11"/>
      <c r="Q3166" s="11"/>
      <c r="R3166" s="11"/>
      <c r="S3166" s="11"/>
      <c r="T3166" s="11"/>
      <c r="U3166" s="10"/>
    </row>
    <row r="3167" spans="1:21" ht="17">
      <c r="A3167" s="27" t="s">
        <v>1075</v>
      </c>
      <c r="B3167" s="55" t="s">
        <v>1074</v>
      </c>
      <c r="C3167" s="54"/>
      <c r="D3167" s="24" t="s">
        <v>269</v>
      </c>
      <c r="E3167" s="20" t="str">
        <f ca="1">IF(AND(J3167&lt;&gt;"", O3167&lt;&gt;"", TODAY() &gt; O3167, N3167=""), "포스팅 지연",
IF(N3167&lt;&gt;"", "포스팅 완료",
IF(M3167=TRUE, "시술 완료",
IF(L3167=TRUE, "콘텐츠 가이드 전송",
IF(NOT(ISBLANK(J3167)), "예약 확정",
IF(I3167=TRUE, "구글폼 회신",
IF(H3167=TRUE, "구글폼 전송",
IF(G3167=TRUE, "거절",
IF(F3167=TRUE, "회신 수신",
"태핑 완료 회신대기")))))
))))</f>
        <v>태핑 완료 회신대기</v>
      </c>
      <c r="F3167" s="22" t="b">
        <v>0</v>
      </c>
      <c r="G3167" s="22" t="b">
        <v>0</v>
      </c>
      <c r="H3167" s="22" t="b">
        <v>0</v>
      </c>
      <c r="I3167" s="22" t="b">
        <f>IF(COUNTIF([1]!Form_Responses1[[#All],[Instagram account
(ex. idenel_official - Do not put "@")]], LOWER(A3167)) &gt; 0, TRUE, FALSE)</f>
        <v>0</v>
      </c>
      <c r="J3167" s="23"/>
      <c r="K3167" s="20"/>
      <c r="L3167" s="22" t="b">
        <v>0</v>
      </c>
      <c r="M3167" s="22" t="b">
        <v>0</v>
      </c>
      <c r="N3167" s="20"/>
      <c r="O3167" s="21" t="str">
        <f>IF(ISBLANK(Table1[[#This Row],[예약일(확정)]]),"",Table1[[#This Row],[예약일(확정)]]+7)</f>
        <v/>
      </c>
      <c r="P3167" s="20"/>
      <c r="Q3167" s="20"/>
      <c r="R3167" s="20"/>
      <c r="S3167" s="20"/>
      <c r="T3167" s="20"/>
      <c r="U3167" s="19"/>
    </row>
    <row r="3168" spans="1:21" ht="17">
      <c r="A3168" s="18" t="s">
        <v>1073</v>
      </c>
      <c r="B3168" s="57" t="s">
        <v>1072</v>
      </c>
      <c r="C3168" s="56"/>
      <c r="D3168" s="15" t="s">
        <v>269</v>
      </c>
      <c r="E3168" s="11" t="str">
        <f ca="1">IF(AND(J3168&lt;&gt;"", O3168&lt;&gt;"", TODAY() &gt; O3168, N3168=""), "포스팅 지연",
IF(N3168&lt;&gt;"", "포스팅 완료",
IF(M3168=TRUE, "시술 완료",
IF(L3168=TRUE, "콘텐츠 가이드 전송",
IF(NOT(ISBLANK(J3168)), "예약 확정",
IF(I3168=TRUE, "구글폼 회신",
IF(H3168=TRUE, "구글폼 전송",
IF(G3168=TRUE, "거절",
IF(F3168=TRUE, "회신 수신",
"태핑 완료 회신대기")))))
))))</f>
        <v>태핑 완료 회신대기</v>
      </c>
      <c r="F3168" s="13" t="b">
        <v>0</v>
      </c>
      <c r="G3168" s="13" t="b">
        <v>0</v>
      </c>
      <c r="H3168" s="13" t="b">
        <v>0</v>
      </c>
      <c r="I3168" s="13" t="b">
        <f>IF(COUNTIF([1]!Form_Responses1[[#All],[Instagram account
(ex. idenel_official - Do not put "@")]], LOWER(A3168)) &gt; 0, TRUE, FALSE)</f>
        <v>0</v>
      </c>
      <c r="J3168" s="14"/>
      <c r="K3168" s="11"/>
      <c r="L3168" s="13" t="b">
        <v>0</v>
      </c>
      <c r="M3168" s="13" t="b">
        <v>0</v>
      </c>
      <c r="N3168" s="11"/>
      <c r="O3168" s="12" t="str">
        <f>IF(ISBLANK(Table1[[#This Row],[예약일(확정)]]),"",Table1[[#This Row],[예약일(확정)]]+7)</f>
        <v/>
      </c>
      <c r="P3168" s="11"/>
      <c r="Q3168" s="11"/>
      <c r="R3168" s="11"/>
      <c r="S3168" s="11"/>
      <c r="T3168" s="11"/>
      <c r="U3168" s="10"/>
    </row>
    <row r="3169" spans="1:21" ht="17">
      <c r="A3169" s="27" t="s">
        <v>1071</v>
      </c>
      <c r="B3169" s="55" t="s">
        <v>1070</v>
      </c>
      <c r="C3169" s="54"/>
      <c r="D3169" s="24" t="s">
        <v>269</v>
      </c>
      <c r="E3169" s="20" t="str">
        <f ca="1">IF(AND(J3169&lt;&gt;"", O3169&lt;&gt;"", TODAY() &gt; O3169, N3169=""), "포스팅 지연",
IF(N3169&lt;&gt;"", "포스팅 완료",
IF(M3169=TRUE, "시술 완료",
IF(L3169=TRUE, "콘텐츠 가이드 전송",
IF(NOT(ISBLANK(J3169)), "예약 확정",
IF(I3169=TRUE, "구글폼 회신",
IF(H3169=TRUE, "구글폼 전송",
IF(G3169=TRUE, "거절",
IF(F3169=TRUE, "회신 수신",
"태핑 완료 회신대기")))))
))))</f>
        <v>태핑 완료 회신대기</v>
      </c>
      <c r="F3169" s="22" t="b">
        <v>0</v>
      </c>
      <c r="G3169" s="22" t="b">
        <v>0</v>
      </c>
      <c r="H3169" s="22" t="b">
        <v>0</v>
      </c>
      <c r="I3169" s="22" t="b">
        <f>IF(COUNTIF([1]!Form_Responses1[[#All],[Instagram account
(ex. idenel_official - Do not put "@")]], LOWER(A3169)) &gt; 0, TRUE, FALSE)</f>
        <v>0</v>
      </c>
      <c r="J3169" s="23"/>
      <c r="K3169" s="20"/>
      <c r="L3169" s="22" t="b">
        <v>0</v>
      </c>
      <c r="M3169" s="22" t="b">
        <v>0</v>
      </c>
      <c r="N3169" s="20"/>
      <c r="O3169" s="21" t="str">
        <f>IF(ISBLANK(Table1[[#This Row],[예약일(확정)]]),"",Table1[[#This Row],[예약일(확정)]]+7)</f>
        <v/>
      </c>
      <c r="P3169" s="20"/>
      <c r="Q3169" s="20"/>
      <c r="R3169" s="20"/>
      <c r="S3169" s="20"/>
      <c r="T3169" s="20"/>
      <c r="U3169" s="19"/>
    </row>
    <row r="3170" spans="1:21" ht="17">
      <c r="A3170" s="18" t="s">
        <v>1069</v>
      </c>
      <c r="B3170" s="57" t="s">
        <v>1068</v>
      </c>
      <c r="C3170" s="56"/>
      <c r="D3170" s="15" t="s">
        <v>269</v>
      </c>
      <c r="E3170" s="11" t="str">
        <f ca="1">IF(AND(J3170&lt;&gt;"", O3170&lt;&gt;"", TODAY() &gt; O3170, N3170=""), "포스팅 지연",
IF(N3170&lt;&gt;"", "포스팅 완료",
IF(M3170=TRUE, "시술 완료",
IF(L3170=TRUE, "콘텐츠 가이드 전송",
IF(NOT(ISBLANK(J3170)), "예약 확정",
IF(I3170=TRUE, "구글폼 회신",
IF(H3170=TRUE, "구글폼 전송",
IF(G3170=TRUE, "거절",
IF(F3170=TRUE, "회신 수신",
"태핑 완료 회신대기")))))
))))</f>
        <v>회신 수신</v>
      </c>
      <c r="F3170" s="13" t="b">
        <v>1</v>
      </c>
      <c r="G3170" s="13" t="b">
        <v>0</v>
      </c>
      <c r="H3170" s="13" t="b">
        <v>0</v>
      </c>
      <c r="I3170" s="13" t="b">
        <f>IF(COUNTIF([1]!Form_Responses1[[#All],[Instagram account
(ex. idenel_official - Do not put "@")]], LOWER(A3170)) &gt; 0, TRUE, FALSE)</f>
        <v>0</v>
      </c>
      <c r="J3170" s="14"/>
      <c r="K3170" s="11"/>
      <c r="L3170" s="13" t="b">
        <v>0</v>
      </c>
      <c r="M3170" s="13" t="b">
        <v>0</v>
      </c>
      <c r="N3170" s="11"/>
      <c r="O3170" s="12" t="str">
        <f>IF(ISBLANK(Table1[[#This Row],[예약일(확정)]]),"",Table1[[#This Row],[예약일(확정)]]+7)</f>
        <v/>
      </c>
      <c r="P3170" s="11"/>
      <c r="Q3170" s="11"/>
      <c r="R3170" s="11"/>
      <c r="S3170" s="11"/>
      <c r="T3170" s="11"/>
      <c r="U3170" s="10"/>
    </row>
    <row r="3171" spans="1:21" ht="17">
      <c r="A3171" s="27" t="s">
        <v>1067</v>
      </c>
      <c r="B3171" s="55" t="s">
        <v>1066</v>
      </c>
      <c r="C3171" s="54"/>
      <c r="D3171" s="24" t="s">
        <v>269</v>
      </c>
      <c r="E3171" s="20" t="str">
        <f ca="1">IF(AND(J3171&lt;&gt;"", O3171&lt;&gt;"", TODAY() &gt; O3171, N3171=""), "포스팅 지연",
IF(N3171&lt;&gt;"", "포스팅 완료",
IF(M3171=TRUE, "시술 완료",
IF(L3171=TRUE, "콘텐츠 가이드 전송",
IF(NOT(ISBLANK(J3171)), "예약 확정",
IF(I3171=TRUE, "구글폼 회신",
IF(H3171=TRUE, "구글폼 전송",
IF(G3171=TRUE, "거절",
IF(F3171=TRUE, "회신 수신",
"태핑 완료 회신대기")))))
))))</f>
        <v>태핑 완료 회신대기</v>
      </c>
      <c r="F3171" s="22" t="b">
        <v>0</v>
      </c>
      <c r="G3171" s="22" t="b">
        <v>0</v>
      </c>
      <c r="H3171" s="22" t="b">
        <v>0</v>
      </c>
      <c r="I3171" s="22" t="b">
        <f>IF(COUNTIF([1]!Form_Responses1[[#All],[Instagram account
(ex. idenel_official - Do not put "@")]], LOWER(A3171)) &gt; 0, TRUE, FALSE)</f>
        <v>0</v>
      </c>
      <c r="J3171" s="23"/>
      <c r="K3171" s="20"/>
      <c r="L3171" s="22" t="b">
        <v>0</v>
      </c>
      <c r="M3171" s="22" t="b">
        <v>0</v>
      </c>
      <c r="N3171" s="20"/>
      <c r="O3171" s="21" t="str">
        <f>IF(ISBLANK(Table1[[#This Row],[예약일(확정)]]),"",Table1[[#This Row],[예약일(확정)]]+7)</f>
        <v/>
      </c>
      <c r="P3171" s="20"/>
      <c r="Q3171" s="20"/>
      <c r="R3171" s="20"/>
      <c r="S3171" s="20"/>
      <c r="T3171" s="20"/>
      <c r="U3171" s="19"/>
    </row>
    <row r="3172" spans="1:21" ht="17">
      <c r="A3172" s="18" t="s">
        <v>1065</v>
      </c>
      <c r="B3172" s="57" t="s">
        <v>1064</v>
      </c>
      <c r="C3172" s="56"/>
      <c r="D3172" s="15" t="s">
        <v>269</v>
      </c>
      <c r="E3172" s="11" t="str">
        <f ca="1">IF(AND(J3172&lt;&gt;"", O3172&lt;&gt;"", TODAY() &gt; O3172, N3172=""), "포스팅 지연",
IF(N3172&lt;&gt;"", "포스팅 완료",
IF(M3172=TRUE, "시술 완료",
IF(L3172=TRUE, "콘텐츠 가이드 전송",
IF(NOT(ISBLANK(J3172)), "예약 확정",
IF(I3172=TRUE, "구글폼 회신",
IF(H3172=TRUE, "구글폼 전송",
IF(G3172=TRUE, "거절",
IF(F3172=TRUE, "회신 수신",
"태핑 완료 회신대기")))))
))))</f>
        <v>태핑 완료 회신대기</v>
      </c>
      <c r="F3172" s="13" t="b">
        <v>0</v>
      </c>
      <c r="G3172" s="13" t="b">
        <v>0</v>
      </c>
      <c r="H3172" s="13" t="b">
        <v>0</v>
      </c>
      <c r="I3172" s="13" t="b">
        <f>IF(COUNTIF([1]!Form_Responses1[[#All],[Instagram account
(ex. idenel_official - Do not put "@")]], LOWER(A3172)) &gt; 0, TRUE, FALSE)</f>
        <v>0</v>
      </c>
      <c r="J3172" s="14"/>
      <c r="K3172" s="11"/>
      <c r="L3172" s="13" t="b">
        <v>0</v>
      </c>
      <c r="M3172" s="13" t="b">
        <v>0</v>
      </c>
      <c r="N3172" s="11"/>
      <c r="O3172" s="12" t="str">
        <f>IF(ISBLANK(Table1[[#This Row],[예약일(확정)]]),"",Table1[[#This Row],[예약일(확정)]]+7)</f>
        <v/>
      </c>
      <c r="P3172" s="11"/>
      <c r="Q3172" s="11"/>
      <c r="R3172" s="11"/>
      <c r="S3172" s="11"/>
      <c r="T3172" s="11"/>
      <c r="U3172" s="10"/>
    </row>
    <row r="3173" spans="1:21" ht="17">
      <c r="A3173" s="27" t="s">
        <v>1063</v>
      </c>
      <c r="B3173" s="55" t="s">
        <v>1062</v>
      </c>
      <c r="C3173" s="54"/>
      <c r="D3173" s="24" t="s">
        <v>269</v>
      </c>
      <c r="E3173" s="20" t="str">
        <f ca="1">IF(AND(J3173&lt;&gt;"", O3173&lt;&gt;"", TODAY() &gt; O3173, N3173=""), "포스팅 지연",
IF(N3173&lt;&gt;"", "포스팅 완료",
IF(M3173=TRUE, "시술 완료",
IF(L3173=TRUE, "콘텐츠 가이드 전송",
IF(NOT(ISBLANK(J3173)), "예약 확정",
IF(I3173=TRUE, "구글폼 회신",
IF(H3173=TRUE, "구글폼 전송",
IF(G3173=TRUE, "거절",
IF(F3173=TRUE, "회신 수신",
"태핑 완료 회신대기")))))
))))</f>
        <v>태핑 완료 회신대기</v>
      </c>
      <c r="F3173" s="22" t="b">
        <v>0</v>
      </c>
      <c r="G3173" s="22" t="b">
        <v>0</v>
      </c>
      <c r="H3173" s="22" t="b">
        <v>0</v>
      </c>
      <c r="I3173" s="22" t="b">
        <f>IF(COUNTIF([1]!Form_Responses1[[#All],[Instagram account
(ex. idenel_official - Do not put "@")]], LOWER(A3173)) &gt; 0, TRUE, FALSE)</f>
        <v>0</v>
      </c>
      <c r="J3173" s="23"/>
      <c r="K3173" s="20"/>
      <c r="L3173" s="22" t="b">
        <v>0</v>
      </c>
      <c r="M3173" s="22" t="b">
        <v>0</v>
      </c>
      <c r="N3173" s="20"/>
      <c r="O3173" s="21" t="str">
        <f>IF(ISBLANK(Table1[[#This Row],[예약일(확정)]]),"",Table1[[#This Row],[예약일(확정)]]+7)</f>
        <v/>
      </c>
      <c r="P3173" s="20"/>
      <c r="Q3173" s="20"/>
      <c r="R3173" s="20"/>
      <c r="S3173" s="20"/>
      <c r="T3173" s="20"/>
      <c r="U3173" s="19"/>
    </row>
    <row r="3174" spans="1:21" ht="17">
      <c r="A3174" s="18" t="s">
        <v>1061</v>
      </c>
      <c r="B3174" s="67"/>
      <c r="C3174" s="66"/>
      <c r="D3174" s="15" t="s">
        <v>269</v>
      </c>
      <c r="E3174" s="11" t="str">
        <f ca="1">IF(AND(J3174&lt;&gt;"", O3174&lt;&gt;"", TODAY() &gt; O3174, N3174=""), "포스팅 지연",
IF(N3174&lt;&gt;"", "포스팅 완료",
IF(M3174=TRUE, "시술 완료",
IF(L3174=TRUE, "콘텐츠 가이드 전송",
IF(NOT(ISBLANK(J3174)), "예약 확정",
IF(I3174=TRUE, "구글폼 회신",
IF(H3174=TRUE, "구글폼 전송",
IF(G3174=TRUE, "거절",
IF(F3174=TRUE, "회신 수신",
"태핑 완료 회신대기")))))
))))</f>
        <v>태핑 완료 회신대기</v>
      </c>
      <c r="F3174" s="13" t="b">
        <v>0</v>
      </c>
      <c r="G3174" s="13" t="b">
        <v>0</v>
      </c>
      <c r="H3174" s="13" t="b">
        <v>0</v>
      </c>
      <c r="I3174" s="13" t="b">
        <f>IF(COUNTIF([1]!Form_Responses1[[#All],[Instagram account
(ex. idenel_official - Do not put "@")]], LOWER(A3174)) &gt; 0, TRUE, FALSE)</f>
        <v>0</v>
      </c>
      <c r="J3174" s="14"/>
      <c r="K3174" s="11"/>
      <c r="L3174" s="13" t="b">
        <v>0</v>
      </c>
      <c r="M3174" s="13" t="b">
        <v>0</v>
      </c>
      <c r="N3174" s="11"/>
      <c r="O3174" s="12" t="str">
        <f>IF(ISBLANK(Table1[[#This Row],[예약일(확정)]]),"",Table1[[#This Row],[예약일(확정)]]+7)</f>
        <v/>
      </c>
      <c r="P3174" s="11"/>
      <c r="Q3174" s="11"/>
      <c r="R3174" s="11"/>
      <c r="S3174" s="11"/>
      <c r="T3174" s="11"/>
      <c r="U3174" s="10"/>
    </row>
    <row r="3175" spans="1:21" ht="17">
      <c r="A3175" s="47" t="s">
        <v>1060</v>
      </c>
      <c r="B3175" s="26" t="str">
        <f>"https://www.instagram.com/"&amp;A3175</f>
        <v>https://www.instagram.com/shen.annie.gansss</v>
      </c>
      <c r="C3175" s="25"/>
      <c r="D3175" s="24" t="s">
        <v>4</v>
      </c>
      <c r="E3175" s="20" t="str">
        <f ca="1">IF(AND(J3175&lt;&gt;"", O3175&lt;&gt;"", TODAY() &gt; O3175, N3175=""), "포스팅 지연",
IF(N3175&lt;&gt;"", "포스팅 완료",
IF(M3175=TRUE, "시술 완료",
IF(L3175=TRUE, "콘텐츠 가이드 전송",
IF(NOT(ISBLANK(J3175)), "예약 확정",
IF(I3175=TRUE, "구글폼 회신",
IF(H3175=TRUE, "구글폼 전송",
IF(G3175=TRUE, "거절",
IF(F3175=TRUE, "회신 수신",
"태핑 완료 회신대기")))))
))))</f>
        <v>태핑 완료 회신대기</v>
      </c>
      <c r="F3175" s="22" t="b">
        <v>0</v>
      </c>
      <c r="G3175" s="22" t="b">
        <v>0</v>
      </c>
      <c r="H3175" s="22" t="b">
        <v>0</v>
      </c>
      <c r="I3175" s="22" t="b">
        <f>IF(COUNTIF([1]!Form_Responses1[[#All],[Instagram account
(ex. idenel_official - Do not put "@")]], LOWER(A3175)) &gt; 0, TRUE, FALSE)</f>
        <v>0</v>
      </c>
      <c r="J3175" s="23"/>
      <c r="K3175" s="20"/>
      <c r="L3175" s="22" t="b">
        <v>0</v>
      </c>
      <c r="M3175" s="22" t="b">
        <v>0</v>
      </c>
      <c r="N3175" s="20"/>
      <c r="O3175" s="21" t="str">
        <f>IF(ISBLANK(Table1[[#This Row],[예약일(확정)]]),"",Table1[[#This Row],[예약일(확정)]]+7)</f>
        <v/>
      </c>
      <c r="P3175" s="20"/>
      <c r="Q3175" s="20"/>
      <c r="R3175" s="20"/>
      <c r="S3175" s="20"/>
      <c r="T3175" s="20"/>
      <c r="U3175" s="19"/>
    </row>
    <row r="3176" spans="1:21" ht="17">
      <c r="A3176" s="46" t="s">
        <v>1059</v>
      </c>
      <c r="B3176" s="49" t="str">
        <f>"https://www.instagram.com/"&amp;A3176</f>
        <v>https://www.instagram.com/aliaa_arafa1996</v>
      </c>
      <c r="C3176" s="48"/>
      <c r="D3176" s="15" t="s">
        <v>4</v>
      </c>
      <c r="E3176" s="11" t="str">
        <f ca="1">IF(AND(J3176&lt;&gt;"", O3176&lt;&gt;"", TODAY() &gt; O3176, N3176=""), "포스팅 지연",
IF(N3176&lt;&gt;"", "포스팅 완료",
IF(M3176=TRUE, "시술 완료",
IF(L3176=TRUE, "콘텐츠 가이드 전송",
IF(NOT(ISBLANK(J3176)), "예약 확정",
IF(I3176=TRUE, "구글폼 회신",
IF(H3176=TRUE, "구글폼 전송",
IF(G3176=TRUE, "거절",
IF(F3176=TRUE, "회신 수신",
"태핑 완료 회신대기")))))
))))</f>
        <v>회신 수신</v>
      </c>
      <c r="F3176" s="13" t="b">
        <v>1</v>
      </c>
      <c r="G3176" s="13" t="b">
        <v>0</v>
      </c>
      <c r="H3176" s="13" t="b">
        <v>0</v>
      </c>
      <c r="I3176" s="13" t="b">
        <f>IF(COUNTIF([1]!Form_Responses1[[#All],[Instagram account
(ex. idenel_official - Do not put "@")]], LOWER(A3176)) &gt; 0, TRUE, FALSE)</f>
        <v>0</v>
      </c>
      <c r="J3176" s="14"/>
      <c r="K3176" s="11"/>
      <c r="L3176" s="13" t="b">
        <v>0</v>
      </c>
      <c r="M3176" s="13" t="b">
        <v>0</v>
      </c>
      <c r="N3176" s="11"/>
      <c r="O3176" s="12" t="str">
        <f>IF(ISBLANK(Table1[[#This Row],[예약일(확정)]]),"",Table1[[#This Row],[예약일(확정)]]+7)</f>
        <v/>
      </c>
      <c r="P3176" s="11"/>
      <c r="Q3176" s="11"/>
      <c r="R3176" s="11"/>
      <c r="S3176" s="11"/>
      <c r="T3176" s="11"/>
      <c r="U3176" s="10"/>
    </row>
    <row r="3177" spans="1:21" ht="17">
      <c r="A3177" s="47" t="s">
        <v>1058</v>
      </c>
      <c r="B3177" s="26" t="str">
        <f>"https://www.instagram.com/"&amp;A3177</f>
        <v>https://www.instagram.com/trip_or_treatss</v>
      </c>
      <c r="C3177" s="25"/>
      <c r="D3177" s="24" t="s">
        <v>4</v>
      </c>
      <c r="E3177" s="20" t="str">
        <f ca="1">IF(AND(J3177&lt;&gt;"", O3177&lt;&gt;"", TODAY() &gt; O3177, N3177=""), "포스팅 지연",
IF(N3177&lt;&gt;"", "포스팅 완료",
IF(M3177=TRUE, "시술 완료",
IF(L3177=TRUE, "콘텐츠 가이드 전송",
IF(NOT(ISBLANK(J3177)), "예약 확정",
IF(I3177=TRUE, "구글폼 회신",
IF(H3177=TRUE, "구글폼 전송",
IF(G3177=TRUE, "거절",
IF(F3177=TRUE, "회신 수신",
"태핑 완료 회신대기")))))
))))</f>
        <v>태핑 완료 회신대기</v>
      </c>
      <c r="F3177" s="22" t="b">
        <v>0</v>
      </c>
      <c r="G3177" s="22" t="b">
        <v>0</v>
      </c>
      <c r="H3177" s="22" t="b">
        <v>0</v>
      </c>
      <c r="I3177" s="22" t="b">
        <f>IF(COUNTIF([1]!Form_Responses1[[#All],[Instagram account
(ex. idenel_official - Do not put "@")]], LOWER(A3177)) &gt; 0, TRUE, FALSE)</f>
        <v>0</v>
      </c>
      <c r="J3177" s="23"/>
      <c r="K3177" s="20"/>
      <c r="L3177" s="22" t="b">
        <v>0</v>
      </c>
      <c r="M3177" s="22" t="b">
        <v>0</v>
      </c>
      <c r="N3177" s="20"/>
      <c r="O3177" s="21" t="str">
        <f>IF(ISBLANK(Table1[[#This Row],[예약일(확정)]]),"",Table1[[#This Row],[예약일(확정)]]+7)</f>
        <v/>
      </c>
      <c r="P3177" s="20"/>
      <c r="Q3177" s="20"/>
      <c r="R3177" s="20"/>
      <c r="S3177" s="20"/>
      <c r="T3177" s="20"/>
      <c r="U3177" s="19"/>
    </row>
    <row r="3178" spans="1:21" ht="17">
      <c r="A3178" s="46" t="s">
        <v>1057</v>
      </c>
      <c r="B3178" s="17" t="str">
        <f>"https://www.instagram.com/"&amp;A3178</f>
        <v>https://www.instagram.com/irmaryantina</v>
      </c>
      <c r="C3178" s="16"/>
      <c r="D3178" s="15" t="s">
        <v>4</v>
      </c>
      <c r="E3178" s="11" t="str">
        <f ca="1">IF(AND(J3178&lt;&gt;"", O3178&lt;&gt;"", TODAY() &gt; O3178, N3178=""), "포스팅 지연",
IF(N3178&lt;&gt;"", "포스팅 완료",
IF(M3178=TRUE, "시술 완료",
IF(L3178=TRUE, "콘텐츠 가이드 전송",
IF(NOT(ISBLANK(J3178)), "예약 확정",
IF(I3178=TRUE, "구글폼 회신",
IF(H3178=TRUE, "구글폼 전송",
IF(G3178=TRUE, "거절",
IF(F3178=TRUE, "회신 수신",
"태핑 완료 회신대기")))))
))))</f>
        <v>태핑 완료 회신대기</v>
      </c>
      <c r="F3178" s="13" t="b">
        <v>0</v>
      </c>
      <c r="G3178" s="13" t="b">
        <v>0</v>
      </c>
      <c r="H3178" s="13" t="b">
        <v>0</v>
      </c>
      <c r="I3178" s="13" t="b">
        <f>IF(COUNTIF([1]!Form_Responses1[[#All],[Instagram account
(ex. idenel_official - Do not put "@")]], LOWER(A3178)) &gt; 0, TRUE, FALSE)</f>
        <v>0</v>
      </c>
      <c r="J3178" s="14"/>
      <c r="K3178" s="11"/>
      <c r="L3178" s="13" t="b">
        <v>0</v>
      </c>
      <c r="M3178" s="13" t="b">
        <v>0</v>
      </c>
      <c r="N3178" s="11"/>
      <c r="O3178" s="12" t="str">
        <f>IF(ISBLANK(Table1[[#This Row],[예약일(확정)]]),"",Table1[[#This Row],[예약일(확정)]]+7)</f>
        <v/>
      </c>
      <c r="P3178" s="11"/>
      <c r="Q3178" s="11"/>
      <c r="R3178" s="11"/>
      <c r="S3178" s="11"/>
      <c r="T3178" s="11"/>
      <c r="U3178" s="10"/>
    </row>
    <row r="3179" spans="1:21" ht="17">
      <c r="A3179" s="47" t="s">
        <v>1056</v>
      </c>
      <c r="B3179" s="51" t="str">
        <f>"https://www.instagram.com/"&amp;A3179</f>
        <v>https://www.instagram.com/agathamarchella</v>
      </c>
      <c r="C3179" s="50"/>
      <c r="D3179" s="24" t="s">
        <v>4</v>
      </c>
      <c r="E3179" s="20" t="str">
        <f ca="1">IF(AND(J3179&lt;&gt;"", O3179&lt;&gt;"", TODAY() &gt; O3179, N3179=""), "포스팅 지연",
IF(N3179&lt;&gt;"", "포스팅 완료",
IF(M3179=TRUE, "시술 완료",
IF(L3179=TRUE, "콘텐츠 가이드 전송",
IF(NOT(ISBLANK(J3179)), "예약 확정",
IF(I3179=TRUE, "구글폼 회신",
IF(H3179=TRUE, "구글폼 전송",
IF(G3179=TRUE, "거절",
IF(F3179=TRUE, "회신 수신",
"태핑 완료 회신대기")))))
))))</f>
        <v>회신 수신</v>
      </c>
      <c r="F3179" s="22" t="b">
        <v>1</v>
      </c>
      <c r="G3179" s="22" t="b">
        <v>0</v>
      </c>
      <c r="H3179" s="22" t="b">
        <v>0</v>
      </c>
      <c r="I3179" s="22" t="b">
        <f>IF(COUNTIF([1]!Form_Responses1[[#All],[Instagram account
(ex. idenel_official - Do not put "@")]], LOWER(A3179)) &gt; 0, TRUE, FALSE)</f>
        <v>0</v>
      </c>
      <c r="J3179" s="23"/>
      <c r="K3179" s="20"/>
      <c r="L3179" s="22" t="b">
        <v>0</v>
      </c>
      <c r="M3179" s="22" t="b">
        <v>0</v>
      </c>
      <c r="N3179" s="20"/>
      <c r="O3179" s="21" t="str">
        <f>IF(ISBLANK(Table1[[#This Row],[예약일(확정)]]),"",Table1[[#This Row],[예약일(확정)]]+7)</f>
        <v/>
      </c>
      <c r="P3179" s="20"/>
      <c r="Q3179" s="20"/>
      <c r="R3179" s="20"/>
      <c r="S3179" s="20"/>
      <c r="T3179" s="20"/>
      <c r="U3179" s="19"/>
    </row>
    <row r="3180" spans="1:21" ht="17">
      <c r="A3180" s="46" t="s">
        <v>1055</v>
      </c>
      <c r="B3180" s="17" t="str">
        <f>"https://www.instagram.com/"&amp;A3180</f>
        <v>https://www.instagram.com/katherineefong</v>
      </c>
      <c r="C3180" s="16"/>
      <c r="D3180" s="15" t="s">
        <v>4</v>
      </c>
      <c r="E3180" s="11" t="str">
        <f ca="1">IF(AND(J3180&lt;&gt;"", O3180&lt;&gt;"", TODAY() &gt; O3180, N3180=""), "포스팅 지연",
IF(N3180&lt;&gt;"", "포스팅 완료",
IF(M3180=TRUE, "시술 완료",
IF(L3180=TRUE, "콘텐츠 가이드 전송",
IF(NOT(ISBLANK(J3180)), "예약 확정",
IF(I3180=TRUE, "구글폼 회신",
IF(H3180=TRUE, "구글폼 전송",
IF(G3180=TRUE, "거절",
IF(F3180=TRUE, "회신 수신",
"태핑 완료 회신대기")))))
))))</f>
        <v>태핑 완료 회신대기</v>
      </c>
      <c r="F3180" s="13" t="b">
        <v>0</v>
      </c>
      <c r="G3180" s="13" t="b">
        <v>0</v>
      </c>
      <c r="H3180" s="13" t="b">
        <v>0</v>
      </c>
      <c r="I3180" s="13" t="b">
        <f>IF(COUNTIF([1]!Form_Responses1[[#All],[Instagram account
(ex. idenel_official - Do not put "@")]], LOWER(A3180)) &gt; 0, TRUE, FALSE)</f>
        <v>0</v>
      </c>
      <c r="J3180" s="14"/>
      <c r="K3180" s="11"/>
      <c r="L3180" s="13" t="b">
        <v>0</v>
      </c>
      <c r="M3180" s="13" t="b">
        <v>0</v>
      </c>
      <c r="N3180" s="11"/>
      <c r="O3180" s="12" t="str">
        <f>IF(ISBLANK(Table1[[#This Row],[예약일(확정)]]),"",Table1[[#This Row],[예약일(확정)]]+7)</f>
        <v/>
      </c>
      <c r="P3180" s="11"/>
      <c r="Q3180" s="11"/>
      <c r="R3180" s="11"/>
      <c r="S3180" s="11"/>
      <c r="T3180" s="11"/>
      <c r="U3180" s="10"/>
    </row>
    <row r="3181" spans="1:21" ht="17">
      <c r="A3181" s="47" t="s">
        <v>1054</v>
      </c>
      <c r="B3181" s="51" t="str">
        <f>"https://www.instagram.com/"&amp;A3181</f>
        <v>https://www.instagram.com/stellaaolivia</v>
      </c>
      <c r="C3181" s="50"/>
      <c r="D3181" s="24" t="s">
        <v>4</v>
      </c>
      <c r="E3181" s="20" t="str">
        <f ca="1">IF(AND(J3181&lt;&gt;"", O3181&lt;&gt;"", TODAY() &gt; O3181, N3181=""), "포스팅 지연",
IF(N3181&lt;&gt;"", "포스팅 완료",
IF(M3181=TRUE, "시술 완료",
IF(L3181=TRUE, "콘텐츠 가이드 전송",
IF(NOT(ISBLANK(J3181)), "예약 확정",
IF(I3181=TRUE, "구글폼 회신",
IF(H3181=TRUE, "구글폼 전송",
IF(G3181=TRUE, "거절",
IF(F3181=TRUE, "회신 수신",
"태핑 완료 회신대기")))))
))))</f>
        <v>구글폼 전송</v>
      </c>
      <c r="F3181" s="22" t="b">
        <v>1</v>
      </c>
      <c r="G3181" s="22" t="b">
        <v>0</v>
      </c>
      <c r="H3181" s="22" t="b">
        <v>1</v>
      </c>
      <c r="I3181" s="22" t="b">
        <f>IF(COUNTIF([1]!Form_Responses1[[#All],[Instagram account
(ex. idenel_official - Do not put "@")]], LOWER(A3181)) &gt; 0, TRUE, FALSE)</f>
        <v>0</v>
      </c>
      <c r="J3181" s="23"/>
      <c r="K3181" s="20"/>
      <c r="L3181" s="22" t="b">
        <v>0</v>
      </c>
      <c r="M3181" s="22" t="b">
        <v>0</v>
      </c>
      <c r="N3181" s="20"/>
      <c r="O3181" s="21" t="str">
        <f>IF(ISBLANK(Table1[[#This Row],[예약일(확정)]]),"",Table1[[#This Row],[예약일(확정)]]+7)</f>
        <v/>
      </c>
      <c r="P3181" s="20"/>
      <c r="Q3181" s="20"/>
      <c r="R3181" s="20"/>
      <c r="S3181" s="20"/>
      <c r="T3181" s="20"/>
      <c r="U3181" s="19"/>
    </row>
    <row r="3182" spans="1:21" ht="17">
      <c r="A3182" s="46" t="s">
        <v>1053</v>
      </c>
      <c r="B3182" s="49" t="str">
        <f>"https://www.instagram.com/"&amp;A3182</f>
        <v>https://www.instagram.com/the.nana.thing</v>
      </c>
      <c r="C3182" s="48"/>
      <c r="D3182" s="15" t="s">
        <v>4</v>
      </c>
      <c r="E3182" s="11" t="str">
        <f ca="1">IF(AND(J3182&lt;&gt;"", O3182&lt;&gt;"", TODAY() &gt; O3182, N3182=""), "포스팅 지연",
IF(N3182&lt;&gt;"", "포스팅 완료",
IF(M3182=TRUE, "시술 완료",
IF(L3182=TRUE, "콘텐츠 가이드 전송",
IF(NOT(ISBLANK(J3182)), "예약 확정",
IF(I3182=TRUE, "구글폼 회신",
IF(H3182=TRUE, "구글폼 전송",
IF(G3182=TRUE, "거절",
IF(F3182=TRUE, "회신 수신",
"태핑 완료 회신대기")))))
))))</f>
        <v>태핑 완료 회신대기</v>
      </c>
      <c r="F3182" s="13" t="b">
        <v>0</v>
      </c>
      <c r="G3182" s="13" t="b">
        <v>0</v>
      </c>
      <c r="H3182" s="13" t="b">
        <v>0</v>
      </c>
      <c r="I3182" s="13" t="b">
        <f>IF(COUNTIF([1]!Form_Responses1[[#All],[Instagram account
(ex. idenel_official - Do not put "@")]], LOWER(A3182)) &gt; 0, TRUE, FALSE)</f>
        <v>0</v>
      </c>
      <c r="J3182" s="14"/>
      <c r="K3182" s="11"/>
      <c r="L3182" s="13" t="b">
        <v>0</v>
      </c>
      <c r="M3182" s="13" t="b">
        <v>0</v>
      </c>
      <c r="N3182" s="11"/>
      <c r="O3182" s="12" t="str">
        <f>IF(ISBLANK(Table1[[#This Row],[예약일(확정)]]),"",Table1[[#This Row],[예약일(확정)]]+7)</f>
        <v/>
      </c>
      <c r="P3182" s="11"/>
      <c r="Q3182" s="11"/>
      <c r="R3182" s="11"/>
      <c r="S3182" s="11"/>
      <c r="T3182" s="11"/>
      <c r="U3182" s="10"/>
    </row>
    <row r="3183" spans="1:21" ht="17">
      <c r="A3183" s="47" t="s">
        <v>1052</v>
      </c>
      <c r="B3183" s="26" t="str">
        <f>"https://www.instagram.com/"&amp;A3183</f>
        <v>https://www.instagram.com/lee_gabyh</v>
      </c>
      <c r="C3183" s="25"/>
      <c r="D3183" s="24" t="s">
        <v>4</v>
      </c>
      <c r="E3183" s="20" t="str">
        <f ca="1">IF(AND(J3183&lt;&gt;"", O3183&lt;&gt;"", TODAY() &gt; O3183, N3183=""), "포스팅 지연",
IF(N3183&lt;&gt;"", "포스팅 완료",
IF(M3183=TRUE, "시술 완료",
IF(L3183=TRUE, "콘텐츠 가이드 전송",
IF(NOT(ISBLANK(J3183)), "예약 확정",
IF(I3183=TRUE, "구글폼 회신",
IF(H3183=TRUE, "구글폼 전송",
IF(G3183=TRUE, "거절",
IF(F3183=TRUE, "회신 수신",
"태핑 완료 회신대기")))))
))))</f>
        <v>구글폼 전송</v>
      </c>
      <c r="F3183" s="22" t="b">
        <v>1</v>
      </c>
      <c r="G3183" s="22" t="b">
        <v>0</v>
      </c>
      <c r="H3183" s="22" t="b">
        <v>1</v>
      </c>
      <c r="I3183" s="22" t="b">
        <f>IF(COUNTIF([1]!Form_Responses1[[#All],[Instagram account
(ex. idenel_official - Do not put "@")]], LOWER(A3183)) &gt; 0, TRUE, FALSE)</f>
        <v>0</v>
      </c>
      <c r="J3183" s="23"/>
      <c r="K3183" s="20"/>
      <c r="L3183" s="22" t="b">
        <v>0</v>
      </c>
      <c r="M3183" s="22" t="b">
        <v>0</v>
      </c>
      <c r="N3183" s="20"/>
      <c r="O3183" s="21" t="str">
        <f>IF(ISBLANK(Table1[[#This Row],[예약일(확정)]]),"",Table1[[#This Row],[예약일(확정)]]+7)</f>
        <v/>
      </c>
      <c r="P3183" s="20"/>
      <c r="Q3183" s="20"/>
      <c r="R3183" s="20"/>
      <c r="S3183" s="20"/>
      <c r="T3183" s="20"/>
      <c r="U3183" s="19"/>
    </row>
    <row r="3184" spans="1:21" ht="17">
      <c r="A3184" s="46" t="s">
        <v>1051</v>
      </c>
      <c r="B3184" s="49" t="str">
        <f>"https://www.instagram.com/"&amp;A3184</f>
        <v>https://www.instagram.com/choeunhyee</v>
      </c>
      <c r="C3184" s="48"/>
      <c r="D3184" s="15" t="s">
        <v>4</v>
      </c>
      <c r="E3184" s="11" t="str">
        <f ca="1">IF(AND(J3184&lt;&gt;"", O3184&lt;&gt;"", TODAY() &gt; O3184, N3184=""), "포스팅 지연",
IF(N3184&lt;&gt;"", "포스팅 완료",
IF(M3184=TRUE, "시술 완료",
IF(L3184=TRUE, "콘텐츠 가이드 전송",
IF(NOT(ISBLANK(J3184)), "예약 확정",
IF(I3184=TRUE, "구글폼 회신",
IF(H3184=TRUE, "구글폼 전송",
IF(G3184=TRUE, "거절",
IF(F3184=TRUE, "회신 수신",
"태핑 완료 회신대기")))))
))))</f>
        <v>태핑 완료 회신대기</v>
      </c>
      <c r="F3184" s="13" t="b">
        <v>0</v>
      </c>
      <c r="G3184" s="13" t="b">
        <v>0</v>
      </c>
      <c r="H3184" s="13" t="b">
        <v>0</v>
      </c>
      <c r="I3184" s="13" t="b">
        <f>IF(COUNTIF([1]!Form_Responses1[[#All],[Instagram account
(ex. idenel_official - Do not put "@")]], LOWER(A3184)) &gt; 0, TRUE, FALSE)</f>
        <v>0</v>
      </c>
      <c r="J3184" s="14"/>
      <c r="K3184" s="11"/>
      <c r="L3184" s="13" t="b">
        <v>0</v>
      </c>
      <c r="M3184" s="13" t="b">
        <v>0</v>
      </c>
      <c r="N3184" s="11"/>
      <c r="O3184" s="12" t="str">
        <f>IF(ISBLANK(Table1[[#This Row],[예약일(확정)]]),"",Table1[[#This Row],[예약일(확정)]]+7)</f>
        <v/>
      </c>
      <c r="P3184" s="11"/>
      <c r="Q3184" s="11"/>
      <c r="R3184" s="11"/>
      <c r="S3184" s="11"/>
      <c r="T3184" s="11"/>
      <c r="U3184" s="10"/>
    </row>
    <row r="3185" spans="1:21" ht="17">
      <c r="A3185" s="47" t="s">
        <v>1050</v>
      </c>
      <c r="B3185" s="51" t="str">
        <f>"https://www.instagram.com/"&amp;A3185</f>
        <v>https://www.instagram.com/faridaachmad</v>
      </c>
      <c r="C3185" s="50"/>
      <c r="D3185" s="24" t="s">
        <v>4</v>
      </c>
      <c r="E3185" s="20" t="str">
        <f ca="1">IF(AND(J3185&lt;&gt;"", O3185&lt;&gt;"", TODAY() &gt; O3185, N3185=""), "포스팅 지연",
IF(N3185&lt;&gt;"", "포스팅 완료",
IF(M3185=TRUE, "시술 완료",
IF(L3185=TRUE, "콘텐츠 가이드 전송",
IF(NOT(ISBLANK(J3185)), "예약 확정",
IF(I3185=TRUE, "구글폼 회신",
IF(H3185=TRUE, "구글폼 전송",
IF(G3185=TRUE, "거절",
IF(F3185=TRUE, "회신 수신",
"태핑 완료 회신대기")))))
))))</f>
        <v>회신 수신</v>
      </c>
      <c r="F3185" s="22" t="b">
        <v>1</v>
      </c>
      <c r="G3185" s="22" t="b">
        <v>0</v>
      </c>
      <c r="H3185" s="22" t="b">
        <v>0</v>
      </c>
      <c r="I3185" s="22" t="b">
        <f>IF(COUNTIF([1]!Form_Responses1[[#All],[Instagram account
(ex. idenel_official - Do not put "@")]], LOWER(A3185)) &gt; 0, TRUE, FALSE)</f>
        <v>0</v>
      </c>
      <c r="J3185" s="23"/>
      <c r="K3185" s="20"/>
      <c r="L3185" s="22" t="b">
        <v>0</v>
      </c>
      <c r="M3185" s="22" t="b">
        <v>0</v>
      </c>
      <c r="N3185" s="20"/>
      <c r="O3185" s="21" t="str">
        <f>IF(ISBLANK(Table1[[#This Row],[예약일(확정)]]),"",Table1[[#This Row],[예약일(확정)]]+7)</f>
        <v/>
      </c>
      <c r="P3185" s="20"/>
      <c r="Q3185" s="20"/>
      <c r="R3185" s="20"/>
      <c r="S3185" s="20"/>
      <c r="T3185" s="20"/>
      <c r="U3185" s="19"/>
    </row>
    <row r="3186" spans="1:21" ht="17">
      <c r="A3186" s="46" t="s">
        <v>1049</v>
      </c>
      <c r="B3186" s="17" t="str">
        <f>"https://www.instagram.com/"&amp;A3186</f>
        <v>https://www.instagram.com/cafemaddy</v>
      </c>
      <c r="C3186" s="16"/>
      <c r="D3186" s="15" t="s">
        <v>4</v>
      </c>
      <c r="E3186" s="11" t="str">
        <f ca="1">IF(AND(J3186&lt;&gt;"", O3186&lt;&gt;"", TODAY() &gt; O3186, N3186=""), "포스팅 지연",
IF(N3186&lt;&gt;"", "포스팅 완료",
IF(M3186=TRUE, "시술 완료",
IF(L3186=TRUE, "콘텐츠 가이드 전송",
IF(NOT(ISBLANK(J3186)), "예약 확정",
IF(I3186=TRUE, "구글폼 회신",
IF(H3186=TRUE, "구글폼 전송",
IF(G3186=TRUE, "거절",
IF(F3186=TRUE, "회신 수신",
"태핑 완료 회신대기")))))
))))</f>
        <v>태핑 완료 회신대기</v>
      </c>
      <c r="F3186" s="13" t="b">
        <v>0</v>
      </c>
      <c r="G3186" s="13" t="b">
        <v>0</v>
      </c>
      <c r="H3186" s="13" t="b">
        <v>0</v>
      </c>
      <c r="I3186" s="13" t="b">
        <f>IF(COUNTIF([1]!Form_Responses1[[#All],[Instagram account
(ex. idenel_official - Do not put "@")]], LOWER(A3186)) &gt; 0, TRUE, FALSE)</f>
        <v>0</v>
      </c>
      <c r="J3186" s="14"/>
      <c r="K3186" s="11"/>
      <c r="L3186" s="13" t="b">
        <v>0</v>
      </c>
      <c r="M3186" s="13" t="b">
        <v>0</v>
      </c>
      <c r="N3186" s="11"/>
      <c r="O3186" s="12" t="str">
        <f>IF(ISBLANK(Table1[[#This Row],[예약일(확정)]]),"",Table1[[#This Row],[예약일(확정)]]+7)</f>
        <v/>
      </c>
      <c r="P3186" s="11"/>
      <c r="Q3186" s="11"/>
      <c r="R3186" s="11"/>
      <c r="S3186" s="11"/>
      <c r="T3186" s="11"/>
      <c r="U3186" s="10"/>
    </row>
    <row r="3187" spans="1:21" ht="17">
      <c r="A3187" s="47" t="s">
        <v>1048</v>
      </c>
      <c r="B3187" s="51" t="str">
        <f>"https://www.instagram.com/"&amp;A3187</f>
        <v>https://www.instagram.com/lee._.ww</v>
      </c>
      <c r="C3187" s="50"/>
      <c r="D3187" s="24" t="s">
        <v>4</v>
      </c>
      <c r="E3187" s="20" t="str">
        <f ca="1">IF(AND(J3187&lt;&gt;"", O3187&lt;&gt;"", TODAY() &gt; O3187, N3187=""), "포스팅 지연",
IF(N3187&lt;&gt;"", "포스팅 완료",
IF(M3187=TRUE, "시술 완료",
IF(L3187=TRUE, "콘텐츠 가이드 전송",
IF(NOT(ISBLANK(J3187)), "예약 확정",
IF(I3187=TRUE, "구글폼 회신",
IF(H3187=TRUE, "구글폼 전송",
IF(G3187=TRUE, "거절",
IF(F3187=TRUE, "회신 수신",
"태핑 완료 회신대기")))))
))))</f>
        <v>태핑 완료 회신대기</v>
      </c>
      <c r="F3187" s="22" t="b">
        <v>0</v>
      </c>
      <c r="G3187" s="22" t="b">
        <v>0</v>
      </c>
      <c r="H3187" s="22" t="b">
        <v>0</v>
      </c>
      <c r="I3187" s="22" t="b">
        <f>IF(COUNTIF([1]!Form_Responses1[[#All],[Instagram account
(ex. idenel_official - Do not put "@")]], LOWER(A3187)) &gt; 0, TRUE, FALSE)</f>
        <v>0</v>
      </c>
      <c r="J3187" s="23"/>
      <c r="K3187" s="20"/>
      <c r="L3187" s="22" t="b">
        <v>0</v>
      </c>
      <c r="M3187" s="22" t="b">
        <v>0</v>
      </c>
      <c r="N3187" s="20"/>
      <c r="O3187" s="21" t="str">
        <f>IF(ISBLANK(Table1[[#This Row],[예약일(확정)]]),"",Table1[[#This Row],[예약일(확정)]]+7)</f>
        <v/>
      </c>
      <c r="P3187" s="20"/>
      <c r="Q3187" s="20"/>
      <c r="R3187" s="20"/>
      <c r="S3187" s="20"/>
      <c r="T3187" s="20"/>
      <c r="U3187" s="19"/>
    </row>
    <row r="3188" spans="1:21" ht="17">
      <c r="A3188" s="46" t="s">
        <v>1047</v>
      </c>
      <c r="B3188" s="17" t="str">
        <f>"https://www.instagram.com/"&amp;A3188</f>
        <v>https://www.instagram.com/thepositivelady</v>
      </c>
      <c r="C3188" s="16"/>
      <c r="D3188" s="15" t="s">
        <v>4</v>
      </c>
      <c r="E3188" s="11" t="str">
        <f ca="1">IF(AND(J3188&lt;&gt;"", O3188&lt;&gt;"", TODAY() &gt; O3188, N3188=""), "포스팅 지연",
IF(N3188&lt;&gt;"", "포스팅 완료",
IF(M3188=TRUE, "시술 완료",
IF(L3188=TRUE, "콘텐츠 가이드 전송",
IF(NOT(ISBLANK(J3188)), "예약 확정",
IF(I3188=TRUE, "구글폼 회신",
IF(H3188=TRUE, "구글폼 전송",
IF(G3188=TRUE, "거절",
IF(F3188=TRUE, "회신 수신",
"태핑 완료 회신대기")))))
))))</f>
        <v>태핑 완료 회신대기</v>
      </c>
      <c r="F3188" s="13" t="b">
        <v>0</v>
      </c>
      <c r="G3188" s="13" t="b">
        <v>0</v>
      </c>
      <c r="H3188" s="13" t="b">
        <v>0</v>
      </c>
      <c r="I3188" s="13" t="b">
        <f>IF(COUNTIF([1]!Form_Responses1[[#All],[Instagram account
(ex. idenel_official - Do not put "@")]], LOWER(A3188)) &gt; 0, TRUE, FALSE)</f>
        <v>0</v>
      </c>
      <c r="J3188" s="14"/>
      <c r="K3188" s="11"/>
      <c r="L3188" s="13" t="b">
        <v>0</v>
      </c>
      <c r="M3188" s="13" t="b">
        <v>0</v>
      </c>
      <c r="N3188" s="11"/>
      <c r="O3188" s="12" t="str">
        <f>IF(ISBLANK(Table1[[#This Row],[예약일(확정)]]),"",Table1[[#This Row],[예약일(확정)]]+7)</f>
        <v/>
      </c>
      <c r="P3188" s="11"/>
      <c r="Q3188" s="11"/>
      <c r="R3188" s="11"/>
      <c r="S3188" s="11"/>
      <c r="T3188" s="11"/>
      <c r="U3188" s="10"/>
    </row>
    <row r="3189" spans="1:21" ht="17">
      <c r="A3189" s="47" t="s">
        <v>1046</v>
      </c>
      <c r="B3189" s="51" t="str">
        <f>"https://www.instagram.com/"&amp;A3189</f>
        <v>https://www.instagram.com/bearyna</v>
      </c>
      <c r="C3189" s="50"/>
      <c r="D3189" s="24" t="s">
        <v>4</v>
      </c>
      <c r="E3189" s="20" t="str">
        <f ca="1">IF(AND(J3189&lt;&gt;"", O3189&lt;&gt;"", TODAY() &gt; O3189, N3189=""), "포스팅 지연",
IF(N3189&lt;&gt;"", "포스팅 완료",
IF(M3189=TRUE, "시술 완료",
IF(L3189=TRUE, "콘텐츠 가이드 전송",
IF(NOT(ISBLANK(J3189)), "예약 확정",
IF(I3189=TRUE, "구글폼 회신",
IF(H3189=TRUE, "구글폼 전송",
IF(G3189=TRUE, "거절",
IF(F3189=TRUE, "회신 수신",
"태핑 완료 회신대기")))))
))))</f>
        <v>회신 수신</v>
      </c>
      <c r="F3189" s="22" t="b">
        <v>1</v>
      </c>
      <c r="G3189" s="22" t="b">
        <v>0</v>
      </c>
      <c r="H3189" s="22" t="b">
        <v>0</v>
      </c>
      <c r="I3189" s="22" t="b">
        <f>IF(COUNTIF([1]!Form_Responses1[[#All],[Instagram account
(ex. idenel_official - Do not put "@")]], LOWER(A3189)) &gt; 0, TRUE, FALSE)</f>
        <v>0</v>
      </c>
      <c r="J3189" s="23"/>
      <c r="K3189" s="20"/>
      <c r="L3189" s="22" t="b">
        <v>0</v>
      </c>
      <c r="M3189" s="22" t="b">
        <v>0</v>
      </c>
      <c r="N3189" s="20"/>
      <c r="O3189" s="21" t="str">
        <f>IF(ISBLANK(Table1[[#This Row],[예약일(확정)]]),"",Table1[[#This Row],[예약일(확정)]]+7)</f>
        <v/>
      </c>
      <c r="P3189" s="20"/>
      <c r="Q3189" s="20"/>
      <c r="R3189" s="20"/>
      <c r="S3189" s="20"/>
      <c r="T3189" s="20"/>
      <c r="U3189" s="19"/>
    </row>
    <row r="3190" spans="1:21" ht="17">
      <c r="A3190" s="46" t="s">
        <v>1045</v>
      </c>
      <c r="B3190" s="17" t="str">
        <f>"https://www.instagram.com/"&amp;A3190</f>
        <v>https://www.instagram.com/doriana29</v>
      </c>
      <c r="C3190" s="16"/>
      <c r="D3190" s="15" t="s">
        <v>4</v>
      </c>
      <c r="E3190" s="11" t="str">
        <f ca="1">IF(AND(J3190&lt;&gt;"", O3190&lt;&gt;"", TODAY() &gt; O3190, N3190=""), "포스팅 지연",
IF(N3190&lt;&gt;"", "포스팅 완료",
IF(M3190=TRUE, "시술 완료",
IF(L3190=TRUE, "콘텐츠 가이드 전송",
IF(NOT(ISBLANK(J3190)), "예약 확정",
IF(I3190=TRUE, "구글폼 회신",
IF(H3190=TRUE, "구글폼 전송",
IF(G3190=TRUE, "거절",
IF(F3190=TRUE, "회신 수신",
"태핑 완료 회신대기")))))
))))</f>
        <v>태핑 완료 회신대기</v>
      </c>
      <c r="F3190" s="13" t="b">
        <v>0</v>
      </c>
      <c r="G3190" s="13" t="b">
        <v>0</v>
      </c>
      <c r="H3190" s="13" t="b">
        <v>0</v>
      </c>
      <c r="I3190" s="13" t="b">
        <f>IF(COUNTIF([1]!Form_Responses1[[#All],[Instagram account
(ex. idenel_official - Do not put "@")]], LOWER(A3190)) &gt; 0, TRUE, FALSE)</f>
        <v>0</v>
      </c>
      <c r="J3190" s="14"/>
      <c r="K3190" s="11"/>
      <c r="L3190" s="13" t="b">
        <v>0</v>
      </c>
      <c r="M3190" s="13" t="b">
        <v>0</v>
      </c>
      <c r="N3190" s="11"/>
      <c r="O3190" s="12" t="str">
        <f>IF(ISBLANK(Table1[[#This Row],[예약일(확정)]]),"",Table1[[#This Row],[예약일(확정)]]+7)</f>
        <v/>
      </c>
      <c r="P3190" s="11"/>
      <c r="Q3190" s="11"/>
      <c r="R3190" s="11"/>
      <c r="S3190" s="11"/>
      <c r="T3190" s="11"/>
      <c r="U3190" s="10"/>
    </row>
    <row r="3191" spans="1:21" ht="17">
      <c r="A3191" s="47" t="s">
        <v>1044</v>
      </c>
      <c r="B3191" s="51" t="str">
        <f>"https://www.instagram.com/"&amp;A3191</f>
        <v>https://www.instagram.com/lorenfromseoul</v>
      </c>
      <c r="C3191" s="50"/>
      <c r="D3191" s="24" t="s">
        <v>4</v>
      </c>
      <c r="E3191" s="20" t="str">
        <f ca="1">IF(AND(J3191&lt;&gt;"", O3191&lt;&gt;"", TODAY() &gt; O3191, N3191=""), "포스팅 지연",
IF(N3191&lt;&gt;"", "포스팅 완료",
IF(M3191=TRUE, "시술 완료",
IF(L3191=TRUE, "콘텐츠 가이드 전송",
IF(NOT(ISBLANK(J3191)), "예약 확정",
IF(I3191=TRUE, "구글폼 회신",
IF(H3191=TRUE, "구글폼 전송",
IF(G3191=TRUE, "거절",
IF(F3191=TRUE, "회신 수신",
"태핑 완료 회신대기")))))
))))</f>
        <v>태핑 완료 회신대기</v>
      </c>
      <c r="F3191" s="22" t="b">
        <v>0</v>
      </c>
      <c r="G3191" s="22" t="b">
        <v>0</v>
      </c>
      <c r="H3191" s="22" t="b">
        <v>0</v>
      </c>
      <c r="I3191" s="22" t="b">
        <f>IF(COUNTIF([1]!Form_Responses1[[#All],[Instagram account
(ex. idenel_official - Do not put "@")]], LOWER(A3191)) &gt; 0, TRUE, FALSE)</f>
        <v>0</v>
      </c>
      <c r="J3191" s="23"/>
      <c r="K3191" s="20"/>
      <c r="L3191" s="22" t="b">
        <v>0</v>
      </c>
      <c r="M3191" s="22" t="b">
        <v>0</v>
      </c>
      <c r="N3191" s="20"/>
      <c r="O3191" s="21" t="str">
        <f>IF(ISBLANK(Table1[[#This Row],[예약일(확정)]]),"",Table1[[#This Row],[예약일(확정)]]+7)</f>
        <v/>
      </c>
      <c r="P3191" s="20"/>
      <c r="Q3191" s="20"/>
      <c r="R3191" s="20"/>
      <c r="S3191" s="20"/>
      <c r="T3191" s="20"/>
      <c r="U3191" s="19"/>
    </row>
    <row r="3192" spans="1:21" ht="17">
      <c r="A3192" s="46" t="s">
        <v>1043</v>
      </c>
      <c r="B3192" s="17" t="str">
        <f>"https://www.instagram.com/"&amp;A3192</f>
        <v>https://www.instagram.com/itsyohomegirl</v>
      </c>
      <c r="C3192" s="16"/>
      <c r="D3192" s="15" t="s">
        <v>4</v>
      </c>
      <c r="E3192" s="11" t="str">
        <f ca="1">IF(AND(J3192&lt;&gt;"", O3192&lt;&gt;"", TODAY() &gt; O3192, N3192=""), "포스팅 지연",
IF(N3192&lt;&gt;"", "포스팅 완료",
IF(M3192=TRUE, "시술 완료",
IF(L3192=TRUE, "콘텐츠 가이드 전송",
IF(NOT(ISBLANK(J3192)), "예약 확정",
IF(I3192=TRUE, "구글폼 회신",
IF(H3192=TRUE, "구글폼 전송",
IF(G3192=TRUE, "거절",
IF(F3192=TRUE, "회신 수신",
"태핑 완료 회신대기")))))
))))</f>
        <v>태핑 완료 회신대기</v>
      </c>
      <c r="F3192" s="13" t="b">
        <v>0</v>
      </c>
      <c r="G3192" s="13" t="b">
        <v>0</v>
      </c>
      <c r="H3192" s="13" t="b">
        <v>0</v>
      </c>
      <c r="I3192" s="13" t="b">
        <f>IF(COUNTIF([1]!Form_Responses1[[#All],[Instagram account
(ex. idenel_official - Do not put "@")]], LOWER(A3192)) &gt; 0, TRUE, FALSE)</f>
        <v>0</v>
      </c>
      <c r="J3192" s="14"/>
      <c r="K3192" s="11"/>
      <c r="L3192" s="13" t="b">
        <v>0</v>
      </c>
      <c r="M3192" s="13" t="b">
        <v>0</v>
      </c>
      <c r="N3192" s="11"/>
      <c r="O3192" s="12" t="str">
        <f>IF(ISBLANK(Table1[[#This Row],[예약일(확정)]]),"",Table1[[#This Row],[예약일(확정)]]+7)</f>
        <v/>
      </c>
      <c r="P3192" s="11"/>
      <c r="Q3192" s="11"/>
      <c r="R3192" s="11"/>
      <c r="S3192" s="11"/>
      <c r="T3192" s="11"/>
      <c r="U3192" s="10"/>
    </row>
    <row r="3193" spans="1:21" ht="17">
      <c r="A3193" s="47" t="s">
        <v>1042</v>
      </c>
      <c r="B3193" s="51" t="str">
        <f>"https://www.instagram.com/"&amp;A3193</f>
        <v>https://www.instagram.com/dime.jenni</v>
      </c>
      <c r="C3193" s="50"/>
      <c r="D3193" s="24" t="s">
        <v>4</v>
      </c>
      <c r="E3193" s="20" t="str">
        <f ca="1">IF(AND(J3193&lt;&gt;"", O3193&lt;&gt;"", TODAY() &gt; O3193, N3193=""), "포스팅 지연",
IF(N3193&lt;&gt;"", "포스팅 완료",
IF(M3193=TRUE, "시술 완료",
IF(L3193=TRUE, "콘텐츠 가이드 전송",
IF(NOT(ISBLANK(J3193)), "예약 확정",
IF(I3193=TRUE, "구글폼 회신",
IF(H3193=TRUE, "구글폼 전송",
IF(G3193=TRUE, "거절",
IF(F3193=TRUE, "회신 수신",
"태핑 완료 회신대기")))))
))))</f>
        <v>태핑 완료 회신대기</v>
      </c>
      <c r="F3193" s="22" t="b">
        <v>0</v>
      </c>
      <c r="G3193" s="22" t="b">
        <v>0</v>
      </c>
      <c r="H3193" s="22" t="b">
        <v>0</v>
      </c>
      <c r="I3193" s="22" t="b">
        <f>IF(COUNTIF([1]!Form_Responses1[[#All],[Instagram account
(ex. idenel_official - Do not put "@")]], LOWER(A3193)) &gt; 0, TRUE, FALSE)</f>
        <v>0</v>
      </c>
      <c r="J3193" s="23"/>
      <c r="K3193" s="20"/>
      <c r="L3193" s="22" t="b">
        <v>0</v>
      </c>
      <c r="M3193" s="22" t="b">
        <v>0</v>
      </c>
      <c r="N3193" s="20"/>
      <c r="O3193" s="21" t="str">
        <f>IF(ISBLANK(Table1[[#This Row],[예약일(확정)]]),"",Table1[[#This Row],[예약일(확정)]]+7)</f>
        <v/>
      </c>
      <c r="P3193" s="20"/>
      <c r="Q3193" s="20"/>
      <c r="R3193" s="20"/>
      <c r="S3193" s="20"/>
      <c r="T3193" s="20"/>
      <c r="U3193" s="19"/>
    </row>
    <row r="3194" spans="1:21" ht="17">
      <c r="A3194" s="46" t="s">
        <v>1041</v>
      </c>
      <c r="B3194" s="17" t="str">
        <f>"https://www.instagram.com/"&amp;A3194</f>
        <v>https://www.instagram.com/ila0203</v>
      </c>
      <c r="C3194" s="16"/>
      <c r="D3194" s="15" t="s">
        <v>4</v>
      </c>
      <c r="E3194" s="11" t="str">
        <f ca="1">IF(AND(J3194&lt;&gt;"", O3194&lt;&gt;"", TODAY() &gt; O3194, N3194=""), "포스팅 지연",
IF(N3194&lt;&gt;"", "포스팅 완료",
IF(M3194=TRUE, "시술 완료",
IF(L3194=TRUE, "콘텐츠 가이드 전송",
IF(NOT(ISBLANK(J3194)), "예약 확정",
IF(I3194=TRUE, "구글폼 회신",
IF(H3194=TRUE, "구글폼 전송",
IF(G3194=TRUE, "거절",
IF(F3194=TRUE, "회신 수신",
"태핑 완료 회신대기")))))
))))</f>
        <v>태핑 완료 회신대기</v>
      </c>
      <c r="F3194" s="13" t="b">
        <v>0</v>
      </c>
      <c r="G3194" s="13" t="b">
        <v>0</v>
      </c>
      <c r="H3194" s="13" t="b">
        <v>0</v>
      </c>
      <c r="I3194" s="13" t="b">
        <f>IF(COUNTIF([1]!Form_Responses1[[#All],[Instagram account
(ex. idenel_official - Do not put "@")]], LOWER(A3194)) &gt; 0, TRUE, FALSE)</f>
        <v>0</v>
      </c>
      <c r="J3194" s="14"/>
      <c r="K3194" s="11"/>
      <c r="L3194" s="13" t="b">
        <v>0</v>
      </c>
      <c r="M3194" s="13" t="b">
        <v>0</v>
      </c>
      <c r="N3194" s="11"/>
      <c r="O3194" s="12" t="str">
        <f>IF(ISBLANK(Table1[[#This Row],[예약일(확정)]]),"",Table1[[#This Row],[예약일(확정)]]+7)</f>
        <v/>
      </c>
      <c r="P3194" s="11"/>
      <c r="Q3194" s="11"/>
      <c r="R3194" s="11"/>
      <c r="S3194" s="11"/>
      <c r="T3194" s="11"/>
      <c r="U3194" s="10"/>
    </row>
    <row r="3195" spans="1:21" ht="17">
      <c r="A3195" s="47" t="s">
        <v>1040</v>
      </c>
      <c r="B3195" s="51" t="str">
        <f>"https://www.instagram.com/"&amp;A3195</f>
        <v>https://www.instagram.com/gogoinkorea</v>
      </c>
      <c r="C3195" s="50"/>
      <c r="D3195" s="24" t="s">
        <v>4</v>
      </c>
      <c r="E3195" s="20" t="str">
        <f ca="1">IF(AND(J3195&lt;&gt;"", O3195&lt;&gt;"", TODAY() &gt; O3195, N3195=""), "포스팅 지연",
IF(N3195&lt;&gt;"", "포스팅 완료",
IF(M3195=TRUE, "시술 완료",
IF(L3195=TRUE, "콘텐츠 가이드 전송",
IF(NOT(ISBLANK(J3195)), "예약 확정",
IF(I3195=TRUE, "구글폼 회신",
IF(H3195=TRUE, "구글폼 전송",
IF(G3195=TRUE, "거절",
IF(F3195=TRUE, "회신 수신",
"태핑 완료 회신대기")))))
))))</f>
        <v>태핑 완료 회신대기</v>
      </c>
      <c r="F3195" s="22" t="b">
        <v>0</v>
      </c>
      <c r="G3195" s="22" t="b">
        <v>0</v>
      </c>
      <c r="H3195" s="22" t="b">
        <v>0</v>
      </c>
      <c r="I3195" s="22" t="b">
        <f>IF(COUNTIF([1]!Form_Responses1[[#All],[Instagram account
(ex. idenel_official - Do not put "@")]], LOWER(A3195)) &gt; 0, TRUE, FALSE)</f>
        <v>0</v>
      </c>
      <c r="J3195" s="23"/>
      <c r="K3195" s="20"/>
      <c r="L3195" s="22" t="b">
        <v>0</v>
      </c>
      <c r="M3195" s="22" t="b">
        <v>0</v>
      </c>
      <c r="N3195" s="20"/>
      <c r="O3195" s="21" t="str">
        <f>IF(ISBLANK(Table1[[#This Row],[예약일(확정)]]),"",Table1[[#This Row],[예약일(확정)]]+7)</f>
        <v/>
      </c>
      <c r="P3195" s="20"/>
      <c r="Q3195" s="20"/>
      <c r="R3195" s="20"/>
      <c r="S3195" s="20"/>
      <c r="T3195" s="20"/>
      <c r="U3195" s="19"/>
    </row>
    <row r="3196" spans="1:21" ht="17">
      <c r="A3196" s="46" t="s">
        <v>1039</v>
      </c>
      <c r="B3196" s="49" t="str">
        <f>"https://www.instagram.com/"&amp;A3196</f>
        <v>https://www.instagram.com/kannatasha</v>
      </c>
      <c r="C3196" s="48"/>
      <c r="D3196" s="15" t="s">
        <v>4</v>
      </c>
      <c r="E3196" s="11" t="str">
        <f ca="1">IF(AND(J3196&lt;&gt;"", O3196&lt;&gt;"", TODAY() &gt; O3196, N3196=""), "포스팅 지연",
IF(N3196&lt;&gt;"", "포스팅 완료",
IF(M3196=TRUE, "시술 완료",
IF(L3196=TRUE, "콘텐츠 가이드 전송",
IF(NOT(ISBLANK(J3196)), "예약 확정",
IF(I3196=TRUE, "구글폼 회신",
IF(H3196=TRUE, "구글폼 전송",
IF(G3196=TRUE, "거절",
IF(F3196=TRUE, "회신 수신",
"태핑 완료 회신대기")))))
))))</f>
        <v>태핑 완료 회신대기</v>
      </c>
      <c r="F3196" s="13" t="b">
        <v>0</v>
      </c>
      <c r="G3196" s="13" t="b">
        <v>0</v>
      </c>
      <c r="H3196" s="13" t="b">
        <v>0</v>
      </c>
      <c r="I3196" s="13" t="b">
        <f>IF(COUNTIF([1]!Form_Responses1[[#All],[Instagram account
(ex. idenel_official - Do not put "@")]], LOWER(A3196)) &gt; 0, TRUE, FALSE)</f>
        <v>0</v>
      </c>
      <c r="J3196" s="14"/>
      <c r="K3196" s="11"/>
      <c r="L3196" s="13" t="b">
        <v>0</v>
      </c>
      <c r="M3196" s="13" t="b">
        <v>0</v>
      </c>
      <c r="N3196" s="11"/>
      <c r="O3196" s="12" t="str">
        <f>IF(ISBLANK(Table1[[#This Row],[예약일(확정)]]),"",Table1[[#This Row],[예약일(확정)]]+7)</f>
        <v/>
      </c>
      <c r="P3196" s="11"/>
      <c r="Q3196" s="11"/>
      <c r="R3196" s="11"/>
      <c r="S3196" s="11"/>
      <c r="T3196" s="11"/>
      <c r="U3196" s="10"/>
    </row>
    <row r="3197" spans="1:21" ht="17">
      <c r="A3197" s="47" t="s">
        <v>1038</v>
      </c>
      <c r="B3197" s="26" t="str">
        <f>"https://www.instagram.com/"&amp;A3197</f>
        <v>https://www.instagram.com/aristjk</v>
      </c>
      <c r="C3197" s="25"/>
      <c r="D3197" s="24" t="s">
        <v>4</v>
      </c>
      <c r="E3197" s="20" t="str">
        <f ca="1">IF(AND(J3197&lt;&gt;"", O3197&lt;&gt;"", TODAY() &gt; O3197, N3197=""), "포스팅 지연",
IF(N3197&lt;&gt;"", "포스팅 완료",
IF(M3197=TRUE, "시술 완료",
IF(L3197=TRUE, "콘텐츠 가이드 전송",
IF(NOT(ISBLANK(J3197)), "예약 확정",
IF(I3197=TRUE, "구글폼 회신",
IF(H3197=TRUE, "구글폼 전송",
IF(G3197=TRUE, "거절",
IF(F3197=TRUE, "회신 수신",
"태핑 완료 회신대기")))))
))))</f>
        <v>태핑 완료 회신대기</v>
      </c>
      <c r="F3197" s="22" t="b">
        <v>0</v>
      </c>
      <c r="G3197" s="22" t="b">
        <v>0</v>
      </c>
      <c r="H3197" s="22" t="b">
        <v>0</v>
      </c>
      <c r="I3197" s="22" t="b">
        <f>IF(COUNTIF([1]!Form_Responses1[[#All],[Instagram account
(ex. idenel_official - Do not put "@")]], LOWER(A3197)) &gt; 0, TRUE, FALSE)</f>
        <v>0</v>
      </c>
      <c r="J3197" s="23"/>
      <c r="K3197" s="20"/>
      <c r="L3197" s="22" t="b">
        <v>0</v>
      </c>
      <c r="M3197" s="22" t="b">
        <v>0</v>
      </c>
      <c r="N3197" s="20"/>
      <c r="O3197" s="21" t="str">
        <f>IF(ISBLANK(Table1[[#This Row],[예약일(확정)]]),"",Table1[[#This Row],[예약일(확정)]]+7)</f>
        <v/>
      </c>
      <c r="P3197" s="20"/>
      <c r="Q3197" s="20"/>
      <c r="R3197" s="20"/>
      <c r="S3197" s="20"/>
      <c r="T3197" s="20"/>
      <c r="U3197" s="19"/>
    </row>
    <row r="3198" spans="1:21" ht="17">
      <c r="A3198" s="46" t="s">
        <v>1037</v>
      </c>
      <c r="B3198" s="49" t="str">
        <f>"https://www.instagram.com/"&amp;A3198</f>
        <v>https://www.instagram.com/graciellaks</v>
      </c>
      <c r="C3198" s="48"/>
      <c r="D3198" s="15" t="s">
        <v>4</v>
      </c>
      <c r="E3198" s="11" t="str">
        <f ca="1">IF(AND(J3198&lt;&gt;"", O3198&lt;&gt;"", TODAY() &gt; O3198, N3198=""), "포스팅 지연",
IF(N3198&lt;&gt;"", "포스팅 완료",
IF(M3198=TRUE, "시술 완료",
IF(L3198=TRUE, "콘텐츠 가이드 전송",
IF(NOT(ISBLANK(J3198)), "예약 확정",
IF(I3198=TRUE, "구글폼 회신",
IF(H3198=TRUE, "구글폼 전송",
IF(G3198=TRUE, "거절",
IF(F3198=TRUE, "회신 수신",
"태핑 완료 회신대기")))))
))))</f>
        <v>태핑 완료 회신대기</v>
      </c>
      <c r="F3198" s="13" t="b">
        <v>0</v>
      </c>
      <c r="G3198" s="13" t="b">
        <v>0</v>
      </c>
      <c r="H3198" s="13" t="b">
        <v>0</v>
      </c>
      <c r="I3198" s="13" t="b">
        <f>IF(COUNTIF([1]!Form_Responses1[[#All],[Instagram account
(ex. idenel_official - Do not put "@")]], LOWER(A3198)) &gt; 0, TRUE, FALSE)</f>
        <v>0</v>
      </c>
      <c r="J3198" s="14"/>
      <c r="K3198" s="11"/>
      <c r="L3198" s="13" t="b">
        <v>0</v>
      </c>
      <c r="M3198" s="13" t="b">
        <v>0</v>
      </c>
      <c r="N3198" s="11"/>
      <c r="O3198" s="12" t="str">
        <f>IF(ISBLANK(Table1[[#This Row],[예약일(확정)]]),"",Table1[[#This Row],[예약일(확정)]]+7)</f>
        <v/>
      </c>
      <c r="P3198" s="11"/>
      <c r="Q3198" s="11"/>
      <c r="R3198" s="11"/>
      <c r="S3198" s="11"/>
      <c r="T3198" s="11"/>
      <c r="U3198" s="10"/>
    </row>
    <row r="3199" spans="1:21" ht="17">
      <c r="A3199" s="47" t="s">
        <v>1036</v>
      </c>
      <c r="B3199" s="26" t="str">
        <f>"https://www.instagram.com/"&amp;A3199</f>
        <v>https://www.instagram.com/gun_guntawid</v>
      </c>
      <c r="C3199" s="25"/>
      <c r="D3199" s="24" t="s">
        <v>4</v>
      </c>
      <c r="E3199" s="20" t="str">
        <f ca="1">IF(AND(J3199&lt;&gt;"", O3199&lt;&gt;"", TODAY() &gt; O3199, N3199=""), "포스팅 지연",
IF(N3199&lt;&gt;"", "포스팅 완료",
IF(M3199=TRUE, "시술 완료",
IF(L3199=TRUE, "콘텐츠 가이드 전송",
IF(NOT(ISBLANK(J3199)), "예약 확정",
IF(I3199=TRUE, "구글폼 회신",
IF(H3199=TRUE, "구글폼 전송",
IF(G3199=TRUE, "거절",
IF(F3199=TRUE, "회신 수신",
"태핑 완료 회신대기")))))
))))</f>
        <v>태핑 완료 회신대기</v>
      </c>
      <c r="F3199" s="22" t="b">
        <v>0</v>
      </c>
      <c r="G3199" s="22" t="b">
        <v>0</v>
      </c>
      <c r="H3199" s="22" t="b">
        <v>0</v>
      </c>
      <c r="I3199" s="22" t="b">
        <f>IF(COUNTIF([1]!Form_Responses1[[#All],[Instagram account
(ex. idenel_official - Do not put "@")]], LOWER(A3199)) &gt; 0, TRUE, FALSE)</f>
        <v>0</v>
      </c>
      <c r="J3199" s="23"/>
      <c r="K3199" s="20"/>
      <c r="L3199" s="22" t="b">
        <v>0</v>
      </c>
      <c r="M3199" s="22" t="b">
        <v>0</v>
      </c>
      <c r="N3199" s="20"/>
      <c r="O3199" s="21" t="str">
        <f>IF(ISBLANK(Table1[[#This Row],[예약일(확정)]]),"",Table1[[#This Row],[예약일(확정)]]+7)</f>
        <v/>
      </c>
      <c r="P3199" s="20"/>
      <c r="Q3199" s="20"/>
      <c r="R3199" s="20"/>
      <c r="S3199" s="20"/>
      <c r="T3199" s="20"/>
      <c r="U3199" s="19"/>
    </row>
    <row r="3200" spans="1:21" ht="17">
      <c r="A3200" s="46" t="s">
        <v>1035</v>
      </c>
      <c r="B3200" s="17" t="str">
        <f>"https://www.instagram.com/"&amp;A3200</f>
        <v>https://www.instagram.com/meyandjoe_</v>
      </c>
      <c r="C3200" s="16"/>
      <c r="D3200" s="15" t="s">
        <v>4</v>
      </c>
      <c r="E3200" s="11" t="str">
        <f ca="1">IF(AND(J3200&lt;&gt;"", O3200&lt;&gt;"", TODAY() &gt; O3200, N3200=""), "포스팅 지연",
IF(N3200&lt;&gt;"", "포스팅 완료",
IF(M3200=TRUE, "시술 완료",
IF(L3200=TRUE, "콘텐츠 가이드 전송",
IF(NOT(ISBLANK(J3200)), "예약 확정",
IF(I3200=TRUE, "구글폼 회신",
IF(H3200=TRUE, "구글폼 전송",
IF(G3200=TRUE, "거절",
IF(F3200=TRUE, "회신 수신",
"태핑 완료 회신대기")))))
))))</f>
        <v>태핑 완료 회신대기</v>
      </c>
      <c r="F3200" s="13" t="b">
        <v>0</v>
      </c>
      <c r="G3200" s="13" t="b">
        <v>0</v>
      </c>
      <c r="H3200" s="13" t="b">
        <v>0</v>
      </c>
      <c r="I3200" s="13" t="b">
        <f>IF(COUNTIF([1]!Form_Responses1[[#All],[Instagram account
(ex. idenel_official - Do not put "@")]], LOWER(A3200)) &gt; 0, TRUE, FALSE)</f>
        <v>0</v>
      </c>
      <c r="J3200" s="14"/>
      <c r="K3200" s="11"/>
      <c r="L3200" s="13" t="b">
        <v>0</v>
      </c>
      <c r="M3200" s="13" t="b">
        <v>0</v>
      </c>
      <c r="N3200" s="11"/>
      <c r="O3200" s="12" t="str">
        <f>IF(ISBLANK(Table1[[#This Row],[예약일(확정)]]),"",Table1[[#This Row],[예약일(확정)]]+7)</f>
        <v/>
      </c>
      <c r="P3200" s="11"/>
      <c r="Q3200" s="11"/>
      <c r="R3200" s="11"/>
      <c r="S3200" s="11"/>
      <c r="T3200" s="11"/>
      <c r="U3200" s="10"/>
    </row>
    <row r="3201" spans="1:21" ht="17">
      <c r="A3201" s="47" t="s">
        <v>1034</v>
      </c>
      <c r="B3201" s="51" t="str">
        <f>"https://www.instagram.com/"&amp;A3201</f>
        <v>https://www.instagram.com/dani_cy1</v>
      </c>
      <c r="C3201" s="50"/>
      <c r="D3201" s="24" t="s">
        <v>4</v>
      </c>
      <c r="E3201" s="20" t="str">
        <f ca="1">IF(AND(J3201&lt;&gt;"", O3201&lt;&gt;"", TODAY() &gt; O3201, N3201=""), "포스팅 지연",
IF(N3201&lt;&gt;"", "포스팅 완료",
IF(M3201=TRUE, "시술 완료",
IF(L3201=TRUE, "콘텐츠 가이드 전송",
IF(NOT(ISBLANK(J3201)), "예약 확정",
IF(I3201=TRUE, "구글폼 회신",
IF(H3201=TRUE, "구글폼 전송",
IF(G3201=TRUE, "거절",
IF(F3201=TRUE, "회신 수신",
"태핑 완료 회신대기")))))
))))</f>
        <v>태핑 완료 회신대기</v>
      </c>
      <c r="F3201" s="22" t="b">
        <v>0</v>
      </c>
      <c r="G3201" s="22" t="b">
        <v>0</v>
      </c>
      <c r="H3201" s="22" t="b">
        <v>0</v>
      </c>
      <c r="I3201" s="22" t="b">
        <f>IF(COUNTIF([1]!Form_Responses1[[#All],[Instagram account
(ex. idenel_official - Do not put "@")]], LOWER(A3201)) &gt; 0, TRUE, FALSE)</f>
        <v>0</v>
      </c>
      <c r="J3201" s="23"/>
      <c r="K3201" s="20"/>
      <c r="L3201" s="22" t="b">
        <v>0</v>
      </c>
      <c r="M3201" s="22" t="b">
        <v>0</v>
      </c>
      <c r="N3201" s="20"/>
      <c r="O3201" s="21" t="str">
        <f>IF(ISBLANK(Table1[[#This Row],[예약일(확정)]]),"",Table1[[#This Row],[예약일(확정)]]+7)</f>
        <v/>
      </c>
      <c r="P3201" s="20"/>
      <c r="Q3201" s="20"/>
      <c r="R3201" s="20"/>
      <c r="S3201" s="20"/>
      <c r="T3201" s="20"/>
      <c r="U3201" s="19"/>
    </row>
    <row r="3202" spans="1:21" ht="17">
      <c r="A3202" s="46" t="s">
        <v>1033</v>
      </c>
      <c r="B3202" s="17" t="str">
        <f>"https://www.instagram.com/"&amp;A3202</f>
        <v>https://www.instagram.com/lorene.white</v>
      </c>
      <c r="C3202" s="16"/>
      <c r="D3202" s="15" t="s">
        <v>4</v>
      </c>
      <c r="E3202" s="11" t="str">
        <f ca="1">IF(AND(J3202&lt;&gt;"", O3202&lt;&gt;"", TODAY() &gt; O3202, N3202=""), "포스팅 지연",
IF(N3202&lt;&gt;"", "포스팅 완료",
IF(M3202=TRUE, "시술 완료",
IF(L3202=TRUE, "콘텐츠 가이드 전송",
IF(NOT(ISBLANK(J3202)), "예약 확정",
IF(I3202=TRUE, "구글폼 회신",
IF(H3202=TRUE, "구글폼 전송",
IF(G3202=TRUE, "거절",
IF(F3202=TRUE, "회신 수신",
"태핑 완료 회신대기")))))
))))</f>
        <v>태핑 완료 회신대기</v>
      </c>
      <c r="F3202" s="13" t="b">
        <v>0</v>
      </c>
      <c r="G3202" s="13" t="b">
        <v>0</v>
      </c>
      <c r="H3202" s="13" t="b">
        <v>0</v>
      </c>
      <c r="I3202" s="13" t="b">
        <f>IF(COUNTIF([1]!Form_Responses1[[#All],[Instagram account
(ex. idenel_official - Do not put "@")]], LOWER(A3202)) &gt; 0, TRUE, FALSE)</f>
        <v>0</v>
      </c>
      <c r="J3202" s="14"/>
      <c r="K3202" s="11"/>
      <c r="L3202" s="13" t="b">
        <v>0</v>
      </c>
      <c r="M3202" s="13" t="b">
        <v>0</v>
      </c>
      <c r="N3202" s="11"/>
      <c r="O3202" s="12" t="str">
        <f>IF(ISBLANK(Table1[[#This Row],[예약일(확정)]]),"",Table1[[#This Row],[예약일(확정)]]+7)</f>
        <v/>
      </c>
      <c r="P3202" s="11"/>
      <c r="Q3202" s="11"/>
      <c r="R3202" s="11"/>
      <c r="S3202" s="11"/>
      <c r="T3202" s="11"/>
      <c r="U3202" s="10"/>
    </row>
    <row r="3203" spans="1:21" ht="17">
      <c r="A3203" s="47" t="s">
        <v>1032</v>
      </c>
      <c r="B3203" s="51" t="str">
        <f>"https://www.instagram.com/"&amp;A3203</f>
        <v>https://www.instagram.com/eggnesng</v>
      </c>
      <c r="C3203" s="50"/>
      <c r="D3203" s="24" t="s">
        <v>4</v>
      </c>
      <c r="E3203" s="20" t="str">
        <f ca="1">IF(AND(J3203&lt;&gt;"", O3203&lt;&gt;"", TODAY() &gt; O3203, N3203=""), "포스팅 지연",
IF(N3203&lt;&gt;"", "포스팅 완료",
IF(M3203=TRUE, "시술 완료",
IF(L3203=TRUE, "콘텐츠 가이드 전송",
IF(NOT(ISBLANK(J3203)), "예약 확정",
IF(I3203=TRUE, "구글폼 회신",
IF(H3203=TRUE, "구글폼 전송",
IF(G3203=TRUE, "거절",
IF(F3203=TRUE, "회신 수신",
"태핑 완료 회신대기")))))
))))</f>
        <v>태핑 완료 회신대기</v>
      </c>
      <c r="F3203" s="22" t="b">
        <v>0</v>
      </c>
      <c r="G3203" s="22" t="b">
        <v>0</v>
      </c>
      <c r="H3203" s="22" t="b">
        <v>0</v>
      </c>
      <c r="I3203" s="22" t="b">
        <f>IF(COUNTIF([1]!Form_Responses1[[#All],[Instagram account
(ex. idenel_official - Do not put "@")]], LOWER(A3203)) &gt; 0, TRUE, FALSE)</f>
        <v>0</v>
      </c>
      <c r="J3203" s="23"/>
      <c r="K3203" s="20"/>
      <c r="L3203" s="22" t="b">
        <v>0</v>
      </c>
      <c r="M3203" s="22" t="b">
        <v>0</v>
      </c>
      <c r="N3203" s="20"/>
      <c r="O3203" s="21" t="str">
        <f>IF(ISBLANK(Table1[[#This Row],[예약일(확정)]]),"",Table1[[#This Row],[예약일(확정)]]+7)</f>
        <v/>
      </c>
      <c r="P3203" s="20"/>
      <c r="Q3203" s="20"/>
      <c r="R3203" s="20"/>
      <c r="S3203" s="20"/>
      <c r="T3203" s="20"/>
      <c r="U3203" s="19"/>
    </row>
    <row r="3204" spans="1:21" ht="17">
      <c r="A3204" s="46" t="s">
        <v>1031</v>
      </c>
      <c r="B3204" s="17" t="str">
        <f>"https://www.instagram.com/"&amp;A3204</f>
        <v>https://www.instagram.com/felipebuenx</v>
      </c>
      <c r="C3204" s="16"/>
      <c r="D3204" s="15" t="s">
        <v>4</v>
      </c>
      <c r="E3204" s="11" t="str">
        <f ca="1">IF(AND(J3204&lt;&gt;"", O3204&lt;&gt;"", TODAY() &gt; O3204, N3204=""), "포스팅 지연",
IF(N3204&lt;&gt;"", "포스팅 완료",
IF(M3204=TRUE, "시술 완료",
IF(L3204=TRUE, "콘텐츠 가이드 전송",
IF(NOT(ISBLANK(J3204)), "예약 확정",
IF(I3204=TRUE, "구글폼 회신",
IF(H3204=TRUE, "구글폼 전송",
IF(G3204=TRUE, "거절",
IF(F3204=TRUE, "회신 수신",
"태핑 완료 회신대기")))))
))))</f>
        <v>태핑 완료 회신대기</v>
      </c>
      <c r="F3204" s="13" t="b">
        <v>0</v>
      </c>
      <c r="G3204" s="13" t="b">
        <v>0</v>
      </c>
      <c r="H3204" s="13" t="b">
        <v>0</v>
      </c>
      <c r="I3204" s="13" t="b">
        <f>IF(COUNTIF([1]!Form_Responses1[[#All],[Instagram account
(ex. idenel_official - Do not put "@")]], LOWER(A3204)) &gt; 0, TRUE, FALSE)</f>
        <v>0</v>
      </c>
      <c r="J3204" s="14"/>
      <c r="K3204" s="11"/>
      <c r="L3204" s="13" t="b">
        <v>0</v>
      </c>
      <c r="M3204" s="13" t="b">
        <v>0</v>
      </c>
      <c r="N3204" s="11"/>
      <c r="O3204" s="12" t="str">
        <f>IF(ISBLANK(Table1[[#This Row],[예약일(확정)]]),"",Table1[[#This Row],[예약일(확정)]]+7)</f>
        <v/>
      </c>
      <c r="P3204" s="11"/>
      <c r="Q3204" s="11"/>
      <c r="R3204" s="11"/>
      <c r="S3204" s="11"/>
      <c r="T3204" s="11"/>
      <c r="U3204" s="10"/>
    </row>
    <row r="3205" spans="1:21" ht="17">
      <c r="A3205" s="47" t="s">
        <v>1030</v>
      </c>
      <c r="B3205" s="51" t="str">
        <f>"https://www.instagram.com/"&amp;A3205</f>
        <v>https://www.instagram.com/miumiu__au</v>
      </c>
      <c r="C3205" s="50"/>
      <c r="D3205" s="24" t="s">
        <v>4</v>
      </c>
      <c r="E3205" s="20" t="str">
        <f ca="1">IF(AND(J3205&lt;&gt;"", O3205&lt;&gt;"", TODAY() &gt; O3205, N3205=""), "포스팅 지연",
IF(N3205&lt;&gt;"", "포스팅 완료",
IF(M3205=TRUE, "시술 완료",
IF(L3205=TRUE, "콘텐츠 가이드 전송",
IF(NOT(ISBLANK(J3205)), "예약 확정",
IF(I3205=TRUE, "구글폼 회신",
IF(H3205=TRUE, "구글폼 전송",
IF(G3205=TRUE, "거절",
IF(F3205=TRUE, "회신 수신",
"태핑 완료 회신대기")))))
))))</f>
        <v>태핑 완료 회신대기</v>
      </c>
      <c r="F3205" s="22" t="b">
        <v>0</v>
      </c>
      <c r="G3205" s="22" t="b">
        <v>0</v>
      </c>
      <c r="H3205" s="22" t="b">
        <v>0</v>
      </c>
      <c r="I3205" s="22" t="b">
        <f>IF(COUNTIF([1]!Form_Responses1[[#All],[Instagram account
(ex. idenel_official - Do not put "@")]], LOWER(A3205)) &gt; 0, TRUE, FALSE)</f>
        <v>0</v>
      </c>
      <c r="J3205" s="23"/>
      <c r="K3205" s="20"/>
      <c r="L3205" s="22" t="b">
        <v>0</v>
      </c>
      <c r="M3205" s="22" t="b">
        <v>0</v>
      </c>
      <c r="N3205" s="20"/>
      <c r="O3205" s="21" t="str">
        <f>IF(ISBLANK(Table1[[#This Row],[예약일(확정)]]),"",Table1[[#This Row],[예약일(확정)]]+7)</f>
        <v/>
      </c>
      <c r="P3205" s="20"/>
      <c r="Q3205" s="20"/>
      <c r="R3205" s="20"/>
      <c r="S3205" s="20"/>
      <c r="T3205" s="20"/>
      <c r="U3205" s="19"/>
    </row>
    <row r="3206" spans="1:21" ht="17">
      <c r="A3206" s="46" t="s">
        <v>1029</v>
      </c>
      <c r="B3206" s="17" t="str">
        <f>"https://www.instagram.com/"&amp;A3206</f>
        <v>https://www.instagram.com/thejeffreyhuang</v>
      </c>
      <c r="C3206" s="16"/>
      <c r="D3206" s="15" t="s">
        <v>4</v>
      </c>
      <c r="E3206" s="11" t="str">
        <f ca="1">IF(AND(J3206&lt;&gt;"", O3206&lt;&gt;"", TODAY() &gt; O3206, N3206=""), "포스팅 지연",
IF(N3206&lt;&gt;"", "포스팅 완료",
IF(M3206=TRUE, "시술 완료",
IF(L3206=TRUE, "콘텐츠 가이드 전송",
IF(NOT(ISBLANK(J3206)), "예약 확정",
IF(I3206=TRUE, "구글폼 회신",
IF(H3206=TRUE, "구글폼 전송",
IF(G3206=TRUE, "거절",
IF(F3206=TRUE, "회신 수신",
"태핑 완료 회신대기")))))
))))</f>
        <v>태핑 완료 회신대기</v>
      </c>
      <c r="F3206" s="13" t="b">
        <v>0</v>
      </c>
      <c r="G3206" s="13" t="b">
        <v>0</v>
      </c>
      <c r="H3206" s="13" t="b">
        <v>0</v>
      </c>
      <c r="I3206" s="13" t="b">
        <f>IF(COUNTIF([1]!Form_Responses1[[#All],[Instagram account
(ex. idenel_official - Do not put "@")]], LOWER(A3206)) &gt; 0, TRUE, FALSE)</f>
        <v>0</v>
      </c>
      <c r="J3206" s="14"/>
      <c r="K3206" s="11"/>
      <c r="L3206" s="13" t="b">
        <v>0</v>
      </c>
      <c r="M3206" s="13" t="b">
        <v>0</v>
      </c>
      <c r="N3206" s="11"/>
      <c r="O3206" s="12" t="str">
        <f>IF(ISBLANK(Table1[[#This Row],[예약일(확정)]]),"",Table1[[#This Row],[예약일(확정)]]+7)</f>
        <v/>
      </c>
      <c r="P3206" s="11"/>
      <c r="Q3206" s="11"/>
      <c r="R3206" s="11"/>
      <c r="S3206" s="11"/>
      <c r="T3206" s="11"/>
      <c r="U3206" s="10"/>
    </row>
    <row r="3207" spans="1:21" ht="17">
      <c r="A3207" s="47" t="s">
        <v>1028</v>
      </c>
      <c r="B3207" s="51" t="str">
        <f>"https://www.instagram.com/"&amp;A3207</f>
        <v>https://www.instagram.com/cat_seorin_model</v>
      </c>
      <c r="C3207" s="50"/>
      <c r="D3207" s="24" t="s">
        <v>4</v>
      </c>
      <c r="E3207" s="20" t="str">
        <f ca="1">IF(AND(J3207&lt;&gt;"", O3207&lt;&gt;"", TODAY() &gt; O3207, N3207=""), "포스팅 지연",
IF(N3207&lt;&gt;"", "포스팅 완료",
IF(M3207=TRUE, "시술 완료",
IF(L3207=TRUE, "콘텐츠 가이드 전송",
IF(NOT(ISBLANK(J3207)), "예약 확정",
IF(I3207=TRUE, "구글폼 회신",
IF(H3207=TRUE, "구글폼 전송",
IF(G3207=TRUE, "거절",
IF(F3207=TRUE, "회신 수신",
"태핑 완료 회신대기")))))
))))</f>
        <v>태핑 완료 회신대기</v>
      </c>
      <c r="F3207" s="22" t="b">
        <v>0</v>
      </c>
      <c r="G3207" s="22" t="b">
        <v>0</v>
      </c>
      <c r="H3207" s="22" t="b">
        <v>0</v>
      </c>
      <c r="I3207" s="22" t="b">
        <f>IF(COUNTIF([1]!Form_Responses1[[#All],[Instagram account
(ex. idenel_official - Do not put "@")]], LOWER(A3207)) &gt; 0, TRUE, FALSE)</f>
        <v>0</v>
      </c>
      <c r="J3207" s="23"/>
      <c r="K3207" s="20"/>
      <c r="L3207" s="22" t="b">
        <v>0</v>
      </c>
      <c r="M3207" s="22" t="b">
        <v>0</v>
      </c>
      <c r="N3207" s="20"/>
      <c r="O3207" s="21" t="str">
        <f>IF(ISBLANK(Table1[[#This Row],[예약일(확정)]]),"",Table1[[#This Row],[예약일(확정)]]+7)</f>
        <v/>
      </c>
      <c r="P3207" s="20"/>
      <c r="Q3207" s="20"/>
      <c r="R3207" s="20"/>
      <c r="S3207" s="20"/>
      <c r="T3207" s="20"/>
      <c r="U3207" s="19"/>
    </row>
    <row r="3208" spans="1:21" ht="17">
      <c r="A3208" s="46" t="s">
        <v>1027</v>
      </c>
      <c r="B3208" s="17" t="str">
        <f>"https://www.instagram.com/"&amp;A3208</f>
        <v>https://www.instagram.com/nabilahrdz</v>
      </c>
      <c r="C3208" s="16"/>
      <c r="D3208" s="15" t="s">
        <v>4</v>
      </c>
      <c r="E3208" s="11" t="str">
        <f ca="1">IF(AND(J3208&lt;&gt;"", O3208&lt;&gt;"", TODAY() &gt; O3208, N3208=""), "포스팅 지연",
IF(N3208&lt;&gt;"", "포스팅 완료",
IF(M3208=TRUE, "시술 완료",
IF(L3208=TRUE, "콘텐츠 가이드 전송",
IF(NOT(ISBLANK(J3208)), "예약 확정",
IF(I3208=TRUE, "구글폼 회신",
IF(H3208=TRUE, "구글폼 전송",
IF(G3208=TRUE, "거절",
IF(F3208=TRUE, "회신 수신",
"태핑 완료 회신대기")))))
))))</f>
        <v>태핑 완료 회신대기</v>
      </c>
      <c r="F3208" s="13" t="b">
        <v>0</v>
      </c>
      <c r="G3208" s="13" t="b">
        <v>0</v>
      </c>
      <c r="H3208" s="13" t="b">
        <v>0</v>
      </c>
      <c r="I3208" s="13" t="b">
        <f>IF(COUNTIF([1]!Form_Responses1[[#All],[Instagram account
(ex. idenel_official - Do not put "@")]], LOWER(A3208)) &gt; 0, TRUE, FALSE)</f>
        <v>0</v>
      </c>
      <c r="J3208" s="14"/>
      <c r="K3208" s="11"/>
      <c r="L3208" s="13" t="b">
        <v>0</v>
      </c>
      <c r="M3208" s="13" t="b">
        <v>0</v>
      </c>
      <c r="N3208" s="11"/>
      <c r="O3208" s="12" t="str">
        <f>IF(ISBLANK(Table1[[#This Row],[예약일(확정)]]),"",Table1[[#This Row],[예약일(확정)]]+7)</f>
        <v/>
      </c>
      <c r="P3208" s="11"/>
      <c r="Q3208" s="11"/>
      <c r="R3208" s="11"/>
      <c r="S3208" s="11"/>
      <c r="T3208" s="11"/>
      <c r="U3208" s="10"/>
    </row>
    <row r="3209" spans="1:21" ht="17">
      <c r="A3209" s="47" t="s">
        <v>1026</v>
      </c>
      <c r="B3209" s="51" t="str">
        <f>"https://www.instagram.com/"&amp;A3209</f>
        <v>https://www.instagram.com/vangietang</v>
      </c>
      <c r="C3209" s="50"/>
      <c r="D3209" s="24" t="s">
        <v>4</v>
      </c>
      <c r="E3209" s="20" t="str">
        <f ca="1">IF(AND(J3209&lt;&gt;"", O3209&lt;&gt;"", TODAY() &gt; O3209, N3209=""), "포스팅 지연",
IF(N3209&lt;&gt;"", "포스팅 완료",
IF(M3209=TRUE, "시술 완료",
IF(L3209=TRUE, "콘텐츠 가이드 전송",
IF(NOT(ISBLANK(J3209)), "예약 확정",
IF(I3209=TRUE, "구글폼 회신",
IF(H3209=TRUE, "구글폼 전송",
IF(G3209=TRUE, "거절",
IF(F3209=TRUE, "회신 수신",
"태핑 완료 회신대기")))))
))))</f>
        <v>태핑 완료 회신대기</v>
      </c>
      <c r="F3209" s="22" t="b">
        <v>0</v>
      </c>
      <c r="G3209" s="22" t="b">
        <v>0</v>
      </c>
      <c r="H3209" s="22" t="b">
        <v>0</v>
      </c>
      <c r="I3209" s="22" t="b">
        <f>IF(COUNTIF([1]!Form_Responses1[[#All],[Instagram account
(ex. idenel_official - Do not put "@")]], LOWER(A3209)) &gt; 0, TRUE, FALSE)</f>
        <v>0</v>
      </c>
      <c r="J3209" s="23"/>
      <c r="K3209" s="20"/>
      <c r="L3209" s="22" t="b">
        <v>0</v>
      </c>
      <c r="M3209" s="22" t="b">
        <v>0</v>
      </c>
      <c r="N3209" s="20"/>
      <c r="O3209" s="21" t="str">
        <f>IF(ISBLANK(Table1[[#This Row],[예약일(확정)]]),"",Table1[[#This Row],[예약일(확정)]]+7)</f>
        <v/>
      </c>
      <c r="P3209" s="20"/>
      <c r="Q3209" s="20"/>
      <c r="R3209" s="20"/>
      <c r="S3209" s="20"/>
      <c r="T3209" s="20"/>
      <c r="U3209" s="19"/>
    </row>
    <row r="3210" spans="1:21" ht="17">
      <c r="A3210" s="46" t="s">
        <v>1025</v>
      </c>
      <c r="B3210" s="17" t="str">
        <f>"https://www.instagram.com/"&amp;A3210</f>
        <v>https://www.instagram.com/imonaputry</v>
      </c>
      <c r="C3210" s="16"/>
      <c r="D3210" s="15" t="s">
        <v>4</v>
      </c>
      <c r="E3210" s="11" t="str">
        <f ca="1">IF(AND(J3210&lt;&gt;"", O3210&lt;&gt;"", TODAY() &gt; O3210, N3210=""), "포스팅 지연",
IF(N3210&lt;&gt;"", "포스팅 완료",
IF(M3210=TRUE, "시술 완료",
IF(L3210=TRUE, "콘텐츠 가이드 전송",
IF(NOT(ISBLANK(J3210)), "예약 확정",
IF(I3210=TRUE, "구글폼 회신",
IF(H3210=TRUE, "구글폼 전송",
IF(G3210=TRUE, "거절",
IF(F3210=TRUE, "회신 수신",
"태핑 완료 회신대기")))))
))))</f>
        <v>태핑 완료 회신대기</v>
      </c>
      <c r="F3210" s="13" t="b">
        <v>0</v>
      </c>
      <c r="G3210" s="13" t="b">
        <v>0</v>
      </c>
      <c r="H3210" s="13" t="b">
        <v>0</v>
      </c>
      <c r="I3210" s="13" t="b">
        <f>IF(COUNTIF([1]!Form_Responses1[[#All],[Instagram account
(ex. idenel_official - Do not put "@")]], LOWER(A3210)) &gt; 0, TRUE, FALSE)</f>
        <v>0</v>
      </c>
      <c r="J3210" s="14"/>
      <c r="K3210" s="11"/>
      <c r="L3210" s="13" t="b">
        <v>0</v>
      </c>
      <c r="M3210" s="13" t="b">
        <v>0</v>
      </c>
      <c r="N3210" s="11"/>
      <c r="O3210" s="12" t="str">
        <f>IF(ISBLANK(Table1[[#This Row],[예약일(확정)]]),"",Table1[[#This Row],[예약일(확정)]]+7)</f>
        <v/>
      </c>
      <c r="P3210" s="11"/>
      <c r="Q3210" s="11"/>
      <c r="R3210" s="11"/>
      <c r="S3210" s="11"/>
      <c r="T3210" s="11"/>
      <c r="U3210" s="10"/>
    </row>
    <row r="3211" spans="1:21" ht="17">
      <c r="A3211" s="47" t="s">
        <v>1024</v>
      </c>
      <c r="B3211" s="51" t="str">
        <f>"https://www.instagram.com/"&amp;A3211</f>
        <v>https://www.instagram.com/riyanwu</v>
      </c>
      <c r="C3211" s="50"/>
      <c r="D3211" s="24" t="s">
        <v>4</v>
      </c>
      <c r="E3211" s="20" t="str">
        <f ca="1">IF(AND(J3211&lt;&gt;"", O3211&lt;&gt;"", TODAY() &gt; O3211, N3211=""), "포스팅 지연",
IF(N3211&lt;&gt;"", "포스팅 완료",
IF(M3211=TRUE, "시술 완료",
IF(L3211=TRUE, "콘텐츠 가이드 전송",
IF(NOT(ISBLANK(J3211)), "예약 확정",
IF(I3211=TRUE, "구글폼 회신",
IF(H3211=TRUE, "구글폼 전송",
IF(G3211=TRUE, "거절",
IF(F3211=TRUE, "회신 수신",
"태핑 완료 회신대기")))))
))))</f>
        <v>태핑 완료 회신대기</v>
      </c>
      <c r="F3211" s="22" t="b">
        <v>0</v>
      </c>
      <c r="G3211" s="22" t="b">
        <v>0</v>
      </c>
      <c r="H3211" s="22" t="b">
        <v>0</v>
      </c>
      <c r="I3211" s="22" t="b">
        <f>IF(COUNTIF([1]!Form_Responses1[[#All],[Instagram account
(ex. idenel_official - Do not put "@")]], LOWER(A3211)) &gt; 0, TRUE, FALSE)</f>
        <v>0</v>
      </c>
      <c r="J3211" s="23"/>
      <c r="K3211" s="20"/>
      <c r="L3211" s="22" t="b">
        <v>0</v>
      </c>
      <c r="M3211" s="22" t="b">
        <v>0</v>
      </c>
      <c r="N3211" s="20"/>
      <c r="O3211" s="21" t="str">
        <f>IF(ISBLANK(Table1[[#This Row],[예약일(확정)]]),"",Table1[[#This Row],[예약일(확정)]]+7)</f>
        <v/>
      </c>
      <c r="P3211" s="20"/>
      <c r="Q3211" s="20"/>
      <c r="R3211" s="20"/>
      <c r="S3211" s="20"/>
      <c r="T3211" s="20"/>
      <c r="U3211" s="19"/>
    </row>
    <row r="3212" spans="1:21" ht="17">
      <c r="A3212" s="46" t="s">
        <v>1023</v>
      </c>
      <c r="B3212" s="49" t="str">
        <f>"https://www.instagram.com/"&amp;A3212</f>
        <v>https://www.instagram.com/alicelinnea__</v>
      </c>
      <c r="C3212" s="48"/>
      <c r="D3212" s="15" t="s">
        <v>4</v>
      </c>
      <c r="E3212" s="11" t="str">
        <f ca="1">IF(AND(J3212&lt;&gt;"", O3212&lt;&gt;"", TODAY() &gt; O3212, N3212=""), "포스팅 지연",
IF(N3212&lt;&gt;"", "포스팅 완료",
IF(M3212=TRUE, "시술 완료",
IF(L3212=TRUE, "콘텐츠 가이드 전송",
IF(NOT(ISBLANK(J3212)), "예약 확정",
IF(I3212=TRUE, "구글폼 회신",
IF(H3212=TRUE, "구글폼 전송",
IF(G3212=TRUE, "거절",
IF(F3212=TRUE, "회신 수신",
"태핑 완료 회신대기")))))
))))</f>
        <v>태핑 완료 회신대기</v>
      </c>
      <c r="F3212" s="13" t="b">
        <v>0</v>
      </c>
      <c r="G3212" s="13" t="b">
        <v>0</v>
      </c>
      <c r="H3212" s="13" t="b">
        <v>0</v>
      </c>
      <c r="I3212" s="13" t="b">
        <f>IF(COUNTIF([1]!Form_Responses1[[#All],[Instagram account
(ex. idenel_official - Do not put "@")]], LOWER(A3212)) &gt; 0, TRUE, FALSE)</f>
        <v>0</v>
      </c>
      <c r="J3212" s="14"/>
      <c r="K3212" s="11"/>
      <c r="L3212" s="13" t="b">
        <v>0</v>
      </c>
      <c r="M3212" s="13" t="b">
        <v>0</v>
      </c>
      <c r="N3212" s="11"/>
      <c r="O3212" s="12" t="str">
        <f>IF(ISBLANK(Table1[[#This Row],[예약일(확정)]]),"",Table1[[#This Row],[예약일(확정)]]+7)</f>
        <v/>
      </c>
      <c r="P3212" s="11"/>
      <c r="Q3212" s="11"/>
      <c r="R3212" s="11"/>
      <c r="S3212" s="11"/>
      <c r="T3212" s="11"/>
      <c r="U3212" s="10"/>
    </row>
    <row r="3213" spans="1:21" ht="17">
      <c r="A3213" s="47" t="s">
        <v>1022</v>
      </c>
      <c r="B3213" s="26" t="str">
        <f>"https://www.instagram.com/"&amp;A3213</f>
        <v>https://www.instagram.com/menaayman</v>
      </c>
      <c r="C3213" s="25"/>
      <c r="D3213" s="24" t="s">
        <v>4</v>
      </c>
      <c r="E3213" s="20" t="str">
        <f ca="1">IF(AND(J3213&lt;&gt;"", O3213&lt;&gt;"", TODAY() &gt; O3213, N3213=""), "포스팅 지연",
IF(N3213&lt;&gt;"", "포스팅 완료",
IF(M3213=TRUE, "시술 완료",
IF(L3213=TRUE, "콘텐츠 가이드 전송",
IF(NOT(ISBLANK(J3213)), "예약 확정",
IF(I3213=TRUE, "구글폼 회신",
IF(H3213=TRUE, "구글폼 전송",
IF(G3213=TRUE, "거절",
IF(F3213=TRUE, "회신 수신",
"태핑 완료 회신대기")))))
))))</f>
        <v>회신 수신</v>
      </c>
      <c r="F3213" s="22" t="b">
        <v>1</v>
      </c>
      <c r="G3213" s="22" t="b">
        <v>0</v>
      </c>
      <c r="H3213" s="22" t="b">
        <v>0</v>
      </c>
      <c r="I3213" s="22" t="b">
        <f>IF(COUNTIF([1]!Form_Responses1[[#All],[Instagram account
(ex. idenel_official - Do not put "@")]], LOWER(A3213)) &gt; 0, TRUE, FALSE)</f>
        <v>0</v>
      </c>
      <c r="J3213" s="23"/>
      <c r="K3213" s="20"/>
      <c r="L3213" s="22" t="b">
        <v>0</v>
      </c>
      <c r="M3213" s="22" t="b">
        <v>0</v>
      </c>
      <c r="N3213" s="20"/>
      <c r="O3213" s="21" t="str">
        <f>IF(ISBLANK(Table1[[#This Row],[예약일(확정)]]),"",Table1[[#This Row],[예약일(확정)]]+7)</f>
        <v/>
      </c>
      <c r="P3213" s="20"/>
      <c r="Q3213" s="20"/>
      <c r="R3213" s="20"/>
      <c r="S3213" s="20"/>
      <c r="T3213" s="20"/>
      <c r="U3213" s="19"/>
    </row>
    <row r="3214" spans="1:21" ht="17">
      <c r="A3214" s="46" t="s">
        <v>1021</v>
      </c>
      <c r="B3214" s="17" t="str">
        <f>"https://www.instagram.com/"&amp;A3214</f>
        <v>https://www.instagram.com/chinaaalatina</v>
      </c>
      <c r="C3214" s="16"/>
      <c r="D3214" s="15" t="s">
        <v>4</v>
      </c>
      <c r="E3214" s="11" t="str">
        <f ca="1">IF(AND(J3214&lt;&gt;"", O3214&lt;&gt;"", TODAY() &gt; O3214, N3214=""), "포스팅 지연",
IF(N3214&lt;&gt;"", "포스팅 완료",
IF(M3214=TRUE, "시술 완료",
IF(L3214=TRUE, "콘텐츠 가이드 전송",
IF(NOT(ISBLANK(J3214)), "예약 확정",
IF(I3214=TRUE, "구글폼 회신",
IF(H3214=TRUE, "구글폼 전송",
IF(G3214=TRUE, "거절",
IF(F3214=TRUE, "회신 수신",
"태핑 완료 회신대기")))))
))))</f>
        <v>태핑 완료 회신대기</v>
      </c>
      <c r="F3214" s="13" t="b">
        <v>0</v>
      </c>
      <c r="G3214" s="13" t="b">
        <v>0</v>
      </c>
      <c r="H3214" s="13" t="b">
        <v>0</v>
      </c>
      <c r="I3214" s="13" t="b">
        <f>IF(COUNTIF([1]!Form_Responses1[[#All],[Instagram account
(ex. idenel_official - Do not put "@")]], LOWER(A3214)) &gt; 0, TRUE, FALSE)</f>
        <v>0</v>
      </c>
      <c r="J3214" s="14"/>
      <c r="K3214" s="11"/>
      <c r="L3214" s="13" t="b">
        <v>0</v>
      </c>
      <c r="M3214" s="13" t="b">
        <v>0</v>
      </c>
      <c r="N3214" s="11"/>
      <c r="O3214" s="12" t="str">
        <f>IF(ISBLANK(Table1[[#This Row],[예약일(확정)]]),"",Table1[[#This Row],[예약일(확정)]]+7)</f>
        <v/>
      </c>
      <c r="P3214" s="11"/>
      <c r="Q3214" s="11"/>
      <c r="R3214" s="11"/>
      <c r="S3214" s="11"/>
      <c r="T3214" s="11"/>
      <c r="U3214" s="10"/>
    </row>
    <row r="3215" spans="1:21" ht="17">
      <c r="A3215" s="47" t="s">
        <v>1020</v>
      </c>
      <c r="B3215" s="51" t="str">
        <f>"https://www.instagram.com/"&amp;A3215</f>
        <v>https://www.instagram.com/allhailz</v>
      </c>
      <c r="C3215" s="50"/>
      <c r="D3215" s="24" t="s">
        <v>4</v>
      </c>
      <c r="E3215" s="20" t="str">
        <f ca="1">IF(AND(J3215&lt;&gt;"", O3215&lt;&gt;"", TODAY() &gt; O3215, N3215=""), "포스팅 지연",
IF(N3215&lt;&gt;"", "포스팅 완료",
IF(M3215=TRUE, "시술 완료",
IF(L3215=TRUE, "콘텐츠 가이드 전송",
IF(NOT(ISBLANK(J3215)), "예약 확정",
IF(I3215=TRUE, "구글폼 회신",
IF(H3215=TRUE, "구글폼 전송",
IF(G3215=TRUE, "거절",
IF(F3215=TRUE, "회신 수신",
"태핑 완료 회신대기")))))
))))</f>
        <v>태핑 완료 회신대기</v>
      </c>
      <c r="F3215" s="22" t="b">
        <v>0</v>
      </c>
      <c r="G3215" s="22" t="b">
        <v>0</v>
      </c>
      <c r="H3215" s="22" t="b">
        <v>0</v>
      </c>
      <c r="I3215" s="22" t="b">
        <f>IF(COUNTIF([1]!Form_Responses1[[#All],[Instagram account
(ex. idenel_official - Do not put "@")]], LOWER(A3215)) &gt; 0, TRUE, FALSE)</f>
        <v>0</v>
      </c>
      <c r="J3215" s="23"/>
      <c r="K3215" s="20"/>
      <c r="L3215" s="22" t="b">
        <v>0</v>
      </c>
      <c r="M3215" s="22" t="b">
        <v>0</v>
      </c>
      <c r="N3215" s="20"/>
      <c r="O3215" s="21" t="str">
        <f>IF(ISBLANK(Table1[[#This Row],[예약일(확정)]]),"",Table1[[#This Row],[예약일(확정)]]+7)</f>
        <v/>
      </c>
      <c r="P3215" s="20"/>
      <c r="Q3215" s="20"/>
      <c r="R3215" s="20"/>
      <c r="S3215" s="20"/>
      <c r="T3215" s="20"/>
      <c r="U3215" s="19"/>
    </row>
    <row r="3216" spans="1:21" ht="17">
      <c r="A3216" s="46" t="s">
        <v>1019</v>
      </c>
      <c r="B3216" s="17" t="str">
        <f>"https://www.instagram.com/"&amp;A3216</f>
        <v>https://www.instagram.com/tereza_staudova</v>
      </c>
      <c r="C3216" s="16"/>
      <c r="D3216" s="15" t="s">
        <v>4</v>
      </c>
      <c r="E3216" s="11" t="str">
        <f ca="1">IF(AND(J3216&lt;&gt;"", O3216&lt;&gt;"", TODAY() &gt; O3216, N3216=""), "포스팅 지연",
IF(N3216&lt;&gt;"", "포스팅 완료",
IF(M3216=TRUE, "시술 완료",
IF(L3216=TRUE, "콘텐츠 가이드 전송",
IF(NOT(ISBLANK(J3216)), "예약 확정",
IF(I3216=TRUE, "구글폼 회신",
IF(H3216=TRUE, "구글폼 전송",
IF(G3216=TRUE, "거절",
IF(F3216=TRUE, "회신 수신",
"태핑 완료 회신대기")))))
))))</f>
        <v>태핑 완료 회신대기</v>
      </c>
      <c r="F3216" s="13" t="b">
        <v>0</v>
      </c>
      <c r="G3216" s="13" t="b">
        <v>0</v>
      </c>
      <c r="H3216" s="13" t="b">
        <v>0</v>
      </c>
      <c r="I3216" s="13" t="b">
        <f>IF(COUNTIF([1]!Form_Responses1[[#All],[Instagram account
(ex. idenel_official - Do not put "@")]], LOWER(A3216)) &gt; 0, TRUE, FALSE)</f>
        <v>0</v>
      </c>
      <c r="J3216" s="14"/>
      <c r="K3216" s="11"/>
      <c r="L3216" s="13" t="b">
        <v>0</v>
      </c>
      <c r="M3216" s="13" t="b">
        <v>0</v>
      </c>
      <c r="N3216" s="11"/>
      <c r="O3216" s="12" t="str">
        <f>IF(ISBLANK(Table1[[#This Row],[예약일(확정)]]),"",Table1[[#This Row],[예약일(확정)]]+7)</f>
        <v/>
      </c>
      <c r="P3216" s="11"/>
      <c r="Q3216" s="11"/>
      <c r="R3216" s="11"/>
      <c r="S3216" s="11"/>
      <c r="T3216" s="11"/>
      <c r="U3216" s="10"/>
    </row>
    <row r="3217" spans="1:21" ht="17">
      <c r="A3217" s="47" t="s">
        <v>1018</v>
      </c>
      <c r="B3217" s="51" t="str">
        <f>"https://www.instagram.com/"&amp;A3217</f>
        <v>https://www.instagram.com/hopessey</v>
      </c>
      <c r="C3217" s="50"/>
      <c r="D3217" s="24" t="s">
        <v>4</v>
      </c>
      <c r="E3217" s="20" t="str">
        <f ca="1">IF(AND(J3217&lt;&gt;"", O3217&lt;&gt;"", TODAY() &gt; O3217, N3217=""), "포스팅 지연",
IF(N3217&lt;&gt;"", "포스팅 완료",
IF(M3217=TRUE, "시술 완료",
IF(L3217=TRUE, "콘텐츠 가이드 전송",
IF(NOT(ISBLANK(J3217)), "예약 확정",
IF(I3217=TRUE, "구글폼 회신",
IF(H3217=TRUE, "구글폼 전송",
IF(G3217=TRUE, "거절",
IF(F3217=TRUE, "회신 수신",
"태핑 완료 회신대기")))))
))))</f>
        <v>태핑 완료 회신대기</v>
      </c>
      <c r="F3217" s="22" t="b">
        <v>0</v>
      </c>
      <c r="G3217" s="22" t="b">
        <v>0</v>
      </c>
      <c r="H3217" s="22" t="b">
        <v>0</v>
      </c>
      <c r="I3217" s="22" t="b">
        <f>IF(COUNTIF([1]!Form_Responses1[[#All],[Instagram account
(ex. idenel_official - Do not put "@")]], LOWER(A3217)) &gt; 0, TRUE, FALSE)</f>
        <v>0</v>
      </c>
      <c r="J3217" s="23"/>
      <c r="K3217" s="20"/>
      <c r="L3217" s="22" t="b">
        <v>0</v>
      </c>
      <c r="M3217" s="22" t="b">
        <v>0</v>
      </c>
      <c r="N3217" s="20"/>
      <c r="O3217" s="21" t="str">
        <f>IF(ISBLANK(Table1[[#This Row],[예약일(확정)]]),"",Table1[[#This Row],[예약일(확정)]]+7)</f>
        <v/>
      </c>
      <c r="P3217" s="20"/>
      <c r="Q3217" s="20"/>
      <c r="R3217" s="20"/>
      <c r="S3217" s="20"/>
      <c r="T3217" s="20"/>
      <c r="U3217" s="19"/>
    </row>
    <row r="3218" spans="1:21" ht="17">
      <c r="A3218" s="46" t="s">
        <v>1017</v>
      </c>
      <c r="B3218" s="17" t="str">
        <f>"https://www.instagram.com/"&amp;A3218</f>
        <v>https://www.instagram.com/chiragxsq</v>
      </c>
      <c r="C3218" s="16"/>
      <c r="D3218" s="15" t="s">
        <v>4</v>
      </c>
      <c r="E3218" s="11" t="str">
        <f ca="1">IF(AND(J3218&lt;&gt;"", O3218&lt;&gt;"", TODAY() &gt; O3218, N3218=""), "포스팅 지연",
IF(N3218&lt;&gt;"", "포스팅 완료",
IF(M3218=TRUE, "시술 완료",
IF(L3218=TRUE, "콘텐츠 가이드 전송",
IF(NOT(ISBLANK(J3218)), "예약 확정",
IF(I3218=TRUE, "구글폼 회신",
IF(H3218=TRUE, "구글폼 전송",
IF(G3218=TRUE, "거절",
IF(F3218=TRUE, "회신 수신",
"태핑 완료 회신대기")))))
))))</f>
        <v>태핑 완료 회신대기</v>
      </c>
      <c r="F3218" s="13" t="b">
        <v>0</v>
      </c>
      <c r="G3218" s="13" t="b">
        <v>0</v>
      </c>
      <c r="H3218" s="13" t="b">
        <v>0</v>
      </c>
      <c r="I3218" s="13" t="b">
        <f>IF(COUNTIF([1]!Form_Responses1[[#All],[Instagram account
(ex. idenel_official - Do not put "@")]], LOWER(A3218)) &gt; 0, TRUE, FALSE)</f>
        <v>0</v>
      </c>
      <c r="J3218" s="14"/>
      <c r="K3218" s="11"/>
      <c r="L3218" s="13" t="b">
        <v>0</v>
      </c>
      <c r="M3218" s="13" t="b">
        <v>0</v>
      </c>
      <c r="N3218" s="11"/>
      <c r="O3218" s="12" t="str">
        <f>IF(ISBLANK(Table1[[#This Row],[예약일(확정)]]),"",Table1[[#This Row],[예약일(확정)]]+7)</f>
        <v/>
      </c>
      <c r="P3218" s="11"/>
      <c r="Q3218" s="11"/>
      <c r="R3218" s="11"/>
      <c r="S3218" s="11"/>
      <c r="T3218" s="11"/>
      <c r="U3218" s="10"/>
    </row>
    <row r="3219" spans="1:21" ht="17">
      <c r="A3219" s="47" t="s">
        <v>1016</v>
      </c>
      <c r="B3219" s="51" t="str">
        <f>"https://www.instagram.com/"&amp;A3219</f>
        <v>https://www.instagram.com/manuela.tarrazo12</v>
      </c>
      <c r="C3219" s="50"/>
      <c r="D3219" s="24" t="s">
        <v>4</v>
      </c>
      <c r="E3219" s="20" t="str">
        <f ca="1">IF(AND(J3219&lt;&gt;"", O3219&lt;&gt;"", TODAY() &gt; O3219, N3219=""), "포스팅 지연",
IF(N3219&lt;&gt;"", "포스팅 완료",
IF(M3219=TRUE, "시술 완료",
IF(L3219=TRUE, "콘텐츠 가이드 전송",
IF(NOT(ISBLANK(J3219)), "예약 확정",
IF(I3219=TRUE, "구글폼 회신",
IF(H3219=TRUE, "구글폼 전송",
IF(G3219=TRUE, "거절",
IF(F3219=TRUE, "회신 수신",
"태핑 완료 회신대기")))))
))))</f>
        <v>회신 수신</v>
      </c>
      <c r="F3219" s="22" t="b">
        <v>1</v>
      </c>
      <c r="G3219" s="22" t="b">
        <v>0</v>
      </c>
      <c r="H3219" s="22" t="b">
        <v>0</v>
      </c>
      <c r="I3219" s="22" t="b">
        <f>IF(COUNTIF([1]!Form_Responses1[[#All],[Instagram account
(ex. idenel_official - Do not put "@")]], LOWER(A3219)) &gt; 0, TRUE, FALSE)</f>
        <v>0</v>
      </c>
      <c r="J3219" s="23"/>
      <c r="K3219" s="20"/>
      <c r="L3219" s="22" t="b">
        <v>0</v>
      </c>
      <c r="M3219" s="22" t="b">
        <v>0</v>
      </c>
      <c r="N3219" s="20"/>
      <c r="O3219" s="21" t="str">
        <f>IF(ISBLANK(Table1[[#This Row],[예약일(확정)]]),"",Table1[[#This Row],[예약일(확정)]]+7)</f>
        <v/>
      </c>
      <c r="P3219" s="20"/>
      <c r="Q3219" s="20"/>
      <c r="R3219" s="20"/>
      <c r="S3219" s="20"/>
      <c r="T3219" s="20"/>
      <c r="U3219" s="19"/>
    </row>
    <row r="3220" spans="1:21" ht="17">
      <c r="A3220" s="46" t="s">
        <v>1015</v>
      </c>
      <c r="B3220" s="17" t="str">
        <f>"https://www.instagram.com/"&amp;A3220</f>
        <v>https://www.instagram.com/vinihi.8</v>
      </c>
      <c r="C3220" s="16"/>
      <c r="D3220" s="15" t="s">
        <v>4</v>
      </c>
      <c r="E3220" s="11" t="str">
        <f ca="1">IF(AND(J3220&lt;&gt;"", O3220&lt;&gt;"", TODAY() &gt; O3220, N3220=""), "포스팅 지연",
IF(N3220&lt;&gt;"", "포스팅 완료",
IF(M3220=TRUE, "시술 완료",
IF(L3220=TRUE, "콘텐츠 가이드 전송",
IF(NOT(ISBLANK(J3220)), "예약 확정",
IF(I3220=TRUE, "구글폼 회신",
IF(H3220=TRUE, "구글폼 전송",
IF(G3220=TRUE, "거절",
IF(F3220=TRUE, "회신 수신",
"태핑 완료 회신대기")))))
))))</f>
        <v>태핑 완료 회신대기</v>
      </c>
      <c r="F3220" s="13" t="b">
        <v>0</v>
      </c>
      <c r="G3220" s="13" t="b">
        <v>0</v>
      </c>
      <c r="H3220" s="13" t="b">
        <v>0</v>
      </c>
      <c r="I3220" s="13" t="b">
        <f>IF(COUNTIF([1]!Form_Responses1[[#All],[Instagram account
(ex. idenel_official - Do not put "@")]], LOWER(A3220)) &gt; 0, TRUE, FALSE)</f>
        <v>0</v>
      </c>
      <c r="J3220" s="14"/>
      <c r="K3220" s="11"/>
      <c r="L3220" s="13" t="b">
        <v>0</v>
      </c>
      <c r="M3220" s="13" t="b">
        <v>0</v>
      </c>
      <c r="N3220" s="11"/>
      <c r="O3220" s="12" t="str">
        <f>IF(ISBLANK(Table1[[#This Row],[예약일(확정)]]),"",Table1[[#This Row],[예약일(확정)]]+7)</f>
        <v/>
      </c>
      <c r="P3220" s="11"/>
      <c r="Q3220" s="11"/>
      <c r="R3220" s="11"/>
      <c r="S3220" s="11"/>
      <c r="T3220" s="11"/>
      <c r="U3220" s="10"/>
    </row>
    <row r="3221" spans="1:21" ht="17">
      <c r="A3221" s="47" t="s">
        <v>1014</v>
      </c>
      <c r="B3221" s="26" t="str">
        <f>"https://www.instagram.com/"&amp;A3221</f>
        <v>https://www.instagram.com/blogibon_de</v>
      </c>
      <c r="C3221" s="25"/>
      <c r="D3221" s="24" t="s">
        <v>4</v>
      </c>
      <c r="E3221" s="20" t="str">
        <f ca="1">IF(AND(J3221&lt;&gt;"", O3221&lt;&gt;"", TODAY() &gt; O3221, N3221=""), "포스팅 지연",
IF(N3221&lt;&gt;"", "포스팅 완료",
IF(M3221=TRUE, "시술 완료",
IF(L3221=TRUE, "콘텐츠 가이드 전송",
IF(NOT(ISBLANK(J3221)), "예약 확정",
IF(I3221=TRUE, "구글폼 회신",
IF(H3221=TRUE, "구글폼 전송",
IF(G3221=TRUE, "거절",
IF(F3221=TRUE, "회신 수신",
"태핑 완료 회신대기")))))
))))</f>
        <v>태핑 완료 회신대기</v>
      </c>
      <c r="F3221" s="22" t="b">
        <v>0</v>
      </c>
      <c r="G3221" s="22" t="b">
        <v>0</v>
      </c>
      <c r="H3221" s="22" t="b">
        <v>0</v>
      </c>
      <c r="I3221" s="22" t="b">
        <f>IF(COUNTIF([1]!Form_Responses1[[#All],[Instagram account
(ex. idenel_official - Do not put "@")]], LOWER(A3221)) &gt; 0, TRUE, FALSE)</f>
        <v>0</v>
      </c>
      <c r="J3221" s="23"/>
      <c r="K3221" s="20"/>
      <c r="L3221" s="22" t="b">
        <v>0</v>
      </c>
      <c r="M3221" s="22" t="b">
        <v>0</v>
      </c>
      <c r="N3221" s="20"/>
      <c r="O3221" s="21" t="str">
        <f>IF(ISBLANK(Table1[[#This Row],[예약일(확정)]]),"",Table1[[#This Row],[예약일(확정)]]+7)</f>
        <v/>
      </c>
      <c r="P3221" s="20"/>
      <c r="Q3221" s="20"/>
      <c r="R3221" s="20"/>
      <c r="S3221" s="20"/>
      <c r="T3221" s="20"/>
      <c r="U3221" s="19"/>
    </row>
    <row r="3222" spans="1:21" ht="17">
      <c r="A3222" s="46" t="s">
        <v>1013</v>
      </c>
      <c r="B3222" s="17" t="str">
        <f>"https://www.instagram.com/"&amp;A3222</f>
        <v>https://www.instagram.com/odiya.yusuf</v>
      </c>
      <c r="C3222" s="16"/>
      <c r="D3222" s="15" t="s">
        <v>4</v>
      </c>
      <c r="E3222" s="11" t="str">
        <f ca="1">IF(AND(J3222&lt;&gt;"", O3222&lt;&gt;"", TODAY() &gt; O3222, N3222=""), "포스팅 지연",
IF(N3222&lt;&gt;"", "포스팅 완료",
IF(M3222=TRUE, "시술 완료",
IF(L3222=TRUE, "콘텐츠 가이드 전송",
IF(NOT(ISBLANK(J3222)), "예약 확정",
IF(I3222=TRUE, "구글폼 회신",
IF(H3222=TRUE, "구글폼 전송",
IF(G3222=TRUE, "거절",
IF(F3222=TRUE, "회신 수신",
"태핑 완료 회신대기")))))
))))</f>
        <v>태핑 완료 회신대기</v>
      </c>
      <c r="F3222" s="13" t="b">
        <v>0</v>
      </c>
      <c r="G3222" s="13" t="b">
        <v>0</v>
      </c>
      <c r="H3222" s="13" t="b">
        <v>0</v>
      </c>
      <c r="I3222" s="13" t="b">
        <f>IF(COUNTIF([1]!Form_Responses1[[#All],[Instagram account
(ex. idenel_official - Do not put "@")]], LOWER(A3222)) &gt; 0, TRUE, FALSE)</f>
        <v>0</v>
      </c>
      <c r="J3222" s="14"/>
      <c r="K3222" s="11"/>
      <c r="L3222" s="13" t="b">
        <v>0</v>
      </c>
      <c r="M3222" s="13" t="b">
        <v>0</v>
      </c>
      <c r="N3222" s="11"/>
      <c r="O3222" s="12" t="str">
        <f>IF(ISBLANK(Table1[[#This Row],[예약일(확정)]]),"",Table1[[#This Row],[예약일(확정)]]+7)</f>
        <v/>
      </c>
      <c r="P3222" s="11"/>
      <c r="Q3222" s="11"/>
      <c r="R3222" s="11"/>
      <c r="S3222" s="11"/>
      <c r="T3222" s="11"/>
      <c r="U3222" s="10"/>
    </row>
    <row r="3223" spans="1:21" ht="17">
      <c r="A3223" s="47" t="s">
        <v>1012</v>
      </c>
      <c r="B3223" s="51" t="str">
        <f>"https://www.instagram.com/"&amp;A3223</f>
        <v>https://www.instagram.com/prenieefilms_</v>
      </c>
      <c r="C3223" s="50"/>
      <c r="D3223" s="24" t="s">
        <v>4</v>
      </c>
      <c r="E3223" s="20" t="str">
        <f ca="1">IF(AND(J3223&lt;&gt;"", O3223&lt;&gt;"", TODAY() &gt; O3223, N3223=""), "포스팅 지연",
IF(N3223&lt;&gt;"", "포스팅 완료",
IF(M3223=TRUE, "시술 완료",
IF(L3223=TRUE, "콘텐츠 가이드 전송",
IF(NOT(ISBLANK(J3223)), "예약 확정",
IF(I3223=TRUE, "구글폼 회신",
IF(H3223=TRUE, "구글폼 전송",
IF(G3223=TRUE, "거절",
IF(F3223=TRUE, "회신 수신",
"태핑 완료 회신대기")))))
))))</f>
        <v>태핑 완료 회신대기</v>
      </c>
      <c r="F3223" s="22" t="b">
        <v>0</v>
      </c>
      <c r="G3223" s="22" t="b">
        <v>0</v>
      </c>
      <c r="H3223" s="22" t="b">
        <v>0</v>
      </c>
      <c r="I3223" s="22" t="b">
        <f>IF(COUNTIF([1]!Form_Responses1[[#All],[Instagram account
(ex. idenel_official - Do not put "@")]], LOWER(A3223)) &gt; 0, TRUE, FALSE)</f>
        <v>0</v>
      </c>
      <c r="J3223" s="23"/>
      <c r="K3223" s="20"/>
      <c r="L3223" s="22" t="b">
        <v>0</v>
      </c>
      <c r="M3223" s="22" t="b">
        <v>0</v>
      </c>
      <c r="N3223" s="20"/>
      <c r="O3223" s="21" t="str">
        <f>IF(ISBLANK(Table1[[#This Row],[예약일(확정)]]),"",Table1[[#This Row],[예약일(확정)]]+7)</f>
        <v/>
      </c>
      <c r="P3223" s="20"/>
      <c r="Q3223" s="20"/>
      <c r="R3223" s="20"/>
      <c r="S3223" s="20"/>
      <c r="T3223" s="20"/>
      <c r="U3223" s="19"/>
    </row>
    <row r="3224" spans="1:21" ht="17">
      <c r="A3224" s="46" t="s">
        <v>1011</v>
      </c>
      <c r="B3224" s="17" t="str">
        <f>"https://www.instagram.com/"&amp;A3224</f>
        <v>https://www.instagram.com/ferlyndafirly</v>
      </c>
      <c r="C3224" s="16"/>
      <c r="D3224" s="15" t="s">
        <v>4</v>
      </c>
      <c r="E3224" s="11" t="str">
        <f ca="1">IF(AND(J3224&lt;&gt;"", O3224&lt;&gt;"", TODAY() &gt; O3224, N3224=""), "포스팅 지연",
IF(N3224&lt;&gt;"", "포스팅 완료",
IF(M3224=TRUE, "시술 완료",
IF(L3224=TRUE, "콘텐츠 가이드 전송",
IF(NOT(ISBLANK(J3224)), "예약 확정",
IF(I3224=TRUE, "구글폼 회신",
IF(H3224=TRUE, "구글폼 전송",
IF(G3224=TRUE, "거절",
IF(F3224=TRUE, "회신 수신",
"태핑 완료 회신대기")))))
))))</f>
        <v>태핑 완료 회신대기</v>
      </c>
      <c r="F3224" s="13" t="b">
        <v>0</v>
      </c>
      <c r="G3224" s="13" t="b">
        <v>0</v>
      </c>
      <c r="H3224" s="13" t="b">
        <v>0</v>
      </c>
      <c r="I3224" s="13" t="b">
        <f>IF(COUNTIF([1]!Form_Responses1[[#All],[Instagram account
(ex. idenel_official - Do not put "@")]], LOWER(A3224)) &gt; 0, TRUE, FALSE)</f>
        <v>0</v>
      </c>
      <c r="J3224" s="14"/>
      <c r="K3224" s="11"/>
      <c r="L3224" s="13" t="b">
        <v>0</v>
      </c>
      <c r="M3224" s="13" t="b">
        <v>0</v>
      </c>
      <c r="N3224" s="11"/>
      <c r="O3224" s="12" t="str">
        <f>IF(ISBLANK(Table1[[#This Row],[예약일(확정)]]),"",Table1[[#This Row],[예약일(확정)]]+7)</f>
        <v/>
      </c>
      <c r="P3224" s="11"/>
      <c r="Q3224" s="11"/>
      <c r="R3224" s="11"/>
      <c r="S3224" s="11"/>
      <c r="T3224" s="11"/>
      <c r="U3224" s="10"/>
    </row>
    <row r="3225" spans="1:21" ht="17">
      <c r="A3225" s="47" t="s">
        <v>1010</v>
      </c>
      <c r="B3225" s="26" t="str">
        <f>"https://www.instagram.com/"&amp;A3225</f>
        <v>https://www.instagram.com/sanyuuukta</v>
      </c>
      <c r="C3225" s="25"/>
      <c r="D3225" s="24" t="s">
        <v>4</v>
      </c>
      <c r="E3225" s="20" t="str">
        <f ca="1">IF(AND(J3225&lt;&gt;"", O3225&lt;&gt;"", TODAY() &gt; O3225, N3225=""), "포스팅 지연",
IF(N3225&lt;&gt;"", "포스팅 완료",
IF(M3225=TRUE, "시술 완료",
IF(L3225=TRUE, "콘텐츠 가이드 전송",
IF(NOT(ISBLANK(J3225)), "예약 확정",
IF(I3225=TRUE, "구글폼 회신",
IF(H3225=TRUE, "구글폼 전송",
IF(G3225=TRUE, "거절",
IF(F3225=TRUE, "회신 수신",
"태핑 완료 회신대기")))))
))))</f>
        <v>구글폼 전송</v>
      </c>
      <c r="F3225" s="22" t="b">
        <v>1</v>
      </c>
      <c r="G3225" s="22" t="b">
        <v>0</v>
      </c>
      <c r="H3225" s="22" t="b">
        <v>1</v>
      </c>
      <c r="I3225" s="22" t="b">
        <f>IF(COUNTIF([1]!Form_Responses1[[#All],[Instagram account
(ex. idenel_official - Do not put "@")]], LOWER(A3225)) &gt; 0, TRUE, FALSE)</f>
        <v>0</v>
      </c>
      <c r="J3225" s="23"/>
      <c r="K3225" s="20"/>
      <c r="L3225" s="22" t="b">
        <v>0</v>
      </c>
      <c r="M3225" s="22" t="b">
        <v>0</v>
      </c>
      <c r="N3225" s="20"/>
      <c r="O3225" s="21" t="str">
        <f>IF(ISBLANK(Table1[[#This Row],[예약일(확정)]]),"",Table1[[#This Row],[예약일(확정)]]+7)</f>
        <v/>
      </c>
      <c r="P3225" s="20"/>
      <c r="Q3225" s="20"/>
      <c r="R3225" s="20"/>
      <c r="S3225" s="20"/>
      <c r="T3225" s="20"/>
      <c r="U3225" s="19"/>
    </row>
    <row r="3226" spans="1:21" ht="17">
      <c r="A3226" s="46" t="s">
        <v>1009</v>
      </c>
      <c r="B3226" s="17" t="str">
        <f>"https://www.instagram.com/"&amp;A3226</f>
        <v>https://www.instagram.com/__kulbir_brar__</v>
      </c>
      <c r="C3226" s="16"/>
      <c r="D3226" s="15" t="s">
        <v>4</v>
      </c>
      <c r="E3226" s="11" t="str">
        <f ca="1">IF(AND(J3226&lt;&gt;"", O3226&lt;&gt;"", TODAY() &gt; O3226, N3226=""), "포스팅 지연",
IF(N3226&lt;&gt;"", "포스팅 완료",
IF(M3226=TRUE, "시술 완료",
IF(L3226=TRUE, "콘텐츠 가이드 전송",
IF(NOT(ISBLANK(J3226)), "예약 확정",
IF(I3226=TRUE, "구글폼 회신",
IF(H3226=TRUE, "구글폼 전송",
IF(G3226=TRUE, "거절",
IF(F3226=TRUE, "회신 수신",
"태핑 완료 회신대기")))))
))))</f>
        <v>태핑 완료 회신대기</v>
      </c>
      <c r="F3226" s="13" t="b">
        <v>0</v>
      </c>
      <c r="G3226" s="13" t="b">
        <v>0</v>
      </c>
      <c r="H3226" s="13" t="b">
        <v>0</v>
      </c>
      <c r="I3226" s="13" t="b">
        <f>IF(COUNTIF([1]!Form_Responses1[[#All],[Instagram account
(ex. idenel_official - Do not put "@")]], LOWER(A3226)) &gt; 0, TRUE, FALSE)</f>
        <v>0</v>
      </c>
      <c r="J3226" s="14"/>
      <c r="K3226" s="11"/>
      <c r="L3226" s="13" t="b">
        <v>0</v>
      </c>
      <c r="M3226" s="13" t="b">
        <v>0</v>
      </c>
      <c r="N3226" s="11"/>
      <c r="O3226" s="12" t="str">
        <f>IF(ISBLANK(Table1[[#This Row],[예약일(확정)]]),"",Table1[[#This Row],[예약일(확정)]]+7)</f>
        <v/>
      </c>
      <c r="P3226" s="11"/>
      <c r="Q3226" s="11"/>
      <c r="R3226" s="11"/>
      <c r="S3226" s="11"/>
      <c r="T3226" s="11"/>
      <c r="U3226" s="10"/>
    </row>
    <row r="3227" spans="1:21" ht="17">
      <c r="A3227" s="47" t="s">
        <v>1008</v>
      </c>
      <c r="B3227" s="51" t="str">
        <f>"https://www.instagram.com/"&amp;A3227</f>
        <v>https://www.instagram.com/arianarenatta</v>
      </c>
      <c r="C3227" s="50"/>
      <c r="D3227" s="24" t="s">
        <v>4</v>
      </c>
      <c r="E3227" s="20" t="str">
        <f ca="1">IF(AND(J3227&lt;&gt;"", O3227&lt;&gt;"", TODAY() &gt; O3227, N3227=""), "포스팅 지연",
IF(N3227&lt;&gt;"", "포스팅 완료",
IF(M3227=TRUE, "시술 완료",
IF(L3227=TRUE, "콘텐츠 가이드 전송",
IF(NOT(ISBLANK(J3227)), "예약 확정",
IF(I3227=TRUE, "구글폼 회신",
IF(H3227=TRUE, "구글폼 전송",
IF(G3227=TRUE, "거절",
IF(F3227=TRUE, "회신 수신",
"태핑 완료 회신대기")))))
))))</f>
        <v>태핑 완료 회신대기</v>
      </c>
      <c r="F3227" s="22" t="b">
        <v>0</v>
      </c>
      <c r="G3227" s="22" t="b">
        <v>0</v>
      </c>
      <c r="H3227" s="22" t="b">
        <v>0</v>
      </c>
      <c r="I3227" s="22" t="b">
        <f>IF(COUNTIF([1]!Form_Responses1[[#All],[Instagram account
(ex. idenel_official - Do not put "@")]], LOWER(A3227)) &gt; 0, TRUE, FALSE)</f>
        <v>0</v>
      </c>
      <c r="J3227" s="23"/>
      <c r="K3227" s="20"/>
      <c r="L3227" s="22" t="b">
        <v>0</v>
      </c>
      <c r="M3227" s="22" t="b">
        <v>0</v>
      </c>
      <c r="N3227" s="20"/>
      <c r="O3227" s="21" t="str">
        <f>IF(ISBLANK(Table1[[#This Row],[예약일(확정)]]),"",Table1[[#This Row],[예약일(확정)]]+7)</f>
        <v/>
      </c>
      <c r="P3227" s="20"/>
      <c r="Q3227" s="20"/>
      <c r="R3227" s="20"/>
      <c r="S3227" s="20"/>
      <c r="T3227" s="20"/>
      <c r="U3227" s="19"/>
    </row>
    <row r="3228" spans="1:21" ht="17">
      <c r="A3228" s="46" t="s">
        <v>1007</v>
      </c>
      <c r="B3228" s="17" t="str">
        <f>"https://www.instagram.com/"&amp;A3228</f>
        <v>https://www.instagram.com/independentglobetrotter</v>
      </c>
      <c r="C3228" s="16"/>
      <c r="D3228" s="15" t="s">
        <v>4</v>
      </c>
      <c r="E3228" s="11" t="str">
        <f ca="1">IF(AND(J3228&lt;&gt;"", O3228&lt;&gt;"", TODAY() &gt; O3228, N3228=""), "포스팅 지연",
IF(N3228&lt;&gt;"", "포스팅 완료",
IF(M3228=TRUE, "시술 완료",
IF(L3228=TRUE, "콘텐츠 가이드 전송",
IF(NOT(ISBLANK(J3228)), "예약 확정",
IF(I3228=TRUE, "구글폼 회신",
IF(H3228=TRUE, "구글폼 전송",
IF(G3228=TRUE, "거절",
IF(F3228=TRUE, "회신 수신",
"태핑 완료 회신대기")))))
))))</f>
        <v>태핑 완료 회신대기</v>
      </c>
      <c r="F3228" s="13" t="b">
        <v>0</v>
      </c>
      <c r="G3228" s="13" t="b">
        <v>0</v>
      </c>
      <c r="H3228" s="13" t="b">
        <v>0</v>
      </c>
      <c r="I3228" s="13" t="b">
        <f>IF(COUNTIF([1]!Form_Responses1[[#All],[Instagram account
(ex. idenel_official - Do not put "@")]], LOWER(A3228)) &gt; 0, TRUE, FALSE)</f>
        <v>0</v>
      </c>
      <c r="J3228" s="14"/>
      <c r="K3228" s="11"/>
      <c r="L3228" s="13" t="b">
        <v>0</v>
      </c>
      <c r="M3228" s="13" t="b">
        <v>0</v>
      </c>
      <c r="N3228" s="11"/>
      <c r="O3228" s="12" t="str">
        <f>IF(ISBLANK(Table1[[#This Row],[예약일(확정)]]),"",Table1[[#This Row],[예약일(확정)]]+7)</f>
        <v/>
      </c>
      <c r="P3228" s="11"/>
      <c r="Q3228" s="11"/>
      <c r="R3228" s="11"/>
      <c r="S3228" s="11"/>
      <c r="T3228" s="11"/>
      <c r="U3228" s="10"/>
    </row>
    <row r="3229" spans="1:21" ht="17">
      <c r="A3229" s="47" t="s">
        <v>1006</v>
      </c>
      <c r="B3229" s="26" t="str">
        <f>"https://www.instagram.com/"&amp;A3229</f>
        <v>https://www.instagram.com/_khayj</v>
      </c>
      <c r="C3229" s="25"/>
      <c r="D3229" s="24" t="s">
        <v>4</v>
      </c>
      <c r="E3229" s="20" t="str">
        <f ca="1">IF(AND(J3229&lt;&gt;"", O3229&lt;&gt;"", TODAY() &gt; O3229, N3229=""), "포스팅 지연",
IF(N3229&lt;&gt;"", "포스팅 완료",
IF(M3229=TRUE, "시술 완료",
IF(L3229=TRUE, "콘텐츠 가이드 전송",
IF(NOT(ISBLANK(J3229)), "예약 확정",
IF(I3229=TRUE, "구글폼 회신",
IF(H3229=TRUE, "구글폼 전송",
IF(G3229=TRUE, "거절",
IF(F3229=TRUE, "회신 수신",
"태핑 완료 회신대기")))))
))))</f>
        <v>거절</v>
      </c>
      <c r="F3229" s="22" t="b">
        <v>1</v>
      </c>
      <c r="G3229" s="22" t="b">
        <v>1</v>
      </c>
      <c r="H3229" s="22" t="b">
        <v>0</v>
      </c>
      <c r="I3229" s="22" t="b">
        <f>IF(COUNTIF([1]!Form_Responses1[[#All],[Instagram account
(ex. idenel_official - Do not put "@")]], LOWER(A3229)) &gt; 0, TRUE, FALSE)</f>
        <v>0</v>
      </c>
      <c r="J3229" s="23"/>
      <c r="K3229" s="20"/>
      <c r="L3229" s="22" t="b">
        <v>0</v>
      </c>
      <c r="M3229" s="22" t="b">
        <v>0</v>
      </c>
      <c r="N3229" s="20"/>
      <c r="O3229" s="21" t="str">
        <f>IF(ISBLANK(Table1[[#This Row],[예약일(확정)]]),"",Table1[[#This Row],[예약일(확정)]]+7)</f>
        <v/>
      </c>
      <c r="P3229" s="20"/>
      <c r="Q3229" s="20"/>
      <c r="R3229" s="20"/>
      <c r="S3229" s="20"/>
      <c r="T3229" s="20"/>
      <c r="U3229" s="19"/>
    </row>
    <row r="3230" spans="1:21" ht="17">
      <c r="A3230" s="46" t="s">
        <v>1005</v>
      </c>
      <c r="B3230" s="17" t="str">
        <f>"https://www.instagram.com/"&amp;A3230</f>
        <v>https://www.instagram.com/jj89kr</v>
      </c>
      <c r="C3230" s="16"/>
      <c r="D3230" s="15" t="s">
        <v>4</v>
      </c>
      <c r="E3230" s="11" t="str">
        <f ca="1">IF(AND(J3230&lt;&gt;"", O3230&lt;&gt;"", TODAY() &gt; O3230, N3230=""), "포스팅 지연",
IF(N3230&lt;&gt;"", "포스팅 완료",
IF(M3230=TRUE, "시술 완료",
IF(L3230=TRUE, "콘텐츠 가이드 전송",
IF(NOT(ISBLANK(J3230)), "예약 확정",
IF(I3230=TRUE, "구글폼 회신",
IF(H3230=TRUE, "구글폼 전송",
IF(G3230=TRUE, "거절",
IF(F3230=TRUE, "회신 수신",
"태핑 완료 회신대기")))))
))))</f>
        <v>태핑 완료 회신대기</v>
      </c>
      <c r="F3230" s="13" t="b">
        <v>0</v>
      </c>
      <c r="G3230" s="13" t="b">
        <v>0</v>
      </c>
      <c r="H3230" s="13" t="b">
        <v>0</v>
      </c>
      <c r="I3230" s="13" t="b">
        <f>IF(COUNTIF([1]!Form_Responses1[[#All],[Instagram account
(ex. idenel_official - Do not put "@")]], LOWER(A3230)) &gt; 0, TRUE, FALSE)</f>
        <v>0</v>
      </c>
      <c r="J3230" s="14"/>
      <c r="K3230" s="11"/>
      <c r="L3230" s="13" t="b">
        <v>0</v>
      </c>
      <c r="M3230" s="13" t="b">
        <v>0</v>
      </c>
      <c r="N3230" s="11"/>
      <c r="O3230" s="12" t="str">
        <f>IF(ISBLANK(Table1[[#This Row],[예약일(확정)]]),"",Table1[[#This Row],[예약일(확정)]]+7)</f>
        <v/>
      </c>
      <c r="P3230" s="11"/>
      <c r="Q3230" s="11"/>
      <c r="R3230" s="11"/>
      <c r="S3230" s="11"/>
      <c r="T3230" s="11"/>
      <c r="U3230" s="10"/>
    </row>
    <row r="3231" spans="1:21" ht="17">
      <c r="A3231" s="47" t="s">
        <v>1004</v>
      </c>
      <c r="B3231" s="26" t="str">
        <f>"https://www.instagram.com/"&amp;A3231</f>
        <v>https://www.instagram.com/juju.inseoul</v>
      </c>
      <c r="C3231" s="25"/>
      <c r="D3231" s="24" t="s">
        <v>4</v>
      </c>
      <c r="E3231" s="20" t="str">
        <f ca="1">IF(AND(J3231&lt;&gt;"", O3231&lt;&gt;"", TODAY() &gt; O3231, N3231=""), "포스팅 지연",
IF(N3231&lt;&gt;"", "포스팅 완료",
IF(M3231=TRUE, "시술 완료",
IF(L3231=TRUE, "콘텐츠 가이드 전송",
IF(NOT(ISBLANK(J3231)), "예약 확정",
IF(I3231=TRUE, "구글폼 회신",
IF(H3231=TRUE, "구글폼 전송",
IF(G3231=TRUE, "거절",
IF(F3231=TRUE, "회신 수신",
"태핑 완료 회신대기")))))
))))</f>
        <v>태핑 완료 회신대기</v>
      </c>
      <c r="F3231" s="22" t="b">
        <v>0</v>
      </c>
      <c r="G3231" s="22" t="b">
        <v>0</v>
      </c>
      <c r="H3231" s="22" t="b">
        <v>0</v>
      </c>
      <c r="I3231" s="22" t="b">
        <f>IF(COUNTIF([1]!Form_Responses1[[#All],[Instagram account
(ex. idenel_official - Do not put "@")]], LOWER(A3231)) &gt; 0, TRUE, FALSE)</f>
        <v>0</v>
      </c>
      <c r="J3231" s="23"/>
      <c r="K3231" s="20"/>
      <c r="L3231" s="22" t="b">
        <v>0</v>
      </c>
      <c r="M3231" s="22" t="b">
        <v>0</v>
      </c>
      <c r="N3231" s="20"/>
      <c r="O3231" s="21" t="str">
        <f>IF(ISBLANK(Table1[[#This Row],[예약일(확정)]]),"",Table1[[#This Row],[예약일(확정)]]+7)</f>
        <v/>
      </c>
      <c r="P3231" s="20"/>
      <c r="Q3231" s="20"/>
      <c r="R3231" s="20"/>
      <c r="S3231" s="20"/>
      <c r="T3231" s="20"/>
      <c r="U3231" s="19"/>
    </row>
    <row r="3232" spans="1:21" ht="17">
      <c r="A3232" s="46" t="s">
        <v>1003</v>
      </c>
      <c r="B3232" s="49" t="str">
        <f>"https://www.instagram.com/"&amp;A3232</f>
        <v>https://www.instagram.com/_hel__hel_</v>
      </c>
      <c r="C3232" s="48"/>
      <c r="D3232" s="15" t="s">
        <v>4</v>
      </c>
      <c r="E3232" s="11" t="str">
        <f ca="1">IF(AND(J3232&lt;&gt;"", O3232&lt;&gt;"", TODAY() &gt; O3232, N3232=""), "포스팅 지연",
IF(N3232&lt;&gt;"", "포스팅 완료",
IF(M3232=TRUE, "시술 완료",
IF(L3232=TRUE, "콘텐츠 가이드 전송",
IF(NOT(ISBLANK(J3232)), "예약 확정",
IF(I3232=TRUE, "구글폼 회신",
IF(H3232=TRUE, "구글폼 전송",
IF(G3232=TRUE, "거절",
IF(F3232=TRUE, "회신 수신",
"태핑 완료 회신대기")))))
))))</f>
        <v>태핑 완료 회신대기</v>
      </c>
      <c r="F3232" s="13" t="b">
        <v>0</v>
      </c>
      <c r="G3232" s="13" t="b">
        <v>0</v>
      </c>
      <c r="H3232" s="13" t="b">
        <v>0</v>
      </c>
      <c r="I3232" s="13" t="b">
        <f>IF(COUNTIF([1]!Form_Responses1[[#All],[Instagram account
(ex. idenel_official - Do not put "@")]], LOWER(A3232)) &gt; 0, TRUE, FALSE)</f>
        <v>0</v>
      </c>
      <c r="J3232" s="14"/>
      <c r="K3232" s="11"/>
      <c r="L3232" s="13" t="b">
        <v>0</v>
      </c>
      <c r="M3232" s="13" t="b">
        <v>0</v>
      </c>
      <c r="N3232" s="11"/>
      <c r="O3232" s="12" t="str">
        <f>IF(ISBLANK(Table1[[#This Row],[예약일(확정)]]),"",Table1[[#This Row],[예약일(확정)]]+7)</f>
        <v/>
      </c>
      <c r="P3232" s="11"/>
      <c r="Q3232" s="11"/>
      <c r="R3232" s="11"/>
      <c r="S3232" s="11"/>
      <c r="T3232" s="11"/>
      <c r="U3232" s="10"/>
    </row>
    <row r="3233" spans="1:21" ht="17">
      <c r="A3233" s="47" t="s">
        <v>1002</v>
      </c>
      <c r="B3233" s="26" t="str">
        <f>"https://www.instagram.com/"&amp;A3233</f>
        <v>https://www.instagram.com/rebeccarose.official</v>
      </c>
      <c r="C3233" s="25"/>
      <c r="D3233" s="24" t="s">
        <v>4</v>
      </c>
      <c r="E3233" s="20" t="str">
        <f ca="1">IF(AND(J3233&lt;&gt;"", O3233&lt;&gt;"", TODAY() &gt; O3233, N3233=""), "포스팅 지연",
IF(N3233&lt;&gt;"", "포스팅 완료",
IF(M3233=TRUE, "시술 완료",
IF(L3233=TRUE, "콘텐츠 가이드 전송",
IF(NOT(ISBLANK(J3233)), "예약 확정",
IF(I3233=TRUE, "구글폼 회신",
IF(H3233=TRUE, "구글폼 전송",
IF(G3233=TRUE, "거절",
IF(F3233=TRUE, "회신 수신",
"태핑 완료 회신대기")))))
))))</f>
        <v>태핑 완료 회신대기</v>
      </c>
      <c r="F3233" s="22" t="b">
        <v>0</v>
      </c>
      <c r="G3233" s="22" t="b">
        <v>0</v>
      </c>
      <c r="H3233" s="22" t="b">
        <v>0</v>
      </c>
      <c r="I3233" s="22" t="b">
        <f>IF(COUNTIF([1]!Form_Responses1[[#All],[Instagram account
(ex. idenel_official - Do not put "@")]], LOWER(A3233)) &gt; 0, TRUE, FALSE)</f>
        <v>0</v>
      </c>
      <c r="J3233" s="23"/>
      <c r="K3233" s="20"/>
      <c r="L3233" s="22" t="b">
        <v>0</v>
      </c>
      <c r="M3233" s="22" t="b">
        <v>0</v>
      </c>
      <c r="N3233" s="20"/>
      <c r="O3233" s="21" t="str">
        <f>IF(ISBLANK(Table1[[#This Row],[예약일(확정)]]),"",Table1[[#This Row],[예약일(확정)]]+7)</f>
        <v/>
      </c>
      <c r="P3233" s="20"/>
      <c r="Q3233" s="20"/>
      <c r="R3233" s="20"/>
      <c r="S3233" s="20"/>
      <c r="T3233" s="20"/>
      <c r="U3233" s="19"/>
    </row>
    <row r="3234" spans="1:21" ht="17">
      <c r="A3234" s="46" t="s">
        <v>1001</v>
      </c>
      <c r="B3234" s="49" t="str">
        <f>"https://www.instagram.com/"&amp;A3234</f>
        <v>https://www.instagram.com/yoojoonkang</v>
      </c>
      <c r="C3234" s="48"/>
      <c r="D3234" s="15" t="s">
        <v>4</v>
      </c>
      <c r="E3234" s="11" t="str">
        <f ca="1">IF(AND(J3234&lt;&gt;"", O3234&lt;&gt;"", TODAY() &gt; O3234, N3234=""), "포스팅 지연",
IF(N3234&lt;&gt;"", "포스팅 완료",
IF(M3234=TRUE, "시술 완료",
IF(L3234=TRUE, "콘텐츠 가이드 전송",
IF(NOT(ISBLANK(J3234)), "예약 확정",
IF(I3234=TRUE, "구글폼 회신",
IF(H3234=TRUE, "구글폼 전송",
IF(G3234=TRUE, "거절",
IF(F3234=TRUE, "회신 수신",
"태핑 완료 회신대기")))))
))))</f>
        <v>태핑 완료 회신대기</v>
      </c>
      <c r="F3234" s="13" t="b">
        <v>0</v>
      </c>
      <c r="G3234" s="13" t="b">
        <v>0</v>
      </c>
      <c r="H3234" s="13" t="b">
        <v>0</v>
      </c>
      <c r="I3234" s="13" t="b">
        <f>IF(COUNTIF([1]!Form_Responses1[[#All],[Instagram account
(ex. idenel_official - Do not put "@")]], LOWER(A3234)) &gt; 0, TRUE, FALSE)</f>
        <v>0</v>
      </c>
      <c r="J3234" s="14"/>
      <c r="K3234" s="11"/>
      <c r="L3234" s="13" t="b">
        <v>0</v>
      </c>
      <c r="M3234" s="13" t="b">
        <v>0</v>
      </c>
      <c r="N3234" s="11"/>
      <c r="O3234" s="12" t="str">
        <f>IF(ISBLANK(Table1[[#This Row],[예약일(확정)]]),"",Table1[[#This Row],[예약일(확정)]]+7)</f>
        <v/>
      </c>
      <c r="P3234" s="11"/>
      <c r="Q3234" s="11"/>
      <c r="R3234" s="11"/>
      <c r="S3234" s="11"/>
      <c r="T3234" s="11"/>
      <c r="U3234" s="10"/>
    </row>
    <row r="3235" spans="1:21" ht="17">
      <c r="A3235" s="47" t="s">
        <v>1000</v>
      </c>
      <c r="B3235" s="26" t="str">
        <f>"https://www.instagram.com/"&amp;A3235</f>
        <v>https://www.instagram.com/missfoodaddict</v>
      </c>
      <c r="C3235" s="25"/>
      <c r="D3235" s="24" t="s">
        <v>4</v>
      </c>
      <c r="E3235" s="20" t="str">
        <f ca="1">IF(AND(J3235&lt;&gt;"", O3235&lt;&gt;"", TODAY() &gt; O3235, N3235=""), "포스팅 지연",
IF(N3235&lt;&gt;"", "포스팅 완료",
IF(M3235=TRUE, "시술 완료",
IF(L3235=TRUE, "콘텐츠 가이드 전송",
IF(NOT(ISBLANK(J3235)), "예약 확정",
IF(I3235=TRUE, "구글폼 회신",
IF(H3235=TRUE, "구글폼 전송",
IF(G3235=TRUE, "거절",
IF(F3235=TRUE, "회신 수신",
"태핑 완료 회신대기")))))
))))</f>
        <v>태핑 완료 회신대기</v>
      </c>
      <c r="F3235" s="22" t="b">
        <v>0</v>
      </c>
      <c r="G3235" s="22" t="b">
        <v>0</v>
      </c>
      <c r="H3235" s="22" t="b">
        <v>0</v>
      </c>
      <c r="I3235" s="22" t="b">
        <f>IF(COUNTIF([1]!Form_Responses1[[#All],[Instagram account
(ex. idenel_official - Do not put "@")]], LOWER(A3235)) &gt; 0, TRUE, FALSE)</f>
        <v>0</v>
      </c>
      <c r="J3235" s="23"/>
      <c r="K3235" s="20"/>
      <c r="L3235" s="22" t="b">
        <v>0</v>
      </c>
      <c r="M3235" s="22" t="b">
        <v>0</v>
      </c>
      <c r="N3235" s="20"/>
      <c r="O3235" s="21" t="str">
        <f>IF(ISBLANK(Table1[[#This Row],[예약일(확정)]]),"",Table1[[#This Row],[예약일(확정)]]+7)</f>
        <v/>
      </c>
      <c r="P3235" s="20"/>
      <c r="Q3235" s="20"/>
      <c r="R3235" s="20"/>
      <c r="S3235" s="20"/>
      <c r="T3235" s="20"/>
      <c r="U3235" s="19"/>
    </row>
    <row r="3236" spans="1:21" ht="17">
      <c r="A3236" s="46" t="s">
        <v>999</v>
      </c>
      <c r="B3236" s="17" t="str">
        <f>"https://www.instagram.com/"&amp;A3236</f>
        <v>https://www.instagram.com/koreadagi_uzbeklar</v>
      </c>
      <c r="C3236" s="16"/>
      <c r="D3236" s="15" t="s">
        <v>4</v>
      </c>
      <c r="E3236" s="11" t="str">
        <f ca="1">IF(AND(J3236&lt;&gt;"", O3236&lt;&gt;"", TODAY() &gt; O3236, N3236=""), "포스팅 지연",
IF(N3236&lt;&gt;"", "포스팅 완료",
IF(M3236=TRUE, "시술 완료",
IF(L3236=TRUE, "콘텐츠 가이드 전송",
IF(NOT(ISBLANK(J3236)), "예약 확정",
IF(I3236=TRUE, "구글폼 회신",
IF(H3236=TRUE, "구글폼 전송",
IF(G3236=TRUE, "거절",
IF(F3236=TRUE, "회신 수신",
"태핑 완료 회신대기")))))
))))</f>
        <v>태핑 완료 회신대기</v>
      </c>
      <c r="F3236" s="13" t="b">
        <v>0</v>
      </c>
      <c r="G3236" s="13" t="b">
        <v>0</v>
      </c>
      <c r="H3236" s="13" t="b">
        <v>0</v>
      </c>
      <c r="I3236" s="13" t="b">
        <f>IF(COUNTIF([1]!Form_Responses1[[#All],[Instagram account
(ex. idenel_official - Do not put "@")]], LOWER(A3236)) &gt; 0, TRUE, FALSE)</f>
        <v>0</v>
      </c>
      <c r="J3236" s="14"/>
      <c r="K3236" s="11"/>
      <c r="L3236" s="13" t="b">
        <v>0</v>
      </c>
      <c r="M3236" s="13" t="b">
        <v>0</v>
      </c>
      <c r="N3236" s="11"/>
      <c r="O3236" s="12" t="str">
        <f>IF(ISBLANK(Table1[[#This Row],[예약일(확정)]]),"",Table1[[#This Row],[예약일(확정)]]+7)</f>
        <v/>
      </c>
      <c r="P3236" s="11"/>
      <c r="Q3236" s="11"/>
      <c r="R3236" s="11"/>
      <c r="S3236" s="11"/>
      <c r="T3236" s="11"/>
      <c r="U3236" s="10"/>
    </row>
    <row r="3237" spans="1:21" ht="17">
      <c r="A3237" s="47" t="s">
        <v>998</v>
      </c>
      <c r="B3237" s="51" t="str">
        <f>"https://www.instagram.com/"&amp;A3237</f>
        <v>https://www.instagram.com/lin.lin_____</v>
      </c>
      <c r="C3237" s="50"/>
      <c r="D3237" s="24" t="s">
        <v>4</v>
      </c>
      <c r="E3237" s="20" t="str">
        <f ca="1">IF(AND(J3237&lt;&gt;"", O3237&lt;&gt;"", TODAY() &gt; O3237, N3237=""), "포스팅 지연",
IF(N3237&lt;&gt;"", "포스팅 완료",
IF(M3237=TRUE, "시술 완료",
IF(L3237=TRUE, "콘텐츠 가이드 전송",
IF(NOT(ISBLANK(J3237)), "예약 확정",
IF(I3237=TRUE, "구글폼 회신",
IF(H3237=TRUE, "구글폼 전송",
IF(G3237=TRUE, "거절",
IF(F3237=TRUE, "회신 수신",
"태핑 완료 회신대기")))))
))))</f>
        <v>태핑 완료 회신대기</v>
      </c>
      <c r="F3237" s="22" t="b">
        <v>0</v>
      </c>
      <c r="G3237" s="22" t="b">
        <v>0</v>
      </c>
      <c r="H3237" s="22" t="b">
        <v>0</v>
      </c>
      <c r="I3237" s="22" t="b">
        <f>IF(COUNTIF([1]!Form_Responses1[[#All],[Instagram account
(ex. idenel_official - Do not put "@")]], LOWER(A3237)) &gt; 0, TRUE, FALSE)</f>
        <v>0</v>
      </c>
      <c r="J3237" s="23"/>
      <c r="K3237" s="20"/>
      <c r="L3237" s="22" t="b">
        <v>0</v>
      </c>
      <c r="M3237" s="22" t="b">
        <v>0</v>
      </c>
      <c r="N3237" s="20"/>
      <c r="O3237" s="21" t="str">
        <f>IF(ISBLANK(Table1[[#This Row],[예약일(확정)]]),"",Table1[[#This Row],[예약일(확정)]]+7)</f>
        <v/>
      </c>
      <c r="P3237" s="20"/>
      <c r="Q3237" s="20"/>
      <c r="R3237" s="20"/>
      <c r="S3237" s="20"/>
      <c r="T3237" s="20"/>
      <c r="U3237" s="19"/>
    </row>
    <row r="3238" spans="1:21" ht="17">
      <c r="A3238" s="46" t="s">
        <v>997</v>
      </c>
      <c r="B3238" s="17" t="str">
        <f>"https://www.instagram.com/"&amp;A3238</f>
        <v>https://www.instagram.com/kyurindiary</v>
      </c>
      <c r="C3238" s="16"/>
      <c r="D3238" s="15" t="s">
        <v>4</v>
      </c>
      <c r="E3238" s="11" t="str">
        <f ca="1">IF(AND(J3238&lt;&gt;"", O3238&lt;&gt;"", TODAY() &gt; O3238, N3238=""), "포스팅 지연",
IF(N3238&lt;&gt;"", "포스팅 완료",
IF(M3238=TRUE, "시술 완료",
IF(L3238=TRUE, "콘텐츠 가이드 전송",
IF(NOT(ISBLANK(J3238)), "예약 확정",
IF(I3238=TRUE, "구글폼 회신",
IF(H3238=TRUE, "구글폼 전송",
IF(G3238=TRUE, "거절",
IF(F3238=TRUE, "회신 수신",
"태핑 완료 회신대기")))))
))))</f>
        <v>태핑 완료 회신대기</v>
      </c>
      <c r="F3238" s="13" t="b">
        <v>0</v>
      </c>
      <c r="G3238" s="13" t="b">
        <v>0</v>
      </c>
      <c r="H3238" s="13" t="b">
        <v>0</v>
      </c>
      <c r="I3238" s="13" t="b">
        <f>IF(COUNTIF([1]!Form_Responses1[[#All],[Instagram account
(ex. idenel_official - Do not put "@")]], LOWER(A3238)) &gt; 0, TRUE, FALSE)</f>
        <v>0</v>
      </c>
      <c r="J3238" s="14"/>
      <c r="K3238" s="11"/>
      <c r="L3238" s="13" t="b">
        <v>0</v>
      </c>
      <c r="M3238" s="13" t="b">
        <v>0</v>
      </c>
      <c r="N3238" s="11"/>
      <c r="O3238" s="12" t="str">
        <f>IF(ISBLANK(Table1[[#This Row],[예약일(확정)]]),"",Table1[[#This Row],[예약일(확정)]]+7)</f>
        <v/>
      </c>
      <c r="P3238" s="11"/>
      <c r="Q3238" s="11"/>
      <c r="R3238" s="11"/>
      <c r="S3238" s="11"/>
      <c r="T3238" s="11"/>
      <c r="U3238" s="10"/>
    </row>
    <row r="3239" spans="1:21" ht="17">
      <c r="A3239" s="47" t="s">
        <v>996</v>
      </c>
      <c r="B3239" s="51" t="str">
        <f>"https://www.instagram.com/"&amp;A3239</f>
        <v>https://www.instagram.com/_international_couple_</v>
      </c>
      <c r="C3239" s="50"/>
      <c r="D3239" s="24" t="s">
        <v>4</v>
      </c>
      <c r="E3239" s="20" t="str">
        <f ca="1">IF(AND(J3239&lt;&gt;"", O3239&lt;&gt;"", TODAY() &gt; O3239, N3239=""), "포스팅 지연",
IF(N3239&lt;&gt;"", "포스팅 완료",
IF(M3239=TRUE, "시술 완료",
IF(L3239=TRUE, "콘텐츠 가이드 전송",
IF(NOT(ISBLANK(J3239)), "예약 확정",
IF(I3239=TRUE, "구글폼 회신",
IF(H3239=TRUE, "구글폼 전송",
IF(G3239=TRUE, "거절",
IF(F3239=TRUE, "회신 수신",
"태핑 완료 회신대기")))))
))))</f>
        <v>태핑 완료 회신대기</v>
      </c>
      <c r="F3239" s="22" t="b">
        <v>0</v>
      </c>
      <c r="G3239" s="22" t="b">
        <v>0</v>
      </c>
      <c r="H3239" s="22" t="b">
        <v>0</v>
      </c>
      <c r="I3239" s="22" t="b">
        <f>IF(COUNTIF([1]!Form_Responses1[[#All],[Instagram account
(ex. idenel_official - Do not put "@")]], LOWER(A3239)) &gt; 0, TRUE, FALSE)</f>
        <v>0</v>
      </c>
      <c r="J3239" s="23"/>
      <c r="K3239" s="20"/>
      <c r="L3239" s="22" t="b">
        <v>0</v>
      </c>
      <c r="M3239" s="22" t="b">
        <v>0</v>
      </c>
      <c r="N3239" s="20"/>
      <c r="O3239" s="21" t="str">
        <f>IF(ISBLANK(Table1[[#This Row],[예약일(확정)]]),"",Table1[[#This Row],[예약일(확정)]]+7)</f>
        <v/>
      </c>
      <c r="P3239" s="20"/>
      <c r="Q3239" s="20"/>
      <c r="R3239" s="20"/>
      <c r="S3239" s="20"/>
      <c r="T3239" s="20"/>
      <c r="U3239" s="19"/>
    </row>
    <row r="3240" spans="1:21" ht="17">
      <c r="A3240" s="46" t="s">
        <v>995</v>
      </c>
      <c r="B3240" s="49" t="str">
        <f>"https://www.instagram.com/"&amp;A3240</f>
        <v>https://www.instagram.com/sunbbeauty</v>
      </c>
      <c r="C3240" s="48"/>
      <c r="D3240" s="15" t="s">
        <v>4</v>
      </c>
      <c r="E3240" s="11" t="str">
        <f ca="1">IF(AND(J3240&lt;&gt;"", O3240&lt;&gt;"", TODAY() &gt; O3240, N3240=""), "포스팅 지연",
IF(N3240&lt;&gt;"", "포스팅 완료",
IF(M3240=TRUE, "시술 완료",
IF(L3240=TRUE, "콘텐츠 가이드 전송",
IF(NOT(ISBLANK(J3240)), "예약 확정",
IF(I3240=TRUE, "구글폼 회신",
IF(H3240=TRUE, "구글폼 전송",
IF(G3240=TRUE, "거절",
IF(F3240=TRUE, "회신 수신",
"태핑 완료 회신대기")))))
))))</f>
        <v>태핑 완료 회신대기</v>
      </c>
      <c r="F3240" s="13" t="b">
        <v>0</v>
      </c>
      <c r="G3240" s="13" t="b">
        <v>0</v>
      </c>
      <c r="H3240" s="13" t="b">
        <v>0</v>
      </c>
      <c r="I3240" s="13" t="b">
        <f>IF(COUNTIF([1]!Form_Responses1[[#All],[Instagram account
(ex. idenel_official - Do not put "@")]], LOWER(A3240)) &gt; 0, TRUE, FALSE)</f>
        <v>0</v>
      </c>
      <c r="J3240" s="14"/>
      <c r="K3240" s="11"/>
      <c r="L3240" s="13" t="b">
        <v>0</v>
      </c>
      <c r="M3240" s="13" t="b">
        <v>0</v>
      </c>
      <c r="N3240" s="11"/>
      <c r="O3240" s="12" t="str">
        <f>IF(ISBLANK(Table1[[#This Row],[예약일(확정)]]),"",Table1[[#This Row],[예약일(확정)]]+7)</f>
        <v/>
      </c>
      <c r="P3240" s="11"/>
      <c r="Q3240" s="11"/>
      <c r="R3240" s="11"/>
      <c r="S3240" s="11"/>
      <c r="T3240" s="11"/>
      <c r="U3240" s="10"/>
    </row>
    <row r="3241" spans="1:21" ht="17">
      <c r="A3241" s="47" t="s">
        <v>994</v>
      </c>
      <c r="B3241" s="26" t="str">
        <f>"https://www.instagram.com/"&amp;A3241</f>
        <v>https://www.instagram.com/araxchun</v>
      </c>
      <c r="C3241" s="25"/>
      <c r="D3241" s="24" t="s">
        <v>4</v>
      </c>
      <c r="E3241" s="20" t="str">
        <f ca="1">IF(AND(J3241&lt;&gt;"", O3241&lt;&gt;"", TODAY() &gt; O3241, N3241=""), "포스팅 지연",
IF(N3241&lt;&gt;"", "포스팅 완료",
IF(M3241=TRUE, "시술 완료",
IF(L3241=TRUE, "콘텐츠 가이드 전송",
IF(NOT(ISBLANK(J3241)), "예약 확정",
IF(I3241=TRUE, "구글폼 회신",
IF(H3241=TRUE, "구글폼 전송",
IF(G3241=TRUE, "거절",
IF(F3241=TRUE, "회신 수신",
"태핑 완료 회신대기")))))
))))</f>
        <v>태핑 완료 회신대기</v>
      </c>
      <c r="F3241" s="22" t="b">
        <v>0</v>
      </c>
      <c r="G3241" s="22" t="b">
        <v>0</v>
      </c>
      <c r="H3241" s="22" t="b">
        <v>0</v>
      </c>
      <c r="I3241" s="22" t="b">
        <f>IF(COUNTIF([1]!Form_Responses1[[#All],[Instagram account
(ex. idenel_official - Do not put "@")]], LOWER(A3241)) &gt; 0, TRUE, FALSE)</f>
        <v>0</v>
      </c>
      <c r="J3241" s="23"/>
      <c r="K3241" s="20"/>
      <c r="L3241" s="22" t="b">
        <v>0</v>
      </c>
      <c r="M3241" s="22" t="b">
        <v>0</v>
      </c>
      <c r="N3241" s="20"/>
      <c r="O3241" s="21" t="str">
        <f>IF(ISBLANK(Table1[[#This Row],[예약일(확정)]]),"",Table1[[#This Row],[예약일(확정)]]+7)</f>
        <v/>
      </c>
      <c r="P3241" s="20"/>
      <c r="Q3241" s="20"/>
      <c r="R3241" s="20"/>
      <c r="S3241" s="20"/>
      <c r="T3241" s="20"/>
      <c r="U3241" s="19"/>
    </row>
    <row r="3242" spans="1:21" ht="17">
      <c r="A3242" s="46" t="s">
        <v>993</v>
      </c>
      <c r="B3242" s="17" t="str">
        <f>"https://www.instagram.com/"&amp;A3242</f>
        <v>https://www.instagram.com/lold.kc</v>
      </c>
      <c r="C3242" s="16"/>
      <c r="D3242" s="15" t="s">
        <v>4</v>
      </c>
      <c r="E3242" s="11" t="str">
        <f ca="1">IF(AND(J3242&lt;&gt;"", O3242&lt;&gt;"", TODAY() &gt; O3242, N3242=""), "포스팅 지연",
IF(N3242&lt;&gt;"", "포스팅 완료",
IF(M3242=TRUE, "시술 완료",
IF(L3242=TRUE, "콘텐츠 가이드 전송",
IF(NOT(ISBLANK(J3242)), "예약 확정",
IF(I3242=TRUE, "구글폼 회신",
IF(H3242=TRUE, "구글폼 전송",
IF(G3242=TRUE, "거절",
IF(F3242=TRUE, "회신 수신",
"태핑 완료 회신대기")))))
))))</f>
        <v>태핑 완료 회신대기</v>
      </c>
      <c r="F3242" s="13" t="b">
        <v>0</v>
      </c>
      <c r="G3242" s="13" t="b">
        <v>0</v>
      </c>
      <c r="H3242" s="13" t="b">
        <v>0</v>
      </c>
      <c r="I3242" s="13" t="b">
        <f>IF(COUNTIF([1]!Form_Responses1[[#All],[Instagram account
(ex. idenel_official - Do not put "@")]], LOWER(A3242)) &gt; 0, TRUE, FALSE)</f>
        <v>0</v>
      </c>
      <c r="J3242" s="14"/>
      <c r="K3242" s="11"/>
      <c r="L3242" s="13" t="b">
        <v>0</v>
      </c>
      <c r="M3242" s="13" t="b">
        <v>0</v>
      </c>
      <c r="N3242" s="11"/>
      <c r="O3242" s="12" t="str">
        <f>IF(ISBLANK(Table1[[#This Row],[예약일(확정)]]),"",Table1[[#This Row],[예약일(확정)]]+7)</f>
        <v/>
      </c>
      <c r="P3242" s="11"/>
      <c r="Q3242" s="11"/>
      <c r="R3242" s="11"/>
      <c r="S3242" s="11"/>
      <c r="T3242" s="11"/>
      <c r="U3242" s="10"/>
    </row>
    <row r="3243" spans="1:21" ht="17">
      <c r="A3243" s="47" t="s">
        <v>992</v>
      </c>
      <c r="B3243" s="51" t="str">
        <f>"https://www.instagram.com/"&amp;A3243</f>
        <v>https://www.instagram.com/lera_twins_korea</v>
      </c>
      <c r="C3243" s="50"/>
      <c r="D3243" s="24" t="s">
        <v>4</v>
      </c>
      <c r="E3243" s="20" t="str">
        <f ca="1">IF(AND(J3243&lt;&gt;"", O3243&lt;&gt;"", TODAY() &gt; O3243, N3243=""), "포스팅 지연",
IF(N3243&lt;&gt;"", "포스팅 완료",
IF(M3243=TRUE, "시술 완료",
IF(L3243=TRUE, "콘텐츠 가이드 전송",
IF(NOT(ISBLANK(J3243)), "예약 확정",
IF(I3243=TRUE, "구글폼 회신",
IF(H3243=TRUE, "구글폼 전송",
IF(G3243=TRUE, "거절",
IF(F3243=TRUE, "회신 수신",
"태핑 완료 회신대기")))))
))))</f>
        <v>회신 수신</v>
      </c>
      <c r="F3243" s="22" t="b">
        <v>1</v>
      </c>
      <c r="G3243" s="22" t="b">
        <v>0</v>
      </c>
      <c r="H3243" s="22" t="b">
        <v>0</v>
      </c>
      <c r="I3243" s="22" t="b">
        <f>IF(COUNTIF([1]!Form_Responses1[[#All],[Instagram account
(ex. idenel_official - Do not put "@")]], LOWER(A3243)) &gt; 0, TRUE, FALSE)</f>
        <v>0</v>
      </c>
      <c r="J3243" s="23"/>
      <c r="K3243" s="20"/>
      <c r="L3243" s="22" t="b">
        <v>0</v>
      </c>
      <c r="M3243" s="22" t="b">
        <v>0</v>
      </c>
      <c r="N3243" s="20"/>
      <c r="O3243" s="21" t="str">
        <f>IF(ISBLANK(Table1[[#This Row],[예약일(확정)]]),"",Table1[[#This Row],[예약일(확정)]]+7)</f>
        <v/>
      </c>
      <c r="P3243" s="20"/>
      <c r="Q3243" s="20"/>
      <c r="R3243" s="20"/>
      <c r="S3243" s="20"/>
      <c r="T3243" s="20"/>
      <c r="U3243" s="19"/>
    </row>
    <row r="3244" spans="1:21" ht="17">
      <c r="A3244" s="46" t="s">
        <v>991</v>
      </c>
      <c r="B3244" s="49" t="str">
        <f>"https://www.instagram.com/"&amp;A3244</f>
        <v>https://www.instagram.com/melissa_vati_</v>
      </c>
      <c r="C3244" s="48"/>
      <c r="D3244" s="15" t="s">
        <v>4</v>
      </c>
      <c r="E3244" s="11" t="str">
        <f ca="1">IF(AND(J3244&lt;&gt;"", O3244&lt;&gt;"", TODAY() &gt; O3244, N3244=""), "포스팅 지연",
IF(N3244&lt;&gt;"", "포스팅 완료",
IF(M3244=TRUE, "시술 완료",
IF(L3244=TRUE, "콘텐츠 가이드 전송",
IF(NOT(ISBLANK(J3244)), "예약 확정",
IF(I3244=TRUE, "구글폼 회신",
IF(H3244=TRUE, "구글폼 전송",
IF(G3244=TRUE, "거절",
IF(F3244=TRUE, "회신 수신",
"태핑 완료 회신대기")))))
))))</f>
        <v>태핑 완료 회신대기</v>
      </c>
      <c r="F3244" s="13" t="b">
        <v>0</v>
      </c>
      <c r="G3244" s="13" t="b">
        <v>0</v>
      </c>
      <c r="H3244" s="13" t="b">
        <v>0</v>
      </c>
      <c r="I3244" s="13" t="b">
        <f>IF(COUNTIF([1]!Form_Responses1[[#All],[Instagram account
(ex. idenel_official - Do not put "@")]], LOWER(A3244)) &gt; 0, TRUE, FALSE)</f>
        <v>0</v>
      </c>
      <c r="J3244" s="14"/>
      <c r="K3244" s="11"/>
      <c r="L3244" s="13" t="b">
        <v>0</v>
      </c>
      <c r="M3244" s="13" t="b">
        <v>0</v>
      </c>
      <c r="N3244" s="11"/>
      <c r="O3244" s="12" t="str">
        <f>IF(ISBLANK(Table1[[#This Row],[예약일(확정)]]),"",Table1[[#This Row],[예약일(확정)]]+7)</f>
        <v/>
      </c>
      <c r="P3244" s="11"/>
      <c r="Q3244" s="11"/>
      <c r="R3244" s="11"/>
      <c r="S3244" s="11"/>
      <c r="T3244" s="11"/>
      <c r="U3244" s="10"/>
    </row>
    <row r="3245" spans="1:21" ht="17">
      <c r="A3245" s="47" t="s">
        <v>990</v>
      </c>
      <c r="B3245" s="26" t="str">
        <f>"https://www.instagram.com/"&amp;A3245</f>
        <v>https://www.instagram.com/teuidaapp</v>
      </c>
      <c r="C3245" s="25"/>
      <c r="D3245" s="24" t="s">
        <v>4</v>
      </c>
      <c r="E3245" s="20" t="str">
        <f ca="1">IF(AND(J3245&lt;&gt;"", O3245&lt;&gt;"", TODAY() &gt; O3245, N3245=""), "포스팅 지연",
IF(N3245&lt;&gt;"", "포스팅 완료",
IF(M3245=TRUE, "시술 완료",
IF(L3245=TRUE, "콘텐츠 가이드 전송",
IF(NOT(ISBLANK(J3245)), "예약 확정",
IF(I3245=TRUE, "구글폼 회신",
IF(H3245=TRUE, "구글폼 전송",
IF(G3245=TRUE, "거절",
IF(F3245=TRUE, "회신 수신",
"태핑 완료 회신대기")))))
))))</f>
        <v>태핑 완료 회신대기</v>
      </c>
      <c r="F3245" s="22" t="b">
        <v>0</v>
      </c>
      <c r="G3245" s="22" t="b">
        <v>0</v>
      </c>
      <c r="H3245" s="22" t="b">
        <v>0</v>
      </c>
      <c r="I3245" s="22" t="b">
        <f>IF(COUNTIF([1]!Form_Responses1[[#All],[Instagram account
(ex. idenel_official - Do not put "@")]], LOWER(A3245)) &gt; 0, TRUE, FALSE)</f>
        <v>0</v>
      </c>
      <c r="J3245" s="23"/>
      <c r="K3245" s="20"/>
      <c r="L3245" s="22" t="b">
        <v>0</v>
      </c>
      <c r="M3245" s="22" t="b">
        <v>0</v>
      </c>
      <c r="N3245" s="20"/>
      <c r="O3245" s="21" t="str">
        <f>IF(ISBLANK(Table1[[#This Row],[예약일(확정)]]),"",Table1[[#This Row],[예약일(확정)]]+7)</f>
        <v/>
      </c>
      <c r="P3245" s="20"/>
      <c r="Q3245" s="20"/>
      <c r="R3245" s="20"/>
      <c r="S3245" s="20"/>
      <c r="T3245" s="20"/>
      <c r="U3245" s="19"/>
    </row>
    <row r="3246" spans="1:21" ht="17">
      <c r="A3246" s="46" t="s">
        <v>989</v>
      </c>
      <c r="B3246" s="49" t="str">
        <f>"https://www.instagram.com/"&amp;A3246</f>
        <v>https://www.instagram.com/nandini_kukreti</v>
      </c>
      <c r="C3246" s="48"/>
      <c r="D3246" s="15" t="s">
        <v>4</v>
      </c>
      <c r="E3246" s="11" t="str">
        <f ca="1">IF(AND(J3246&lt;&gt;"", O3246&lt;&gt;"", TODAY() &gt; O3246, N3246=""), "포스팅 지연",
IF(N3246&lt;&gt;"", "포스팅 완료",
IF(M3246=TRUE, "시술 완료",
IF(L3246=TRUE, "콘텐츠 가이드 전송",
IF(NOT(ISBLANK(J3246)), "예약 확정",
IF(I3246=TRUE, "구글폼 회신",
IF(H3246=TRUE, "구글폼 전송",
IF(G3246=TRUE, "거절",
IF(F3246=TRUE, "회신 수신",
"태핑 완료 회신대기")))))
))))</f>
        <v>태핑 완료 회신대기</v>
      </c>
      <c r="F3246" s="13" t="b">
        <v>0</v>
      </c>
      <c r="G3246" s="13" t="b">
        <v>0</v>
      </c>
      <c r="H3246" s="13" t="b">
        <v>0</v>
      </c>
      <c r="I3246" s="13" t="b">
        <f>IF(COUNTIF([1]!Form_Responses1[[#All],[Instagram account
(ex. idenel_official - Do not put "@")]], LOWER(A3246)) &gt; 0, TRUE, FALSE)</f>
        <v>0</v>
      </c>
      <c r="J3246" s="14"/>
      <c r="K3246" s="11"/>
      <c r="L3246" s="13" t="b">
        <v>0</v>
      </c>
      <c r="M3246" s="13" t="b">
        <v>0</v>
      </c>
      <c r="N3246" s="11"/>
      <c r="O3246" s="12" t="str">
        <f>IF(ISBLANK(Table1[[#This Row],[예약일(확정)]]),"",Table1[[#This Row],[예약일(확정)]]+7)</f>
        <v/>
      </c>
      <c r="P3246" s="11"/>
      <c r="Q3246" s="11"/>
      <c r="R3246" s="11"/>
      <c r="S3246" s="11"/>
      <c r="T3246" s="11"/>
      <c r="U3246" s="10"/>
    </row>
    <row r="3247" spans="1:21" ht="17">
      <c r="A3247" s="47" t="s">
        <v>988</v>
      </c>
      <c r="B3247" s="51" t="str">
        <f>"https://www.instagram.com/"&amp;A3247</f>
        <v>https://www.instagram.com/globaldiariess</v>
      </c>
      <c r="C3247" s="50"/>
      <c r="D3247" s="24" t="s">
        <v>4</v>
      </c>
      <c r="E3247" s="20" t="str">
        <f ca="1">IF(AND(J3247&lt;&gt;"", O3247&lt;&gt;"", TODAY() &gt; O3247, N3247=""), "포스팅 지연",
IF(N3247&lt;&gt;"", "포스팅 완료",
IF(M3247=TRUE, "시술 완료",
IF(L3247=TRUE, "콘텐츠 가이드 전송",
IF(NOT(ISBLANK(J3247)), "예약 확정",
IF(I3247=TRUE, "구글폼 회신",
IF(H3247=TRUE, "구글폼 전송",
IF(G3247=TRUE, "거절",
IF(F3247=TRUE, "회신 수신",
"태핑 완료 회신대기")))))
))))</f>
        <v>태핑 완료 회신대기</v>
      </c>
      <c r="F3247" s="22" t="b">
        <v>0</v>
      </c>
      <c r="G3247" s="22" t="b">
        <v>0</v>
      </c>
      <c r="H3247" s="22" t="b">
        <v>0</v>
      </c>
      <c r="I3247" s="22" t="b">
        <f>IF(COUNTIF([1]!Form_Responses1[[#All],[Instagram account
(ex. idenel_official - Do not put "@")]], LOWER(A3247)) &gt; 0, TRUE, FALSE)</f>
        <v>0</v>
      </c>
      <c r="J3247" s="23"/>
      <c r="K3247" s="20"/>
      <c r="L3247" s="22" t="b">
        <v>0</v>
      </c>
      <c r="M3247" s="22" t="b">
        <v>0</v>
      </c>
      <c r="N3247" s="20"/>
      <c r="O3247" s="21" t="str">
        <f>IF(ISBLANK(Table1[[#This Row],[예약일(확정)]]),"",Table1[[#This Row],[예약일(확정)]]+7)</f>
        <v/>
      </c>
      <c r="P3247" s="20"/>
      <c r="Q3247" s="20"/>
      <c r="R3247" s="20"/>
      <c r="S3247" s="20"/>
      <c r="T3247" s="20"/>
      <c r="U3247" s="19"/>
    </row>
    <row r="3248" spans="1:21" ht="17">
      <c r="A3248" s="46" t="s">
        <v>987</v>
      </c>
      <c r="B3248" s="49" t="str">
        <f>"https://www.instagram.com/"&amp;A3248</f>
        <v>https://www.instagram.com/jeremiahykim</v>
      </c>
      <c r="C3248" s="48"/>
      <c r="D3248" s="15" t="s">
        <v>4</v>
      </c>
      <c r="E3248" s="11" t="str">
        <f ca="1">IF(AND(J3248&lt;&gt;"", O3248&lt;&gt;"", TODAY() &gt; O3248, N3248=""), "포스팅 지연",
IF(N3248&lt;&gt;"", "포스팅 완료",
IF(M3248=TRUE, "시술 완료",
IF(L3248=TRUE, "콘텐츠 가이드 전송",
IF(NOT(ISBLANK(J3248)), "예약 확정",
IF(I3248=TRUE, "구글폼 회신",
IF(H3248=TRUE, "구글폼 전송",
IF(G3248=TRUE, "거절",
IF(F3248=TRUE, "회신 수신",
"태핑 완료 회신대기")))))
))))</f>
        <v>태핑 완료 회신대기</v>
      </c>
      <c r="F3248" s="13" t="b">
        <v>0</v>
      </c>
      <c r="G3248" s="13" t="b">
        <v>0</v>
      </c>
      <c r="H3248" s="13" t="b">
        <v>0</v>
      </c>
      <c r="I3248" s="13" t="b">
        <f>IF(COUNTIF([1]!Form_Responses1[[#All],[Instagram account
(ex. idenel_official - Do not put "@")]], LOWER(A3248)) &gt; 0, TRUE, FALSE)</f>
        <v>0</v>
      </c>
      <c r="J3248" s="14"/>
      <c r="K3248" s="11"/>
      <c r="L3248" s="13" t="b">
        <v>0</v>
      </c>
      <c r="M3248" s="13" t="b">
        <v>0</v>
      </c>
      <c r="N3248" s="11"/>
      <c r="O3248" s="12" t="str">
        <f>IF(ISBLANK(Table1[[#This Row],[예약일(확정)]]),"",Table1[[#This Row],[예약일(확정)]]+7)</f>
        <v/>
      </c>
      <c r="P3248" s="11"/>
      <c r="Q3248" s="11"/>
      <c r="R3248" s="11"/>
      <c r="S3248" s="11"/>
      <c r="T3248" s="11"/>
      <c r="U3248" s="10"/>
    </row>
    <row r="3249" spans="1:21" ht="17">
      <c r="A3249" s="47" t="s">
        <v>986</v>
      </c>
      <c r="B3249" s="26" t="str">
        <f>"https://www.instagram.com/"&amp;A3249</f>
        <v>https://www.instagram.com/justjam888</v>
      </c>
      <c r="C3249" s="25"/>
      <c r="D3249" s="24" t="s">
        <v>4</v>
      </c>
      <c r="E3249" s="20" t="str">
        <f ca="1">IF(AND(J3249&lt;&gt;"", O3249&lt;&gt;"", TODAY() &gt; O3249, N3249=""), "포스팅 지연",
IF(N3249&lt;&gt;"", "포스팅 완료",
IF(M3249=TRUE, "시술 완료",
IF(L3249=TRUE, "콘텐츠 가이드 전송",
IF(NOT(ISBLANK(J3249)), "예약 확정",
IF(I3249=TRUE, "구글폼 회신",
IF(H3249=TRUE, "구글폼 전송",
IF(G3249=TRUE, "거절",
IF(F3249=TRUE, "회신 수신",
"태핑 완료 회신대기")))))
))))</f>
        <v>태핑 완료 회신대기</v>
      </c>
      <c r="F3249" s="22" t="b">
        <v>0</v>
      </c>
      <c r="G3249" s="22" t="b">
        <v>0</v>
      </c>
      <c r="H3249" s="22" t="b">
        <v>0</v>
      </c>
      <c r="I3249" s="22" t="b">
        <f>IF(COUNTIF([1]!Form_Responses1[[#All],[Instagram account
(ex. idenel_official - Do not put "@")]], LOWER(A3249)) &gt; 0, TRUE, FALSE)</f>
        <v>0</v>
      </c>
      <c r="J3249" s="23"/>
      <c r="K3249" s="20"/>
      <c r="L3249" s="22" t="b">
        <v>0</v>
      </c>
      <c r="M3249" s="22" t="b">
        <v>0</v>
      </c>
      <c r="N3249" s="20"/>
      <c r="O3249" s="21" t="str">
        <f>IF(ISBLANK(Table1[[#This Row],[예약일(확정)]]),"",Table1[[#This Row],[예약일(확정)]]+7)</f>
        <v/>
      </c>
      <c r="P3249" s="20"/>
      <c r="Q3249" s="20"/>
      <c r="R3249" s="20"/>
      <c r="S3249" s="20"/>
      <c r="T3249" s="20"/>
      <c r="U3249" s="19"/>
    </row>
    <row r="3250" spans="1:21" ht="17">
      <c r="A3250" s="46" t="s">
        <v>985</v>
      </c>
      <c r="B3250" s="49" t="str">
        <f>"https://www.instagram.com/"&amp;A3250</f>
        <v>https://www.instagram.com/bbbestie</v>
      </c>
      <c r="C3250" s="48"/>
      <c r="D3250" s="15" t="s">
        <v>4</v>
      </c>
      <c r="E3250" s="11" t="str">
        <f ca="1">IF(AND(J3250&lt;&gt;"", O3250&lt;&gt;"", TODAY() &gt; O3250, N3250=""), "포스팅 지연",
IF(N3250&lt;&gt;"", "포스팅 완료",
IF(M3250=TRUE, "시술 완료",
IF(L3250=TRUE, "콘텐츠 가이드 전송",
IF(NOT(ISBLANK(J3250)), "예약 확정",
IF(I3250=TRUE, "구글폼 회신",
IF(H3250=TRUE, "구글폼 전송",
IF(G3250=TRUE, "거절",
IF(F3250=TRUE, "회신 수신",
"태핑 완료 회신대기")))))
))))</f>
        <v>태핑 완료 회신대기</v>
      </c>
      <c r="F3250" s="13" t="b">
        <v>0</v>
      </c>
      <c r="G3250" s="13" t="b">
        <v>0</v>
      </c>
      <c r="H3250" s="13" t="b">
        <v>0</v>
      </c>
      <c r="I3250" s="13" t="b">
        <f>IF(COUNTIF([1]!Form_Responses1[[#All],[Instagram account
(ex. idenel_official - Do not put "@")]], LOWER(A3250)) &gt; 0, TRUE, FALSE)</f>
        <v>0</v>
      </c>
      <c r="J3250" s="14"/>
      <c r="K3250" s="11"/>
      <c r="L3250" s="13" t="b">
        <v>0</v>
      </c>
      <c r="M3250" s="13" t="b">
        <v>0</v>
      </c>
      <c r="N3250" s="11"/>
      <c r="O3250" s="12" t="str">
        <f>IF(ISBLANK(Table1[[#This Row],[예약일(확정)]]),"",Table1[[#This Row],[예약일(확정)]]+7)</f>
        <v/>
      </c>
      <c r="P3250" s="11"/>
      <c r="Q3250" s="11"/>
      <c r="R3250" s="11"/>
      <c r="S3250" s="11"/>
      <c r="T3250" s="11"/>
      <c r="U3250" s="10"/>
    </row>
    <row r="3251" spans="1:21" ht="17">
      <c r="A3251" s="47" t="s">
        <v>984</v>
      </c>
      <c r="B3251" s="51" t="str">
        <f>"https://www.instagram.com/"&amp;A3251</f>
        <v>https://www.instagram.com/amaan.in.korea</v>
      </c>
      <c r="C3251" s="50"/>
      <c r="D3251" s="24" t="s">
        <v>4</v>
      </c>
      <c r="E3251" s="20" t="str">
        <f ca="1">IF(AND(J3251&lt;&gt;"", O3251&lt;&gt;"", TODAY() &gt; O3251, N3251=""), "포스팅 지연",
IF(N3251&lt;&gt;"", "포스팅 완료",
IF(M3251=TRUE, "시술 완료",
IF(L3251=TRUE, "콘텐츠 가이드 전송",
IF(NOT(ISBLANK(J3251)), "예약 확정",
IF(I3251=TRUE, "구글폼 회신",
IF(H3251=TRUE, "구글폼 전송",
IF(G3251=TRUE, "거절",
IF(F3251=TRUE, "회신 수신",
"태핑 완료 회신대기")))))
))))</f>
        <v>태핑 완료 회신대기</v>
      </c>
      <c r="F3251" s="22" t="b">
        <v>0</v>
      </c>
      <c r="G3251" s="22" t="b">
        <v>0</v>
      </c>
      <c r="H3251" s="22" t="b">
        <v>0</v>
      </c>
      <c r="I3251" s="22" t="b">
        <f>IF(COUNTIF([1]!Form_Responses1[[#All],[Instagram account
(ex. idenel_official - Do not put "@")]], LOWER(A3251)) &gt; 0, TRUE, FALSE)</f>
        <v>0</v>
      </c>
      <c r="J3251" s="23"/>
      <c r="K3251" s="20"/>
      <c r="L3251" s="22" t="b">
        <v>0</v>
      </c>
      <c r="M3251" s="22" t="b">
        <v>0</v>
      </c>
      <c r="N3251" s="20"/>
      <c r="O3251" s="21" t="str">
        <f>IF(ISBLANK(Table1[[#This Row],[예약일(확정)]]),"",Table1[[#This Row],[예약일(확정)]]+7)</f>
        <v/>
      </c>
      <c r="P3251" s="20"/>
      <c r="Q3251" s="20"/>
      <c r="R3251" s="20"/>
      <c r="S3251" s="20"/>
      <c r="T3251" s="20"/>
      <c r="U3251" s="19"/>
    </row>
    <row r="3252" spans="1:21" ht="17">
      <c r="A3252" s="46" t="s">
        <v>983</v>
      </c>
      <c r="B3252" s="49" t="str">
        <f>"https://www.instagram.com/"&amp;A3252</f>
        <v>https://www.instagram.com/lola_abdurazzakova</v>
      </c>
      <c r="C3252" s="48"/>
      <c r="D3252" s="15" t="s">
        <v>4</v>
      </c>
      <c r="E3252" s="11" t="str">
        <f ca="1">IF(AND(J3252&lt;&gt;"", O3252&lt;&gt;"", TODAY() &gt; O3252, N3252=""), "포스팅 지연",
IF(N3252&lt;&gt;"", "포스팅 완료",
IF(M3252=TRUE, "시술 완료",
IF(L3252=TRUE, "콘텐츠 가이드 전송",
IF(NOT(ISBLANK(J3252)), "예약 확정",
IF(I3252=TRUE, "구글폼 회신",
IF(H3252=TRUE, "구글폼 전송",
IF(G3252=TRUE, "거절",
IF(F3252=TRUE, "회신 수신",
"태핑 완료 회신대기")))))
))))</f>
        <v>회신 수신</v>
      </c>
      <c r="F3252" s="13" t="b">
        <v>1</v>
      </c>
      <c r="G3252" s="13" t="b">
        <v>0</v>
      </c>
      <c r="H3252" s="13" t="b">
        <v>0</v>
      </c>
      <c r="I3252" s="13" t="b">
        <f>IF(COUNTIF([1]!Form_Responses1[[#All],[Instagram account
(ex. idenel_official - Do not put "@")]], LOWER(A3252)) &gt; 0, TRUE, FALSE)</f>
        <v>0</v>
      </c>
      <c r="J3252" s="14"/>
      <c r="K3252" s="11"/>
      <c r="L3252" s="13" t="b">
        <v>0</v>
      </c>
      <c r="M3252" s="13" t="b">
        <v>0</v>
      </c>
      <c r="N3252" s="11"/>
      <c r="O3252" s="12" t="str">
        <f>IF(ISBLANK(Table1[[#This Row],[예약일(확정)]]),"",Table1[[#This Row],[예약일(확정)]]+7)</f>
        <v/>
      </c>
      <c r="P3252" s="11"/>
      <c r="Q3252" s="11"/>
      <c r="R3252" s="11"/>
      <c r="S3252" s="11"/>
      <c r="T3252" s="11"/>
      <c r="U3252" s="10"/>
    </row>
    <row r="3253" spans="1:21" ht="17">
      <c r="A3253" s="47" t="s">
        <v>982</v>
      </c>
      <c r="B3253" s="51" t="str">
        <f>"https://www.instagram.com/"&amp;A3253</f>
        <v>https://www.instagram.com/7dyl16._</v>
      </c>
      <c r="C3253" s="50"/>
      <c r="D3253" s="24" t="s">
        <v>4</v>
      </c>
      <c r="E3253" s="20" t="str">
        <f ca="1">IF(AND(J3253&lt;&gt;"", O3253&lt;&gt;"", TODAY() &gt; O3253, N3253=""), "포스팅 지연",
IF(N3253&lt;&gt;"", "포스팅 완료",
IF(M3253=TRUE, "시술 완료",
IF(L3253=TRUE, "콘텐츠 가이드 전송",
IF(NOT(ISBLANK(J3253)), "예약 확정",
IF(I3253=TRUE, "구글폼 회신",
IF(H3253=TRUE, "구글폼 전송",
IF(G3253=TRUE, "거절",
IF(F3253=TRUE, "회신 수신",
"태핑 완료 회신대기")))))
))))</f>
        <v>태핑 완료 회신대기</v>
      </c>
      <c r="F3253" s="22" t="b">
        <v>0</v>
      </c>
      <c r="G3253" s="22" t="b">
        <v>0</v>
      </c>
      <c r="H3253" s="22" t="b">
        <v>0</v>
      </c>
      <c r="I3253" s="22" t="b">
        <f>IF(COUNTIF([1]!Form_Responses1[[#All],[Instagram account
(ex. idenel_official - Do not put "@")]], LOWER(A3253)) &gt; 0, TRUE, FALSE)</f>
        <v>0</v>
      </c>
      <c r="J3253" s="23"/>
      <c r="K3253" s="20"/>
      <c r="L3253" s="22" t="b">
        <v>0</v>
      </c>
      <c r="M3253" s="22" t="b">
        <v>0</v>
      </c>
      <c r="N3253" s="20"/>
      <c r="O3253" s="21" t="str">
        <f>IF(ISBLANK(Table1[[#This Row],[예약일(확정)]]),"",Table1[[#This Row],[예약일(확정)]]+7)</f>
        <v/>
      </c>
      <c r="P3253" s="20"/>
      <c r="Q3253" s="20"/>
      <c r="R3253" s="20"/>
      <c r="S3253" s="20"/>
      <c r="T3253" s="20"/>
      <c r="U3253" s="19"/>
    </row>
    <row r="3254" spans="1:21" ht="17">
      <c r="A3254" s="46" t="s">
        <v>981</v>
      </c>
      <c r="B3254" s="17" t="str">
        <f>"https://www.instagram.com/"&amp;A3254</f>
        <v>https://www.instagram.com/profhannahjun</v>
      </c>
      <c r="C3254" s="16"/>
      <c r="D3254" s="15" t="s">
        <v>4</v>
      </c>
      <c r="E3254" s="11" t="str">
        <f ca="1">IF(AND(J3254&lt;&gt;"", O3254&lt;&gt;"", TODAY() &gt; O3254, N3254=""), "포스팅 지연",
IF(N3254&lt;&gt;"", "포스팅 완료",
IF(M3254=TRUE, "시술 완료",
IF(L3254=TRUE, "콘텐츠 가이드 전송",
IF(NOT(ISBLANK(J3254)), "예약 확정",
IF(I3254=TRUE, "구글폼 회신",
IF(H3254=TRUE, "구글폼 전송",
IF(G3254=TRUE, "거절",
IF(F3254=TRUE, "회신 수신",
"태핑 완료 회신대기")))))
))))</f>
        <v>태핑 완료 회신대기</v>
      </c>
      <c r="F3254" s="13" t="b">
        <v>0</v>
      </c>
      <c r="G3254" s="13" t="b">
        <v>0</v>
      </c>
      <c r="H3254" s="13" t="b">
        <v>0</v>
      </c>
      <c r="I3254" s="13" t="b">
        <f>IF(COUNTIF([1]!Form_Responses1[[#All],[Instagram account
(ex. idenel_official - Do not put "@")]], LOWER(A3254)) &gt; 0, TRUE, FALSE)</f>
        <v>0</v>
      </c>
      <c r="J3254" s="14"/>
      <c r="K3254" s="11"/>
      <c r="L3254" s="13" t="b">
        <v>0</v>
      </c>
      <c r="M3254" s="13" t="b">
        <v>0</v>
      </c>
      <c r="N3254" s="11"/>
      <c r="O3254" s="12" t="str">
        <f>IF(ISBLANK(Table1[[#This Row],[예약일(확정)]]),"",Table1[[#This Row],[예약일(확정)]]+7)</f>
        <v/>
      </c>
      <c r="P3254" s="11"/>
      <c r="Q3254" s="11"/>
      <c r="R3254" s="11"/>
      <c r="S3254" s="11"/>
      <c r="T3254" s="11"/>
      <c r="U3254" s="10"/>
    </row>
    <row r="3255" spans="1:21" ht="17">
      <c r="A3255" s="47" t="s">
        <v>980</v>
      </c>
      <c r="B3255" s="51" t="str">
        <f>"https://www.instagram.com/"&amp;A3255</f>
        <v>https://www.instagram.com/stylekorean_in</v>
      </c>
      <c r="C3255" s="50"/>
      <c r="D3255" s="24" t="s">
        <v>4</v>
      </c>
      <c r="E3255" s="20" t="str">
        <f ca="1">IF(AND(J3255&lt;&gt;"", O3255&lt;&gt;"", TODAY() &gt; O3255, N3255=""), "포스팅 지연",
IF(N3255&lt;&gt;"", "포스팅 완료",
IF(M3255=TRUE, "시술 완료",
IF(L3255=TRUE, "콘텐츠 가이드 전송",
IF(NOT(ISBLANK(J3255)), "예약 확정",
IF(I3255=TRUE, "구글폼 회신",
IF(H3255=TRUE, "구글폼 전송",
IF(G3255=TRUE, "거절",
IF(F3255=TRUE, "회신 수신",
"태핑 완료 회신대기")))))
))))</f>
        <v>태핑 완료 회신대기</v>
      </c>
      <c r="F3255" s="22" t="b">
        <v>0</v>
      </c>
      <c r="G3255" s="22" t="b">
        <v>0</v>
      </c>
      <c r="H3255" s="22" t="b">
        <v>0</v>
      </c>
      <c r="I3255" s="22" t="b">
        <f>IF(COUNTIF([1]!Form_Responses1[[#All],[Instagram account
(ex. idenel_official - Do not put "@")]], LOWER(A3255)) &gt; 0, TRUE, FALSE)</f>
        <v>0</v>
      </c>
      <c r="J3255" s="23"/>
      <c r="K3255" s="20"/>
      <c r="L3255" s="22" t="b">
        <v>0</v>
      </c>
      <c r="M3255" s="22" t="b">
        <v>0</v>
      </c>
      <c r="N3255" s="20"/>
      <c r="O3255" s="21" t="str">
        <f>IF(ISBLANK(Table1[[#This Row],[예약일(확정)]]),"",Table1[[#This Row],[예약일(확정)]]+7)</f>
        <v/>
      </c>
      <c r="P3255" s="20"/>
      <c r="Q3255" s="20"/>
      <c r="R3255" s="20"/>
      <c r="S3255" s="20"/>
      <c r="T3255" s="20"/>
      <c r="U3255" s="19"/>
    </row>
    <row r="3256" spans="1:21" ht="17">
      <c r="A3256" s="46" t="s">
        <v>979</v>
      </c>
      <c r="B3256" s="49" t="str">
        <f>"https://www.instagram.com/"&amp;A3256</f>
        <v>https://www.instagram.com/oidanax</v>
      </c>
      <c r="C3256" s="48"/>
      <c r="D3256" s="15" t="s">
        <v>4</v>
      </c>
      <c r="E3256" s="11" t="str">
        <f ca="1">IF(AND(J3256&lt;&gt;"", O3256&lt;&gt;"", TODAY() &gt; O3256, N3256=""), "포스팅 지연",
IF(N3256&lt;&gt;"", "포스팅 완료",
IF(M3256=TRUE, "시술 완료",
IF(L3256=TRUE, "콘텐츠 가이드 전송",
IF(NOT(ISBLANK(J3256)), "예약 확정",
IF(I3256=TRUE, "구글폼 회신",
IF(H3256=TRUE, "구글폼 전송",
IF(G3256=TRUE, "거절",
IF(F3256=TRUE, "회신 수신",
"태핑 완료 회신대기")))))
))))</f>
        <v>회신 수신</v>
      </c>
      <c r="F3256" s="13" t="b">
        <v>1</v>
      </c>
      <c r="G3256" s="13" t="b">
        <v>0</v>
      </c>
      <c r="H3256" s="13" t="b">
        <v>0</v>
      </c>
      <c r="I3256" s="13" t="b">
        <f>IF(COUNTIF([1]!Form_Responses1[[#All],[Instagram account
(ex. idenel_official - Do not put "@")]], LOWER(A3256)) &gt; 0, TRUE, FALSE)</f>
        <v>0</v>
      </c>
      <c r="J3256" s="14"/>
      <c r="K3256" s="11"/>
      <c r="L3256" s="13" t="b">
        <v>0</v>
      </c>
      <c r="M3256" s="13" t="b">
        <v>0</v>
      </c>
      <c r="N3256" s="11"/>
      <c r="O3256" s="12" t="str">
        <f>IF(ISBLANK(Table1[[#This Row],[예약일(확정)]]),"",Table1[[#This Row],[예약일(확정)]]+7)</f>
        <v/>
      </c>
      <c r="P3256" s="11"/>
      <c r="Q3256" s="11"/>
      <c r="R3256" s="11"/>
      <c r="S3256" s="11"/>
      <c r="T3256" s="11"/>
      <c r="U3256" s="10"/>
    </row>
    <row r="3257" spans="1:21" ht="17">
      <c r="A3257" s="47" t="s">
        <v>978</v>
      </c>
      <c r="B3257" s="26" t="str">
        <f>"https://www.instagram.com/"&amp;A3257</f>
        <v>https://www.instagram.com/_saurabhthapa_</v>
      </c>
      <c r="C3257" s="25"/>
      <c r="D3257" s="24" t="s">
        <v>2</v>
      </c>
      <c r="E3257" s="20" t="str">
        <f ca="1">IF(AND(J3257&lt;&gt;"", O3257&lt;&gt;"", TODAY() &gt; O3257, N3257=""), "포스팅 지연",
IF(N3257&lt;&gt;"", "포스팅 완료",
IF(M3257=TRUE, "시술 완료",
IF(L3257=TRUE, "콘텐츠 가이드 전송",
IF(NOT(ISBLANK(J3257)), "예약 확정",
IF(I3257=TRUE, "구글폼 회신",
IF(H3257=TRUE, "구글폼 전송",
IF(G3257=TRUE, "거절",
IF(F3257=TRUE, "회신 수신",
"태핑 완료 회신대기")))))
))))</f>
        <v>포스팅 완료</v>
      </c>
      <c r="F3257" s="22" t="b">
        <v>1</v>
      </c>
      <c r="G3257" s="22" t="b">
        <v>0</v>
      </c>
      <c r="H3257" s="22" t="b">
        <v>1</v>
      </c>
      <c r="I3257" s="22" t="b">
        <f>IF(COUNTIF([1]!Form_Responses1[[#All],[Instagram account
(ex. idenel_official - Do not put "@")]], LOWER(A3257)) &gt; 0, TRUE, FALSE)</f>
        <v>0</v>
      </c>
      <c r="J3257" s="23">
        <v>45896.458333333336</v>
      </c>
      <c r="K3257" s="20" t="s">
        <v>111</v>
      </c>
      <c r="L3257" s="22" t="b">
        <v>1</v>
      </c>
      <c r="M3257" s="22" t="b">
        <v>1</v>
      </c>
      <c r="N3257" s="33" t="s">
        <v>977</v>
      </c>
      <c r="O3257" s="21">
        <f>IF(ISBLANK(Table1[[#This Row],[예약일(확정)]]),"",Table1[[#This Row],[예약일(확정)]]+7)</f>
        <v>45903.458333333336</v>
      </c>
      <c r="P3257" s="20" t="s">
        <v>0</v>
      </c>
      <c r="Q3257" s="20"/>
      <c r="R3257" s="20"/>
      <c r="S3257" s="20"/>
      <c r="T3257" s="20"/>
      <c r="U3257" s="19"/>
    </row>
    <row r="3258" spans="1:21" ht="17">
      <c r="A3258" s="46" t="s">
        <v>976</v>
      </c>
      <c r="B3258" s="49" t="str">
        <f>"https://www.instagram.com/"&amp;A3258</f>
        <v>https://www.instagram.com/lenaluisaa</v>
      </c>
      <c r="C3258" s="48"/>
      <c r="D3258" s="15" t="s">
        <v>4</v>
      </c>
      <c r="E3258" s="11" t="str">
        <f ca="1">IF(AND(J3258&lt;&gt;"", O3258&lt;&gt;"", TODAY() &gt; O3258, N3258=""), "포스팅 지연",
IF(N3258&lt;&gt;"", "포스팅 완료",
IF(M3258=TRUE, "시술 완료",
IF(L3258=TRUE, "콘텐츠 가이드 전송",
IF(NOT(ISBLANK(J3258)), "예약 확정",
IF(I3258=TRUE, "구글폼 회신",
IF(H3258=TRUE, "구글폼 전송",
IF(G3258=TRUE, "거절",
IF(F3258=TRUE, "회신 수신",
"태핑 완료 회신대기")))))
))))</f>
        <v>태핑 완료 회신대기</v>
      </c>
      <c r="F3258" s="13" t="b">
        <v>0</v>
      </c>
      <c r="G3258" s="13" t="b">
        <v>0</v>
      </c>
      <c r="H3258" s="13" t="b">
        <v>0</v>
      </c>
      <c r="I3258" s="13" t="b">
        <f>IF(COUNTIF([1]!Form_Responses1[[#All],[Instagram account
(ex. idenel_official - Do not put "@")]], LOWER(A3258)) &gt; 0, TRUE, FALSE)</f>
        <v>0</v>
      </c>
      <c r="J3258" s="14"/>
      <c r="K3258" s="11"/>
      <c r="L3258" s="13" t="b">
        <v>0</v>
      </c>
      <c r="M3258" s="13" t="b">
        <v>0</v>
      </c>
      <c r="N3258" s="11"/>
      <c r="O3258" s="12" t="str">
        <f>IF(ISBLANK(Table1[[#This Row],[예약일(확정)]]),"",Table1[[#This Row],[예약일(확정)]]+7)</f>
        <v/>
      </c>
      <c r="P3258" s="11"/>
      <c r="Q3258" s="11"/>
      <c r="R3258" s="11"/>
      <c r="S3258" s="11"/>
      <c r="T3258" s="11"/>
      <c r="U3258" s="10"/>
    </row>
    <row r="3259" spans="1:21" ht="17">
      <c r="A3259" s="65" t="s">
        <v>975</v>
      </c>
      <c r="B3259" s="26" t="str">
        <f>"https://www.instagram.com/"&amp;A3259</f>
        <v>https://www.instagram.com/regita.pw</v>
      </c>
      <c r="C3259" s="25"/>
      <c r="D3259" s="24" t="s">
        <v>4</v>
      </c>
      <c r="E3259" s="20" t="str">
        <f ca="1">IF(AND(J3259&lt;&gt;"", O3259&lt;&gt;"", TODAY() &gt; O3259, N3259=""), "포스팅 지연",
IF(N3259&lt;&gt;"", "포스팅 완료",
IF(M3259=TRUE, "시술 완료",
IF(L3259=TRUE, "콘텐츠 가이드 전송",
IF(NOT(ISBLANK(J3259)), "예약 확정",
IF(I3259=TRUE, "구글폼 회신",
IF(H3259=TRUE, "구글폼 전송",
IF(G3259=TRUE, "거절",
IF(F3259=TRUE, "회신 수신",
"태핑 완료 회신대기")))))
))))</f>
        <v>예약 확정</v>
      </c>
      <c r="F3259" s="22" t="b">
        <v>1</v>
      </c>
      <c r="G3259" s="22" t="b">
        <v>0</v>
      </c>
      <c r="H3259" s="22" t="b">
        <v>1</v>
      </c>
      <c r="I3259" s="22" t="b">
        <f>IF(COUNTIF([1]!Form_Responses1[[#All],[Instagram account
(ex. idenel_official - Do not put "@")]], LOWER(A3259)) &gt; 0, TRUE, FALSE)</f>
        <v>0</v>
      </c>
      <c r="J3259" s="23">
        <v>45924.583333333336</v>
      </c>
      <c r="K3259" s="20" t="s">
        <v>111</v>
      </c>
      <c r="L3259" s="22" t="b">
        <v>0</v>
      </c>
      <c r="M3259" s="22" t="b">
        <v>0</v>
      </c>
      <c r="N3259" s="20"/>
      <c r="O3259" s="21">
        <f>IF(ISBLANK(Table1[[#This Row],[예약일(확정)]]),"",Table1[[#This Row],[예약일(확정)]]+7)</f>
        <v>45931.583333333336</v>
      </c>
      <c r="P3259" s="20" t="s">
        <v>0</v>
      </c>
      <c r="Q3259" s="20"/>
      <c r="R3259" s="20"/>
      <c r="S3259" s="20"/>
      <c r="T3259" s="20"/>
      <c r="U3259" s="19"/>
    </row>
    <row r="3260" spans="1:21" ht="17">
      <c r="A3260" s="46" t="s">
        <v>974</v>
      </c>
      <c r="B3260" s="49" t="str">
        <f>"https://www.instagram.com/"&amp;A3260</f>
        <v>https://www.instagram.com/hopemvu</v>
      </c>
      <c r="C3260" s="48"/>
      <c r="D3260" s="15" t="s">
        <v>4</v>
      </c>
      <c r="E3260" s="11" t="str">
        <f ca="1">IF(AND(J3260&lt;&gt;"", O3260&lt;&gt;"", TODAY() &gt; O3260, N3260=""), "포스팅 지연",
IF(N3260&lt;&gt;"", "포스팅 완료",
IF(M3260=TRUE, "시술 완료",
IF(L3260=TRUE, "콘텐츠 가이드 전송",
IF(NOT(ISBLANK(J3260)), "예약 확정",
IF(I3260=TRUE, "구글폼 회신",
IF(H3260=TRUE, "구글폼 전송",
IF(G3260=TRUE, "거절",
IF(F3260=TRUE, "회신 수신",
"태핑 완료 회신대기")))))
))))</f>
        <v>태핑 완료 회신대기</v>
      </c>
      <c r="F3260" s="13" t="b">
        <v>0</v>
      </c>
      <c r="G3260" s="13" t="b">
        <v>0</v>
      </c>
      <c r="H3260" s="13" t="b">
        <v>0</v>
      </c>
      <c r="I3260" s="13" t="b">
        <f>IF(COUNTIF([1]!Form_Responses1[[#All],[Instagram account
(ex. idenel_official - Do not put "@")]], LOWER(A3260)) &gt; 0, TRUE, FALSE)</f>
        <v>0</v>
      </c>
      <c r="J3260" s="14"/>
      <c r="K3260" s="11"/>
      <c r="L3260" s="13" t="b">
        <v>0</v>
      </c>
      <c r="M3260" s="13" t="b">
        <v>0</v>
      </c>
      <c r="N3260" s="11"/>
      <c r="O3260" s="12" t="str">
        <f>IF(ISBLANK(Table1[[#This Row],[예약일(확정)]]),"",Table1[[#This Row],[예약일(확정)]]+7)</f>
        <v/>
      </c>
      <c r="P3260" s="11"/>
      <c r="Q3260" s="11"/>
      <c r="R3260" s="11"/>
      <c r="S3260" s="11"/>
      <c r="T3260" s="11"/>
      <c r="U3260" s="10"/>
    </row>
    <row r="3261" spans="1:21" ht="17">
      <c r="A3261" s="47" t="s">
        <v>973</v>
      </c>
      <c r="B3261" s="26" t="str">
        <f>"https://www.instagram.com/"&amp;A3261</f>
        <v>https://www.instagram.com/shakirajsmn</v>
      </c>
      <c r="C3261" s="25"/>
      <c r="D3261" s="24" t="s">
        <v>4</v>
      </c>
      <c r="E3261" s="20" t="str">
        <f ca="1">IF(AND(J3261&lt;&gt;"", O3261&lt;&gt;"", TODAY() &gt; O3261, N3261=""), "포스팅 지연",
IF(N3261&lt;&gt;"", "포스팅 완료",
IF(M3261=TRUE, "시술 완료",
IF(L3261=TRUE, "콘텐츠 가이드 전송",
IF(NOT(ISBLANK(J3261)), "예약 확정",
IF(I3261=TRUE, "구글폼 회신",
IF(H3261=TRUE, "구글폼 전송",
IF(G3261=TRUE, "거절",
IF(F3261=TRUE, "회신 수신",
"태핑 완료 회신대기")))))
))))</f>
        <v>태핑 완료 회신대기</v>
      </c>
      <c r="F3261" s="22" t="b">
        <v>0</v>
      </c>
      <c r="G3261" s="22" t="b">
        <v>0</v>
      </c>
      <c r="H3261" s="22" t="b">
        <v>0</v>
      </c>
      <c r="I3261" s="22" t="b">
        <f>IF(COUNTIF([1]!Form_Responses1[[#All],[Instagram account
(ex. idenel_official - Do not put "@")]], LOWER(A3261)) &gt; 0, TRUE, FALSE)</f>
        <v>0</v>
      </c>
      <c r="J3261" s="23"/>
      <c r="K3261" s="20"/>
      <c r="L3261" s="22" t="b">
        <v>0</v>
      </c>
      <c r="M3261" s="22" t="b">
        <v>0</v>
      </c>
      <c r="N3261" s="20"/>
      <c r="O3261" s="21" t="str">
        <f>IF(ISBLANK(Table1[[#This Row],[예약일(확정)]]),"",Table1[[#This Row],[예약일(확정)]]+7)</f>
        <v/>
      </c>
      <c r="P3261" s="20"/>
      <c r="Q3261" s="20"/>
      <c r="R3261" s="20"/>
      <c r="S3261" s="20"/>
      <c r="T3261" s="20"/>
      <c r="U3261" s="19"/>
    </row>
    <row r="3262" spans="1:21" ht="17">
      <c r="A3262" s="46" t="s">
        <v>972</v>
      </c>
      <c r="B3262" s="49" t="str">
        <f>"https://www.instagram.com/"&amp;A3262</f>
        <v>https://www.instagram.com/calliejo321</v>
      </c>
      <c r="C3262" s="48"/>
      <c r="D3262" s="15" t="s">
        <v>4</v>
      </c>
      <c r="E3262" s="11" t="str">
        <f ca="1">IF(AND(J3262&lt;&gt;"", O3262&lt;&gt;"", TODAY() &gt; O3262, N3262=""), "포스팅 지연",
IF(N3262&lt;&gt;"", "포스팅 완료",
IF(M3262=TRUE, "시술 완료",
IF(L3262=TRUE, "콘텐츠 가이드 전송",
IF(NOT(ISBLANK(J3262)), "예약 확정",
IF(I3262=TRUE, "구글폼 회신",
IF(H3262=TRUE, "구글폼 전송",
IF(G3262=TRUE, "거절",
IF(F3262=TRUE, "회신 수신",
"태핑 완료 회신대기")))))
))))</f>
        <v>태핑 완료 회신대기</v>
      </c>
      <c r="F3262" s="13" t="b">
        <v>0</v>
      </c>
      <c r="G3262" s="13" t="b">
        <v>0</v>
      </c>
      <c r="H3262" s="13" t="b">
        <v>0</v>
      </c>
      <c r="I3262" s="13" t="b">
        <f>IF(COUNTIF([1]!Form_Responses1[[#All],[Instagram account
(ex. idenel_official - Do not put "@")]], LOWER(A3262)) &gt; 0, TRUE, FALSE)</f>
        <v>0</v>
      </c>
      <c r="J3262" s="14"/>
      <c r="K3262" s="11"/>
      <c r="L3262" s="13" t="b">
        <v>0</v>
      </c>
      <c r="M3262" s="13" t="b">
        <v>0</v>
      </c>
      <c r="N3262" s="11"/>
      <c r="O3262" s="12" t="str">
        <f>IF(ISBLANK(Table1[[#This Row],[예약일(확정)]]),"",Table1[[#This Row],[예약일(확정)]]+7)</f>
        <v/>
      </c>
      <c r="P3262" s="11"/>
      <c r="Q3262" s="11"/>
      <c r="R3262" s="11"/>
      <c r="S3262" s="11"/>
      <c r="T3262" s="11"/>
      <c r="U3262" s="10"/>
    </row>
    <row r="3263" spans="1:21" ht="17">
      <c r="A3263" s="47" t="s">
        <v>971</v>
      </c>
      <c r="B3263" s="51" t="str">
        <f>"https://www.instagram.com/"&amp;A3263</f>
        <v>https://www.instagram.com/bceccu</v>
      </c>
      <c r="C3263" s="50"/>
      <c r="D3263" s="24" t="s">
        <v>4</v>
      </c>
      <c r="E3263" s="20" t="str">
        <f ca="1">IF(AND(J3263&lt;&gt;"", O3263&lt;&gt;"", TODAY() &gt; O3263, N3263=""), "포스팅 지연",
IF(N3263&lt;&gt;"", "포스팅 완료",
IF(M3263=TRUE, "시술 완료",
IF(L3263=TRUE, "콘텐츠 가이드 전송",
IF(NOT(ISBLANK(J3263)), "예약 확정",
IF(I3263=TRUE, "구글폼 회신",
IF(H3263=TRUE, "구글폼 전송",
IF(G3263=TRUE, "거절",
IF(F3263=TRUE, "회신 수신",
"태핑 완료 회신대기")))))
))))</f>
        <v>태핑 완료 회신대기</v>
      </c>
      <c r="F3263" s="22" t="b">
        <v>0</v>
      </c>
      <c r="G3263" s="22" t="b">
        <v>0</v>
      </c>
      <c r="H3263" s="22" t="b">
        <v>0</v>
      </c>
      <c r="I3263" s="22" t="b">
        <f>IF(COUNTIF([1]!Form_Responses1[[#All],[Instagram account
(ex. idenel_official - Do not put "@")]], LOWER(A3263)) &gt; 0, TRUE, FALSE)</f>
        <v>0</v>
      </c>
      <c r="J3263" s="23"/>
      <c r="K3263" s="20"/>
      <c r="L3263" s="22" t="b">
        <v>0</v>
      </c>
      <c r="M3263" s="22" t="b">
        <v>0</v>
      </c>
      <c r="N3263" s="20"/>
      <c r="O3263" s="21" t="str">
        <f>IF(ISBLANK(Table1[[#This Row],[예약일(확정)]]),"",Table1[[#This Row],[예약일(확정)]]+7)</f>
        <v/>
      </c>
      <c r="P3263" s="20"/>
      <c r="Q3263" s="20"/>
      <c r="R3263" s="20"/>
      <c r="S3263" s="20"/>
      <c r="T3263" s="20"/>
      <c r="U3263" s="19"/>
    </row>
    <row r="3264" spans="1:21" ht="17">
      <c r="A3264" s="52" t="s">
        <v>970</v>
      </c>
      <c r="B3264" s="61" t="s">
        <v>927</v>
      </c>
      <c r="C3264" s="48"/>
      <c r="D3264" s="15" t="s">
        <v>269</v>
      </c>
      <c r="E3264" s="11" t="str">
        <f ca="1">IF(AND(J3264&lt;&gt;"", O3264&lt;&gt;"", TODAY() &gt; O3264, N3264=""), "포스팅 지연",
IF(N3264&lt;&gt;"", "포스팅 완료",
IF(M3264=TRUE, "시술 완료",
IF(L3264=TRUE, "콘텐츠 가이드 전송",
IF(NOT(ISBLANK(J3264)), "예약 확정",
IF(I3264=TRUE, "구글폼 회신",
IF(H3264=TRUE, "구글폼 전송",
IF(G3264=TRUE, "거절",
IF(F3264=TRUE, "회신 수신",
"태핑 완료 회신대기")))))
))))</f>
        <v>포스팅 지연</v>
      </c>
      <c r="F3264" s="13" t="b">
        <v>1</v>
      </c>
      <c r="G3264" s="13" t="b">
        <v>0</v>
      </c>
      <c r="H3264" s="13" t="b">
        <v>1</v>
      </c>
      <c r="I3264" s="13" t="b">
        <f>IF(COUNTIF([1]!Form_Responses1[[#All],[Instagram account
(ex. idenel_official - Do not put "@")]], LOWER(A3264)) &gt; 0, TRUE, FALSE)</f>
        <v>0</v>
      </c>
      <c r="J3264" s="14">
        <v>45905.458333333336</v>
      </c>
      <c r="K3264" s="11" t="s">
        <v>111</v>
      </c>
      <c r="L3264" s="13" t="b">
        <v>1</v>
      </c>
      <c r="M3264" s="13" t="b">
        <v>0</v>
      </c>
      <c r="N3264" s="11"/>
      <c r="O3264" s="12">
        <f>IF(ISBLANK(Table1[[#This Row],[예약일(확정)]]),"",Table1[[#This Row],[예약일(확정)]]+7)</f>
        <v>45912.458333333336</v>
      </c>
      <c r="P3264" s="11" t="s">
        <v>0</v>
      </c>
      <c r="Q3264" s="11"/>
      <c r="R3264" s="11"/>
      <c r="S3264" s="11"/>
      <c r="T3264" s="11"/>
      <c r="U3264" s="10"/>
    </row>
    <row r="3265" spans="1:21" ht="17">
      <c r="A3265" s="53" t="s">
        <v>969</v>
      </c>
      <c r="B3265" s="60" t="s">
        <v>927</v>
      </c>
      <c r="C3265" s="50"/>
      <c r="D3265" s="24" t="s">
        <v>269</v>
      </c>
      <c r="E3265" s="20" t="str">
        <f ca="1">IF(AND(J3265&lt;&gt;"", O3265&lt;&gt;"", TODAY() &gt; O3265, N3265=""), "포스팅 지연",
IF(N3265&lt;&gt;"", "포스팅 완료",
IF(M3265=TRUE, "시술 완료",
IF(L3265=TRUE, "콘텐츠 가이드 전송",
IF(NOT(ISBLANK(J3265)), "예약 확정",
IF(I3265=TRUE, "구글폼 회신",
IF(H3265=TRUE, "구글폼 전송",
IF(G3265=TRUE, "거절",
IF(F3265=TRUE, "회신 수신",
"태핑 완료 회신대기")))))
))))</f>
        <v>태핑 완료 회신대기</v>
      </c>
      <c r="F3265" s="22" t="b">
        <v>0</v>
      </c>
      <c r="G3265" s="22" t="b">
        <v>0</v>
      </c>
      <c r="H3265" s="22" t="b">
        <v>0</v>
      </c>
      <c r="I3265" s="22" t="b">
        <f>IF(COUNTIF([1]!Form_Responses1[[#All],[Instagram account
(ex. idenel_official - Do not put "@")]], LOWER(A3265)) &gt; 0, TRUE, FALSE)</f>
        <v>0</v>
      </c>
      <c r="J3265" s="23"/>
      <c r="K3265" s="20"/>
      <c r="L3265" s="22" t="b">
        <v>0</v>
      </c>
      <c r="M3265" s="22" t="b">
        <v>0</v>
      </c>
      <c r="N3265" s="20"/>
      <c r="O3265" s="21" t="str">
        <f>IF(ISBLANK(Table1[[#This Row],[예약일(확정)]]),"",Table1[[#This Row],[예약일(확정)]]+7)</f>
        <v/>
      </c>
      <c r="P3265" s="20"/>
      <c r="Q3265" s="20"/>
      <c r="R3265" s="20"/>
      <c r="S3265" s="20"/>
      <c r="T3265" s="20"/>
      <c r="U3265" s="19"/>
    </row>
    <row r="3266" spans="1:21" ht="17">
      <c r="A3266" s="64" t="s">
        <v>968</v>
      </c>
      <c r="B3266" s="35" t="str">
        <f>"https://www.instagram.com/"&amp;A3266</f>
        <v>https://www.instagram.com/bbanana_j</v>
      </c>
      <c r="C3266" s="34"/>
      <c r="D3266" s="15" t="s">
        <v>4</v>
      </c>
      <c r="E3266" s="11" t="str">
        <f ca="1">IF(AND(J3266&lt;&gt;"", O3266&lt;&gt;"", TODAY() &gt; O3266, N3266=""), "포스팅 지연",
IF(N3266&lt;&gt;"", "포스팅 완료",
IF(M3266=TRUE, "시술 완료",
IF(L3266=TRUE, "콘텐츠 가이드 전송",
IF(NOT(ISBLANK(J3266)), "예약 확정",
IF(I3266=TRUE, "구글폼 회신",
IF(H3266=TRUE, "구글폼 전송",
IF(G3266=TRUE, "거절",
IF(F3266=TRUE, "회신 수신",
"태핑 완료 회신대기")))))
))))</f>
        <v>태핑 완료 회신대기</v>
      </c>
      <c r="F3266" s="13" t="b">
        <v>0</v>
      </c>
      <c r="G3266" s="13" t="b">
        <v>0</v>
      </c>
      <c r="H3266" s="13" t="b">
        <v>0</v>
      </c>
      <c r="I3266" s="13" t="b">
        <f>IF(COUNTIF([1]!Form_Responses1[[#All],[Instagram account
(ex. idenel_official - Do not put "@")]], LOWER(A3266)) &gt; 0, TRUE, FALSE)</f>
        <v>0</v>
      </c>
      <c r="J3266" s="14"/>
      <c r="K3266" s="11"/>
      <c r="L3266" s="13" t="b">
        <v>0</v>
      </c>
      <c r="M3266" s="13" t="b">
        <v>0</v>
      </c>
      <c r="N3266" s="11"/>
      <c r="O3266" s="12" t="str">
        <f>IF(ISBLANK(Table1[[#This Row],[예약일(확정)]]),"",Table1[[#This Row],[예약일(확정)]]+7)</f>
        <v/>
      </c>
      <c r="P3266" s="11"/>
      <c r="Q3266" s="11"/>
      <c r="R3266" s="11"/>
      <c r="S3266" s="11"/>
      <c r="T3266" s="11"/>
      <c r="U3266" s="10"/>
    </row>
    <row r="3267" spans="1:21" ht="17">
      <c r="A3267" s="47" t="s">
        <v>967</v>
      </c>
      <c r="B3267" s="51" t="str">
        <f>"https://www.instagram.com/"&amp;A3267</f>
        <v>https://www.instagram.com/melissalimes</v>
      </c>
      <c r="C3267" s="50"/>
      <c r="D3267" s="24" t="s">
        <v>4</v>
      </c>
      <c r="E3267" s="20" t="str">
        <f ca="1">IF(AND(J3267&lt;&gt;"", O3267&lt;&gt;"", TODAY() &gt; O3267, N3267=""), "포스팅 지연",
IF(N3267&lt;&gt;"", "포스팅 완료",
IF(M3267=TRUE, "시술 완료",
IF(L3267=TRUE, "콘텐츠 가이드 전송",
IF(NOT(ISBLANK(J3267)), "예약 확정",
IF(I3267=TRUE, "구글폼 회신",
IF(H3267=TRUE, "구글폼 전송",
IF(G3267=TRUE, "거절",
IF(F3267=TRUE, "회신 수신",
"태핑 완료 회신대기")))))
))))</f>
        <v>태핑 완료 회신대기</v>
      </c>
      <c r="F3267" s="22" t="b">
        <v>0</v>
      </c>
      <c r="G3267" s="22" t="b">
        <v>0</v>
      </c>
      <c r="H3267" s="22" t="b">
        <v>0</v>
      </c>
      <c r="I3267" s="22" t="b">
        <f>IF(COUNTIF([1]!Form_Responses1[[#All],[Instagram account
(ex. idenel_official - Do not put "@")]], LOWER(A3267)) &gt; 0, TRUE, FALSE)</f>
        <v>0</v>
      </c>
      <c r="J3267" s="23"/>
      <c r="K3267" s="20"/>
      <c r="L3267" s="22" t="b">
        <v>0</v>
      </c>
      <c r="M3267" s="22" t="b">
        <v>0</v>
      </c>
      <c r="N3267" s="20"/>
      <c r="O3267" s="21" t="str">
        <f>IF(ISBLANK(Table1[[#This Row],[예약일(확정)]]),"",Table1[[#This Row],[예약일(확정)]]+7)</f>
        <v/>
      </c>
      <c r="P3267" s="20"/>
      <c r="Q3267" s="20"/>
      <c r="R3267" s="20"/>
      <c r="S3267" s="20"/>
      <c r="T3267" s="20"/>
      <c r="U3267" s="19"/>
    </row>
    <row r="3268" spans="1:21" ht="17">
      <c r="A3268" s="46" t="s">
        <v>966</v>
      </c>
      <c r="B3268" s="17" t="str">
        <f>"https://www.instagram.com/"&amp;A3268</f>
        <v>https://www.instagram.com/heydjuce</v>
      </c>
      <c r="C3268" s="16"/>
      <c r="D3268" s="15" t="s">
        <v>4</v>
      </c>
      <c r="E3268" s="11" t="str">
        <f ca="1">IF(AND(J3268&lt;&gt;"", O3268&lt;&gt;"", TODAY() &gt; O3268, N3268=""), "포스팅 지연",
IF(N3268&lt;&gt;"", "포스팅 완료",
IF(M3268=TRUE, "시술 완료",
IF(L3268=TRUE, "콘텐츠 가이드 전송",
IF(NOT(ISBLANK(J3268)), "예약 확정",
IF(I3268=TRUE, "구글폼 회신",
IF(H3268=TRUE, "구글폼 전송",
IF(G3268=TRUE, "거절",
IF(F3268=TRUE, "회신 수신",
"태핑 완료 회신대기")))))
))))</f>
        <v>태핑 완료 회신대기</v>
      </c>
      <c r="F3268" s="13" t="b">
        <v>0</v>
      </c>
      <c r="G3268" s="13" t="b">
        <v>0</v>
      </c>
      <c r="H3268" s="13" t="b">
        <v>0</v>
      </c>
      <c r="I3268" s="13" t="b">
        <f>IF(COUNTIF([1]!Form_Responses1[[#All],[Instagram account
(ex. idenel_official - Do not put "@")]], LOWER(A3268)) &gt; 0, TRUE, FALSE)</f>
        <v>0</v>
      </c>
      <c r="J3268" s="14"/>
      <c r="K3268" s="11"/>
      <c r="L3268" s="13" t="b">
        <v>0</v>
      </c>
      <c r="M3268" s="13" t="b">
        <v>0</v>
      </c>
      <c r="N3268" s="11"/>
      <c r="O3268" s="12" t="str">
        <f>IF(ISBLANK(Table1[[#This Row],[예약일(확정)]]),"",Table1[[#This Row],[예약일(확정)]]+7)</f>
        <v/>
      </c>
      <c r="P3268" s="11"/>
      <c r="Q3268" s="11"/>
      <c r="R3268" s="11"/>
      <c r="S3268" s="11"/>
      <c r="T3268" s="11"/>
      <c r="U3268" s="10"/>
    </row>
    <row r="3269" spans="1:21" ht="17">
      <c r="A3269" s="47" t="s">
        <v>965</v>
      </c>
      <c r="B3269" s="51" t="str">
        <f>"https://www.instagram.com/"&amp;A3269</f>
        <v>https://www.instagram.com/ilsasendeavors</v>
      </c>
      <c r="C3269" s="50"/>
      <c r="D3269" s="24" t="s">
        <v>4</v>
      </c>
      <c r="E3269" s="20" t="str">
        <f ca="1">IF(AND(J3269&lt;&gt;"", O3269&lt;&gt;"", TODAY() &gt; O3269, N3269=""), "포스팅 지연",
IF(N3269&lt;&gt;"", "포스팅 완료",
IF(M3269=TRUE, "시술 완료",
IF(L3269=TRUE, "콘텐츠 가이드 전송",
IF(NOT(ISBLANK(J3269)), "예약 확정",
IF(I3269=TRUE, "구글폼 회신",
IF(H3269=TRUE, "구글폼 전송",
IF(G3269=TRUE, "거절",
IF(F3269=TRUE, "회신 수신",
"태핑 완료 회신대기")))))
))))</f>
        <v>태핑 완료 회신대기</v>
      </c>
      <c r="F3269" s="22" t="b">
        <v>0</v>
      </c>
      <c r="G3269" s="22" t="b">
        <v>0</v>
      </c>
      <c r="H3269" s="22" t="b">
        <v>0</v>
      </c>
      <c r="I3269" s="22" t="b">
        <f>IF(COUNTIF([1]!Form_Responses1[[#All],[Instagram account
(ex. idenel_official - Do not put "@")]], LOWER(A3269)) &gt; 0, TRUE, FALSE)</f>
        <v>0</v>
      </c>
      <c r="J3269" s="23"/>
      <c r="K3269" s="20"/>
      <c r="L3269" s="22" t="b">
        <v>0</v>
      </c>
      <c r="M3269" s="22" t="b">
        <v>0</v>
      </c>
      <c r="N3269" s="20"/>
      <c r="O3269" s="21" t="str">
        <f>IF(ISBLANK(Table1[[#This Row],[예약일(확정)]]),"",Table1[[#This Row],[예약일(확정)]]+7)</f>
        <v/>
      </c>
      <c r="P3269" s="20"/>
      <c r="Q3269" s="20"/>
      <c r="R3269" s="20"/>
      <c r="S3269" s="20"/>
      <c r="T3269" s="20"/>
      <c r="U3269" s="19"/>
    </row>
    <row r="3270" spans="1:21" ht="17">
      <c r="A3270" s="46" t="s">
        <v>964</v>
      </c>
      <c r="B3270" s="17" t="str">
        <f>"https://www.instagram.com/"&amp;A3270</f>
        <v>https://www.instagram.com/koreawali_desigirl</v>
      </c>
      <c r="C3270" s="16"/>
      <c r="D3270" s="15" t="s">
        <v>4</v>
      </c>
      <c r="E3270" s="11" t="str">
        <f ca="1">IF(AND(J3270&lt;&gt;"", O3270&lt;&gt;"", TODAY() &gt; O3270, N3270=""), "포스팅 지연",
IF(N3270&lt;&gt;"", "포스팅 완료",
IF(M3270=TRUE, "시술 완료",
IF(L3270=TRUE, "콘텐츠 가이드 전송",
IF(NOT(ISBLANK(J3270)), "예약 확정",
IF(I3270=TRUE, "구글폼 회신",
IF(H3270=TRUE, "구글폼 전송",
IF(G3270=TRUE, "거절",
IF(F3270=TRUE, "회신 수신",
"태핑 완료 회신대기")))))
))))</f>
        <v>태핑 완료 회신대기</v>
      </c>
      <c r="F3270" s="13" t="b">
        <v>0</v>
      </c>
      <c r="G3270" s="13" t="b">
        <v>0</v>
      </c>
      <c r="H3270" s="13" t="b">
        <v>0</v>
      </c>
      <c r="I3270" s="13" t="b">
        <f>IF(COUNTIF([1]!Form_Responses1[[#All],[Instagram account
(ex. idenel_official - Do not put "@")]], LOWER(A3270)) &gt; 0, TRUE, FALSE)</f>
        <v>0</v>
      </c>
      <c r="J3270" s="14"/>
      <c r="K3270" s="11"/>
      <c r="L3270" s="13" t="b">
        <v>0</v>
      </c>
      <c r="M3270" s="13" t="b">
        <v>0</v>
      </c>
      <c r="N3270" s="11"/>
      <c r="O3270" s="12" t="str">
        <f>IF(ISBLANK(Table1[[#This Row],[예약일(확정)]]),"",Table1[[#This Row],[예약일(확정)]]+7)</f>
        <v/>
      </c>
      <c r="P3270" s="11"/>
      <c r="Q3270" s="11"/>
      <c r="R3270" s="11"/>
      <c r="S3270" s="11"/>
      <c r="T3270" s="11"/>
      <c r="U3270" s="10"/>
    </row>
    <row r="3271" spans="1:21" ht="17">
      <c r="A3271" s="47" t="s">
        <v>963</v>
      </c>
      <c r="B3271" s="51" t="str">
        <f>"https://www.instagram.com/"&amp;A3271</f>
        <v>https://www.instagram.com/joanna.pytelx</v>
      </c>
      <c r="C3271" s="50"/>
      <c r="D3271" s="24" t="s">
        <v>4</v>
      </c>
      <c r="E3271" s="20" t="str">
        <f ca="1">IF(AND(J3271&lt;&gt;"", O3271&lt;&gt;"", TODAY() &gt; O3271, N3271=""), "포스팅 지연",
IF(N3271&lt;&gt;"", "포스팅 완료",
IF(M3271=TRUE, "시술 완료",
IF(L3271=TRUE, "콘텐츠 가이드 전송",
IF(NOT(ISBLANK(J3271)), "예약 확정",
IF(I3271=TRUE, "구글폼 회신",
IF(H3271=TRUE, "구글폼 전송",
IF(G3271=TRUE, "거절",
IF(F3271=TRUE, "회신 수신",
"태핑 완료 회신대기")))))
))))</f>
        <v>태핑 완료 회신대기</v>
      </c>
      <c r="F3271" s="22" t="b">
        <v>0</v>
      </c>
      <c r="G3271" s="22" t="b">
        <v>0</v>
      </c>
      <c r="H3271" s="22" t="b">
        <v>0</v>
      </c>
      <c r="I3271" s="22" t="b">
        <f>IF(COUNTIF([1]!Form_Responses1[[#All],[Instagram account
(ex. idenel_official - Do not put "@")]], LOWER(A3271)) &gt; 0, TRUE, FALSE)</f>
        <v>0</v>
      </c>
      <c r="J3271" s="23"/>
      <c r="K3271" s="20"/>
      <c r="L3271" s="22" t="b">
        <v>0</v>
      </c>
      <c r="M3271" s="22" t="b">
        <v>0</v>
      </c>
      <c r="N3271" s="20"/>
      <c r="O3271" s="21" t="str">
        <f>IF(ISBLANK(Table1[[#This Row],[예약일(확정)]]),"",Table1[[#This Row],[예약일(확정)]]+7)</f>
        <v/>
      </c>
      <c r="P3271" s="20"/>
      <c r="Q3271" s="20"/>
      <c r="R3271" s="20"/>
      <c r="S3271" s="20"/>
      <c r="T3271" s="20"/>
      <c r="U3271" s="19"/>
    </row>
    <row r="3272" spans="1:21" ht="17">
      <c r="A3272" s="46" t="s">
        <v>559</v>
      </c>
      <c r="B3272" s="49" t="str">
        <f>"https://www.instagram.com/"&amp;A3272</f>
        <v>https://www.instagram.com/narjeshpr</v>
      </c>
      <c r="C3272" s="48"/>
      <c r="D3272" s="15" t="s">
        <v>4</v>
      </c>
      <c r="E3272" s="11" t="str">
        <f ca="1">IF(AND(J3272&lt;&gt;"", O3272&lt;&gt;"", TODAY() &gt; O3272, N3272=""), "포스팅 지연",
IF(N3272&lt;&gt;"", "포스팅 완료",
IF(M3272=TRUE, "시술 완료",
IF(L3272=TRUE, "콘텐츠 가이드 전송",
IF(NOT(ISBLANK(J3272)), "예약 확정",
IF(I3272=TRUE, "구글폼 회신",
IF(H3272=TRUE, "구글폼 전송",
IF(G3272=TRUE, "거절",
IF(F3272=TRUE, "회신 수신",
"태핑 완료 회신대기")))))
))))</f>
        <v>태핑 완료 회신대기</v>
      </c>
      <c r="F3272" s="13" t="b">
        <v>0</v>
      </c>
      <c r="G3272" s="13" t="b">
        <v>0</v>
      </c>
      <c r="H3272" s="13" t="b">
        <v>0</v>
      </c>
      <c r="I3272" s="13" t="b">
        <f>IF(COUNTIF([1]!Form_Responses1[[#All],[Instagram account
(ex. idenel_official - Do not put "@")]], LOWER(A3272)) &gt; 0, TRUE, FALSE)</f>
        <v>0</v>
      </c>
      <c r="J3272" s="14"/>
      <c r="K3272" s="11"/>
      <c r="L3272" s="13" t="b">
        <v>0</v>
      </c>
      <c r="M3272" s="13" t="b">
        <v>0</v>
      </c>
      <c r="N3272" s="11"/>
      <c r="O3272" s="12" t="str">
        <f>IF(ISBLANK(Table1[[#This Row],[예약일(확정)]]),"",Table1[[#This Row],[예약일(확정)]]+7)</f>
        <v/>
      </c>
      <c r="P3272" s="11"/>
      <c r="Q3272" s="11"/>
      <c r="R3272" s="11"/>
      <c r="S3272" s="11"/>
      <c r="T3272" s="11"/>
      <c r="U3272" s="10"/>
    </row>
    <row r="3273" spans="1:21" ht="17">
      <c r="A3273" s="53" t="s">
        <v>962</v>
      </c>
      <c r="B3273" s="60"/>
      <c r="C3273" s="50"/>
      <c r="D3273" s="24" t="s">
        <v>269</v>
      </c>
      <c r="E3273" s="20" t="str">
        <f ca="1">IF(AND(J3273&lt;&gt;"", O3273&lt;&gt;"", TODAY() &gt; O3273, N3273=""), "포스팅 지연",
IF(N3273&lt;&gt;"", "포스팅 완료",
IF(M3273=TRUE, "시술 완료",
IF(L3273=TRUE, "콘텐츠 가이드 전송",
IF(NOT(ISBLANK(J3273)), "예약 확정",
IF(I3273=TRUE, "구글폼 회신",
IF(H3273=TRUE, "구글폼 전송",
IF(G3273=TRUE, "거절",
IF(F3273=TRUE, "회신 수신",
"태핑 완료 회신대기")))))
))))</f>
        <v>태핑 완료 회신대기</v>
      </c>
      <c r="F3273" s="22" t="b">
        <v>0</v>
      </c>
      <c r="G3273" s="22" t="b">
        <v>0</v>
      </c>
      <c r="H3273" s="22" t="b">
        <v>0</v>
      </c>
      <c r="I3273" s="22" t="b">
        <f>IF(COUNTIF([1]!Form_Responses1[[#All],[Instagram account
(ex. idenel_official - Do not put "@")]], LOWER(A3273)) &gt; 0, TRUE, FALSE)</f>
        <v>0</v>
      </c>
      <c r="J3273" s="23"/>
      <c r="K3273" s="20"/>
      <c r="L3273" s="22" t="b">
        <v>0</v>
      </c>
      <c r="M3273" s="22" t="b">
        <v>0</v>
      </c>
      <c r="N3273" s="20"/>
      <c r="O3273" s="21" t="str">
        <f>IF(ISBLANK(Table1[[#This Row],[예약일(확정)]]),"",Table1[[#This Row],[예약일(확정)]]+7)</f>
        <v/>
      </c>
      <c r="P3273" s="20"/>
      <c r="Q3273" s="20"/>
      <c r="R3273" s="20"/>
      <c r="S3273" s="20"/>
      <c r="T3273" s="20"/>
      <c r="U3273" s="19"/>
    </row>
    <row r="3274" spans="1:21" ht="14">
      <c r="A3274" s="46" t="s">
        <v>961</v>
      </c>
      <c r="B3274" s="61"/>
      <c r="C3274" s="48"/>
      <c r="D3274" s="11" t="s">
        <v>269</v>
      </c>
      <c r="E3274" s="11" t="str">
        <f ca="1">IF(AND(J3274&lt;&gt;"", O3274&lt;&gt;"", TODAY() &gt; O3274, N3274=""), "포스팅 지연",
IF(N3274&lt;&gt;"", "포스팅 완료",
IF(M3274=TRUE, "시술 완료",
IF(L3274=TRUE, "콘텐츠 가이드 전송",
IF(NOT(ISBLANK(J3274)), "예약 확정",
IF(I3274=TRUE, "구글폼 회신",
IF(H3274=TRUE, "구글폼 전송",
IF(G3274=TRUE, "거절",
IF(F3274=TRUE, "회신 수신",
"태핑 완료 회신대기")))))
))))</f>
        <v>태핑 완료 회신대기</v>
      </c>
      <c r="F3274" s="13" t="b">
        <v>0</v>
      </c>
      <c r="G3274" s="13" t="b">
        <v>0</v>
      </c>
      <c r="H3274" s="13" t="b">
        <v>0</v>
      </c>
      <c r="I3274" s="13" t="b">
        <f>IF(COUNTIF([1]!Form_Responses1[[#All],[Instagram account
(ex. idenel_official - Do not put "@")]], LOWER(A3274)) &gt; 0, TRUE, FALSE)</f>
        <v>0</v>
      </c>
      <c r="J3274" s="14"/>
      <c r="K3274" s="11"/>
      <c r="L3274" s="13" t="b">
        <v>0</v>
      </c>
      <c r="M3274" s="13" t="b">
        <v>0</v>
      </c>
      <c r="N3274" s="11"/>
      <c r="O3274" s="12" t="str">
        <f>IF(ISBLANK(Table1[[#This Row],[예약일(확정)]]),"",Table1[[#This Row],[예약일(확정)]]+7)</f>
        <v/>
      </c>
      <c r="P3274" s="11"/>
      <c r="Q3274" s="11"/>
      <c r="R3274" s="11"/>
      <c r="S3274" s="11"/>
      <c r="T3274" s="11"/>
      <c r="U3274" s="10"/>
    </row>
    <row r="3275" spans="1:21" ht="17">
      <c r="A3275" s="47" t="s">
        <v>960</v>
      </c>
      <c r="B3275" s="60"/>
      <c r="C3275" s="50"/>
      <c r="D3275" s="24" t="s">
        <v>269</v>
      </c>
      <c r="E3275" s="20" t="str">
        <f ca="1">IF(AND(J3275&lt;&gt;"", O3275&lt;&gt;"", TODAY() &gt; O3275, N3275=""), "포스팅 지연",
IF(N3275&lt;&gt;"", "포스팅 완료",
IF(M3275=TRUE, "시술 완료",
IF(L3275=TRUE, "콘텐츠 가이드 전송",
IF(NOT(ISBLANK(J3275)), "예약 확정",
IF(I3275=TRUE, "구글폼 회신",
IF(H3275=TRUE, "구글폼 전송",
IF(G3275=TRUE, "거절",
IF(F3275=TRUE, "회신 수신",
"태핑 완료 회신대기")))))
))))</f>
        <v>포스팅 완료</v>
      </c>
      <c r="F3275" s="22" t="b">
        <v>1</v>
      </c>
      <c r="G3275" s="22" t="b">
        <v>0</v>
      </c>
      <c r="H3275" s="22" t="b">
        <v>1</v>
      </c>
      <c r="I3275" s="22" t="b">
        <f>IF(COUNTIF([1]!Form_Responses1[[#All],[Instagram account
(ex. idenel_official - Do not put "@")]], LOWER(A3275)) &gt; 0, TRUE, FALSE)</f>
        <v>0</v>
      </c>
      <c r="J3275" s="23">
        <v>45897.416666666664</v>
      </c>
      <c r="K3275" s="20" t="s">
        <v>111</v>
      </c>
      <c r="L3275" s="22" t="b">
        <v>1</v>
      </c>
      <c r="M3275" s="22" t="b">
        <v>0</v>
      </c>
      <c r="N3275" s="33" t="s">
        <v>959</v>
      </c>
      <c r="O3275" s="21">
        <f>IF(ISBLANK(Table1[[#This Row],[예약일(확정)]]),"",Table1[[#This Row],[예약일(확정)]]+7)</f>
        <v>45904.416666666664</v>
      </c>
      <c r="P3275" s="20"/>
      <c r="Q3275" s="20"/>
      <c r="R3275" s="20"/>
      <c r="S3275" s="20"/>
      <c r="T3275" s="20"/>
      <c r="U3275" s="19"/>
    </row>
    <row r="3276" spans="1:21" ht="17">
      <c r="A3276" s="46" t="s">
        <v>958</v>
      </c>
      <c r="B3276" s="61"/>
      <c r="C3276" s="48"/>
      <c r="D3276" s="15" t="s">
        <v>269</v>
      </c>
      <c r="E3276" s="11" t="str">
        <f ca="1">IF(AND(J3276&lt;&gt;"", O3276&lt;&gt;"", TODAY() &gt; O3276, N3276=""), "포스팅 지연",
IF(N3276&lt;&gt;"", "포스팅 완료",
IF(M3276=TRUE, "시술 완료",
IF(L3276=TRUE, "콘텐츠 가이드 전송",
IF(NOT(ISBLANK(J3276)), "예약 확정",
IF(I3276=TRUE, "구글폼 회신",
IF(H3276=TRUE, "구글폼 전송",
IF(G3276=TRUE, "거절",
IF(F3276=TRUE, "회신 수신",
"태핑 완료 회신대기")))))
))))</f>
        <v>회신 수신</v>
      </c>
      <c r="F3276" s="13" t="b">
        <v>1</v>
      </c>
      <c r="G3276" s="13" t="b">
        <v>0</v>
      </c>
      <c r="H3276" s="13" t="b">
        <v>0</v>
      </c>
      <c r="I3276" s="13" t="b">
        <f>IF(COUNTIF([1]!Form_Responses1[[#All],[Instagram account
(ex. idenel_official - Do not put "@")]], LOWER(A3276)) &gt; 0, TRUE, FALSE)</f>
        <v>0</v>
      </c>
      <c r="J3276" s="14"/>
      <c r="K3276" s="11"/>
      <c r="L3276" s="13" t="b">
        <v>0</v>
      </c>
      <c r="M3276" s="13" t="b">
        <v>0</v>
      </c>
      <c r="N3276" s="11"/>
      <c r="O3276" s="12" t="str">
        <f>IF(ISBLANK(Table1[[#This Row],[예약일(확정)]]),"",Table1[[#This Row],[예약일(확정)]]+7)</f>
        <v/>
      </c>
      <c r="P3276" s="11"/>
      <c r="Q3276" s="11"/>
      <c r="R3276" s="11"/>
      <c r="S3276" s="11"/>
      <c r="T3276" s="11"/>
      <c r="U3276" s="10"/>
    </row>
    <row r="3277" spans="1:21" ht="17">
      <c r="A3277" s="47" t="s">
        <v>957</v>
      </c>
      <c r="B3277" s="60"/>
      <c r="C3277" s="50"/>
      <c r="D3277" s="24" t="s">
        <v>269</v>
      </c>
      <c r="E3277" s="20" t="str">
        <f ca="1">IF(AND(J3277&lt;&gt;"", O3277&lt;&gt;"", TODAY() &gt; O3277, N3277=""), "포스팅 지연",
IF(N3277&lt;&gt;"", "포스팅 완료",
IF(M3277=TRUE, "시술 완료",
IF(L3277=TRUE, "콘텐츠 가이드 전송",
IF(NOT(ISBLANK(J3277)), "예약 확정",
IF(I3277=TRUE, "구글폼 회신",
IF(H3277=TRUE, "구글폼 전송",
IF(G3277=TRUE, "거절",
IF(F3277=TRUE, "회신 수신",
"태핑 완료 회신대기")))))
))))</f>
        <v>태핑 완료 회신대기</v>
      </c>
      <c r="F3277" s="22" t="b">
        <v>0</v>
      </c>
      <c r="G3277" s="22" t="b">
        <v>0</v>
      </c>
      <c r="H3277" s="22" t="b">
        <v>0</v>
      </c>
      <c r="I3277" s="22" t="b">
        <f>IF(COUNTIF([1]!Form_Responses1[[#All],[Instagram account
(ex. idenel_official - Do not put "@")]], LOWER(A3277)) &gt; 0, TRUE, FALSE)</f>
        <v>0</v>
      </c>
      <c r="J3277" s="23"/>
      <c r="K3277" s="20"/>
      <c r="L3277" s="22" t="b">
        <v>0</v>
      </c>
      <c r="M3277" s="22" t="b">
        <v>0</v>
      </c>
      <c r="N3277" s="20"/>
      <c r="O3277" s="21" t="str">
        <f>IF(ISBLANK(Table1[[#This Row],[예약일(확정)]]),"",Table1[[#This Row],[예약일(확정)]]+7)</f>
        <v/>
      </c>
      <c r="P3277" s="20"/>
      <c r="Q3277" s="20"/>
      <c r="R3277" s="20"/>
      <c r="S3277" s="20"/>
      <c r="T3277" s="20"/>
      <c r="U3277" s="19"/>
    </row>
    <row r="3278" spans="1:21" ht="17">
      <c r="A3278" s="46" t="s">
        <v>956</v>
      </c>
      <c r="B3278" s="61"/>
      <c r="C3278" s="48"/>
      <c r="D3278" s="15" t="s">
        <v>269</v>
      </c>
      <c r="E3278" s="11" t="str">
        <f ca="1">IF(AND(J3278&lt;&gt;"", O3278&lt;&gt;"", TODAY() &gt; O3278, N3278=""), "포스팅 지연",
IF(N3278&lt;&gt;"", "포스팅 완료",
IF(M3278=TRUE, "시술 완료",
IF(L3278=TRUE, "콘텐츠 가이드 전송",
IF(NOT(ISBLANK(J3278)), "예약 확정",
IF(I3278=TRUE, "구글폼 회신",
IF(H3278=TRUE, "구글폼 전송",
IF(G3278=TRUE, "거절",
IF(F3278=TRUE, "회신 수신",
"태핑 완료 회신대기")))))
))))</f>
        <v>태핑 완료 회신대기</v>
      </c>
      <c r="F3278" s="13" t="b">
        <v>0</v>
      </c>
      <c r="G3278" s="13" t="b">
        <v>0</v>
      </c>
      <c r="H3278" s="13" t="b">
        <v>0</v>
      </c>
      <c r="I3278" s="13" t="b">
        <f>IF(COUNTIF([1]!Form_Responses1[[#All],[Instagram account
(ex. idenel_official - Do not put "@")]], LOWER(A3278)) &gt; 0, TRUE, FALSE)</f>
        <v>0</v>
      </c>
      <c r="J3278" s="14"/>
      <c r="K3278" s="11"/>
      <c r="L3278" s="13" t="b">
        <v>0</v>
      </c>
      <c r="M3278" s="13" t="b">
        <v>0</v>
      </c>
      <c r="N3278" s="11"/>
      <c r="O3278" s="12" t="str">
        <f>IF(ISBLANK(Table1[[#This Row],[예약일(확정)]]),"",Table1[[#This Row],[예약일(확정)]]+7)</f>
        <v/>
      </c>
      <c r="P3278" s="11"/>
      <c r="Q3278" s="11"/>
      <c r="R3278" s="11"/>
      <c r="S3278" s="11"/>
      <c r="T3278" s="11"/>
      <c r="U3278" s="10"/>
    </row>
    <row r="3279" spans="1:21" ht="17">
      <c r="A3279" s="47" t="s">
        <v>955</v>
      </c>
      <c r="B3279" s="60"/>
      <c r="C3279" s="50"/>
      <c r="D3279" s="24" t="s">
        <v>269</v>
      </c>
      <c r="E3279" s="20" t="str">
        <f ca="1">IF(AND(J3279&lt;&gt;"", O3279&lt;&gt;"", TODAY() &gt; O3279, N3279=""), "포스팅 지연",
IF(N3279&lt;&gt;"", "포스팅 완료",
IF(M3279=TRUE, "시술 완료",
IF(L3279=TRUE, "콘텐츠 가이드 전송",
IF(NOT(ISBLANK(J3279)), "예약 확정",
IF(I3279=TRUE, "구글폼 회신",
IF(H3279=TRUE, "구글폼 전송",
IF(G3279=TRUE, "거절",
IF(F3279=TRUE, "회신 수신",
"태핑 완료 회신대기")))))
))))</f>
        <v>태핑 완료 회신대기</v>
      </c>
      <c r="F3279" s="22" t="b">
        <v>0</v>
      </c>
      <c r="G3279" s="22" t="b">
        <v>0</v>
      </c>
      <c r="H3279" s="22" t="b">
        <v>0</v>
      </c>
      <c r="I3279" s="22" t="b">
        <f>IF(COUNTIF([1]!Form_Responses1[[#All],[Instagram account
(ex. idenel_official - Do not put "@")]], LOWER(A3279)) &gt; 0, TRUE, FALSE)</f>
        <v>0</v>
      </c>
      <c r="J3279" s="23"/>
      <c r="K3279" s="20"/>
      <c r="L3279" s="22" t="b">
        <v>0</v>
      </c>
      <c r="M3279" s="22" t="b">
        <v>0</v>
      </c>
      <c r="N3279" s="20"/>
      <c r="O3279" s="21" t="str">
        <f>IF(ISBLANK(Table1[[#This Row],[예약일(확정)]]),"",Table1[[#This Row],[예약일(확정)]]+7)</f>
        <v/>
      </c>
      <c r="P3279" s="20"/>
      <c r="Q3279" s="20"/>
      <c r="R3279" s="20"/>
      <c r="S3279" s="20"/>
      <c r="T3279" s="20"/>
      <c r="U3279" s="19"/>
    </row>
    <row r="3280" spans="1:21" ht="17">
      <c r="A3280" s="46" t="s">
        <v>954</v>
      </c>
      <c r="B3280" s="61"/>
      <c r="C3280" s="48"/>
      <c r="D3280" s="15" t="s">
        <v>269</v>
      </c>
      <c r="E3280" s="11" t="str">
        <f ca="1">IF(AND(J3280&lt;&gt;"", O3280&lt;&gt;"", TODAY() &gt; O3280, N3280=""), "포스팅 지연",
IF(N3280&lt;&gt;"", "포스팅 완료",
IF(M3280=TRUE, "시술 완료",
IF(L3280=TRUE, "콘텐츠 가이드 전송",
IF(NOT(ISBLANK(J3280)), "예약 확정",
IF(I3280=TRUE, "구글폼 회신",
IF(H3280=TRUE, "구글폼 전송",
IF(G3280=TRUE, "거절",
IF(F3280=TRUE, "회신 수신",
"태핑 완료 회신대기")))))
))))</f>
        <v>태핑 완료 회신대기</v>
      </c>
      <c r="F3280" s="13" t="b">
        <v>0</v>
      </c>
      <c r="G3280" s="13" t="b">
        <v>0</v>
      </c>
      <c r="H3280" s="13" t="b">
        <v>0</v>
      </c>
      <c r="I3280" s="13" t="b">
        <f>IF(COUNTIF([1]!Form_Responses1[[#All],[Instagram account
(ex. idenel_official - Do not put "@")]], LOWER(A3280)) &gt; 0, TRUE, FALSE)</f>
        <v>0</v>
      </c>
      <c r="J3280" s="14"/>
      <c r="K3280" s="11"/>
      <c r="L3280" s="13" t="b">
        <v>0</v>
      </c>
      <c r="M3280" s="13" t="b">
        <v>0</v>
      </c>
      <c r="N3280" s="11"/>
      <c r="O3280" s="12" t="str">
        <f>IF(ISBLANK(Table1[[#This Row],[예약일(확정)]]),"",Table1[[#This Row],[예약일(확정)]]+7)</f>
        <v/>
      </c>
      <c r="P3280" s="11"/>
      <c r="Q3280" s="11"/>
      <c r="R3280" s="11"/>
      <c r="S3280" s="11"/>
      <c r="T3280" s="11"/>
      <c r="U3280" s="10"/>
    </row>
    <row r="3281" spans="1:21" ht="17">
      <c r="A3281" s="47" t="s">
        <v>953</v>
      </c>
      <c r="B3281" s="60"/>
      <c r="C3281" s="50"/>
      <c r="D3281" s="24" t="s">
        <v>269</v>
      </c>
      <c r="E3281" s="20" t="str">
        <f ca="1">IF(AND(J3281&lt;&gt;"", O3281&lt;&gt;"", TODAY() &gt; O3281, N3281=""), "포스팅 지연",
IF(N3281&lt;&gt;"", "포스팅 완료",
IF(M3281=TRUE, "시술 완료",
IF(L3281=TRUE, "콘텐츠 가이드 전송",
IF(NOT(ISBLANK(J3281)), "예약 확정",
IF(I3281=TRUE, "구글폼 회신",
IF(H3281=TRUE, "구글폼 전송",
IF(G3281=TRUE, "거절",
IF(F3281=TRUE, "회신 수신",
"태핑 완료 회신대기")))))
))))</f>
        <v>태핑 완료 회신대기</v>
      </c>
      <c r="F3281" s="22" t="b">
        <v>0</v>
      </c>
      <c r="G3281" s="22" t="b">
        <v>0</v>
      </c>
      <c r="H3281" s="22" t="b">
        <v>0</v>
      </c>
      <c r="I3281" s="22" t="b">
        <f>IF(COUNTIF([1]!Form_Responses1[[#All],[Instagram account
(ex. idenel_official - Do not put "@")]], LOWER(A3281)) &gt; 0, TRUE, FALSE)</f>
        <v>0</v>
      </c>
      <c r="J3281" s="23"/>
      <c r="K3281" s="20"/>
      <c r="L3281" s="22" t="b">
        <v>0</v>
      </c>
      <c r="M3281" s="22" t="b">
        <v>0</v>
      </c>
      <c r="N3281" s="20"/>
      <c r="O3281" s="21" t="str">
        <f>IF(ISBLANK(Table1[[#This Row],[예약일(확정)]]),"",Table1[[#This Row],[예약일(확정)]]+7)</f>
        <v/>
      </c>
      <c r="P3281" s="20"/>
      <c r="Q3281" s="20"/>
      <c r="R3281" s="20"/>
      <c r="S3281" s="20"/>
      <c r="T3281" s="20"/>
      <c r="U3281" s="19"/>
    </row>
    <row r="3282" spans="1:21" ht="17">
      <c r="A3282" s="46" t="s">
        <v>952</v>
      </c>
      <c r="B3282" s="61"/>
      <c r="C3282" s="48"/>
      <c r="D3282" s="15" t="s">
        <v>269</v>
      </c>
      <c r="E3282" s="11" t="str">
        <f ca="1">IF(AND(J3282&lt;&gt;"", O3282&lt;&gt;"", TODAY() &gt; O3282, N3282=""), "포스팅 지연",
IF(N3282&lt;&gt;"", "포스팅 완료",
IF(M3282=TRUE, "시술 완료",
IF(L3282=TRUE, "콘텐츠 가이드 전송",
IF(NOT(ISBLANK(J3282)), "예약 확정",
IF(I3282=TRUE, "구글폼 회신",
IF(H3282=TRUE, "구글폼 전송",
IF(G3282=TRUE, "거절",
IF(F3282=TRUE, "회신 수신",
"태핑 완료 회신대기")))))
))))</f>
        <v>태핑 완료 회신대기</v>
      </c>
      <c r="F3282" s="13" t="b">
        <v>0</v>
      </c>
      <c r="G3282" s="13" t="b">
        <v>0</v>
      </c>
      <c r="H3282" s="13" t="b">
        <v>0</v>
      </c>
      <c r="I3282" s="13" t="b">
        <f>IF(COUNTIF([1]!Form_Responses1[[#All],[Instagram account
(ex. idenel_official - Do not put "@")]], LOWER(A3282)) &gt; 0, TRUE, FALSE)</f>
        <v>0</v>
      </c>
      <c r="J3282" s="14"/>
      <c r="K3282" s="11"/>
      <c r="L3282" s="13" t="b">
        <v>0</v>
      </c>
      <c r="M3282" s="13" t="b">
        <v>0</v>
      </c>
      <c r="N3282" s="11"/>
      <c r="O3282" s="12" t="str">
        <f>IF(ISBLANK(Table1[[#This Row],[예약일(확정)]]),"",Table1[[#This Row],[예약일(확정)]]+7)</f>
        <v/>
      </c>
      <c r="P3282" s="11"/>
      <c r="Q3282" s="11"/>
      <c r="R3282" s="11"/>
      <c r="S3282" s="11"/>
      <c r="T3282" s="11"/>
      <c r="U3282" s="10"/>
    </row>
    <row r="3283" spans="1:21" ht="17">
      <c r="A3283" s="47" t="s">
        <v>951</v>
      </c>
      <c r="B3283" s="60"/>
      <c r="C3283" s="50"/>
      <c r="D3283" s="24" t="s">
        <v>269</v>
      </c>
      <c r="E3283" s="20" t="str">
        <f ca="1">IF(AND(J3283&lt;&gt;"", O3283&lt;&gt;"", TODAY() &gt; O3283, N3283=""), "포스팅 지연",
IF(N3283&lt;&gt;"", "포스팅 완료",
IF(M3283=TRUE, "시술 완료",
IF(L3283=TRUE, "콘텐츠 가이드 전송",
IF(NOT(ISBLANK(J3283)), "예약 확정",
IF(I3283=TRUE, "구글폼 회신",
IF(H3283=TRUE, "구글폼 전송",
IF(G3283=TRUE, "거절",
IF(F3283=TRUE, "회신 수신",
"태핑 완료 회신대기")))))
))))</f>
        <v>태핑 완료 회신대기</v>
      </c>
      <c r="F3283" s="22" t="b">
        <v>0</v>
      </c>
      <c r="G3283" s="22" t="b">
        <v>0</v>
      </c>
      <c r="H3283" s="22" t="b">
        <v>0</v>
      </c>
      <c r="I3283" s="22" t="b">
        <f>IF(COUNTIF([1]!Form_Responses1[[#All],[Instagram account
(ex. idenel_official - Do not put "@")]], LOWER(A3283)) &gt; 0, TRUE, FALSE)</f>
        <v>0</v>
      </c>
      <c r="J3283" s="23"/>
      <c r="K3283" s="20"/>
      <c r="L3283" s="22" t="b">
        <v>0</v>
      </c>
      <c r="M3283" s="22" t="b">
        <v>0</v>
      </c>
      <c r="N3283" s="20"/>
      <c r="O3283" s="21" t="str">
        <f>IF(ISBLANK(Table1[[#This Row],[예약일(확정)]]),"",Table1[[#This Row],[예약일(확정)]]+7)</f>
        <v/>
      </c>
      <c r="P3283" s="20"/>
      <c r="Q3283" s="20"/>
      <c r="R3283" s="20"/>
      <c r="S3283" s="20"/>
      <c r="T3283" s="20"/>
      <c r="U3283" s="19"/>
    </row>
    <row r="3284" spans="1:21" ht="17">
      <c r="A3284" s="46" t="s">
        <v>950</v>
      </c>
      <c r="B3284" s="61"/>
      <c r="C3284" s="48"/>
      <c r="D3284" s="15" t="s">
        <v>269</v>
      </c>
      <c r="E3284" s="11" t="str">
        <f ca="1">IF(AND(J3284&lt;&gt;"", O3284&lt;&gt;"", TODAY() &gt; O3284, N3284=""), "포스팅 지연",
IF(N3284&lt;&gt;"", "포스팅 완료",
IF(M3284=TRUE, "시술 완료",
IF(L3284=TRUE, "콘텐츠 가이드 전송",
IF(NOT(ISBLANK(J3284)), "예약 확정",
IF(I3284=TRUE, "구글폼 회신",
IF(H3284=TRUE, "구글폼 전송",
IF(G3284=TRUE, "거절",
IF(F3284=TRUE, "회신 수신",
"태핑 완료 회신대기")))))
))))</f>
        <v>회신 수신</v>
      </c>
      <c r="F3284" s="13" t="b">
        <v>1</v>
      </c>
      <c r="G3284" s="13" t="b">
        <v>0</v>
      </c>
      <c r="H3284" s="13" t="b">
        <v>0</v>
      </c>
      <c r="I3284" s="13" t="b">
        <f>IF(COUNTIF([1]!Form_Responses1[[#All],[Instagram account
(ex. idenel_official - Do not put "@")]], LOWER(A3284)) &gt; 0, TRUE, FALSE)</f>
        <v>0</v>
      </c>
      <c r="J3284" s="14"/>
      <c r="K3284" s="11"/>
      <c r="L3284" s="13" t="b">
        <v>0</v>
      </c>
      <c r="M3284" s="13" t="b">
        <v>0</v>
      </c>
      <c r="N3284" s="11"/>
      <c r="O3284" s="12" t="str">
        <f>IF(ISBLANK(Table1[[#This Row],[예약일(확정)]]),"",Table1[[#This Row],[예약일(확정)]]+7)</f>
        <v/>
      </c>
      <c r="P3284" s="11"/>
      <c r="Q3284" s="11"/>
      <c r="R3284" s="11"/>
      <c r="S3284" s="11"/>
      <c r="T3284" s="11"/>
      <c r="U3284" s="10"/>
    </row>
    <row r="3285" spans="1:21" ht="17">
      <c r="A3285" s="47" t="s">
        <v>949</v>
      </c>
      <c r="B3285" s="60"/>
      <c r="C3285" s="50"/>
      <c r="D3285" s="24" t="s">
        <v>269</v>
      </c>
      <c r="E3285" s="20" t="str">
        <f ca="1">IF(AND(J3285&lt;&gt;"", O3285&lt;&gt;"", TODAY() &gt; O3285, N3285=""), "포스팅 지연",
IF(N3285&lt;&gt;"", "포스팅 완료",
IF(M3285=TRUE, "시술 완료",
IF(L3285=TRUE, "콘텐츠 가이드 전송",
IF(NOT(ISBLANK(J3285)), "예약 확정",
IF(I3285=TRUE, "구글폼 회신",
IF(H3285=TRUE, "구글폼 전송",
IF(G3285=TRUE, "거절",
IF(F3285=TRUE, "회신 수신",
"태핑 완료 회신대기")))))
))))</f>
        <v>태핑 완료 회신대기</v>
      </c>
      <c r="F3285" s="22" t="b">
        <v>0</v>
      </c>
      <c r="G3285" s="22" t="b">
        <v>0</v>
      </c>
      <c r="H3285" s="22" t="b">
        <v>0</v>
      </c>
      <c r="I3285" s="22" t="b">
        <f>IF(COUNTIF([1]!Form_Responses1[[#All],[Instagram account
(ex. idenel_official - Do not put "@")]], LOWER(A3285)) &gt; 0, TRUE, FALSE)</f>
        <v>0</v>
      </c>
      <c r="J3285" s="23"/>
      <c r="K3285" s="20"/>
      <c r="L3285" s="22" t="b">
        <v>0</v>
      </c>
      <c r="M3285" s="22" t="b">
        <v>0</v>
      </c>
      <c r="N3285" s="20"/>
      <c r="O3285" s="21" t="str">
        <f>IF(ISBLANK(Table1[[#This Row],[예약일(확정)]]),"",Table1[[#This Row],[예약일(확정)]]+7)</f>
        <v/>
      </c>
      <c r="P3285" s="20"/>
      <c r="Q3285" s="20"/>
      <c r="R3285" s="20"/>
      <c r="S3285" s="20"/>
      <c r="T3285" s="20"/>
      <c r="U3285" s="19"/>
    </row>
    <row r="3286" spans="1:21" ht="17">
      <c r="A3286" s="46" t="s">
        <v>948</v>
      </c>
      <c r="B3286" s="61"/>
      <c r="C3286" s="48"/>
      <c r="D3286" s="15" t="s">
        <v>269</v>
      </c>
      <c r="E3286" s="11" t="str">
        <f ca="1">IF(AND(J3286&lt;&gt;"", O3286&lt;&gt;"", TODAY() &gt; O3286, N3286=""), "포스팅 지연",
IF(N3286&lt;&gt;"", "포스팅 완료",
IF(M3286=TRUE, "시술 완료",
IF(L3286=TRUE, "콘텐츠 가이드 전송",
IF(NOT(ISBLANK(J3286)), "예약 확정",
IF(I3286=TRUE, "구글폼 회신",
IF(H3286=TRUE, "구글폼 전송",
IF(G3286=TRUE, "거절",
IF(F3286=TRUE, "회신 수신",
"태핑 완료 회신대기")))))
))))</f>
        <v>태핑 완료 회신대기</v>
      </c>
      <c r="F3286" s="13" t="b">
        <v>0</v>
      </c>
      <c r="G3286" s="13" t="b">
        <v>0</v>
      </c>
      <c r="H3286" s="13" t="b">
        <v>0</v>
      </c>
      <c r="I3286" s="13" t="b">
        <f>IF(COUNTIF([1]!Form_Responses1[[#All],[Instagram account
(ex. idenel_official - Do not put "@")]], LOWER(A3286)) &gt; 0, TRUE, FALSE)</f>
        <v>0</v>
      </c>
      <c r="J3286" s="14"/>
      <c r="K3286" s="11"/>
      <c r="L3286" s="13" t="b">
        <v>0</v>
      </c>
      <c r="M3286" s="13" t="b">
        <v>0</v>
      </c>
      <c r="N3286" s="11"/>
      <c r="O3286" s="12" t="str">
        <f>IF(ISBLANK(Table1[[#This Row],[예약일(확정)]]),"",Table1[[#This Row],[예약일(확정)]]+7)</f>
        <v/>
      </c>
      <c r="P3286" s="11"/>
      <c r="Q3286" s="11"/>
      <c r="R3286" s="11"/>
      <c r="S3286" s="11"/>
      <c r="T3286" s="11"/>
      <c r="U3286" s="10"/>
    </row>
    <row r="3287" spans="1:21" ht="17">
      <c r="A3287" s="47" t="s">
        <v>947</v>
      </c>
      <c r="B3287" s="60"/>
      <c r="C3287" s="50"/>
      <c r="D3287" s="24" t="s">
        <v>269</v>
      </c>
      <c r="E3287" s="20" t="str">
        <f ca="1">IF(AND(J3287&lt;&gt;"", O3287&lt;&gt;"", TODAY() &gt; O3287, N3287=""), "포스팅 지연",
IF(N3287&lt;&gt;"", "포스팅 완료",
IF(M3287=TRUE, "시술 완료",
IF(L3287=TRUE, "콘텐츠 가이드 전송",
IF(NOT(ISBLANK(J3287)), "예약 확정",
IF(I3287=TRUE, "구글폼 회신",
IF(H3287=TRUE, "구글폼 전송",
IF(G3287=TRUE, "거절",
IF(F3287=TRUE, "회신 수신",
"태핑 완료 회신대기")))))
))))</f>
        <v>태핑 완료 회신대기</v>
      </c>
      <c r="F3287" s="22" t="b">
        <v>0</v>
      </c>
      <c r="G3287" s="22" t="b">
        <v>0</v>
      </c>
      <c r="H3287" s="22" t="b">
        <v>0</v>
      </c>
      <c r="I3287" s="22" t="b">
        <f>IF(COUNTIF([1]!Form_Responses1[[#All],[Instagram account
(ex. idenel_official - Do not put "@")]], LOWER(A3287)) &gt; 0, TRUE, FALSE)</f>
        <v>0</v>
      </c>
      <c r="J3287" s="23"/>
      <c r="K3287" s="20"/>
      <c r="L3287" s="22" t="b">
        <v>0</v>
      </c>
      <c r="M3287" s="22" t="b">
        <v>0</v>
      </c>
      <c r="N3287" s="20"/>
      <c r="O3287" s="21" t="str">
        <f>IF(ISBLANK(Table1[[#This Row],[예약일(확정)]]),"",Table1[[#This Row],[예약일(확정)]]+7)</f>
        <v/>
      </c>
      <c r="P3287" s="20"/>
      <c r="Q3287" s="20"/>
      <c r="R3287" s="20"/>
      <c r="S3287" s="20"/>
      <c r="T3287" s="20"/>
      <c r="U3287" s="19"/>
    </row>
    <row r="3288" spans="1:21" ht="17">
      <c r="A3288" s="46" t="s">
        <v>946</v>
      </c>
      <c r="B3288" s="61"/>
      <c r="C3288" s="48"/>
      <c r="D3288" s="15" t="s">
        <v>269</v>
      </c>
      <c r="E3288" s="11" t="str">
        <f ca="1">IF(AND(J3288&lt;&gt;"", O3288&lt;&gt;"", TODAY() &gt; O3288, N3288=""), "포스팅 지연",
IF(N3288&lt;&gt;"", "포스팅 완료",
IF(M3288=TRUE, "시술 완료",
IF(L3288=TRUE, "콘텐츠 가이드 전송",
IF(NOT(ISBLANK(J3288)), "예약 확정",
IF(I3288=TRUE, "구글폼 회신",
IF(H3288=TRUE, "구글폼 전송",
IF(G3288=TRUE, "거절",
IF(F3288=TRUE, "회신 수신",
"태핑 완료 회신대기")))))
))))</f>
        <v>태핑 완료 회신대기</v>
      </c>
      <c r="F3288" s="13" t="b">
        <v>0</v>
      </c>
      <c r="G3288" s="13" t="b">
        <v>0</v>
      </c>
      <c r="H3288" s="13" t="b">
        <v>0</v>
      </c>
      <c r="I3288" s="13" t="b">
        <f>IF(COUNTIF([1]!Form_Responses1[[#All],[Instagram account
(ex. idenel_official - Do not put "@")]], LOWER(A3288)) &gt; 0, TRUE, FALSE)</f>
        <v>0</v>
      </c>
      <c r="J3288" s="14"/>
      <c r="K3288" s="11"/>
      <c r="L3288" s="13" t="b">
        <v>0</v>
      </c>
      <c r="M3288" s="13" t="b">
        <v>0</v>
      </c>
      <c r="N3288" s="11"/>
      <c r="O3288" s="12" t="str">
        <f>IF(ISBLANK(Table1[[#This Row],[예약일(확정)]]),"",Table1[[#This Row],[예약일(확정)]]+7)</f>
        <v/>
      </c>
      <c r="P3288" s="11"/>
      <c r="Q3288" s="11"/>
      <c r="R3288" s="11"/>
      <c r="S3288" s="11"/>
      <c r="T3288" s="11"/>
      <c r="U3288" s="10"/>
    </row>
    <row r="3289" spans="1:21" ht="17">
      <c r="A3289" s="47" t="s">
        <v>945</v>
      </c>
      <c r="B3289" s="60"/>
      <c r="C3289" s="50"/>
      <c r="D3289" s="24" t="s">
        <v>269</v>
      </c>
      <c r="E3289" s="20" t="str">
        <f ca="1">IF(AND(J3289&lt;&gt;"", O3289&lt;&gt;"", TODAY() &gt; O3289, N3289=""), "포스팅 지연",
IF(N3289&lt;&gt;"", "포스팅 완료",
IF(M3289=TRUE, "시술 완료",
IF(L3289=TRUE, "콘텐츠 가이드 전송",
IF(NOT(ISBLANK(J3289)), "예약 확정",
IF(I3289=TRUE, "구글폼 회신",
IF(H3289=TRUE, "구글폼 전송",
IF(G3289=TRUE, "거절",
IF(F3289=TRUE, "회신 수신",
"태핑 완료 회신대기")))))
))))</f>
        <v>태핑 완료 회신대기</v>
      </c>
      <c r="F3289" s="22" t="b">
        <v>0</v>
      </c>
      <c r="G3289" s="22" t="b">
        <v>0</v>
      </c>
      <c r="H3289" s="22" t="b">
        <v>0</v>
      </c>
      <c r="I3289" s="22" t="b">
        <f>IF(COUNTIF([1]!Form_Responses1[[#All],[Instagram account
(ex. idenel_official - Do not put "@")]], LOWER(A3289)) &gt; 0, TRUE, FALSE)</f>
        <v>0</v>
      </c>
      <c r="J3289" s="23"/>
      <c r="K3289" s="20"/>
      <c r="L3289" s="22" t="b">
        <v>0</v>
      </c>
      <c r="M3289" s="22" t="b">
        <v>0</v>
      </c>
      <c r="N3289" s="20"/>
      <c r="O3289" s="21" t="str">
        <f>IF(ISBLANK(Table1[[#This Row],[예약일(확정)]]),"",Table1[[#This Row],[예약일(확정)]]+7)</f>
        <v/>
      </c>
      <c r="P3289" s="20"/>
      <c r="Q3289" s="20"/>
      <c r="R3289" s="20"/>
      <c r="S3289" s="20"/>
      <c r="T3289" s="20"/>
      <c r="U3289" s="19"/>
    </row>
    <row r="3290" spans="1:21" ht="17">
      <c r="A3290" s="46" t="s">
        <v>944</v>
      </c>
      <c r="B3290" s="61"/>
      <c r="C3290" s="48"/>
      <c r="D3290" s="15" t="s">
        <v>269</v>
      </c>
      <c r="E3290" s="11" t="str">
        <f ca="1">IF(AND(J3290&lt;&gt;"", O3290&lt;&gt;"", TODAY() &gt; O3290, N3290=""), "포스팅 지연",
IF(N3290&lt;&gt;"", "포스팅 완료",
IF(M3290=TRUE, "시술 완료",
IF(L3290=TRUE, "콘텐츠 가이드 전송",
IF(NOT(ISBLANK(J3290)), "예약 확정",
IF(I3290=TRUE, "구글폼 회신",
IF(H3290=TRUE, "구글폼 전송",
IF(G3290=TRUE, "거절",
IF(F3290=TRUE, "회신 수신",
"태핑 완료 회신대기")))))
))))</f>
        <v>태핑 완료 회신대기</v>
      </c>
      <c r="F3290" s="13" t="b">
        <v>0</v>
      </c>
      <c r="G3290" s="13" t="b">
        <v>0</v>
      </c>
      <c r="H3290" s="13" t="b">
        <v>0</v>
      </c>
      <c r="I3290" s="13" t="b">
        <f>IF(COUNTIF([1]!Form_Responses1[[#All],[Instagram account
(ex. idenel_official - Do not put "@")]], LOWER(A3290)) &gt; 0, TRUE, FALSE)</f>
        <v>0</v>
      </c>
      <c r="J3290" s="14"/>
      <c r="K3290" s="11"/>
      <c r="L3290" s="13" t="b">
        <v>0</v>
      </c>
      <c r="M3290" s="13" t="b">
        <v>0</v>
      </c>
      <c r="N3290" s="11"/>
      <c r="O3290" s="12" t="str">
        <f>IF(ISBLANK(Table1[[#This Row],[예약일(확정)]]),"",Table1[[#This Row],[예약일(확정)]]+7)</f>
        <v/>
      </c>
      <c r="P3290" s="11"/>
      <c r="Q3290" s="11"/>
      <c r="R3290" s="11"/>
      <c r="S3290" s="11"/>
      <c r="T3290" s="11"/>
      <c r="U3290" s="10"/>
    </row>
    <row r="3291" spans="1:21" ht="17">
      <c r="A3291" s="47" t="s">
        <v>943</v>
      </c>
      <c r="B3291" s="60" t="s">
        <v>927</v>
      </c>
      <c r="C3291" s="50"/>
      <c r="D3291" s="24" t="s">
        <v>269</v>
      </c>
      <c r="E3291" s="20" t="str">
        <f ca="1">IF(AND(J3291&lt;&gt;"", O3291&lt;&gt;"", TODAY() &gt; O3291, N3291=""), "포스팅 지연",
IF(N3291&lt;&gt;"", "포스팅 완료",
IF(M3291=TRUE, "시술 완료",
IF(L3291=TRUE, "콘텐츠 가이드 전송",
IF(NOT(ISBLANK(J3291)), "예약 확정",
IF(I3291=TRUE, "구글폼 회신",
IF(H3291=TRUE, "구글폼 전송",
IF(G3291=TRUE, "거절",
IF(F3291=TRUE, "회신 수신",
"태핑 완료 회신대기")))))
))))</f>
        <v>포스팅 지연</v>
      </c>
      <c r="F3291" s="22" t="b">
        <v>1</v>
      </c>
      <c r="G3291" s="22" t="b">
        <v>0</v>
      </c>
      <c r="H3291" s="22" t="b">
        <v>1</v>
      </c>
      <c r="I3291" s="22" t="b">
        <f>IF(COUNTIF([1]!Form_Responses1[[#All],[Instagram account
(ex. idenel_official - Do not put "@")]], LOWER(A3291)) &gt; 0, TRUE, FALSE)</f>
        <v>0</v>
      </c>
      <c r="J3291" s="23">
        <v>45910.583333333336</v>
      </c>
      <c r="K3291" s="20" t="s">
        <v>111</v>
      </c>
      <c r="L3291" s="22" t="b">
        <v>1</v>
      </c>
      <c r="M3291" s="22" t="b">
        <v>0</v>
      </c>
      <c r="N3291" s="20"/>
      <c r="O3291" s="21">
        <f>IF(ISBLANK(Table1[[#This Row],[예약일(확정)]]),"",Table1[[#This Row],[예약일(확정)]]+7)</f>
        <v>45917.583333333336</v>
      </c>
      <c r="P3291" s="20" t="s">
        <v>0</v>
      </c>
      <c r="Q3291" s="20"/>
      <c r="R3291" s="20"/>
      <c r="S3291" s="20"/>
      <c r="T3291" s="20"/>
      <c r="U3291" s="19"/>
    </row>
    <row r="3292" spans="1:21" ht="17">
      <c r="A3292" s="59" t="s">
        <v>942</v>
      </c>
      <c r="B3292" s="61"/>
      <c r="C3292" s="48"/>
      <c r="D3292" s="15" t="s">
        <v>2</v>
      </c>
      <c r="E3292" s="11" t="str">
        <f ca="1">IF(AND(J3292&lt;&gt;"", O3292&lt;&gt;"", TODAY() &gt; O3292, N3292=""), "포스팅 지연",
IF(N3292&lt;&gt;"", "포스팅 완료",
IF(M3292=TRUE, "시술 완료",
IF(L3292=TRUE, "콘텐츠 가이드 전송",
IF(NOT(ISBLANK(J3292)), "예약 확정",
IF(I3292=TRUE, "구글폼 회신",
IF(H3292=TRUE, "구글폼 전송",
IF(G3292=TRUE, "거절",
IF(F3292=TRUE, "회신 수신",
"태핑 완료 회신대기")))))
))))</f>
        <v>포스팅 완료</v>
      </c>
      <c r="F3292" s="13" t="b">
        <v>0</v>
      </c>
      <c r="G3292" s="13" t="b">
        <v>0</v>
      </c>
      <c r="H3292" s="13" t="b">
        <v>0</v>
      </c>
      <c r="I3292" s="13" t="b">
        <f>IF(COUNTIF([1]!Form_Responses1[[#All],[Instagram account
(ex. idenel_official - Do not put "@")]], LOWER(A3292)) &gt; 0, TRUE, FALSE)</f>
        <v>0</v>
      </c>
      <c r="J3292" s="14">
        <v>45895.666666666664</v>
      </c>
      <c r="K3292" s="11" t="s">
        <v>111</v>
      </c>
      <c r="L3292" s="13" t="b">
        <v>1</v>
      </c>
      <c r="M3292" s="13" t="b">
        <v>0</v>
      </c>
      <c r="N3292" s="58" t="s">
        <v>941</v>
      </c>
      <c r="O3292" s="12">
        <f>IF(ISBLANK(Table1[[#This Row],[예약일(확정)]]),"",Table1[[#This Row],[예약일(확정)]]+7)</f>
        <v>45902.666666666664</v>
      </c>
      <c r="P3292" s="11" t="s">
        <v>0</v>
      </c>
      <c r="Q3292" s="11"/>
      <c r="R3292" s="11"/>
      <c r="S3292" s="11"/>
      <c r="T3292" s="11"/>
      <c r="U3292" s="10"/>
    </row>
    <row r="3293" spans="1:21" ht="17">
      <c r="A3293" s="63" t="s">
        <v>940</v>
      </c>
      <c r="B3293" s="60"/>
      <c r="C3293" s="50"/>
      <c r="D3293" s="24" t="s">
        <v>269</v>
      </c>
      <c r="E3293" s="20" t="str">
        <f ca="1">IF(AND(J3293&lt;&gt;"", O3293&lt;&gt;"", TODAY() &gt; O3293, N3293=""), "포스팅 지연",
IF(N3293&lt;&gt;"", "포스팅 완료",
IF(M3293=TRUE, "시술 완료",
IF(L3293=TRUE, "콘텐츠 가이드 전송",
IF(NOT(ISBLANK(J3293)), "예약 확정",
IF(I3293=TRUE, "구글폼 회신",
IF(H3293=TRUE, "구글폼 전송",
IF(G3293=TRUE, "거절",
IF(F3293=TRUE, "회신 수신",
"태핑 완료 회신대기")))))
))))</f>
        <v>태핑 완료 회신대기</v>
      </c>
      <c r="F3293" s="22" t="b">
        <v>0</v>
      </c>
      <c r="G3293" s="22" t="b">
        <v>0</v>
      </c>
      <c r="H3293" s="22" t="b">
        <v>0</v>
      </c>
      <c r="I3293" s="22" t="b">
        <f>IF(COUNTIF([1]!Form_Responses1[[#All],[Instagram account
(ex. idenel_official - Do not put "@")]], LOWER(A3293)) &gt; 0, TRUE, FALSE)</f>
        <v>0</v>
      </c>
      <c r="J3293" s="23"/>
      <c r="K3293" s="20"/>
      <c r="L3293" s="22" t="b">
        <v>0</v>
      </c>
      <c r="M3293" s="22" t="b">
        <v>0</v>
      </c>
      <c r="N3293" s="20"/>
      <c r="O3293" s="21" t="str">
        <f>IF(ISBLANK(Table1[[#This Row],[예약일(확정)]]),"",Table1[[#This Row],[예약일(확정)]]+7)</f>
        <v/>
      </c>
      <c r="P3293" s="20"/>
      <c r="Q3293" s="20"/>
      <c r="R3293" s="20"/>
      <c r="S3293" s="20"/>
      <c r="T3293" s="20"/>
      <c r="U3293" s="19"/>
    </row>
    <row r="3294" spans="1:21" ht="17">
      <c r="A3294" s="62" t="s">
        <v>939</v>
      </c>
      <c r="B3294" s="61"/>
      <c r="C3294" s="48"/>
      <c r="D3294" s="15" t="s">
        <v>269</v>
      </c>
      <c r="E3294" s="11" t="str">
        <f ca="1">IF(AND(J3294&lt;&gt;"", O3294&lt;&gt;"", TODAY() &gt; O3294, N3294=""), "포스팅 지연",
IF(N3294&lt;&gt;"", "포스팅 완료",
IF(M3294=TRUE, "시술 완료",
IF(L3294=TRUE, "콘텐츠 가이드 전송",
IF(NOT(ISBLANK(J3294)), "예약 확정",
IF(I3294=TRUE, "구글폼 회신",
IF(H3294=TRUE, "구글폼 전송",
IF(G3294=TRUE, "거절",
IF(F3294=TRUE, "회신 수신",
"태핑 완료 회신대기")))))
))))</f>
        <v>태핑 완료 회신대기</v>
      </c>
      <c r="F3294" s="13" t="b">
        <v>0</v>
      </c>
      <c r="G3294" s="13" t="b">
        <v>0</v>
      </c>
      <c r="H3294" s="13" t="b">
        <v>0</v>
      </c>
      <c r="I3294" s="13" t="b">
        <f>IF(COUNTIF([1]!Form_Responses1[[#All],[Instagram account
(ex. idenel_official - Do not put "@")]], LOWER(A3294)) &gt; 0, TRUE, FALSE)</f>
        <v>0</v>
      </c>
      <c r="J3294" s="14"/>
      <c r="K3294" s="11"/>
      <c r="L3294" s="13" t="b">
        <v>0</v>
      </c>
      <c r="M3294" s="13" t="b">
        <v>0</v>
      </c>
      <c r="N3294" s="11"/>
      <c r="O3294" s="12" t="str">
        <f>IF(ISBLANK(Table1[[#This Row],[예약일(확정)]]),"",Table1[[#This Row],[예약일(확정)]]+7)</f>
        <v/>
      </c>
      <c r="P3294" s="11"/>
      <c r="Q3294" s="11"/>
      <c r="R3294" s="11"/>
      <c r="S3294" s="11"/>
      <c r="T3294" s="11"/>
      <c r="U3294" s="10"/>
    </row>
    <row r="3295" spans="1:21" ht="17">
      <c r="A3295" s="63" t="s">
        <v>938</v>
      </c>
      <c r="B3295" s="60"/>
      <c r="C3295" s="50"/>
      <c r="D3295" s="24" t="s">
        <v>269</v>
      </c>
      <c r="E3295" s="20" t="str">
        <f ca="1">IF(AND(J3295&lt;&gt;"", O3295&lt;&gt;"", TODAY() &gt; O3295, N3295=""), "포스팅 지연",
IF(N3295&lt;&gt;"", "포스팅 완료",
IF(M3295=TRUE, "시술 완료",
IF(L3295=TRUE, "콘텐츠 가이드 전송",
IF(NOT(ISBLANK(J3295)), "예약 확정",
IF(I3295=TRUE, "구글폼 회신",
IF(H3295=TRUE, "구글폼 전송",
IF(G3295=TRUE, "거절",
IF(F3295=TRUE, "회신 수신",
"태핑 완료 회신대기")))))
))))</f>
        <v>태핑 완료 회신대기</v>
      </c>
      <c r="F3295" s="22" t="b">
        <v>0</v>
      </c>
      <c r="G3295" s="22" t="b">
        <v>0</v>
      </c>
      <c r="H3295" s="22" t="b">
        <v>0</v>
      </c>
      <c r="I3295" s="22" t="b">
        <f>IF(COUNTIF([1]!Form_Responses1[[#All],[Instagram account
(ex. idenel_official - Do not put "@")]], LOWER(A3295)) &gt; 0, TRUE, FALSE)</f>
        <v>0</v>
      </c>
      <c r="J3295" s="23"/>
      <c r="K3295" s="20"/>
      <c r="L3295" s="22" t="b">
        <v>0</v>
      </c>
      <c r="M3295" s="22" t="b">
        <v>0</v>
      </c>
      <c r="N3295" s="20"/>
      <c r="O3295" s="21" t="str">
        <f>IF(ISBLANK(Table1[[#This Row],[예약일(확정)]]),"",Table1[[#This Row],[예약일(확정)]]+7)</f>
        <v/>
      </c>
      <c r="P3295" s="20"/>
      <c r="Q3295" s="20"/>
      <c r="R3295" s="20"/>
      <c r="S3295" s="20"/>
      <c r="T3295" s="20"/>
      <c r="U3295" s="19"/>
    </row>
    <row r="3296" spans="1:21" ht="17">
      <c r="A3296" s="62" t="s">
        <v>937</v>
      </c>
      <c r="B3296" s="61"/>
      <c r="C3296" s="48"/>
      <c r="D3296" s="15" t="s">
        <v>269</v>
      </c>
      <c r="E3296" s="11" t="str">
        <f ca="1">IF(AND(J3296&lt;&gt;"", O3296&lt;&gt;"", TODAY() &gt; O3296, N3296=""), "포스팅 지연",
IF(N3296&lt;&gt;"", "포스팅 완료",
IF(M3296=TRUE, "시술 완료",
IF(L3296=TRUE, "콘텐츠 가이드 전송",
IF(NOT(ISBLANK(J3296)), "예약 확정",
IF(I3296=TRUE, "구글폼 회신",
IF(H3296=TRUE, "구글폼 전송",
IF(G3296=TRUE, "거절",
IF(F3296=TRUE, "회신 수신",
"태핑 완료 회신대기")))))
))))</f>
        <v>태핑 완료 회신대기</v>
      </c>
      <c r="F3296" s="13" t="b">
        <v>0</v>
      </c>
      <c r="G3296" s="13" t="b">
        <v>0</v>
      </c>
      <c r="H3296" s="13" t="b">
        <v>0</v>
      </c>
      <c r="I3296" s="13" t="b">
        <f>IF(COUNTIF([1]!Form_Responses1[[#All],[Instagram account
(ex. idenel_official - Do not put "@")]], LOWER(A3296)) &gt; 0, TRUE, FALSE)</f>
        <v>0</v>
      </c>
      <c r="J3296" s="14"/>
      <c r="K3296" s="11"/>
      <c r="L3296" s="13" t="b">
        <v>0</v>
      </c>
      <c r="M3296" s="13" t="b">
        <v>0</v>
      </c>
      <c r="N3296" s="11"/>
      <c r="O3296" s="12" t="str">
        <f>IF(ISBLANK(Table1[[#This Row],[예약일(확정)]]),"",Table1[[#This Row],[예약일(확정)]]+7)</f>
        <v/>
      </c>
      <c r="P3296" s="11"/>
      <c r="Q3296" s="11"/>
      <c r="R3296" s="11"/>
      <c r="S3296" s="11"/>
      <c r="T3296" s="11"/>
      <c r="U3296" s="10"/>
    </row>
    <row r="3297" spans="1:21" ht="17">
      <c r="A3297" s="63" t="s">
        <v>936</v>
      </c>
      <c r="B3297" s="60"/>
      <c r="C3297" s="50"/>
      <c r="D3297" s="24" t="s">
        <v>269</v>
      </c>
      <c r="E3297" s="20" t="str">
        <f ca="1">IF(AND(J3297&lt;&gt;"", O3297&lt;&gt;"", TODAY() &gt; O3297, N3297=""), "포스팅 지연",
IF(N3297&lt;&gt;"", "포스팅 완료",
IF(M3297=TRUE, "시술 완료",
IF(L3297=TRUE, "콘텐츠 가이드 전송",
IF(NOT(ISBLANK(J3297)), "예약 확정",
IF(I3297=TRUE, "구글폼 회신",
IF(H3297=TRUE, "구글폼 전송",
IF(G3297=TRUE, "거절",
IF(F3297=TRUE, "회신 수신",
"태핑 완료 회신대기")))))
))))</f>
        <v>태핑 완료 회신대기</v>
      </c>
      <c r="F3297" s="22" t="b">
        <v>0</v>
      </c>
      <c r="G3297" s="22" t="b">
        <v>0</v>
      </c>
      <c r="H3297" s="22" t="b">
        <v>0</v>
      </c>
      <c r="I3297" s="22" t="b">
        <f>IF(COUNTIF([1]!Form_Responses1[[#All],[Instagram account
(ex. idenel_official - Do not put "@")]], LOWER(A3297)) &gt; 0, TRUE, FALSE)</f>
        <v>0</v>
      </c>
      <c r="J3297" s="23"/>
      <c r="K3297" s="20"/>
      <c r="L3297" s="22" t="b">
        <v>0</v>
      </c>
      <c r="M3297" s="22" t="b">
        <v>0</v>
      </c>
      <c r="N3297" s="20"/>
      <c r="O3297" s="21" t="str">
        <f>IF(ISBLANK(Table1[[#This Row],[예약일(확정)]]),"",Table1[[#This Row],[예약일(확정)]]+7)</f>
        <v/>
      </c>
      <c r="P3297" s="20"/>
      <c r="Q3297" s="20"/>
      <c r="R3297" s="20"/>
      <c r="S3297" s="20"/>
      <c r="T3297" s="20"/>
      <c r="U3297" s="19"/>
    </row>
    <row r="3298" spans="1:21" ht="17">
      <c r="A3298" s="62" t="s">
        <v>935</v>
      </c>
      <c r="B3298" s="61"/>
      <c r="C3298" s="48"/>
      <c r="D3298" s="15" t="s">
        <v>269</v>
      </c>
      <c r="E3298" s="11" t="str">
        <f ca="1">IF(AND(J3298&lt;&gt;"", O3298&lt;&gt;"", TODAY() &gt; O3298, N3298=""), "포스팅 지연",
IF(N3298&lt;&gt;"", "포스팅 완료",
IF(M3298=TRUE, "시술 완료",
IF(L3298=TRUE, "콘텐츠 가이드 전송",
IF(NOT(ISBLANK(J3298)), "예약 확정",
IF(I3298=TRUE, "구글폼 회신",
IF(H3298=TRUE, "구글폼 전송",
IF(G3298=TRUE, "거절",
IF(F3298=TRUE, "회신 수신",
"태핑 완료 회신대기")))))
))))</f>
        <v>태핑 완료 회신대기</v>
      </c>
      <c r="F3298" s="13" t="b">
        <v>0</v>
      </c>
      <c r="G3298" s="13" t="b">
        <v>0</v>
      </c>
      <c r="H3298" s="13" t="b">
        <v>0</v>
      </c>
      <c r="I3298" s="13" t="b">
        <f>IF(COUNTIF([1]!Form_Responses1[[#All],[Instagram account
(ex. idenel_official - Do not put "@")]], LOWER(A3298)) &gt; 0, TRUE, FALSE)</f>
        <v>0</v>
      </c>
      <c r="J3298" s="14"/>
      <c r="K3298" s="11"/>
      <c r="L3298" s="13" t="b">
        <v>0</v>
      </c>
      <c r="M3298" s="13" t="b">
        <v>0</v>
      </c>
      <c r="N3298" s="11"/>
      <c r="O3298" s="12" t="str">
        <f>IF(ISBLANK(Table1[[#This Row],[예약일(확정)]]),"",Table1[[#This Row],[예약일(확정)]]+7)</f>
        <v/>
      </c>
      <c r="P3298" s="11"/>
      <c r="Q3298" s="11"/>
      <c r="R3298" s="11"/>
      <c r="S3298" s="11"/>
      <c r="T3298" s="11"/>
      <c r="U3298" s="10"/>
    </row>
    <row r="3299" spans="1:21" ht="17">
      <c r="A3299" s="63" t="s">
        <v>934</v>
      </c>
      <c r="B3299" s="60"/>
      <c r="C3299" s="50"/>
      <c r="D3299" s="24" t="s">
        <v>269</v>
      </c>
      <c r="E3299" s="20" t="str">
        <f ca="1">IF(AND(J3299&lt;&gt;"", O3299&lt;&gt;"", TODAY() &gt; O3299, N3299=""), "포스팅 지연",
IF(N3299&lt;&gt;"", "포스팅 완료",
IF(M3299=TRUE, "시술 완료",
IF(L3299=TRUE, "콘텐츠 가이드 전송",
IF(NOT(ISBLANK(J3299)), "예약 확정",
IF(I3299=TRUE, "구글폼 회신",
IF(H3299=TRUE, "구글폼 전송",
IF(G3299=TRUE, "거절",
IF(F3299=TRUE, "회신 수신",
"태핑 완료 회신대기")))))
))))</f>
        <v>태핑 완료 회신대기</v>
      </c>
      <c r="F3299" s="22" t="b">
        <v>0</v>
      </c>
      <c r="G3299" s="22" t="b">
        <v>0</v>
      </c>
      <c r="H3299" s="22" t="b">
        <v>0</v>
      </c>
      <c r="I3299" s="22" t="b">
        <f>IF(COUNTIF([1]!Form_Responses1[[#All],[Instagram account
(ex. idenel_official - Do not put "@")]], LOWER(A3299)) &gt; 0, TRUE, FALSE)</f>
        <v>0</v>
      </c>
      <c r="J3299" s="23"/>
      <c r="K3299" s="20"/>
      <c r="L3299" s="22" t="b">
        <v>0</v>
      </c>
      <c r="M3299" s="22" t="b">
        <v>0</v>
      </c>
      <c r="N3299" s="20"/>
      <c r="O3299" s="21" t="str">
        <f>IF(ISBLANK(Table1[[#This Row],[예약일(확정)]]),"",Table1[[#This Row],[예약일(확정)]]+7)</f>
        <v/>
      </c>
      <c r="P3299" s="20"/>
      <c r="Q3299" s="20"/>
      <c r="R3299" s="20"/>
      <c r="S3299" s="20"/>
      <c r="T3299" s="20"/>
      <c r="U3299" s="19"/>
    </row>
    <row r="3300" spans="1:21" ht="17">
      <c r="A3300" s="62" t="s">
        <v>933</v>
      </c>
      <c r="B3300" s="61"/>
      <c r="C3300" s="48"/>
      <c r="D3300" s="15" t="s">
        <v>269</v>
      </c>
      <c r="E3300" s="11" t="str">
        <f ca="1">IF(AND(J3300&lt;&gt;"", O3300&lt;&gt;"", TODAY() &gt; O3300, N3300=""), "포스팅 지연",
IF(N3300&lt;&gt;"", "포스팅 완료",
IF(M3300=TRUE, "시술 완료",
IF(L3300=TRUE, "콘텐츠 가이드 전송",
IF(NOT(ISBLANK(J3300)), "예약 확정",
IF(I3300=TRUE, "구글폼 회신",
IF(H3300=TRUE, "구글폼 전송",
IF(G3300=TRUE, "거절",
IF(F3300=TRUE, "회신 수신",
"태핑 완료 회신대기")))))
))))</f>
        <v>태핑 완료 회신대기</v>
      </c>
      <c r="F3300" s="13" t="b">
        <v>0</v>
      </c>
      <c r="G3300" s="13" t="b">
        <v>0</v>
      </c>
      <c r="H3300" s="13" t="b">
        <v>0</v>
      </c>
      <c r="I3300" s="13" t="b">
        <f>IF(COUNTIF([1]!Form_Responses1[[#All],[Instagram account
(ex. idenel_official - Do not put "@")]], LOWER(A3300)) &gt; 0, TRUE, FALSE)</f>
        <v>0</v>
      </c>
      <c r="J3300" s="14"/>
      <c r="K3300" s="11"/>
      <c r="L3300" s="13" t="b">
        <v>0</v>
      </c>
      <c r="M3300" s="13" t="b">
        <v>0</v>
      </c>
      <c r="N3300" s="11"/>
      <c r="O3300" s="12" t="str">
        <f>IF(ISBLANK(Table1[[#This Row],[예약일(확정)]]),"",Table1[[#This Row],[예약일(확정)]]+7)</f>
        <v/>
      </c>
      <c r="P3300" s="11"/>
      <c r="Q3300" s="11"/>
      <c r="R3300" s="11"/>
      <c r="S3300" s="11"/>
      <c r="T3300" s="11"/>
      <c r="U3300" s="10"/>
    </row>
    <row r="3301" spans="1:21" ht="17">
      <c r="A3301" s="63" t="s">
        <v>932</v>
      </c>
      <c r="B3301" s="60"/>
      <c r="C3301" s="50"/>
      <c r="D3301" s="24" t="s">
        <v>269</v>
      </c>
      <c r="E3301" s="20" t="str">
        <f ca="1">IF(AND(J3301&lt;&gt;"", O3301&lt;&gt;"", TODAY() &gt; O3301, N3301=""), "포스팅 지연",
IF(N3301&lt;&gt;"", "포스팅 완료",
IF(M3301=TRUE, "시술 완료",
IF(L3301=TRUE, "콘텐츠 가이드 전송",
IF(NOT(ISBLANK(J3301)), "예약 확정",
IF(I3301=TRUE, "구글폼 회신",
IF(H3301=TRUE, "구글폼 전송",
IF(G3301=TRUE, "거절",
IF(F3301=TRUE, "회신 수신",
"태핑 완료 회신대기")))))
))))</f>
        <v>태핑 완료 회신대기</v>
      </c>
      <c r="F3301" s="22" t="b">
        <v>0</v>
      </c>
      <c r="G3301" s="22" t="b">
        <v>0</v>
      </c>
      <c r="H3301" s="22" t="b">
        <v>0</v>
      </c>
      <c r="I3301" s="22" t="b">
        <f>IF(COUNTIF([1]!Form_Responses1[[#All],[Instagram account
(ex. idenel_official - Do not put "@")]], LOWER(A3301)) &gt; 0, TRUE, FALSE)</f>
        <v>0</v>
      </c>
      <c r="J3301" s="23"/>
      <c r="K3301" s="20"/>
      <c r="L3301" s="22" t="b">
        <v>0</v>
      </c>
      <c r="M3301" s="22" t="b">
        <v>0</v>
      </c>
      <c r="N3301" s="20"/>
      <c r="O3301" s="21" t="str">
        <f>IF(ISBLANK(Table1[[#This Row],[예약일(확정)]]),"",Table1[[#This Row],[예약일(확정)]]+7)</f>
        <v/>
      </c>
      <c r="P3301" s="20"/>
      <c r="Q3301" s="20"/>
      <c r="R3301" s="20"/>
      <c r="S3301" s="20"/>
      <c r="T3301" s="20"/>
      <c r="U3301" s="19"/>
    </row>
    <row r="3302" spans="1:21" ht="17">
      <c r="A3302" s="62" t="s">
        <v>931</v>
      </c>
      <c r="B3302" s="61"/>
      <c r="C3302" s="48"/>
      <c r="D3302" s="15" t="s">
        <v>269</v>
      </c>
      <c r="E3302" s="11" t="str">
        <f ca="1">IF(AND(J3302&lt;&gt;"", O3302&lt;&gt;"", TODAY() &gt; O3302, N3302=""), "포스팅 지연",
IF(N3302&lt;&gt;"", "포스팅 완료",
IF(M3302=TRUE, "시술 완료",
IF(L3302=TRUE, "콘텐츠 가이드 전송",
IF(NOT(ISBLANK(J3302)), "예약 확정",
IF(I3302=TRUE, "구글폼 회신",
IF(H3302=TRUE, "구글폼 전송",
IF(G3302=TRUE, "거절",
IF(F3302=TRUE, "회신 수신",
"태핑 완료 회신대기")))))
))))</f>
        <v>태핑 완료 회신대기</v>
      </c>
      <c r="F3302" s="13" t="b">
        <v>0</v>
      </c>
      <c r="G3302" s="13" t="b">
        <v>0</v>
      </c>
      <c r="H3302" s="13" t="b">
        <v>0</v>
      </c>
      <c r="I3302" s="13" t="b">
        <f>IF(COUNTIF([1]!Form_Responses1[[#All],[Instagram account
(ex. idenel_official - Do not put "@")]], LOWER(A3302)) &gt; 0, TRUE, FALSE)</f>
        <v>0</v>
      </c>
      <c r="J3302" s="14"/>
      <c r="K3302" s="11"/>
      <c r="L3302" s="13" t="b">
        <v>0</v>
      </c>
      <c r="M3302" s="13" t="b">
        <v>0</v>
      </c>
      <c r="N3302" s="11"/>
      <c r="O3302" s="12" t="str">
        <f>IF(ISBLANK(Table1[[#This Row],[예약일(확정)]]),"",Table1[[#This Row],[예약일(확정)]]+7)</f>
        <v/>
      </c>
      <c r="P3302" s="11"/>
      <c r="Q3302" s="11"/>
      <c r="R3302" s="11"/>
      <c r="S3302" s="11"/>
      <c r="T3302" s="11"/>
      <c r="U3302" s="10"/>
    </row>
    <row r="3303" spans="1:21" ht="17">
      <c r="A3303" s="63" t="s">
        <v>930</v>
      </c>
      <c r="B3303" s="60"/>
      <c r="C3303" s="50"/>
      <c r="D3303" s="24" t="s">
        <v>2</v>
      </c>
      <c r="E3303" s="20" t="str">
        <f ca="1">IF(AND(J3303&lt;&gt;"", O3303&lt;&gt;"", TODAY() &gt; O3303, N3303=""), "포스팅 지연",
IF(N3303&lt;&gt;"", "포스팅 완료",
IF(M3303=TRUE, "시술 완료",
IF(L3303=TRUE, "콘텐츠 가이드 전송",
IF(NOT(ISBLANK(J3303)), "예약 확정",
IF(I3303=TRUE, "구글폼 회신",
IF(H3303=TRUE, "구글폼 전송",
IF(G3303=TRUE, "거절",
IF(F3303=TRUE, "회신 수신",
"태핑 완료 회신대기")))))
))))</f>
        <v>포스팅 완료</v>
      </c>
      <c r="F3303" s="22" t="b">
        <v>0</v>
      </c>
      <c r="G3303" s="22" t="b">
        <v>0</v>
      </c>
      <c r="H3303" s="22" t="b">
        <v>0</v>
      </c>
      <c r="I3303" s="22" t="b">
        <f>IF(COUNTIF([1]!Form_Responses1[[#All],[Instagram account
(ex. idenel_official - Do not put "@")]], LOWER(A3303)) &gt; 0, TRUE, FALSE)</f>
        <v>0</v>
      </c>
      <c r="J3303" s="23">
        <v>45901.458333333336</v>
      </c>
      <c r="K3303" s="20" t="s">
        <v>111</v>
      </c>
      <c r="L3303" s="22" t="b">
        <v>0</v>
      </c>
      <c r="M3303" s="22" t="b">
        <v>0</v>
      </c>
      <c r="N3303" s="33" t="s">
        <v>929</v>
      </c>
      <c r="O3303" s="21">
        <f>IF(ISBLANK(Table1[[#This Row],[예약일(확정)]]),"",Table1[[#This Row],[예약일(확정)]]+7)</f>
        <v>45908.458333333336</v>
      </c>
      <c r="P3303" s="20"/>
      <c r="Q3303" s="20"/>
      <c r="R3303" s="20"/>
      <c r="S3303" s="20"/>
      <c r="T3303" s="20"/>
      <c r="U3303" s="19"/>
    </row>
    <row r="3304" spans="1:21" ht="17">
      <c r="A3304" s="62" t="s">
        <v>928</v>
      </c>
      <c r="B3304" s="61" t="s">
        <v>927</v>
      </c>
      <c r="C3304" s="48"/>
      <c r="D3304" s="15" t="s">
        <v>269</v>
      </c>
      <c r="E3304" s="11" t="str">
        <f ca="1">IF(AND(J3304&lt;&gt;"", O3304&lt;&gt;"", TODAY() &gt; O3304, N3304=""), "포스팅 지연",
IF(N3304&lt;&gt;"", "포스팅 완료",
IF(M3304=TRUE, "시술 완료",
IF(L3304=TRUE, "콘텐츠 가이드 전송",
IF(NOT(ISBLANK(J3304)), "예약 확정",
IF(I3304=TRUE, "구글폼 회신",
IF(H3304=TRUE, "구글폼 전송",
IF(G3304=TRUE, "거절",
IF(F3304=TRUE, "회신 수신",
"태핑 완료 회신대기")))))
))))</f>
        <v>회신 수신</v>
      </c>
      <c r="F3304" s="13" t="b">
        <v>1</v>
      </c>
      <c r="G3304" s="13" t="b">
        <v>0</v>
      </c>
      <c r="H3304" s="13" t="b">
        <v>0</v>
      </c>
      <c r="I3304" s="13" t="b">
        <f>IF(COUNTIF([1]!Form_Responses1[[#All],[Instagram account
(ex. idenel_official - Do not put "@")]], LOWER(A3304)) &gt; 0, TRUE, FALSE)</f>
        <v>0</v>
      </c>
      <c r="J3304" s="14"/>
      <c r="K3304" s="11"/>
      <c r="L3304" s="13" t="b">
        <v>0</v>
      </c>
      <c r="M3304" s="13" t="b">
        <v>0</v>
      </c>
      <c r="N3304" s="11"/>
      <c r="O3304" s="12" t="str">
        <f>IF(ISBLANK(Table1[[#This Row],[예약일(확정)]]),"",Table1[[#This Row],[예약일(확정)]]+7)</f>
        <v/>
      </c>
      <c r="P3304" s="11"/>
      <c r="Q3304" s="11"/>
      <c r="R3304" s="11"/>
      <c r="S3304" s="11"/>
      <c r="T3304" s="11"/>
      <c r="U3304" s="10"/>
    </row>
    <row r="3305" spans="1:21" ht="17">
      <c r="A3305" s="53" t="s">
        <v>926</v>
      </c>
      <c r="B3305" s="60"/>
      <c r="C3305" s="50"/>
      <c r="D3305" s="24" t="s">
        <v>2</v>
      </c>
      <c r="E3305" s="20" t="str">
        <f ca="1">IF(AND(J3305&lt;&gt;"", O3305&lt;&gt;"", TODAY() &gt; O3305, N3305=""), "포스팅 지연",
IF(N3305&lt;&gt;"", "포스팅 완료",
IF(M3305=TRUE, "시술 완료",
IF(L3305=TRUE, "콘텐츠 가이드 전송",
IF(NOT(ISBLANK(J3305)), "예약 확정",
IF(I3305=TRUE, "구글폼 회신",
IF(H3305=TRUE, "구글폼 전송",
IF(G3305=TRUE, "거절",
IF(F3305=TRUE, "회신 수신",
"태핑 완료 회신대기")))))
))))</f>
        <v>포스팅 완료</v>
      </c>
      <c r="F3305" s="22" t="b">
        <v>0</v>
      </c>
      <c r="G3305" s="22" t="b">
        <v>0</v>
      </c>
      <c r="H3305" s="22" t="b">
        <v>0</v>
      </c>
      <c r="I3305" s="22" t="b">
        <f>IF(COUNTIF([1]!Form_Responses1[[#All],[Instagram account
(ex. idenel_official - Do not put "@")]], LOWER(A3305)) &gt; 0, TRUE, FALSE)</f>
        <v>0</v>
      </c>
      <c r="J3305" s="23">
        <v>45894.708333333336</v>
      </c>
      <c r="K3305" s="20" t="s">
        <v>339</v>
      </c>
      <c r="L3305" s="22" t="b">
        <v>1</v>
      </c>
      <c r="M3305" s="22" t="b">
        <v>0</v>
      </c>
      <c r="N3305" s="33" t="s">
        <v>925</v>
      </c>
      <c r="O3305" s="21">
        <f>IF(ISBLANK(Table1[[#This Row],[예약일(확정)]]),"",Table1[[#This Row],[예약일(확정)]]+7)</f>
        <v>45901.708333333336</v>
      </c>
      <c r="P3305" s="20" t="s">
        <v>0</v>
      </c>
      <c r="Q3305" s="20"/>
      <c r="R3305" s="20"/>
      <c r="S3305" s="20"/>
      <c r="T3305" s="20"/>
      <c r="U3305" s="19"/>
    </row>
    <row r="3306" spans="1:21" ht="17">
      <c r="A3306" s="46" t="s">
        <v>924</v>
      </c>
      <c r="B3306" s="17" t="str">
        <f>"https://www.instagram.com/"&amp;A3306</f>
        <v>https://www.instagram.com/8ak8ak</v>
      </c>
      <c r="C3306" s="16"/>
      <c r="D3306" s="15" t="s">
        <v>4</v>
      </c>
      <c r="E3306" s="11" t="str">
        <f ca="1">IF(AND(J3306&lt;&gt;"", O3306&lt;&gt;"", TODAY() &gt; O3306, N3306=""), "포스팅 지연",
IF(N3306&lt;&gt;"", "포스팅 완료",
IF(M3306=TRUE, "시술 완료",
IF(L3306=TRUE, "콘텐츠 가이드 전송",
IF(NOT(ISBLANK(J3306)), "예약 확정",
IF(I3306=TRUE, "구글폼 회신",
IF(H3306=TRUE, "구글폼 전송",
IF(G3306=TRUE, "거절",
IF(F3306=TRUE, "회신 수신",
"태핑 완료 회신대기")))))
))))</f>
        <v>태핑 완료 회신대기</v>
      </c>
      <c r="F3306" s="13" t="b">
        <v>0</v>
      </c>
      <c r="G3306" s="13" t="b">
        <v>0</v>
      </c>
      <c r="H3306" s="13" t="b">
        <v>0</v>
      </c>
      <c r="I3306" s="13" t="b">
        <f>IF(COUNTIF([1]!Form_Responses1[[#All],[Instagram account
(ex. idenel_official - Do not put "@")]], LOWER(A3306)) &gt; 0, TRUE, FALSE)</f>
        <v>0</v>
      </c>
      <c r="J3306" s="14"/>
      <c r="K3306" s="11"/>
      <c r="L3306" s="13" t="b">
        <v>0</v>
      </c>
      <c r="M3306" s="13" t="b">
        <v>0</v>
      </c>
      <c r="N3306" s="11"/>
      <c r="O3306" s="12" t="str">
        <f>IF(ISBLANK(Table1[[#This Row],[예약일(확정)]]),"",Table1[[#This Row],[예약일(확정)]]+7)</f>
        <v/>
      </c>
      <c r="P3306" s="11"/>
      <c r="Q3306" s="11"/>
      <c r="R3306" s="11"/>
      <c r="S3306" s="11"/>
      <c r="T3306" s="11"/>
      <c r="U3306" s="10"/>
    </row>
    <row r="3307" spans="1:21" ht="17">
      <c r="A3307" s="47" t="s">
        <v>923</v>
      </c>
      <c r="B3307" s="51" t="str">
        <f>"https://www.instagram.com/"&amp;A3307</f>
        <v>https://www.instagram.com/nickandhelmi</v>
      </c>
      <c r="C3307" s="50"/>
      <c r="D3307" s="24" t="s">
        <v>4</v>
      </c>
      <c r="E3307" s="20" t="str">
        <f ca="1">IF(AND(J3307&lt;&gt;"", O3307&lt;&gt;"", TODAY() &gt; O3307, N3307=""), "포스팅 지연",
IF(N3307&lt;&gt;"", "포스팅 완료",
IF(M3307=TRUE, "시술 완료",
IF(L3307=TRUE, "콘텐츠 가이드 전송",
IF(NOT(ISBLANK(J3307)), "예약 확정",
IF(I3307=TRUE, "구글폼 회신",
IF(H3307=TRUE, "구글폼 전송",
IF(G3307=TRUE, "거절",
IF(F3307=TRUE, "회신 수신",
"태핑 완료 회신대기")))))
))))</f>
        <v>태핑 완료 회신대기</v>
      </c>
      <c r="F3307" s="22" t="b">
        <v>0</v>
      </c>
      <c r="G3307" s="22" t="b">
        <v>0</v>
      </c>
      <c r="H3307" s="22" t="b">
        <v>0</v>
      </c>
      <c r="I3307" s="22" t="b">
        <f>IF(COUNTIF([1]!Form_Responses1[[#All],[Instagram account
(ex. idenel_official - Do not put "@")]], LOWER(A3307)) &gt; 0, TRUE, FALSE)</f>
        <v>0</v>
      </c>
      <c r="J3307" s="23"/>
      <c r="K3307" s="20"/>
      <c r="L3307" s="22" t="b">
        <v>0</v>
      </c>
      <c r="M3307" s="22" t="b">
        <v>0</v>
      </c>
      <c r="N3307" s="20"/>
      <c r="O3307" s="21" t="str">
        <f>IF(ISBLANK(Table1[[#This Row],[예약일(확정)]]),"",Table1[[#This Row],[예약일(확정)]]+7)</f>
        <v/>
      </c>
      <c r="P3307" s="20"/>
      <c r="Q3307" s="20"/>
      <c r="R3307" s="20"/>
      <c r="S3307" s="20"/>
      <c r="T3307" s="20"/>
      <c r="U3307" s="19"/>
    </row>
    <row r="3308" spans="1:21" ht="17">
      <c r="A3308" s="46" t="s">
        <v>922</v>
      </c>
      <c r="B3308" s="17" t="str">
        <f>"https://www.instagram.com/"&amp;A3308</f>
        <v>https://www.instagram.com/naniloveslife</v>
      </c>
      <c r="C3308" s="16"/>
      <c r="D3308" s="15" t="s">
        <v>4</v>
      </c>
      <c r="E3308" s="11" t="str">
        <f ca="1">IF(AND(J3308&lt;&gt;"", O3308&lt;&gt;"", TODAY() &gt; O3308, N3308=""), "포스팅 지연",
IF(N3308&lt;&gt;"", "포스팅 완료",
IF(M3308=TRUE, "시술 완료",
IF(L3308=TRUE, "콘텐츠 가이드 전송",
IF(NOT(ISBLANK(J3308)), "예약 확정",
IF(I3308=TRUE, "구글폼 회신",
IF(H3308=TRUE, "구글폼 전송",
IF(G3308=TRUE, "거절",
IF(F3308=TRUE, "회신 수신",
"태핑 완료 회신대기")))))
))))</f>
        <v>태핑 완료 회신대기</v>
      </c>
      <c r="F3308" s="13" t="b">
        <v>0</v>
      </c>
      <c r="G3308" s="13" t="b">
        <v>0</v>
      </c>
      <c r="H3308" s="13" t="b">
        <v>0</v>
      </c>
      <c r="I3308" s="13" t="b">
        <f>IF(COUNTIF([1]!Form_Responses1[[#All],[Instagram account
(ex. idenel_official - Do not put "@")]], LOWER(A3308)) &gt; 0, TRUE, FALSE)</f>
        <v>0</v>
      </c>
      <c r="J3308" s="14"/>
      <c r="K3308" s="11"/>
      <c r="L3308" s="13" t="b">
        <v>0</v>
      </c>
      <c r="M3308" s="13" t="b">
        <v>0</v>
      </c>
      <c r="N3308" s="11"/>
      <c r="O3308" s="12" t="str">
        <f>IF(ISBLANK(Table1[[#This Row],[예약일(확정)]]),"",Table1[[#This Row],[예약일(확정)]]+7)</f>
        <v/>
      </c>
      <c r="P3308" s="11"/>
      <c r="Q3308" s="11"/>
      <c r="R3308" s="11"/>
      <c r="S3308" s="11"/>
      <c r="T3308" s="11"/>
      <c r="U3308" s="10"/>
    </row>
    <row r="3309" spans="1:21" ht="17">
      <c r="A3309" s="47" t="s">
        <v>921</v>
      </c>
      <c r="B3309" s="51" t="str">
        <f>"https://www.instagram.com/"&amp;A3309</f>
        <v>https://www.instagram.com/mimiyako_</v>
      </c>
      <c r="C3309" s="50"/>
      <c r="D3309" s="24" t="s">
        <v>4</v>
      </c>
      <c r="E3309" s="20" t="str">
        <f ca="1">IF(AND(J3309&lt;&gt;"", O3309&lt;&gt;"", TODAY() &gt; O3309, N3309=""), "포스팅 지연",
IF(N3309&lt;&gt;"", "포스팅 완료",
IF(M3309=TRUE, "시술 완료",
IF(L3309=TRUE, "콘텐츠 가이드 전송",
IF(NOT(ISBLANK(J3309)), "예약 확정",
IF(I3309=TRUE, "구글폼 회신",
IF(H3309=TRUE, "구글폼 전송",
IF(G3309=TRUE, "거절",
IF(F3309=TRUE, "회신 수신",
"태핑 완료 회신대기")))))
))))</f>
        <v>태핑 완료 회신대기</v>
      </c>
      <c r="F3309" s="22" t="b">
        <v>0</v>
      </c>
      <c r="G3309" s="22" t="b">
        <v>0</v>
      </c>
      <c r="H3309" s="22" t="b">
        <v>0</v>
      </c>
      <c r="I3309" s="22" t="b">
        <f>IF(COUNTIF([1]!Form_Responses1[[#All],[Instagram account
(ex. idenel_official - Do not put "@")]], LOWER(A3309)) &gt; 0, TRUE, FALSE)</f>
        <v>0</v>
      </c>
      <c r="J3309" s="23"/>
      <c r="K3309" s="20"/>
      <c r="L3309" s="22" t="b">
        <v>0</v>
      </c>
      <c r="M3309" s="22" t="b">
        <v>0</v>
      </c>
      <c r="N3309" s="20"/>
      <c r="O3309" s="21" t="str">
        <f>IF(ISBLANK(Table1[[#This Row],[예약일(확정)]]),"",Table1[[#This Row],[예약일(확정)]]+7)</f>
        <v/>
      </c>
      <c r="P3309" s="20"/>
      <c r="Q3309" s="20"/>
      <c r="R3309" s="20"/>
      <c r="S3309" s="20"/>
      <c r="T3309" s="20"/>
      <c r="U3309" s="19"/>
    </row>
    <row r="3310" spans="1:21" ht="17">
      <c r="A3310" s="46" t="s">
        <v>920</v>
      </c>
      <c r="B3310" s="17" t="str">
        <f>"https://www.instagram.com/"&amp;A3310</f>
        <v>https://www.instagram.com/abyabyo</v>
      </c>
      <c r="C3310" s="16"/>
      <c r="D3310" s="15" t="s">
        <v>4</v>
      </c>
      <c r="E3310" s="11" t="str">
        <f ca="1">IF(AND(J3310&lt;&gt;"", O3310&lt;&gt;"", TODAY() &gt; O3310, N3310=""), "포스팅 지연",
IF(N3310&lt;&gt;"", "포스팅 완료",
IF(M3310=TRUE, "시술 완료",
IF(L3310=TRUE, "콘텐츠 가이드 전송",
IF(NOT(ISBLANK(J3310)), "예약 확정",
IF(I3310=TRUE, "구글폼 회신",
IF(H3310=TRUE, "구글폼 전송",
IF(G3310=TRUE, "거절",
IF(F3310=TRUE, "회신 수신",
"태핑 완료 회신대기")))))
))))</f>
        <v>태핑 완료 회신대기</v>
      </c>
      <c r="F3310" s="13" t="b">
        <v>0</v>
      </c>
      <c r="G3310" s="13" t="b">
        <v>0</v>
      </c>
      <c r="H3310" s="13" t="b">
        <v>0</v>
      </c>
      <c r="I3310" s="13" t="b">
        <f>IF(COUNTIF([1]!Form_Responses1[[#All],[Instagram account
(ex. idenel_official - Do not put "@")]], LOWER(A3310)) &gt; 0, TRUE, FALSE)</f>
        <v>0</v>
      </c>
      <c r="J3310" s="14"/>
      <c r="K3310" s="11"/>
      <c r="L3310" s="13" t="b">
        <v>0</v>
      </c>
      <c r="M3310" s="13" t="b">
        <v>0</v>
      </c>
      <c r="N3310" s="11"/>
      <c r="O3310" s="12" t="str">
        <f>IF(ISBLANK(Table1[[#This Row],[예약일(확정)]]),"",Table1[[#This Row],[예약일(확정)]]+7)</f>
        <v/>
      </c>
      <c r="P3310" s="11"/>
      <c r="Q3310" s="11"/>
      <c r="R3310" s="11"/>
      <c r="S3310" s="11"/>
      <c r="T3310" s="11"/>
      <c r="U3310" s="10"/>
    </row>
    <row r="3311" spans="1:21" ht="17">
      <c r="A3311" s="47" t="s">
        <v>919</v>
      </c>
      <c r="B3311" s="51" t="str">
        <f>"https://www.instagram.com/"&amp;A3311</f>
        <v>https://www.instagram.com/stephidaily</v>
      </c>
      <c r="C3311" s="50"/>
      <c r="D3311" s="24" t="s">
        <v>4</v>
      </c>
      <c r="E3311" s="20" t="str">
        <f ca="1">IF(AND(J3311&lt;&gt;"", O3311&lt;&gt;"", TODAY() &gt; O3311, N3311=""), "포스팅 지연",
IF(N3311&lt;&gt;"", "포스팅 완료",
IF(M3311=TRUE, "시술 완료",
IF(L3311=TRUE, "콘텐츠 가이드 전송",
IF(NOT(ISBLANK(J3311)), "예약 확정",
IF(I3311=TRUE, "구글폼 회신",
IF(H3311=TRUE, "구글폼 전송",
IF(G3311=TRUE, "거절",
IF(F3311=TRUE, "회신 수신",
"태핑 완료 회신대기")))))
))))</f>
        <v>태핑 완료 회신대기</v>
      </c>
      <c r="F3311" s="22" t="b">
        <v>0</v>
      </c>
      <c r="G3311" s="22" t="b">
        <v>0</v>
      </c>
      <c r="H3311" s="22" t="b">
        <v>0</v>
      </c>
      <c r="I3311" s="22" t="b">
        <f>IF(COUNTIF([1]!Form_Responses1[[#All],[Instagram account
(ex. idenel_official - Do not put "@")]], LOWER(A3311)) &gt; 0, TRUE, FALSE)</f>
        <v>0</v>
      </c>
      <c r="J3311" s="23"/>
      <c r="K3311" s="20"/>
      <c r="L3311" s="22" t="b">
        <v>0</v>
      </c>
      <c r="M3311" s="22" t="b">
        <v>0</v>
      </c>
      <c r="N3311" s="20"/>
      <c r="O3311" s="21" t="str">
        <f>IF(ISBLANK(Table1[[#This Row],[예약일(확정)]]),"",Table1[[#This Row],[예약일(확정)]]+7)</f>
        <v/>
      </c>
      <c r="P3311" s="20"/>
      <c r="Q3311" s="20"/>
      <c r="R3311" s="20"/>
      <c r="S3311" s="20"/>
      <c r="T3311" s="20"/>
      <c r="U3311" s="19"/>
    </row>
    <row r="3312" spans="1:21" ht="17">
      <c r="A3312" s="46" t="s">
        <v>918</v>
      </c>
      <c r="B3312" s="17" t="str">
        <f>"https://www.instagram.com/"&amp;A3312</f>
        <v>https://www.instagram.com/noinism</v>
      </c>
      <c r="C3312" s="16"/>
      <c r="D3312" s="15" t="s">
        <v>4</v>
      </c>
      <c r="E3312" s="11" t="str">
        <f ca="1">IF(AND(J3312&lt;&gt;"", O3312&lt;&gt;"", TODAY() &gt; O3312, N3312=""), "포스팅 지연",
IF(N3312&lt;&gt;"", "포스팅 완료",
IF(M3312=TRUE, "시술 완료",
IF(L3312=TRUE, "콘텐츠 가이드 전송",
IF(NOT(ISBLANK(J3312)), "예약 확정",
IF(I3312=TRUE, "구글폼 회신",
IF(H3312=TRUE, "구글폼 전송",
IF(G3312=TRUE, "거절",
IF(F3312=TRUE, "회신 수신",
"태핑 완료 회신대기")))))
))))</f>
        <v>태핑 완료 회신대기</v>
      </c>
      <c r="F3312" s="13" t="b">
        <v>0</v>
      </c>
      <c r="G3312" s="13" t="b">
        <v>0</v>
      </c>
      <c r="H3312" s="13" t="b">
        <v>0</v>
      </c>
      <c r="I3312" s="13" t="b">
        <f>IF(COUNTIF([1]!Form_Responses1[[#All],[Instagram account
(ex. idenel_official - Do not put "@")]], LOWER(A3312)) &gt; 0, TRUE, FALSE)</f>
        <v>0</v>
      </c>
      <c r="J3312" s="14"/>
      <c r="K3312" s="11"/>
      <c r="L3312" s="13" t="b">
        <v>0</v>
      </c>
      <c r="M3312" s="13" t="b">
        <v>0</v>
      </c>
      <c r="N3312" s="11"/>
      <c r="O3312" s="12" t="str">
        <f>IF(ISBLANK(Table1[[#This Row],[예약일(확정)]]),"",Table1[[#This Row],[예약일(확정)]]+7)</f>
        <v/>
      </c>
      <c r="P3312" s="11"/>
      <c r="Q3312" s="11"/>
      <c r="R3312" s="11"/>
      <c r="S3312" s="11"/>
      <c r="T3312" s="11"/>
      <c r="U3312" s="10"/>
    </row>
    <row r="3313" spans="1:21" ht="17">
      <c r="A3313" s="47" t="s">
        <v>917</v>
      </c>
      <c r="B3313" s="51" t="str">
        <f>"https://www.instagram.com/"&amp;A3313</f>
        <v>https://www.instagram.com/__1295na</v>
      </c>
      <c r="C3313" s="50"/>
      <c r="D3313" s="24" t="s">
        <v>4</v>
      </c>
      <c r="E3313" s="20" t="str">
        <f ca="1">IF(AND(J3313&lt;&gt;"", O3313&lt;&gt;"", TODAY() &gt; O3313, N3313=""), "포스팅 지연",
IF(N3313&lt;&gt;"", "포스팅 완료",
IF(M3313=TRUE, "시술 완료",
IF(L3313=TRUE, "콘텐츠 가이드 전송",
IF(NOT(ISBLANK(J3313)), "예약 확정",
IF(I3313=TRUE, "구글폼 회신",
IF(H3313=TRUE, "구글폼 전송",
IF(G3313=TRUE, "거절",
IF(F3313=TRUE, "회신 수신",
"태핑 완료 회신대기")))))
))))</f>
        <v>태핑 완료 회신대기</v>
      </c>
      <c r="F3313" s="22" t="b">
        <v>0</v>
      </c>
      <c r="G3313" s="22" t="b">
        <v>0</v>
      </c>
      <c r="H3313" s="22" t="b">
        <v>0</v>
      </c>
      <c r="I3313" s="22" t="b">
        <f>IF(COUNTIF([1]!Form_Responses1[[#All],[Instagram account
(ex. idenel_official - Do not put "@")]], LOWER(A3313)) &gt; 0, TRUE, FALSE)</f>
        <v>0</v>
      </c>
      <c r="J3313" s="23"/>
      <c r="K3313" s="20"/>
      <c r="L3313" s="22" t="b">
        <v>0</v>
      </c>
      <c r="M3313" s="22" t="b">
        <v>0</v>
      </c>
      <c r="N3313" s="20"/>
      <c r="O3313" s="21" t="str">
        <f>IF(ISBLANK(Table1[[#This Row],[예약일(확정)]]),"",Table1[[#This Row],[예약일(확정)]]+7)</f>
        <v/>
      </c>
      <c r="P3313" s="20"/>
      <c r="Q3313" s="20"/>
      <c r="R3313" s="20"/>
      <c r="S3313" s="20"/>
      <c r="T3313" s="20"/>
      <c r="U3313" s="19"/>
    </row>
    <row r="3314" spans="1:21" ht="17">
      <c r="A3314" s="46" t="s">
        <v>916</v>
      </c>
      <c r="B3314" s="17" t="str">
        <f>"https://www.instagram.com/"&amp;A3314</f>
        <v>https://www.instagram.com/yiingyanika</v>
      </c>
      <c r="C3314" s="16"/>
      <c r="D3314" s="15" t="s">
        <v>4</v>
      </c>
      <c r="E3314" s="11" t="str">
        <f ca="1">IF(AND(J3314&lt;&gt;"", O3314&lt;&gt;"", TODAY() &gt; O3314, N3314=""), "포스팅 지연",
IF(N3314&lt;&gt;"", "포스팅 완료",
IF(M3314=TRUE, "시술 완료",
IF(L3314=TRUE, "콘텐츠 가이드 전송",
IF(NOT(ISBLANK(J3314)), "예약 확정",
IF(I3314=TRUE, "구글폼 회신",
IF(H3314=TRUE, "구글폼 전송",
IF(G3314=TRUE, "거절",
IF(F3314=TRUE, "회신 수신",
"태핑 완료 회신대기")))))
))))</f>
        <v>태핑 완료 회신대기</v>
      </c>
      <c r="F3314" s="13" t="b">
        <v>0</v>
      </c>
      <c r="G3314" s="13" t="b">
        <v>0</v>
      </c>
      <c r="H3314" s="13" t="b">
        <v>0</v>
      </c>
      <c r="I3314" s="13" t="b">
        <f>IF(COUNTIF([1]!Form_Responses1[[#All],[Instagram account
(ex. idenel_official - Do not put "@")]], LOWER(A3314)) &gt; 0, TRUE, FALSE)</f>
        <v>0</v>
      </c>
      <c r="J3314" s="14"/>
      <c r="K3314" s="11"/>
      <c r="L3314" s="13" t="b">
        <v>0</v>
      </c>
      <c r="M3314" s="13" t="b">
        <v>0</v>
      </c>
      <c r="N3314" s="11"/>
      <c r="O3314" s="12" t="str">
        <f>IF(ISBLANK(Table1[[#This Row],[예약일(확정)]]),"",Table1[[#This Row],[예약일(확정)]]+7)</f>
        <v/>
      </c>
      <c r="P3314" s="11"/>
      <c r="Q3314" s="11"/>
      <c r="R3314" s="11"/>
      <c r="S3314" s="11"/>
      <c r="T3314" s="11"/>
      <c r="U3314" s="10"/>
    </row>
    <row r="3315" spans="1:21" ht="17">
      <c r="A3315" s="47" t="s">
        <v>915</v>
      </c>
      <c r="B3315" s="51" t="str">
        <f>"https://www.instagram.com/"&amp;A3315</f>
        <v>https://www.instagram.com/suhedaowl</v>
      </c>
      <c r="C3315" s="50"/>
      <c r="D3315" s="24" t="s">
        <v>4</v>
      </c>
      <c r="E3315" s="20" t="str">
        <f ca="1">IF(AND(J3315&lt;&gt;"", O3315&lt;&gt;"", TODAY() &gt; O3315, N3315=""), "포스팅 지연",
IF(N3315&lt;&gt;"", "포스팅 완료",
IF(M3315=TRUE, "시술 완료",
IF(L3315=TRUE, "콘텐츠 가이드 전송",
IF(NOT(ISBLANK(J3315)), "예약 확정",
IF(I3315=TRUE, "구글폼 회신",
IF(H3315=TRUE, "구글폼 전송",
IF(G3315=TRUE, "거절",
IF(F3315=TRUE, "회신 수신",
"태핑 완료 회신대기")))))
))))</f>
        <v>태핑 완료 회신대기</v>
      </c>
      <c r="F3315" s="22" t="b">
        <v>0</v>
      </c>
      <c r="G3315" s="22" t="b">
        <v>0</v>
      </c>
      <c r="H3315" s="22" t="b">
        <v>0</v>
      </c>
      <c r="I3315" s="22" t="b">
        <f>IF(COUNTIF([1]!Form_Responses1[[#All],[Instagram account
(ex. idenel_official - Do not put "@")]], LOWER(A3315)) &gt; 0, TRUE, FALSE)</f>
        <v>0</v>
      </c>
      <c r="J3315" s="23"/>
      <c r="K3315" s="20"/>
      <c r="L3315" s="22" t="b">
        <v>0</v>
      </c>
      <c r="M3315" s="22" t="b">
        <v>0</v>
      </c>
      <c r="N3315" s="20"/>
      <c r="O3315" s="21" t="str">
        <f>IF(ISBLANK(Table1[[#This Row],[예약일(확정)]]),"",Table1[[#This Row],[예약일(확정)]]+7)</f>
        <v/>
      </c>
      <c r="P3315" s="20"/>
      <c r="Q3315" s="20"/>
      <c r="R3315" s="20"/>
      <c r="S3315" s="20"/>
      <c r="T3315" s="20"/>
      <c r="U3315" s="19"/>
    </row>
    <row r="3316" spans="1:21" ht="17">
      <c r="A3316" s="46" t="s">
        <v>914</v>
      </c>
      <c r="B3316" s="49" t="str">
        <f>"https://www.instagram.com/"&amp;A3316</f>
        <v>https://www.instagram.com/veyyrinn_</v>
      </c>
      <c r="C3316" s="48"/>
      <c r="D3316" s="15" t="s">
        <v>4</v>
      </c>
      <c r="E3316" s="11" t="str">
        <f ca="1">IF(AND(J3316&lt;&gt;"", O3316&lt;&gt;"", TODAY() &gt; O3316, N3316=""), "포스팅 지연",
IF(N3316&lt;&gt;"", "포스팅 완료",
IF(M3316=TRUE, "시술 완료",
IF(L3316=TRUE, "콘텐츠 가이드 전송",
IF(NOT(ISBLANK(J3316)), "예약 확정",
IF(I3316=TRUE, "구글폼 회신",
IF(H3316=TRUE, "구글폼 전송",
IF(G3316=TRUE, "거절",
IF(F3316=TRUE, "회신 수신",
"태핑 완료 회신대기")))))
))))</f>
        <v>태핑 완료 회신대기</v>
      </c>
      <c r="F3316" s="13" t="b">
        <v>0</v>
      </c>
      <c r="G3316" s="13" t="b">
        <v>0</v>
      </c>
      <c r="H3316" s="13" t="b">
        <v>0</v>
      </c>
      <c r="I3316" s="13" t="b">
        <f>IF(COUNTIF([1]!Form_Responses1[[#All],[Instagram account
(ex. idenel_official - Do not put "@")]], LOWER(A3316)) &gt; 0, TRUE, FALSE)</f>
        <v>0</v>
      </c>
      <c r="J3316" s="14"/>
      <c r="K3316" s="11"/>
      <c r="L3316" s="13" t="b">
        <v>0</v>
      </c>
      <c r="M3316" s="13" t="b">
        <v>0</v>
      </c>
      <c r="N3316" s="11"/>
      <c r="O3316" s="12" t="str">
        <f>IF(ISBLANK(Table1[[#This Row],[예약일(확정)]]),"",Table1[[#This Row],[예약일(확정)]]+7)</f>
        <v/>
      </c>
      <c r="P3316" s="11"/>
      <c r="Q3316" s="11"/>
      <c r="R3316" s="11"/>
      <c r="S3316" s="11"/>
      <c r="T3316" s="11"/>
      <c r="U3316" s="10"/>
    </row>
    <row r="3317" spans="1:21" ht="17">
      <c r="A3317" s="47" t="s">
        <v>913</v>
      </c>
      <c r="B3317" s="26" t="str">
        <f>"https://www.instagram.com/"&amp;A3317</f>
        <v>https://www.instagram.com/hbjp_</v>
      </c>
      <c r="C3317" s="25"/>
      <c r="D3317" s="24" t="s">
        <v>4</v>
      </c>
      <c r="E3317" s="20" t="str">
        <f ca="1">IF(AND(J3317&lt;&gt;"", O3317&lt;&gt;"", TODAY() &gt; O3317, N3317=""), "포스팅 지연",
IF(N3317&lt;&gt;"", "포스팅 완료",
IF(M3317=TRUE, "시술 완료",
IF(L3317=TRUE, "콘텐츠 가이드 전송",
IF(NOT(ISBLANK(J3317)), "예약 확정",
IF(I3317=TRUE, "구글폼 회신",
IF(H3317=TRUE, "구글폼 전송",
IF(G3317=TRUE, "거절",
IF(F3317=TRUE, "회신 수신",
"태핑 완료 회신대기")))))
))))</f>
        <v>태핑 완료 회신대기</v>
      </c>
      <c r="F3317" s="22" t="b">
        <v>0</v>
      </c>
      <c r="G3317" s="22" t="b">
        <v>0</v>
      </c>
      <c r="H3317" s="22" t="b">
        <v>0</v>
      </c>
      <c r="I3317" s="22" t="b">
        <f>IF(COUNTIF([1]!Form_Responses1[[#All],[Instagram account
(ex. idenel_official - Do not put "@")]], LOWER(A3317)) &gt; 0, TRUE, FALSE)</f>
        <v>0</v>
      </c>
      <c r="J3317" s="23"/>
      <c r="K3317" s="20"/>
      <c r="L3317" s="22" t="b">
        <v>0</v>
      </c>
      <c r="M3317" s="22" t="b">
        <v>0</v>
      </c>
      <c r="N3317" s="20"/>
      <c r="O3317" s="21" t="str">
        <f>IF(ISBLANK(Table1[[#This Row],[예약일(확정)]]),"",Table1[[#This Row],[예약일(확정)]]+7)</f>
        <v/>
      </c>
      <c r="P3317" s="20"/>
      <c r="Q3317" s="20"/>
      <c r="R3317" s="20"/>
      <c r="S3317" s="20"/>
      <c r="T3317" s="20"/>
      <c r="U3317" s="19"/>
    </row>
    <row r="3318" spans="1:21" ht="17">
      <c r="A3318" s="46" t="s">
        <v>912</v>
      </c>
      <c r="B3318" s="49" t="str">
        <f>"https://www.instagram.com/"&amp;A3318</f>
        <v>https://www.instagram.com/dariaklimentova</v>
      </c>
      <c r="C3318" s="48"/>
      <c r="D3318" s="15" t="s">
        <v>4</v>
      </c>
      <c r="E3318" s="11" t="str">
        <f ca="1">IF(AND(J3318&lt;&gt;"", O3318&lt;&gt;"", TODAY() &gt; O3318, N3318=""), "포스팅 지연",
IF(N3318&lt;&gt;"", "포스팅 완료",
IF(M3318=TRUE, "시술 완료",
IF(L3318=TRUE, "콘텐츠 가이드 전송",
IF(NOT(ISBLANK(J3318)), "예약 확정",
IF(I3318=TRUE, "구글폼 회신",
IF(H3318=TRUE, "구글폼 전송",
IF(G3318=TRUE, "거절",
IF(F3318=TRUE, "회신 수신",
"태핑 완료 회신대기")))))
))))</f>
        <v>태핑 완료 회신대기</v>
      </c>
      <c r="F3318" s="13" t="b">
        <v>0</v>
      </c>
      <c r="G3318" s="13" t="b">
        <v>0</v>
      </c>
      <c r="H3318" s="13" t="b">
        <v>0</v>
      </c>
      <c r="I3318" s="13" t="b">
        <f>IF(COUNTIF([1]!Form_Responses1[[#All],[Instagram account
(ex. idenel_official - Do not put "@")]], LOWER(A3318)) &gt; 0, TRUE, FALSE)</f>
        <v>0</v>
      </c>
      <c r="J3318" s="14"/>
      <c r="K3318" s="11"/>
      <c r="L3318" s="13" t="b">
        <v>0</v>
      </c>
      <c r="M3318" s="13" t="b">
        <v>0</v>
      </c>
      <c r="N3318" s="11"/>
      <c r="O3318" s="12" t="str">
        <f>IF(ISBLANK(Table1[[#This Row],[예약일(확정)]]),"",Table1[[#This Row],[예약일(확정)]]+7)</f>
        <v/>
      </c>
      <c r="P3318" s="11"/>
      <c r="Q3318" s="11"/>
      <c r="R3318" s="11"/>
      <c r="S3318" s="11"/>
      <c r="T3318" s="11"/>
      <c r="U3318" s="10"/>
    </row>
    <row r="3319" spans="1:21" ht="17">
      <c r="A3319" s="47" t="s">
        <v>911</v>
      </c>
      <c r="B3319" s="26" t="str">
        <f>"https://www.instagram.com/"&amp;A3319</f>
        <v>https://www.instagram.com/man_zang2</v>
      </c>
      <c r="C3319" s="25"/>
      <c r="D3319" s="24" t="s">
        <v>4</v>
      </c>
      <c r="E3319" s="20" t="str">
        <f ca="1">IF(AND(J3319&lt;&gt;"", O3319&lt;&gt;"", TODAY() &gt; O3319, N3319=""), "포스팅 지연",
IF(N3319&lt;&gt;"", "포스팅 완료",
IF(M3319=TRUE, "시술 완료",
IF(L3319=TRUE, "콘텐츠 가이드 전송",
IF(NOT(ISBLANK(J3319)), "예약 확정",
IF(I3319=TRUE, "구글폼 회신",
IF(H3319=TRUE, "구글폼 전송",
IF(G3319=TRUE, "거절",
IF(F3319=TRUE, "회신 수신",
"태핑 완료 회신대기")))))
))))</f>
        <v>태핑 완료 회신대기</v>
      </c>
      <c r="F3319" s="22" t="b">
        <v>0</v>
      </c>
      <c r="G3319" s="22" t="b">
        <v>0</v>
      </c>
      <c r="H3319" s="22" t="b">
        <v>0</v>
      </c>
      <c r="I3319" s="22" t="b">
        <f>IF(COUNTIF([1]!Form_Responses1[[#All],[Instagram account
(ex. idenel_official - Do not put "@")]], LOWER(A3319)) &gt; 0, TRUE, FALSE)</f>
        <v>0</v>
      </c>
      <c r="J3319" s="23"/>
      <c r="K3319" s="20"/>
      <c r="L3319" s="22" t="b">
        <v>0</v>
      </c>
      <c r="M3319" s="22" t="b">
        <v>0</v>
      </c>
      <c r="N3319" s="20"/>
      <c r="O3319" s="21" t="str">
        <f>IF(ISBLANK(Table1[[#This Row],[예약일(확정)]]),"",Table1[[#This Row],[예약일(확정)]]+7)</f>
        <v/>
      </c>
      <c r="P3319" s="20"/>
      <c r="Q3319" s="20"/>
      <c r="R3319" s="20"/>
      <c r="S3319" s="20"/>
      <c r="T3319" s="20"/>
      <c r="U3319" s="19"/>
    </row>
    <row r="3320" spans="1:21" ht="17">
      <c r="A3320" s="46" t="s">
        <v>910</v>
      </c>
      <c r="B3320" s="49" t="str">
        <f>"https://www.instagram.com/"&amp;A3320</f>
        <v>https://www.instagram.com/joanneffan</v>
      </c>
      <c r="C3320" s="48"/>
      <c r="D3320" s="15" t="s">
        <v>4</v>
      </c>
      <c r="E3320" s="11" t="str">
        <f ca="1">IF(AND(J3320&lt;&gt;"", O3320&lt;&gt;"", TODAY() &gt; O3320, N3320=""), "포스팅 지연",
IF(N3320&lt;&gt;"", "포스팅 완료",
IF(M3320=TRUE, "시술 완료",
IF(L3320=TRUE, "콘텐츠 가이드 전송",
IF(NOT(ISBLANK(J3320)), "예약 확정",
IF(I3320=TRUE, "구글폼 회신",
IF(H3320=TRUE, "구글폼 전송",
IF(G3320=TRUE, "거절",
IF(F3320=TRUE, "회신 수신",
"태핑 완료 회신대기")))))
))))</f>
        <v>태핑 완료 회신대기</v>
      </c>
      <c r="F3320" s="13" t="b">
        <v>0</v>
      </c>
      <c r="G3320" s="13" t="b">
        <v>0</v>
      </c>
      <c r="H3320" s="13" t="b">
        <v>0</v>
      </c>
      <c r="I3320" s="13" t="b">
        <f>IF(COUNTIF([1]!Form_Responses1[[#All],[Instagram account
(ex. idenel_official - Do not put "@")]], LOWER(A3320)) &gt; 0, TRUE, FALSE)</f>
        <v>0</v>
      </c>
      <c r="J3320" s="14"/>
      <c r="K3320" s="11"/>
      <c r="L3320" s="13" t="b">
        <v>0</v>
      </c>
      <c r="M3320" s="13" t="b">
        <v>0</v>
      </c>
      <c r="N3320" s="11"/>
      <c r="O3320" s="12" t="str">
        <f>IF(ISBLANK(Table1[[#This Row],[예약일(확정)]]),"",Table1[[#This Row],[예약일(확정)]]+7)</f>
        <v/>
      </c>
      <c r="P3320" s="11"/>
      <c r="Q3320" s="11"/>
      <c r="R3320" s="11"/>
      <c r="S3320" s="11"/>
      <c r="T3320" s="11"/>
      <c r="U3320" s="10"/>
    </row>
    <row r="3321" spans="1:21" ht="17">
      <c r="A3321" s="47" t="s">
        <v>909</v>
      </c>
      <c r="B3321" s="26" t="str">
        <f>"https://www.instagram.com/"&amp;A3321</f>
        <v>https://www.instagram.com/d_setyalestari11</v>
      </c>
      <c r="C3321" s="25"/>
      <c r="D3321" s="24" t="s">
        <v>4</v>
      </c>
      <c r="E3321" s="20" t="str">
        <f ca="1">IF(AND(J3321&lt;&gt;"", O3321&lt;&gt;"", TODAY() &gt; O3321, N3321=""), "포스팅 지연",
IF(N3321&lt;&gt;"", "포스팅 완료",
IF(M3321=TRUE, "시술 완료",
IF(L3321=TRUE, "콘텐츠 가이드 전송",
IF(NOT(ISBLANK(J3321)), "예약 확정",
IF(I3321=TRUE, "구글폼 회신",
IF(H3321=TRUE, "구글폼 전송",
IF(G3321=TRUE, "거절",
IF(F3321=TRUE, "회신 수신",
"태핑 완료 회신대기")))))
))))</f>
        <v>태핑 완료 회신대기</v>
      </c>
      <c r="F3321" s="22" t="b">
        <v>0</v>
      </c>
      <c r="G3321" s="22" t="b">
        <v>0</v>
      </c>
      <c r="H3321" s="22" t="b">
        <v>0</v>
      </c>
      <c r="I3321" s="22" t="b">
        <f>IF(COUNTIF([1]!Form_Responses1[[#All],[Instagram account
(ex. idenel_official - Do not put "@")]], LOWER(A3321)) &gt; 0, TRUE, FALSE)</f>
        <v>0</v>
      </c>
      <c r="J3321" s="23"/>
      <c r="K3321" s="20"/>
      <c r="L3321" s="22" t="b">
        <v>0</v>
      </c>
      <c r="M3321" s="22" t="b">
        <v>0</v>
      </c>
      <c r="N3321" s="20"/>
      <c r="O3321" s="21" t="str">
        <f>IF(ISBLANK(Table1[[#This Row],[예약일(확정)]]),"",Table1[[#This Row],[예약일(확정)]]+7)</f>
        <v/>
      </c>
      <c r="P3321" s="20"/>
      <c r="Q3321" s="20"/>
      <c r="R3321" s="20"/>
      <c r="S3321" s="20"/>
      <c r="T3321" s="20"/>
      <c r="U3321" s="19"/>
    </row>
    <row r="3322" spans="1:21" ht="17">
      <c r="A3322" s="46" t="s">
        <v>908</v>
      </c>
      <c r="B3322" s="49" t="str">
        <f>"https://www.instagram.com/"&amp;A3322</f>
        <v>https://www.instagram.com/farahagustia</v>
      </c>
      <c r="C3322" s="48"/>
      <c r="D3322" s="15" t="s">
        <v>4</v>
      </c>
      <c r="E3322" s="11" t="str">
        <f ca="1">IF(AND(J3322&lt;&gt;"", O3322&lt;&gt;"", TODAY() &gt; O3322, N3322=""), "포스팅 지연",
IF(N3322&lt;&gt;"", "포스팅 완료",
IF(M3322=TRUE, "시술 완료",
IF(L3322=TRUE, "콘텐츠 가이드 전송",
IF(NOT(ISBLANK(J3322)), "예약 확정",
IF(I3322=TRUE, "구글폼 회신",
IF(H3322=TRUE, "구글폼 전송",
IF(G3322=TRUE, "거절",
IF(F3322=TRUE, "회신 수신",
"태핑 완료 회신대기")))))
))))</f>
        <v>태핑 완료 회신대기</v>
      </c>
      <c r="F3322" s="13" t="b">
        <v>0</v>
      </c>
      <c r="G3322" s="13" t="b">
        <v>0</v>
      </c>
      <c r="H3322" s="13" t="b">
        <v>0</v>
      </c>
      <c r="I3322" s="13" t="b">
        <f>IF(COUNTIF([1]!Form_Responses1[[#All],[Instagram account
(ex. idenel_official - Do not put "@")]], LOWER(A3322)) &gt; 0, TRUE, FALSE)</f>
        <v>0</v>
      </c>
      <c r="J3322" s="14"/>
      <c r="K3322" s="11"/>
      <c r="L3322" s="13" t="b">
        <v>0</v>
      </c>
      <c r="M3322" s="13" t="b">
        <v>0</v>
      </c>
      <c r="N3322" s="11"/>
      <c r="O3322" s="12" t="str">
        <f>IF(ISBLANK(Table1[[#This Row],[예약일(확정)]]),"",Table1[[#This Row],[예약일(확정)]]+7)</f>
        <v/>
      </c>
      <c r="P3322" s="11"/>
      <c r="Q3322" s="11"/>
      <c r="R3322" s="11"/>
      <c r="S3322" s="11"/>
      <c r="T3322" s="11"/>
      <c r="U3322" s="10"/>
    </row>
    <row r="3323" spans="1:21" ht="17">
      <c r="A3323" s="47" t="s">
        <v>907</v>
      </c>
      <c r="B3323" s="26" t="str">
        <f>"https://www.instagram.com/"&amp;A3323</f>
        <v>https://www.instagram.com/david__godwin</v>
      </c>
      <c r="C3323" s="25"/>
      <c r="D3323" s="24" t="s">
        <v>4</v>
      </c>
      <c r="E3323" s="20" t="str">
        <f ca="1">IF(AND(J3323&lt;&gt;"", O3323&lt;&gt;"", TODAY() &gt; O3323, N3323=""), "포스팅 지연",
IF(N3323&lt;&gt;"", "포스팅 완료",
IF(M3323=TRUE, "시술 완료",
IF(L3323=TRUE, "콘텐츠 가이드 전송",
IF(NOT(ISBLANK(J3323)), "예약 확정",
IF(I3323=TRUE, "구글폼 회신",
IF(H3323=TRUE, "구글폼 전송",
IF(G3323=TRUE, "거절",
IF(F3323=TRUE, "회신 수신",
"태핑 완료 회신대기")))))
))))</f>
        <v>태핑 완료 회신대기</v>
      </c>
      <c r="F3323" s="22" t="b">
        <v>0</v>
      </c>
      <c r="G3323" s="22" t="b">
        <v>0</v>
      </c>
      <c r="H3323" s="22" t="b">
        <v>0</v>
      </c>
      <c r="I3323" s="22" t="b">
        <f>IF(COUNTIF([1]!Form_Responses1[[#All],[Instagram account
(ex. idenel_official - Do not put "@")]], LOWER(A3323)) &gt; 0, TRUE, FALSE)</f>
        <v>0</v>
      </c>
      <c r="J3323" s="23"/>
      <c r="K3323" s="20"/>
      <c r="L3323" s="22" t="b">
        <v>0</v>
      </c>
      <c r="M3323" s="22" t="b">
        <v>0</v>
      </c>
      <c r="N3323" s="20"/>
      <c r="O3323" s="21" t="str">
        <f>IF(ISBLANK(Table1[[#This Row],[예약일(확정)]]),"",Table1[[#This Row],[예약일(확정)]]+7)</f>
        <v/>
      </c>
      <c r="P3323" s="20"/>
      <c r="Q3323" s="20"/>
      <c r="R3323" s="20"/>
      <c r="S3323" s="20"/>
      <c r="T3323" s="20"/>
      <c r="U3323" s="19"/>
    </row>
    <row r="3324" spans="1:21" ht="17">
      <c r="A3324" s="46" t="s">
        <v>906</v>
      </c>
      <c r="B3324" s="17" t="str">
        <f>"https://www.instagram.com/"&amp;A3324</f>
        <v>https://www.instagram.com/berrenoor</v>
      </c>
      <c r="C3324" s="16"/>
      <c r="D3324" s="15" t="s">
        <v>4</v>
      </c>
      <c r="E3324" s="11" t="str">
        <f ca="1">IF(AND(J3324&lt;&gt;"", O3324&lt;&gt;"", TODAY() &gt; O3324, N3324=""), "포스팅 지연",
IF(N3324&lt;&gt;"", "포스팅 완료",
IF(M3324=TRUE, "시술 완료",
IF(L3324=TRUE, "콘텐츠 가이드 전송",
IF(NOT(ISBLANK(J3324)), "예약 확정",
IF(I3324=TRUE, "구글폼 회신",
IF(H3324=TRUE, "구글폼 전송",
IF(G3324=TRUE, "거절",
IF(F3324=TRUE, "회신 수신",
"태핑 완료 회신대기")))))
))))</f>
        <v>구글폼 전송</v>
      </c>
      <c r="F3324" s="13" t="b">
        <v>1</v>
      </c>
      <c r="G3324" s="13" t="b">
        <v>0</v>
      </c>
      <c r="H3324" s="13" t="b">
        <v>1</v>
      </c>
      <c r="I3324" s="13" t="b">
        <f>IF(COUNTIF([1]!Form_Responses1[[#All],[Instagram account
(ex. idenel_official - Do not put "@")]], LOWER(A3324)) &gt; 0, TRUE, FALSE)</f>
        <v>0</v>
      </c>
      <c r="J3324" s="14"/>
      <c r="K3324" s="11"/>
      <c r="L3324" s="13" t="b">
        <v>0</v>
      </c>
      <c r="M3324" s="13" t="b">
        <v>0</v>
      </c>
      <c r="N3324" s="11"/>
      <c r="O3324" s="12" t="str">
        <f>IF(ISBLANK(Table1[[#This Row],[예약일(확정)]]),"",Table1[[#This Row],[예약일(확정)]]+7)</f>
        <v/>
      </c>
      <c r="P3324" s="11"/>
      <c r="Q3324" s="11"/>
      <c r="R3324" s="11"/>
      <c r="S3324" s="11"/>
      <c r="T3324" s="11"/>
      <c r="U3324" s="10"/>
    </row>
    <row r="3325" spans="1:21" ht="17">
      <c r="A3325" s="47" t="s">
        <v>905</v>
      </c>
      <c r="B3325" s="51" t="str">
        <f>"https://www.instagram.com/"&amp;A3325</f>
        <v>https://www.instagram.com/rheablessievillegas</v>
      </c>
      <c r="C3325" s="50"/>
      <c r="D3325" s="24" t="s">
        <v>4</v>
      </c>
      <c r="E3325" s="20" t="str">
        <f ca="1">IF(AND(J3325&lt;&gt;"", O3325&lt;&gt;"", TODAY() &gt; O3325, N3325=""), "포스팅 지연",
IF(N3325&lt;&gt;"", "포스팅 완료",
IF(M3325=TRUE, "시술 완료",
IF(L3325=TRUE, "콘텐츠 가이드 전송",
IF(NOT(ISBLANK(J3325)), "예약 확정",
IF(I3325=TRUE, "구글폼 회신",
IF(H3325=TRUE, "구글폼 전송",
IF(G3325=TRUE, "거절",
IF(F3325=TRUE, "회신 수신",
"태핑 완료 회신대기")))))
))))</f>
        <v>태핑 완료 회신대기</v>
      </c>
      <c r="F3325" s="22" t="b">
        <v>0</v>
      </c>
      <c r="G3325" s="22" t="b">
        <v>0</v>
      </c>
      <c r="H3325" s="22" t="b">
        <v>0</v>
      </c>
      <c r="I3325" s="22" t="b">
        <f>IF(COUNTIF([1]!Form_Responses1[[#All],[Instagram account
(ex. idenel_official - Do not put "@")]], LOWER(A3325)) &gt; 0, TRUE, FALSE)</f>
        <v>0</v>
      </c>
      <c r="J3325" s="23"/>
      <c r="K3325" s="20"/>
      <c r="L3325" s="22" t="b">
        <v>0</v>
      </c>
      <c r="M3325" s="22" t="b">
        <v>0</v>
      </c>
      <c r="N3325" s="20"/>
      <c r="O3325" s="21" t="str">
        <f>IF(ISBLANK(Table1[[#This Row],[예약일(확정)]]),"",Table1[[#This Row],[예약일(확정)]]+7)</f>
        <v/>
      </c>
      <c r="P3325" s="20"/>
      <c r="Q3325" s="20"/>
      <c r="R3325" s="20"/>
      <c r="S3325" s="20"/>
      <c r="T3325" s="20"/>
      <c r="U3325" s="19"/>
    </row>
    <row r="3326" spans="1:21" ht="17">
      <c r="A3326" s="46" t="s">
        <v>904</v>
      </c>
      <c r="B3326" s="17" t="str">
        <f>"https://www.instagram.com/"&amp;A3326</f>
        <v>https://www.instagram.com/sawserendipity_</v>
      </c>
      <c r="C3326" s="16"/>
      <c r="D3326" s="15" t="s">
        <v>4</v>
      </c>
      <c r="E3326" s="11" t="str">
        <f ca="1">IF(AND(J3326&lt;&gt;"", O3326&lt;&gt;"", TODAY() &gt; O3326, N3326=""), "포스팅 지연",
IF(N3326&lt;&gt;"", "포스팅 완료",
IF(M3326=TRUE, "시술 완료",
IF(L3326=TRUE, "콘텐츠 가이드 전송",
IF(NOT(ISBLANK(J3326)), "예약 확정",
IF(I3326=TRUE, "구글폼 회신",
IF(H3326=TRUE, "구글폼 전송",
IF(G3326=TRUE, "거절",
IF(F3326=TRUE, "회신 수신",
"태핑 완료 회신대기")))))
))))</f>
        <v>구글폼 전송</v>
      </c>
      <c r="F3326" s="13" t="b">
        <v>1</v>
      </c>
      <c r="G3326" s="13" t="b">
        <v>0</v>
      </c>
      <c r="H3326" s="13" t="b">
        <v>1</v>
      </c>
      <c r="I3326" s="13" t="b">
        <f>IF(COUNTIF([1]!Form_Responses1[[#All],[Instagram account
(ex. idenel_official - Do not put "@")]], LOWER(A3326)) &gt; 0, TRUE, FALSE)</f>
        <v>0</v>
      </c>
      <c r="J3326" s="14"/>
      <c r="K3326" s="11"/>
      <c r="L3326" s="13" t="b">
        <v>0</v>
      </c>
      <c r="M3326" s="13" t="b">
        <v>0</v>
      </c>
      <c r="N3326" s="11"/>
      <c r="O3326" s="12" t="str">
        <f>IF(ISBLANK(Table1[[#This Row],[예약일(확정)]]),"",Table1[[#This Row],[예약일(확정)]]+7)</f>
        <v/>
      </c>
      <c r="P3326" s="11"/>
      <c r="Q3326" s="11"/>
      <c r="R3326" s="11"/>
      <c r="S3326" s="11"/>
      <c r="T3326" s="11"/>
      <c r="U3326" s="10"/>
    </row>
    <row r="3327" spans="1:21" ht="17">
      <c r="A3327" s="47" t="s">
        <v>903</v>
      </c>
      <c r="B3327" s="51" t="str">
        <f>"https://www.instagram.com/"&amp;A3327</f>
        <v>https://www.instagram.com/kuubenson</v>
      </c>
      <c r="C3327" s="50"/>
      <c r="D3327" s="24" t="s">
        <v>4</v>
      </c>
      <c r="E3327" s="20" t="str">
        <f ca="1">IF(AND(J3327&lt;&gt;"", O3327&lt;&gt;"", TODAY() &gt; O3327, N3327=""), "포스팅 지연",
IF(N3327&lt;&gt;"", "포스팅 완료",
IF(M3327=TRUE, "시술 완료",
IF(L3327=TRUE, "콘텐츠 가이드 전송",
IF(NOT(ISBLANK(J3327)), "예약 확정",
IF(I3327=TRUE, "구글폼 회신",
IF(H3327=TRUE, "구글폼 전송",
IF(G3327=TRUE, "거절",
IF(F3327=TRUE, "회신 수신",
"태핑 완료 회신대기")))))
))))</f>
        <v>태핑 완료 회신대기</v>
      </c>
      <c r="F3327" s="22" t="b">
        <v>0</v>
      </c>
      <c r="G3327" s="22" t="b">
        <v>0</v>
      </c>
      <c r="H3327" s="22" t="b">
        <v>0</v>
      </c>
      <c r="I3327" s="22" t="b">
        <f>IF(COUNTIF([1]!Form_Responses1[[#All],[Instagram account
(ex. idenel_official - Do not put "@")]], LOWER(A3327)) &gt; 0, TRUE, FALSE)</f>
        <v>0</v>
      </c>
      <c r="J3327" s="23"/>
      <c r="K3327" s="20"/>
      <c r="L3327" s="22" t="b">
        <v>0</v>
      </c>
      <c r="M3327" s="22" t="b">
        <v>0</v>
      </c>
      <c r="N3327" s="20"/>
      <c r="O3327" s="21" t="str">
        <f>IF(ISBLANK(Table1[[#This Row],[예약일(확정)]]),"",Table1[[#This Row],[예약일(확정)]]+7)</f>
        <v/>
      </c>
      <c r="P3327" s="20"/>
      <c r="Q3327" s="20"/>
      <c r="R3327" s="20"/>
      <c r="S3327" s="20"/>
      <c r="T3327" s="20"/>
      <c r="U3327" s="19"/>
    </row>
    <row r="3328" spans="1:21" ht="17">
      <c r="A3328" s="46" t="s">
        <v>902</v>
      </c>
      <c r="B3328" s="17" t="str">
        <f>"https://www.instagram.com/"&amp;A3328</f>
        <v>https://www.instagram.com/sunny.b.a.e</v>
      </c>
      <c r="C3328" s="16"/>
      <c r="D3328" s="15" t="s">
        <v>4</v>
      </c>
      <c r="E3328" s="11" t="str">
        <f ca="1">IF(AND(J3328&lt;&gt;"", O3328&lt;&gt;"", TODAY() &gt; O3328, N3328=""), "포스팅 지연",
IF(N3328&lt;&gt;"", "포스팅 완료",
IF(M3328=TRUE, "시술 완료",
IF(L3328=TRUE, "콘텐츠 가이드 전송",
IF(NOT(ISBLANK(J3328)), "예약 확정",
IF(I3328=TRUE, "구글폼 회신",
IF(H3328=TRUE, "구글폼 전송",
IF(G3328=TRUE, "거절",
IF(F3328=TRUE, "회신 수신",
"태핑 완료 회신대기")))))
))))</f>
        <v>태핑 완료 회신대기</v>
      </c>
      <c r="F3328" s="13" t="b">
        <v>0</v>
      </c>
      <c r="G3328" s="13" t="b">
        <v>0</v>
      </c>
      <c r="H3328" s="13" t="b">
        <v>0</v>
      </c>
      <c r="I3328" s="13" t="b">
        <f>IF(COUNTIF([1]!Form_Responses1[[#All],[Instagram account
(ex. idenel_official - Do not put "@")]], LOWER(A3328)) &gt; 0, TRUE, FALSE)</f>
        <v>0</v>
      </c>
      <c r="J3328" s="14"/>
      <c r="K3328" s="11"/>
      <c r="L3328" s="13" t="b">
        <v>0</v>
      </c>
      <c r="M3328" s="13" t="b">
        <v>0</v>
      </c>
      <c r="N3328" s="11"/>
      <c r="O3328" s="12" t="str">
        <f>IF(ISBLANK(Table1[[#This Row],[예약일(확정)]]),"",Table1[[#This Row],[예약일(확정)]]+7)</f>
        <v/>
      </c>
      <c r="P3328" s="11"/>
      <c r="Q3328" s="11"/>
      <c r="R3328" s="11"/>
      <c r="S3328" s="11"/>
      <c r="T3328" s="11"/>
      <c r="U3328" s="10"/>
    </row>
    <row r="3329" spans="1:21" ht="17">
      <c r="A3329" s="39" t="s">
        <v>901</v>
      </c>
      <c r="B3329" s="38" t="str">
        <f>"https://www.instagram.com/"&amp;A3329</f>
        <v>https://www.instagram.com/maryamhackz</v>
      </c>
      <c r="C3329" s="37"/>
      <c r="D3329" s="24" t="s">
        <v>4</v>
      </c>
      <c r="E3329" s="20" t="str">
        <f ca="1">IF(AND(J3329&lt;&gt;"", O3329&lt;&gt;"", TODAY() &gt; O3329, N3329=""), "포스팅 지연",
IF(N3329&lt;&gt;"", "포스팅 완료",
IF(M3329=TRUE, "시술 완료",
IF(L3329=TRUE, "콘텐츠 가이드 전송",
IF(NOT(ISBLANK(J3329)), "예약 확정",
IF(I3329=TRUE, "구글폼 회신",
IF(H3329=TRUE, "구글폼 전송",
IF(G3329=TRUE, "거절",
IF(F3329=TRUE, "회신 수신",
"태핑 완료 회신대기")))))
))))</f>
        <v>태핑 완료 회신대기</v>
      </c>
      <c r="F3329" s="22" t="b">
        <v>0</v>
      </c>
      <c r="G3329" s="22" t="b">
        <v>0</v>
      </c>
      <c r="H3329" s="22" t="b">
        <v>0</v>
      </c>
      <c r="I3329" s="22" t="b">
        <f>IF(COUNTIF([1]!Form_Responses1[[#All],[Instagram account
(ex. idenel_official - Do not put "@")]], LOWER(A3329)) &gt; 0, TRUE, FALSE)</f>
        <v>0</v>
      </c>
      <c r="J3329" s="23"/>
      <c r="K3329" s="20"/>
      <c r="L3329" s="22" t="b">
        <v>0</v>
      </c>
      <c r="M3329" s="22" t="b">
        <v>0</v>
      </c>
      <c r="N3329" s="20"/>
      <c r="O3329" s="21" t="str">
        <f>IF(ISBLANK(Table1[[#This Row],[예약일(확정)]]),"",Table1[[#This Row],[예약일(확정)]]+7)</f>
        <v/>
      </c>
      <c r="P3329" s="20"/>
      <c r="Q3329" s="20"/>
      <c r="R3329" s="20"/>
      <c r="S3329" s="20"/>
      <c r="T3329" s="20"/>
      <c r="U3329" s="19"/>
    </row>
    <row r="3330" spans="1:21" ht="17">
      <c r="A3330" s="36" t="s">
        <v>900</v>
      </c>
      <c r="B3330" s="35" t="str">
        <f>"https://www.instagram.com/"&amp;A3330</f>
        <v>https://www.instagram.com/azucena_guia_tu_viaje</v>
      </c>
      <c r="C3330" s="34"/>
      <c r="D3330" s="15" t="s">
        <v>4</v>
      </c>
      <c r="E3330" s="11" t="str">
        <f ca="1">IF(AND(J3330&lt;&gt;"", O3330&lt;&gt;"", TODAY() &gt; O3330, N3330=""), "포스팅 지연",
IF(N3330&lt;&gt;"", "포스팅 완료",
IF(M3330=TRUE, "시술 완료",
IF(L3330=TRUE, "콘텐츠 가이드 전송",
IF(NOT(ISBLANK(J3330)), "예약 확정",
IF(I3330=TRUE, "구글폼 회신",
IF(H3330=TRUE, "구글폼 전송",
IF(G3330=TRUE, "거절",
IF(F3330=TRUE, "회신 수신",
"태핑 완료 회신대기")))))
))))</f>
        <v>태핑 완료 회신대기</v>
      </c>
      <c r="F3330" s="13" t="b">
        <v>0</v>
      </c>
      <c r="G3330" s="13" t="b">
        <v>0</v>
      </c>
      <c r="H3330" s="13" t="b">
        <v>0</v>
      </c>
      <c r="I3330" s="13" t="b">
        <f>IF(COUNTIF([1]!Form_Responses1[[#All],[Instagram account
(ex. idenel_official - Do not put "@")]], LOWER(A3330)) &gt; 0, TRUE, FALSE)</f>
        <v>0</v>
      </c>
      <c r="J3330" s="14"/>
      <c r="K3330" s="11"/>
      <c r="L3330" s="13" t="b">
        <v>0</v>
      </c>
      <c r="M3330" s="13" t="b">
        <v>0</v>
      </c>
      <c r="N3330" s="11"/>
      <c r="O3330" s="12" t="str">
        <f>IF(ISBLANK(Table1[[#This Row],[예약일(확정)]]),"",Table1[[#This Row],[예약일(확정)]]+7)</f>
        <v/>
      </c>
      <c r="P3330" s="11"/>
      <c r="Q3330" s="11"/>
      <c r="R3330" s="11"/>
      <c r="S3330" s="11"/>
      <c r="T3330" s="11"/>
      <c r="U3330" s="10"/>
    </row>
    <row r="3331" spans="1:21" ht="17">
      <c r="A3331" s="39" t="s">
        <v>899</v>
      </c>
      <c r="B3331" s="38" t="str">
        <f>"https://www.instagram.com/"&amp;A3331</f>
        <v>https://www.instagram.com/robertoderosa</v>
      </c>
      <c r="C3331" s="37"/>
      <c r="D3331" s="24" t="s">
        <v>4</v>
      </c>
      <c r="E3331" s="20" t="str">
        <f ca="1">IF(AND(J3331&lt;&gt;"", O3331&lt;&gt;"", TODAY() &gt; O3331, N3331=""), "포스팅 지연",
IF(N3331&lt;&gt;"", "포스팅 완료",
IF(M3331=TRUE, "시술 완료",
IF(L3331=TRUE, "콘텐츠 가이드 전송",
IF(NOT(ISBLANK(J3331)), "예약 확정",
IF(I3331=TRUE, "구글폼 회신",
IF(H3331=TRUE, "구글폼 전송",
IF(G3331=TRUE, "거절",
IF(F3331=TRUE, "회신 수신",
"태핑 완료 회신대기")))))
))))</f>
        <v>태핑 완료 회신대기</v>
      </c>
      <c r="F3331" s="22" t="b">
        <v>0</v>
      </c>
      <c r="G3331" s="22" t="b">
        <v>0</v>
      </c>
      <c r="H3331" s="22" t="b">
        <v>0</v>
      </c>
      <c r="I3331" s="22" t="b">
        <f>IF(COUNTIF([1]!Form_Responses1[[#All],[Instagram account
(ex. idenel_official - Do not put "@")]], LOWER(A3331)) &gt; 0, TRUE, FALSE)</f>
        <v>0</v>
      </c>
      <c r="J3331" s="23"/>
      <c r="K3331" s="20"/>
      <c r="L3331" s="22" t="b">
        <v>0</v>
      </c>
      <c r="M3331" s="22" t="b">
        <v>0</v>
      </c>
      <c r="N3331" s="20"/>
      <c r="O3331" s="21" t="str">
        <f>IF(ISBLANK(Table1[[#This Row],[예약일(확정)]]),"",Table1[[#This Row],[예약일(확정)]]+7)</f>
        <v/>
      </c>
      <c r="P3331" s="20"/>
      <c r="Q3331" s="20"/>
      <c r="R3331" s="20"/>
      <c r="S3331" s="20"/>
      <c r="T3331" s="20"/>
      <c r="U3331" s="19"/>
    </row>
    <row r="3332" spans="1:21" ht="17">
      <c r="A3332" s="36" t="s">
        <v>898</v>
      </c>
      <c r="B3332" s="35" t="str">
        <f>"https://www.instagram.com/"&amp;A3332</f>
        <v>https://www.instagram.com/dr.mohanraj_in_korea_32</v>
      </c>
      <c r="C3332" s="34"/>
      <c r="D3332" s="15" t="s">
        <v>4</v>
      </c>
      <c r="E3332" s="11" t="str">
        <f ca="1">IF(AND(J3332&lt;&gt;"", O3332&lt;&gt;"", TODAY() &gt; O3332, N3332=""), "포스팅 지연",
IF(N3332&lt;&gt;"", "포스팅 완료",
IF(M3332=TRUE, "시술 완료",
IF(L3332=TRUE, "콘텐츠 가이드 전송",
IF(NOT(ISBLANK(J3332)), "예약 확정",
IF(I3332=TRUE, "구글폼 회신",
IF(H3332=TRUE, "구글폼 전송",
IF(G3332=TRUE, "거절",
IF(F3332=TRUE, "회신 수신",
"태핑 완료 회신대기")))))
))))</f>
        <v>태핑 완료 회신대기</v>
      </c>
      <c r="F3332" s="13" t="b">
        <v>0</v>
      </c>
      <c r="G3332" s="13" t="b">
        <v>0</v>
      </c>
      <c r="H3332" s="13" t="b">
        <v>0</v>
      </c>
      <c r="I3332" s="13" t="b">
        <f>IF(COUNTIF([1]!Form_Responses1[[#All],[Instagram account
(ex. idenel_official - Do not put "@")]], LOWER(A3332)) &gt; 0, TRUE, FALSE)</f>
        <v>0</v>
      </c>
      <c r="J3332" s="14"/>
      <c r="K3332" s="11"/>
      <c r="L3332" s="13" t="b">
        <v>0</v>
      </c>
      <c r="M3332" s="13" t="b">
        <v>0</v>
      </c>
      <c r="N3332" s="11"/>
      <c r="O3332" s="12" t="str">
        <f>IF(ISBLANK(Table1[[#This Row],[예약일(확정)]]),"",Table1[[#This Row],[예약일(확정)]]+7)</f>
        <v/>
      </c>
      <c r="P3332" s="11"/>
      <c r="Q3332" s="11"/>
      <c r="R3332" s="11"/>
      <c r="S3332" s="11"/>
      <c r="T3332" s="11"/>
      <c r="U3332" s="10"/>
    </row>
    <row r="3333" spans="1:21" ht="17">
      <c r="A3333" s="47" t="s">
        <v>897</v>
      </c>
      <c r="B3333" s="51" t="str">
        <f>"https://www.instagram.com/"&amp;A3333</f>
        <v>https://www.instagram.com/kaddictlatam</v>
      </c>
      <c r="C3333" s="50"/>
      <c r="D3333" s="24" t="s">
        <v>4</v>
      </c>
      <c r="E3333" s="20" t="str">
        <f ca="1">IF(AND(J3333&lt;&gt;"", O3333&lt;&gt;"", TODAY() &gt; O3333, N3333=""), "포스팅 지연",
IF(N3333&lt;&gt;"", "포스팅 완료",
IF(M3333=TRUE, "시술 완료",
IF(L3333=TRUE, "콘텐츠 가이드 전송",
IF(NOT(ISBLANK(J3333)), "예약 확정",
IF(I3333=TRUE, "구글폼 회신",
IF(H3333=TRUE, "구글폼 전송",
IF(G3333=TRUE, "거절",
IF(F3333=TRUE, "회신 수신",
"태핑 완료 회신대기")))))
))))</f>
        <v>태핑 완료 회신대기</v>
      </c>
      <c r="F3333" s="22" t="b">
        <v>0</v>
      </c>
      <c r="G3333" s="22" t="b">
        <v>0</v>
      </c>
      <c r="H3333" s="22" t="b">
        <v>0</v>
      </c>
      <c r="I3333" s="22" t="b">
        <f>IF(COUNTIF([1]!Form_Responses1[[#All],[Instagram account
(ex. idenel_official - Do not put "@")]], LOWER(A3333)) &gt; 0, TRUE, FALSE)</f>
        <v>0</v>
      </c>
      <c r="J3333" s="23"/>
      <c r="K3333" s="20"/>
      <c r="L3333" s="22" t="b">
        <v>0</v>
      </c>
      <c r="M3333" s="22" t="b">
        <v>0</v>
      </c>
      <c r="N3333" s="20"/>
      <c r="O3333" s="21" t="str">
        <f>IF(ISBLANK(Table1[[#This Row],[예약일(확정)]]),"",Table1[[#This Row],[예약일(확정)]]+7)</f>
        <v/>
      </c>
      <c r="P3333" s="20"/>
      <c r="Q3333" s="20"/>
      <c r="R3333" s="20"/>
      <c r="S3333" s="20"/>
      <c r="T3333" s="20"/>
      <c r="U3333" s="19"/>
    </row>
    <row r="3334" spans="1:21" ht="17">
      <c r="A3334" s="46" t="s">
        <v>896</v>
      </c>
      <c r="B3334" s="17" t="str">
        <f>"https://www.instagram.com/"&amp;A3334</f>
        <v>https://www.instagram.com/ohana_yohana</v>
      </c>
      <c r="C3334" s="16"/>
      <c r="D3334" s="15" t="s">
        <v>4</v>
      </c>
      <c r="E3334" s="11" t="str">
        <f ca="1">IF(AND(J3334&lt;&gt;"", O3334&lt;&gt;"", TODAY() &gt; O3334, N3334=""), "포스팅 지연",
IF(N3334&lt;&gt;"", "포스팅 완료",
IF(M3334=TRUE, "시술 완료",
IF(L3334=TRUE, "콘텐츠 가이드 전송",
IF(NOT(ISBLANK(J3334)), "예약 확정",
IF(I3334=TRUE, "구글폼 회신",
IF(H3334=TRUE, "구글폼 전송",
IF(G3334=TRUE, "거절",
IF(F3334=TRUE, "회신 수신",
"태핑 완료 회신대기")))))
))))</f>
        <v>태핑 완료 회신대기</v>
      </c>
      <c r="F3334" s="13" t="b">
        <v>0</v>
      </c>
      <c r="G3334" s="13" t="b">
        <v>0</v>
      </c>
      <c r="H3334" s="13" t="b">
        <v>0</v>
      </c>
      <c r="I3334" s="13" t="b">
        <f>IF(COUNTIF([1]!Form_Responses1[[#All],[Instagram account
(ex. idenel_official - Do not put "@")]], LOWER(A3334)) &gt; 0, TRUE, FALSE)</f>
        <v>0</v>
      </c>
      <c r="J3334" s="14"/>
      <c r="K3334" s="11"/>
      <c r="L3334" s="13" t="b">
        <v>0</v>
      </c>
      <c r="M3334" s="13" t="b">
        <v>0</v>
      </c>
      <c r="N3334" s="11"/>
      <c r="O3334" s="12" t="str">
        <f>IF(ISBLANK(Table1[[#This Row],[예약일(확정)]]),"",Table1[[#This Row],[예약일(확정)]]+7)</f>
        <v/>
      </c>
      <c r="P3334" s="11"/>
      <c r="Q3334" s="11"/>
      <c r="R3334" s="11"/>
      <c r="S3334" s="11"/>
      <c r="T3334" s="11"/>
      <c r="U3334" s="10"/>
    </row>
    <row r="3335" spans="1:21" ht="17">
      <c r="A3335" s="47" t="s">
        <v>895</v>
      </c>
      <c r="B3335" s="51" t="str">
        <f>"https://www.instagram.com/"&amp;A3335</f>
        <v>https://www.instagram.com/anaelizaporai</v>
      </c>
      <c r="C3335" s="50"/>
      <c r="D3335" s="24" t="s">
        <v>4</v>
      </c>
      <c r="E3335" s="20" t="str">
        <f ca="1">IF(AND(J3335&lt;&gt;"", O3335&lt;&gt;"", TODAY() &gt; O3335, N3335=""), "포스팅 지연",
IF(N3335&lt;&gt;"", "포스팅 완료",
IF(M3335=TRUE, "시술 완료",
IF(L3335=TRUE, "콘텐츠 가이드 전송",
IF(NOT(ISBLANK(J3335)), "예약 확정",
IF(I3335=TRUE, "구글폼 회신",
IF(H3335=TRUE, "구글폼 전송",
IF(G3335=TRUE, "거절",
IF(F3335=TRUE, "회신 수신",
"태핑 완료 회신대기")))))
))))</f>
        <v>태핑 완료 회신대기</v>
      </c>
      <c r="F3335" s="22" t="b">
        <v>0</v>
      </c>
      <c r="G3335" s="22" t="b">
        <v>0</v>
      </c>
      <c r="H3335" s="22" t="b">
        <v>0</v>
      </c>
      <c r="I3335" s="22" t="b">
        <f>IF(COUNTIF([1]!Form_Responses1[[#All],[Instagram account
(ex. idenel_official - Do not put "@")]], LOWER(A3335)) &gt; 0, TRUE, FALSE)</f>
        <v>0</v>
      </c>
      <c r="J3335" s="23"/>
      <c r="K3335" s="20"/>
      <c r="L3335" s="22" t="b">
        <v>0</v>
      </c>
      <c r="M3335" s="22" t="b">
        <v>0</v>
      </c>
      <c r="N3335" s="20"/>
      <c r="O3335" s="21" t="str">
        <f>IF(ISBLANK(Table1[[#This Row],[예약일(확정)]]),"",Table1[[#This Row],[예약일(확정)]]+7)</f>
        <v/>
      </c>
      <c r="P3335" s="20"/>
      <c r="Q3335" s="20"/>
      <c r="R3335" s="20"/>
      <c r="S3335" s="20"/>
      <c r="T3335" s="20"/>
      <c r="U3335" s="19"/>
    </row>
    <row r="3336" spans="1:21" ht="17">
      <c r="A3336" s="46" t="s">
        <v>894</v>
      </c>
      <c r="B3336" s="17" t="str">
        <f>"https://www.instagram.com/"&amp;A3336</f>
        <v>https://www.instagram.com/mariofav</v>
      </c>
      <c r="C3336" s="16"/>
      <c r="D3336" s="15" t="s">
        <v>4</v>
      </c>
      <c r="E3336" s="11" t="str">
        <f ca="1">IF(AND(J3336&lt;&gt;"", O3336&lt;&gt;"", TODAY() &gt; O3336, N3336=""), "포스팅 지연",
IF(N3336&lt;&gt;"", "포스팅 완료",
IF(M3336=TRUE, "시술 완료",
IF(L3336=TRUE, "콘텐츠 가이드 전송",
IF(NOT(ISBLANK(J3336)), "예약 확정",
IF(I3336=TRUE, "구글폼 회신",
IF(H3336=TRUE, "구글폼 전송",
IF(G3336=TRUE, "거절",
IF(F3336=TRUE, "회신 수신",
"태핑 완료 회신대기")))))
))))</f>
        <v>태핑 완료 회신대기</v>
      </c>
      <c r="F3336" s="13" t="b">
        <v>0</v>
      </c>
      <c r="G3336" s="13" t="b">
        <v>0</v>
      </c>
      <c r="H3336" s="13" t="b">
        <v>0</v>
      </c>
      <c r="I3336" s="13" t="b">
        <f>IF(COUNTIF([1]!Form_Responses1[[#All],[Instagram account
(ex. idenel_official - Do not put "@")]], LOWER(A3336)) &gt; 0, TRUE, FALSE)</f>
        <v>0</v>
      </c>
      <c r="J3336" s="14"/>
      <c r="K3336" s="11"/>
      <c r="L3336" s="13" t="b">
        <v>0</v>
      </c>
      <c r="M3336" s="13" t="b">
        <v>0</v>
      </c>
      <c r="N3336" s="11"/>
      <c r="O3336" s="12" t="str">
        <f>IF(ISBLANK(Table1[[#This Row],[예약일(확정)]]),"",Table1[[#This Row],[예약일(확정)]]+7)</f>
        <v/>
      </c>
      <c r="P3336" s="11"/>
      <c r="Q3336" s="11"/>
      <c r="R3336" s="11"/>
      <c r="S3336" s="11"/>
      <c r="T3336" s="11"/>
      <c r="U3336" s="10"/>
    </row>
    <row r="3337" spans="1:21" ht="17">
      <c r="A3337" s="47" t="s">
        <v>893</v>
      </c>
      <c r="B3337" s="51" t="str">
        <f>"https://www.instagram.com/"&amp;A3337</f>
        <v>https://www.instagram.com/ivor_xianz</v>
      </c>
      <c r="C3337" s="50"/>
      <c r="D3337" s="24" t="s">
        <v>4</v>
      </c>
      <c r="E3337" s="20" t="str">
        <f ca="1">IF(AND(J3337&lt;&gt;"", O3337&lt;&gt;"", TODAY() &gt; O3337, N3337=""), "포스팅 지연",
IF(N3337&lt;&gt;"", "포스팅 완료",
IF(M3337=TRUE, "시술 완료",
IF(L3337=TRUE, "콘텐츠 가이드 전송",
IF(NOT(ISBLANK(J3337)), "예약 확정",
IF(I3337=TRUE, "구글폼 회신",
IF(H3337=TRUE, "구글폼 전송",
IF(G3337=TRUE, "거절",
IF(F3337=TRUE, "회신 수신",
"태핑 완료 회신대기")))))
))))</f>
        <v>태핑 완료 회신대기</v>
      </c>
      <c r="F3337" s="22" t="b">
        <v>0</v>
      </c>
      <c r="G3337" s="22" t="b">
        <v>0</v>
      </c>
      <c r="H3337" s="22" t="b">
        <v>0</v>
      </c>
      <c r="I3337" s="22" t="b">
        <f>IF(COUNTIF([1]!Form_Responses1[[#All],[Instagram account
(ex. idenel_official - Do not put "@")]], LOWER(A3337)) &gt; 0, TRUE, FALSE)</f>
        <v>0</v>
      </c>
      <c r="J3337" s="23"/>
      <c r="K3337" s="20"/>
      <c r="L3337" s="22" t="b">
        <v>0</v>
      </c>
      <c r="M3337" s="22" t="b">
        <v>0</v>
      </c>
      <c r="N3337" s="20"/>
      <c r="O3337" s="21" t="str">
        <f>IF(ISBLANK(Table1[[#This Row],[예약일(확정)]]),"",Table1[[#This Row],[예약일(확정)]]+7)</f>
        <v/>
      </c>
      <c r="P3337" s="20"/>
      <c r="Q3337" s="20"/>
      <c r="R3337" s="20"/>
      <c r="S3337" s="20"/>
      <c r="T3337" s="20"/>
      <c r="U3337" s="19"/>
    </row>
    <row r="3338" spans="1:21" ht="17">
      <c r="A3338" s="46" t="s">
        <v>892</v>
      </c>
      <c r="B3338" s="17" t="str">
        <f>"https://www.instagram.com/"&amp;A3338</f>
        <v>https://www.instagram.com/lynnrazif</v>
      </c>
      <c r="C3338" s="16"/>
      <c r="D3338" s="15" t="s">
        <v>4</v>
      </c>
      <c r="E3338" s="11" t="str">
        <f ca="1">IF(AND(J3338&lt;&gt;"", O3338&lt;&gt;"", TODAY() &gt; O3338, N3338=""), "포스팅 지연",
IF(N3338&lt;&gt;"", "포스팅 완료",
IF(M3338=TRUE, "시술 완료",
IF(L3338=TRUE, "콘텐츠 가이드 전송",
IF(NOT(ISBLANK(J3338)), "예약 확정",
IF(I3338=TRUE, "구글폼 회신",
IF(H3338=TRUE, "구글폼 전송",
IF(G3338=TRUE, "거절",
IF(F3338=TRUE, "회신 수신",
"태핑 완료 회신대기")))))
))))</f>
        <v>태핑 완료 회신대기</v>
      </c>
      <c r="F3338" s="13" t="b">
        <v>0</v>
      </c>
      <c r="G3338" s="13" t="b">
        <v>0</v>
      </c>
      <c r="H3338" s="13" t="b">
        <v>0</v>
      </c>
      <c r="I3338" s="13" t="b">
        <f>IF(COUNTIF([1]!Form_Responses1[[#All],[Instagram account
(ex. idenel_official - Do not put "@")]], LOWER(A3338)) &gt; 0, TRUE, FALSE)</f>
        <v>0</v>
      </c>
      <c r="J3338" s="14"/>
      <c r="K3338" s="11"/>
      <c r="L3338" s="13" t="b">
        <v>0</v>
      </c>
      <c r="M3338" s="13" t="b">
        <v>0</v>
      </c>
      <c r="N3338" s="11"/>
      <c r="O3338" s="12" t="str">
        <f>IF(ISBLANK(Table1[[#This Row],[예약일(확정)]]),"",Table1[[#This Row],[예약일(확정)]]+7)</f>
        <v/>
      </c>
      <c r="P3338" s="11"/>
      <c r="Q3338" s="11"/>
      <c r="R3338" s="11"/>
      <c r="S3338" s="11"/>
      <c r="T3338" s="11"/>
      <c r="U3338" s="10"/>
    </row>
    <row r="3339" spans="1:21" ht="17">
      <c r="A3339" s="47" t="s">
        <v>891</v>
      </c>
      <c r="B3339" s="51" t="str">
        <f>"https://www.instagram.com/"&amp;A3339</f>
        <v>https://www.instagram.com/ivonehendarta</v>
      </c>
      <c r="C3339" s="50"/>
      <c r="D3339" s="24" t="s">
        <v>4</v>
      </c>
      <c r="E3339" s="20" t="str">
        <f ca="1">IF(AND(J3339&lt;&gt;"", O3339&lt;&gt;"", TODAY() &gt; O3339, N3339=""), "포스팅 지연",
IF(N3339&lt;&gt;"", "포스팅 완료",
IF(M3339=TRUE, "시술 완료",
IF(L3339=TRUE, "콘텐츠 가이드 전송",
IF(NOT(ISBLANK(J3339)), "예약 확정",
IF(I3339=TRUE, "구글폼 회신",
IF(H3339=TRUE, "구글폼 전송",
IF(G3339=TRUE, "거절",
IF(F3339=TRUE, "회신 수신",
"태핑 완료 회신대기")))))
))))</f>
        <v>태핑 완료 회신대기</v>
      </c>
      <c r="F3339" s="22" t="b">
        <v>0</v>
      </c>
      <c r="G3339" s="22" t="b">
        <v>0</v>
      </c>
      <c r="H3339" s="22" t="b">
        <v>0</v>
      </c>
      <c r="I3339" s="22" t="b">
        <f>IF(COUNTIF([1]!Form_Responses1[[#All],[Instagram account
(ex. idenel_official - Do not put "@")]], LOWER(A3339)) &gt; 0, TRUE, FALSE)</f>
        <v>0</v>
      </c>
      <c r="J3339" s="23"/>
      <c r="K3339" s="20"/>
      <c r="L3339" s="22" t="b">
        <v>0</v>
      </c>
      <c r="M3339" s="22" t="b">
        <v>0</v>
      </c>
      <c r="N3339" s="20"/>
      <c r="O3339" s="21" t="str">
        <f>IF(ISBLANK(Table1[[#This Row],[예약일(확정)]]),"",Table1[[#This Row],[예약일(확정)]]+7)</f>
        <v/>
      </c>
      <c r="P3339" s="20"/>
      <c r="Q3339" s="20"/>
      <c r="R3339" s="20"/>
      <c r="S3339" s="20"/>
      <c r="T3339" s="20"/>
      <c r="U3339" s="19"/>
    </row>
    <row r="3340" spans="1:21" ht="17">
      <c r="A3340" s="46" t="s">
        <v>890</v>
      </c>
      <c r="B3340" s="17" t="str">
        <f>"https://www.instagram.com/"&amp;A3340</f>
        <v>https://www.instagram.com/dayhamid</v>
      </c>
      <c r="C3340" s="16"/>
      <c r="D3340" s="15" t="s">
        <v>4</v>
      </c>
      <c r="E3340" s="11" t="str">
        <f ca="1">IF(AND(J3340&lt;&gt;"", O3340&lt;&gt;"", TODAY() &gt; O3340, N3340=""), "포스팅 지연",
IF(N3340&lt;&gt;"", "포스팅 완료",
IF(M3340=TRUE, "시술 완료",
IF(L3340=TRUE, "콘텐츠 가이드 전송",
IF(NOT(ISBLANK(J3340)), "예약 확정",
IF(I3340=TRUE, "구글폼 회신",
IF(H3340=TRUE, "구글폼 전송",
IF(G3340=TRUE, "거절",
IF(F3340=TRUE, "회신 수신",
"태핑 완료 회신대기")))))
))))</f>
        <v>태핑 완료 회신대기</v>
      </c>
      <c r="F3340" s="13" t="b">
        <v>0</v>
      </c>
      <c r="G3340" s="13" t="b">
        <v>0</v>
      </c>
      <c r="H3340" s="13" t="b">
        <v>0</v>
      </c>
      <c r="I3340" s="13" t="b">
        <f>IF(COUNTIF([1]!Form_Responses1[[#All],[Instagram account
(ex. idenel_official - Do not put "@")]], LOWER(A3340)) &gt; 0, TRUE, FALSE)</f>
        <v>0</v>
      </c>
      <c r="J3340" s="14"/>
      <c r="K3340" s="11"/>
      <c r="L3340" s="13" t="b">
        <v>0</v>
      </c>
      <c r="M3340" s="13" t="b">
        <v>0</v>
      </c>
      <c r="N3340" s="11"/>
      <c r="O3340" s="12" t="str">
        <f>IF(ISBLANK(Table1[[#This Row],[예약일(확정)]]),"",Table1[[#This Row],[예약일(확정)]]+7)</f>
        <v/>
      </c>
      <c r="P3340" s="11"/>
      <c r="Q3340" s="11"/>
      <c r="R3340" s="11"/>
      <c r="S3340" s="11"/>
      <c r="T3340" s="11"/>
      <c r="U3340" s="10"/>
    </row>
    <row r="3341" spans="1:21" ht="17">
      <c r="A3341" s="47" t="s">
        <v>562</v>
      </c>
      <c r="B3341" s="51" t="str">
        <f>"https://www.instagram.com/"&amp;A3341</f>
        <v>https://www.instagram.com/rmenrico19</v>
      </c>
      <c r="C3341" s="50"/>
      <c r="D3341" s="24" t="s">
        <v>4</v>
      </c>
      <c r="E3341" s="20" t="str">
        <f ca="1">IF(AND(J3341&lt;&gt;"", O3341&lt;&gt;"", TODAY() &gt; O3341, N3341=""), "포스팅 지연",
IF(N3341&lt;&gt;"", "포스팅 완료",
IF(M3341=TRUE, "시술 완료",
IF(L3341=TRUE, "콘텐츠 가이드 전송",
IF(NOT(ISBLANK(J3341)), "예약 확정",
IF(I3341=TRUE, "구글폼 회신",
IF(H3341=TRUE, "구글폼 전송",
IF(G3341=TRUE, "거절",
IF(F3341=TRUE, "회신 수신",
"태핑 완료 회신대기")))))
))))</f>
        <v>태핑 완료 회신대기</v>
      </c>
      <c r="F3341" s="22" t="b">
        <v>0</v>
      </c>
      <c r="G3341" s="22" t="b">
        <v>0</v>
      </c>
      <c r="H3341" s="22" t="b">
        <v>0</v>
      </c>
      <c r="I3341" s="22" t="b">
        <f>IF(COUNTIF([1]!Form_Responses1[[#All],[Instagram account
(ex. idenel_official - Do not put "@")]], LOWER(A3341)) &gt; 0, TRUE, FALSE)</f>
        <v>0</v>
      </c>
      <c r="J3341" s="23"/>
      <c r="K3341" s="20"/>
      <c r="L3341" s="22" t="b">
        <v>0</v>
      </c>
      <c r="M3341" s="22" t="b">
        <v>0</v>
      </c>
      <c r="N3341" s="20"/>
      <c r="O3341" s="21" t="str">
        <f>IF(ISBLANK(Table1[[#This Row],[예약일(확정)]]),"",Table1[[#This Row],[예약일(확정)]]+7)</f>
        <v/>
      </c>
      <c r="P3341" s="20"/>
      <c r="Q3341" s="20"/>
      <c r="R3341" s="20"/>
      <c r="S3341" s="20"/>
      <c r="T3341" s="20"/>
      <c r="U3341" s="19"/>
    </row>
    <row r="3342" spans="1:21" ht="17">
      <c r="A3342" s="46" t="s">
        <v>889</v>
      </c>
      <c r="B3342" s="17" t="str">
        <f>"https://www.instagram.com/"&amp;A3342</f>
        <v>https://www.instagram.com/camilleblais</v>
      </c>
      <c r="C3342" s="16"/>
      <c r="D3342" s="15" t="s">
        <v>4</v>
      </c>
      <c r="E3342" s="11" t="str">
        <f ca="1">IF(AND(J3342&lt;&gt;"", O3342&lt;&gt;"", TODAY() &gt; O3342, N3342=""), "포스팅 지연",
IF(N3342&lt;&gt;"", "포스팅 완료",
IF(M3342=TRUE, "시술 완료",
IF(L3342=TRUE, "콘텐츠 가이드 전송",
IF(NOT(ISBLANK(J3342)), "예약 확정",
IF(I3342=TRUE, "구글폼 회신",
IF(H3342=TRUE, "구글폼 전송",
IF(G3342=TRUE, "거절",
IF(F3342=TRUE, "회신 수신",
"태핑 완료 회신대기")))))
))))</f>
        <v>태핑 완료 회신대기</v>
      </c>
      <c r="F3342" s="13" t="b">
        <v>0</v>
      </c>
      <c r="G3342" s="13" t="b">
        <v>0</v>
      </c>
      <c r="H3342" s="13" t="b">
        <v>0</v>
      </c>
      <c r="I3342" s="13" t="b">
        <f>IF(COUNTIF([1]!Form_Responses1[[#All],[Instagram account
(ex. idenel_official - Do not put "@")]], LOWER(A3342)) &gt; 0, TRUE, FALSE)</f>
        <v>0</v>
      </c>
      <c r="J3342" s="14"/>
      <c r="K3342" s="11"/>
      <c r="L3342" s="13" t="b">
        <v>0</v>
      </c>
      <c r="M3342" s="13" t="b">
        <v>0</v>
      </c>
      <c r="N3342" s="11"/>
      <c r="O3342" s="12" t="str">
        <f>IF(ISBLANK(Table1[[#This Row],[예약일(확정)]]),"",Table1[[#This Row],[예약일(확정)]]+7)</f>
        <v/>
      </c>
      <c r="P3342" s="11"/>
      <c r="Q3342" s="11"/>
      <c r="R3342" s="11"/>
      <c r="S3342" s="11"/>
      <c r="T3342" s="11"/>
      <c r="U3342" s="10"/>
    </row>
    <row r="3343" spans="1:21" ht="17">
      <c r="A3343" s="47" t="s">
        <v>888</v>
      </c>
      <c r="B3343" s="51" t="str">
        <f>"https://www.instagram.com/"&amp;A3343</f>
        <v>https://www.instagram.com/chelcichuu</v>
      </c>
      <c r="C3343" s="50"/>
      <c r="D3343" s="24" t="s">
        <v>4</v>
      </c>
      <c r="E3343" s="20" t="str">
        <f ca="1">IF(AND(J3343&lt;&gt;"", O3343&lt;&gt;"", TODAY() &gt; O3343, N3343=""), "포스팅 지연",
IF(N3343&lt;&gt;"", "포스팅 완료",
IF(M3343=TRUE, "시술 완료",
IF(L3343=TRUE, "콘텐츠 가이드 전송",
IF(NOT(ISBLANK(J3343)), "예약 확정",
IF(I3343=TRUE, "구글폼 회신",
IF(H3343=TRUE, "구글폼 전송",
IF(G3343=TRUE, "거절",
IF(F3343=TRUE, "회신 수신",
"태핑 완료 회신대기")))))
))))</f>
        <v>태핑 완료 회신대기</v>
      </c>
      <c r="F3343" s="22" t="b">
        <v>0</v>
      </c>
      <c r="G3343" s="22" t="b">
        <v>0</v>
      </c>
      <c r="H3343" s="22" t="b">
        <v>0</v>
      </c>
      <c r="I3343" s="22" t="b">
        <f>IF(COUNTIF([1]!Form_Responses1[[#All],[Instagram account
(ex. idenel_official - Do not put "@")]], LOWER(A3343)) &gt; 0, TRUE, FALSE)</f>
        <v>0</v>
      </c>
      <c r="J3343" s="23"/>
      <c r="K3343" s="20"/>
      <c r="L3343" s="22" t="b">
        <v>0</v>
      </c>
      <c r="M3343" s="22" t="b">
        <v>0</v>
      </c>
      <c r="N3343" s="20"/>
      <c r="O3343" s="21" t="str">
        <f>IF(ISBLANK(Table1[[#This Row],[예약일(확정)]]),"",Table1[[#This Row],[예약일(확정)]]+7)</f>
        <v/>
      </c>
      <c r="P3343" s="20"/>
      <c r="Q3343" s="20"/>
      <c r="R3343" s="20"/>
      <c r="S3343" s="20"/>
      <c r="T3343" s="20"/>
      <c r="U3343" s="19"/>
    </row>
    <row r="3344" spans="1:21" ht="17">
      <c r="A3344" s="46" t="s">
        <v>887</v>
      </c>
      <c r="B3344" s="17" t="str">
        <f>"https://www.instagram.com/"&amp;A3344</f>
        <v>https://www.instagram.com/naked_kiki</v>
      </c>
      <c r="C3344" s="16"/>
      <c r="D3344" s="15" t="s">
        <v>4</v>
      </c>
      <c r="E3344" s="11" t="str">
        <f ca="1">IF(AND(J3344&lt;&gt;"", O3344&lt;&gt;"", TODAY() &gt; O3344, N3344=""), "포스팅 지연",
IF(N3344&lt;&gt;"", "포스팅 완료",
IF(M3344=TRUE, "시술 완료",
IF(L3344=TRUE, "콘텐츠 가이드 전송",
IF(NOT(ISBLANK(J3344)), "예약 확정",
IF(I3344=TRUE, "구글폼 회신",
IF(H3344=TRUE, "구글폼 전송",
IF(G3344=TRUE, "거절",
IF(F3344=TRUE, "회신 수신",
"태핑 완료 회신대기")))))
))))</f>
        <v>태핑 완료 회신대기</v>
      </c>
      <c r="F3344" s="13" t="b">
        <v>0</v>
      </c>
      <c r="G3344" s="13" t="b">
        <v>0</v>
      </c>
      <c r="H3344" s="13" t="b">
        <v>0</v>
      </c>
      <c r="I3344" s="13" t="b">
        <f>IF(COUNTIF([1]!Form_Responses1[[#All],[Instagram account
(ex. idenel_official - Do not put "@")]], LOWER(A3344)) &gt; 0, TRUE, FALSE)</f>
        <v>0</v>
      </c>
      <c r="J3344" s="14"/>
      <c r="K3344" s="11"/>
      <c r="L3344" s="13" t="b">
        <v>0</v>
      </c>
      <c r="M3344" s="13" t="b">
        <v>0</v>
      </c>
      <c r="N3344" s="11"/>
      <c r="O3344" s="12" t="str">
        <f>IF(ISBLANK(Table1[[#This Row],[예약일(확정)]]),"",Table1[[#This Row],[예약일(확정)]]+7)</f>
        <v/>
      </c>
      <c r="P3344" s="11"/>
      <c r="Q3344" s="11"/>
      <c r="R3344" s="11"/>
      <c r="S3344" s="11"/>
      <c r="T3344" s="11"/>
      <c r="U3344" s="10"/>
    </row>
    <row r="3345" spans="1:21" ht="17">
      <c r="A3345" s="47" t="s">
        <v>886</v>
      </c>
      <c r="B3345" s="51" t="str">
        <f>"https://www.instagram.com/"&amp;A3345</f>
        <v>https://www.instagram.com/daveyscakes</v>
      </c>
      <c r="C3345" s="50"/>
      <c r="D3345" s="24" t="s">
        <v>4</v>
      </c>
      <c r="E3345" s="20" t="str">
        <f ca="1">IF(AND(J3345&lt;&gt;"", O3345&lt;&gt;"", TODAY() &gt; O3345, N3345=""), "포스팅 지연",
IF(N3345&lt;&gt;"", "포스팅 완료",
IF(M3345=TRUE, "시술 완료",
IF(L3345=TRUE, "콘텐츠 가이드 전송",
IF(NOT(ISBLANK(J3345)), "예약 확정",
IF(I3345=TRUE, "구글폼 회신",
IF(H3345=TRUE, "구글폼 전송",
IF(G3345=TRUE, "거절",
IF(F3345=TRUE, "회신 수신",
"태핑 완료 회신대기")))))
))))</f>
        <v>회신 수신</v>
      </c>
      <c r="F3345" s="22" t="b">
        <v>1</v>
      </c>
      <c r="G3345" s="22" t="b">
        <v>0</v>
      </c>
      <c r="H3345" s="22" t="b">
        <v>0</v>
      </c>
      <c r="I3345" s="22" t="b">
        <f>IF(COUNTIF([1]!Form_Responses1[[#All],[Instagram account
(ex. idenel_official - Do not put "@")]], LOWER(A3345)) &gt; 0, TRUE, FALSE)</f>
        <v>0</v>
      </c>
      <c r="J3345" s="23"/>
      <c r="K3345" s="20"/>
      <c r="L3345" s="22" t="b">
        <v>0</v>
      </c>
      <c r="M3345" s="22" t="b">
        <v>0</v>
      </c>
      <c r="N3345" s="20"/>
      <c r="O3345" s="21" t="str">
        <f>IF(ISBLANK(Table1[[#This Row],[예약일(확정)]]),"",Table1[[#This Row],[예약일(확정)]]+7)</f>
        <v/>
      </c>
      <c r="P3345" s="20"/>
      <c r="Q3345" s="20"/>
      <c r="R3345" s="20"/>
      <c r="S3345" s="20"/>
      <c r="T3345" s="20"/>
      <c r="U3345" s="19"/>
    </row>
    <row r="3346" spans="1:21" ht="17">
      <c r="A3346" s="46" t="s">
        <v>885</v>
      </c>
      <c r="B3346" s="17" t="str">
        <f>"https://www.instagram.com/"&amp;A3346</f>
        <v>https://www.instagram.com/sunnyxmoon</v>
      </c>
      <c r="C3346" s="16"/>
      <c r="D3346" s="15" t="s">
        <v>4</v>
      </c>
      <c r="E3346" s="11" t="str">
        <f ca="1">IF(AND(J3346&lt;&gt;"", O3346&lt;&gt;"", TODAY() &gt; O3346, N3346=""), "포스팅 지연",
IF(N3346&lt;&gt;"", "포스팅 완료",
IF(M3346=TRUE, "시술 완료",
IF(L3346=TRUE, "콘텐츠 가이드 전송",
IF(NOT(ISBLANK(J3346)), "예약 확정",
IF(I3346=TRUE, "구글폼 회신",
IF(H3346=TRUE, "구글폼 전송",
IF(G3346=TRUE, "거절",
IF(F3346=TRUE, "회신 수신",
"태핑 완료 회신대기")))))
))))</f>
        <v>태핑 완료 회신대기</v>
      </c>
      <c r="F3346" s="13" t="b">
        <v>0</v>
      </c>
      <c r="G3346" s="13" t="b">
        <v>0</v>
      </c>
      <c r="H3346" s="13" t="b">
        <v>0</v>
      </c>
      <c r="I3346" s="13" t="b">
        <f>IF(COUNTIF([1]!Form_Responses1[[#All],[Instagram account
(ex. idenel_official - Do not put "@")]], LOWER(A3346)) &gt; 0, TRUE, FALSE)</f>
        <v>0</v>
      </c>
      <c r="J3346" s="14"/>
      <c r="K3346" s="11"/>
      <c r="L3346" s="13" t="b">
        <v>0</v>
      </c>
      <c r="M3346" s="13" t="b">
        <v>0</v>
      </c>
      <c r="N3346" s="11"/>
      <c r="O3346" s="12" t="str">
        <f>IF(ISBLANK(Table1[[#This Row],[예약일(확정)]]),"",Table1[[#This Row],[예약일(확정)]]+7)</f>
        <v/>
      </c>
      <c r="P3346" s="11"/>
      <c r="Q3346" s="11"/>
      <c r="R3346" s="11"/>
      <c r="S3346" s="11"/>
      <c r="T3346" s="11"/>
      <c r="U3346" s="10"/>
    </row>
    <row r="3347" spans="1:21" ht="17">
      <c r="A3347" s="47" t="s">
        <v>884</v>
      </c>
      <c r="B3347" s="51" t="str">
        <f>"https://www.instagram.com/"&amp;A3347</f>
        <v>https://www.instagram.com/avacouture_</v>
      </c>
      <c r="C3347" s="50"/>
      <c r="D3347" s="24" t="s">
        <v>4</v>
      </c>
      <c r="E3347" s="20" t="str">
        <f ca="1">IF(AND(J3347&lt;&gt;"", O3347&lt;&gt;"", TODAY() &gt; O3347, N3347=""), "포스팅 지연",
IF(N3347&lt;&gt;"", "포스팅 완료",
IF(M3347=TRUE, "시술 완료",
IF(L3347=TRUE, "콘텐츠 가이드 전송",
IF(NOT(ISBLANK(J3347)), "예약 확정",
IF(I3347=TRUE, "구글폼 회신",
IF(H3347=TRUE, "구글폼 전송",
IF(G3347=TRUE, "거절",
IF(F3347=TRUE, "회신 수신",
"태핑 완료 회신대기")))))
))))</f>
        <v>태핑 완료 회신대기</v>
      </c>
      <c r="F3347" s="22" t="b">
        <v>0</v>
      </c>
      <c r="G3347" s="22" t="b">
        <v>0</v>
      </c>
      <c r="H3347" s="22" t="b">
        <v>0</v>
      </c>
      <c r="I3347" s="22" t="b">
        <f>IF(COUNTIF([1]!Form_Responses1[[#All],[Instagram account
(ex. idenel_official - Do not put "@")]], LOWER(A3347)) &gt; 0, TRUE, FALSE)</f>
        <v>0</v>
      </c>
      <c r="J3347" s="23"/>
      <c r="K3347" s="20"/>
      <c r="L3347" s="22" t="b">
        <v>0</v>
      </c>
      <c r="M3347" s="22" t="b">
        <v>0</v>
      </c>
      <c r="N3347" s="20"/>
      <c r="O3347" s="21" t="str">
        <f>IF(ISBLANK(Table1[[#This Row],[예약일(확정)]]),"",Table1[[#This Row],[예약일(확정)]]+7)</f>
        <v/>
      </c>
      <c r="P3347" s="20"/>
      <c r="Q3347" s="20"/>
      <c r="R3347" s="20"/>
      <c r="S3347" s="20"/>
      <c r="T3347" s="20"/>
      <c r="U3347" s="19"/>
    </row>
    <row r="3348" spans="1:21" ht="17">
      <c r="A3348" s="46" t="s">
        <v>883</v>
      </c>
      <c r="B3348" s="17" t="str">
        <f>"https://www.instagram.com/"&amp;A3348</f>
        <v>https://www.instagram.com/sirennrae</v>
      </c>
      <c r="C3348" s="16"/>
      <c r="D3348" s="15" t="s">
        <v>2</v>
      </c>
      <c r="E3348" s="11" t="str">
        <f ca="1">IF(AND(J3348&lt;&gt;"", O3348&lt;&gt;"", TODAY() &gt; O3348, N3348=""), "포스팅 지연",
IF(N3348&lt;&gt;"", "포스팅 완료",
IF(M3348=TRUE, "시술 완료",
IF(L3348=TRUE, "콘텐츠 가이드 전송",
IF(NOT(ISBLANK(J3348)), "예약 확정",
IF(I3348=TRUE, "구글폼 회신",
IF(H3348=TRUE, "구글폼 전송",
IF(G3348=TRUE, "거절",
IF(F3348=TRUE, "회신 수신",
"태핑 완료 회신대기")))))
))))</f>
        <v>포스팅 완료</v>
      </c>
      <c r="F3348" s="13" t="b">
        <v>0</v>
      </c>
      <c r="G3348" s="13" t="b">
        <v>0</v>
      </c>
      <c r="H3348" s="13" t="b">
        <v>0</v>
      </c>
      <c r="I3348" s="13" t="b">
        <f>IF(COUNTIF([1]!Form_Responses1[[#All],[Instagram account
(ex. idenel_official - Do not put "@")]], LOWER(A3348)) &gt; 0, TRUE, FALSE)</f>
        <v>0</v>
      </c>
      <c r="J3348" s="14">
        <v>45895.416666666664</v>
      </c>
      <c r="K3348" s="11" t="s">
        <v>111</v>
      </c>
      <c r="L3348" s="13" t="b">
        <v>1</v>
      </c>
      <c r="M3348" s="13" t="b">
        <v>0</v>
      </c>
      <c r="N3348" s="58" t="s">
        <v>882</v>
      </c>
      <c r="O3348" s="12">
        <f>IF(ISBLANK(Table1[[#This Row],[예약일(확정)]]),"",Table1[[#This Row],[예약일(확정)]]+7)</f>
        <v>45902.416666666664</v>
      </c>
      <c r="P3348" s="11" t="s">
        <v>0</v>
      </c>
      <c r="Q3348" s="11"/>
      <c r="R3348" s="11"/>
      <c r="S3348" s="11"/>
      <c r="T3348" s="11"/>
      <c r="U3348" s="10"/>
    </row>
    <row r="3349" spans="1:21" ht="17">
      <c r="A3349" s="47" t="s">
        <v>881</v>
      </c>
      <c r="B3349" s="26" t="str">
        <f>"https://www.instagram.com/"&amp;A3349</f>
        <v>https://www.instagram.com/lauhernandez94</v>
      </c>
      <c r="C3349" s="25"/>
      <c r="D3349" s="24" t="s">
        <v>2</v>
      </c>
      <c r="E3349" s="20" t="str">
        <f ca="1">IF(AND(J3349&lt;&gt;"", O3349&lt;&gt;"", TODAY() &gt; O3349, N3349=""), "포스팅 지연",
IF(N3349&lt;&gt;"", "포스팅 완료",
IF(M3349=TRUE, "시술 완료",
IF(L3349=TRUE, "콘텐츠 가이드 전송",
IF(NOT(ISBLANK(J3349)), "예약 확정",
IF(I3349=TRUE, "구글폼 회신",
IF(H3349=TRUE, "구글폼 전송",
IF(G3349=TRUE, "거절",
IF(F3349=TRUE, "회신 수신",
"태핑 완료 회신대기")))))
))))</f>
        <v>포스팅 지연</v>
      </c>
      <c r="F3349" s="22" t="b">
        <v>0</v>
      </c>
      <c r="G3349" s="22" t="b">
        <v>0</v>
      </c>
      <c r="H3349" s="22" t="b">
        <v>0</v>
      </c>
      <c r="I3349" s="22" t="b">
        <f>IF(COUNTIF([1]!Form_Responses1[[#All],[Instagram account
(ex. idenel_official - Do not put "@")]], LOWER(A3349)) &gt; 0, TRUE, FALSE)</f>
        <v>0</v>
      </c>
      <c r="J3349" s="23">
        <v>45896.666666666664</v>
      </c>
      <c r="K3349" s="20" t="s">
        <v>111</v>
      </c>
      <c r="L3349" s="22" t="b">
        <v>1</v>
      </c>
      <c r="M3349" s="22" t="b">
        <v>0</v>
      </c>
      <c r="N3349" s="20"/>
      <c r="O3349" s="21">
        <f>IF(ISBLANK(Table1[[#This Row],[예약일(확정)]]),"",Table1[[#This Row],[예약일(확정)]]+7)</f>
        <v>45903.666666666664</v>
      </c>
      <c r="P3349" s="20" t="s">
        <v>0</v>
      </c>
      <c r="Q3349" s="20"/>
      <c r="R3349" s="20"/>
      <c r="S3349" s="20"/>
      <c r="T3349" s="20"/>
      <c r="U3349" s="19"/>
    </row>
    <row r="3350" spans="1:21" ht="17">
      <c r="A3350" s="46" t="s">
        <v>880</v>
      </c>
      <c r="B3350" s="17" t="str">
        <f>"https://www.instagram.com/"&amp;A3350</f>
        <v>https://www.instagram.com/monikapytel_</v>
      </c>
      <c r="C3350" s="16"/>
      <c r="D3350" s="15" t="s">
        <v>4</v>
      </c>
      <c r="E3350" s="11" t="str">
        <f ca="1">IF(AND(J3350&lt;&gt;"", O3350&lt;&gt;"", TODAY() &gt; O3350, N3350=""), "포스팅 지연",
IF(N3350&lt;&gt;"", "포스팅 완료",
IF(M3350=TRUE, "시술 완료",
IF(L3350=TRUE, "콘텐츠 가이드 전송",
IF(NOT(ISBLANK(J3350)), "예약 확정",
IF(I3350=TRUE, "구글폼 회신",
IF(H3350=TRUE, "구글폼 전송",
IF(G3350=TRUE, "거절",
IF(F3350=TRUE, "회신 수신",
"태핑 완료 회신대기")))))
))))</f>
        <v>태핑 완료 회신대기</v>
      </c>
      <c r="F3350" s="13" t="b">
        <v>0</v>
      </c>
      <c r="G3350" s="13" t="b">
        <v>0</v>
      </c>
      <c r="H3350" s="13" t="b">
        <v>0</v>
      </c>
      <c r="I3350" s="13" t="b">
        <f>IF(COUNTIF([1]!Form_Responses1[[#All],[Instagram account
(ex. idenel_official - Do not put "@")]], LOWER(A3350)) &gt; 0, TRUE, FALSE)</f>
        <v>0</v>
      </c>
      <c r="J3350" s="14"/>
      <c r="K3350" s="11"/>
      <c r="L3350" s="13" t="b">
        <v>0</v>
      </c>
      <c r="M3350" s="13" t="b">
        <v>0</v>
      </c>
      <c r="N3350" s="11"/>
      <c r="O3350" s="12" t="str">
        <f>IF(ISBLANK(Table1[[#This Row],[예약일(확정)]]),"",Table1[[#This Row],[예약일(확정)]]+7)</f>
        <v/>
      </c>
      <c r="P3350" s="11"/>
      <c r="Q3350" s="11"/>
      <c r="R3350" s="11"/>
      <c r="S3350" s="11"/>
      <c r="T3350" s="11"/>
      <c r="U3350" s="10"/>
    </row>
    <row r="3351" spans="1:21" ht="17">
      <c r="A3351" s="47" t="s">
        <v>879</v>
      </c>
      <c r="B3351" s="51" t="str">
        <f>"https://www.instagram.com/"&amp;A3351</f>
        <v>https://www.instagram.com/kdahlia_</v>
      </c>
      <c r="C3351" s="50"/>
      <c r="D3351" s="24" t="s">
        <v>4</v>
      </c>
      <c r="E3351" s="20" t="str">
        <f ca="1">IF(AND(J3351&lt;&gt;"", O3351&lt;&gt;"", TODAY() &gt; O3351, N3351=""), "포스팅 지연",
IF(N3351&lt;&gt;"", "포스팅 완료",
IF(M3351=TRUE, "시술 완료",
IF(L3351=TRUE, "콘텐츠 가이드 전송",
IF(NOT(ISBLANK(J3351)), "예약 확정",
IF(I3351=TRUE, "구글폼 회신",
IF(H3351=TRUE, "구글폼 전송",
IF(G3351=TRUE, "거절",
IF(F3351=TRUE, "회신 수신",
"태핑 완료 회신대기")))))
))))</f>
        <v>태핑 완료 회신대기</v>
      </c>
      <c r="F3351" s="22" t="b">
        <v>0</v>
      </c>
      <c r="G3351" s="22" t="b">
        <v>0</v>
      </c>
      <c r="H3351" s="22" t="b">
        <v>0</v>
      </c>
      <c r="I3351" s="22" t="b">
        <f>IF(COUNTIF([1]!Form_Responses1[[#All],[Instagram account
(ex. idenel_official - Do not put "@")]], LOWER(A3351)) &gt; 0, TRUE, FALSE)</f>
        <v>0</v>
      </c>
      <c r="J3351" s="23"/>
      <c r="K3351" s="20"/>
      <c r="L3351" s="22" t="b">
        <v>0</v>
      </c>
      <c r="M3351" s="22" t="b">
        <v>0</v>
      </c>
      <c r="N3351" s="20"/>
      <c r="O3351" s="21" t="str">
        <f>IF(ISBLANK(Table1[[#This Row],[예약일(확정)]]),"",Table1[[#This Row],[예약일(확정)]]+7)</f>
        <v/>
      </c>
      <c r="P3351" s="20"/>
      <c r="Q3351" s="20"/>
      <c r="R3351" s="20"/>
      <c r="S3351" s="20"/>
      <c r="T3351" s="20"/>
      <c r="U3351" s="19"/>
    </row>
    <row r="3352" spans="1:21" ht="17">
      <c r="A3352" s="46" t="s">
        <v>878</v>
      </c>
      <c r="B3352" s="17" t="str">
        <f>"https://www.instagram.com/"&amp;A3352</f>
        <v>https://www.instagram.com/as.ylnn_</v>
      </c>
      <c r="C3352" s="16"/>
      <c r="D3352" s="15" t="s">
        <v>4</v>
      </c>
      <c r="E3352" s="11" t="str">
        <f ca="1">IF(AND(J3352&lt;&gt;"", O3352&lt;&gt;"", TODAY() &gt; O3352, N3352=""), "포스팅 지연",
IF(N3352&lt;&gt;"", "포스팅 완료",
IF(M3352=TRUE, "시술 완료",
IF(L3352=TRUE, "콘텐츠 가이드 전송",
IF(NOT(ISBLANK(J3352)), "예약 확정",
IF(I3352=TRUE, "구글폼 회신",
IF(H3352=TRUE, "구글폼 전송",
IF(G3352=TRUE, "거절",
IF(F3352=TRUE, "회신 수신",
"태핑 완료 회신대기")))))
))))</f>
        <v>태핑 완료 회신대기</v>
      </c>
      <c r="F3352" s="13" t="b">
        <v>0</v>
      </c>
      <c r="G3352" s="13" t="b">
        <v>0</v>
      </c>
      <c r="H3352" s="13" t="b">
        <v>0</v>
      </c>
      <c r="I3352" s="13" t="b">
        <f>IF(COUNTIF([1]!Form_Responses1[[#All],[Instagram account
(ex. idenel_official - Do not put "@")]], LOWER(A3352)) &gt; 0, TRUE, FALSE)</f>
        <v>0</v>
      </c>
      <c r="J3352" s="14"/>
      <c r="K3352" s="11"/>
      <c r="L3352" s="13" t="b">
        <v>0</v>
      </c>
      <c r="M3352" s="13" t="b">
        <v>0</v>
      </c>
      <c r="N3352" s="11"/>
      <c r="O3352" s="12" t="str">
        <f>IF(ISBLANK(Table1[[#This Row],[예약일(확정)]]),"",Table1[[#This Row],[예약일(확정)]]+7)</f>
        <v/>
      </c>
      <c r="P3352" s="11"/>
      <c r="Q3352" s="11"/>
      <c r="R3352" s="11"/>
      <c r="S3352" s="11"/>
      <c r="T3352" s="11"/>
      <c r="U3352" s="10"/>
    </row>
    <row r="3353" spans="1:21" ht="17">
      <c r="A3353" s="47" t="s">
        <v>877</v>
      </c>
      <c r="B3353" s="51" t="str">
        <f>"https://www.instagram.com/"&amp;A3353</f>
        <v>https://www.instagram.com/farah_leyeli</v>
      </c>
      <c r="C3353" s="50"/>
      <c r="D3353" s="24" t="s">
        <v>4</v>
      </c>
      <c r="E3353" s="20" t="str">
        <f ca="1">IF(AND(J3353&lt;&gt;"", O3353&lt;&gt;"", TODAY() &gt; O3353, N3353=""), "포스팅 지연",
IF(N3353&lt;&gt;"", "포스팅 완료",
IF(M3353=TRUE, "시술 완료",
IF(L3353=TRUE, "콘텐츠 가이드 전송",
IF(NOT(ISBLANK(J3353)), "예약 확정",
IF(I3353=TRUE, "구글폼 회신",
IF(H3353=TRUE, "구글폼 전송",
IF(G3353=TRUE, "거절",
IF(F3353=TRUE, "회신 수신",
"태핑 완료 회신대기")))))
))))</f>
        <v>태핑 완료 회신대기</v>
      </c>
      <c r="F3353" s="22" t="b">
        <v>0</v>
      </c>
      <c r="G3353" s="22" t="b">
        <v>0</v>
      </c>
      <c r="H3353" s="22" t="b">
        <v>0</v>
      </c>
      <c r="I3353" s="22" t="b">
        <f>IF(COUNTIF([1]!Form_Responses1[[#All],[Instagram account
(ex. idenel_official - Do not put "@")]], LOWER(A3353)) &gt; 0, TRUE, FALSE)</f>
        <v>0</v>
      </c>
      <c r="J3353" s="23"/>
      <c r="K3353" s="20"/>
      <c r="L3353" s="22" t="b">
        <v>0</v>
      </c>
      <c r="M3353" s="22" t="b">
        <v>0</v>
      </c>
      <c r="N3353" s="20"/>
      <c r="O3353" s="21" t="str">
        <f>IF(ISBLANK(Table1[[#This Row],[예약일(확정)]]),"",Table1[[#This Row],[예약일(확정)]]+7)</f>
        <v/>
      </c>
      <c r="P3353" s="20"/>
      <c r="Q3353" s="20"/>
      <c r="R3353" s="20"/>
      <c r="S3353" s="20"/>
      <c r="T3353" s="20"/>
      <c r="U3353" s="19"/>
    </row>
    <row r="3354" spans="1:21" ht="17">
      <c r="A3354" s="46" t="s">
        <v>876</v>
      </c>
      <c r="B3354" s="17" t="str">
        <f>"https://www.instagram.com/"&amp;A3354</f>
        <v>https://www.instagram.com/sabrina_emilia_ssi</v>
      </c>
      <c r="C3354" s="16"/>
      <c r="D3354" s="15" t="s">
        <v>4</v>
      </c>
      <c r="E3354" s="11" t="str">
        <f ca="1">IF(AND(J3354&lt;&gt;"", O3354&lt;&gt;"", TODAY() &gt; O3354, N3354=""), "포스팅 지연",
IF(N3354&lt;&gt;"", "포스팅 완료",
IF(M3354=TRUE, "시술 완료",
IF(L3354=TRUE, "콘텐츠 가이드 전송",
IF(NOT(ISBLANK(J3354)), "예약 확정",
IF(I3354=TRUE, "구글폼 회신",
IF(H3354=TRUE, "구글폼 전송",
IF(G3354=TRUE, "거절",
IF(F3354=TRUE, "회신 수신",
"태핑 완료 회신대기")))))
))))</f>
        <v>태핑 완료 회신대기</v>
      </c>
      <c r="F3354" s="13" t="b">
        <v>0</v>
      </c>
      <c r="G3354" s="13" t="b">
        <v>0</v>
      </c>
      <c r="H3354" s="13" t="b">
        <v>0</v>
      </c>
      <c r="I3354" s="13" t="b">
        <f>IF(COUNTIF([1]!Form_Responses1[[#All],[Instagram account
(ex. idenel_official - Do not put "@")]], LOWER(A3354)) &gt; 0, TRUE, FALSE)</f>
        <v>0</v>
      </c>
      <c r="J3354" s="14"/>
      <c r="K3354" s="11"/>
      <c r="L3354" s="13" t="b">
        <v>0</v>
      </c>
      <c r="M3354" s="13" t="b">
        <v>0</v>
      </c>
      <c r="N3354" s="11"/>
      <c r="O3354" s="12" t="str">
        <f>IF(ISBLANK(Table1[[#This Row],[예약일(확정)]]),"",Table1[[#This Row],[예약일(확정)]]+7)</f>
        <v/>
      </c>
      <c r="P3354" s="11"/>
      <c r="Q3354" s="11"/>
      <c r="R3354" s="11"/>
      <c r="S3354" s="11"/>
      <c r="T3354" s="11"/>
      <c r="U3354" s="10"/>
    </row>
    <row r="3355" spans="1:21" ht="17">
      <c r="A3355" s="47" t="s">
        <v>875</v>
      </c>
      <c r="B3355" s="51" t="str">
        <f>"https://www.instagram.com/"&amp;A3355</f>
        <v>https://www.instagram.com/aliciagbalmer</v>
      </c>
      <c r="C3355" s="50"/>
      <c r="D3355" s="24" t="s">
        <v>4</v>
      </c>
      <c r="E3355" s="20" t="str">
        <f ca="1">IF(AND(J3355&lt;&gt;"", O3355&lt;&gt;"", TODAY() &gt; O3355, N3355=""), "포스팅 지연",
IF(N3355&lt;&gt;"", "포스팅 완료",
IF(M3355=TRUE, "시술 완료",
IF(L3355=TRUE, "콘텐츠 가이드 전송",
IF(NOT(ISBLANK(J3355)), "예약 확정",
IF(I3355=TRUE, "구글폼 회신",
IF(H3355=TRUE, "구글폼 전송",
IF(G3355=TRUE, "거절",
IF(F3355=TRUE, "회신 수신",
"태핑 완료 회신대기")))))
))))</f>
        <v>태핑 완료 회신대기</v>
      </c>
      <c r="F3355" s="22" t="b">
        <v>0</v>
      </c>
      <c r="G3355" s="22" t="b">
        <v>0</v>
      </c>
      <c r="H3355" s="22" t="b">
        <v>0</v>
      </c>
      <c r="I3355" s="22" t="b">
        <f>IF(COUNTIF([1]!Form_Responses1[[#All],[Instagram account
(ex. idenel_official - Do not put "@")]], LOWER(A3355)) &gt; 0, TRUE, FALSE)</f>
        <v>0</v>
      </c>
      <c r="J3355" s="23"/>
      <c r="K3355" s="20"/>
      <c r="L3355" s="22" t="b">
        <v>0</v>
      </c>
      <c r="M3355" s="22" t="b">
        <v>0</v>
      </c>
      <c r="N3355" s="20"/>
      <c r="O3355" s="21" t="str">
        <f>IF(ISBLANK(Table1[[#This Row],[예약일(확정)]]),"",Table1[[#This Row],[예약일(확정)]]+7)</f>
        <v/>
      </c>
      <c r="P3355" s="20"/>
      <c r="Q3355" s="20"/>
      <c r="R3355" s="20"/>
      <c r="S3355" s="20"/>
      <c r="T3355" s="20"/>
      <c r="U3355" s="19"/>
    </row>
    <row r="3356" spans="1:21" ht="17">
      <c r="A3356" s="46" t="s">
        <v>874</v>
      </c>
      <c r="B3356" s="17" t="str">
        <f>"https://www.instagram.com/"&amp;A3356</f>
        <v>https://www.instagram.com/marianasomeday</v>
      </c>
      <c r="C3356" s="16"/>
      <c r="D3356" s="15" t="s">
        <v>4</v>
      </c>
      <c r="E3356" s="11" t="str">
        <f ca="1">IF(AND(J3356&lt;&gt;"", O3356&lt;&gt;"", TODAY() &gt; O3356, N3356=""), "포스팅 지연",
IF(N3356&lt;&gt;"", "포스팅 완료",
IF(M3356=TRUE, "시술 완료",
IF(L3356=TRUE, "콘텐츠 가이드 전송",
IF(NOT(ISBLANK(J3356)), "예약 확정",
IF(I3356=TRUE, "구글폼 회신",
IF(H3356=TRUE, "구글폼 전송",
IF(G3356=TRUE, "거절",
IF(F3356=TRUE, "회신 수신",
"태핑 완료 회신대기")))))
))))</f>
        <v>태핑 완료 회신대기</v>
      </c>
      <c r="F3356" s="13" t="b">
        <v>0</v>
      </c>
      <c r="G3356" s="13" t="b">
        <v>0</v>
      </c>
      <c r="H3356" s="13" t="b">
        <v>0</v>
      </c>
      <c r="I3356" s="13" t="b">
        <f>IF(COUNTIF([1]!Form_Responses1[[#All],[Instagram account
(ex. idenel_official - Do not put "@")]], LOWER(A3356)) &gt; 0, TRUE, FALSE)</f>
        <v>0</v>
      </c>
      <c r="J3356" s="14"/>
      <c r="K3356" s="11"/>
      <c r="L3356" s="13" t="b">
        <v>0</v>
      </c>
      <c r="M3356" s="13" t="b">
        <v>0</v>
      </c>
      <c r="N3356" s="11"/>
      <c r="O3356" s="12" t="str">
        <f>IF(ISBLANK(Table1[[#This Row],[예약일(확정)]]),"",Table1[[#This Row],[예약일(확정)]]+7)</f>
        <v/>
      </c>
      <c r="P3356" s="11"/>
      <c r="Q3356" s="11"/>
      <c r="R3356" s="11"/>
      <c r="S3356" s="11"/>
      <c r="T3356" s="11"/>
      <c r="U3356" s="10"/>
    </row>
    <row r="3357" spans="1:21" ht="17">
      <c r="A3357" s="47" t="s">
        <v>873</v>
      </c>
      <c r="B3357" s="26" t="str">
        <f>"https://www.instagram.com/"&amp;A3357</f>
        <v>https://www.instagram.com/justaam_m</v>
      </c>
      <c r="C3357" s="25"/>
      <c r="D3357" s="24" t="s">
        <v>4</v>
      </c>
      <c r="E3357" s="20" t="str">
        <f ca="1">IF(AND(J3357&lt;&gt;"", O3357&lt;&gt;"", TODAY() &gt; O3357, N3357=""), "포스팅 지연",
IF(N3357&lt;&gt;"", "포스팅 완료",
IF(M3357=TRUE, "시술 완료",
IF(L3357=TRUE, "콘텐츠 가이드 전송",
IF(NOT(ISBLANK(J3357)), "예약 확정",
IF(I3357=TRUE, "구글폼 회신",
IF(H3357=TRUE, "구글폼 전송",
IF(G3357=TRUE, "거절",
IF(F3357=TRUE, "회신 수신",
"태핑 완료 회신대기")))))
))))</f>
        <v>포스팅 지연</v>
      </c>
      <c r="F3357" s="22" t="b">
        <v>1</v>
      </c>
      <c r="G3357" s="22" t="b">
        <v>0</v>
      </c>
      <c r="H3357" s="22" t="b">
        <v>1</v>
      </c>
      <c r="I3357" s="22" t="b">
        <f>IF(COUNTIF([1]!Form_Responses1[[#All],[Instagram account
(ex. idenel_official - Do not put "@")]], LOWER(A3357)) &gt; 0, TRUE, FALSE)</f>
        <v>0</v>
      </c>
      <c r="J3357" s="23">
        <v>45909.625</v>
      </c>
      <c r="K3357" s="20" t="s">
        <v>111</v>
      </c>
      <c r="L3357" s="22" t="b">
        <v>1</v>
      </c>
      <c r="M3357" s="22" t="b">
        <v>0</v>
      </c>
      <c r="N3357" s="20"/>
      <c r="O3357" s="21">
        <f>IF(ISBLANK(Table1[[#This Row],[예약일(확정)]]),"",Table1[[#This Row],[예약일(확정)]]+7)</f>
        <v>45916.625</v>
      </c>
      <c r="P3357" s="20" t="s">
        <v>0</v>
      </c>
      <c r="Q3357" s="20"/>
      <c r="R3357" s="20"/>
      <c r="S3357" s="20"/>
      <c r="T3357" s="20"/>
      <c r="U3357" s="19"/>
    </row>
    <row r="3358" spans="1:21" ht="17">
      <c r="A3358" s="46" t="s">
        <v>872</v>
      </c>
      <c r="B3358" s="49" t="str">
        <f>"https://www.instagram.com/"&amp;A3358</f>
        <v>https://www.instagram.com/u_dinara_</v>
      </c>
      <c r="C3358" s="48"/>
      <c r="D3358" s="15" t="s">
        <v>4</v>
      </c>
      <c r="E3358" s="11" t="str">
        <f ca="1">IF(AND(J3358&lt;&gt;"", O3358&lt;&gt;"", TODAY() &gt; O3358, N3358=""), "포스팅 지연",
IF(N3358&lt;&gt;"", "포스팅 완료",
IF(M3358=TRUE, "시술 완료",
IF(L3358=TRUE, "콘텐츠 가이드 전송",
IF(NOT(ISBLANK(J3358)), "예약 확정",
IF(I3358=TRUE, "구글폼 회신",
IF(H3358=TRUE, "구글폼 전송",
IF(G3358=TRUE, "거절",
IF(F3358=TRUE, "회신 수신",
"태핑 완료 회신대기")))))
))))</f>
        <v>태핑 완료 회신대기</v>
      </c>
      <c r="F3358" s="13" t="b">
        <v>0</v>
      </c>
      <c r="G3358" s="13" t="b">
        <v>0</v>
      </c>
      <c r="H3358" s="13" t="b">
        <v>0</v>
      </c>
      <c r="I3358" s="13" t="b">
        <f>IF(COUNTIF([1]!Form_Responses1[[#All],[Instagram account
(ex. idenel_official - Do not put "@")]], LOWER(A3358)) &gt; 0, TRUE, FALSE)</f>
        <v>0</v>
      </c>
      <c r="J3358" s="14"/>
      <c r="K3358" s="11"/>
      <c r="L3358" s="13" t="b">
        <v>0</v>
      </c>
      <c r="M3358" s="13" t="b">
        <v>0</v>
      </c>
      <c r="N3358" s="11"/>
      <c r="O3358" s="12" t="str">
        <f>IF(ISBLANK(Table1[[#This Row],[예약일(확정)]]),"",Table1[[#This Row],[예약일(확정)]]+7)</f>
        <v/>
      </c>
      <c r="P3358" s="11"/>
      <c r="Q3358" s="11"/>
      <c r="R3358" s="11"/>
      <c r="S3358" s="11"/>
      <c r="T3358" s="11"/>
      <c r="U3358" s="10"/>
    </row>
    <row r="3359" spans="1:21" ht="17">
      <c r="A3359" s="47" t="s">
        <v>871</v>
      </c>
      <c r="B3359" s="26" t="str">
        <f>"https://www.instagram.com/"&amp;A3359</f>
        <v>https://www.instagram.com/korea.america.family</v>
      </c>
      <c r="C3359" s="25"/>
      <c r="D3359" s="24" t="s">
        <v>4</v>
      </c>
      <c r="E3359" s="20" t="str">
        <f ca="1">IF(AND(J3359&lt;&gt;"", O3359&lt;&gt;"", TODAY() &gt; O3359, N3359=""), "포스팅 지연",
IF(N3359&lt;&gt;"", "포스팅 완료",
IF(M3359=TRUE, "시술 완료",
IF(L3359=TRUE, "콘텐츠 가이드 전송",
IF(NOT(ISBLANK(J3359)), "예약 확정",
IF(I3359=TRUE, "구글폼 회신",
IF(H3359=TRUE, "구글폼 전송",
IF(G3359=TRUE, "거절",
IF(F3359=TRUE, "회신 수신",
"태핑 완료 회신대기")))))
))))</f>
        <v>태핑 완료 회신대기</v>
      </c>
      <c r="F3359" s="22" t="b">
        <v>0</v>
      </c>
      <c r="G3359" s="22" t="b">
        <v>0</v>
      </c>
      <c r="H3359" s="22" t="b">
        <v>0</v>
      </c>
      <c r="I3359" s="22" t="b">
        <f>IF(COUNTIF([1]!Form_Responses1[[#All],[Instagram account
(ex. idenel_official - Do not put "@")]], LOWER(A3359)) &gt; 0, TRUE, FALSE)</f>
        <v>0</v>
      </c>
      <c r="J3359" s="23"/>
      <c r="K3359" s="20"/>
      <c r="L3359" s="22" t="b">
        <v>0</v>
      </c>
      <c r="M3359" s="22" t="b">
        <v>0</v>
      </c>
      <c r="N3359" s="20"/>
      <c r="O3359" s="21" t="str">
        <f>IF(ISBLANK(Table1[[#This Row],[예약일(확정)]]),"",Table1[[#This Row],[예약일(확정)]]+7)</f>
        <v/>
      </c>
      <c r="P3359" s="20"/>
      <c r="Q3359" s="20"/>
      <c r="R3359" s="20"/>
      <c r="S3359" s="20"/>
      <c r="T3359" s="20"/>
      <c r="U3359" s="19"/>
    </row>
    <row r="3360" spans="1:21" ht="17">
      <c r="A3360" s="46" t="s">
        <v>870</v>
      </c>
      <c r="B3360" s="49" t="str">
        <f>"https://www.instagram.com/"&amp;A3360</f>
        <v>https://www.instagram.com/nilufar_korea</v>
      </c>
      <c r="C3360" s="48"/>
      <c r="D3360" s="15" t="s">
        <v>4</v>
      </c>
      <c r="E3360" s="11" t="str">
        <f ca="1">IF(AND(J3360&lt;&gt;"", O3360&lt;&gt;"", TODAY() &gt; O3360, N3360=""), "포스팅 지연",
IF(N3360&lt;&gt;"", "포스팅 완료",
IF(M3360=TRUE, "시술 완료",
IF(L3360=TRUE, "콘텐츠 가이드 전송",
IF(NOT(ISBLANK(J3360)), "예약 확정",
IF(I3360=TRUE, "구글폼 회신",
IF(H3360=TRUE, "구글폼 전송",
IF(G3360=TRUE, "거절",
IF(F3360=TRUE, "회신 수신",
"태핑 완료 회신대기")))))
))))</f>
        <v>태핑 완료 회신대기</v>
      </c>
      <c r="F3360" s="13" t="b">
        <v>0</v>
      </c>
      <c r="G3360" s="13" t="b">
        <v>0</v>
      </c>
      <c r="H3360" s="13" t="b">
        <v>0</v>
      </c>
      <c r="I3360" s="13" t="b">
        <f>IF(COUNTIF([1]!Form_Responses1[[#All],[Instagram account
(ex. idenel_official - Do not put "@")]], LOWER(A3360)) &gt; 0, TRUE, FALSE)</f>
        <v>0</v>
      </c>
      <c r="J3360" s="14"/>
      <c r="K3360" s="11"/>
      <c r="L3360" s="13" t="b">
        <v>0</v>
      </c>
      <c r="M3360" s="13" t="b">
        <v>0</v>
      </c>
      <c r="N3360" s="11"/>
      <c r="O3360" s="12" t="str">
        <f>IF(ISBLANK(Table1[[#This Row],[예약일(확정)]]),"",Table1[[#This Row],[예약일(확정)]]+7)</f>
        <v/>
      </c>
      <c r="P3360" s="11"/>
      <c r="Q3360" s="11"/>
      <c r="R3360" s="11"/>
      <c r="S3360" s="11"/>
      <c r="T3360" s="11"/>
      <c r="U3360" s="10"/>
    </row>
    <row r="3361" spans="1:21" ht="17">
      <c r="A3361" s="47" t="s">
        <v>869</v>
      </c>
      <c r="B3361" s="26" t="str">
        <f>"https://www.instagram.com/"&amp;A3361</f>
        <v>https://www.instagram.com/itsbenkang</v>
      </c>
      <c r="C3361" s="25"/>
      <c r="D3361" s="24" t="s">
        <v>4</v>
      </c>
      <c r="E3361" s="20" t="str">
        <f ca="1">IF(AND(J3361&lt;&gt;"", O3361&lt;&gt;"", TODAY() &gt; O3361, N3361=""), "포스팅 지연",
IF(N3361&lt;&gt;"", "포스팅 완료",
IF(M3361=TRUE, "시술 완료",
IF(L3361=TRUE, "콘텐츠 가이드 전송",
IF(NOT(ISBLANK(J3361)), "예약 확정",
IF(I3361=TRUE, "구글폼 회신",
IF(H3361=TRUE, "구글폼 전송",
IF(G3361=TRUE, "거절",
IF(F3361=TRUE, "회신 수신",
"태핑 완료 회신대기")))))
))))</f>
        <v>태핑 완료 회신대기</v>
      </c>
      <c r="F3361" s="22" t="b">
        <v>0</v>
      </c>
      <c r="G3361" s="22" t="b">
        <v>0</v>
      </c>
      <c r="H3361" s="22" t="b">
        <v>0</v>
      </c>
      <c r="I3361" s="22" t="b">
        <f>IF(COUNTIF([1]!Form_Responses1[[#All],[Instagram account
(ex. idenel_official - Do not put "@")]], LOWER(A3361)) &gt; 0, TRUE, FALSE)</f>
        <v>0</v>
      </c>
      <c r="J3361" s="23"/>
      <c r="K3361" s="20"/>
      <c r="L3361" s="22" t="b">
        <v>0</v>
      </c>
      <c r="M3361" s="22" t="b">
        <v>0</v>
      </c>
      <c r="N3361" s="20"/>
      <c r="O3361" s="21" t="str">
        <f>IF(ISBLANK(Table1[[#This Row],[예약일(확정)]]),"",Table1[[#This Row],[예약일(확정)]]+7)</f>
        <v/>
      </c>
      <c r="P3361" s="20"/>
      <c r="Q3361" s="20"/>
      <c r="R3361" s="20"/>
      <c r="S3361" s="20"/>
      <c r="T3361" s="20"/>
      <c r="U3361" s="19"/>
    </row>
    <row r="3362" spans="1:21" ht="17">
      <c r="A3362" s="46" t="s">
        <v>868</v>
      </c>
      <c r="B3362" s="49" t="str">
        <f>"https://www.instagram.com/"&amp;A3362</f>
        <v>https://www.instagram.com/sunaa.kim</v>
      </c>
      <c r="C3362" s="48"/>
      <c r="D3362" s="15" t="s">
        <v>4</v>
      </c>
      <c r="E3362" s="11" t="str">
        <f ca="1">IF(AND(J3362&lt;&gt;"", O3362&lt;&gt;"", TODAY() &gt; O3362, N3362=""), "포스팅 지연",
IF(N3362&lt;&gt;"", "포스팅 완료",
IF(M3362=TRUE, "시술 완료",
IF(L3362=TRUE, "콘텐츠 가이드 전송",
IF(NOT(ISBLANK(J3362)), "예약 확정",
IF(I3362=TRUE, "구글폼 회신",
IF(H3362=TRUE, "구글폼 전송",
IF(G3362=TRUE, "거절",
IF(F3362=TRUE, "회신 수신",
"태핑 완료 회신대기")))))
))))</f>
        <v>태핑 완료 회신대기</v>
      </c>
      <c r="F3362" s="13" t="b">
        <v>0</v>
      </c>
      <c r="G3362" s="13" t="b">
        <v>0</v>
      </c>
      <c r="H3362" s="13" t="b">
        <v>0</v>
      </c>
      <c r="I3362" s="13" t="b">
        <f>IF(COUNTIF([1]!Form_Responses1[[#All],[Instagram account
(ex. idenel_official - Do not put "@")]], LOWER(A3362)) &gt; 0, TRUE, FALSE)</f>
        <v>0</v>
      </c>
      <c r="J3362" s="14"/>
      <c r="K3362" s="11"/>
      <c r="L3362" s="13" t="b">
        <v>0</v>
      </c>
      <c r="M3362" s="13" t="b">
        <v>0</v>
      </c>
      <c r="N3362" s="11"/>
      <c r="O3362" s="12" t="str">
        <f>IF(ISBLANK(Table1[[#This Row],[예약일(확정)]]),"",Table1[[#This Row],[예약일(확정)]]+7)</f>
        <v/>
      </c>
      <c r="P3362" s="11"/>
      <c r="Q3362" s="11"/>
      <c r="R3362" s="11"/>
      <c r="S3362" s="11"/>
      <c r="T3362" s="11"/>
      <c r="U3362" s="10"/>
    </row>
    <row r="3363" spans="1:21" ht="17">
      <c r="A3363" s="47" t="s">
        <v>867</v>
      </c>
      <c r="B3363" s="26" t="str">
        <f>"https://www.instagram.com/"&amp;A3363</f>
        <v>https://www.instagram.com/shxxzuka</v>
      </c>
      <c r="C3363" s="25"/>
      <c r="D3363" s="24" t="s">
        <v>4</v>
      </c>
      <c r="E3363" s="20" t="str">
        <f ca="1">IF(AND(J3363&lt;&gt;"", O3363&lt;&gt;"", TODAY() &gt; O3363, N3363=""), "포스팅 지연",
IF(N3363&lt;&gt;"", "포스팅 완료",
IF(M3363=TRUE, "시술 완료",
IF(L3363=TRUE, "콘텐츠 가이드 전송",
IF(NOT(ISBLANK(J3363)), "예약 확정",
IF(I3363=TRUE, "구글폼 회신",
IF(H3363=TRUE, "구글폼 전송",
IF(G3363=TRUE, "거절",
IF(F3363=TRUE, "회신 수신",
"태핑 완료 회신대기")))))
))))</f>
        <v>태핑 완료 회신대기</v>
      </c>
      <c r="F3363" s="22" t="b">
        <v>0</v>
      </c>
      <c r="G3363" s="22" t="b">
        <v>0</v>
      </c>
      <c r="H3363" s="22" t="b">
        <v>0</v>
      </c>
      <c r="I3363" s="22" t="b">
        <f>IF(COUNTIF([1]!Form_Responses1[[#All],[Instagram account
(ex. idenel_official - Do not put "@")]], LOWER(A3363)) &gt; 0, TRUE, FALSE)</f>
        <v>0</v>
      </c>
      <c r="J3363" s="23"/>
      <c r="K3363" s="20"/>
      <c r="L3363" s="22" t="b">
        <v>0</v>
      </c>
      <c r="M3363" s="22" t="b">
        <v>0</v>
      </c>
      <c r="N3363" s="20"/>
      <c r="O3363" s="21" t="str">
        <f>IF(ISBLANK(Table1[[#This Row],[예약일(확정)]]),"",Table1[[#This Row],[예약일(확정)]]+7)</f>
        <v/>
      </c>
      <c r="P3363" s="20"/>
      <c r="Q3363" s="20"/>
      <c r="R3363" s="20"/>
      <c r="S3363" s="20"/>
      <c r="T3363" s="20"/>
      <c r="U3363" s="19"/>
    </row>
    <row r="3364" spans="1:21" ht="17">
      <c r="A3364" s="46" t="s">
        <v>866</v>
      </c>
      <c r="B3364" s="17" t="str">
        <f>"https://www.instagram.com/"&amp;A3364</f>
        <v>https://www.instagram.com/victoriarenblad</v>
      </c>
      <c r="C3364" s="16"/>
      <c r="D3364" s="15" t="s">
        <v>4</v>
      </c>
      <c r="E3364" s="11" t="str">
        <f ca="1">IF(AND(J3364&lt;&gt;"", O3364&lt;&gt;"", TODAY() &gt; O3364, N3364=""), "포스팅 지연",
IF(N3364&lt;&gt;"", "포스팅 완료",
IF(M3364=TRUE, "시술 완료",
IF(L3364=TRUE, "콘텐츠 가이드 전송",
IF(NOT(ISBLANK(J3364)), "예약 확정",
IF(I3364=TRUE, "구글폼 회신",
IF(H3364=TRUE, "구글폼 전송",
IF(G3364=TRUE, "거절",
IF(F3364=TRUE, "회신 수신",
"태핑 완료 회신대기")))))
))))</f>
        <v>포스팅 완료</v>
      </c>
      <c r="F3364" s="13" t="b">
        <v>1</v>
      </c>
      <c r="G3364" s="13" t="b">
        <v>0</v>
      </c>
      <c r="H3364" s="13" t="b">
        <v>1</v>
      </c>
      <c r="I3364" s="13" t="b">
        <f>IF(COUNTIF([1]!Form_Responses1[[#All],[Instagram account
(ex. idenel_official - Do not put "@")]], LOWER(A3364)) &gt; 0, TRUE, FALSE)</f>
        <v>0</v>
      </c>
      <c r="J3364" s="14">
        <v>45898.583333333336</v>
      </c>
      <c r="K3364" s="11" t="s">
        <v>339</v>
      </c>
      <c r="L3364" s="13" t="b">
        <v>1</v>
      </c>
      <c r="M3364" s="13" t="b">
        <v>0</v>
      </c>
      <c r="N3364" s="58" t="s">
        <v>865</v>
      </c>
      <c r="O3364" s="12">
        <f>IF(ISBLANK(Table1[[#This Row],[예약일(확정)]]),"",Table1[[#This Row],[예약일(확정)]]+7)</f>
        <v>45905.583333333336</v>
      </c>
      <c r="P3364" s="11" t="s">
        <v>0</v>
      </c>
      <c r="Q3364" s="11"/>
      <c r="R3364" s="11"/>
      <c r="S3364" s="11"/>
      <c r="T3364" s="11"/>
      <c r="U3364" s="10"/>
    </row>
    <row r="3365" spans="1:21" ht="17">
      <c r="A3365" s="47" t="s">
        <v>864</v>
      </c>
      <c r="B3365" s="51" t="str">
        <f>"https://www.instagram.com/"&amp;A3365</f>
        <v>https://www.instagram.com/hi_uucha</v>
      </c>
      <c r="C3365" s="50"/>
      <c r="D3365" s="24" t="s">
        <v>4</v>
      </c>
      <c r="E3365" s="20" t="str">
        <f ca="1">IF(AND(J3365&lt;&gt;"", O3365&lt;&gt;"", TODAY() &gt; O3365, N3365=""), "포스팅 지연",
IF(N3365&lt;&gt;"", "포스팅 완료",
IF(M3365=TRUE, "시술 완료",
IF(L3365=TRUE, "콘텐츠 가이드 전송",
IF(NOT(ISBLANK(J3365)), "예약 확정",
IF(I3365=TRUE, "구글폼 회신",
IF(H3365=TRUE, "구글폼 전송",
IF(G3365=TRUE, "거절",
IF(F3365=TRUE, "회신 수신",
"태핑 완료 회신대기")))))
))))</f>
        <v>태핑 완료 회신대기</v>
      </c>
      <c r="F3365" s="22" t="b">
        <v>0</v>
      </c>
      <c r="G3365" s="22" t="b">
        <v>0</v>
      </c>
      <c r="H3365" s="22" t="b">
        <v>0</v>
      </c>
      <c r="I3365" s="22" t="b">
        <f>IF(COUNTIF([1]!Form_Responses1[[#All],[Instagram account
(ex. idenel_official - Do not put "@")]], LOWER(A3365)) &gt; 0, TRUE, FALSE)</f>
        <v>0</v>
      </c>
      <c r="J3365" s="23"/>
      <c r="K3365" s="20"/>
      <c r="L3365" s="22" t="b">
        <v>0</v>
      </c>
      <c r="M3365" s="22" t="b">
        <v>0</v>
      </c>
      <c r="N3365" s="20"/>
      <c r="O3365" s="21" t="str">
        <f>IF(ISBLANK(Table1[[#This Row],[예약일(확정)]]),"",Table1[[#This Row],[예약일(확정)]]+7)</f>
        <v/>
      </c>
      <c r="P3365" s="20"/>
      <c r="Q3365" s="20"/>
      <c r="R3365" s="20"/>
      <c r="S3365" s="20"/>
      <c r="T3365" s="20"/>
      <c r="U3365" s="19"/>
    </row>
    <row r="3366" spans="1:21" ht="17">
      <c r="A3366" s="46" t="s">
        <v>863</v>
      </c>
      <c r="B3366" s="17" t="str">
        <f>"https://www.instagram.com/"&amp;A3366</f>
        <v>https://www.instagram.com/vikikorean</v>
      </c>
      <c r="C3366" s="16"/>
      <c r="D3366" s="15" t="s">
        <v>4</v>
      </c>
      <c r="E3366" s="11" t="str">
        <f ca="1">IF(AND(J3366&lt;&gt;"", O3366&lt;&gt;"", TODAY() &gt; O3366, N3366=""), "포스팅 지연",
IF(N3366&lt;&gt;"", "포스팅 완료",
IF(M3366=TRUE, "시술 완료",
IF(L3366=TRUE, "콘텐츠 가이드 전송",
IF(NOT(ISBLANK(J3366)), "예약 확정",
IF(I3366=TRUE, "구글폼 회신",
IF(H3366=TRUE, "구글폼 전송",
IF(G3366=TRUE, "거절",
IF(F3366=TRUE, "회신 수신",
"태핑 완료 회신대기")))))
))))</f>
        <v>태핑 완료 회신대기</v>
      </c>
      <c r="F3366" s="13" t="b">
        <v>0</v>
      </c>
      <c r="G3366" s="13" t="b">
        <v>0</v>
      </c>
      <c r="H3366" s="13" t="b">
        <v>0</v>
      </c>
      <c r="I3366" s="13" t="b">
        <f>IF(COUNTIF([1]!Form_Responses1[[#All],[Instagram account
(ex. idenel_official - Do not put "@")]], LOWER(A3366)) &gt; 0, TRUE, FALSE)</f>
        <v>0</v>
      </c>
      <c r="J3366" s="14"/>
      <c r="K3366" s="11"/>
      <c r="L3366" s="13" t="b">
        <v>0</v>
      </c>
      <c r="M3366" s="13" t="b">
        <v>0</v>
      </c>
      <c r="N3366" s="11"/>
      <c r="O3366" s="12" t="str">
        <f>IF(ISBLANK(Table1[[#This Row],[예약일(확정)]]),"",Table1[[#This Row],[예약일(확정)]]+7)</f>
        <v/>
      </c>
      <c r="P3366" s="11"/>
      <c r="Q3366" s="11"/>
      <c r="R3366" s="11"/>
      <c r="S3366" s="11"/>
      <c r="T3366" s="11"/>
      <c r="U3366" s="10"/>
    </row>
    <row r="3367" spans="1:21" ht="17">
      <c r="A3367" s="47" t="s">
        <v>862</v>
      </c>
      <c r="B3367" s="51" t="str">
        <f>"https://www.instagram.com/"&amp;A3367</f>
        <v>https://www.instagram.com/myreallifeinkorea</v>
      </c>
      <c r="C3367" s="50"/>
      <c r="D3367" s="24" t="s">
        <v>4</v>
      </c>
      <c r="E3367" s="20" t="str">
        <f ca="1">IF(AND(J3367&lt;&gt;"", O3367&lt;&gt;"", TODAY() &gt; O3367, N3367=""), "포스팅 지연",
IF(N3367&lt;&gt;"", "포스팅 완료",
IF(M3367=TRUE, "시술 완료",
IF(L3367=TRUE, "콘텐츠 가이드 전송",
IF(NOT(ISBLANK(J3367)), "예약 확정",
IF(I3367=TRUE, "구글폼 회신",
IF(H3367=TRUE, "구글폼 전송",
IF(G3367=TRUE, "거절",
IF(F3367=TRUE, "회신 수신",
"태핑 완료 회신대기")))))
))))</f>
        <v>태핑 완료 회신대기</v>
      </c>
      <c r="F3367" s="22" t="b">
        <v>0</v>
      </c>
      <c r="G3367" s="22" t="b">
        <v>0</v>
      </c>
      <c r="H3367" s="22" t="b">
        <v>0</v>
      </c>
      <c r="I3367" s="22" t="b">
        <f>IF(COUNTIF([1]!Form_Responses1[[#All],[Instagram account
(ex. idenel_official - Do not put "@")]], LOWER(A3367)) &gt; 0, TRUE, FALSE)</f>
        <v>0</v>
      </c>
      <c r="J3367" s="23"/>
      <c r="K3367" s="20"/>
      <c r="L3367" s="22" t="b">
        <v>0</v>
      </c>
      <c r="M3367" s="22" t="b">
        <v>0</v>
      </c>
      <c r="N3367" s="20"/>
      <c r="O3367" s="21" t="str">
        <f>IF(ISBLANK(Table1[[#This Row],[예약일(확정)]]),"",Table1[[#This Row],[예약일(확정)]]+7)</f>
        <v/>
      </c>
      <c r="P3367" s="20"/>
      <c r="Q3367" s="20"/>
      <c r="R3367" s="20"/>
      <c r="S3367" s="20"/>
      <c r="T3367" s="20"/>
      <c r="U3367" s="19"/>
    </row>
    <row r="3368" spans="1:21" ht="17">
      <c r="A3368" s="46" t="s">
        <v>861</v>
      </c>
      <c r="B3368" s="17" t="str">
        <f>"https://www.instagram.com/"&amp;A3368</f>
        <v>https://www.instagram.com/neeshanalla</v>
      </c>
      <c r="C3368" s="16"/>
      <c r="D3368" s="15" t="s">
        <v>4</v>
      </c>
      <c r="E3368" s="11" t="str">
        <f ca="1">IF(AND(J3368&lt;&gt;"", O3368&lt;&gt;"", TODAY() &gt; O3368, N3368=""), "포스팅 지연",
IF(N3368&lt;&gt;"", "포스팅 완료",
IF(M3368=TRUE, "시술 완료",
IF(L3368=TRUE, "콘텐츠 가이드 전송",
IF(NOT(ISBLANK(J3368)), "예약 확정",
IF(I3368=TRUE, "구글폼 회신",
IF(H3368=TRUE, "구글폼 전송",
IF(G3368=TRUE, "거절",
IF(F3368=TRUE, "회신 수신",
"태핑 완료 회신대기")))))
))))</f>
        <v>태핑 완료 회신대기</v>
      </c>
      <c r="F3368" s="13" t="b">
        <v>0</v>
      </c>
      <c r="G3368" s="13" t="b">
        <v>0</v>
      </c>
      <c r="H3368" s="13" t="b">
        <v>0</v>
      </c>
      <c r="I3368" s="13" t="b">
        <f>IF(COUNTIF([1]!Form_Responses1[[#All],[Instagram account
(ex. idenel_official - Do not put "@")]], LOWER(A3368)) &gt; 0, TRUE, FALSE)</f>
        <v>0</v>
      </c>
      <c r="J3368" s="14"/>
      <c r="K3368" s="11"/>
      <c r="L3368" s="13" t="b">
        <v>0</v>
      </c>
      <c r="M3368" s="13" t="b">
        <v>0</v>
      </c>
      <c r="N3368" s="11"/>
      <c r="O3368" s="12" t="str">
        <f>IF(ISBLANK(Table1[[#This Row],[예약일(확정)]]),"",Table1[[#This Row],[예약일(확정)]]+7)</f>
        <v/>
      </c>
      <c r="P3368" s="11"/>
      <c r="Q3368" s="11"/>
      <c r="R3368" s="11"/>
      <c r="S3368" s="11"/>
      <c r="T3368" s="11"/>
      <c r="U3368" s="10"/>
    </row>
    <row r="3369" spans="1:21" ht="17">
      <c r="A3369" s="47" t="s">
        <v>860</v>
      </c>
      <c r="B3369" s="51" t="str">
        <f>"https://www.instagram.com/"&amp;A3369</f>
        <v>https://www.instagram.com/an.yongkorea</v>
      </c>
      <c r="C3369" s="50"/>
      <c r="D3369" s="24" t="s">
        <v>4</v>
      </c>
      <c r="E3369" s="20" t="str">
        <f ca="1">IF(AND(J3369&lt;&gt;"", O3369&lt;&gt;"", TODAY() &gt; O3369, N3369=""), "포스팅 지연",
IF(N3369&lt;&gt;"", "포스팅 완료",
IF(M3369=TRUE, "시술 완료",
IF(L3369=TRUE, "콘텐츠 가이드 전송",
IF(NOT(ISBLANK(J3369)), "예약 확정",
IF(I3369=TRUE, "구글폼 회신",
IF(H3369=TRUE, "구글폼 전송",
IF(G3369=TRUE, "거절",
IF(F3369=TRUE, "회신 수신",
"태핑 완료 회신대기")))))
))))</f>
        <v>태핑 완료 회신대기</v>
      </c>
      <c r="F3369" s="22" t="b">
        <v>0</v>
      </c>
      <c r="G3369" s="22" t="b">
        <v>0</v>
      </c>
      <c r="H3369" s="22" t="b">
        <v>0</v>
      </c>
      <c r="I3369" s="22" t="b">
        <f>IF(COUNTIF([1]!Form_Responses1[[#All],[Instagram account
(ex. idenel_official - Do not put "@")]], LOWER(A3369)) &gt; 0, TRUE, FALSE)</f>
        <v>0</v>
      </c>
      <c r="J3369" s="23"/>
      <c r="K3369" s="20"/>
      <c r="L3369" s="22" t="b">
        <v>0</v>
      </c>
      <c r="M3369" s="22" t="b">
        <v>0</v>
      </c>
      <c r="N3369" s="20"/>
      <c r="O3369" s="21" t="str">
        <f>IF(ISBLANK(Table1[[#This Row],[예약일(확정)]]),"",Table1[[#This Row],[예약일(확정)]]+7)</f>
        <v/>
      </c>
      <c r="P3369" s="20"/>
      <c r="Q3369" s="20"/>
      <c r="R3369" s="20"/>
      <c r="S3369" s="20"/>
      <c r="T3369" s="20"/>
      <c r="U3369" s="19"/>
    </row>
    <row r="3370" spans="1:21" ht="17">
      <c r="A3370" s="46" t="s">
        <v>859</v>
      </c>
      <c r="B3370" s="17" t="str">
        <f>"https://www.instagram.com/"&amp;A3370</f>
        <v>https://www.instagram.com/siddhikonduskar</v>
      </c>
      <c r="C3370" s="16"/>
      <c r="D3370" s="15" t="s">
        <v>4</v>
      </c>
      <c r="E3370" s="11" t="str">
        <f ca="1">IF(AND(J3370&lt;&gt;"", O3370&lt;&gt;"", TODAY() &gt; O3370, N3370=""), "포스팅 지연",
IF(N3370&lt;&gt;"", "포스팅 완료",
IF(M3370=TRUE, "시술 완료",
IF(L3370=TRUE, "콘텐츠 가이드 전송",
IF(NOT(ISBLANK(J3370)), "예약 확정",
IF(I3370=TRUE, "구글폼 회신",
IF(H3370=TRUE, "구글폼 전송",
IF(G3370=TRUE, "거절",
IF(F3370=TRUE, "회신 수신",
"태핑 완료 회신대기")))))
))))</f>
        <v>태핑 완료 회신대기</v>
      </c>
      <c r="F3370" s="13" t="b">
        <v>0</v>
      </c>
      <c r="G3370" s="13" t="b">
        <v>0</v>
      </c>
      <c r="H3370" s="13" t="b">
        <v>0</v>
      </c>
      <c r="I3370" s="13" t="b">
        <f>IF(COUNTIF([1]!Form_Responses1[[#All],[Instagram account
(ex. idenel_official - Do not put "@")]], LOWER(A3370)) &gt; 0, TRUE, FALSE)</f>
        <v>0</v>
      </c>
      <c r="J3370" s="14"/>
      <c r="K3370" s="11"/>
      <c r="L3370" s="13" t="b">
        <v>0</v>
      </c>
      <c r="M3370" s="13" t="b">
        <v>0</v>
      </c>
      <c r="N3370" s="11"/>
      <c r="O3370" s="12" t="str">
        <f>IF(ISBLANK(Table1[[#This Row],[예약일(확정)]]),"",Table1[[#This Row],[예약일(확정)]]+7)</f>
        <v/>
      </c>
      <c r="P3370" s="11"/>
      <c r="Q3370" s="11"/>
      <c r="R3370" s="11"/>
      <c r="S3370" s="11"/>
      <c r="T3370" s="11"/>
      <c r="U3370" s="10"/>
    </row>
    <row r="3371" spans="1:21" ht="17">
      <c r="A3371" s="47" t="s">
        <v>858</v>
      </c>
      <c r="B3371" s="51" t="str">
        <f>"https://www.instagram.com/"&amp;A3371</f>
        <v>https://www.instagram.com/pame.89</v>
      </c>
      <c r="C3371" s="50"/>
      <c r="D3371" s="24" t="s">
        <v>4</v>
      </c>
      <c r="E3371" s="20" t="str">
        <f ca="1">IF(AND(J3371&lt;&gt;"", O3371&lt;&gt;"", TODAY() &gt; O3371, N3371=""), "포스팅 지연",
IF(N3371&lt;&gt;"", "포스팅 완료",
IF(M3371=TRUE, "시술 완료",
IF(L3371=TRUE, "콘텐츠 가이드 전송",
IF(NOT(ISBLANK(J3371)), "예약 확정",
IF(I3371=TRUE, "구글폼 회신",
IF(H3371=TRUE, "구글폼 전송",
IF(G3371=TRUE, "거절",
IF(F3371=TRUE, "회신 수신",
"태핑 완료 회신대기")))))
))))</f>
        <v>태핑 완료 회신대기</v>
      </c>
      <c r="F3371" s="22" t="b">
        <v>0</v>
      </c>
      <c r="G3371" s="22" t="b">
        <v>0</v>
      </c>
      <c r="H3371" s="22" t="b">
        <v>0</v>
      </c>
      <c r="I3371" s="22" t="b">
        <f>IF(COUNTIF([1]!Form_Responses1[[#All],[Instagram account
(ex. idenel_official - Do not put "@")]], LOWER(A3371)) &gt; 0, TRUE, FALSE)</f>
        <v>0</v>
      </c>
      <c r="J3371" s="23"/>
      <c r="K3371" s="20"/>
      <c r="L3371" s="22" t="b">
        <v>0</v>
      </c>
      <c r="M3371" s="22" t="b">
        <v>0</v>
      </c>
      <c r="N3371" s="20"/>
      <c r="O3371" s="21" t="str">
        <f>IF(ISBLANK(Table1[[#This Row],[예약일(확정)]]),"",Table1[[#This Row],[예약일(확정)]]+7)</f>
        <v/>
      </c>
      <c r="P3371" s="20"/>
      <c r="Q3371" s="20"/>
      <c r="R3371" s="20"/>
      <c r="S3371" s="20"/>
      <c r="T3371" s="20"/>
      <c r="U3371" s="19"/>
    </row>
    <row r="3372" spans="1:21" ht="17">
      <c r="A3372" s="46" t="s">
        <v>857</v>
      </c>
      <c r="B3372" s="17" t="str">
        <f>"https://www.instagram.com/"&amp;A3372</f>
        <v>https://www.instagram.com/youray_yoursel</v>
      </c>
      <c r="C3372" s="16"/>
      <c r="D3372" s="15" t="s">
        <v>4</v>
      </c>
      <c r="E3372" s="11" t="str">
        <f ca="1">IF(AND(J3372&lt;&gt;"", O3372&lt;&gt;"", TODAY() &gt; O3372, N3372=""), "포스팅 지연",
IF(N3372&lt;&gt;"", "포스팅 완료",
IF(M3372=TRUE, "시술 완료",
IF(L3372=TRUE, "콘텐츠 가이드 전송",
IF(NOT(ISBLANK(J3372)), "예약 확정",
IF(I3372=TRUE, "구글폼 회신",
IF(H3372=TRUE, "구글폼 전송",
IF(G3372=TRUE, "거절",
IF(F3372=TRUE, "회신 수신",
"태핑 완료 회신대기")))))
))))</f>
        <v>태핑 완료 회신대기</v>
      </c>
      <c r="F3372" s="13" t="b">
        <v>0</v>
      </c>
      <c r="G3372" s="13" t="b">
        <v>0</v>
      </c>
      <c r="H3372" s="13" t="b">
        <v>0</v>
      </c>
      <c r="I3372" s="13" t="b">
        <f>IF(COUNTIF([1]!Form_Responses1[[#All],[Instagram account
(ex. idenel_official - Do not put "@")]], LOWER(A3372)) &gt; 0, TRUE, FALSE)</f>
        <v>0</v>
      </c>
      <c r="J3372" s="14"/>
      <c r="K3372" s="11"/>
      <c r="L3372" s="13" t="b">
        <v>0</v>
      </c>
      <c r="M3372" s="13" t="b">
        <v>0</v>
      </c>
      <c r="N3372" s="11"/>
      <c r="O3372" s="12" t="str">
        <f>IF(ISBLANK(Table1[[#This Row],[예약일(확정)]]),"",Table1[[#This Row],[예약일(확정)]]+7)</f>
        <v/>
      </c>
      <c r="P3372" s="11"/>
      <c r="Q3372" s="11"/>
      <c r="R3372" s="11"/>
      <c r="S3372" s="11"/>
      <c r="T3372" s="11"/>
      <c r="U3372" s="10"/>
    </row>
    <row r="3373" spans="1:21" ht="17">
      <c r="A3373" s="47" t="s">
        <v>856</v>
      </c>
      <c r="B3373" s="26" t="str">
        <f>"https://www.instagram.com/"&amp;A3373</f>
        <v>https://www.instagram.com/ilsepla</v>
      </c>
      <c r="C3373" s="25"/>
      <c r="D3373" s="24" t="s">
        <v>4</v>
      </c>
      <c r="E3373" s="20" t="str">
        <f ca="1">IF(AND(J3373&lt;&gt;"", O3373&lt;&gt;"", TODAY() &gt; O3373, N3373=""), "포스팅 지연",
IF(N3373&lt;&gt;"", "포스팅 완료",
IF(M3373=TRUE, "시술 완료",
IF(L3373=TRUE, "콘텐츠 가이드 전송",
IF(NOT(ISBLANK(J3373)), "예약 확정",
IF(I3373=TRUE, "구글폼 회신",
IF(H3373=TRUE, "구글폼 전송",
IF(G3373=TRUE, "거절",
IF(F3373=TRUE, "회신 수신",
"태핑 완료 회신대기")))))
))))</f>
        <v>태핑 완료 회신대기</v>
      </c>
      <c r="F3373" s="22" t="b">
        <v>0</v>
      </c>
      <c r="G3373" s="22" t="b">
        <v>0</v>
      </c>
      <c r="H3373" s="22" t="b">
        <v>0</v>
      </c>
      <c r="I3373" s="22" t="b">
        <f>IF(COUNTIF([1]!Form_Responses1[[#All],[Instagram account
(ex. idenel_official - Do not put "@")]], LOWER(A3373)) &gt; 0, TRUE, FALSE)</f>
        <v>0</v>
      </c>
      <c r="J3373" s="23"/>
      <c r="K3373" s="20"/>
      <c r="L3373" s="22" t="b">
        <v>0</v>
      </c>
      <c r="M3373" s="22" t="b">
        <v>0</v>
      </c>
      <c r="N3373" s="20"/>
      <c r="O3373" s="21" t="str">
        <f>IF(ISBLANK(Table1[[#This Row],[예약일(확정)]]),"",Table1[[#This Row],[예약일(확정)]]+7)</f>
        <v/>
      </c>
      <c r="P3373" s="20"/>
      <c r="Q3373" s="20"/>
      <c r="R3373" s="20"/>
      <c r="S3373" s="20"/>
      <c r="T3373" s="20"/>
      <c r="U3373" s="19"/>
    </row>
    <row r="3374" spans="1:21" ht="17">
      <c r="A3374" s="46" t="s">
        <v>855</v>
      </c>
      <c r="B3374" s="17" t="str">
        <f>"https://www.instagram.com/"&amp;A3374</f>
        <v>https://www.instagram.com/celeste12345ble</v>
      </c>
      <c r="C3374" s="16"/>
      <c r="D3374" s="15" t="s">
        <v>4</v>
      </c>
      <c r="E3374" s="11" t="str">
        <f ca="1">IF(AND(J3374&lt;&gt;"", O3374&lt;&gt;"", TODAY() &gt; O3374, N3374=""), "포스팅 지연",
IF(N3374&lt;&gt;"", "포스팅 완료",
IF(M3374=TRUE, "시술 완료",
IF(L3374=TRUE, "콘텐츠 가이드 전송",
IF(NOT(ISBLANK(J3374)), "예약 확정",
IF(I3374=TRUE, "구글폼 회신",
IF(H3374=TRUE, "구글폼 전송",
IF(G3374=TRUE, "거절",
IF(F3374=TRUE, "회신 수신",
"태핑 완료 회신대기")))))
))))</f>
        <v>태핑 완료 회신대기</v>
      </c>
      <c r="F3374" s="13" t="b">
        <v>0</v>
      </c>
      <c r="G3374" s="13" t="b">
        <v>0</v>
      </c>
      <c r="H3374" s="13" t="b">
        <v>0</v>
      </c>
      <c r="I3374" s="13" t="b">
        <f>IF(COUNTIF([1]!Form_Responses1[[#All],[Instagram account
(ex. idenel_official - Do not put "@")]], LOWER(A3374)) &gt; 0, TRUE, FALSE)</f>
        <v>0</v>
      </c>
      <c r="J3374" s="14"/>
      <c r="K3374" s="11"/>
      <c r="L3374" s="13" t="b">
        <v>0</v>
      </c>
      <c r="M3374" s="13" t="b">
        <v>0</v>
      </c>
      <c r="N3374" s="11"/>
      <c r="O3374" s="12" t="str">
        <f>IF(ISBLANK(Table1[[#This Row],[예약일(확정)]]),"",Table1[[#This Row],[예약일(확정)]]+7)</f>
        <v/>
      </c>
      <c r="P3374" s="11"/>
      <c r="Q3374" s="11"/>
      <c r="R3374" s="11"/>
      <c r="S3374" s="11"/>
      <c r="T3374" s="11"/>
      <c r="U3374" s="10"/>
    </row>
    <row r="3375" spans="1:21" ht="17">
      <c r="A3375" s="47" t="s">
        <v>854</v>
      </c>
      <c r="B3375" s="26" t="str">
        <f>"https://www.instagram.com/"&amp;A3375</f>
        <v>https://www.instagram.com/whxis_aitor</v>
      </c>
      <c r="C3375" s="25"/>
      <c r="D3375" s="24" t="s">
        <v>4</v>
      </c>
      <c r="E3375" s="20" t="str">
        <f ca="1">IF(AND(J3375&lt;&gt;"", O3375&lt;&gt;"", TODAY() &gt; O3375, N3375=""), "포스팅 지연",
IF(N3375&lt;&gt;"", "포스팅 완료",
IF(M3375=TRUE, "시술 완료",
IF(L3375=TRUE, "콘텐츠 가이드 전송",
IF(NOT(ISBLANK(J3375)), "예약 확정",
IF(I3375=TRUE, "구글폼 회신",
IF(H3375=TRUE, "구글폼 전송",
IF(G3375=TRUE, "거절",
IF(F3375=TRUE, "회신 수신",
"태핑 완료 회신대기")))))
))))</f>
        <v>태핑 완료 회신대기</v>
      </c>
      <c r="F3375" s="22" t="b">
        <v>0</v>
      </c>
      <c r="G3375" s="22" t="b">
        <v>0</v>
      </c>
      <c r="H3375" s="22" t="b">
        <v>0</v>
      </c>
      <c r="I3375" s="22" t="b">
        <f>IF(COUNTIF([1]!Form_Responses1[[#All],[Instagram account
(ex. idenel_official - Do not put "@")]], LOWER(A3375)) &gt; 0, TRUE, FALSE)</f>
        <v>0</v>
      </c>
      <c r="J3375" s="23"/>
      <c r="K3375" s="20"/>
      <c r="L3375" s="22" t="b">
        <v>0</v>
      </c>
      <c r="M3375" s="22" t="b">
        <v>0</v>
      </c>
      <c r="N3375" s="20"/>
      <c r="O3375" s="21" t="str">
        <f>IF(ISBLANK(Table1[[#This Row],[예약일(확정)]]),"",Table1[[#This Row],[예약일(확정)]]+7)</f>
        <v/>
      </c>
      <c r="P3375" s="20"/>
      <c r="Q3375" s="20"/>
      <c r="R3375" s="20"/>
      <c r="S3375" s="20"/>
      <c r="T3375" s="20"/>
      <c r="U3375" s="19"/>
    </row>
    <row r="3376" spans="1:21" ht="17">
      <c r="A3376" s="59" t="s">
        <v>853</v>
      </c>
      <c r="B3376" s="17" t="str">
        <f>"https://www.instagram.com/"&amp;A3376</f>
        <v>https://www.instagram.com/sanoshka.kr</v>
      </c>
      <c r="C3376" s="16"/>
      <c r="D3376" s="15" t="s">
        <v>269</v>
      </c>
      <c r="E3376" s="11" t="str">
        <f ca="1">IF(AND(J3376&lt;&gt;"", O3376&lt;&gt;"", TODAY() &gt; O3376, N3376=""), "포스팅 지연",
IF(N3376&lt;&gt;"", "포스팅 완료",
IF(M3376=TRUE, "시술 완료",
IF(L3376=TRUE, "콘텐츠 가이드 전송",
IF(NOT(ISBLANK(J3376)), "예약 확정",
IF(I3376=TRUE, "구글폼 회신",
IF(H3376=TRUE, "구글폼 전송",
IF(G3376=TRUE, "거절",
IF(F3376=TRUE, "회신 수신",
"태핑 완료 회신대기")))))
))))</f>
        <v>구글폼 전송</v>
      </c>
      <c r="F3376" s="13" t="b">
        <v>1</v>
      </c>
      <c r="G3376" s="13" t="b">
        <v>0</v>
      </c>
      <c r="H3376" s="13" t="b">
        <v>1</v>
      </c>
      <c r="I3376" s="13" t="b">
        <f>IF(COUNTIF([1]!Form_Responses1[[#All],[Instagram account
(ex. idenel_official - Do not put "@")]], LOWER(A3376)) &gt; 0, TRUE, FALSE)</f>
        <v>0</v>
      </c>
      <c r="J3376" s="14"/>
      <c r="K3376" s="11"/>
      <c r="L3376" s="13" t="b">
        <v>0</v>
      </c>
      <c r="M3376" s="13" t="b">
        <v>0</v>
      </c>
      <c r="N3376" s="11"/>
      <c r="O3376" s="12" t="str">
        <f>IF(ISBLANK(Table1[[#This Row],[예약일(확정)]]),"",Table1[[#This Row],[예약일(확정)]]+7)</f>
        <v/>
      </c>
      <c r="P3376" s="11"/>
      <c r="Q3376" s="11"/>
      <c r="R3376" s="11"/>
      <c r="S3376" s="11"/>
      <c r="T3376" s="11"/>
      <c r="U3376" s="10"/>
    </row>
    <row r="3377" spans="1:21" ht="17">
      <c r="A3377" s="47" t="s">
        <v>852</v>
      </c>
      <c r="B3377" s="26" t="str">
        <f>"https://www.instagram.com/"&amp;A3377</f>
        <v>https://www.instagram.com/hw26_hw</v>
      </c>
      <c r="C3377" s="25"/>
      <c r="D3377" s="24" t="s">
        <v>269</v>
      </c>
      <c r="E3377" s="20" t="str">
        <f ca="1">IF(AND(J3377&lt;&gt;"", O3377&lt;&gt;"", TODAY() &gt; O3377, N3377=""), "포스팅 지연",
IF(N3377&lt;&gt;"", "포스팅 완료",
IF(M3377=TRUE, "시술 완료",
IF(L3377=TRUE, "콘텐츠 가이드 전송",
IF(NOT(ISBLANK(J3377)), "예약 확정",
IF(I3377=TRUE, "구글폼 회신",
IF(H3377=TRUE, "구글폼 전송",
IF(G3377=TRUE, "거절",
IF(F3377=TRUE, "회신 수신",
"태핑 완료 회신대기")))))
))))</f>
        <v>태핑 완료 회신대기</v>
      </c>
      <c r="F3377" s="22" t="b">
        <v>0</v>
      </c>
      <c r="G3377" s="22" t="b">
        <v>0</v>
      </c>
      <c r="H3377" s="22" t="b">
        <v>0</v>
      </c>
      <c r="I3377" s="22" t="b">
        <f>IF(COUNTIF([1]!Form_Responses1[[#All],[Instagram account
(ex. idenel_official - Do not put "@")]], LOWER(A3377)) &gt; 0, TRUE, FALSE)</f>
        <v>0</v>
      </c>
      <c r="J3377" s="23"/>
      <c r="K3377" s="20"/>
      <c r="L3377" s="22" t="b">
        <v>0</v>
      </c>
      <c r="M3377" s="22" t="b">
        <v>0</v>
      </c>
      <c r="N3377" s="20"/>
      <c r="O3377" s="21" t="str">
        <f>IF(ISBLANK(Table1[[#This Row],[예약일(확정)]]),"",Table1[[#This Row],[예약일(확정)]]+7)</f>
        <v/>
      </c>
      <c r="P3377" s="20"/>
      <c r="Q3377" s="20"/>
      <c r="R3377" s="20"/>
      <c r="S3377" s="20"/>
      <c r="T3377" s="20"/>
      <c r="U3377" s="19"/>
    </row>
    <row r="3378" spans="1:21" ht="17">
      <c r="A3378" s="46" t="s">
        <v>851</v>
      </c>
      <c r="B3378" s="17" t="str">
        <f>"https://www.instagram.com/"&amp;A3378</f>
        <v>https://www.instagram.com/charmainejoiecouture</v>
      </c>
      <c r="C3378" s="16"/>
      <c r="D3378" s="15" t="s">
        <v>269</v>
      </c>
      <c r="E3378" s="11" t="str">
        <f ca="1">IF(AND(J3378&lt;&gt;"", O3378&lt;&gt;"", TODAY() &gt; O3378, N3378=""), "포스팅 지연",
IF(N3378&lt;&gt;"", "포스팅 완료",
IF(M3378=TRUE, "시술 완료",
IF(L3378=TRUE, "콘텐츠 가이드 전송",
IF(NOT(ISBLANK(J3378)), "예약 확정",
IF(I3378=TRUE, "구글폼 회신",
IF(H3378=TRUE, "구글폼 전송",
IF(G3378=TRUE, "거절",
IF(F3378=TRUE, "회신 수신",
"태핑 완료 회신대기")))))
))))</f>
        <v>태핑 완료 회신대기</v>
      </c>
      <c r="F3378" s="13" t="b">
        <v>0</v>
      </c>
      <c r="G3378" s="13" t="b">
        <v>0</v>
      </c>
      <c r="H3378" s="13" t="b">
        <v>0</v>
      </c>
      <c r="I3378" s="13" t="b">
        <f>IF(COUNTIF([1]!Form_Responses1[[#All],[Instagram account
(ex. idenel_official - Do not put "@")]], LOWER(A3378)) &gt; 0, TRUE, FALSE)</f>
        <v>0</v>
      </c>
      <c r="J3378" s="14"/>
      <c r="K3378" s="11"/>
      <c r="L3378" s="13" t="b">
        <v>0</v>
      </c>
      <c r="M3378" s="13" t="b">
        <v>0</v>
      </c>
      <c r="N3378" s="11"/>
      <c r="O3378" s="12" t="str">
        <f>IF(ISBLANK(Table1[[#This Row],[예약일(확정)]]),"",Table1[[#This Row],[예약일(확정)]]+7)</f>
        <v/>
      </c>
      <c r="P3378" s="11"/>
      <c r="Q3378" s="11"/>
      <c r="R3378" s="11"/>
      <c r="S3378" s="11"/>
      <c r="T3378" s="11"/>
      <c r="U3378" s="10"/>
    </row>
    <row r="3379" spans="1:21" ht="17">
      <c r="A3379" s="47" t="s">
        <v>850</v>
      </c>
      <c r="B3379" s="26" t="str">
        <f>"https://www.instagram.com/"&amp;A3379</f>
        <v>https://www.instagram.com/girl_inko</v>
      </c>
      <c r="C3379" s="25"/>
      <c r="D3379" s="24" t="s">
        <v>269</v>
      </c>
      <c r="E3379" s="20" t="str">
        <f ca="1">IF(AND(J3379&lt;&gt;"", O3379&lt;&gt;"", TODAY() &gt; O3379, N3379=""), "포스팅 지연",
IF(N3379&lt;&gt;"", "포스팅 완료",
IF(M3379=TRUE, "시술 완료",
IF(L3379=TRUE, "콘텐츠 가이드 전송",
IF(NOT(ISBLANK(J3379)), "예약 확정",
IF(I3379=TRUE, "구글폼 회신",
IF(H3379=TRUE, "구글폼 전송",
IF(G3379=TRUE, "거절",
IF(F3379=TRUE, "회신 수신",
"태핑 완료 회신대기")))))
))))</f>
        <v>회신 수신</v>
      </c>
      <c r="F3379" s="22" t="b">
        <v>1</v>
      </c>
      <c r="G3379" s="22" t="b">
        <v>0</v>
      </c>
      <c r="H3379" s="22" t="b">
        <v>0</v>
      </c>
      <c r="I3379" s="22" t="b">
        <f>IF(COUNTIF([1]!Form_Responses1[[#All],[Instagram account
(ex. idenel_official - Do not put "@")]], LOWER(A3379)) &gt; 0, TRUE, FALSE)</f>
        <v>0</v>
      </c>
      <c r="J3379" s="23"/>
      <c r="K3379" s="20"/>
      <c r="L3379" s="22" t="b">
        <v>0</v>
      </c>
      <c r="M3379" s="22" t="b">
        <v>0</v>
      </c>
      <c r="N3379" s="20"/>
      <c r="O3379" s="21" t="str">
        <f>IF(ISBLANK(Table1[[#This Row],[예약일(확정)]]),"",Table1[[#This Row],[예약일(확정)]]+7)</f>
        <v/>
      </c>
      <c r="P3379" s="20"/>
      <c r="Q3379" s="20"/>
      <c r="R3379" s="20"/>
      <c r="S3379" s="20"/>
      <c r="T3379" s="20"/>
      <c r="U3379" s="19"/>
    </row>
    <row r="3380" spans="1:21" ht="17">
      <c r="A3380" s="46" t="s">
        <v>849</v>
      </c>
      <c r="B3380" s="17" t="str">
        <f>"https://www.instagram.com/"&amp;A3380</f>
        <v>https://www.instagram.com/nehkoyangi</v>
      </c>
      <c r="C3380" s="16"/>
      <c r="D3380" s="15" t="s">
        <v>269</v>
      </c>
      <c r="E3380" s="11" t="str">
        <f ca="1">IF(AND(J3380&lt;&gt;"", O3380&lt;&gt;"", TODAY() &gt; O3380, N3380=""), "포스팅 지연",
IF(N3380&lt;&gt;"", "포스팅 완료",
IF(M3380=TRUE, "시술 완료",
IF(L3380=TRUE, "콘텐츠 가이드 전송",
IF(NOT(ISBLANK(J3380)), "예약 확정",
IF(I3380=TRUE, "구글폼 회신",
IF(H3380=TRUE, "구글폼 전송",
IF(G3380=TRUE, "거절",
IF(F3380=TRUE, "회신 수신",
"태핑 완료 회신대기")))))
))))</f>
        <v>태핑 완료 회신대기</v>
      </c>
      <c r="F3380" s="13" t="b">
        <v>0</v>
      </c>
      <c r="G3380" s="13" t="b">
        <v>0</v>
      </c>
      <c r="H3380" s="13" t="b">
        <v>0</v>
      </c>
      <c r="I3380" s="13" t="b">
        <f>IF(COUNTIF([1]!Form_Responses1[[#All],[Instagram account
(ex. idenel_official - Do not put "@")]], LOWER(A3380)) &gt; 0, TRUE, FALSE)</f>
        <v>0</v>
      </c>
      <c r="J3380" s="14"/>
      <c r="K3380" s="11"/>
      <c r="L3380" s="13" t="b">
        <v>0</v>
      </c>
      <c r="M3380" s="13" t="b">
        <v>0</v>
      </c>
      <c r="N3380" s="11"/>
      <c r="O3380" s="12" t="str">
        <f>IF(ISBLANK(Table1[[#This Row],[예약일(확정)]]),"",Table1[[#This Row],[예약일(확정)]]+7)</f>
        <v/>
      </c>
      <c r="P3380" s="11"/>
      <c r="Q3380" s="11"/>
      <c r="R3380" s="11"/>
      <c r="S3380" s="11"/>
      <c r="T3380" s="11"/>
      <c r="U3380" s="10"/>
    </row>
    <row r="3381" spans="1:21" ht="17">
      <c r="A3381" s="47" t="s">
        <v>848</v>
      </c>
      <c r="B3381" s="26" t="str">
        <f>"https://www.instagram.com/"&amp;A3381</f>
        <v>https://www.instagram.com/indokorean_chingu</v>
      </c>
      <c r="C3381" s="25"/>
      <c r="D3381" s="24" t="s">
        <v>269</v>
      </c>
      <c r="E3381" s="20" t="str">
        <f ca="1">IF(AND(J3381&lt;&gt;"", O3381&lt;&gt;"", TODAY() &gt; O3381, N3381=""), "포스팅 지연",
IF(N3381&lt;&gt;"", "포스팅 완료",
IF(M3381=TRUE, "시술 완료",
IF(L3381=TRUE, "콘텐츠 가이드 전송",
IF(NOT(ISBLANK(J3381)), "예약 확정",
IF(I3381=TRUE, "구글폼 회신",
IF(H3381=TRUE, "구글폼 전송",
IF(G3381=TRUE, "거절",
IF(F3381=TRUE, "회신 수신",
"태핑 완료 회신대기")))))
))))</f>
        <v>태핑 완료 회신대기</v>
      </c>
      <c r="F3381" s="22" t="b">
        <v>0</v>
      </c>
      <c r="G3381" s="22" t="b">
        <v>0</v>
      </c>
      <c r="H3381" s="22" t="b">
        <v>0</v>
      </c>
      <c r="I3381" s="22" t="b">
        <f>IF(COUNTIF([1]!Form_Responses1[[#All],[Instagram account
(ex. idenel_official - Do not put "@")]], LOWER(A3381)) &gt; 0, TRUE, FALSE)</f>
        <v>0</v>
      </c>
      <c r="J3381" s="23"/>
      <c r="K3381" s="20"/>
      <c r="L3381" s="22" t="b">
        <v>0</v>
      </c>
      <c r="M3381" s="22" t="b">
        <v>0</v>
      </c>
      <c r="N3381" s="20"/>
      <c r="O3381" s="21" t="str">
        <f>IF(ISBLANK(Table1[[#This Row],[예약일(확정)]]),"",Table1[[#This Row],[예약일(확정)]]+7)</f>
        <v/>
      </c>
      <c r="P3381" s="20"/>
      <c r="Q3381" s="20"/>
      <c r="R3381" s="20"/>
      <c r="S3381" s="20"/>
      <c r="T3381" s="20"/>
      <c r="U3381" s="19"/>
    </row>
    <row r="3382" spans="1:21" ht="17">
      <c r="A3382" s="46" t="s">
        <v>847</v>
      </c>
      <c r="B3382" s="17" t="str">
        <f>"https://www.instagram.com/"&amp;A3382</f>
        <v>https://www.instagram.com/koreanwithjg</v>
      </c>
      <c r="C3382" s="16"/>
      <c r="D3382" s="15" t="s">
        <v>269</v>
      </c>
      <c r="E3382" s="11" t="str">
        <f ca="1">IF(AND(J3382&lt;&gt;"", O3382&lt;&gt;"", TODAY() &gt; O3382, N3382=""), "포스팅 지연",
IF(N3382&lt;&gt;"", "포스팅 완료",
IF(M3382=TRUE, "시술 완료",
IF(L3382=TRUE, "콘텐츠 가이드 전송",
IF(NOT(ISBLANK(J3382)), "예약 확정",
IF(I3382=TRUE, "구글폼 회신",
IF(H3382=TRUE, "구글폼 전송",
IF(G3382=TRUE, "거절",
IF(F3382=TRUE, "회신 수신",
"태핑 완료 회신대기")))))
))))</f>
        <v>구글폼 전송</v>
      </c>
      <c r="F3382" s="13" t="b">
        <v>1</v>
      </c>
      <c r="G3382" s="13" t="b">
        <v>0</v>
      </c>
      <c r="H3382" s="13" t="b">
        <v>1</v>
      </c>
      <c r="I3382" s="13" t="b">
        <f>IF(COUNTIF([1]!Form_Responses1[[#All],[Instagram account
(ex. idenel_official - Do not put "@")]], LOWER(A3382)) &gt; 0, TRUE, FALSE)</f>
        <v>0</v>
      </c>
      <c r="J3382" s="14"/>
      <c r="K3382" s="11"/>
      <c r="L3382" s="13" t="b">
        <v>0</v>
      </c>
      <c r="M3382" s="13" t="b">
        <v>0</v>
      </c>
      <c r="N3382" s="11"/>
      <c r="O3382" s="12" t="str">
        <f>IF(ISBLANK(Table1[[#This Row],[예약일(확정)]]),"",Table1[[#This Row],[예약일(확정)]]+7)</f>
        <v/>
      </c>
      <c r="P3382" s="11"/>
      <c r="Q3382" s="11"/>
      <c r="R3382" s="11"/>
      <c r="S3382" s="11"/>
      <c r="T3382" s="11"/>
      <c r="U3382" s="10"/>
    </row>
    <row r="3383" spans="1:21" ht="17">
      <c r="A3383" s="53" t="s">
        <v>846</v>
      </c>
      <c r="B3383" s="26" t="str">
        <f>"https://www.instagram.com/"&amp;A3383</f>
        <v>https://www.instagram.com/datkaym_jeonjulista</v>
      </c>
      <c r="C3383" s="25"/>
      <c r="D3383" s="24" t="s">
        <v>269</v>
      </c>
      <c r="E3383" s="20" t="str">
        <f ca="1">IF(AND(J3383&lt;&gt;"", O3383&lt;&gt;"", TODAY() &gt; O3383, N3383=""), "포스팅 지연",
IF(N3383&lt;&gt;"", "포스팅 완료",
IF(M3383=TRUE, "시술 완료",
IF(L3383=TRUE, "콘텐츠 가이드 전송",
IF(NOT(ISBLANK(J3383)), "예약 확정",
IF(I3383=TRUE, "구글폼 회신",
IF(H3383=TRUE, "구글폼 전송",
IF(G3383=TRUE, "거절",
IF(F3383=TRUE, "회신 수신",
"태핑 완료 회신대기")))))
))))</f>
        <v>태핑 완료 회신대기</v>
      </c>
      <c r="F3383" s="22" t="b">
        <v>0</v>
      </c>
      <c r="G3383" s="22" t="b">
        <v>0</v>
      </c>
      <c r="H3383" s="22" t="b">
        <v>0</v>
      </c>
      <c r="I3383" s="22" t="b">
        <f>IF(COUNTIF([1]!Form_Responses1[[#All],[Instagram account
(ex. idenel_official - Do not put "@")]], LOWER(A3383)) &gt; 0, TRUE, FALSE)</f>
        <v>0</v>
      </c>
      <c r="J3383" s="23"/>
      <c r="K3383" s="20"/>
      <c r="L3383" s="22" t="b">
        <v>0</v>
      </c>
      <c r="M3383" s="22" t="b">
        <v>0</v>
      </c>
      <c r="N3383" s="20"/>
      <c r="O3383" s="21" t="str">
        <f>IF(ISBLANK(Table1[[#This Row],[예약일(확정)]]),"",Table1[[#This Row],[예약일(확정)]]+7)</f>
        <v/>
      </c>
      <c r="P3383" s="20"/>
      <c r="Q3383" s="20"/>
      <c r="R3383" s="20"/>
      <c r="S3383" s="20"/>
      <c r="T3383" s="20"/>
      <c r="U3383" s="19"/>
    </row>
    <row r="3384" spans="1:21" ht="17">
      <c r="A3384" s="52" t="s">
        <v>845</v>
      </c>
      <c r="B3384" s="17" t="str">
        <f>"https://www.instagram.com/"&amp;A3384</f>
        <v>https://www.instagram.com/kaajal_patel_</v>
      </c>
      <c r="C3384" s="16"/>
      <c r="D3384" s="15" t="s">
        <v>269</v>
      </c>
      <c r="E3384" s="11" t="str">
        <f ca="1">IF(AND(J3384&lt;&gt;"", O3384&lt;&gt;"", TODAY() &gt; O3384, N3384=""), "포스팅 지연",
IF(N3384&lt;&gt;"", "포스팅 완료",
IF(M3384=TRUE, "시술 완료",
IF(L3384=TRUE, "콘텐츠 가이드 전송",
IF(NOT(ISBLANK(J3384)), "예약 확정",
IF(I3384=TRUE, "구글폼 회신",
IF(H3384=TRUE, "구글폼 전송",
IF(G3384=TRUE, "거절",
IF(F3384=TRUE, "회신 수신",
"태핑 완료 회신대기")))))
))))</f>
        <v>회신 수신</v>
      </c>
      <c r="F3384" s="13" t="b">
        <v>1</v>
      </c>
      <c r="G3384" s="13" t="b">
        <v>0</v>
      </c>
      <c r="H3384" s="13" t="b">
        <v>0</v>
      </c>
      <c r="I3384" s="13" t="b">
        <f>IF(COUNTIF([1]!Form_Responses1[[#All],[Instagram account
(ex. idenel_official - Do not put "@")]], LOWER(A3384)) &gt; 0, TRUE, FALSE)</f>
        <v>0</v>
      </c>
      <c r="J3384" s="14"/>
      <c r="K3384" s="11"/>
      <c r="L3384" s="13" t="b">
        <v>0</v>
      </c>
      <c r="M3384" s="13" t="b">
        <v>0</v>
      </c>
      <c r="N3384" s="11"/>
      <c r="O3384" s="12" t="str">
        <f>IF(ISBLANK(Table1[[#This Row],[예약일(확정)]]),"",Table1[[#This Row],[예약일(확정)]]+7)</f>
        <v/>
      </c>
      <c r="P3384" s="11"/>
      <c r="Q3384" s="11"/>
      <c r="R3384" s="11"/>
      <c r="S3384" s="11"/>
      <c r="T3384" s="11"/>
      <c r="U3384" s="10"/>
    </row>
    <row r="3385" spans="1:21" ht="17">
      <c r="A3385" s="53" t="s">
        <v>844</v>
      </c>
      <c r="B3385" s="26" t="str">
        <f>"https://www.instagram.com/"&amp;A3385</f>
        <v>https://www.instagram.com/ekinayvadass</v>
      </c>
      <c r="C3385" s="25"/>
      <c r="D3385" s="24" t="s">
        <v>269</v>
      </c>
      <c r="E3385" s="20" t="str">
        <f ca="1">IF(AND(J3385&lt;&gt;"", O3385&lt;&gt;"", TODAY() &gt; O3385, N3385=""), "포스팅 지연",
IF(N3385&lt;&gt;"", "포스팅 완료",
IF(M3385=TRUE, "시술 완료",
IF(L3385=TRUE, "콘텐츠 가이드 전송",
IF(NOT(ISBLANK(J3385)), "예약 확정",
IF(I3385=TRUE, "구글폼 회신",
IF(H3385=TRUE, "구글폼 전송",
IF(G3385=TRUE, "거절",
IF(F3385=TRUE, "회신 수신",
"태핑 완료 회신대기")))))
))))</f>
        <v>콘텐츠 가이드 전송</v>
      </c>
      <c r="F3385" s="22" t="b">
        <v>1</v>
      </c>
      <c r="G3385" s="22" t="b">
        <v>0</v>
      </c>
      <c r="H3385" s="22" t="b">
        <v>1</v>
      </c>
      <c r="I3385" s="22" t="b">
        <f>IF(COUNTIF([1]!Form_Responses1[[#All],[Instagram account
(ex. idenel_official - Do not put "@")]], LOWER(A3385)) &gt; 0, TRUE, FALSE)</f>
        <v>0</v>
      </c>
      <c r="J3385" s="23">
        <v>45920.625</v>
      </c>
      <c r="K3385" s="20" t="s">
        <v>339</v>
      </c>
      <c r="L3385" s="22" t="b">
        <v>1</v>
      </c>
      <c r="M3385" s="22" t="b">
        <v>0</v>
      </c>
      <c r="N3385" s="20"/>
      <c r="O3385" s="21">
        <f>IF(ISBLANK(Table1[[#This Row],[예약일(확정)]]),"",Table1[[#This Row],[예약일(확정)]]+7)</f>
        <v>45927.625</v>
      </c>
      <c r="P3385" s="20" t="s">
        <v>0</v>
      </c>
      <c r="Q3385" s="20"/>
      <c r="R3385" s="20"/>
      <c r="S3385" s="20"/>
      <c r="T3385" s="20"/>
      <c r="U3385" s="19"/>
    </row>
    <row r="3386" spans="1:21" ht="17">
      <c r="A3386" s="52" t="s">
        <v>843</v>
      </c>
      <c r="B3386" s="17" t="str">
        <f>"https://www.instagram.com/"&amp;A3386</f>
        <v>https://www.instagram.com/__prettyglow__</v>
      </c>
      <c r="C3386" s="16"/>
      <c r="D3386" s="15" t="s">
        <v>269</v>
      </c>
      <c r="E3386" s="11" t="str">
        <f ca="1">IF(AND(J3386&lt;&gt;"", O3386&lt;&gt;"", TODAY() &gt; O3386, N3386=""), "포스팅 지연",
IF(N3386&lt;&gt;"", "포스팅 완료",
IF(M3386=TRUE, "시술 완료",
IF(L3386=TRUE, "콘텐츠 가이드 전송",
IF(NOT(ISBLANK(J3386)), "예약 확정",
IF(I3386=TRUE, "구글폼 회신",
IF(H3386=TRUE, "구글폼 전송",
IF(G3386=TRUE, "거절",
IF(F3386=TRUE, "회신 수신",
"태핑 완료 회신대기")))))
))))</f>
        <v>회신 수신</v>
      </c>
      <c r="F3386" s="13" t="b">
        <v>1</v>
      </c>
      <c r="G3386" s="13" t="b">
        <v>0</v>
      </c>
      <c r="H3386" s="13" t="b">
        <v>0</v>
      </c>
      <c r="I3386" s="13" t="b">
        <f>IF(COUNTIF([1]!Form_Responses1[[#All],[Instagram account
(ex. idenel_official - Do not put "@")]], LOWER(A3386)) &gt; 0, TRUE, FALSE)</f>
        <v>0</v>
      </c>
      <c r="J3386" s="14"/>
      <c r="K3386" s="11"/>
      <c r="L3386" s="13" t="b">
        <v>0</v>
      </c>
      <c r="M3386" s="13" t="b">
        <v>0</v>
      </c>
      <c r="N3386" s="11"/>
      <c r="O3386" s="12" t="str">
        <f>IF(ISBLANK(Table1[[#This Row],[예약일(확정)]]),"",Table1[[#This Row],[예약일(확정)]]+7)</f>
        <v/>
      </c>
      <c r="P3386" s="11"/>
      <c r="Q3386" s="11"/>
      <c r="R3386" s="11"/>
      <c r="S3386" s="11"/>
      <c r="T3386" s="11"/>
      <c r="U3386" s="10"/>
    </row>
    <row r="3387" spans="1:21" ht="17">
      <c r="A3387" s="47" t="s">
        <v>411</v>
      </c>
      <c r="B3387" s="26" t="str">
        <f>"https://www.instagram.com/"&amp;A3387</f>
        <v>https://www.instagram.com/juliagulacsi</v>
      </c>
      <c r="C3387" s="25"/>
      <c r="D3387" s="24" t="s">
        <v>269</v>
      </c>
      <c r="E3387" s="20" t="str">
        <f ca="1">IF(AND(J3387&lt;&gt;"", O3387&lt;&gt;"", TODAY() &gt; O3387, N3387=""), "포스팅 지연",
IF(N3387&lt;&gt;"", "포스팅 완료",
IF(M3387=TRUE, "시술 완료",
IF(L3387=TRUE, "콘텐츠 가이드 전송",
IF(NOT(ISBLANK(J3387)), "예약 확정",
IF(I3387=TRUE, "구글폼 회신",
IF(H3387=TRUE, "구글폼 전송",
IF(G3387=TRUE, "거절",
IF(F3387=TRUE, "회신 수신",
"태핑 완료 회신대기")))))
))))</f>
        <v>태핑 완료 회신대기</v>
      </c>
      <c r="F3387" s="22" t="b">
        <v>0</v>
      </c>
      <c r="G3387" s="22" t="b">
        <v>0</v>
      </c>
      <c r="H3387" s="22" t="b">
        <v>0</v>
      </c>
      <c r="I3387" s="22" t="b">
        <f>IF(COUNTIF([1]!Form_Responses1[[#All],[Instagram account
(ex. idenel_official - Do not put "@")]], LOWER(A3387)) &gt; 0, TRUE, FALSE)</f>
        <v>0</v>
      </c>
      <c r="J3387" s="23"/>
      <c r="K3387" s="20"/>
      <c r="L3387" s="22" t="b">
        <v>0</v>
      </c>
      <c r="M3387" s="22" t="b">
        <v>0</v>
      </c>
      <c r="N3387" s="20"/>
      <c r="O3387" s="21" t="str">
        <f>IF(ISBLANK(Table1[[#This Row],[예약일(확정)]]),"",Table1[[#This Row],[예약일(확정)]]+7)</f>
        <v/>
      </c>
      <c r="P3387" s="20"/>
      <c r="Q3387" s="20"/>
      <c r="R3387" s="20"/>
      <c r="S3387" s="20"/>
      <c r="T3387" s="20"/>
      <c r="U3387" s="19"/>
    </row>
    <row r="3388" spans="1:21" ht="17">
      <c r="A3388" s="52" t="s">
        <v>842</v>
      </c>
      <c r="B3388" s="17" t="str">
        <f>"https://www.instagram.com/"&amp;A3388</f>
        <v>https://www.instagram.com/glow.withsophiaa</v>
      </c>
      <c r="C3388" s="16"/>
      <c r="D3388" s="15" t="s">
        <v>269</v>
      </c>
      <c r="E3388" s="11" t="str">
        <f ca="1">IF(AND(J3388&lt;&gt;"", O3388&lt;&gt;"", TODAY() &gt; O3388, N3388=""), "포스팅 지연",
IF(N3388&lt;&gt;"", "포스팅 완료",
IF(M3388=TRUE, "시술 완료",
IF(L3388=TRUE, "콘텐츠 가이드 전송",
IF(NOT(ISBLANK(J3388)), "예약 확정",
IF(I3388=TRUE, "구글폼 회신",
IF(H3388=TRUE, "구글폼 전송",
IF(G3388=TRUE, "거절",
IF(F3388=TRUE, "회신 수신",
"태핑 완료 회신대기")))))
))))</f>
        <v>태핑 완료 회신대기</v>
      </c>
      <c r="F3388" s="13" t="b">
        <v>0</v>
      </c>
      <c r="G3388" s="13" t="b">
        <v>0</v>
      </c>
      <c r="H3388" s="13" t="b">
        <v>0</v>
      </c>
      <c r="I3388" s="13" t="b">
        <f>IF(COUNTIF([1]!Form_Responses1[[#All],[Instagram account
(ex. idenel_official - Do not put "@")]], LOWER(A3388)) &gt; 0, TRUE, FALSE)</f>
        <v>0</v>
      </c>
      <c r="J3388" s="14"/>
      <c r="K3388" s="11"/>
      <c r="L3388" s="13" t="b">
        <v>0</v>
      </c>
      <c r="M3388" s="13" t="b">
        <v>0</v>
      </c>
      <c r="N3388" s="11"/>
      <c r="O3388" s="12" t="str">
        <f>IF(ISBLANK(Table1[[#This Row],[예약일(확정)]]),"",Table1[[#This Row],[예약일(확정)]]+7)</f>
        <v/>
      </c>
      <c r="P3388" s="11"/>
      <c r="Q3388" s="11"/>
      <c r="R3388" s="11"/>
      <c r="S3388" s="11"/>
      <c r="T3388" s="11"/>
      <c r="U3388" s="10"/>
    </row>
    <row r="3389" spans="1:21" ht="17">
      <c r="A3389" s="53" t="s">
        <v>841</v>
      </c>
      <c r="B3389" s="26" t="str">
        <f>"https://www.instagram.com/"&amp;A3389</f>
        <v>https://www.instagram.com/salma_benjil</v>
      </c>
      <c r="C3389" s="25"/>
      <c r="D3389" s="24" t="s">
        <v>269</v>
      </c>
      <c r="E3389" s="20" t="str">
        <f ca="1">IF(AND(J3389&lt;&gt;"", O3389&lt;&gt;"", TODAY() &gt; O3389, N3389=""), "포스팅 지연",
IF(N3389&lt;&gt;"", "포스팅 완료",
IF(M3389=TRUE, "시술 완료",
IF(L3389=TRUE, "콘텐츠 가이드 전송",
IF(NOT(ISBLANK(J3389)), "예약 확정",
IF(I3389=TRUE, "구글폼 회신",
IF(H3389=TRUE, "구글폼 전송",
IF(G3389=TRUE, "거절",
IF(F3389=TRUE, "회신 수신",
"태핑 완료 회신대기")))))
))))</f>
        <v>구글폼 전송</v>
      </c>
      <c r="F3389" s="22" t="b">
        <v>1</v>
      </c>
      <c r="G3389" s="22" t="b">
        <v>0</v>
      </c>
      <c r="H3389" s="22" t="b">
        <v>1</v>
      </c>
      <c r="I3389" s="22" t="b">
        <f>IF(COUNTIF([1]!Form_Responses1[[#All],[Instagram account
(ex. idenel_official - Do not put "@")]], LOWER(A3389)) &gt; 0, TRUE, FALSE)</f>
        <v>0</v>
      </c>
      <c r="J3389" s="23"/>
      <c r="K3389" s="20"/>
      <c r="L3389" s="22" t="b">
        <v>0</v>
      </c>
      <c r="M3389" s="22" t="b">
        <v>0</v>
      </c>
      <c r="N3389" s="20"/>
      <c r="O3389" s="21" t="str">
        <f>IF(ISBLANK(Table1[[#This Row],[예약일(확정)]]),"",Table1[[#This Row],[예약일(확정)]]+7)</f>
        <v/>
      </c>
      <c r="P3389" s="20"/>
      <c r="Q3389" s="20"/>
      <c r="R3389" s="20"/>
      <c r="S3389" s="20"/>
      <c r="T3389" s="20"/>
      <c r="U3389" s="19"/>
    </row>
    <row r="3390" spans="1:21" ht="17">
      <c r="A3390" s="52" t="s">
        <v>840</v>
      </c>
      <c r="B3390" s="17" t="str">
        <f>"https://www.instagram.com/"&amp;A3390</f>
        <v>https://www.instagram.com/valentina_li17</v>
      </c>
      <c r="C3390" s="16"/>
      <c r="D3390" s="15" t="s">
        <v>269</v>
      </c>
      <c r="E3390" s="11" t="str">
        <f ca="1">IF(AND(J3390&lt;&gt;"", O3390&lt;&gt;"", TODAY() &gt; O3390, N3390=""), "포스팅 지연",
IF(N3390&lt;&gt;"", "포스팅 완료",
IF(M3390=TRUE, "시술 완료",
IF(L3390=TRUE, "콘텐츠 가이드 전송",
IF(NOT(ISBLANK(J3390)), "예약 확정",
IF(I3390=TRUE, "구글폼 회신",
IF(H3390=TRUE, "구글폼 전송",
IF(G3390=TRUE, "거절",
IF(F3390=TRUE, "회신 수신",
"태핑 완료 회신대기")))))
))))</f>
        <v>포스팅 지연</v>
      </c>
      <c r="F3390" s="13" t="b">
        <v>1</v>
      </c>
      <c r="G3390" s="13" t="b">
        <v>0</v>
      </c>
      <c r="H3390" s="13" t="b">
        <v>1</v>
      </c>
      <c r="I3390" s="13" t="b">
        <f>IF(COUNTIF([1]!Form_Responses1[[#All],[Instagram account
(ex. idenel_official - Do not put "@")]], LOWER(A3390)) &gt; 0, TRUE, FALSE)</f>
        <v>0</v>
      </c>
      <c r="J3390" s="14">
        <v>45910.583333333336</v>
      </c>
      <c r="K3390" s="11" t="s">
        <v>111</v>
      </c>
      <c r="L3390" s="13" t="b">
        <v>1</v>
      </c>
      <c r="M3390" s="13" t="b">
        <v>0</v>
      </c>
      <c r="N3390" s="11"/>
      <c r="O3390" s="12">
        <f>IF(ISBLANK(Table1[[#This Row],[예약일(확정)]]),"",Table1[[#This Row],[예약일(확정)]]+7)</f>
        <v>45917.583333333336</v>
      </c>
      <c r="P3390" s="11" t="s">
        <v>0</v>
      </c>
      <c r="Q3390" s="11"/>
      <c r="R3390" s="11"/>
      <c r="S3390" s="11"/>
      <c r="T3390" s="11"/>
      <c r="U3390" s="10"/>
    </row>
    <row r="3391" spans="1:21" ht="17">
      <c r="A3391" s="53" t="s">
        <v>839</v>
      </c>
      <c r="B3391" s="26" t="str">
        <f>"https://www.instagram.com/"&amp;A3391</f>
        <v>https://www.instagram.com/ted_mhelody</v>
      </c>
      <c r="C3391" s="25"/>
      <c r="D3391" s="24" t="s">
        <v>269</v>
      </c>
      <c r="E3391" s="20" t="str">
        <f ca="1">IF(AND(J3391&lt;&gt;"", O3391&lt;&gt;"", TODAY() &gt; O3391, N3391=""), "포스팅 지연",
IF(N3391&lt;&gt;"", "포스팅 완료",
IF(M3391=TRUE, "시술 완료",
IF(L3391=TRUE, "콘텐츠 가이드 전송",
IF(NOT(ISBLANK(J3391)), "예약 확정",
IF(I3391=TRUE, "구글폼 회신",
IF(H3391=TRUE, "구글폼 전송",
IF(G3391=TRUE, "거절",
IF(F3391=TRUE, "회신 수신",
"태핑 완료 회신대기")))))
))))</f>
        <v>포스팅 완료</v>
      </c>
      <c r="F3391" s="22" t="b">
        <v>1</v>
      </c>
      <c r="G3391" s="22" t="b">
        <v>0</v>
      </c>
      <c r="H3391" s="22" t="b">
        <v>1</v>
      </c>
      <c r="I3391" s="22" t="b">
        <f>IF(COUNTIF([1]!Form_Responses1[[#All],[Instagram account
(ex. idenel_official - Do not put "@")]], LOWER(A3391)) &gt; 0, TRUE, FALSE)</f>
        <v>0</v>
      </c>
      <c r="J3391" s="23">
        <v>45897.625</v>
      </c>
      <c r="K3391" s="20" t="s">
        <v>111</v>
      </c>
      <c r="L3391" s="22" t="b">
        <v>1</v>
      </c>
      <c r="M3391" s="22" t="b">
        <v>0</v>
      </c>
      <c r="N3391" s="33" t="s">
        <v>838</v>
      </c>
      <c r="O3391" s="21">
        <f>IF(ISBLANK(Table1[[#This Row],[예약일(확정)]]),"",Table1[[#This Row],[예약일(확정)]]+7)</f>
        <v>45904.625</v>
      </c>
      <c r="P3391" s="20" t="s">
        <v>0</v>
      </c>
      <c r="Q3391" s="20"/>
      <c r="R3391" s="20"/>
      <c r="S3391" s="20"/>
      <c r="T3391" s="20"/>
      <c r="U3391" s="19"/>
    </row>
    <row r="3392" spans="1:21" ht="17">
      <c r="A3392" s="52" t="s">
        <v>837</v>
      </c>
      <c r="B3392" s="17" t="str">
        <f>"https://www.instagram.com/"&amp;A3392</f>
        <v>https://www.instagram.com/ntokozo_masinga_</v>
      </c>
      <c r="C3392" s="16"/>
      <c r="D3392" s="15" t="s">
        <v>269</v>
      </c>
      <c r="E3392" s="11" t="str">
        <f ca="1">IF(AND(J3392&lt;&gt;"", O3392&lt;&gt;"", TODAY() &gt; O3392, N3392=""), "포스팅 지연",
IF(N3392&lt;&gt;"", "포스팅 완료",
IF(M3392=TRUE, "시술 완료",
IF(L3392=TRUE, "콘텐츠 가이드 전송",
IF(NOT(ISBLANK(J3392)), "예약 확정",
IF(I3392=TRUE, "구글폼 회신",
IF(H3392=TRUE, "구글폼 전송",
IF(G3392=TRUE, "거절",
IF(F3392=TRUE, "회신 수신",
"태핑 완료 회신대기")))))
))))</f>
        <v>콘텐츠 가이드 전송</v>
      </c>
      <c r="F3392" s="13" t="b">
        <v>1</v>
      </c>
      <c r="G3392" s="13" t="b">
        <v>0</v>
      </c>
      <c r="H3392" s="13" t="b">
        <v>0</v>
      </c>
      <c r="I3392" s="13" t="b">
        <f>IF(COUNTIF([1]!Form_Responses1[[#All],[Instagram account
(ex. idenel_official - Do not put "@")]], LOWER(A3392)) &gt; 0, TRUE, FALSE)</f>
        <v>0</v>
      </c>
      <c r="J3392" s="14">
        <v>45933.479166666664</v>
      </c>
      <c r="K3392" s="11" t="s">
        <v>1</v>
      </c>
      <c r="L3392" s="13" t="b">
        <v>1</v>
      </c>
      <c r="M3392" s="13" t="b">
        <v>0</v>
      </c>
      <c r="N3392" s="11"/>
      <c r="O3392" s="12">
        <f>IF(ISBLANK(Table1[[#This Row],[예약일(확정)]]),"",Table1[[#This Row],[예약일(확정)]]+7)</f>
        <v>45940.479166666664</v>
      </c>
      <c r="P3392" s="11" t="s">
        <v>0</v>
      </c>
      <c r="Q3392" s="11"/>
      <c r="R3392" s="11"/>
      <c r="S3392" s="11"/>
      <c r="T3392" s="11"/>
      <c r="U3392" s="10"/>
    </row>
    <row r="3393" spans="1:21" ht="17">
      <c r="A3393" s="47" t="s">
        <v>836</v>
      </c>
      <c r="B3393" s="26" t="str">
        <f>"https://www.instagram.com/"&amp;A3393</f>
        <v>https://www.instagram.com/damalia89</v>
      </c>
      <c r="C3393" s="25"/>
      <c r="D3393" s="24" t="s">
        <v>269</v>
      </c>
      <c r="E3393" s="20" t="str">
        <f ca="1">IF(AND(J3393&lt;&gt;"", O3393&lt;&gt;"", TODAY() &gt; O3393, N3393=""), "포스팅 지연",
IF(N3393&lt;&gt;"", "포스팅 완료",
IF(M3393=TRUE, "시술 완료",
IF(L3393=TRUE, "콘텐츠 가이드 전송",
IF(NOT(ISBLANK(J3393)), "예약 확정",
IF(I3393=TRUE, "구글폼 회신",
IF(H3393=TRUE, "구글폼 전송",
IF(G3393=TRUE, "거절",
IF(F3393=TRUE, "회신 수신",
"태핑 완료 회신대기")))))
))))</f>
        <v>태핑 완료 회신대기</v>
      </c>
      <c r="F3393" s="22" t="b">
        <v>0</v>
      </c>
      <c r="G3393" s="22" t="b">
        <v>0</v>
      </c>
      <c r="H3393" s="22" t="b">
        <v>0</v>
      </c>
      <c r="I3393" s="22" t="b">
        <f>IF(COUNTIF([1]!Form_Responses1[[#All],[Instagram account
(ex. idenel_official - Do not put "@")]], LOWER(A3393)) &gt; 0, TRUE, FALSE)</f>
        <v>0</v>
      </c>
      <c r="J3393" s="23"/>
      <c r="K3393" s="20"/>
      <c r="L3393" s="22" t="b">
        <v>0</v>
      </c>
      <c r="M3393" s="22" t="b">
        <v>0</v>
      </c>
      <c r="N3393" s="20"/>
      <c r="O3393" s="21" t="str">
        <f>IF(ISBLANK(Table1[[#This Row],[예약일(확정)]]),"",Table1[[#This Row],[예약일(확정)]]+7)</f>
        <v/>
      </c>
      <c r="P3393" s="20"/>
      <c r="Q3393" s="20"/>
      <c r="R3393" s="20"/>
      <c r="S3393" s="20"/>
      <c r="T3393" s="20"/>
      <c r="U3393" s="19"/>
    </row>
    <row r="3394" spans="1:21" ht="17">
      <c r="A3394" s="46" t="s">
        <v>835</v>
      </c>
      <c r="B3394" s="17" t="str">
        <f>"https://www.instagram.com/"&amp;A3394</f>
        <v>https://www.instagram.com/usine_k</v>
      </c>
      <c r="C3394" s="16"/>
      <c r="D3394" s="15" t="s">
        <v>269</v>
      </c>
      <c r="E3394" s="11" t="str">
        <f ca="1">IF(AND(J3394&lt;&gt;"", O3394&lt;&gt;"", TODAY() &gt; O3394, N3394=""), "포스팅 지연",
IF(N3394&lt;&gt;"", "포스팅 완료",
IF(M3394=TRUE, "시술 완료",
IF(L3394=TRUE, "콘텐츠 가이드 전송",
IF(NOT(ISBLANK(J3394)), "예약 확정",
IF(I3394=TRUE, "구글폼 회신",
IF(H3394=TRUE, "구글폼 전송",
IF(G3394=TRUE, "거절",
IF(F3394=TRUE, "회신 수신",
"태핑 완료 회신대기")))))
))))</f>
        <v>구글폼 전송</v>
      </c>
      <c r="F3394" s="13" t="b">
        <v>1</v>
      </c>
      <c r="G3394" s="13" t="b">
        <v>0</v>
      </c>
      <c r="H3394" s="13" t="b">
        <v>1</v>
      </c>
      <c r="I3394" s="13" t="b">
        <f>IF(COUNTIF([1]!Form_Responses1[[#All],[Instagram account
(ex. idenel_official - Do not put "@")]], LOWER(A3394)) &gt; 0, TRUE, FALSE)</f>
        <v>0</v>
      </c>
      <c r="J3394" s="14"/>
      <c r="K3394" s="11"/>
      <c r="L3394" s="13" t="b">
        <v>0</v>
      </c>
      <c r="M3394" s="13" t="b">
        <v>0</v>
      </c>
      <c r="N3394" s="11"/>
      <c r="O3394" s="12" t="str">
        <f>IF(ISBLANK(Table1[[#This Row],[예약일(확정)]]),"",Table1[[#This Row],[예약일(확정)]]+7)</f>
        <v/>
      </c>
      <c r="P3394" s="11"/>
      <c r="Q3394" s="11"/>
      <c r="R3394" s="11"/>
      <c r="S3394" s="11"/>
      <c r="T3394" s="11"/>
      <c r="U3394" s="10"/>
    </row>
    <row r="3395" spans="1:21" ht="17">
      <c r="A3395" s="47" t="s">
        <v>834</v>
      </c>
      <c r="B3395" s="26" t="str">
        <f>"https://www.instagram.com/"&amp;A3395</f>
        <v>https://www.instagram.com/sunshine_anchal</v>
      </c>
      <c r="C3395" s="25"/>
      <c r="D3395" s="24" t="s">
        <v>269</v>
      </c>
      <c r="E3395" s="20" t="str">
        <f ca="1">IF(AND(J3395&lt;&gt;"", O3395&lt;&gt;"", TODAY() &gt; O3395, N3395=""), "포스팅 지연",
IF(N3395&lt;&gt;"", "포스팅 완료",
IF(M3395=TRUE, "시술 완료",
IF(L3395=TRUE, "콘텐츠 가이드 전송",
IF(NOT(ISBLANK(J3395)), "예약 확정",
IF(I3395=TRUE, "구글폼 회신",
IF(H3395=TRUE, "구글폼 전송",
IF(G3395=TRUE, "거절",
IF(F3395=TRUE, "회신 수신",
"태핑 완료 회신대기")))))
))))</f>
        <v>포스팅 지연</v>
      </c>
      <c r="F3395" s="22" t="b">
        <v>1</v>
      </c>
      <c r="G3395" s="22" t="b">
        <v>0</v>
      </c>
      <c r="H3395" s="22" t="b">
        <v>1</v>
      </c>
      <c r="I3395" s="22" t="b">
        <f>IF(COUNTIF([1]!Form_Responses1[[#All],[Instagram account
(ex. idenel_official - Do not put "@")]], LOWER(A3395)) &gt; 0, TRUE, FALSE)</f>
        <v>0</v>
      </c>
      <c r="J3395" s="23">
        <v>45908.666666666664</v>
      </c>
      <c r="K3395" s="20" t="s">
        <v>111</v>
      </c>
      <c r="L3395" s="22" t="b">
        <v>0</v>
      </c>
      <c r="M3395" s="22" t="b">
        <v>0</v>
      </c>
      <c r="N3395" s="20"/>
      <c r="O3395" s="21">
        <f>IF(ISBLANK(Table1[[#This Row],[예약일(확정)]]),"",Table1[[#This Row],[예약일(확정)]]+7)</f>
        <v>45915.666666666664</v>
      </c>
      <c r="P3395" s="20" t="s">
        <v>0</v>
      </c>
      <c r="Q3395" s="20"/>
      <c r="R3395" s="20"/>
      <c r="S3395" s="20"/>
      <c r="T3395" s="20"/>
      <c r="U3395" s="19"/>
    </row>
    <row r="3396" spans="1:21" ht="17">
      <c r="A3396" s="46" t="s">
        <v>833</v>
      </c>
      <c r="B3396" s="17" t="str">
        <f>"https://www.instagram.com/"&amp;A3396</f>
        <v>https://www.instagram.com/ugc.fevie</v>
      </c>
      <c r="C3396" s="16"/>
      <c r="D3396" s="15" t="s">
        <v>269</v>
      </c>
      <c r="E3396" s="11" t="str">
        <f ca="1">IF(AND(J3396&lt;&gt;"", O3396&lt;&gt;"", TODAY() &gt; O3396, N3396=""), "포스팅 지연",
IF(N3396&lt;&gt;"", "포스팅 완료",
IF(M3396=TRUE, "시술 완료",
IF(L3396=TRUE, "콘텐츠 가이드 전송",
IF(NOT(ISBLANK(J3396)), "예약 확정",
IF(I3396=TRUE, "구글폼 회신",
IF(H3396=TRUE, "구글폼 전송",
IF(G3396=TRUE, "거절",
IF(F3396=TRUE, "회신 수신",
"태핑 완료 회신대기")))))
))))</f>
        <v>태핑 완료 회신대기</v>
      </c>
      <c r="F3396" s="13" t="b">
        <v>0</v>
      </c>
      <c r="G3396" s="13" t="b">
        <v>0</v>
      </c>
      <c r="H3396" s="13" t="b">
        <v>0</v>
      </c>
      <c r="I3396" s="13" t="b">
        <f>IF(COUNTIF([1]!Form_Responses1[[#All],[Instagram account
(ex. idenel_official - Do not put "@")]], LOWER(A3396)) &gt; 0, TRUE, FALSE)</f>
        <v>0</v>
      </c>
      <c r="J3396" s="14"/>
      <c r="K3396" s="11"/>
      <c r="L3396" s="13" t="b">
        <v>0</v>
      </c>
      <c r="M3396" s="13" t="b">
        <v>0</v>
      </c>
      <c r="N3396" s="11"/>
      <c r="O3396" s="12" t="str">
        <f>IF(ISBLANK(Table1[[#This Row],[예약일(확정)]]),"",Table1[[#This Row],[예약일(확정)]]+7)</f>
        <v/>
      </c>
      <c r="P3396" s="11"/>
      <c r="Q3396" s="11"/>
      <c r="R3396" s="11"/>
      <c r="S3396" s="11"/>
      <c r="T3396" s="11"/>
      <c r="U3396" s="10"/>
    </row>
    <row r="3397" spans="1:21" ht="17">
      <c r="A3397" s="47" t="s">
        <v>832</v>
      </c>
      <c r="B3397" s="26" t="str">
        <f>"https://www.instagram.com/"&amp;A3397</f>
        <v>https://www.instagram.com/lashya_maria</v>
      </c>
      <c r="C3397" s="25"/>
      <c r="D3397" s="24" t="s">
        <v>269</v>
      </c>
      <c r="E3397" s="20" t="str">
        <f ca="1">IF(AND(J3397&lt;&gt;"", O3397&lt;&gt;"", TODAY() &gt; O3397, N3397=""), "포스팅 지연",
IF(N3397&lt;&gt;"", "포스팅 완료",
IF(M3397=TRUE, "시술 완료",
IF(L3397=TRUE, "콘텐츠 가이드 전송",
IF(NOT(ISBLANK(J3397)), "예약 확정",
IF(I3397=TRUE, "구글폼 회신",
IF(H3397=TRUE, "구글폼 전송",
IF(G3397=TRUE, "거절",
IF(F3397=TRUE, "회신 수신",
"태핑 완료 회신대기")))))
))))</f>
        <v>태핑 완료 회신대기</v>
      </c>
      <c r="F3397" s="22" t="b">
        <v>0</v>
      </c>
      <c r="G3397" s="22" t="b">
        <v>0</v>
      </c>
      <c r="H3397" s="22" t="b">
        <v>0</v>
      </c>
      <c r="I3397" s="22" t="b">
        <f>IF(COUNTIF([1]!Form_Responses1[[#All],[Instagram account
(ex. idenel_official - Do not put "@")]], LOWER(A3397)) &gt; 0, TRUE, FALSE)</f>
        <v>0</v>
      </c>
      <c r="J3397" s="23"/>
      <c r="K3397" s="20"/>
      <c r="L3397" s="22" t="b">
        <v>0</v>
      </c>
      <c r="M3397" s="22" t="b">
        <v>0</v>
      </c>
      <c r="N3397" s="20"/>
      <c r="O3397" s="21" t="str">
        <f>IF(ISBLANK(Table1[[#This Row],[예약일(확정)]]),"",Table1[[#This Row],[예약일(확정)]]+7)</f>
        <v/>
      </c>
      <c r="P3397" s="20"/>
      <c r="Q3397" s="20"/>
      <c r="R3397" s="20"/>
      <c r="S3397" s="20"/>
      <c r="T3397" s="20"/>
      <c r="U3397" s="19"/>
    </row>
    <row r="3398" spans="1:21" ht="17">
      <c r="A3398" s="46" t="s">
        <v>831</v>
      </c>
      <c r="B3398" s="17" t="str">
        <f>"https://www.instagram.com/"&amp;A3398</f>
        <v>https://www.instagram.com/ashauntay.floyd</v>
      </c>
      <c r="C3398" s="16"/>
      <c r="D3398" s="15" t="s">
        <v>269</v>
      </c>
      <c r="E3398" s="11" t="str">
        <f ca="1">IF(AND(J3398&lt;&gt;"", O3398&lt;&gt;"", TODAY() &gt; O3398, N3398=""), "포스팅 지연",
IF(N3398&lt;&gt;"", "포스팅 완료",
IF(M3398=TRUE, "시술 완료",
IF(L3398=TRUE, "콘텐츠 가이드 전송",
IF(NOT(ISBLANK(J3398)), "예약 확정",
IF(I3398=TRUE, "구글폼 회신",
IF(H3398=TRUE, "구글폼 전송",
IF(G3398=TRUE, "거절",
IF(F3398=TRUE, "회신 수신",
"태핑 완료 회신대기")))))
))))</f>
        <v>태핑 완료 회신대기</v>
      </c>
      <c r="F3398" s="13" t="b">
        <v>0</v>
      </c>
      <c r="G3398" s="13" t="b">
        <v>0</v>
      </c>
      <c r="H3398" s="13" t="b">
        <v>0</v>
      </c>
      <c r="I3398" s="13" t="b">
        <f>IF(COUNTIF([1]!Form_Responses1[[#All],[Instagram account
(ex. idenel_official - Do not put "@")]], LOWER(A3398)) &gt; 0, TRUE, FALSE)</f>
        <v>0</v>
      </c>
      <c r="J3398" s="14"/>
      <c r="K3398" s="11"/>
      <c r="L3398" s="13" t="b">
        <v>0</v>
      </c>
      <c r="M3398" s="13" t="b">
        <v>0</v>
      </c>
      <c r="N3398" s="11"/>
      <c r="O3398" s="12" t="str">
        <f>IF(ISBLANK(Table1[[#This Row],[예약일(확정)]]),"",Table1[[#This Row],[예약일(확정)]]+7)</f>
        <v/>
      </c>
      <c r="P3398" s="11"/>
      <c r="Q3398" s="11"/>
      <c r="R3398" s="11"/>
      <c r="S3398" s="11"/>
      <c r="T3398" s="11"/>
      <c r="U3398" s="10"/>
    </row>
    <row r="3399" spans="1:21" ht="17">
      <c r="A3399" s="47" t="s">
        <v>830</v>
      </c>
      <c r="B3399" s="26" t="str">
        <f>"https://www.instagram.com/"&amp;A3399</f>
        <v>https://www.instagram.com/allina_sanchez</v>
      </c>
      <c r="C3399" s="25"/>
      <c r="D3399" s="24" t="s">
        <v>269</v>
      </c>
      <c r="E3399" s="20" t="str">
        <f ca="1">IF(AND(J3399&lt;&gt;"", O3399&lt;&gt;"", TODAY() &gt; O3399, N3399=""), "포스팅 지연",
IF(N3399&lt;&gt;"", "포스팅 완료",
IF(M3399=TRUE, "시술 완료",
IF(L3399=TRUE, "콘텐츠 가이드 전송",
IF(NOT(ISBLANK(J3399)), "예약 확정",
IF(I3399=TRUE, "구글폼 회신",
IF(H3399=TRUE, "구글폼 전송",
IF(G3399=TRUE, "거절",
IF(F3399=TRUE, "회신 수신",
"태핑 완료 회신대기")))))
))))</f>
        <v>태핑 완료 회신대기</v>
      </c>
      <c r="F3399" s="22" t="b">
        <v>0</v>
      </c>
      <c r="G3399" s="22" t="b">
        <v>0</v>
      </c>
      <c r="H3399" s="22" t="b">
        <v>0</v>
      </c>
      <c r="I3399" s="22" t="b">
        <f>IF(COUNTIF([1]!Form_Responses1[[#All],[Instagram account
(ex. idenel_official - Do not put "@")]], LOWER(A3399)) &gt; 0, TRUE, FALSE)</f>
        <v>0</v>
      </c>
      <c r="J3399" s="23"/>
      <c r="K3399" s="20"/>
      <c r="L3399" s="22" t="b">
        <v>0</v>
      </c>
      <c r="M3399" s="22" t="b">
        <v>0</v>
      </c>
      <c r="N3399" s="20"/>
      <c r="O3399" s="21" t="str">
        <f>IF(ISBLANK(Table1[[#This Row],[예약일(확정)]]),"",Table1[[#This Row],[예약일(확정)]]+7)</f>
        <v/>
      </c>
      <c r="P3399" s="20"/>
      <c r="Q3399" s="20"/>
      <c r="R3399" s="20"/>
      <c r="S3399" s="20"/>
      <c r="T3399" s="20"/>
      <c r="U3399" s="19"/>
    </row>
    <row r="3400" spans="1:21" ht="17">
      <c r="A3400" s="46" t="s">
        <v>829</v>
      </c>
      <c r="B3400" s="17" t="str">
        <f>"https://www.instagram.com/"&amp;A3400</f>
        <v>https://www.instagram.com/royalprincessaah</v>
      </c>
      <c r="C3400" s="16"/>
      <c r="D3400" s="15" t="s">
        <v>269</v>
      </c>
      <c r="E3400" s="11" t="str">
        <f ca="1">IF(AND(J3400&lt;&gt;"", O3400&lt;&gt;"", TODAY() &gt; O3400, N3400=""), "포스팅 지연",
IF(N3400&lt;&gt;"", "포스팅 완료",
IF(M3400=TRUE, "시술 완료",
IF(L3400=TRUE, "콘텐츠 가이드 전송",
IF(NOT(ISBLANK(J3400)), "예약 확정",
IF(I3400=TRUE, "구글폼 회신",
IF(H3400=TRUE, "구글폼 전송",
IF(G3400=TRUE, "거절",
IF(F3400=TRUE, "회신 수신",
"태핑 완료 회신대기")))))
))))</f>
        <v>태핑 완료 회신대기</v>
      </c>
      <c r="F3400" s="13" t="b">
        <v>0</v>
      </c>
      <c r="G3400" s="13" t="b">
        <v>0</v>
      </c>
      <c r="H3400" s="13" t="b">
        <v>0</v>
      </c>
      <c r="I3400" s="13" t="b">
        <f>IF(COUNTIF([1]!Form_Responses1[[#All],[Instagram account
(ex. idenel_official - Do not put "@")]], LOWER(A3400)) &gt; 0, TRUE, FALSE)</f>
        <v>0</v>
      </c>
      <c r="J3400" s="14"/>
      <c r="K3400" s="11"/>
      <c r="L3400" s="13" t="b">
        <v>0</v>
      </c>
      <c r="M3400" s="13" t="b">
        <v>0</v>
      </c>
      <c r="N3400" s="11"/>
      <c r="O3400" s="12" t="str">
        <f>IF(ISBLANK(Table1[[#This Row],[예약일(확정)]]),"",Table1[[#This Row],[예약일(확정)]]+7)</f>
        <v/>
      </c>
      <c r="P3400" s="11"/>
      <c r="Q3400" s="11"/>
      <c r="R3400" s="11"/>
      <c r="S3400" s="11"/>
      <c r="T3400" s="11"/>
      <c r="U3400" s="10"/>
    </row>
    <row r="3401" spans="1:21" ht="17">
      <c r="A3401" s="47" t="s">
        <v>403</v>
      </c>
      <c r="B3401" s="26" t="str">
        <f>"https://www.instagram.com/"&amp;A3401</f>
        <v>https://www.instagram.com/irrelevant.jen</v>
      </c>
      <c r="C3401" s="25"/>
      <c r="D3401" s="24" t="s">
        <v>269</v>
      </c>
      <c r="E3401" s="20" t="str">
        <f ca="1">IF(AND(J3401&lt;&gt;"", O3401&lt;&gt;"", TODAY() &gt; O3401, N3401=""), "포스팅 지연",
IF(N3401&lt;&gt;"", "포스팅 완료",
IF(M3401=TRUE, "시술 완료",
IF(L3401=TRUE, "콘텐츠 가이드 전송",
IF(NOT(ISBLANK(J3401)), "예약 확정",
IF(I3401=TRUE, "구글폼 회신",
IF(H3401=TRUE, "구글폼 전송",
IF(G3401=TRUE, "거절",
IF(F3401=TRUE, "회신 수신",
"태핑 완료 회신대기")))))
))))</f>
        <v>태핑 완료 회신대기</v>
      </c>
      <c r="F3401" s="22" t="b">
        <v>0</v>
      </c>
      <c r="G3401" s="22" t="b">
        <v>0</v>
      </c>
      <c r="H3401" s="22" t="b">
        <v>0</v>
      </c>
      <c r="I3401" s="22" t="b">
        <f>IF(COUNTIF([1]!Form_Responses1[[#All],[Instagram account
(ex. idenel_official - Do not put "@")]], LOWER(A3401)) &gt; 0, TRUE, FALSE)</f>
        <v>0</v>
      </c>
      <c r="J3401" s="23"/>
      <c r="K3401" s="20"/>
      <c r="L3401" s="22" t="b">
        <v>0</v>
      </c>
      <c r="M3401" s="22" t="b">
        <v>0</v>
      </c>
      <c r="N3401" s="20"/>
      <c r="O3401" s="21" t="str">
        <f>IF(ISBLANK(Table1[[#This Row],[예약일(확정)]]),"",Table1[[#This Row],[예약일(확정)]]+7)</f>
        <v/>
      </c>
      <c r="P3401" s="20"/>
      <c r="Q3401" s="20"/>
      <c r="R3401" s="20"/>
      <c r="S3401" s="20"/>
      <c r="T3401" s="20"/>
      <c r="U3401" s="19"/>
    </row>
    <row r="3402" spans="1:21" ht="17">
      <c r="A3402" s="46" t="s">
        <v>828</v>
      </c>
      <c r="B3402" s="17" t="str">
        <f>"https://www.instagram.com/"&amp;A3402</f>
        <v>https://www.instagram.com/Itsawiden</v>
      </c>
      <c r="C3402" s="16"/>
      <c r="D3402" s="15" t="s">
        <v>2</v>
      </c>
      <c r="E3402" s="11" t="str">
        <f ca="1">IF(AND(J3402&lt;&gt;"", O3402&lt;&gt;"", TODAY() &gt; O3402, N3402=""), "포스팅 지연",
IF(N3402&lt;&gt;"", "포스팅 완료",
IF(M3402=TRUE, "시술 완료",
IF(L3402=TRUE, "콘텐츠 가이드 전송",
IF(NOT(ISBLANK(J3402)), "예약 확정",
IF(I3402=TRUE, "구글폼 회신",
IF(H3402=TRUE, "구글폼 전송",
IF(G3402=TRUE, "거절",
IF(F3402=TRUE, "회신 수신",
"태핑 완료 회신대기")))))
))))</f>
        <v>포스팅 완료</v>
      </c>
      <c r="F3402" s="13" t="b">
        <v>0</v>
      </c>
      <c r="G3402" s="13" t="b">
        <v>0</v>
      </c>
      <c r="H3402" s="13" t="b">
        <v>0</v>
      </c>
      <c r="I3402" s="13" t="b">
        <f>IF(COUNTIF([1]!Form_Responses1[[#All],[Instagram account
(ex. idenel_official - Do not put "@")]], LOWER(A3402)) &gt; 0, TRUE, FALSE)</f>
        <v>0</v>
      </c>
      <c r="J3402" s="14">
        <v>45894.416666666664</v>
      </c>
      <c r="K3402" s="11" t="s">
        <v>111</v>
      </c>
      <c r="L3402" s="13" t="b">
        <v>1</v>
      </c>
      <c r="M3402" s="13" t="b">
        <v>0</v>
      </c>
      <c r="N3402" s="58" t="s">
        <v>827</v>
      </c>
      <c r="O3402" s="12">
        <f>IF(ISBLANK(Table1[[#This Row],[예약일(확정)]]),"",Table1[[#This Row],[예약일(확정)]]+7)</f>
        <v>45901.416666666664</v>
      </c>
      <c r="P3402" s="11" t="s">
        <v>0</v>
      </c>
      <c r="Q3402" s="11"/>
      <c r="R3402" s="11"/>
      <c r="S3402" s="11"/>
      <c r="T3402" s="11"/>
      <c r="U3402" s="10"/>
    </row>
    <row r="3403" spans="1:21" ht="17">
      <c r="A3403" s="47" t="s">
        <v>826</v>
      </c>
      <c r="B3403" s="26" t="str">
        <f>"https://www.instagram.com/"&amp;A3403</f>
        <v>https://www.instagram.com/leyandrakreiss_</v>
      </c>
      <c r="C3403" s="25"/>
      <c r="D3403" s="24" t="s">
        <v>4</v>
      </c>
      <c r="E3403" s="20" t="str">
        <f ca="1">IF(AND(J3403&lt;&gt;"", O3403&lt;&gt;"", TODAY() &gt; O3403, N3403=""), "포스팅 지연",
IF(N3403&lt;&gt;"", "포스팅 완료",
IF(M3403=TRUE, "시술 완료",
IF(L3403=TRUE, "콘텐츠 가이드 전송",
IF(NOT(ISBLANK(J3403)), "예약 확정",
IF(I3403=TRUE, "구글폼 회신",
IF(H3403=TRUE, "구글폼 전송",
IF(G3403=TRUE, "거절",
IF(F3403=TRUE, "회신 수신",
"태핑 완료 회신대기")))))
))))</f>
        <v>회신 수신</v>
      </c>
      <c r="F3403" s="22" t="b">
        <v>1</v>
      </c>
      <c r="G3403" s="22" t="b">
        <v>0</v>
      </c>
      <c r="H3403" s="22" t="b">
        <v>0</v>
      </c>
      <c r="I3403" s="22" t="b">
        <f>IF(COUNTIF([1]!Form_Responses1[[#All],[Instagram account
(ex. idenel_official - Do not put "@")]], LOWER(A3403)) &gt; 0, TRUE, FALSE)</f>
        <v>0</v>
      </c>
      <c r="J3403" s="23"/>
      <c r="K3403" s="20"/>
      <c r="L3403" s="22" t="b">
        <v>0</v>
      </c>
      <c r="M3403" s="22" t="b">
        <v>0</v>
      </c>
      <c r="N3403" s="20"/>
      <c r="O3403" s="21" t="str">
        <f>IF(ISBLANK(Table1[[#This Row],[예약일(확정)]]),"",Table1[[#This Row],[예약일(확정)]]+7)</f>
        <v/>
      </c>
      <c r="P3403" s="20"/>
      <c r="Q3403" s="20"/>
      <c r="R3403" s="20"/>
      <c r="S3403" s="20"/>
      <c r="T3403" s="20"/>
      <c r="U3403" s="19"/>
    </row>
    <row r="3404" spans="1:21" ht="17">
      <c r="A3404" s="46" t="s">
        <v>825</v>
      </c>
      <c r="B3404" s="17" t="str">
        <f>"https://www.instagram.com/"&amp;A3404</f>
        <v>https://www.instagram.com/asiariolfo</v>
      </c>
      <c r="C3404" s="16"/>
      <c r="D3404" s="15" t="s">
        <v>2</v>
      </c>
      <c r="E3404" s="11" t="str">
        <f ca="1">IF(AND(J3404&lt;&gt;"", O3404&lt;&gt;"", TODAY() &gt; O3404, N3404=""), "포스팅 지연",
IF(N3404&lt;&gt;"", "포스팅 완료",
IF(M3404=TRUE, "시술 완료",
IF(L3404=TRUE, "콘텐츠 가이드 전송",
IF(NOT(ISBLANK(J3404)), "예약 확정",
IF(I3404=TRUE, "구글폼 회신",
IF(H3404=TRUE, "구글폼 전송",
IF(G3404=TRUE, "거절",
IF(F3404=TRUE, "회신 수신",
"태핑 완료 회신대기")))))
))))</f>
        <v>포스팅 지연</v>
      </c>
      <c r="F3404" s="13" t="b">
        <v>0</v>
      </c>
      <c r="G3404" s="13" t="b">
        <v>0</v>
      </c>
      <c r="H3404" s="13" t="b">
        <v>0</v>
      </c>
      <c r="I3404" s="13" t="b">
        <f>IF(COUNTIF([1]!Form_Responses1[[#All],[Instagram account
(ex. idenel_official - Do not put "@")]], LOWER(A3404)) &gt; 0, TRUE, FALSE)</f>
        <v>0</v>
      </c>
      <c r="J3404" s="14">
        <v>45901.666666666664</v>
      </c>
      <c r="K3404" s="11" t="s">
        <v>111</v>
      </c>
      <c r="L3404" s="13" t="b">
        <v>0</v>
      </c>
      <c r="M3404" s="13" t="b">
        <v>0</v>
      </c>
      <c r="N3404" s="11"/>
      <c r="O3404" s="12">
        <f>IF(ISBLANK(Table1[[#This Row],[예약일(확정)]]),"",Table1[[#This Row],[예약일(확정)]]+7)</f>
        <v>45908.666666666664</v>
      </c>
      <c r="P3404" s="11" t="s">
        <v>0</v>
      </c>
      <c r="Q3404" s="11"/>
      <c r="R3404" s="11"/>
      <c r="S3404" s="11"/>
      <c r="T3404" s="11"/>
      <c r="U3404" s="10"/>
    </row>
    <row r="3405" spans="1:21" ht="17">
      <c r="A3405" s="27" t="s">
        <v>824</v>
      </c>
      <c r="B3405" s="55" t="s">
        <v>823</v>
      </c>
      <c r="C3405" s="54"/>
      <c r="D3405" s="24" t="s">
        <v>269</v>
      </c>
      <c r="E3405" s="20" t="str">
        <f ca="1">IF(AND(J3405&lt;&gt;"", O3405&lt;&gt;"", TODAY() &gt; O3405, N3405=""), "포스팅 지연",
IF(N3405&lt;&gt;"", "포스팅 완료",
IF(M3405=TRUE, "시술 완료",
IF(L3405=TRUE, "콘텐츠 가이드 전송",
IF(NOT(ISBLANK(J3405)), "예약 확정",
IF(I3405=TRUE, "구글폼 회신",
IF(H3405=TRUE, "구글폼 전송",
IF(G3405=TRUE, "거절",
IF(F3405=TRUE, "회신 수신",
"태핑 완료 회신대기")))))
))))</f>
        <v>태핑 완료 회신대기</v>
      </c>
      <c r="F3405" s="22" t="b">
        <v>0</v>
      </c>
      <c r="G3405" s="22" t="b">
        <v>0</v>
      </c>
      <c r="H3405" s="22" t="b">
        <v>0</v>
      </c>
      <c r="I3405" s="22" t="b">
        <f>IF(COUNTIF([1]!Form_Responses1[[#All],[Instagram account
(ex. idenel_official - Do not put "@")]], LOWER(A3405)) &gt; 0, TRUE, FALSE)</f>
        <v>0</v>
      </c>
      <c r="J3405" s="23"/>
      <c r="K3405" s="20"/>
      <c r="L3405" s="22" t="b">
        <v>0</v>
      </c>
      <c r="M3405" s="22" t="b">
        <v>0</v>
      </c>
      <c r="N3405" s="20"/>
      <c r="O3405" s="21" t="str">
        <f>IF(ISBLANK(Table1[[#This Row],[예약일(확정)]]),"",Table1[[#This Row],[예약일(확정)]]+7)</f>
        <v/>
      </c>
      <c r="P3405" s="20"/>
      <c r="Q3405" s="20"/>
      <c r="R3405" s="20"/>
      <c r="S3405" s="20"/>
      <c r="T3405" s="20"/>
      <c r="U3405" s="19"/>
    </row>
    <row r="3406" spans="1:21" ht="17">
      <c r="A3406" s="18" t="s">
        <v>822</v>
      </c>
      <c r="B3406" s="57" t="s">
        <v>821</v>
      </c>
      <c r="C3406" s="56"/>
      <c r="D3406" s="15" t="s">
        <v>269</v>
      </c>
      <c r="E3406" s="11" t="str">
        <f ca="1">IF(AND(J3406&lt;&gt;"", O3406&lt;&gt;"", TODAY() &gt; O3406, N3406=""), "포스팅 지연",
IF(N3406&lt;&gt;"", "포스팅 완료",
IF(M3406=TRUE, "시술 완료",
IF(L3406=TRUE, "콘텐츠 가이드 전송",
IF(NOT(ISBLANK(J3406)), "예약 확정",
IF(I3406=TRUE, "구글폼 회신",
IF(H3406=TRUE, "구글폼 전송",
IF(G3406=TRUE, "거절",
IF(F3406=TRUE, "회신 수신",
"태핑 완료 회신대기")))))
))))</f>
        <v>회신 수신</v>
      </c>
      <c r="F3406" s="13" t="b">
        <v>1</v>
      </c>
      <c r="G3406" s="13" t="b">
        <v>0</v>
      </c>
      <c r="H3406" s="13" t="b">
        <v>0</v>
      </c>
      <c r="I3406" s="13" t="b">
        <f>IF(COUNTIF([1]!Form_Responses1[[#All],[Instagram account
(ex. idenel_official - Do not put "@")]], LOWER(A3406)) &gt; 0, TRUE, FALSE)</f>
        <v>0</v>
      </c>
      <c r="J3406" s="14"/>
      <c r="K3406" s="11"/>
      <c r="L3406" s="13" t="b">
        <v>0</v>
      </c>
      <c r="M3406" s="13" t="b">
        <v>0</v>
      </c>
      <c r="N3406" s="11"/>
      <c r="O3406" s="12" t="str">
        <f>IF(ISBLANK(Table1[[#This Row],[예약일(확정)]]),"",Table1[[#This Row],[예약일(확정)]]+7)</f>
        <v/>
      </c>
      <c r="P3406" s="11"/>
      <c r="Q3406" s="11"/>
      <c r="R3406" s="11"/>
      <c r="S3406" s="11"/>
      <c r="T3406" s="11"/>
      <c r="U3406" s="10"/>
    </row>
    <row r="3407" spans="1:21" ht="17">
      <c r="A3407" s="27" t="s">
        <v>820</v>
      </c>
      <c r="B3407" s="55" t="s">
        <v>819</v>
      </c>
      <c r="C3407" s="54"/>
      <c r="D3407" s="24" t="s">
        <v>269</v>
      </c>
      <c r="E3407" s="20" t="str">
        <f ca="1">IF(AND(J3407&lt;&gt;"", O3407&lt;&gt;"", TODAY() &gt; O3407, N3407=""), "포스팅 지연",
IF(N3407&lt;&gt;"", "포스팅 완료",
IF(M3407=TRUE, "시술 완료",
IF(L3407=TRUE, "콘텐츠 가이드 전송",
IF(NOT(ISBLANK(J3407)), "예약 확정",
IF(I3407=TRUE, "구글폼 회신",
IF(H3407=TRUE, "구글폼 전송",
IF(G3407=TRUE, "거절",
IF(F3407=TRUE, "회신 수신",
"태핑 완료 회신대기")))))
))))</f>
        <v>회신 수신</v>
      </c>
      <c r="F3407" s="22" t="b">
        <v>1</v>
      </c>
      <c r="G3407" s="22" t="b">
        <v>0</v>
      </c>
      <c r="H3407" s="22" t="b">
        <v>0</v>
      </c>
      <c r="I3407" s="22" t="b">
        <f>IF(COUNTIF([1]!Form_Responses1[[#All],[Instagram account
(ex. idenel_official - Do not put "@")]], LOWER(A3407)) &gt; 0, TRUE, FALSE)</f>
        <v>0</v>
      </c>
      <c r="J3407" s="23"/>
      <c r="K3407" s="20"/>
      <c r="L3407" s="22" t="b">
        <v>0</v>
      </c>
      <c r="M3407" s="22" t="b">
        <v>0</v>
      </c>
      <c r="N3407" s="20"/>
      <c r="O3407" s="21" t="str">
        <f>IF(ISBLANK(Table1[[#This Row],[예약일(확정)]]),"",Table1[[#This Row],[예약일(확정)]]+7)</f>
        <v/>
      </c>
      <c r="P3407" s="20"/>
      <c r="Q3407" s="20"/>
      <c r="R3407" s="20"/>
      <c r="S3407" s="20"/>
      <c r="T3407" s="20"/>
      <c r="U3407" s="19"/>
    </row>
    <row r="3408" spans="1:21" ht="17">
      <c r="A3408" s="18" t="s">
        <v>818</v>
      </c>
      <c r="B3408" s="57" t="s">
        <v>817</v>
      </c>
      <c r="C3408" s="56"/>
      <c r="D3408" s="15" t="s">
        <v>269</v>
      </c>
      <c r="E3408" s="11" t="str">
        <f ca="1">IF(AND(J3408&lt;&gt;"", O3408&lt;&gt;"", TODAY() &gt; O3408, N3408=""), "포스팅 지연",
IF(N3408&lt;&gt;"", "포스팅 완료",
IF(M3408=TRUE, "시술 완료",
IF(L3408=TRUE, "콘텐츠 가이드 전송",
IF(NOT(ISBLANK(J3408)), "예약 확정",
IF(I3408=TRUE, "구글폼 회신",
IF(H3408=TRUE, "구글폼 전송",
IF(G3408=TRUE, "거절",
IF(F3408=TRUE, "회신 수신",
"태핑 완료 회신대기")))))
))))</f>
        <v>태핑 완료 회신대기</v>
      </c>
      <c r="F3408" s="13" t="b">
        <v>0</v>
      </c>
      <c r="G3408" s="13" t="b">
        <v>0</v>
      </c>
      <c r="H3408" s="13" t="b">
        <v>0</v>
      </c>
      <c r="I3408" s="13" t="b">
        <f>IF(COUNTIF([1]!Form_Responses1[[#All],[Instagram account
(ex. idenel_official - Do not put "@")]], LOWER(A3408)) &gt; 0, TRUE, FALSE)</f>
        <v>0</v>
      </c>
      <c r="J3408" s="14"/>
      <c r="K3408" s="11"/>
      <c r="L3408" s="13" t="b">
        <v>0</v>
      </c>
      <c r="M3408" s="13" t="b">
        <v>0</v>
      </c>
      <c r="N3408" s="11"/>
      <c r="O3408" s="12" t="str">
        <f>IF(ISBLANK(Table1[[#This Row],[예약일(확정)]]),"",Table1[[#This Row],[예약일(확정)]]+7)</f>
        <v/>
      </c>
      <c r="P3408" s="11"/>
      <c r="Q3408" s="11"/>
      <c r="R3408" s="11"/>
      <c r="S3408" s="11"/>
      <c r="T3408" s="11"/>
      <c r="U3408" s="10"/>
    </row>
    <row r="3409" spans="1:21" ht="17">
      <c r="A3409" s="27" t="s">
        <v>816</v>
      </c>
      <c r="B3409" s="55" t="s">
        <v>815</v>
      </c>
      <c r="C3409" s="54"/>
      <c r="D3409" s="24" t="s">
        <v>269</v>
      </c>
      <c r="E3409" s="20" t="str">
        <f ca="1">IF(AND(J3409&lt;&gt;"", O3409&lt;&gt;"", TODAY() &gt; O3409, N3409=""), "포스팅 지연",
IF(N3409&lt;&gt;"", "포스팅 완료",
IF(M3409=TRUE, "시술 완료",
IF(L3409=TRUE, "콘텐츠 가이드 전송",
IF(NOT(ISBLANK(J3409)), "예약 확정",
IF(I3409=TRUE, "구글폼 회신",
IF(H3409=TRUE, "구글폼 전송",
IF(G3409=TRUE, "거절",
IF(F3409=TRUE, "회신 수신",
"태핑 완료 회신대기")))))
))))</f>
        <v>콘텐츠 가이드 전송</v>
      </c>
      <c r="F3409" s="22" t="b">
        <v>1</v>
      </c>
      <c r="G3409" s="22" t="b">
        <v>0</v>
      </c>
      <c r="H3409" s="22" t="b">
        <v>1</v>
      </c>
      <c r="I3409" s="22" t="b">
        <f>IF(COUNTIF([1]!Form_Responses1[[#All],[Instagram account
(ex. idenel_official - Do not put "@")]], LOWER(A3409)) &gt; 0, TRUE, FALSE)</f>
        <v>0</v>
      </c>
      <c r="J3409" s="23">
        <v>45915.416666666664</v>
      </c>
      <c r="K3409" s="20" t="s">
        <v>111</v>
      </c>
      <c r="L3409" s="22" t="b">
        <v>1</v>
      </c>
      <c r="M3409" s="22" t="b">
        <v>0</v>
      </c>
      <c r="N3409" s="20"/>
      <c r="O3409" s="21">
        <f>IF(ISBLANK(Table1[[#This Row],[예약일(확정)]]),"",Table1[[#This Row],[예약일(확정)]]+7)</f>
        <v>45922.416666666664</v>
      </c>
      <c r="P3409" s="20" t="s">
        <v>0</v>
      </c>
      <c r="Q3409" s="20"/>
      <c r="R3409" s="20"/>
      <c r="S3409" s="20"/>
      <c r="T3409" s="20"/>
      <c r="U3409" s="19"/>
    </row>
    <row r="3410" spans="1:21" ht="17">
      <c r="A3410" s="18" t="s">
        <v>814</v>
      </c>
      <c r="B3410" s="57" t="s">
        <v>813</v>
      </c>
      <c r="C3410" s="56"/>
      <c r="D3410" s="15" t="s">
        <v>269</v>
      </c>
      <c r="E3410" s="11" t="str">
        <f ca="1">IF(AND(J3410&lt;&gt;"", O3410&lt;&gt;"", TODAY() &gt; O3410, N3410=""), "포스팅 지연",
IF(N3410&lt;&gt;"", "포스팅 완료",
IF(M3410=TRUE, "시술 완료",
IF(L3410=TRUE, "콘텐츠 가이드 전송",
IF(NOT(ISBLANK(J3410)), "예약 확정",
IF(I3410=TRUE, "구글폼 회신",
IF(H3410=TRUE, "구글폼 전송",
IF(G3410=TRUE, "거절",
IF(F3410=TRUE, "회신 수신",
"태핑 완료 회신대기")))))
))))</f>
        <v>회신 수신</v>
      </c>
      <c r="F3410" s="13" t="b">
        <v>1</v>
      </c>
      <c r="G3410" s="13" t="b">
        <v>0</v>
      </c>
      <c r="H3410" s="13" t="b">
        <v>0</v>
      </c>
      <c r="I3410" s="13" t="b">
        <f>IF(COUNTIF([1]!Form_Responses1[[#All],[Instagram account
(ex. idenel_official - Do not put "@")]], LOWER(A3410)) &gt; 0, TRUE, FALSE)</f>
        <v>0</v>
      </c>
      <c r="J3410" s="14"/>
      <c r="K3410" s="11"/>
      <c r="L3410" s="13" t="b">
        <v>0</v>
      </c>
      <c r="M3410" s="13" t="b">
        <v>0</v>
      </c>
      <c r="N3410" s="11"/>
      <c r="O3410" s="12" t="str">
        <f>IF(ISBLANK(Table1[[#This Row],[예약일(확정)]]),"",Table1[[#This Row],[예약일(확정)]]+7)</f>
        <v/>
      </c>
      <c r="P3410" s="11"/>
      <c r="Q3410" s="11"/>
      <c r="R3410" s="11"/>
      <c r="S3410" s="11"/>
      <c r="T3410" s="11"/>
      <c r="U3410" s="10"/>
    </row>
    <row r="3411" spans="1:21" ht="17">
      <c r="A3411" s="27" t="s">
        <v>812</v>
      </c>
      <c r="B3411" s="55" t="s">
        <v>811</v>
      </c>
      <c r="C3411" s="54"/>
      <c r="D3411" s="24" t="s">
        <v>269</v>
      </c>
      <c r="E3411" s="20" t="str">
        <f ca="1">IF(AND(J3411&lt;&gt;"", O3411&lt;&gt;"", TODAY() &gt; O3411, N3411=""), "포스팅 지연",
IF(N3411&lt;&gt;"", "포스팅 완료",
IF(M3411=TRUE, "시술 완료",
IF(L3411=TRUE, "콘텐츠 가이드 전송",
IF(NOT(ISBLANK(J3411)), "예약 확정",
IF(I3411=TRUE, "구글폼 회신",
IF(H3411=TRUE, "구글폼 전송",
IF(G3411=TRUE, "거절",
IF(F3411=TRUE, "회신 수신",
"태핑 완료 회신대기")))))
))))</f>
        <v>태핑 완료 회신대기</v>
      </c>
      <c r="F3411" s="22" t="b">
        <v>0</v>
      </c>
      <c r="G3411" s="22" t="b">
        <v>0</v>
      </c>
      <c r="H3411" s="22" t="b">
        <v>0</v>
      </c>
      <c r="I3411" s="22" t="b">
        <f>IF(COUNTIF([1]!Form_Responses1[[#All],[Instagram account
(ex. idenel_official - Do not put "@")]], LOWER(A3411)) &gt; 0, TRUE, FALSE)</f>
        <v>0</v>
      </c>
      <c r="J3411" s="23"/>
      <c r="K3411" s="20"/>
      <c r="L3411" s="22" t="b">
        <v>0</v>
      </c>
      <c r="M3411" s="22" t="b">
        <v>0</v>
      </c>
      <c r="N3411" s="20"/>
      <c r="O3411" s="21" t="str">
        <f>IF(ISBLANK(Table1[[#This Row],[예약일(확정)]]),"",Table1[[#This Row],[예약일(확정)]]+7)</f>
        <v/>
      </c>
      <c r="P3411" s="20"/>
      <c r="Q3411" s="20"/>
      <c r="R3411" s="20"/>
      <c r="S3411" s="20"/>
      <c r="T3411" s="20"/>
      <c r="U3411" s="19"/>
    </row>
    <row r="3412" spans="1:21" ht="17">
      <c r="A3412" s="18" t="s">
        <v>810</v>
      </c>
      <c r="B3412" s="57" t="s">
        <v>809</v>
      </c>
      <c r="C3412" s="56"/>
      <c r="D3412" s="15" t="s">
        <v>269</v>
      </c>
      <c r="E3412" s="11" t="str">
        <f ca="1">IF(AND(J3412&lt;&gt;"", O3412&lt;&gt;"", TODAY() &gt; O3412, N3412=""), "포스팅 지연",
IF(N3412&lt;&gt;"", "포스팅 완료",
IF(M3412=TRUE, "시술 완료",
IF(L3412=TRUE, "콘텐츠 가이드 전송",
IF(NOT(ISBLANK(J3412)), "예약 확정",
IF(I3412=TRUE, "구글폼 회신",
IF(H3412=TRUE, "구글폼 전송",
IF(G3412=TRUE, "거절",
IF(F3412=TRUE, "회신 수신",
"태핑 완료 회신대기")))))
))))</f>
        <v>태핑 완료 회신대기</v>
      </c>
      <c r="F3412" s="13" t="b">
        <v>0</v>
      </c>
      <c r="G3412" s="13" t="b">
        <v>0</v>
      </c>
      <c r="H3412" s="13" t="b">
        <v>0</v>
      </c>
      <c r="I3412" s="13" t="b">
        <f>IF(COUNTIF([1]!Form_Responses1[[#All],[Instagram account
(ex. idenel_official - Do not put "@")]], LOWER(A3412)) &gt; 0, TRUE, FALSE)</f>
        <v>0</v>
      </c>
      <c r="J3412" s="14"/>
      <c r="K3412" s="11"/>
      <c r="L3412" s="13" t="b">
        <v>0</v>
      </c>
      <c r="M3412" s="13" t="b">
        <v>0</v>
      </c>
      <c r="N3412" s="11"/>
      <c r="O3412" s="12" t="str">
        <f>IF(ISBLANK(Table1[[#This Row],[예약일(확정)]]),"",Table1[[#This Row],[예약일(확정)]]+7)</f>
        <v/>
      </c>
      <c r="P3412" s="11"/>
      <c r="Q3412" s="11"/>
      <c r="R3412" s="11"/>
      <c r="S3412" s="11"/>
      <c r="T3412" s="11"/>
      <c r="U3412" s="10"/>
    </row>
    <row r="3413" spans="1:21" ht="17">
      <c r="A3413" s="27" t="s">
        <v>808</v>
      </c>
      <c r="B3413" s="55" t="s">
        <v>807</v>
      </c>
      <c r="C3413" s="54"/>
      <c r="D3413" s="24" t="s">
        <v>269</v>
      </c>
      <c r="E3413" s="20" t="str">
        <f ca="1">IF(AND(J3413&lt;&gt;"", O3413&lt;&gt;"", TODAY() &gt; O3413, N3413=""), "포스팅 지연",
IF(N3413&lt;&gt;"", "포스팅 완료",
IF(M3413=TRUE, "시술 완료",
IF(L3413=TRUE, "콘텐츠 가이드 전송",
IF(NOT(ISBLANK(J3413)), "예약 확정",
IF(I3413=TRUE, "구글폼 회신",
IF(H3413=TRUE, "구글폼 전송",
IF(G3413=TRUE, "거절",
IF(F3413=TRUE, "회신 수신",
"태핑 완료 회신대기")))))
))))</f>
        <v>태핑 완료 회신대기</v>
      </c>
      <c r="F3413" s="22" t="b">
        <v>0</v>
      </c>
      <c r="G3413" s="22" t="b">
        <v>0</v>
      </c>
      <c r="H3413" s="22" t="b">
        <v>0</v>
      </c>
      <c r="I3413" s="22" t="b">
        <f>IF(COUNTIF([1]!Form_Responses1[[#All],[Instagram account
(ex. idenel_official - Do not put "@")]], LOWER(A3413)) &gt; 0, TRUE, FALSE)</f>
        <v>0</v>
      </c>
      <c r="J3413" s="23"/>
      <c r="K3413" s="20"/>
      <c r="L3413" s="22" t="b">
        <v>0</v>
      </c>
      <c r="M3413" s="22" t="b">
        <v>0</v>
      </c>
      <c r="N3413" s="20"/>
      <c r="O3413" s="21" t="str">
        <f>IF(ISBLANK(Table1[[#This Row],[예약일(확정)]]),"",Table1[[#This Row],[예약일(확정)]]+7)</f>
        <v/>
      </c>
      <c r="P3413" s="20"/>
      <c r="Q3413" s="20"/>
      <c r="R3413" s="20"/>
      <c r="S3413" s="20"/>
      <c r="T3413" s="20"/>
      <c r="U3413" s="19"/>
    </row>
    <row r="3414" spans="1:21" ht="17">
      <c r="A3414" s="18" t="s">
        <v>806</v>
      </c>
      <c r="B3414" s="57" t="s">
        <v>805</v>
      </c>
      <c r="C3414" s="56"/>
      <c r="D3414" s="15" t="s">
        <v>269</v>
      </c>
      <c r="E3414" s="11" t="str">
        <f ca="1">IF(AND(J3414&lt;&gt;"", O3414&lt;&gt;"", TODAY() &gt; O3414, N3414=""), "포스팅 지연",
IF(N3414&lt;&gt;"", "포스팅 완료",
IF(M3414=TRUE, "시술 완료",
IF(L3414=TRUE, "콘텐츠 가이드 전송",
IF(NOT(ISBLANK(J3414)), "예약 확정",
IF(I3414=TRUE, "구글폼 회신",
IF(H3414=TRUE, "구글폼 전송",
IF(G3414=TRUE, "거절",
IF(F3414=TRUE, "회신 수신",
"태핑 완료 회신대기")))))
))))</f>
        <v>태핑 완료 회신대기</v>
      </c>
      <c r="F3414" s="13" t="b">
        <v>0</v>
      </c>
      <c r="G3414" s="13" t="b">
        <v>0</v>
      </c>
      <c r="H3414" s="13" t="b">
        <v>0</v>
      </c>
      <c r="I3414" s="13" t="b">
        <f>IF(COUNTIF([1]!Form_Responses1[[#All],[Instagram account
(ex. idenel_official - Do not put "@")]], LOWER(A3414)) &gt; 0, TRUE, FALSE)</f>
        <v>0</v>
      </c>
      <c r="J3414" s="14"/>
      <c r="K3414" s="11"/>
      <c r="L3414" s="13" t="b">
        <v>0</v>
      </c>
      <c r="M3414" s="13" t="b">
        <v>0</v>
      </c>
      <c r="N3414" s="11"/>
      <c r="O3414" s="12" t="str">
        <f>IF(ISBLANK(Table1[[#This Row],[예약일(확정)]]),"",Table1[[#This Row],[예약일(확정)]]+7)</f>
        <v/>
      </c>
      <c r="P3414" s="11"/>
      <c r="Q3414" s="11"/>
      <c r="R3414" s="11"/>
      <c r="S3414" s="11"/>
      <c r="T3414" s="11"/>
      <c r="U3414" s="10"/>
    </row>
    <row r="3415" spans="1:21" ht="17">
      <c r="A3415" s="27" t="s">
        <v>804</v>
      </c>
      <c r="B3415" s="55" t="s">
        <v>803</v>
      </c>
      <c r="C3415" s="54"/>
      <c r="D3415" s="24" t="s">
        <v>269</v>
      </c>
      <c r="E3415" s="20" t="str">
        <f ca="1">IF(AND(J3415&lt;&gt;"", O3415&lt;&gt;"", TODAY() &gt; O3415, N3415=""), "포스팅 지연",
IF(N3415&lt;&gt;"", "포스팅 완료",
IF(M3415=TRUE, "시술 완료",
IF(L3415=TRUE, "콘텐츠 가이드 전송",
IF(NOT(ISBLANK(J3415)), "예약 확정",
IF(I3415=TRUE, "구글폼 회신",
IF(H3415=TRUE, "구글폼 전송",
IF(G3415=TRUE, "거절",
IF(F3415=TRUE, "회신 수신",
"태핑 완료 회신대기")))))
))))</f>
        <v>태핑 완료 회신대기</v>
      </c>
      <c r="F3415" s="22" t="b">
        <v>0</v>
      </c>
      <c r="G3415" s="22" t="b">
        <v>0</v>
      </c>
      <c r="H3415" s="22" t="b">
        <v>0</v>
      </c>
      <c r="I3415" s="22" t="b">
        <f>IF(COUNTIF([1]!Form_Responses1[[#All],[Instagram account
(ex. idenel_official - Do not put "@")]], LOWER(A3415)) &gt; 0, TRUE, FALSE)</f>
        <v>0</v>
      </c>
      <c r="J3415" s="23"/>
      <c r="K3415" s="20"/>
      <c r="L3415" s="22" t="b">
        <v>0</v>
      </c>
      <c r="M3415" s="22" t="b">
        <v>0</v>
      </c>
      <c r="N3415" s="20"/>
      <c r="O3415" s="21" t="str">
        <f>IF(ISBLANK(Table1[[#This Row],[예약일(확정)]]),"",Table1[[#This Row],[예약일(확정)]]+7)</f>
        <v/>
      </c>
      <c r="P3415" s="20"/>
      <c r="Q3415" s="20"/>
      <c r="R3415" s="20"/>
      <c r="S3415" s="20"/>
      <c r="T3415" s="20"/>
      <c r="U3415" s="19"/>
    </row>
    <row r="3416" spans="1:21" ht="17">
      <c r="A3416" s="18" t="s">
        <v>802</v>
      </c>
      <c r="B3416" s="57" t="s">
        <v>801</v>
      </c>
      <c r="C3416" s="56"/>
      <c r="D3416" s="15" t="s">
        <v>269</v>
      </c>
      <c r="E3416" s="11" t="str">
        <f ca="1">IF(AND(J3416&lt;&gt;"", O3416&lt;&gt;"", TODAY() &gt; O3416, N3416=""), "포스팅 지연",
IF(N3416&lt;&gt;"", "포스팅 완료",
IF(M3416=TRUE, "시술 완료",
IF(L3416=TRUE, "콘텐츠 가이드 전송",
IF(NOT(ISBLANK(J3416)), "예약 확정",
IF(I3416=TRUE, "구글폼 회신",
IF(H3416=TRUE, "구글폼 전송",
IF(G3416=TRUE, "거절",
IF(F3416=TRUE, "회신 수신",
"태핑 완료 회신대기")))))
))))</f>
        <v>회신 수신</v>
      </c>
      <c r="F3416" s="13" t="b">
        <v>1</v>
      </c>
      <c r="G3416" s="13" t="b">
        <v>0</v>
      </c>
      <c r="H3416" s="13" t="b">
        <v>0</v>
      </c>
      <c r="I3416" s="13" t="b">
        <f>IF(COUNTIF([1]!Form_Responses1[[#All],[Instagram account
(ex. idenel_official - Do not put "@")]], LOWER(A3416)) &gt; 0, TRUE, FALSE)</f>
        <v>0</v>
      </c>
      <c r="J3416" s="14"/>
      <c r="K3416" s="11"/>
      <c r="L3416" s="13" t="b">
        <v>0</v>
      </c>
      <c r="M3416" s="13" t="b">
        <v>0</v>
      </c>
      <c r="N3416" s="11"/>
      <c r="O3416" s="12" t="str">
        <f>IF(ISBLANK(Table1[[#This Row],[예약일(확정)]]),"",Table1[[#This Row],[예약일(확정)]]+7)</f>
        <v/>
      </c>
      <c r="P3416" s="11"/>
      <c r="Q3416" s="11"/>
      <c r="R3416" s="11"/>
      <c r="S3416" s="11"/>
      <c r="T3416" s="11"/>
      <c r="U3416" s="10"/>
    </row>
    <row r="3417" spans="1:21" ht="17">
      <c r="A3417" s="27" t="s">
        <v>800</v>
      </c>
      <c r="B3417" s="55" t="s">
        <v>799</v>
      </c>
      <c r="C3417" s="54"/>
      <c r="D3417" s="24" t="s">
        <v>269</v>
      </c>
      <c r="E3417" s="20" t="str">
        <f ca="1">IF(AND(J3417&lt;&gt;"", O3417&lt;&gt;"", TODAY() &gt; O3417, N3417=""), "포스팅 지연",
IF(N3417&lt;&gt;"", "포스팅 완료",
IF(M3417=TRUE, "시술 완료",
IF(L3417=TRUE, "콘텐츠 가이드 전송",
IF(NOT(ISBLANK(J3417)), "예약 확정",
IF(I3417=TRUE, "구글폼 회신",
IF(H3417=TRUE, "구글폼 전송",
IF(G3417=TRUE, "거절",
IF(F3417=TRUE, "회신 수신",
"태핑 완료 회신대기")))))
))))</f>
        <v>태핑 완료 회신대기</v>
      </c>
      <c r="F3417" s="22" t="b">
        <v>0</v>
      </c>
      <c r="G3417" s="22" t="b">
        <v>0</v>
      </c>
      <c r="H3417" s="22" t="b">
        <v>0</v>
      </c>
      <c r="I3417" s="22" t="b">
        <f>IF(COUNTIF([1]!Form_Responses1[[#All],[Instagram account
(ex. idenel_official - Do not put "@")]], LOWER(A3417)) &gt; 0, TRUE, FALSE)</f>
        <v>0</v>
      </c>
      <c r="J3417" s="23"/>
      <c r="K3417" s="20"/>
      <c r="L3417" s="22" t="b">
        <v>0</v>
      </c>
      <c r="M3417" s="22" t="b">
        <v>0</v>
      </c>
      <c r="N3417" s="20"/>
      <c r="O3417" s="21" t="str">
        <f>IF(ISBLANK(Table1[[#This Row],[예약일(확정)]]),"",Table1[[#This Row],[예약일(확정)]]+7)</f>
        <v/>
      </c>
      <c r="P3417" s="20"/>
      <c r="Q3417" s="20"/>
      <c r="R3417" s="20"/>
      <c r="S3417" s="20"/>
      <c r="T3417" s="20"/>
      <c r="U3417" s="19"/>
    </row>
    <row r="3418" spans="1:21" ht="17">
      <c r="A3418" s="18" t="s">
        <v>798</v>
      </c>
      <c r="B3418" s="57" t="s">
        <v>797</v>
      </c>
      <c r="C3418" s="56"/>
      <c r="D3418" s="15" t="s">
        <v>269</v>
      </c>
      <c r="E3418" s="11" t="str">
        <f ca="1">IF(AND(J3418&lt;&gt;"", O3418&lt;&gt;"", TODAY() &gt; O3418, N3418=""), "포스팅 지연",
IF(N3418&lt;&gt;"", "포스팅 완료",
IF(M3418=TRUE, "시술 완료",
IF(L3418=TRUE, "콘텐츠 가이드 전송",
IF(NOT(ISBLANK(J3418)), "예약 확정",
IF(I3418=TRUE, "구글폼 회신",
IF(H3418=TRUE, "구글폼 전송",
IF(G3418=TRUE, "거절",
IF(F3418=TRUE, "회신 수신",
"태핑 완료 회신대기")))))
))))</f>
        <v>회신 수신</v>
      </c>
      <c r="F3418" s="13" t="b">
        <v>1</v>
      </c>
      <c r="G3418" s="13" t="b">
        <v>0</v>
      </c>
      <c r="H3418" s="13" t="b">
        <v>0</v>
      </c>
      <c r="I3418" s="13" t="b">
        <f>IF(COUNTIF([1]!Form_Responses1[[#All],[Instagram account
(ex. idenel_official - Do not put "@")]], LOWER(A3418)) &gt; 0, TRUE, FALSE)</f>
        <v>0</v>
      </c>
      <c r="J3418" s="14"/>
      <c r="K3418" s="11"/>
      <c r="L3418" s="13" t="b">
        <v>0</v>
      </c>
      <c r="M3418" s="13" t="b">
        <v>0</v>
      </c>
      <c r="N3418" s="11"/>
      <c r="O3418" s="12" t="str">
        <f>IF(ISBLANK(Table1[[#This Row],[예약일(확정)]]),"",Table1[[#This Row],[예약일(확정)]]+7)</f>
        <v/>
      </c>
      <c r="P3418" s="11"/>
      <c r="Q3418" s="11"/>
      <c r="R3418" s="11"/>
      <c r="S3418" s="11"/>
      <c r="T3418" s="11"/>
      <c r="U3418" s="10"/>
    </row>
    <row r="3419" spans="1:21" ht="17">
      <c r="A3419" s="27" t="s">
        <v>796</v>
      </c>
      <c r="B3419" s="55" t="s">
        <v>795</v>
      </c>
      <c r="C3419" s="54"/>
      <c r="D3419" s="24" t="s">
        <v>269</v>
      </c>
      <c r="E3419" s="20" t="str">
        <f ca="1">IF(AND(J3419&lt;&gt;"", O3419&lt;&gt;"", TODAY() &gt; O3419, N3419=""), "포스팅 지연",
IF(N3419&lt;&gt;"", "포스팅 완료",
IF(M3419=TRUE, "시술 완료",
IF(L3419=TRUE, "콘텐츠 가이드 전송",
IF(NOT(ISBLANK(J3419)), "예약 확정",
IF(I3419=TRUE, "구글폼 회신",
IF(H3419=TRUE, "구글폼 전송",
IF(G3419=TRUE, "거절",
IF(F3419=TRUE, "회신 수신",
"태핑 완료 회신대기")))))
))))</f>
        <v>태핑 완료 회신대기</v>
      </c>
      <c r="F3419" s="22" t="b">
        <v>0</v>
      </c>
      <c r="G3419" s="22" t="b">
        <v>0</v>
      </c>
      <c r="H3419" s="22" t="b">
        <v>0</v>
      </c>
      <c r="I3419" s="22" t="b">
        <f>IF(COUNTIF([1]!Form_Responses1[[#All],[Instagram account
(ex. idenel_official - Do not put "@")]], LOWER(A3419)) &gt; 0, TRUE, FALSE)</f>
        <v>0</v>
      </c>
      <c r="J3419" s="23"/>
      <c r="K3419" s="20"/>
      <c r="L3419" s="22" t="b">
        <v>0</v>
      </c>
      <c r="M3419" s="22" t="b">
        <v>0</v>
      </c>
      <c r="N3419" s="20"/>
      <c r="O3419" s="21" t="str">
        <f>IF(ISBLANK(Table1[[#This Row],[예약일(확정)]]),"",Table1[[#This Row],[예약일(확정)]]+7)</f>
        <v/>
      </c>
      <c r="P3419" s="20"/>
      <c r="Q3419" s="20"/>
      <c r="R3419" s="20"/>
      <c r="S3419" s="20"/>
      <c r="T3419" s="20"/>
      <c r="U3419" s="19"/>
    </row>
    <row r="3420" spans="1:21" ht="17">
      <c r="A3420" s="18" t="s">
        <v>794</v>
      </c>
      <c r="B3420" s="57" t="s">
        <v>793</v>
      </c>
      <c r="C3420" s="56"/>
      <c r="D3420" s="15" t="s">
        <v>269</v>
      </c>
      <c r="E3420" s="11" t="str">
        <f ca="1">IF(AND(J3420&lt;&gt;"", O3420&lt;&gt;"", TODAY() &gt; O3420, N3420=""), "포스팅 지연",
IF(N3420&lt;&gt;"", "포스팅 완료",
IF(M3420=TRUE, "시술 완료",
IF(L3420=TRUE, "콘텐츠 가이드 전송",
IF(NOT(ISBLANK(J3420)), "예약 확정",
IF(I3420=TRUE, "구글폼 회신",
IF(H3420=TRUE, "구글폼 전송",
IF(G3420=TRUE, "거절",
IF(F3420=TRUE, "회신 수신",
"태핑 완료 회신대기")))))
))))</f>
        <v>구글폼 전송</v>
      </c>
      <c r="F3420" s="13" t="b">
        <v>1</v>
      </c>
      <c r="G3420" s="13" t="b">
        <v>0</v>
      </c>
      <c r="H3420" s="13" t="b">
        <v>1</v>
      </c>
      <c r="I3420" s="13" t="b">
        <f>IF(COUNTIF([1]!Form_Responses1[[#All],[Instagram account
(ex. idenel_official - Do not put "@")]], LOWER(A3420)) &gt; 0, TRUE, FALSE)</f>
        <v>0</v>
      </c>
      <c r="J3420" s="14"/>
      <c r="K3420" s="11"/>
      <c r="L3420" s="13" t="b">
        <v>0</v>
      </c>
      <c r="M3420" s="13" t="b">
        <v>0</v>
      </c>
      <c r="N3420" s="11"/>
      <c r="O3420" s="12" t="str">
        <f>IF(ISBLANK(Table1[[#This Row],[예약일(확정)]]),"",Table1[[#This Row],[예약일(확정)]]+7)</f>
        <v/>
      </c>
      <c r="P3420" s="11"/>
      <c r="Q3420" s="11"/>
      <c r="R3420" s="11"/>
      <c r="S3420" s="11"/>
      <c r="T3420" s="11"/>
      <c r="U3420" s="10"/>
    </row>
    <row r="3421" spans="1:21" ht="17">
      <c r="A3421" s="27" t="s">
        <v>792</v>
      </c>
      <c r="B3421" s="55" t="s">
        <v>791</v>
      </c>
      <c r="C3421" s="54"/>
      <c r="D3421" s="24" t="s">
        <v>269</v>
      </c>
      <c r="E3421" s="20" t="str">
        <f ca="1">IF(AND(J3421&lt;&gt;"", O3421&lt;&gt;"", TODAY() &gt; O3421, N3421=""), "포스팅 지연",
IF(N3421&lt;&gt;"", "포스팅 완료",
IF(M3421=TRUE, "시술 완료",
IF(L3421=TRUE, "콘텐츠 가이드 전송",
IF(NOT(ISBLANK(J3421)), "예약 확정",
IF(I3421=TRUE, "구글폼 회신",
IF(H3421=TRUE, "구글폼 전송",
IF(G3421=TRUE, "거절",
IF(F3421=TRUE, "회신 수신",
"태핑 완료 회신대기")))))
))))</f>
        <v>회신 수신</v>
      </c>
      <c r="F3421" s="22" t="b">
        <v>1</v>
      </c>
      <c r="G3421" s="22" t="b">
        <v>0</v>
      </c>
      <c r="H3421" s="22" t="b">
        <v>0</v>
      </c>
      <c r="I3421" s="22" t="b">
        <f>IF(COUNTIF([1]!Form_Responses1[[#All],[Instagram account
(ex. idenel_official - Do not put "@")]], LOWER(A3421)) &gt; 0, TRUE, FALSE)</f>
        <v>0</v>
      </c>
      <c r="J3421" s="23"/>
      <c r="K3421" s="20"/>
      <c r="L3421" s="22" t="b">
        <v>0</v>
      </c>
      <c r="M3421" s="22" t="b">
        <v>0</v>
      </c>
      <c r="N3421" s="20"/>
      <c r="O3421" s="21" t="str">
        <f>IF(ISBLANK(Table1[[#This Row],[예약일(확정)]]),"",Table1[[#This Row],[예약일(확정)]]+7)</f>
        <v/>
      </c>
      <c r="P3421" s="20"/>
      <c r="Q3421" s="20"/>
      <c r="R3421" s="20"/>
      <c r="S3421" s="20"/>
      <c r="T3421" s="20"/>
      <c r="U3421" s="19"/>
    </row>
    <row r="3422" spans="1:21" ht="17">
      <c r="A3422" s="18" t="s">
        <v>790</v>
      </c>
      <c r="B3422" s="57" t="s">
        <v>789</v>
      </c>
      <c r="C3422" s="56"/>
      <c r="D3422" s="15" t="s">
        <v>269</v>
      </c>
      <c r="E3422" s="11" t="str">
        <f ca="1">IF(AND(J3422&lt;&gt;"", O3422&lt;&gt;"", TODAY() &gt; O3422, N3422=""), "포스팅 지연",
IF(N3422&lt;&gt;"", "포스팅 완료",
IF(M3422=TRUE, "시술 완료",
IF(L3422=TRUE, "콘텐츠 가이드 전송",
IF(NOT(ISBLANK(J3422)), "예약 확정",
IF(I3422=TRUE, "구글폼 회신",
IF(H3422=TRUE, "구글폼 전송",
IF(G3422=TRUE, "거절",
IF(F3422=TRUE, "회신 수신",
"태핑 완료 회신대기")))))
))))</f>
        <v>태핑 완료 회신대기</v>
      </c>
      <c r="F3422" s="13" t="b">
        <v>0</v>
      </c>
      <c r="G3422" s="13" t="b">
        <v>0</v>
      </c>
      <c r="H3422" s="13" t="b">
        <v>0</v>
      </c>
      <c r="I3422" s="13" t="b">
        <f>IF(COUNTIF([1]!Form_Responses1[[#All],[Instagram account
(ex. idenel_official - Do not put "@")]], LOWER(A3422)) &gt; 0, TRUE, FALSE)</f>
        <v>0</v>
      </c>
      <c r="J3422" s="14"/>
      <c r="K3422" s="11"/>
      <c r="L3422" s="13" t="b">
        <v>0</v>
      </c>
      <c r="M3422" s="13" t="b">
        <v>0</v>
      </c>
      <c r="N3422" s="11"/>
      <c r="O3422" s="12" t="str">
        <f>IF(ISBLANK(Table1[[#This Row],[예약일(확정)]]),"",Table1[[#This Row],[예약일(확정)]]+7)</f>
        <v/>
      </c>
      <c r="P3422" s="11"/>
      <c r="Q3422" s="11"/>
      <c r="R3422" s="11"/>
      <c r="S3422" s="11"/>
      <c r="T3422" s="11"/>
      <c r="U3422" s="10"/>
    </row>
    <row r="3423" spans="1:21" ht="17">
      <c r="A3423" s="27" t="s">
        <v>55</v>
      </c>
      <c r="B3423" s="55" t="s">
        <v>788</v>
      </c>
      <c r="C3423" s="54"/>
      <c r="D3423" s="24" t="s">
        <v>269</v>
      </c>
      <c r="E3423" s="20" t="str">
        <f ca="1">IF(AND(J3423&lt;&gt;"", O3423&lt;&gt;"", TODAY() &gt; O3423, N3423=""), "포스팅 지연",
IF(N3423&lt;&gt;"", "포스팅 완료",
IF(M3423=TRUE, "시술 완료",
IF(L3423=TRUE, "콘텐츠 가이드 전송",
IF(NOT(ISBLANK(J3423)), "예약 확정",
IF(I3423=TRUE, "구글폼 회신",
IF(H3423=TRUE, "구글폼 전송",
IF(G3423=TRUE, "거절",
IF(F3423=TRUE, "회신 수신",
"태핑 완료 회신대기")))))
))))</f>
        <v>회신 수신</v>
      </c>
      <c r="F3423" s="22" t="b">
        <v>1</v>
      </c>
      <c r="G3423" s="22" t="b">
        <v>0</v>
      </c>
      <c r="H3423" s="22" t="b">
        <v>0</v>
      </c>
      <c r="I3423" s="22" t="b">
        <f>IF(COUNTIF([1]!Form_Responses1[[#All],[Instagram account
(ex. idenel_official - Do not put "@")]], LOWER(A3423)) &gt; 0, TRUE, FALSE)</f>
        <v>0</v>
      </c>
      <c r="J3423" s="23"/>
      <c r="K3423" s="20"/>
      <c r="L3423" s="22" t="b">
        <v>0</v>
      </c>
      <c r="M3423" s="22" t="b">
        <v>0</v>
      </c>
      <c r="N3423" s="20"/>
      <c r="O3423" s="21" t="str">
        <f>IF(ISBLANK(Table1[[#This Row],[예약일(확정)]]),"",Table1[[#This Row],[예약일(확정)]]+7)</f>
        <v/>
      </c>
      <c r="P3423" s="20"/>
      <c r="Q3423" s="20"/>
      <c r="R3423" s="20"/>
      <c r="S3423" s="20"/>
      <c r="T3423" s="20"/>
      <c r="U3423" s="19"/>
    </row>
    <row r="3424" spans="1:21" ht="17">
      <c r="A3424" s="18" t="s">
        <v>59</v>
      </c>
      <c r="B3424" s="57" t="s">
        <v>787</v>
      </c>
      <c r="C3424" s="56"/>
      <c r="D3424" s="15" t="s">
        <v>269</v>
      </c>
      <c r="E3424" s="11" t="str">
        <f ca="1">IF(AND(J3424&lt;&gt;"", O3424&lt;&gt;"", TODAY() &gt; O3424, N3424=""), "포스팅 지연",
IF(N3424&lt;&gt;"", "포스팅 완료",
IF(M3424=TRUE, "시술 완료",
IF(L3424=TRUE, "콘텐츠 가이드 전송",
IF(NOT(ISBLANK(J3424)), "예약 확정",
IF(I3424=TRUE, "구글폼 회신",
IF(H3424=TRUE, "구글폼 전송",
IF(G3424=TRUE, "거절",
IF(F3424=TRUE, "회신 수신",
"태핑 완료 회신대기")))))
))))</f>
        <v>태핑 완료 회신대기</v>
      </c>
      <c r="F3424" s="13" t="b">
        <v>0</v>
      </c>
      <c r="G3424" s="13" t="b">
        <v>0</v>
      </c>
      <c r="H3424" s="13" t="b">
        <v>0</v>
      </c>
      <c r="I3424" s="13" t="b">
        <f>IF(COUNTIF([1]!Form_Responses1[[#All],[Instagram account
(ex. idenel_official - Do not put "@")]], LOWER(A3424)) &gt; 0, TRUE, FALSE)</f>
        <v>0</v>
      </c>
      <c r="J3424" s="14"/>
      <c r="K3424" s="11"/>
      <c r="L3424" s="13" t="b">
        <v>0</v>
      </c>
      <c r="M3424" s="13" t="b">
        <v>0</v>
      </c>
      <c r="N3424" s="11"/>
      <c r="O3424" s="12" t="str">
        <f>IF(ISBLANK(Table1[[#This Row],[예약일(확정)]]),"",Table1[[#This Row],[예약일(확정)]]+7)</f>
        <v/>
      </c>
      <c r="P3424" s="11"/>
      <c r="Q3424" s="11"/>
      <c r="R3424" s="11"/>
      <c r="S3424" s="11"/>
      <c r="T3424" s="11"/>
      <c r="U3424" s="10"/>
    </row>
    <row r="3425" spans="1:21" ht="17">
      <c r="A3425" s="27" t="s">
        <v>786</v>
      </c>
      <c r="B3425" s="55" t="s">
        <v>785</v>
      </c>
      <c r="C3425" s="54"/>
      <c r="D3425" s="24" t="s">
        <v>269</v>
      </c>
      <c r="E3425" s="20" t="str">
        <f ca="1">IF(AND(J3425&lt;&gt;"", O3425&lt;&gt;"", TODAY() &gt; O3425, N3425=""), "포스팅 지연",
IF(N3425&lt;&gt;"", "포스팅 완료",
IF(M3425=TRUE, "시술 완료",
IF(L3425=TRUE, "콘텐츠 가이드 전송",
IF(NOT(ISBLANK(J3425)), "예약 확정",
IF(I3425=TRUE, "구글폼 회신",
IF(H3425=TRUE, "구글폼 전송",
IF(G3425=TRUE, "거절",
IF(F3425=TRUE, "회신 수신",
"태핑 완료 회신대기")))))
))))</f>
        <v>태핑 완료 회신대기</v>
      </c>
      <c r="F3425" s="22" t="b">
        <v>0</v>
      </c>
      <c r="G3425" s="22" t="b">
        <v>0</v>
      </c>
      <c r="H3425" s="22" t="b">
        <v>0</v>
      </c>
      <c r="I3425" s="22" t="b">
        <f>IF(COUNTIF([1]!Form_Responses1[[#All],[Instagram account
(ex. idenel_official - Do not put "@")]], LOWER(A3425)) &gt; 0, TRUE, FALSE)</f>
        <v>0</v>
      </c>
      <c r="J3425" s="23"/>
      <c r="K3425" s="20"/>
      <c r="L3425" s="22" t="b">
        <v>0</v>
      </c>
      <c r="M3425" s="22" t="b">
        <v>0</v>
      </c>
      <c r="N3425" s="20"/>
      <c r="O3425" s="21" t="str">
        <f>IF(ISBLANK(Table1[[#This Row],[예약일(확정)]]),"",Table1[[#This Row],[예약일(확정)]]+7)</f>
        <v/>
      </c>
      <c r="P3425" s="20"/>
      <c r="Q3425" s="20"/>
      <c r="R3425" s="20"/>
      <c r="S3425" s="20"/>
      <c r="T3425" s="20"/>
      <c r="U3425" s="19"/>
    </row>
    <row r="3426" spans="1:21" ht="17">
      <c r="A3426" s="18" t="s">
        <v>784</v>
      </c>
      <c r="B3426" s="57" t="s">
        <v>783</v>
      </c>
      <c r="C3426" s="56"/>
      <c r="D3426" s="15" t="s">
        <v>269</v>
      </c>
      <c r="E3426" s="11" t="str">
        <f ca="1">IF(AND(J3426&lt;&gt;"", O3426&lt;&gt;"", TODAY() &gt; O3426, N3426=""), "포스팅 지연",
IF(N3426&lt;&gt;"", "포스팅 완료",
IF(M3426=TRUE, "시술 완료",
IF(L3426=TRUE, "콘텐츠 가이드 전송",
IF(NOT(ISBLANK(J3426)), "예약 확정",
IF(I3426=TRUE, "구글폼 회신",
IF(H3426=TRUE, "구글폼 전송",
IF(G3426=TRUE, "거절",
IF(F3426=TRUE, "회신 수신",
"태핑 완료 회신대기")))))
))))</f>
        <v>포스팅 지연</v>
      </c>
      <c r="F3426" s="13" t="b">
        <v>1</v>
      </c>
      <c r="G3426" s="13" t="b">
        <v>0</v>
      </c>
      <c r="H3426" s="13" t="b">
        <v>1</v>
      </c>
      <c r="I3426" s="13" t="b">
        <f>IF(COUNTIF([1]!Form_Responses1[[#All],[Instagram account
(ex. idenel_official - Do not put "@")]], LOWER(A3426)) &gt; 0, TRUE, FALSE)</f>
        <v>0</v>
      </c>
      <c r="J3426" s="14">
        <v>45905.625</v>
      </c>
      <c r="K3426" s="11" t="s">
        <v>339</v>
      </c>
      <c r="L3426" s="13" t="b">
        <v>1</v>
      </c>
      <c r="M3426" s="13" t="b">
        <v>0</v>
      </c>
      <c r="N3426" s="11"/>
      <c r="O3426" s="12">
        <f>IF(ISBLANK(Table1[[#This Row],[예약일(확정)]]),"",Table1[[#This Row],[예약일(확정)]]+7)</f>
        <v>45912.625</v>
      </c>
      <c r="P3426" s="11" t="s">
        <v>0</v>
      </c>
      <c r="Q3426" s="11"/>
      <c r="R3426" s="11"/>
      <c r="S3426" s="11"/>
      <c r="T3426" s="11"/>
      <c r="U3426" s="10"/>
    </row>
    <row r="3427" spans="1:21" ht="17">
      <c r="A3427" s="27" t="s">
        <v>58</v>
      </c>
      <c r="B3427" s="55" t="s">
        <v>782</v>
      </c>
      <c r="C3427" s="54"/>
      <c r="D3427" s="24" t="s">
        <v>269</v>
      </c>
      <c r="E3427" s="20" t="str">
        <f ca="1">IF(AND(J3427&lt;&gt;"", O3427&lt;&gt;"", TODAY() &gt; O3427, N3427=""), "포스팅 지연",
IF(N3427&lt;&gt;"", "포스팅 완료",
IF(M3427=TRUE, "시술 완료",
IF(L3427=TRUE, "콘텐츠 가이드 전송",
IF(NOT(ISBLANK(J3427)), "예약 확정",
IF(I3427=TRUE, "구글폼 회신",
IF(H3427=TRUE, "구글폼 전송",
IF(G3427=TRUE, "거절",
IF(F3427=TRUE, "회신 수신",
"태핑 완료 회신대기")))))
))))</f>
        <v>태핑 완료 회신대기</v>
      </c>
      <c r="F3427" s="22" t="b">
        <v>0</v>
      </c>
      <c r="G3427" s="22" t="b">
        <v>0</v>
      </c>
      <c r="H3427" s="22" t="b">
        <v>0</v>
      </c>
      <c r="I3427" s="22" t="b">
        <f>IF(COUNTIF([1]!Form_Responses1[[#All],[Instagram account
(ex. idenel_official - Do not put "@")]], LOWER(A3427)) &gt; 0, TRUE, FALSE)</f>
        <v>0</v>
      </c>
      <c r="J3427" s="23"/>
      <c r="K3427" s="20"/>
      <c r="L3427" s="22" t="b">
        <v>0</v>
      </c>
      <c r="M3427" s="22" t="b">
        <v>0</v>
      </c>
      <c r="N3427" s="20"/>
      <c r="O3427" s="21" t="str">
        <f>IF(ISBLANK(Table1[[#This Row],[예약일(확정)]]),"",Table1[[#This Row],[예약일(확정)]]+7)</f>
        <v/>
      </c>
      <c r="P3427" s="20"/>
      <c r="Q3427" s="20"/>
      <c r="R3427" s="20"/>
      <c r="S3427" s="20"/>
      <c r="T3427" s="20"/>
      <c r="U3427" s="19"/>
    </row>
    <row r="3428" spans="1:21" ht="17">
      <c r="A3428" s="46" t="s">
        <v>781</v>
      </c>
      <c r="B3428" s="17" t="str">
        <f>"https://www.instagram.com/"&amp;A3428</f>
        <v>https://www.instagram.com/kolkaterine</v>
      </c>
      <c r="C3428" s="16"/>
      <c r="D3428" s="15" t="s">
        <v>2</v>
      </c>
      <c r="E3428" s="11" t="str">
        <f ca="1">IF(AND(J3428&lt;&gt;"", O3428&lt;&gt;"", TODAY() &gt; O3428, N3428=""), "포스팅 지연",
IF(N3428&lt;&gt;"", "포스팅 완료",
IF(M3428=TRUE, "시술 완료",
IF(L3428=TRUE, "콘텐츠 가이드 전송",
IF(NOT(ISBLANK(J3428)), "예약 확정",
IF(I3428=TRUE, "구글폼 회신",
IF(H3428=TRUE, "구글폼 전송",
IF(G3428=TRUE, "거절",
IF(F3428=TRUE, "회신 수신",
"태핑 완료 회신대기")))))
))))</f>
        <v>콘텐츠 가이드 전송</v>
      </c>
      <c r="F3428" s="13" t="b">
        <v>0</v>
      </c>
      <c r="G3428" s="13" t="b">
        <v>0</v>
      </c>
      <c r="H3428" s="13" t="b">
        <v>0</v>
      </c>
      <c r="I3428" s="13" t="b">
        <f>IF(COUNTIF([1]!Form_Responses1[[#All],[Instagram account
(ex. idenel_official - Do not put "@")]], LOWER(A3428)) &gt; 0, TRUE, FALSE)</f>
        <v>0</v>
      </c>
      <c r="J3428" s="14">
        <v>45916.625</v>
      </c>
      <c r="K3428" s="11" t="s">
        <v>339</v>
      </c>
      <c r="L3428" s="13" t="b">
        <v>1</v>
      </c>
      <c r="M3428" s="13" t="b">
        <v>0</v>
      </c>
      <c r="N3428" s="11"/>
      <c r="O3428" s="12">
        <f>IF(ISBLANK(Table1[[#This Row],[예약일(확정)]]),"",Table1[[#This Row],[예약일(확정)]]+7)</f>
        <v>45923.625</v>
      </c>
      <c r="P3428" s="11" t="s">
        <v>0</v>
      </c>
      <c r="Q3428" s="11"/>
      <c r="R3428" s="11"/>
      <c r="S3428" s="11"/>
      <c r="T3428" s="11"/>
      <c r="U3428" s="10"/>
    </row>
    <row r="3429" spans="1:21" ht="17">
      <c r="A3429" s="47" t="s">
        <v>780</v>
      </c>
      <c r="B3429" s="26" t="str">
        <f>"https://www.instagram.com/"&amp;A3429</f>
        <v>https://www.instagram.com/soojiya_kim</v>
      </c>
      <c r="C3429" s="25"/>
      <c r="D3429" s="24" t="s">
        <v>4</v>
      </c>
      <c r="E3429" s="20" t="str">
        <f ca="1">IF(AND(J3429&lt;&gt;"", O3429&lt;&gt;"", TODAY() &gt; O3429, N3429=""), "포스팅 지연",
IF(N3429&lt;&gt;"", "포스팅 완료",
IF(M3429=TRUE, "시술 완료",
IF(L3429=TRUE, "콘텐츠 가이드 전송",
IF(NOT(ISBLANK(J3429)), "예약 확정",
IF(I3429=TRUE, "구글폼 회신",
IF(H3429=TRUE, "구글폼 전송",
IF(G3429=TRUE, "거절",
IF(F3429=TRUE, "회신 수신",
"태핑 완료 회신대기")))))
))))</f>
        <v>태핑 완료 회신대기</v>
      </c>
      <c r="F3429" s="22" t="b">
        <v>0</v>
      </c>
      <c r="G3429" s="22" t="b">
        <v>0</v>
      </c>
      <c r="H3429" s="22" t="b">
        <v>0</v>
      </c>
      <c r="I3429" s="22" t="b">
        <f>IF(COUNTIF([1]!Form_Responses1[[#All],[Instagram account
(ex. idenel_official - Do not put "@")]], LOWER(A3429)) &gt; 0, TRUE, FALSE)</f>
        <v>0</v>
      </c>
      <c r="J3429" s="23"/>
      <c r="K3429" s="20"/>
      <c r="L3429" s="22" t="b">
        <v>0</v>
      </c>
      <c r="M3429" s="22" t="b">
        <v>0</v>
      </c>
      <c r="N3429" s="20"/>
      <c r="O3429" s="21" t="str">
        <f>IF(ISBLANK(Table1[[#This Row],[예약일(확정)]]),"",Table1[[#This Row],[예약일(확정)]]+7)</f>
        <v/>
      </c>
      <c r="P3429" s="20"/>
      <c r="Q3429" s="20"/>
      <c r="R3429" s="20"/>
      <c r="S3429" s="20"/>
      <c r="T3429" s="20"/>
      <c r="U3429" s="19"/>
    </row>
    <row r="3430" spans="1:21" ht="17">
      <c r="A3430" s="46" t="s">
        <v>779</v>
      </c>
      <c r="B3430" s="49" t="str">
        <f>"https://www.instagram.com/"&amp;A3430</f>
        <v>https://www.instagram.com/iswellen</v>
      </c>
      <c r="C3430" s="48"/>
      <c r="D3430" s="15" t="s">
        <v>4</v>
      </c>
      <c r="E3430" s="11" t="str">
        <f ca="1">IF(AND(J3430&lt;&gt;"", O3430&lt;&gt;"", TODAY() &gt; O3430, N3430=""), "포스팅 지연",
IF(N3430&lt;&gt;"", "포스팅 완료",
IF(M3430=TRUE, "시술 완료",
IF(L3430=TRUE, "콘텐츠 가이드 전송",
IF(NOT(ISBLANK(J3430)), "예약 확정",
IF(I3430=TRUE, "구글폼 회신",
IF(H3430=TRUE, "구글폼 전송",
IF(G3430=TRUE, "거절",
IF(F3430=TRUE, "회신 수신",
"태핑 완료 회신대기")))))
))))</f>
        <v>태핑 완료 회신대기</v>
      </c>
      <c r="F3430" s="13" t="b">
        <v>0</v>
      </c>
      <c r="G3430" s="13" t="b">
        <v>0</v>
      </c>
      <c r="H3430" s="13" t="b">
        <v>0</v>
      </c>
      <c r="I3430" s="13" t="b">
        <f>IF(COUNTIF([1]!Form_Responses1[[#All],[Instagram account
(ex. idenel_official - Do not put "@")]], LOWER(A3430)) &gt; 0, TRUE, FALSE)</f>
        <v>0</v>
      </c>
      <c r="J3430" s="14"/>
      <c r="K3430" s="11"/>
      <c r="L3430" s="13" t="b">
        <v>0</v>
      </c>
      <c r="M3430" s="13" t="b">
        <v>0</v>
      </c>
      <c r="N3430" s="11"/>
      <c r="O3430" s="12" t="str">
        <f>IF(ISBLANK(Table1[[#This Row],[예약일(확정)]]),"",Table1[[#This Row],[예약일(확정)]]+7)</f>
        <v/>
      </c>
      <c r="P3430" s="11"/>
      <c r="Q3430" s="11"/>
      <c r="R3430" s="11"/>
      <c r="S3430" s="11"/>
      <c r="T3430" s="11"/>
      <c r="U3430" s="10"/>
    </row>
    <row r="3431" spans="1:21" ht="17">
      <c r="A3431" s="47" t="s">
        <v>778</v>
      </c>
      <c r="B3431" s="26" t="str">
        <f>"https://www.instagram.com/"&amp;A3431</f>
        <v>https://www.instagram.com/dani_in_soul</v>
      </c>
      <c r="C3431" s="25"/>
      <c r="D3431" s="24" t="s">
        <v>4</v>
      </c>
      <c r="E3431" s="20" t="str">
        <f ca="1">IF(AND(J3431&lt;&gt;"", O3431&lt;&gt;"", TODAY() &gt; O3431, N3431=""), "포스팅 지연",
IF(N3431&lt;&gt;"", "포스팅 완료",
IF(M3431=TRUE, "시술 완료",
IF(L3431=TRUE, "콘텐츠 가이드 전송",
IF(NOT(ISBLANK(J3431)), "예약 확정",
IF(I3431=TRUE, "구글폼 회신",
IF(H3431=TRUE, "구글폼 전송",
IF(G3431=TRUE, "거절",
IF(F3431=TRUE, "회신 수신",
"태핑 완료 회신대기")))))
))))</f>
        <v>태핑 완료 회신대기</v>
      </c>
      <c r="F3431" s="22" t="b">
        <v>0</v>
      </c>
      <c r="G3431" s="22" t="b">
        <v>0</v>
      </c>
      <c r="H3431" s="22" t="b">
        <v>0</v>
      </c>
      <c r="I3431" s="22" t="b">
        <f>IF(COUNTIF([1]!Form_Responses1[[#All],[Instagram account
(ex. idenel_official - Do not put "@")]], LOWER(A3431)) &gt; 0, TRUE, FALSE)</f>
        <v>0</v>
      </c>
      <c r="J3431" s="23"/>
      <c r="K3431" s="20"/>
      <c r="L3431" s="22" t="b">
        <v>0</v>
      </c>
      <c r="M3431" s="22" t="b">
        <v>0</v>
      </c>
      <c r="N3431" s="20"/>
      <c r="O3431" s="21" t="str">
        <f>IF(ISBLANK(Table1[[#This Row],[예약일(확정)]]),"",Table1[[#This Row],[예약일(확정)]]+7)</f>
        <v/>
      </c>
      <c r="P3431" s="20"/>
      <c r="Q3431" s="20"/>
      <c r="R3431" s="20"/>
      <c r="S3431" s="20"/>
      <c r="T3431" s="20"/>
      <c r="U3431" s="19"/>
    </row>
    <row r="3432" spans="1:21" ht="17">
      <c r="A3432" s="46" t="s">
        <v>777</v>
      </c>
      <c r="B3432" s="49" t="str">
        <f>"https://www.instagram.com/"&amp;A3432</f>
        <v>https://www.instagram.com/keun.z</v>
      </c>
      <c r="C3432" s="48"/>
      <c r="D3432" s="15" t="s">
        <v>4</v>
      </c>
      <c r="E3432" s="11" t="str">
        <f ca="1">IF(AND(J3432&lt;&gt;"", O3432&lt;&gt;"", TODAY() &gt; O3432, N3432=""), "포스팅 지연",
IF(N3432&lt;&gt;"", "포스팅 완료",
IF(M3432=TRUE, "시술 완료",
IF(L3432=TRUE, "콘텐츠 가이드 전송",
IF(NOT(ISBLANK(J3432)), "예약 확정",
IF(I3432=TRUE, "구글폼 회신",
IF(H3432=TRUE, "구글폼 전송",
IF(G3432=TRUE, "거절",
IF(F3432=TRUE, "회신 수신",
"태핑 완료 회신대기")))))
))))</f>
        <v>태핑 완료 회신대기</v>
      </c>
      <c r="F3432" s="13" t="b">
        <v>0</v>
      </c>
      <c r="G3432" s="13" t="b">
        <v>0</v>
      </c>
      <c r="H3432" s="13" t="b">
        <v>0</v>
      </c>
      <c r="I3432" s="13" t="b">
        <f>IF(COUNTIF([1]!Form_Responses1[[#All],[Instagram account
(ex. idenel_official - Do not put "@")]], LOWER(A3432)) &gt; 0, TRUE, FALSE)</f>
        <v>0</v>
      </c>
      <c r="J3432" s="14"/>
      <c r="K3432" s="11"/>
      <c r="L3432" s="13" t="b">
        <v>0</v>
      </c>
      <c r="M3432" s="13" t="b">
        <v>0</v>
      </c>
      <c r="N3432" s="11"/>
      <c r="O3432" s="12" t="str">
        <f>IF(ISBLANK(Table1[[#This Row],[예약일(확정)]]),"",Table1[[#This Row],[예약일(확정)]]+7)</f>
        <v/>
      </c>
      <c r="P3432" s="11"/>
      <c r="Q3432" s="11"/>
      <c r="R3432" s="11"/>
      <c r="S3432" s="11"/>
      <c r="T3432" s="11"/>
      <c r="U3432" s="10"/>
    </row>
    <row r="3433" spans="1:21" ht="17">
      <c r="A3433" s="47" t="s">
        <v>776</v>
      </c>
      <c r="B3433" s="26" t="str">
        <f>"https://www.instagram.com/"&amp;A3433</f>
        <v>https://www.instagram.com/mervetaslee</v>
      </c>
      <c r="C3433" s="25"/>
      <c r="D3433" s="24" t="s">
        <v>4</v>
      </c>
      <c r="E3433" s="20" t="str">
        <f ca="1">IF(AND(J3433&lt;&gt;"", O3433&lt;&gt;"", TODAY() &gt; O3433, N3433=""), "포스팅 지연",
IF(N3433&lt;&gt;"", "포스팅 완료",
IF(M3433=TRUE, "시술 완료",
IF(L3433=TRUE, "콘텐츠 가이드 전송",
IF(NOT(ISBLANK(J3433)), "예약 확정",
IF(I3433=TRUE, "구글폼 회신",
IF(H3433=TRUE, "구글폼 전송",
IF(G3433=TRUE, "거절",
IF(F3433=TRUE, "회신 수신",
"태핑 완료 회신대기")))))
))))</f>
        <v>회신 수신</v>
      </c>
      <c r="F3433" s="22" t="b">
        <v>1</v>
      </c>
      <c r="G3433" s="22" t="b">
        <v>0</v>
      </c>
      <c r="H3433" s="22" t="b">
        <v>0</v>
      </c>
      <c r="I3433" s="22" t="b">
        <f>IF(COUNTIF([1]!Form_Responses1[[#All],[Instagram account
(ex. idenel_official - Do not put "@")]], LOWER(A3433)) &gt; 0, TRUE, FALSE)</f>
        <v>0</v>
      </c>
      <c r="J3433" s="23"/>
      <c r="K3433" s="20"/>
      <c r="L3433" s="22" t="b">
        <v>0</v>
      </c>
      <c r="M3433" s="22" t="b">
        <v>0</v>
      </c>
      <c r="N3433" s="20"/>
      <c r="O3433" s="21" t="str">
        <f>IF(ISBLANK(Table1[[#This Row],[예약일(확정)]]),"",Table1[[#This Row],[예약일(확정)]]+7)</f>
        <v/>
      </c>
      <c r="P3433" s="20"/>
      <c r="Q3433" s="20"/>
      <c r="R3433" s="20"/>
      <c r="S3433" s="20"/>
      <c r="T3433" s="20"/>
      <c r="U3433" s="19"/>
    </row>
    <row r="3434" spans="1:21" ht="17">
      <c r="A3434" s="36" t="s">
        <v>775</v>
      </c>
      <c r="B3434" s="35" t="str">
        <f>"https://www.instagram.com/"&amp;A3434</f>
        <v>https://www.instagram.com/azmalik93</v>
      </c>
      <c r="C3434" s="34"/>
      <c r="D3434" s="15" t="s">
        <v>4</v>
      </c>
      <c r="E3434" s="11" t="str">
        <f ca="1">IF(AND(J3434&lt;&gt;"", O3434&lt;&gt;"", TODAY() &gt; O3434, N3434=""), "포스팅 지연",
IF(N3434&lt;&gt;"", "포스팅 완료",
IF(M3434=TRUE, "시술 완료",
IF(L3434=TRUE, "콘텐츠 가이드 전송",
IF(NOT(ISBLANK(J3434)), "예약 확정",
IF(I3434=TRUE, "구글폼 회신",
IF(H3434=TRUE, "구글폼 전송",
IF(G3434=TRUE, "거절",
IF(F3434=TRUE, "회신 수신",
"태핑 완료 회신대기")))))
))))</f>
        <v>회신 수신</v>
      </c>
      <c r="F3434" s="13" t="b">
        <v>1</v>
      </c>
      <c r="G3434" s="13" t="b">
        <v>0</v>
      </c>
      <c r="H3434" s="13" t="b">
        <v>0</v>
      </c>
      <c r="I3434" s="13" t="b">
        <f>IF(COUNTIF([1]!Form_Responses1[[#All],[Instagram account
(ex. idenel_official - Do not put "@")]], LOWER(A3434)) &gt; 0, TRUE, FALSE)</f>
        <v>0</v>
      </c>
      <c r="J3434" s="14"/>
      <c r="K3434" s="11"/>
      <c r="L3434" s="13" t="b">
        <v>0</v>
      </c>
      <c r="M3434" s="13" t="b">
        <v>0</v>
      </c>
      <c r="N3434" s="11"/>
      <c r="O3434" s="12" t="str">
        <f>IF(ISBLANK(Table1[[#This Row],[예약일(확정)]]),"",Table1[[#This Row],[예약일(확정)]]+7)</f>
        <v/>
      </c>
      <c r="P3434" s="11"/>
      <c r="Q3434" s="11"/>
      <c r="R3434" s="11"/>
      <c r="S3434" s="11"/>
      <c r="T3434" s="11"/>
      <c r="U3434" s="10"/>
    </row>
    <row r="3435" spans="1:21" ht="17">
      <c r="A3435" s="47" t="s">
        <v>774</v>
      </c>
      <c r="B3435" s="26" t="str">
        <f>"https://www.instagram.com/"&amp;A3435</f>
        <v>https://www.instagram.com/angelo.tipss</v>
      </c>
      <c r="C3435" s="25"/>
      <c r="D3435" s="24" t="s">
        <v>4</v>
      </c>
      <c r="E3435" s="20" t="str">
        <f ca="1">IF(AND(J3435&lt;&gt;"", O3435&lt;&gt;"", TODAY() &gt; O3435, N3435=""), "포스팅 지연",
IF(N3435&lt;&gt;"", "포스팅 완료",
IF(M3435=TRUE, "시술 완료",
IF(L3435=TRUE, "콘텐츠 가이드 전송",
IF(NOT(ISBLANK(J3435)), "예약 확정",
IF(I3435=TRUE, "구글폼 회신",
IF(H3435=TRUE, "구글폼 전송",
IF(G3435=TRUE, "거절",
IF(F3435=TRUE, "회신 수신",
"태핑 완료 회신대기")))))
))))</f>
        <v>태핑 완료 회신대기</v>
      </c>
      <c r="F3435" s="22" t="b">
        <v>0</v>
      </c>
      <c r="G3435" s="22" t="b">
        <v>0</v>
      </c>
      <c r="H3435" s="22" t="b">
        <v>0</v>
      </c>
      <c r="I3435" s="22" t="b">
        <f>IF(COUNTIF([1]!Form_Responses1[[#All],[Instagram account
(ex. idenel_official - Do not put "@")]], LOWER(A3435)) &gt; 0, TRUE, FALSE)</f>
        <v>0</v>
      </c>
      <c r="J3435" s="23"/>
      <c r="K3435" s="20"/>
      <c r="L3435" s="22" t="b">
        <v>0</v>
      </c>
      <c r="M3435" s="22" t="b">
        <v>0</v>
      </c>
      <c r="N3435" s="20"/>
      <c r="O3435" s="21" t="str">
        <f>IF(ISBLANK(Table1[[#This Row],[예약일(확정)]]),"",Table1[[#This Row],[예약일(확정)]]+7)</f>
        <v/>
      </c>
      <c r="P3435" s="20"/>
      <c r="Q3435" s="20"/>
      <c r="R3435" s="20"/>
      <c r="S3435" s="20"/>
      <c r="T3435" s="20"/>
      <c r="U3435" s="19"/>
    </row>
    <row r="3436" spans="1:21" ht="17">
      <c r="A3436" s="46" t="s">
        <v>773</v>
      </c>
      <c r="B3436" s="49" t="str">
        <f>"https://www.instagram.com/"&amp;A3436</f>
        <v>https://www.instagram.com/giocarlo.joestar</v>
      </c>
      <c r="C3436" s="48"/>
      <c r="D3436" s="15" t="s">
        <v>4</v>
      </c>
      <c r="E3436" s="11" t="str">
        <f ca="1">IF(AND(J3436&lt;&gt;"", O3436&lt;&gt;"", TODAY() &gt; O3436, N3436=""), "포스팅 지연",
IF(N3436&lt;&gt;"", "포스팅 완료",
IF(M3436=TRUE, "시술 완료",
IF(L3436=TRUE, "콘텐츠 가이드 전송",
IF(NOT(ISBLANK(J3436)), "예약 확정",
IF(I3436=TRUE, "구글폼 회신",
IF(H3436=TRUE, "구글폼 전송",
IF(G3436=TRUE, "거절",
IF(F3436=TRUE, "회신 수신",
"태핑 완료 회신대기")))))
))))</f>
        <v>태핑 완료 회신대기</v>
      </c>
      <c r="F3436" s="13" t="b">
        <v>0</v>
      </c>
      <c r="G3436" s="13" t="b">
        <v>0</v>
      </c>
      <c r="H3436" s="13" t="b">
        <v>0</v>
      </c>
      <c r="I3436" s="13" t="b">
        <f>IF(COUNTIF([1]!Form_Responses1[[#All],[Instagram account
(ex. idenel_official - Do not put "@")]], LOWER(A3436)) &gt; 0, TRUE, FALSE)</f>
        <v>0</v>
      </c>
      <c r="J3436" s="14"/>
      <c r="K3436" s="11"/>
      <c r="L3436" s="13" t="b">
        <v>0</v>
      </c>
      <c r="M3436" s="13" t="b">
        <v>0</v>
      </c>
      <c r="N3436" s="11"/>
      <c r="O3436" s="12" t="str">
        <f>IF(ISBLANK(Table1[[#This Row],[예약일(확정)]]),"",Table1[[#This Row],[예약일(확정)]]+7)</f>
        <v/>
      </c>
      <c r="P3436" s="11"/>
      <c r="Q3436" s="11"/>
      <c r="R3436" s="11"/>
      <c r="S3436" s="11"/>
      <c r="T3436" s="11"/>
      <c r="U3436" s="10"/>
    </row>
    <row r="3437" spans="1:21" ht="17">
      <c r="A3437" s="47" t="s">
        <v>772</v>
      </c>
      <c r="B3437" s="26" t="str">
        <f>"https://www.instagram.com/"&amp;A3437</f>
        <v>https://www.instagram.com/susyloveskorea</v>
      </c>
      <c r="C3437" s="25"/>
      <c r="D3437" s="24" t="s">
        <v>4</v>
      </c>
      <c r="E3437" s="20" t="str">
        <f ca="1">IF(AND(J3437&lt;&gt;"", O3437&lt;&gt;"", TODAY() &gt; O3437, N3437=""), "포스팅 지연",
IF(N3437&lt;&gt;"", "포스팅 완료",
IF(M3437=TRUE, "시술 완료",
IF(L3437=TRUE, "콘텐츠 가이드 전송",
IF(NOT(ISBLANK(J3437)), "예약 확정",
IF(I3437=TRUE, "구글폼 회신",
IF(H3437=TRUE, "구글폼 전송",
IF(G3437=TRUE, "거절",
IF(F3437=TRUE, "회신 수신",
"태핑 완료 회신대기")))))
))))</f>
        <v>태핑 완료 회신대기</v>
      </c>
      <c r="F3437" s="22" t="b">
        <v>0</v>
      </c>
      <c r="G3437" s="22" t="b">
        <v>0</v>
      </c>
      <c r="H3437" s="22" t="b">
        <v>0</v>
      </c>
      <c r="I3437" s="22" t="b">
        <f>IF(COUNTIF([1]!Form_Responses1[[#All],[Instagram account
(ex. idenel_official - Do not put "@")]], LOWER(A3437)) &gt; 0, TRUE, FALSE)</f>
        <v>0</v>
      </c>
      <c r="J3437" s="23"/>
      <c r="K3437" s="20"/>
      <c r="L3437" s="22" t="b">
        <v>0</v>
      </c>
      <c r="M3437" s="22" t="b">
        <v>0</v>
      </c>
      <c r="N3437" s="20"/>
      <c r="O3437" s="21" t="str">
        <f>IF(ISBLANK(Table1[[#This Row],[예약일(확정)]]),"",Table1[[#This Row],[예약일(확정)]]+7)</f>
        <v/>
      </c>
      <c r="P3437" s="20"/>
      <c r="Q3437" s="20"/>
      <c r="R3437" s="20"/>
      <c r="S3437" s="20"/>
      <c r="T3437" s="20"/>
      <c r="U3437" s="19"/>
    </row>
    <row r="3438" spans="1:21" ht="17">
      <c r="A3438" s="46" t="s">
        <v>771</v>
      </c>
      <c r="B3438" s="49" t="str">
        <f>"https://www.instagram.com/"&amp;A3438</f>
        <v>https://www.instagram.com/evilwearsalice</v>
      </c>
      <c r="C3438" s="48"/>
      <c r="D3438" s="15" t="s">
        <v>4</v>
      </c>
      <c r="E3438" s="11" t="str">
        <f ca="1">IF(AND(J3438&lt;&gt;"", O3438&lt;&gt;"", TODAY() &gt; O3438, N3438=""), "포스팅 지연",
IF(N3438&lt;&gt;"", "포스팅 완료",
IF(M3438=TRUE, "시술 완료",
IF(L3438=TRUE, "콘텐츠 가이드 전송",
IF(NOT(ISBLANK(J3438)), "예약 확정",
IF(I3438=TRUE, "구글폼 회신",
IF(H3438=TRUE, "구글폼 전송",
IF(G3438=TRUE, "거절",
IF(F3438=TRUE, "회신 수신",
"태핑 완료 회신대기")))))
))))</f>
        <v>태핑 완료 회신대기</v>
      </c>
      <c r="F3438" s="13" t="b">
        <v>0</v>
      </c>
      <c r="G3438" s="13" t="b">
        <v>0</v>
      </c>
      <c r="H3438" s="13" t="b">
        <v>0</v>
      </c>
      <c r="I3438" s="13" t="b">
        <f>IF(COUNTIF([1]!Form_Responses1[[#All],[Instagram account
(ex. idenel_official - Do not put "@")]], LOWER(A3438)) &gt; 0, TRUE, FALSE)</f>
        <v>0</v>
      </c>
      <c r="J3438" s="14"/>
      <c r="K3438" s="11"/>
      <c r="L3438" s="13" t="b">
        <v>0</v>
      </c>
      <c r="M3438" s="13" t="b">
        <v>0</v>
      </c>
      <c r="N3438" s="11"/>
      <c r="O3438" s="12" t="str">
        <f>IF(ISBLANK(Table1[[#This Row],[예약일(확정)]]),"",Table1[[#This Row],[예약일(확정)]]+7)</f>
        <v/>
      </c>
      <c r="P3438" s="11"/>
      <c r="Q3438" s="11"/>
      <c r="R3438" s="11"/>
      <c r="S3438" s="11"/>
      <c r="T3438" s="11"/>
      <c r="U3438" s="10"/>
    </row>
    <row r="3439" spans="1:21" ht="17">
      <c r="A3439" s="47" t="s">
        <v>770</v>
      </c>
      <c r="B3439" s="26" t="str">
        <f>"https://www.instagram.com/"&amp;A3439</f>
        <v>https://www.instagram.com/reveliozaifa</v>
      </c>
      <c r="C3439" s="25"/>
      <c r="D3439" s="24" t="s">
        <v>4</v>
      </c>
      <c r="E3439" s="20" t="str">
        <f ca="1">IF(AND(J3439&lt;&gt;"", O3439&lt;&gt;"", TODAY() &gt; O3439, N3439=""), "포스팅 지연",
IF(N3439&lt;&gt;"", "포스팅 완료",
IF(M3439=TRUE, "시술 완료",
IF(L3439=TRUE, "콘텐츠 가이드 전송",
IF(NOT(ISBLANK(J3439)), "예약 확정",
IF(I3439=TRUE, "구글폼 회신",
IF(H3439=TRUE, "구글폼 전송",
IF(G3439=TRUE, "거절",
IF(F3439=TRUE, "회신 수신",
"태핑 완료 회신대기")))))
))))</f>
        <v>회신 수신</v>
      </c>
      <c r="F3439" s="22" t="b">
        <v>1</v>
      </c>
      <c r="G3439" s="22" t="b">
        <v>0</v>
      </c>
      <c r="H3439" s="22" t="b">
        <v>0</v>
      </c>
      <c r="I3439" s="22" t="b">
        <f>IF(COUNTIF([1]!Form_Responses1[[#All],[Instagram account
(ex. idenel_official - Do not put "@")]], LOWER(A3439)) &gt; 0, TRUE, FALSE)</f>
        <v>0</v>
      </c>
      <c r="J3439" s="23"/>
      <c r="K3439" s="20"/>
      <c r="L3439" s="22" t="b">
        <v>0</v>
      </c>
      <c r="M3439" s="22" t="b">
        <v>0</v>
      </c>
      <c r="N3439" s="20"/>
      <c r="O3439" s="21" t="str">
        <f>IF(ISBLANK(Table1[[#This Row],[예약일(확정)]]),"",Table1[[#This Row],[예약일(확정)]]+7)</f>
        <v/>
      </c>
      <c r="P3439" s="20"/>
      <c r="Q3439" s="20"/>
      <c r="R3439" s="20"/>
      <c r="S3439" s="20"/>
      <c r="T3439" s="20"/>
      <c r="U3439" s="19"/>
    </row>
    <row r="3440" spans="1:21" ht="17">
      <c r="A3440" s="46" t="s">
        <v>769</v>
      </c>
      <c r="B3440" s="49" t="str">
        <f>"https://www.instagram.com/"&amp;A3440</f>
        <v>https://www.instagram.com/mja._.08n</v>
      </c>
      <c r="C3440" s="48"/>
      <c r="D3440" s="15" t="s">
        <v>4</v>
      </c>
      <c r="E3440" s="11" t="str">
        <f ca="1">IF(AND(J3440&lt;&gt;"", O3440&lt;&gt;"", TODAY() &gt; O3440, N3440=""), "포스팅 지연",
IF(N3440&lt;&gt;"", "포스팅 완료",
IF(M3440=TRUE, "시술 완료",
IF(L3440=TRUE, "콘텐츠 가이드 전송",
IF(NOT(ISBLANK(J3440)), "예약 확정",
IF(I3440=TRUE, "구글폼 회신",
IF(H3440=TRUE, "구글폼 전송",
IF(G3440=TRUE, "거절",
IF(F3440=TRUE, "회신 수신",
"태핑 완료 회신대기")))))
))))</f>
        <v>태핑 완료 회신대기</v>
      </c>
      <c r="F3440" s="13" t="b">
        <v>0</v>
      </c>
      <c r="G3440" s="13" t="b">
        <v>0</v>
      </c>
      <c r="H3440" s="13" t="b">
        <v>0</v>
      </c>
      <c r="I3440" s="13" t="b">
        <f>IF(COUNTIF([1]!Form_Responses1[[#All],[Instagram account
(ex. idenel_official - Do not put "@")]], LOWER(A3440)) &gt; 0, TRUE, FALSE)</f>
        <v>0</v>
      </c>
      <c r="J3440" s="14"/>
      <c r="K3440" s="11"/>
      <c r="L3440" s="13" t="b">
        <v>0</v>
      </c>
      <c r="M3440" s="13" t="b">
        <v>0</v>
      </c>
      <c r="N3440" s="11"/>
      <c r="O3440" s="12" t="str">
        <f>IF(ISBLANK(Table1[[#This Row],[예약일(확정)]]),"",Table1[[#This Row],[예약일(확정)]]+7)</f>
        <v/>
      </c>
      <c r="P3440" s="11"/>
      <c r="Q3440" s="11"/>
      <c r="R3440" s="11"/>
      <c r="S3440" s="11"/>
      <c r="T3440" s="11"/>
      <c r="U3440" s="10"/>
    </row>
    <row r="3441" spans="1:21" ht="17">
      <c r="A3441" s="47" t="s">
        <v>768</v>
      </c>
      <c r="B3441" s="26" t="str">
        <f>"https://www.instagram.com/"&amp;A3441</f>
        <v>https://www.instagram.com/miranda.elizaa</v>
      </c>
      <c r="C3441" s="25"/>
      <c r="D3441" s="24" t="s">
        <v>4</v>
      </c>
      <c r="E3441" s="20" t="str">
        <f ca="1">IF(AND(J3441&lt;&gt;"", O3441&lt;&gt;"", TODAY() &gt; O3441, N3441=""), "포스팅 지연",
IF(N3441&lt;&gt;"", "포스팅 완료",
IF(M3441=TRUE, "시술 완료",
IF(L3441=TRUE, "콘텐츠 가이드 전송",
IF(NOT(ISBLANK(J3441)), "예약 확정",
IF(I3441=TRUE, "구글폼 회신",
IF(H3441=TRUE, "구글폼 전송",
IF(G3441=TRUE, "거절",
IF(F3441=TRUE, "회신 수신",
"태핑 완료 회신대기")))))
))))</f>
        <v>태핑 완료 회신대기</v>
      </c>
      <c r="F3441" s="22" t="b">
        <v>0</v>
      </c>
      <c r="G3441" s="22" t="b">
        <v>0</v>
      </c>
      <c r="H3441" s="22" t="b">
        <v>0</v>
      </c>
      <c r="I3441" s="22" t="b">
        <f>IF(COUNTIF([1]!Form_Responses1[[#All],[Instagram account
(ex. idenel_official - Do not put "@")]], LOWER(A3441)) &gt; 0, TRUE, FALSE)</f>
        <v>0</v>
      </c>
      <c r="J3441" s="23"/>
      <c r="K3441" s="20"/>
      <c r="L3441" s="22" t="b">
        <v>0</v>
      </c>
      <c r="M3441" s="22" t="b">
        <v>0</v>
      </c>
      <c r="N3441" s="20"/>
      <c r="O3441" s="21" t="str">
        <f>IF(ISBLANK(Table1[[#This Row],[예약일(확정)]]),"",Table1[[#This Row],[예약일(확정)]]+7)</f>
        <v/>
      </c>
      <c r="P3441" s="20"/>
      <c r="Q3441" s="20"/>
      <c r="R3441" s="20"/>
      <c r="S3441" s="20"/>
      <c r="T3441" s="20"/>
      <c r="U3441" s="19"/>
    </row>
    <row r="3442" spans="1:21" ht="17">
      <c r="A3442" s="46" t="s">
        <v>767</v>
      </c>
      <c r="B3442" s="49" t="str">
        <f>"https://www.instagram.com/"&amp;A3442</f>
        <v>https://www.instagram.com/anthsk</v>
      </c>
      <c r="C3442" s="48"/>
      <c r="D3442" s="15" t="s">
        <v>4</v>
      </c>
      <c r="E3442" s="11" t="str">
        <f ca="1">IF(AND(J3442&lt;&gt;"", O3442&lt;&gt;"", TODAY() &gt; O3442, N3442=""), "포스팅 지연",
IF(N3442&lt;&gt;"", "포스팅 완료",
IF(M3442=TRUE, "시술 완료",
IF(L3442=TRUE, "콘텐츠 가이드 전송",
IF(NOT(ISBLANK(J3442)), "예약 확정",
IF(I3442=TRUE, "구글폼 회신",
IF(H3442=TRUE, "구글폼 전송",
IF(G3442=TRUE, "거절",
IF(F3442=TRUE, "회신 수신",
"태핑 완료 회신대기")))))
))))</f>
        <v>태핑 완료 회신대기</v>
      </c>
      <c r="F3442" s="13" t="b">
        <v>0</v>
      </c>
      <c r="G3442" s="13" t="b">
        <v>0</v>
      </c>
      <c r="H3442" s="13" t="b">
        <v>0</v>
      </c>
      <c r="I3442" s="13" t="b">
        <f>IF(COUNTIF([1]!Form_Responses1[[#All],[Instagram account
(ex. idenel_official - Do not put "@")]], LOWER(A3442)) &gt; 0, TRUE, FALSE)</f>
        <v>0</v>
      </c>
      <c r="J3442" s="14"/>
      <c r="K3442" s="11"/>
      <c r="L3442" s="13" t="b">
        <v>0</v>
      </c>
      <c r="M3442" s="13" t="b">
        <v>0</v>
      </c>
      <c r="N3442" s="11"/>
      <c r="O3442" s="12" t="str">
        <f>IF(ISBLANK(Table1[[#This Row],[예약일(확정)]]),"",Table1[[#This Row],[예약일(확정)]]+7)</f>
        <v/>
      </c>
      <c r="P3442" s="11"/>
      <c r="Q3442" s="11"/>
      <c r="R3442" s="11"/>
      <c r="S3442" s="11"/>
      <c r="T3442" s="11"/>
      <c r="U3442" s="10"/>
    </row>
    <row r="3443" spans="1:21" ht="17">
      <c r="A3443" s="47" t="s">
        <v>766</v>
      </c>
      <c r="B3443" s="26" t="str">
        <f>"https://www.instagram.com/"&amp;A3443</f>
        <v>https://www.instagram.com/jessmoranac</v>
      </c>
      <c r="C3443" s="25"/>
      <c r="D3443" s="24" t="s">
        <v>4</v>
      </c>
      <c r="E3443" s="20" t="str">
        <f ca="1">IF(AND(J3443&lt;&gt;"", O3443&lt;&gt;"", TODAY() &gt; O3443, N3443=""), "포스팅 지연",
IF(N3443&lt;&gt;"", "포스팅 완료",
IF(M3443=TRUE, "시술 완료",
IF(L3443=TRUE, "콘텐츠 가이드 전송",
IF(NOT(ISBLANK(J3443)), "예약 확정",
IF(I3443=TRUE, "구글폼 회신",
IF(H3443=TRUE, "구글폼 전송",
IF(G3443=TRUE, "거절",
IF(F3443=TRUE, "회신 수신",
"태핑 완료 회신대기")))))
))))</f>
        <v>태핑 완료 회신대기</v>
      </c>
      <c r="F3443" s="22" t="b">
        <v>0</v>
      </c>
      <c r="G3443" s="22" t="b">
        <v>0</v>
      </c>
      <c r="H3443" s="22" t="b">
        <v>0</v>
      </c>
      <c r="I3443" s="22" t="b">
        <f>IF(COUNTIF([1]!Form_Responses1[[#All],[Instagram account
(ex. idenel_official - Do not put "@")]], LOWER(A3443)) &gt; 0, TRUE, FALSE)</f>
        <v>0</v>
      </c>
      <c r="J3443" s="23"/>
      <c r="K3443" s="20"/>
      <c r="L3443" s="22" t="b">
        <v>0</v>
      </c>
      <c r="M3443" s="22" t="b">
        <v>0</v>
      </c>
      <c r="N3443" s="20"/>
      <c r="O3443" s="21" t="str">
        <f>IF(ISBLANK(Table1[[#This Row],[예약일(확정)]]),"",Table1[[#This Row],[예약일(확정)]]+7)</f>
        <v/>
      </c>
      <c r="P3443" s="20"/>
      <c r="Q3443" s="20"/>
      <c r="R3443" s="20"/>
      <c r="S3443" s="20"/>
      <c r="T3443" s="20"/>
      <c r="U3443" s="19"/>
    </row>
    <row r="3444" spans="1:21" ht="17">
      <c r="A3444" s="46" t="s">
        <v>765</v>
      </c>
      <c r="B3444" s="49" t="str">
        <f>"https://www.instagram.com/"&amp;A3444</f>
        <v>https://www.instagram.com/maria_jfloresr</v>
      </c>
      <c r="C3444" s="48"/>
      <c r="D3444" s="15" t="s">
        <v>4</v>
      </c>
      <c r="E3444" s="11" t="str">
        <f ca="1">IF(AND(J3444&lt;&gt;"", O3444&lt;&gt;"", TODAY() &gt; O3444, N3444=""), "포스팅 지연",
IF(N3444&lt;&gt;"", "포스팅 완료",
IF(M3444=TRUE, "시술 완료",
IF(L3444=TRUE, "콘텐츠 가이드 전송",
IF(NOT(ISBLANK(J3444)), "예약 확정",
IF(I3444=TRUE, "구글폼 회신",
IF(H3444=TRUE, "구글폼 전송",
IF(G3444=TRUE, "거절",
IF(F3444=TRUE, "회신 수신",
"태핑 완료 회신대기")))))
))))</f>
        <v>태핑 완료 회신대기</v>
      </c>
      <c r="F3444" s="13" t="b">
        <v>0</v>
      </c>
      <c r="G3444" s="13" t="b">
        <v>0</v>
      </c>
      <c r="H3444" s="13" t="b">
        <v>0</v>
      </c>
      <c r="I3444" s="13" t="b">
        <f>IF(COUNTIF([1]!Form_Responses1[[#All],[Instagram account
(ex. idenel_official - Do not put "@")]], LOWER(A3444)) &gt; 0, TRUE, FALSE)</f>
        <v>0</v>
      </c>
      <c r="J3444" s="14"/>
      <c r="K3444" s="11"/>
      <c r="L3444" s="13" t="b">
        <v>0</v>
      </c>
      <c r="M3444" s="13" t="b">
        <v>0</v>
      </c>
      <c r="N3444" s="11"/>
      <c r="O3444" s="12" t="str">
        <f>IF(ISBLANK(Table1[[#This Row],[예약일(확정)]]),"",Table1[[#This Row],[예약일(확정)]]+7)</f>
        <v/>
      </c>
      <c r="P3444" s="11"/>
      <c r="Q3444" s="11"/>
      <c r="R3444" s="11"/>
      <c r="S3444" s="11"/>
      <c r="T3444" s="11"/>
      <c r="U3444" s="10"/>
    </row>
    <row r="3445" spans="1:21" ht="17">
      <c r="A3445" s="47" t="s">
        <v>764</v>
      </c>
      <c r="B3445" s="26" t="str">
        <f>"https://www.instagram.com/"&amp;A3445</f>
        <v>https://www.instagram.com/mariangelmilano</v>
      </c>
      <c r="C3445" s="25"/>
      <c r="D3445" s="24" t="s">
        <v>4</v>
      </c>
      <c r="E3445" s="20" t="str">
        <f ca="1">IF(AND(J3445&lt;&gt;"", O3445&lt;&gt;"", TODAY() &gt; O3445, N3445=""), "포스팅 지연",
IF(N3445&lt;&gt;"", "포스팅 완료",
IF(M3445=TRUE, "시술 완료",
IF(L3445=TRUE, "콘텐츠 가이드 전송",
IF(NOT(ISBLANK(J3445)), "예약 확정",
IF(I3445=TRUE, "구글폼 회신",
IF(H3445=TRUE, "구글폼 전송",
IF(G3445=TRUE, "거절",
IF(F3445=TRUE, "회신 수신",
"태핑 완료 회신대기")))))
))))</f>
        <v>태핑 완료 회신대기</v>
      </c>
      <c r="F3445" s="22" t="b">
        <v>0</v>
      </c>
      <c r="G3445" s="22" t="b">
        <v>0</v>
      </c>
      <c r="H3445" s="22" t="b">
        <v>0</v>
      </c>
      <c r="I3445" s="22" t="b">
        <f>IF(COUNTIF([1]!Form_Responses1[[#All],[Instagram account
(ex. idenel_official - Do not put "@")]], LOWER(A3445)) &gt; 0, TRUE, FALSE)</f>
        <v>0</v>
      </c>
      <c r="J3445" s="23"/>
      <c r="K3445" s="20"/>
      <c r="L3445" s="22" t="b">
        <v>0</v>
      </c>
      <c r="M3445" s="22" t="b">
        <v>0</v>
      </c>
      <c r="N3445" s="20"/>
      <c r="O3445" s="21" t="str">
        <f>IF(ISBLANK(Table1[[#This Row],[예약일(확정)]]),"",Table1[[#This Row],[예약일(확정)]]+7)</f>
        <v/>
      </c>
      <c r="P3445" s="20"/>
      <c r="Q3445" s="20"/>
      <c r="R3445" s="20"/>
      <c r="S3445" s="20"/>
      <c r="T3445" s="20"/>
      <c r="U3445" s="19"/>
    </row>
    <row r="3446" spans="1:21" ht="17">
      <c r="A3446" s="46" t="s">
        <v>763</v>
      </c>
      <c r="B3446" s="49" t="str">
        <f>"https://www.instagram.com/"&amp;A3446</f>
        <v>https://www.instagram.com/hello_kito</v>
      </c>
      <c r="C3446" s="48"/>
      <c r="D3446" s="15" t="s">
        <v>4</v>
      </c>
      <c r="E3446" s="11" t="str">
        <f ca="1">IF(AND(J3446&lt;&gt;"", O3446&lt;&gt;"", TODAY() &gt; O3446, N3446=""), "포스팅 지연",
IF(N3446&lt;&gt;"", "포스팅 완료",
IF(M3446=TRUE, "시술 완료",
IF(L3446=TRUE, "콘텐츠 가이드 전송",
IF(NOT(ISBLANK(J3446)), "예약 확정",
IF(I3446=TRUE, "구글폼 회신",
IF(H3446=TRUE, "구글폼 전송",
IF(G3446=TRUE, "거절",
IF(F3446=TRUE, "회신 수신",
"태핑 완료 회신대기")))))
))))</f>
        <v>태핑 완료 회신대기</v>
      </c>
      <c r="F3446" s="13" t="b">
        <v>0</v>
      </c>
      <c r="G3446" s="13" t="b">
        <v>0</v>
      </c>
      <c r="H3446" s="13" t="b">
        <v>0</v>
      </c>
      <c r="I3446" s="13" t="b">
        <f>IF(COUNTIF([1]!Form_Responses1[[#All],[Instagram account
(ex. idenel_official - Do not put "@")]], LOWER(A3446)) &gt; 0, TRUE, FALSE)</f>
        <v>0</v>
      </c>
      <c r="J3446" s="14"/>
      <c r="K3446" s="11"/>
      <c r="L3446" s="13" t="b">
        <v>0</v>
      </c>
      <c r="M3446" s="13" t="b">
        <v>0</v>
      </c>
      <c r="N3446" s="11"/>
      <c r="O3446" s="12" t="str">
        <f>IF(ISBLANK(Table1[[#This Row],[예약일(확정)]]),"",Table1[[#This Row],[예약일(확정)]]+7)</f>
        <v/>
      </c>
      <c r="P3446" s="11"/>
      <c r="Q3446" s="11"/>
      <c r="R3446" s="11"/>
      <c r="S3446" s="11"/>
      <c r="T3446" s="11"/>
      <c r="U3446" s="10"/>
    </row>
    <row r="3447" spans="1:21" ht="17">
      <c r="A3447" s="47" t="s">
        <v>762</v>
      </c>
      <c r="B3447" s="26" t="str">
        <f>"https://www.instagram.com/"&amp;A3447</f>
        <v>https://www.instagram.com/miso.couple</v>
      </c>
      <c r="C3447" s="25"/>
      <c r="D3447" s="24" t="s">
        <v>4</v>
      </c>
      <c r="E3447" s="20" t="str">
        <f ca="1">IF(AND(J3447&lt;&gt;"", O3447&lt;&gt;"", TODAY() &gt; O3447, N3447=""), "포스팅 지연",
IF(N3447&lt;&gt;"", "포스팅 완료",
IF(M3447=TRUE, "시술 완료",
IF(L3447=TRUE, "콘텐츠 가이드 전송",
IF(NOT(ISBLANK(J3447)), "예약 확정",
IF(I3447=TRUE, "구글폼 회신",
IF(H3447=TRUE, "구글폼 전송",
IF(G3447=TRUE, "거절",
IF(F3447=TRUE, "회신 수신",
"태핑 완료 회신대기")))))
))))</f>
        <v>회신 수신</v>
      </c>
      <c r="F3447" s="22" t="b">
        <v>1</v>
      </c>
      <c r="G3447" s="22" t="b">
        <v>0</v>
      </c>
      <c r="H3447" s="22" t="b">
        <v>0</v>
      </c>
      <c r="I3447" s="22" t="b">
        <f>IF(COUNTIF([1]!Form_Responses1[[#All],[Instagram account
(ex. idenel_official - Do not put "@")]], LOWER(A3447)) &gt; 0, TRUE, FALSE)</f>
        <v>0</v>
      </c>
      <c r="J3447" s="23"/>
      <c r="K3447" s="20"/>
      <c r="L3447" s="22" t="b">
        <v>0</v>
      </c>
      <c r="M3447" s="22" t="b">
        <v>0</v>
      </c>
      <c r="N3447" s="20"/>
      <c r="O3447" s="21" t="str">
        <f>IF(ISBLANK(Table1[[#This Row],[예약일(확정)]]),"",Table1[[#This Row],[예약일(확정)]]+7)</f>
        <v/>
      </c>
      <c r="P3447" s="20"/>
      <c r="Q3447" s="20"/>
      <c r="R3447" s="20"/>
      <c r="S3447" s="20"/>
      <c r="T3447" s="20"/>
      <c r="U3447" s="19"/>
    </row>
    <row r="3448" spans="1:21" ht="17">
      <c r="A3448" s="46" t="s">
        <v>761</v>
      </c>
      <c r="B3448" s="49" t="str">
        <f>"https://www.instagram.com/"&amp;A3448</f>
        <v>https://www.instagram.com/soyleslymarie</v>
      </c>
      <c r="C3448" s="48"/>
      <c r="D3448" s="15" t="s">
        <v>4</v>
      </c>
      <c r="E3448" s="11" t="str">
        <f ca="1">IF(AND(J3448&lt;&gt;"", O3448&lt;&gt;"", TODAY() &gt; O3448, N3448=""), "포스팅 지연",
IF(N3448&lt;&gt;"", "포스팅 완료",
IF(M3448=TRUE, "시술 완료",
IF(L3448=TRUE, "콘텐츠 가이드 전송",
IF(NOT(ISBLANK(J3448)), "예약 확정",
IF(I3448=TRUE, "구글폼 회신",
IF(H3448=TRUE, "구글폼 전송",
IF(G3448=TRUE, "거절",
IF(F3448=TRUE, "회신 수신",
"태핑 완료 회신대기")))))
))))</f>
        <v>태핑 완료 회신대기</v>
      </c>
      <c r="F3448" s="13" t="b">
        <v>0</v>
      </c>
      <c r="G3448" s="13" t="b">
        <v>0</v>
      </c>
      <c r="H3448" s="13" t="b">
        <v>0</v>
      </c>
      <c r="I3448" s="13" t="b">
        <f>IF(COUNTIF([1]!Form_Responses1[[#All],[Instagram account
(ex. idenel_official - Do not put "@")]], LOWER(A3448)) &gt; 0, TRUE, FALSE)</f>
        <v>0</v>
      </c>
      <c r="J3448" s="14"/>
      <c r="K3448" s="11"/>
      <c r="L3448" s="13" t="b">
        <v>0</v>
      </c>
      <c r="M3448" s="13" t="b">
        <v>0</v>
      </c>
      <c r="N3448" s="11"/>
      <c r="O3448" s="12" t="str">
        <f>IF(ISBLANK(Table1[[#This Row],[예약일(확정)]]),"",Table1[[#This Row],[예약일(확정)]]+7)</f>
        <v/>
      </c>
      <c r="P3448" s="11"/>
      <c r="Q3448" s="11"/>
      <c r="R3448" s="11"/>
      <c r="S3448" s="11"/>
      <c r="T3448" s="11"/>
      <c r="U3448" s="10"/>
    </row>
    <row r="3449" spans="1:21" ht="17">
      <c r="A3449" s="47" t="s">
        <v>760</v>
      </c>
      <c r="B3449" s="26" t="str">
        <f>"https://www.instagram.com/"&amp;A3449</f>
        <v>https://www.instagram.com/sicitalian_</v>
      </c>
      <c r="C3449" s="25"/>
      <c r="D3449" s="24" t="s">
        <v>4</v>
      </c>
      <c r="E3449" s="20" t="str">
        <f ca="1">IF(AND(J3449&lt;&gt;"", O3449&lt;&gt;"", TODAY() &gt; O3449, N3449=""), "포스팅 지연",
IF(N3449&lt;&gt;"", "포스팅 완료",
IF(M3449=TRUE, "시술 완료",
IF(L3449=TRUE, "콘텐츠 가이드 전송",
IF(NOT(ISBLANK(J3449)), "예약 확정",
IF(I3449=TRUE, "구글폼 회신",
IF(H3449=TRUE, "구글폼 전송",
IF(G3449=TRUE, "거절",
IF(F3449=TRUE, "회신 수신",
"태핑 완료 회신대기")))))
))))</f>
        <v>태핑 완료 회신대기</v>
      </c>
      <c r="F3449" s="22" t="b">
        <v>0</v>
      </c>
      <c r="G3449" s="22" t="b">
        <v>0</v>
      </c>
      <c r="H3449" s="22" t="b">
        <v>0</v>
      </c>
      <c r="I3449" s="22" t="b">
        <f>IF(COUNTIF([1]!Form_Responses1[[#All],[Instagram account
(ex. idenel_official - Do not put "@")]], LOWER(A3449)) &gt; 0, TRUE, FALSE)</f>
        <v>0</v>
      </c>
      <c r="J3449" s="23"/>
      <c r="K3449" s="20"/>
      <c r="L3449" s="22" t="b">
        <v>0</v>
      </c>
      <c r="M3449" s="22" t="b">
        <v>0</v>
      </c>
      <c r="N3449" s="20"/>
      <c r="O3449" s="21" t="str">
        <f>IF(ISBLANK(Table1[[#This Row],[예약일(확정)]]),"",Table1[[#This Row],[예약일(확정)]]+7)</f>
        <v/>
      </c>
      <c r="P3449" s="20"/>
      <c r="Q3449" s="20"/>
      <c r="R3449" s="20"/>
      <c r="S3449" s="20"/>
      <c r="T3449" s="20"/>
      <c r="U3449" s="19"/>
    </row>
    <row r="3450" spans="1:21" ht="17">
      <c r="A3450" s="46" t="s">
        <v>759</v>
      </c>
      <c r="B3450" s="49" t="str">
        <f>"https://www.instagram.com/"&amp;A3450</f>
        <v>https://www.instagram.com/ropi.oppa</v>
      </c>
      <c r="C3450" s="48"/>
      <c r="D3450" s="15" t="s">
        <v>4</v>
      </c>
      <c r="E3450" s="11" t="str">
        <f ca="1">IF(AND(J3450&lt;&gt;"", O3450&lt;&gt;"", TODAY() &gt; O3450, N3450=""), "포스팅 지연",
IF(N3450&lt;&gt;"", "포스팅 완료",
IF(M3450=TRUE, "시술 완료",
IF(L3450=TRUE, "콘텐츠 가이드 전송",
IF(NOT(ISBLANK(J3450)), "예약 확정",
IF(I3450=TRUE, "구글폼 회신",
IF(H3450=TRUE, "구글폼 전송",
IF(G3450=TRUE, "거절",
IF(F3450=TRUE, "회신 수신",
"태핑 완료 회신대기")))))
))))</f>
        <v>태핑 완료 회신대기</v>
      </c>
      <c r="F3450" s="13" t="b">
        <v>0</v>
      </c>
      <c r="G3450" s="13" t="b">
        <v>0</v>
      </c>
      <c r="H3450" s="13" t="b">
        <v>0</v>
      </c>
      <c r="I3450" s="13" t="b">
        <f>IF(COUNTIF([1]!Form_Responses1[[#All],[Instagram account
(ex. idenel_official - Do not put "@")]], LOWER(A3450)) &gt; 0, TRUE, FALSE)</f>
        <v>0</v>
      </c>
      <c r="J3450" s="14"/>
      <c r="K3450" s="11"/>
      <c r="L3450" s="13" t="b">
        <v>0</v>
      </c>
      <c r="M3450" s="13" t="b">
        <v>0</v>
      </c>
      <c r="N3450" s="11"/>
      <c r="O3450" s="12" t="str">
        <f>IF(ISBLANK(Table1[[#This Row],[예약일(확정)]]),"",Table1[[#This Row],[예약일(확정)]]+7)</f>
        <v/>
      </c>
      <c r="P3450" s="11"/>
      <c r="Q3450" s="11"/>
      <c r="R3450" s="11"/>
      <c r="S3450" s="11"/>
      <c r="T3450" s="11"/>
      <c r="U3450" s="10"/>
    </row>
    <row r="3451" spans="1:21" ht="17">
      <c r="A3451" s="47" t="s">
        <v>758</v>
      </c>
      <c r="B3451" s="26" t="str">
        <f>"https://www.instagram.com/"&amp;A3451</f>
        <v>https://www.instagram.com/ardhitaa</v>
      </c>
      <c r="C3451" s="25"/>
      <c r="D3451" s="24" t="s">
        <v>4</v>
      </c>
      <c r="E3451" s="20" t="str">
        <f ca="1">IF(AND(J3451&lt;&gt;"", O3451&lt;&gt;"", TODAY() &gt; O3451, N3451=""), "포스팅 지연",
IF(N3451&lt;&gt;"", "포스팅 완료",
IF(M3451=TRUE, "시술 완료",
IF(L3451=TRUE, "콘텐츠 가이드 전송",
IF(NOT(ISBLANK(J3451)), "예약 확정",
IF(I3451=TRUE, "구글폼 회신",
IF(H3451=TRUE, "구글폼 전송",
IF(G3451=TRUE, "거절",
IF(F3451=TRUE, "회신 수신",
"태핑 완료 회신대기")))))
))))</f>
        <v>태핑 완료 회신대기</v>
      </c>
      <c r="F3451" s="22" t="b">
        <v>0</v>
      </c>
      <c r="G3451" s="22" t="b">
        <v>0</v>
      </c>
      <c r="H3451" s="22" t="b">
        <v>0</v>
      </c>
      <c r="I3451" s="22" t="b">
        <f>IF(COUNTIF([1]!Form_Responses1[[#All],[Instagram account
(ex. idenel_official - Do not put "@")]], LOWER(A3451)) &gt; 0, TRUE, FALSE)</f>
        <v>0</v>
      </c>
      <c r="J3451" s="23"/>
      <c r="K3451" s="20"/>
      <c r="L3451" s="22" t="b">
        <v>0</v>
      </c>
      <c r="M3451" s="22" t="b">
        <v>0</v>
      </c>
      <c r="N3451" s="20"/>
      <c r="O3451" s="21" t="str">
        <f>IF(ISBLANK(Table1[[#This Row],[예약일(확정)]]),"",Table1[[#This Row],[예약일(확정)]]+7)</f>
        <v/>
      </c>
      <c r="P3451" s="20"/>
      <c r="Q3451" s="20"/>
      <c r="R3451" s="20"/>
      <c r="S3451" s="20"/>
      <c r="T3451" s="20"/>
      <c r="U3451" s="19"/>
    </row>
    <row r="3452" spans="1:21" ht="17">
      <c r="A3452" s="46" t="s">
        <v>757</v>
      </c>
      <c r="B3452" s="49" t="str">
        <f>"https://www.instagram.com/"&amp;A3452</f>
        <v>https://www.instagram.com/rebeca.arcega</v>
      </c>
      <c r="C3452" s="48"/>
      <c r="D3452" s="15" t="s">
        <v>4</v>
      </c>
      <c r="E3452" s="11" t="str">
        <f ca="1">IF(AND(J3452&lt;&gt;"", O3452&lt;&gt;"", TODAY() &gt; O3452, N3452=""), "포스팅 지연",
IF(N3452&lt;&gt;"", "포스팅 완료",
IF(M3452=TRUE, "시술 완료",
IF(L3452=TRUE, "콘텐츠 가이드 전송",
IF(NOT(ISBLANK(J3452)), "예약 확정",
IF(I3452=TRUE, "구글폼 회신",
IF(H3452=TRUE, "구글폼 전송",
IF(G3452=TRUE, "거절",
IF(F3452=TRUE, "회신 수신",
"태핑 완료 회신대기")))))
))))</f>
        <v>포스팅 지연</v>
      </c>
      <c r="F3452" s="13" t="b">
        <v>1</v>
      </c>
      <c r="G3452" s="13" t="b">
        <v>0</v>
      </c>
      <c r="H3452" s="13" t="b">
        <v>1</v>
      </c>
      <c r="I3452" s="13" t="b">
        <f>IF(COUNTIF([1]!Form_Responses1[[#All],[Instagram account
(ex. idenel_official - Do not put "@")]], LOWER(A3452)) &gt; 0, TRUE, FALSE)</f>
        <v>0</v>
      </c>
      <c r="J3452" s="14">
        <v>45909.708333333336</v>
      </c>
      <c r="K3452" s="11" t="s">
        <v>111</v>
      </c>
      <c r="L3452" s="13" t="b">
        <v>1</v>
      </c>
      <c r="M3452" s="13" t="b">
        <v>0</v>
      </c>
      <c r="N3452" s="11"/>
      <c r="O3452" s="12">
        <f>IF(ISBLANK(Table1[[#This Row],[예약일(확정)]]),"",Table1[[#This Row],[예약일(확정)]]+7)</f>
        <v>45916.708333333336</v>
      </c>
      <c r="P3452" s="11" t="s">
        <v>0</v>
      </c>
      <c r="Q3452" s="11"/>
      <c r="R3452" s="11"/>
      <c r="S3452" s="11"/>
      <c r="T3452" s="11"/>
      <c r="U3452" s="10"/>
    </row>
    <row r="3453" spans="1:21" ht="17">
      <c r="A3453" s="47" t="s">
        <v>756</v>
      </c>
      <c r="B3453" s="26" t="str">
        <f>"https://www.instagram.com/"&amp;A3453</f>
        <v>https://www.instagram.com/pelinistha</v>
      </c>
      <c r="C3453" s="25"/>
      <c r="D3453" s="24" t="s">
        <v>4</v>
      </c>
      <c r="E3453" s="20" t="str">
        <f ca="1">IF(AND(J3453&lt;&gt;"", O3453&lt;&gt;"", TODAY() &gt; O3453, N3453=""), "포스팅 지연",
IF(N3453&lt;&gt;"", "포스팅 완료",
IF(M3453=TRUE, "시술 완료",
IF(L3453=TRUE, "콘텐츠 가이드 전송",
IF(NOT(ISBLANK(J3453)), "예약 확정",
IF(I3453=TRUE, "구글폼 회신",
IF(H3453=TRUE, "구글폼 전송",
IF(G3453=TRUE, "거절",
IF(F3453=TRUE, "회신 수신",
"태핑 완료 회신대기")))))
))))</f>
        <v>태핑 완료 회신대기</v>
      </c>
      <c r="F3453" s="22" t="b">
        <v>0</v>
      </c>
      <c r="G3453" s="22" t="b">
        <v>0</v>
      </c>
      <c r="H3453" s="22" t="b">
        <v>0</v>
      </c>
      <c r="I3453" s="22" t="b">
        <f>IF(COUNTIF([1]!Form_Responses1[[#All],[Instagram account
(ex. idenel_official - Do not put "@")]], LOWER(A3453)) &gt; 0, TRUE, FALSE)</f>
        <v>0</v>
      </c>
      <c r="J3453" s="23"/>
      <c r="K3453" s="20"/>
      <c r="L3453" s="22" t="b">
        <v>0</v>
      </c>
      <c r="M3453" s="22" t="b">
        <v>0</v>
      </c>
      <c r="N3453" s="20"/>
      <c r="O3453" s="21" t="str">
        <f>IF(ISBLANK(Table1[[#This Row],[예약일(확정)]]),"",Table1[[#This Row],[예약일(확정)]]+7)</f>
        <v/>
      </c>
      <c r="P3453" s="20"/>
      <c r="Q3453" s="20"/>
      <c r="R3453" s="20"/>
      <c r="S3453" s="20"/>
      <c r="T3453" s="20"/>
      <c r="U3453" s="19"/>
    </row>
    <row r="3454" spans="1:21" ht="17">
      <c r="A3454" s="46" t="s">
        <v>755</v>
      </c>
      <c r="B3454" s="49" t="str">
        <f>"https://www.instagram.com/"&amp;A3454</f>
        <v>https://www.instagram.com/fikriakram</v>
      </c>
      <c r="C3454" s="48"/>
      <c r="D3454" s="15" t="s">
        <v>4</v>
      </c>
      <c r="E3454" s="11" t="str">
        <f ca="1">IF(AND(J3454&lt;&gt;"", O3454&lt;&gt;"", TODAY() &gt; O3454, N3454=""), "포스팅 지연",
IF(N3454&lt;&gt;"", "포스팅 완료",
IF(M3454=TRUE, "시술 완료",
IF(L3454=TRUE, "콘텐츠 가이드 전송",
IF(NOT(ISBLANK(J3454)), "예약 확정",
IF(I3454=TRUE, "구글폼 회신",
IF(H3454=TRUE, "구글폼 전송",
IF(G3454=TRUE, "거절",
IF(F3454=TRUE, "회신 수신",
"태핑 완료 회신대기")))))
))))</f>
        <v>태핑 완료 회신대기</v>
      </c>
      <c r="F3454" s="13" t="b">
        <v>0</v>
      </c>
      <c r="G3454" s="13" t="b">
        <v>0</v>
      </c>
      <c r="H3454" s="13" t="b">
        <v>0</v>
      </c>
      <c r="I3454" s="13" t="b">
        <f>IF(COUNTIF([1]!Form_Responses1[[#All],[Instagram account
(ex. idenel_official - Do not put "@")]], LOWER(A3454)) &gt; 0, TRUE, FALSE)</f>
        <v>0</v>
      </c>
      <c r="J3454" s="14"/>
      <c r="K3454" s="11"/>
      <c r="L3454" s="13" t="b">
        <v>0</v>
      </c>
      <c r="M3454" s="13" t="b">
        <v>0</v>
      </c>
      <c r="N3454" s="11"/>
      <c r="O3454" s="12" t="str">
        <f>IF(ISBLANK(Table1[[#This Row],[예약일(확정)]]),"",Table1[[#This Row],[예약일(확정)]]+7)</f>
        <v/>
      </c>
      <c r="P3454" s="11"/>
      <c r="Q3454" s="11"/>
      <c r="R3454" s="11"/>
      <c r="S3454" s="11"/>
      <c r="T3454" s="11"/>
      <c r="U3454" s="10"/>
    </row>
    <row r="3455" spans="1:21" ht="17">
      <c r="A3455" s="47" t="s">
        <v>754</v>
      </c>
      <c r="B3455" s="26" t="str">
        <f>"https://www.instagram.com/"&amp;A3455</f>
        <v>https://www.instagram.com/agualvarez</v>
      </c>
      <c r="C3455" s="25"/>
      <c r="D3455" s="24" t="s">
        <v>4</v>
      </c>
      <c r="E3455" s="20" t="str">
        <f ca="1">IF(AND(J3455&lt;&gt;"", O3455&lt;&gt;"", TODAY() &gt; O3455, N3455=""), "포스팅 지연",
IF(N3455&lt;&gt;"", "포스팅 완료",
IF(M3455=TRUE, "시술 완료",
IF(L3455=TRUE, "콘텐츠 가이드 전송",
IF(NOT(ISBLANK(J3455)), "예약 확정",
IF(I3455=TRUE, "구글폼 회신",
IF(H3455=TRUE, "구글폼 전송",
IF(G3455=TRUE, "거절",
IF(F3455=TRUE, "회신 수신",
"태핑 완료 회신대기")))))
))))</f>
        <v>포스팅 완료</v>
      </c>
      <c r="F3455" s="22" t="b">
        <v>1</v>
      </c>
      <c r="G3455" s="22" t="b">
        <v>0</v>
      </c>
      <c r="H3455" s="22" t="b">
        <v>1</v>
      </c>
      <c r="I3455" s="22" t="b">
        <f>IF(COUNTIF([1]!Form_Responses1[[#All],[Instagram account
(ex. idenel_official - Do not put "@")]], LOWER(A3455)) &gt; 0, TRUE, FALSE)</f>
        <v>0</v>
      </c>
      <c r="J3455" s="23">
        <v>45904.479166666664</v>
      </c>
      <c r="K3455" s="20" t="s">
        <v>339</v>
      </c>
      <c r="L3455" s="22" t="b">
        <v>1</v>
      </c>
      <c r="M3455" s="22" t="b">
        <v>0</v>
      </c>
      <c r="N3455" s="33" t="s">
        <v>753</v>
      </c>
      <c r="O3455" s="21">
        <f>IF(ISBLANK(Table1[[#This Row],[예약일(확정)]]),"",Table1[[#This Row],[예약일(확정)]]+7)</f>
        <v>45911.479166666664</v>
      </c>
      <c r="P3455" s="20" t="s">
        <v>0</v>
      </c>
      <c r="Q3455" s="20"/>
      <c r="R3455" s="20"/>
      <c r="S3455" s="20"/>
      <c r="T3455" s="20"/>
      <c r="U3455" s="19"/>
    </row>
    <row r="3456" spans="1:21" ht="17">
      <c r="A3456" s="46" t="s">
        <v>752</v>
      </c>
      <c r="B3456" s="49" t="str">
        <f>"https://www.instagram.com/"&amp;A3456</f>
        <v>https://www.instagram.com/dannnysh</v>
      </c>
      <c r="C3456" s="48"/>
      <c r="D3456" s="15" t="s">
        <v>4</v>
      </c>
      <c r="E3456" s="11" t="str">
        <f ca="1">IF(AND(J3456&lt;&gt;"", O3456&lt;&gt;"", TODAY() &gt; O3456, N3456=""), "포스팅 지연",
IF(N3456&lt;&gt;"", "포스팅 완료",
IF(M3456=TRUE, "시술 완료",
IF(L3456=TRUE, "콘텐츠 가이드 전송",
IF(NOT(ISBLANK(J3456)), "예약 확정",
IF(I3456=TRUE, "구글폼 회신",
IF(H3456=TRUE, "구글폼 전송",
IF(G3456=TRUE, "거절",
IF(F3456=TRUE, "회신 수신",
"태핑 완료 회신대기")))))
))))</f>
        <v>회신 수신</v>
      </c>
      <c r="F3456" s="13" t="b">
        <v>1</v>
      </c>
      <c r="G3456" s="13" t="b">
        <v>0</v>
      </c>
      <c r="H3456" s="13" t="b">
        <v>0</v>
      </c>
      <c r="I3456" s="13" t="b">
        <f>IF(COUNTIF([1]!Form_Responses1[[#All],[Instagram account
(ex. idenel_official - Do not put "@")]], LOWER(A3456)) &gt; 0, TRUE, FALSE)</f>
        <v>0</v>
      </c>
      <c r="J3456" s="14"/>
      <c r="K3456" s="11"/>
      <c r="L3456" s="13" t="b">
        <v>0</v>
      </c>
      <c r="M3456" s="13" t="b">
        <v>0</v>
      </c>
      <c r="N3456" s="11"/>
      <c r="O3456" s="12" t="str">
        <f>IF(ISBLANK(Table1[[#This Row],[예약일(확정)]]),"",Table1[[#This Row],[예약일(확정)]]+7)</f>
        <v/>
      </c>
      <c r="P3456" s="11"/>
      <c r="Q3456" s="11"/>
      <c r="R3456" s="11"/>
      <c r="S3456" s="11"/>
      <c r="T3456" s="11"/>
      <c r="U3456" s="10"/>
    </row>
    <row r="3457" spans="1:21" ht="17">
      <c r="A3457" s="47" t="s">
        <v>751</v>
      </c>
      <c r="B3457" s="26" t="str">
        <f>"https://www.instagram.com/"&amp;A3457</f>
        <v>https://www.instagram.com/opparce</v>
      </c>
      <c r="C3457" s="25"/>
      <c r="D3457" s="24" t="s">
        <v>4</v>
      </c>
      <c r="E3457" s="20" t="str">
        <f ca="1">IF(AND(J3457&lt;&gt;"", O3457&lt;&gt;"", TODAY() &gt; O3457, N3457=""), "포스팅 지연",
IF(N3457&lt;&gt;"", "포스팅 완료",
IF(M3457=TRUE, "시술 완료",
IF(L3457=TRUE, "콘텐츠 가이드 전송",
IF(NOT(ISBLANK(J3457)), "예약 확정",
IF(I3457=TRUE, "구글폼 회신",
IF(H3457=TRUE, "구글폼 전송",
IF(G3457=TRUE, "거절",
IF(F3457=TRUE, "회신 수신",
"태핑 완료 회신대기")))))
))))</f>
        <v>태핑 완료 회신대기</v>
      </c>
      <c r="F3457" s="22" t="b">
        <v>0</v>
      </c>
      <c r="G3457" s="22" t="b">
        <v>0</v>
      </c>
      <c r="H3457" s="22" t="b">
        <v>0</v>
      </c>
      <c r="I3457" s="22" t="b">
        <f>IF(COUNTIF([1]!Form_Responses1[[#All],[Instagram account
(ex. idenel_official - Do not put "@")]], LOWER(A3457)) &gt; 0, TRUE, FALSE)</f>
        <v>0</v>
      </c>
      <c r="J3457" s="23"/>
      <c r="K3457" s="20"/>
      <c r="L3457" s="22" t="b">
        <v>0</v>
      </c>
      <c r="M3457" s="22" t="b">
        <v>0</v>
      </c>
      <c r="N3457" s="20"/>
      <c r="O3457" s="21" t="str">
        <f>IF(ISBLANK(Table1[[#This Row],[예약일(확정)]]),"",Table1[[#This Row],[예약일(확정)]]+7)</f>
        <v/>
      </c>
      <c r="P3457" s="20"/>
      <c r="Q3457" s="20"/>
      <c r="R3457" s="20"/>
      <c r="S3457" s="20"/>
      <c r="T3457" s="20"/>
      <c r="U3457" s="19"/>
    </row>
    <row r="3458" spans="1:21" ht="17">
      <c r="A3458" s="46" t="s">
        <v>750</v>
      </c>
      <c r="B3458" s="49" t="str">
        <f>"https://www.instagram.com/"&amp;A3458</f>
        <v>https://www.instagram.com/affamati_worldwide</v>
      </c>
      <c r="C3458" s="48"/>
      <c r="D3458" s="15" t="s">
        <v>4</v>
      </c>
      <c r="E3458" s="11" t="str">
        <f ca="1">IF(AND(J3458&lt;&gt;"", O3458&lt;&gt;"", TODAY() &gt; O3458, N3458=""), "포스팅 지연",
IF(N3458&lt;&gt;"", "포스팅 완료",
IF(M3458=TRUE, "시술 완료",
IF(L3458=TRUE, "콘텐츠 가이드 전송",
IF(NOT(ISBLANK(J3458)), "예약 확정",
IF(I3458=TRUE, "구글폼 회신",
IF(H3458=TRUE, "구글폼 전송",
IF(G3458=TRUE, "거절",
IF(F3458=TRUE, "회신 수신",
"태핑 완료 회신대기")))))
))))</f>
        <v>회신 수신</v>
      </c>
      <c r="F3458" s="13" t="b">
        <v>1</v>
      </c>
      <c r="G3458" s="13" t="b">
        <v>0</v>
      </c>
      <c r="H3458" s="13" t="b">
        <v>0</v>
      </c>
      <c r="I3458" s="13" t="b">
        <f>IF(COUNTIF([1]!Form_Responses1[[#All],[Instagram account
(ex. idenel_official - Do not put "@")]], LOWER(A3458)) &gt; 0, TRUE, FALSE)</f>
        <v>0</v>
      </c>
      <c r="J3458" s="14"/>
      <c r="K3458" s="11"/>
      <c r="L3458" s="13" t="b">
        <v>0</v>
      </c>
      <c r="M3458" s="13" t="b">
        <v>0</v>
      </c>
      <c r="N3458" s="11"/>
      <c r="O3458" s="12" t="str">
        <f>IF(ISBLANK(Table1[[#This Row],[예약일(확정)]]),"",Table1[[#This Row],[예약일(확정)]]+7)</f>
        <v/>
      </c>
      <c r="P3458" s="11"/>
      <c r="Q3458" s="11"/>
      <c r="R3458" s="11"/>
      <c r="S3458" s="11"/>
      <c r="T3458" s="11"/>
      <c r="U3458" s="10"/>
    </row>
    <row r="3459" spans="1:21" ht="17">
      <c r="A3459" s="47" t="s">
        <v>749</v>
      </c>
      <c r="B3459" s="26" t="str">
        <f>"https://www.instagram.com/"&amp;A3459</f>
        <v>https://www.instagram.com/nicho_morales</v>
      </c>
      <c r="C3459" s="25"/>
      <c r="D3459" s="24" t="s">
        <v>4</v>
      </c>
      <c r="E3459" s="20" t="str">
        <f ca="1">IF(AND(J3459&lt;&gt;"", O3459&lt;&gt;"", TODAY() &gt; O3459, N3459=""), "포스팅 지연",
IF(N3459&lt;&gt;"", "포스팅 완료",
IF(M3459=TRUE, "시술 완료",
IF(L3459=TRUE, "콘텐츠 가이드 전송",
IF(NOT(ISBLANK(J3459)), "예약 확정",
IF(I3459=TRUE, "구글폼 회신",
IF(H3459=TRUE, "구글폼 전송",
IF(G3459=TRUE, "거절",
IF(F3459=TRUE, "회신 수신",
"태핑 완료 회신대기")))))
))))</f>
        <v>태핑 완료 회신대기</v>
      </c>
      <c r="F3459" s="22" t="b">
        <v>0</v>
      </c>
      <c r="G3459" s="22" t="b">
        <v>0</v>
      </c>
      <c r="H3459" s="22" t="b">
        <v>0</v>
      </c>
      <c r="I3459" s="22" t="b">
        <f>IF(COUNTIF([1]!Form_Responses1[[#All],[Instagram account
(ex. idenel_official - Do not put "@")]], LOWER(A3459)) &gt; 0, TRUE, FALSE)</f>
        <v>0</v>
      </c>
      <c r="J3459" s="23"/>
      <c r="K3459" s="20"/>
      <c r="L3459" s="22" t="b">
        <v>0</v>
      </c>
      <c r="M3459" s="22" t="b">
        <v>0</v>
      </c>
      <c r="N3459" s="20"/>
      <c r="O3459" s="21" t="str">
        <f>IF(ISBLANK(Table1[[#This Row],[예약일(확정)]]),"",Table1[[#This Row],[예약일(확정)]]+7)</f>
        <v/>
      </c>
      <c r="P3459" s="20"/>
      <c r="Q3459" s="20"/>
      <c r="R3459" s="20"/>
      <c r="S3459" s="20"/>
      <c r="T3459" s="20"/>
      <c r="U3459" s="19"/>
    </row>
    <row r="3460" spans="1:21" ht="17">
      <c r="A3460" s="46" t="s">
        <v>748</v>
      </c>
      <c r="B3460" s="49" t="str">
        <f>"https://www.instagram.com/"&amp;A3460</f>
        <v>https://www.instagram.com/valentina_armato</v>
      </c>
      <c r="C3460" s="48"/>
      <c r="D3460" s="15" t="s">
        <v>4</v>
      </c>
      <c r="E3460" s="11" t="str">
        <f ca="1">IF(AND(J3460&lt;&gt;"", O3460&lt;&gt;"", TODAY() &gt; O3460, N3460=""), "포스팅 지연",
IF(N3460&lt;&gt;"", "포스팅 완료",
IF(M3460=TRUE, "시술 완료",
IF(L3460=TRUE, "콘텐츠 가이드 전송",
IF(NOT(ISBLANK(J3460)), "예약 확정",
IF(I3460=TRUE, "구글폼 회신",
IF(H3460=TRUE, "구글폼 전송",
IF(G3460=TRUE, "거절",
IF(F3460=TRUE, "회신 수신",
"태핑 완료 회신대기")))))
))))</f>
        <v>태핑 완료 회신대기</v>
      </c>
      <c r="F3460" s="13" t="b">
        <v>0</v>
      </c>
      <c r="G3460" s="13" t="b">
        <v>0</v>
      </c>
      <c r="H3460" s="13" t="b">
        <v>0</v>
      </c>
      <c r="I3460" s="13" t="b">
        <f>IF(COUNTIF([1]!Form_Responses1[[#All],[Instagram account
(ex. idenel_official - Do not put "@")]], LOWER(A3460)) &gt; 0, TRUE, FALSE)</f>
        <v>0</v>
      </c>
      <c r="J3460" s="14"/>
      <c r="K3460" s="11"/>
      <c r="L3460" s="13" t="b">
        <v>0</v>
      </c>
      <c r="M3460" s="13" t="b">
        <v>0</v>
      </c>
      <c r="N3460" s="11"/>
      <c r="O3460" s="12" t="str">
        <f>IF(ISBLANK(Table1[[#This Row],[예약일(확정)]]),"",Table1[[#This Row],[예약일(확정)]]+7)</f>
        <v/>
      </c>
      <c r="P3460" s="11"/>
      <c r="Q3460" s="11"/>
      <c r="R3460" s="11"/>
      <c r="S3460" s="11"/>
      <c r="T3460" s="11"/>
      <c r="U3460" s="10"/>
    </row>
    <row r="3461" spans="1:21" ht="17">
      <c r="A3461" s="47" t="s">
        <v>747</v>
      </c>
      <c r="B3461" s="51" t="str">
        <f>"https://www.instagram.com/"&amp;A3461</f>
        <v>https://www.instagram.com/elisa.divenere</v>
      </c>
      <c r="C3461" s="50"/>
      <c r="D3461" s="24" t="s">
        <v>4</v>
      </c>
      <c r="E3461" s="20" t="str">
        <f ca="1">IF(AND(J3461&lt;&gt;"", O3461&lt;&gt;"", TODAY() &gt; O3461, N3461=""), "포스팅 지연",
IF(N3461&lt;&gt;"", "포스팅 완료",
IF(M3461=TRUE, "시술 완료",
IF(L3461=TRUE, "콘텐츠 가이드 전송",
IF(NOT(ISBLANK(J3461)), "예약 확정",
IF(I3461=TRUE, "구글폼 회신",
IF(H3461=TRUE, "구글폼 전송",
IF(G3461=TRUE, "거절",
IF(F3461=TRUE, "회신 수신",
"태핑 완료 회신대기")))))
))))</f>
        <v>태핑 완료 회신대기</v>
      </c>
      <c r="F3461" s="22" t="b">
        <v>0</v>
      </c>
      <c r="G3461" s="22" t="b">
        <v>0</v>
      </c>
      <c r="H3461" s="22" t="b">
        <v>0</v>
      </c>
      <c r="I3461" s="22" t="b">
        <f>IF(COUNTIF([1]!Form_Responses1[[#All],[Instagram account
(ex. idenel_official - Do not put "@")]], LOWER(A3461)) &gt; 0, TRUE, FALSE)</f>
        <v>0</v>
      </c>
      <c r="J3461" s="23"/>
      <c r="K3461" s="20"/>
      <c r="L3461" s="22" t="b">
        <v>0</v>
      </c>
      <c r="M3461" s="22" t="b">
        <v>0</v>
      </c>
      <c r="N3461" s="20"/>
      <c r="O3461" s="21" t="str">
        <f>IF(ISBLANK(Table1[[#This Row],[예약일(확정)]]),"",Table1[[#This Row],[예약일(확정)]]+7)</f>
        <v/>
      </c>
      <c r="P3461" s="20"/>
      <c r="Q3461" s="20"/>
      <c r="R3461" s="20"/>
      <c r="S3461" s="20"/>
      <c r="T3461" s="20"/>
      <c r="U3461" s="19"/>
    </row>
    <row r="3462" spans="1:21" ht="17">
      <c r="A3462" s="46" t="s">
        <v>746</v>
      </c>
      <c r="B3462" s="17" t="str">
        <f>"https://www.instagram.com/"&amp;A3462</f>
        <v>https://www.instagram.com/misstrawberryfields</v>
      </c>
      <c r="C3462" s="16"/>
      <c r="D3462" s="15" t="s">
        <v>4</v>
      </c>
      <c r="E3462" s="11" t="str">
        <f ca="1">IF(AND(J3462&lt;&gt;"", O3462&lt;&gt;"", TODAY() &gt; O3462, N3462=""), "포스팅 지연",
IF(N3462&lt;&gt;"", "포스팅 완료",
IF(M3462=TRUE, "시술 완료",
IF(L3462=TRUE, "콘텐츠 가이드 전송",
IF(NOT(ISBLANK(J3462)), "예약 확정",
IF(I3462=TRUE, "구글폼 회신",
IF(H3462=TRUE, "구글폼 전송",
IF(G3462=TRUE, "거절",
IF(F3462=TRUE, "회신 수신",
"태핑 완료 회신대기")))))
))))</f>
        <v>태핑 완료 회신대기</v>
      </c>
      <c r="F3462" s="13" t="b">
        <v>0</v>
      </c>
      <c r="G3462" s="13" t="b">
        <v>0</v>
      </c>
      <c r="H3462" s="13" t="b">
        <v>0</v>
      </c>
      <c r="I3462" s="13" t="b">
        <f>IF(COUNTIF([1]!Form_Responses1[[#All],[Instagram account
(ex. idenel_official - Do not put "@")]], LOWER(A3462)) &gt; 0, TRUE, FALSE)</f>
        <v>0</v>
      </c>
      <c r="J3462" s="14"/>
      <c r="K3462" s="11"/>
      <c r="L3462" s="13" t="b">
        <v>0</v>
      </c>
      <c r="M3462" s="13" t="b">
        <v>0</v>
      </c>
      <c r="N3462" s="11"/>
      <c r="O3462" s="12" t="str">
        <f>IF(ISBLANK(Table1[[#This Row],[예약일(확정)]]),"",Table1[[#This Row],[예약일(확정)]]+7)</f>
        <v/>
      </c>
      <c r="P3462" s="11"/>
      <c r="Q3462" s="11"/>
      <c r="R3462" s="11"/>
      <c r="S3462" s="11"/>
      <c r="T3462" s="11"/>
      <c r="U3462" s="10"/>
    </row>
    <row r="3463" spans="1:21" ht="17">
      <c r="A3463" s="47" t="s">
        <v>745</v>
      </c>
      <c r="B3463" s="26" t="str">
        <f>"https://www.instagram.com/"&amp;A3463</f>
        <v>https://www.instagram.com/nastyachoi710</v>
      </c>
      <c r="C3463" s="25"/>
      <c r="D3463" s="24" t="s">
        <v>269</v>
      </c>
      <c r="E3463" s="20" t="str">
        <f ca="1">IF(AND(J3463&lt;&gt;"", O3463&lt;&gt;"", TODAY() &gt; O3463, N3463=""), "포스팅 지연",
IF(N3463&lt;&gt;"", "포스팅 완료",
IF(M3463=TRUE, "시술 완료",
IF(L3463=TRUE, "콘텐츠 가이드 전송",
IF(NOT(ISBLANK(J3463)), "예약 확정",
IF(I3463=TRUE, "구글폼 회신",
IF(H3463=TRUE, "구글폼 전송",
IF(G3463=TRUE, "거절",
IF(F3463=TRUE, "회신 수신",
"태핑 완료 회신대기")))))
))))</f>
        <v>태핑 완료 회신대기</v>
      </c>
      <c r="F3463" s="22" t="b">
        <v>0</v>
      </c>
      <c r="G3463" s="22" t="b">
        <v>0</v>
      </c>
      <c r="H3463" s="22" t="b">
        <v>0</v>
      </c>
      <c r="I3463" s="22" t="b">
        <f>IF(COUNTIF([1]!Form_Responses1[[#All],[Instagram account
(ex. idenel_official - Do not put "@")]], LOWER(A3463)) &gt; 0, TRUE, FALSE)</f>
        <v>0</v>
      </c>
      <c r="J3463" s="23"/>
      <c r="K3463" s="20"/>
      <c r="L3463" s="22" t="b">
        <v>0</v>
      </c>
      <c r="M3463" s="22" t="b">
        <v>0</v>
      </c>
      <c r="N3463" s="20"/>
      <c r="O3463" s="21" t="str">
        <f>IF(ISBLANK(Table1[[#This Row],[예약일(확정)]]),"",Table1[[#This Row],[예약일(확정)]]+7)</f>
        <v/>
      </c>
      <c r="P3463" s="20"/>
      <c r="Q3463" s="20"/>
      <c r="R3463" s="20"/>
      <c r="S3463" s="20"/>
      <c r="T3463" s="20"/>
      <c r="U3463" s="19"/>
    </row>
    <row r="3464" spans="1:21" ht="17">
      <c r="A3464" s="46" t="s">
        <v>744</v>
      </c>
      <c r="B3464" s="17" t="str">
        <f>"https://www.instagram.com/"&amp;A3464</f>
        <v>https://www.instagram.com/gokcemarie</v>
      </c>
      <c r="C3464" s="16"/>
      <c r="D3464" s="15" t="s">
        <v>269</v>
      </c>
      <c r="E3464" s="11" t="str">
        <f ca="1">IF(AND(J3464&lt;&gt;"", O3464&lt;&gt;"", TODAY() &gt; O3464, N3464=""), "포스팅 지연",
IF(N3464&lt;&gt;"", "포스팅 완료",
IF(M3464=TRUE, "시술 완료",
IF(L3464=TRUE, "콘텐츠 가이드 전송",
IF(NOT(ISBLANK(J3464)), "예약 확정",
IF(I3464=TRUE, "구글폼 회신",
IF(H3464=TRUE, "구글폼 전송",
IF(G3464=TRUE, "거절",
IF(F3464=TRUE, "회신 수신",
"태핑 완료 회신대기")))))
))))</f>
        <v>태핑 완료 회신대기</v>
      </c>
      <c r="F3464" s="13" t="b">
        <v>0</v>
      </c>
      <c r="G3464" s="13" t="b">
        <v>0</v>
      </c>
      <c r="H3464" s="13" t="b">
        <v>0</v>
      </c>
      <c r="I3464" s="13" t="b">
        <f>IF(COUNTIF([1]!Form_Responses1[[#All],[Instagram account
(ex. idenel_official - Do not put "@")]], LOWER(A3464)) &gt; 0, TRUE, FALSE)</f>
        <v>0</v>
      </c>
      <c r="J3464" s="14"/>
      <c r="K3464" s="11"/>
      <c r="L3464" s="13" t="b">
        <v>0</v>
      </c>
      <c r="M3464" s="13" t="b">
        <v>0</v>
      </c>
      <c r="N3464" s="11"/>
      <c r="O3464" s="12" t="str">
        <f>IF(ISBLANK(Table1[[#This Row],[예약일(확정)]]),"",Table1[[#This Row],[예약일(확정)]]+7)</f>
        <v/>
      </c>
      <c r="P3464" s="11"/>
      <c r="Q3464" s="11"/>
      <c r="R3464" s="11"/>
      <c r="S3464" s="11"/>
      <c r="T3464" s="11"/>
      <c r="U3464" s="10"/>
    </row>
    <row r="3465" spans="1:21" ht="17">
      <c r="A3465" s="47" t="s">
        <v>743</v>
      </c>
      <c r="B3465" s="26" t="str">
        <f>"https://www.instagram.com/"&amp;A3465</f>
        <v>https://www.instagram.com/zkdlinmiree</v>
      </c>
      <c r="C3465" s="25"/>
      <c r="D3465" s="24" t="s">
        <v>269</v>
      </c>
      <c r="E3465" s="20" t="str">
        <f ca="1">IF(AND(J3465&lt;&gt;"", O3465&lt;&gt;"", TODAY() &gt; O3465, N3465=""), "포스팅 지연",
IF(N3465&lt;&gt;"", "포스팅 완료",
IF(M3465=TRUE, "시술 완료",
IF(L3465=TRUE, "콘텐츠 가이드 전송",
IF(NOT(ISBLANK(J3465)), "예약 확정",
IF(I3465=TRUE, "구글폼 회신",
IF(H3465=TRUE, "구글폼 전송",
IF(G3465=TRUE, "거절",
IF(F3465=TRUE, "회신 수신",
"태핑 완료 회신대기")))))
))))</f>
        <v>회신 수신</v>
      </c>
      <c r="F3465" s="22" t="b">
        <v>1</v>
      </c>
      <c r="G3465" s="22" t="b">
        <v>0</v>
      </c>
      <c r="H3465" s="22" t="b">
        <v>0</v>
      </c>
      <c r="I3465" s="22" t="b">
        <f>IF(COUNTIF([1]!Form_Responses1[[#All],[Instagram account
(ex. idenel_official - Do not put "@")]], LOWER(A3465)) &gt; 0, TRUE, FALSE)</f>
        <v>0</v>
      </c>
      <c r="J3465" s="23"/>
      <c r="K3465" s="20"/>
      <c r="L3465" s="22" t="b">
        <v>0</v>
      </c>
      <c r="M3465" s="22" t="b">
        <v>0</v>
      </c>
      <c r="N3465" s="20"/>
      <c r="O3465" s="21" t="str">
        <f>IF(ISBLANK(Table1[[#This Row],[예약일(확정)]]),"",Table1[[#This Row],[예약일(확정)]]+7)</f>
        <v/>
      </c>
      <c r="P3465" s="20"/>
      <c r="Q3465" s="20"/>
      <c r="R3465" s="20"/>
      <c r="S3465" s="20"/>
      <c r="T3465" s="20"/>
      <c r="U3465" s="19"/>
    </row>
    <row r="3466" spans="1:21" ht="17">
      <c r="A3466" s="46" t="s">
        <v>742</v>
      </c>
      <c r="B3466" s="17" t="str">
        <f>"https://www.instagram.com/"&amp;A3466</f>
        <v>https://www.instagram.com/hazal.serenity</v>
      </c>
      <c r="C3466" s="16"/>
      <c r="D3466" s="15" t="s">
        <v>269</v>
      </c>
      <c r="E3466" s="11" t="str">
        <f ca="1">IF(AND(J3466&lt;&gt;"", O3466&lt;&gt;"", TODAY() &gt; O3466, N3466=""), "포스팅 지연",
IF(N3466&lt;&gt;"", "포스팅 완료",
IF(M3466=TRUE, "시술 완료",
IF(L3466=TRUE, "콘텐츠 가이드 전송",
IF(NOT(ISBLANK(J3466)), "예약 확정",
IF(I3466=TRUE, "구글폼 회신",
IF(H3466=TRUE, "구글폼 전송",
IF(G3466=TRUE, "거절",
IF(F3466=TRUE, "회신 수신",
"태핑 완료 회신대기")))))
))))</f>
        <v>회신 수신</v>
      </c>
      <c r="F3466" s="13" t="b">
        <v>1</v>
      </c>
      <c r="G3466" s="13" t="b">
        <v>0</v>
      </c>
      <c r="H3466" s="13" t="b">
        <v>0</v>
      </c>
      <c r="I3466" s="13" t="b">
        <f>IF(COUNTIF([1]!Form_Responses1[[#All],[Instagram account
(ex. idenel_official - Do not put "@")]], LOWER(A3466)) &gt; 0, TRUE, FALSE)</f>
        <v>0</v>
      </c>
      <c r="J3466" s="14"/>
      <c r="K3466" s="11"/>
      <c r="L3466" s="13" t="b">
        <v>0</v>
      </c>
      <c r="M3466" s="13" t="b">
        <v>0</v>
      </c>
      <c r="N3466" s="11"/>
      <c r="O3466" s="12" t="str">
        <f>IF(ISBLANK(Table1[[#This Row],[예약일(확정)]]),"",Table1[[#This Row],[예약일(확정)]]+7)</f>
        <v/>
      </c>
      <c r="P3466" s="11"/>
      <c r="Q3466" s="11"/>
      <c r="R3466" s="11"/>
      <c r="S3466" s="11"/>
      <c r="T3466" s="11"/>
      <c r="U3466" s="10"/>
    </row>
    <row r="3467" spans="1:21" ht="17">
      <c r="A3467" s="53" t="s">
        <v>741</v>
      </c>
      <c r="B3467" s="26" t="str">
        <f>"https://www.instagram.com/"&amp;A3467</f>
        <v>https://www.instagram.com/aleynagobekci</v>
      </c>
      <c r="C3467" s="25"/>
      <c r="D3467" s="24" t="s">
        <v>269</v>
      </c>
      <c r="E3467" s="20" t="str">
        <f ca="1">IF(AND(J3467&lt;&gt;"", O3467&lt;&gt;"", TODAY() &gt; O3467, N3467=""), "포스팅 지연",
IF(N3467&lt;&gt;"", "포스팅 완료",
IF(M3467=TRUE, "시술 완료",
IF(L3467=TRUE, "콘텐츠 가이드 전송",
IF(NOT(ISBLANK(J3467)), "예약 확정",
IF(I3467=TRUE, "구글폼 회신",
IF(H3467=TRUE, "구글폼 전송",
IF(G3467=TRUE, "거절",
IF(F3467=TRUE, "회신 수신",
"태핑 완료 회신대기")))))
))))</f>
        <v>태핑 완료 회신대기</v>
      </c>
      <c r="F3467" s="22" t="b">
        <v>0</v>
      </c>
      <c r="G3467" s="22" t="b">
        <v>0</v>
      </c>
      <c r="H3467" s="22" t="b">
        <v>0</v>
      </c>
      <c r="I3467" s="22" t="b">
        <f>IF(COUNTIF([1]!Form_Responses1[[#All],[Instagram account
(ex. idenel_official - Do not put "@")]], LOWER(A3467)) &gt; 0, TRUE, FALSE)</f>
        <v>0</v>
      </c>
      <c r="J3467" s="23"/>
      <c r="K3467" s="20"/>
      <c r="L3467" s="22" t="b">
        <v>0</v>
      </c>
      <c r="M3467" s="22" t="b">
        <v>0</v>
      </c>
      <c r="N3467" s="20"/>
      <c r="O3467" s="21" t="str">
        <f>IF(ISBLANK(Table1[[#This Row],[예약일(확정)]]),"",Table1[[#This Row],[예약일(확정)]]+7)</f>
        <v/>
      </c>
      <c r="P3467" s="20"/>
      <c r="Q3467" s="20"/>
      <c r="R3467" s="20"/>
      <c r="S3467" s="20"/>
      <c r="T3467" s="20"/>
      <c r="U3467" s="19"/>
    </row>
    <row r="3468" spans="1:21" ht="17">
      <c r="A3468" s="52" t="s">
        <v>740</v>
      </c>
      <c r="B3468" s="17" t="str">
        <f>"https://www.instagram.com/"&amp;A3468</f>
        <v>https://www.instagram.com/cermeyilmaz</v>
      </c>
      <c r="C3468" s="16"/>
      <c r="D3468" s="15" t="s">
        <v>269</v>
      </c>
      <c r="E3468" s="11" t="str">
        <f ca="1">IF(AND(J3468&lt;&gt;"", O3468&lt;&gt;"", TODAY() &gt; O3468, N3468=""), "포스팅 지연",
IF(N3468&lt;&gt;"", "포스팅 완료",
IF(M3468=TRUE, "시술 완료",
IF(L3468=TRUE, "콘텐츠 가이드 전송",
IF(NOT(ISBLANK(J3468)), "예약 확정",
IF(I3468=TRUE, "구글폼 회신",
IF(H3468=TRUE, "구글폼 전송",
IF(G3468=TRUE, "거절",
IF(F3468=TRUE, "회신 수신",
"태핑 완료 회신대기")))))
))))</f>
        <v>태핑 완료 회신대기</v>
      </c>
      <c r="F3468" s="13" t="b">
        <v>0</v>
      </c>
      <c r="G3468" s="13" t="b">
        <v>0</v>
      </c>
      <c r="H3468" s="13" t="b">
        <v>0</v>
      </c>
      <c r="I3468" s="13" t="b">
        <f>IF(COUNTIF([1]!Form_Responses1[[#All],[Instagram account
(ex. idenel_official - Do not put "@")]], LOWER(A3468)) &gt; 0, TRUE, FALSE)</f>
        <v>0</v>
      </c>
      <c r="J3468" s="14"/>
      <c r="K3468" s="11"/>
      <c r="L3468" s="13" t="b">
        <v>0</v>
      </c>
      <c r="M3468" s="13" t="b">
        <v>0</v>
      </c>
      <c r="N3468" s="11"/>
      <c r="O3468" s="12" t="str">
        <f>IF(ISBLANK(Table1[[#This Row],[예약일(확정)]]),"",Table1[[#This Row],[예약일(확정)]]+7)</f>
        <v/>
      </c>
      <c r="P3468" s="11"/>
      <c r="Q3468" s="11"/>
      <c r="R3468" s="11"/>
      <c r="S3468" s="11"/>
      <c r="T3468" s="11"/>
      <c r="U3468" s="10"/>
    </row>
    <row r="3469" spans="1:21" ht="17">
      <c r="A3469" s="53" t="s">
        <v>739</v>
      </c>
      <c r="B3469" s="26" t="str">
        <f>"https://www.instagram.com/"&amp;A3469</f>
        <v>https://www.instagram.com/podcastlendiniz</v>
      </c>
      <c r="C3469" s="25"/>
      <c r="D3469" s="24" t="s">
        <v>269</v>
      </c>
      <c r="E3469" s="20" t="str">
        <f ca="1">IF(AND(J3469&lt;&gt;"", O3469&lt;&gt;"", TODAY() &gt; O3469, N3469=""), "포스팅 지연",
IF(N3469&lt;&gt;"", "포스팅 완료",
IF(M3469=TRUE, "시술 완료",
IF(L3469=TRUE, "콘텐츠 가이드 전송",
IF(NOT(ISBLANK(J3469)), "예약 확정",
IF(I3469=TRUE, "구글폼 회신",
IF(H3469=TRUE, "구글폼 전송",
IF(G3469=TRUE, "거절",
IF(F3469=TRUE, "회신 수신",
"태핑 완료 회신대기")))))
))))</f>
        <v>태핑 완료 회신대기</v>
      </c>
      <c r="F3469" s="22" t="b">
        <v>0</v>
      </c>
      <c r="G3469" s="22" t="b">
        <v>0</v>
      </c>
      <c r="H3469" s="22" t="b">
        <v>0</v>
      </c>
      <c r="I3469" s="22" t="b">
        <f>IF(COUNTIF([1]!Form_Responses1[[#All],[Instagram account
(ex. idenel_official - Do not put "@")]], LOWER(A3469)) &gt; 0, TRUE, FALSE)</f>
        <v>0</v>
      </c>
      <c r="J3469" s="23"/>
      <c r="K3469" s="20"/>
      <c r="L3469" s="22" t="b">
        <v>0</v>
      </c>
      <c r="M3469" s="22" t="b">
        <v>0</v>
      </c>
      <c r="N3469" s="20"/>
      <c r="O3469" s="21" t="str">
        <f>IF(ISBLANK(Table1[[#This Row],[예약일(확정)]]),"",Table1[[#This Row],[예약일(확정)]]+7)</f>
        <v/>
      </c>
      <c r="P3469" s="20"/>
      <c r="Q3469" s="20"/>
      <c r="R3469" s="20"/>
      <c r="S3469" s="20"/>
      <c r="T3469" s="20"/>
      <c r="U3469" s="19"/>
    </row>
    <row r="3470" spans="1:21" ht="17">
      <c r="A3470" s="52" t="s">
        <v>738</v>
      </c>
      <c r="B3470" s="17" t="str">
        <f>"https://www.instagram.com/"&amp;A3470</f>
        <v>https://www.instagram.com/esraviee</v>
      </c>
      <c r="C3470" s="16"/>
      <c r="D3470" s="15" t="s">
        <v>269</v>
      </c>
      <c r="E3470" s="11" t="str">
        <f ca="1">IF(AND(J3470&lt;&gt;"", O3470&lt;&gt;"", TODAY() &gt; O3470, N3470=""), "포스팅 지연",
IF(N3470&lt;&gt;"", "포스팅 완료",
IF(M3470=TRUE, "시술 완료",
IF(L3470=TRUE, "콘텐츠 가이드 전송",
IF(NOT(ISBLANK(J3470)), "예약 확정",
IF(I3470=TRUE, "구글폼 회신",
IF(H3470=TRUE, "구글폼 전송",
IF(G3470=TRUE, "거절",
IF(F3470=TRUE, "회신 수신",
"태핑 완료 회신대기")))))
))))</f>
        <v>태핑 완료 회신대기</v>
      </c>
      <c r="F3470" s="13" t="b">
        <v>0</v>
      </c>
      <c r="G3470" s="13" t="b">
        <v>0</v>
      </c>
      <c r="H3470" s="13" t="b">
        <v>0</v>
      </c>
      <c r="I3470" s="13" t="b">
        <f>IF(COUNTIF([1]!Form_Responses1[[#All],[Instagram account
(ex. idenel_official - Do not put "@")]], LOWER(A3470)) &gt; 0, TRUE, FALSE)</f>
        <v>0</v>
      </c>
      <c r="J3470" s="14"/>
      <c r="K3470" s="11"/>
      <c r="L3470" s="13" t="b">
        <v>0</v>
      </c>
      <c r="M3470" s="13" t="b">
        <v>0</v>
      </c>
      <c r="N3470" s="11"/>
      <c r="O3470" s="12" t="str">
        <f>IF(ISBLANK(Table1[[#This Row],[예약일(확정)]]),"",Table1[[#This Row],[예약일(확정)]]+7)</f>
        <v/>
      </c>
      <c r="P3470" s="11"/>
      <c r="Q3470" s="11"/>
      <c r="R3470" s="11"/>
      <c r="S3470" s="11"/>
      <c r="T3470" s="11"/>
      <c r="U3470" s="10"/>
    </row>
    <row r="3471" spans="1:21" ht="17">
      <c r="A3471" s="53" t="s">
        <v>737</v>
      </c>
      <c r="B3471" s="26" t="str">
        <f>"https://www.instagram.com/"&amp;A3471</f>
        <v>https://www.instagram.com/aleynsahn</v>
      </c>
      <c r="C3471" s="25"/>
      <c r="D3471" s="24" t="s">
        <v>269</v>
      </c>
      <c r="E3471" s="20" t="str">
        <f ca="1">IF(AND(J3471&lt;&gt;"", O3471&lt;&gt;"", TODAY() &gt; O3471, N3471=""), "포스팅 지연",
IF(N3471&lt;&gt;"", "포스팅 완료",
IF(M3471=TRUE, "시술 완료",
IF(L3471=TRUE, "콘텐츠 가이드 전송",
IF(NOT(ISBLANK(J3471)), "예약 확정",
IF(I3471=TRUE, "구글폼 회신",
IF(H3471=TRUE, "구글폼 전송",
IF(G3471=TRUE, "거절",
IF(F3471=TRUE, "회신 수신",
"태핑 완료 회신대기")))))
))))</f>
        <v>태핑 완료 회신대기</v>
      </c>
      <c r="F3471" s="22" t="b">
        <v>0</v>
      </c>
      <c r="G3471" s="22" t="b">
        <v>0</v>
      </c>
      <c r="H3471" s="22" t="b">
        <v>0</v>
      </c>
      <c r="I3471" s="22" t="b">
        <f>IF(COUNTIF([1]!Form_Responses1[[#All],[Instagram account
(ex. idenel_official - Do not put "@")]], LOWER(A3471)) &gt; 0, TRUE, FALSE)</f>
        <v>0</v>
      </c>
      <c r="J3471" s="23"/>
      <c r="K3471" s="20"/>
      <c r="L3471" s="22" t="b">
        <v>0</v>
      </c>
      <c r="M3471" s="22" t="b">
        <v>0</v>
      </c>
      <c r="N3471" s="20"/>
      <c r="O3471" s="21" t="str">
        <f>IF(ISBLANK(Table1[[#This Row],[예약일(확정)]]),"",Table1[[#This Row],[예약일(확정)]]+7)</f>
        <v/>
      </c>
      <c r="P3471" s="20"/>
      <c r="Q3471" s="20"/>
      <c r="R3471" s="20"/>
      <c r="S3471" s="20"/>
      <c r="T3471" s="20"/>
      <c r="U3471" s="19"/>
    </row>
    <row r="3472" spans="1:21" ht="17">
      <c r="A3472" s="52" t="s">
        <v>736</v>
      </c>
      <c r="B3472" s="17" t="str">
        <f>"https://www.instagram.com/"&amp;A3472</f>
        <v>https://www.instagram.com/ipek_tutku_</v>
      </c>
      <c r="C3472" s="16"/>
      <c r="D3472" s="15" t="s">
        <v>269</v>
      </c>
      <c r="E3472" s="11" t="str">
        <f ca="1">IF(AND(J3472&lt;&gt;"", O3472&lt;&gt;"", TODAY() &gt; O3472, N3472=""), "포스팅 지연",
IF(N3472&lt;&gt;"", "포스팅 완료",
IF(M3472=TRUE, "시술 완료",
IF(L3472=TRUE, "콘텐츠 가이드 전송",
IF(NOT(ISBLANK(J3472)), "예약 확정",
IF(I3472=TRUE, "구글폼 회신",
IF(H3472=TRUE, "구글폼 전송",
IF(G3472=TRUE, "거절",
IF(F3472=TRUE, "회신 수신",
"태핑 완료 회신대기")))))
))))</f>
        <v>태핑 완료 회신대기</v>
      </c>
      <c r="F3472" s="13" t="b">
        <v>0</v>
      </c>
      <c r="G3472" s="13" t="b">
        <v>0</v>
      </c>
      <c r="H3472" s="13" t="b">
        <v>0</v>
      </c>
      <c r="I3472" s="13" t="b">
        <f>IF(COUNTIF([1]!Form_Responses1[[#All],[Instagram account
(ex. idenel_official - Do not put "@")]], LOWER(A3472)) &gt; 0, TRUE, FALSE)</f>
        <v>0</v>
      </c>
      <c r="J3472" s="14"/>
      <c r="K3472" s="11"/>
      <c r="L3472" s="13" t="b">
        <v>0</v>
      </c>
      <c r="M3472" s="13" t="b">
        <v>0</v>
      </c>
      <c r="N3472" s="11"/>
      <c r="O3472" s="12" t="str">
        <f>IF(ISBLANK(Table1[[#This Row],[예약일(확정)]]),"",Table1[[#This Row],[예약일(확정)]]+7)</f>
        <v/>
      </c>
      <c r="P3472" s="11"/>
      <c r="Q3472" s="11"/>
      <c r="R3472" s="11"/>
      <c r="S3472" s="11"/>
      <c r="T3472" s="11"/>
      <c r="U3472" s="10"/>
    </row>
    <row r="3473" spans="1:21" ht="17">
      <c r="A3473" s="53" t="s">
        <v>735</v>
      </c>
      <c r="B3473" s="26" t="str">
        <f>"https://www.instagram.com/"&amp;A3473</f>
        <v>https://www.instagram.com/kendiibasima</v>
      </c>
      <c r="C3473" s="25"/>
      <c r="D3473" s="24" t="s">
        <v>269</v>
      </c>
      <c r="E3473" s="20" t="str">
        <f ca="1">IF(AND(J3473&lt;&gt;"", O3473&lt;&gt;"", TODAY() &gt; O3473, N3473=""), "포스팅 지연",
IF(N3473&lt;&gt;"", "포스팅 완료",
IF(M3473=TRUE, "시술 완료",
IF(L3473=TRUE, "콘텐츠 가이드 전송",
IF(NOT(ISBLANK(J3473)), "예약 확정",
IF(I3473=TRUE, "구글폼 회신",
IF(H3473=TRUE, "구글폼 전송",
IF(G3473=TRUE, "거절",
IF(F3473=TRUE, "회신 수신",
"태핑 완료 회신대기")))))
))))</f>
        <v>태핑 완료 회신대기</v>
      </c>
      <c r="F3473" s="22" t="b">
        <v>0</v>
      </c>
      <c r="G3473" s="22" t="b">
        <v>0</v>
      </c>
      <c r="H3473" s="22" t="b">
        <v>0</v>
      </c>
      <c r="I3473" s="22" t="b">
        <f>IF(COUNTIF([1]!Form_Responses1[[#All],[Instagram account
(ex. idenel_official - Do not put "@")]], LOWER(A3473)) &gt; 0, TRUE, FALSE)</f>
        <v>0</v>
      </c>
      <c r="J3473" s="23"/>
      <c r="K3473" s="20"/>
      <c r="L3473" s="22" t="b">
        <v>0</v>
      </c>
      <c r="M3473" s="22" t="b">
        <v>0</v>
      </c>
      <c r="N3473" s="20"/>
      <c r="O3473" s="21" t="str">
        <f>IF(ISBLANK(Table1[[#This Row],[예약일(확정)]]),"",Table1[[#This Row],[예약일(확정)]]+7)</f>
        <v/>
      </c>
      <c r="P3473" s="20"/>
      <c r="Q3473" s="20"/>
      <c r="R3473" s="20"/>
      <c r="S3473" s="20"/>
      <c r="T3473" s="20"/>
      <c r="U3473" s="19"/>
    </row>
    <row r="3474" spans="1:21" ht="17">
      <c r="A3474" s="46" t="s">
        <v>734</v>
      </c>
      <c r="B3474" s="17" t="str">
        <f>"https://www.instagram.com/"&amp;A3474</f>
        <v>https://www.instagram.com/tuanacaylaak</v>
      </c>
      <c r="C3474" s="16"/>
      <c r="D3474" s="15" t="s">
        <v>269</v>
      </c>
      <c r="E3474" s="11" t="str">
        <f ca="1">IF(AND(J3474&lt;&gt;"", O3474&lt;&gt;"", TODAY() &gt; O3474, N3474=""), "포스팅 지연",
IF(N3474&lt;&gt;"", "포스팅 완료",
IF(M3474=TRUE, "시술 완료",
IF(L3474=TRUE, "콘텐츠 가이드 전송",
IF(NOT(ISBLANK(J3474)), "예약 확정",
IF(I3474=TRUE, "구글폼 회신",
IF(H3474=TRUE, "구글폼 전송",
IF(G3474=TRUE, "거절",
IF(F3474=TRUE, "회신 수신",
"태핑 완료 회신대기")))))
))))</f>
        <v>태핑 완료 회신대기</v>
      </c>
      <c r="F3474" s="13" t="b">
        <v>0</v>
      </c>
      <c r="G3474" s="13" t="b">
        <v>0</v>
      </c>
      <c r="H3474" s="13" t="b">
        <v>0</v>
      </c>
      <c r="I3474" s="13" t="b">
        <f>IF(COUNTIF([1]!Form_Responses1[[#All],[Instagram account
(ex. idenel_official - Do not put "@")]], LOWER(A3474)) &gt; 0, TRUE, FALSE)</f>
        <v>0</v>
      </c>
      <c r="J3474" s="14"/>
      <c r="K3474" s="11"/>
      <c r="L3474" s="13" t="b">
        <v>0</v>
      </c>
      <c r="M3474" s="13" t="b">
        <v>0</v>
      </c>
      <c r="N3474" s="11"/>
      <c r="O3474" s="12" t="str">
        <f>IF(ISBLANK(Table1[[#This Row],[예약일(확정)]]),"",Table1[[#This Row],[예약일(확정)]]+7)</f>
        <v/>
      </c>
      <c r="P3474" s="11"/>
      <c r="Q3474" s="11"/>
      <c r="R3474" s="11"/>
      <c r="S3474" s="11"/>
      <c r="T3474" s="11"/>
      <c r="U3474" s="10"/>
    </row>
    <row r="3475" spans="1:21" ht="17">
      <c r="A3475" s="53" t="s">
        <v>733</v>
      </c>
      <c r="B3475" s="26" t="str">
        <f>"https://www.instagram.com/"&amp;A3475</f>
        <v>https://www.instagram.com/nurbanutemel</v>
      </c>
      <c r="C3475" s="25"/>
      <c r="D3475" s="24" t="s">
        <v>269</v>
      </c>
      <c r="E3475" s="20" t="str">
        <f ca="1">IF(AND(J3475&lt;&gt;"", O3475&lt;&gt;"", TODAY() &gt; O3475, N3475=""), "포스팅 지연",
IF(N3475&lt;&gt;"", "포스팅 완료",
IF(M3475=TRUE, "시술 완료",
IF(L3475=TRUE, "콘텐츠 가이드 전송",
IF(NOT(ISBLANK(J3475)), "예약 확정",
IF(I3475=TRUE, "구글폼 회신",
IF(H3475=TRUE, "구글폼 전송",
IF(G3475=TRUE, "거절",
IF(F3475=TRUE, "회신 수신",
"태핑 완료 회신대기")))))
))))</f>
        <v>태핑 완료 회신대기</v>
      </c>
      <c r="F3475" s="22" t="b">
        <v>0</v>
      </c>
      <c r="G3475" s="22" t="b">
        <v>0</v>
      </c>
      <c r="H3475" s="22" t="b">
        <v>0</v>
      </c>
      <c r="I3475" s="22" t="b">
        <f>IF(COUNTIF([1]!Form_Responses1[[#All],[Instagram account
(ex. idenel_official - Do not put "@")]], LOWER(A3475)) &gt; 0, TRUE, FALSE)</f>
        <v>0</v>
      </c>
      <c r="J3475" s="23"/>
      <c r="K3475" s="20"/>
      <c r="L3475" s="22" t="b">
        <v>0</v>
      </c>
      <c r="M3475" s="22" t="b">
        <v>0</v>
      </c>
      <c r="N3475" s="20"/>
      <c r="O3475" s="21" t="str">
        <f>IF(ISBLANK(Table1[[#This Row],[예약일(확정)]]),"",Table1[[#This Row],[예약일(확정)]]+7)</f>
        <v/>
      </c>
      <c r="P3475" s="20"/>
      <c r="Q3475" s="20"/>
      <c r="R3475" s="20"/>
      <c r="S3475" s="20"/>
      <c r="T3475" s="20"/>
      <c r="U3475" s="19"/>
    </row>
    <row r="3476" spans="1:21" ht="17">
      <c r="A3476" s="52" t="s">
        <v>732</v>
      </c>
      <c r="B3476" s="17" t="str">
        <f>"https://www.instagram.com/"&amp;A3476</f>
        <v>https://www.instagram.com/sashasennuraydin</v>
      </c>
      <c r="C3476" s="16"/>
      <c r="D3476" s="15" t="s">
        <v>269</v>
      </c>
      <c r="E3476" s="11" t="str">
        <f ca="1">IF(AND(J3476&lt;&gt;"", O3476&lt;&gt;"", TODAY() &gt; O3476, N3476=""), "포스팅 지연",
IF(N3476&lt;&gt;"", "포스팅 완료",
IF(M3476=TRUE, "시술 완료",
IF(L3476=TRUE, "콘텐츠 가이드 전송",
IF(NOT(ISBLANK(J3476)), "예약 확정",
IF(I3476=TRUE, "구글폼 회신",
IF(H3476=TRUE, "구글폼 전송",
IF(G3476=TRUE, "거절",
IF(F3476=TRUE, "회신 수신",
"태핑 완료 회신대기")))))
))))</f>
        <v>태핑 완료 회신대기</v>
      </c>
      <c r="F3476" s="13" t="b">
        <v>0</v>
      </c>
      <c r="G3476" s="13" t="b">
        <v>0</v>
      </c>
      <c r="H3476" s="13" t="b">
        <v>0</v>
      </c>
      <c r="I3476" s="13" t="b">
        <f>IF(COUNTIF([1]!Form_Responses1[[#All],[Instagram account
(ex. idenel_official - Do not put "@")]], LOWER(A3476)) &gt; 0, TRUE, FALSE)</f>
        <v>0</v>
      </c>
      <c r="J3476" s="14"/>
      <c r="K3476" s="11"/>
      <c r="L3476" s="13" t="b">
        <v>0</v>
      </c>
      <c r="M3476" s="13" t="b">
        <v>0</v>
      </c>
      <c r="N3476" s="11"/>
      <c r="O3476" s="12" t="str">
        <f>IF(ISBLANK(Table1[[#This Row],[예약일(확정)]]),"",Table1[[#This Row],[예약일(확정)]]+7)</f>
        <v/>
      </c>
      <c r="P3476" s="11"/>
      <c r="Q3476" s="11"/>
      <c r="R3476" s="11"/>
      <c r="S3476" s="11"/>
      <c r="T3476" s="11"/>
      <c r="U3476" s="10"/>
    </row>
    <row r="3477" spans="1:21" ht="17">
      <c r="A3477" s="53" t="s">
        <v>731</v>
      </c>
      <c r="B3477" s="26" t="str">
        <f>"https://www.instagram.com/"&amp;A3477</f>
        <v>https://www.instagram.com/_kimmelis</v>
      </c>
      <c r="C3477" s="25"/>
      <c r="D3477" s="24" t="s">
        <v>269</v>
      </c>
      <c r="E3477" s="20" t="str">
        <f ca="1">IF(AND(J3477&lt;&gt;"", O3477&lt;&gt;"", TODAY() &gt; O3477, N3477=""), "포스팅 지연",
IF(N3477&lt;&gt;"", "포스팅 완료",
IF(M3477=TRUE, "시술 완료",
IF(L3477=TRUE, "콘텐츠 가이드 전송",
IF(NOT(ISBLANK(J3477)), "예약 확정",
IF(I3477=TRUE, "구글폼 회신",
IF(H3477=TRUE, "구글폼 전송",
IF(G3477=TRUE, "거절",
IF(F3477=TRUE, "회신 수신",
"태핑 완료 회신대기")))))
))))</f>
        <v>태핑 완료 회신대기</v>
      </c>
      <c r="F3477" s="22" t="b">
        <v>0</v>
      </c>
      <c r="G3477" s="22" t="b">
        <v>0</v>
      </c>
      <c r="H3477" s="22" t="b">
        <v>0</v>
      </c>
      <c r="I3477" s="22" t="b">
        <f>IF(COUNTIF([1]!Form_Responses1[[#All],[Instagram account
(ex. idenel_official - Do not put "@")]], LOWER(A3477)) &gt; 0, TRUE, FALSE)</f>
        <v>0</v>
      </c>
      <c r="J3477" s="23"/>
      <c r="K3477" s="20"/>
      <c r="L3477" s="22" t="b">
        <v>0</v>
      </c>
      <c r="M3477" s="22" t="b">
        <v>0</v>
      </c>
      <c r="N3477" s="20"/>
      <c r="O3477" s="21" t="str">
        <f>IF(ISBLANK(Table1[[#This Row],[예약일(확정)]]),"",Table1[[#This Row],[예약일(확정)]]+7)</f>
        <v/>
      </c>
      <c r="P3477" s="20"/>
      <c r="Q3477" s="20"/>
      <c r="R3477" s="20"/>
      <c r="S3477" s="20"/>
      <c r="T3477" s="20"/>
      <c r="U3477" s="19"/>
    </row>
    <row r="3478" spans="1:21" ht="17">
      <c r="A3478" s="52" t="s">
        <v>730</v>
      </c>
      <c r="B3478" s="17" t="str">
        <f>"https://www.instagram.com/"&amp;A3478</f>
        <v>https://www.instagram.com/imnotbetuel</v>
      </c>
      <c r="C3478" s="16"/>
      <c r="D3478" s="15" t="s">
        <v>269</v>
      </c>
      <c r="E3478" s="11" t="str">
        <f ca="1">IF(AND(J3478&lt;&gt;"", O3478&lt;&gt;"", TODAY() &gt; O3478, N3478=""), "포스팅 지연",
IF(N3478&lt;&gt;"", "포스팅 완료",
IF(M3478=TRUE, "시술 완료",
IF(L3478=TRUE, "콘텐츠 가이드 전송",
IF(NOT(ISBLANK(J3478)), "예약 확정",
IF(I3478=TRUE, "구글폼 회신",
IF(H3478=TRUE, "구글폼 전송",
IF(G3478=TRUE, "거절",
IF(F3478=TRUE, "회신 수신",
"태핑 완료 회신대기")))))
))))</f>
        <v>태핑 완료 회신대기</v>
      </c>
      <c r="F3478" s="13" t="b">
        <v>0</v>
      </c>
      <c r="G3478" s="13" t="b">
        <v>0</v>
      </c>
      <c r="H3478" s="13" t="b">
        <v>0</v>
      </c>
      <c r="I3478" s="13" t="b">
        <f>IF(COUNTIF([1]!Form_Responses1[[#All],[Instagram account
(ex. idenel_official - Do not put "@")]], LOWER(A3478)) &gt; 0, TRUE, FALSE)</f>
        <v>0</v>
      </c>
      <c r="J3478" s="14"/>
      <c r="K3478" s="11"/>
      <c r="L3478" s="13" t="b">
        <v>0</v>
      </c>
      <c r="M3478" s="13" t="b">
        <v>0</v>
      </c>
      <c r="N3478" s="11"/>
      <c r="O3478" s="12" t="str">
        <f>IF(ISBLANK(Table1[[#This Row],[예약일(확정)]]),"",Table1[[#This Row],[예약일(확정)]]+7)</f>
        <v/>
      </c>
      <c r="P3478" s="11"/>
      <c r="Q3478" s="11"/>
      <c r="R3478" s="11"/>
      <c r="S3478" s="11"/>
      <c r="T3478" s="11"/>
      <c r="U3478" s="10"/>
    </row>
    <row r="3479" spans="1:21" ht="17">
      <c r="A3479" s="53" t="s">
        <v>729</v>
      </c>
      <c r="B3479" s="26" t="str">
        <f>"https://www.instagram.com/"&amp;A3479</f>
        <v>https://www.instagram.com/sim.ay__</v>
      </c>
      <c r="C3479" s="25"/>
      <c r="D3479" s="24" t="s">
        <v>269</v>
      </c>
      <c r="E3479" s="20" t="str">
        <f ca="1">IF(AND(J3479&lt;&gt;"", O3479&lt;&gt;"", TODAY() &gt; O3479, N3479=""), "포스팅 지연",
IF(N3479&lt;&gt;"", "포스팅 완료",
IF(M3479=TRUE, "시술 완료",
IF(L3479=TRUE, "콘텐츠 가이드 전송",
IF(NOT(ISBLANK(J3479)), "예약 확정",
IF(I3479=TRUE, "구글폼 회신",
IF(H3479=TRUE, "구글폼 전송",
IF(G3479=TRUE, "거절",
IF(F3479=TRUE, "회신 수신",
"태핑 완료 회신대기")))))
))))</f>
        <v>태핑 완료 회신대기</v>
      </c>
      <c r="F3479" s="22" t="b">
        <v>0</v>
      </c>
      <c r="G3479" s="22" t="b">
        <v>0</v>
      </c>
      <c r="H3479" s="22" t="b">
        <v>0</v>
      </c>
      <c r="I3479" s="22" t="b">
        <f>IF(COUNTIF([1]!Form_Responses1[[#All],[Instagram account
(ex. idenel_official - Do not put "@")]], LOWER(A3479)) &gt; 0, TRUE, FALSE)</f>
        <v>0</v>
      </c>
      <c r="J3479" s="23"/>
      <c r="K3479" s="20"/>
      <c r="L3479" s="22" t="b">
        <v>0</v>
      </c>
      <c r="M3479" s="22" t="b">
        <v>0</v>
      </c>
      <c r="N3479" s="20"/>
      <c r="O3479" s="21" t="str">
        <f>IF(ISBLANK(Table1[[#This Row],[예약일(확정)]]),"",Table1[[#This Row],[예약일(확정)]]+7)</f>
        <v/>
      </c>
      <c r="P3479" s="20"/>
      <c r="Q3479" s="20"/>
      <c r="R3479" s="20"/>
      <c r="S3479" s="20"/>
      <c r="T3479" s="20"/>
      <c r="U3479" s="19"/>
    </row>
    <row r="3480" spans="1:21" ht="17">
      <c r="A3480" s="52" t="s">
        <v>728</v>
      </c>
      <c r="B3480" s="17" t="str">
        <f>"https://www.instagram.com/"&amp;A3480</f>
        <v>https://www.instagram.com/turkchae.bilmiyorum</v>
      </c>
      <c r="C3480" s="16"/>
      <c r="D3480" s="15" t="s">
        <v>269</v>
      </c>
      <c r="E3480" s="11" t="str">
        <f ca="1">IF(AND(J3480&lt;&gt;"", O3480&lt;&gt;"", TODAY() &gt; O3480, N3480=""), "포스팅 지연",
IF(N3480&lt;&gt;"", "포스팅 완료",
IF(M3480=TRUE, "시술 완료",
IF(L3480=TRUE, "콘텐츠 가이드 전송",
IF(NOT(ISBLANK(J3480)), "예약 확정",
IF(I3480=TRUE, "구글폼 회신",
IF(H3480=TRUE, "구글폼 전송",
IF(G3480=TRUE, "거절",
IF(F3480=TRUE, "회신 수신",
"태핑 완료 회신대기")))))
))))</f>
        <v>태핑 완료 회신대기</v>
      </c>
      <c r="F3480" s="13" t="b">
        <v>0</v>
      </c>
      <c r="G3480" s="13" t="b">
        <v>0</v>
      </c>
      <c r="H3480" s="13" t="b">
        <v>0</v>
      </c>
      <c r="I3480" s="13" t="b">
        <f>IF(COUNTIF([1]!Form_Responses1[[#All],[Instagram account
(ex. idenel_official - Do not put "@")]], LOWER(A3480)) &gt; 0, TRUE, FALSE)</f>
        <v>0</v>
      </c>
      <c r="J3480" s="14"/>
      <c r="K3480" s="11"/>
      <c r="L3480" s="13" t="b">
        <v>0</v>
      </c>
      <c r="M3480" s="13" t="b">
        <v>0</v>
      </c>
      <c r="N3480" s="11"/>
      <c r="O3480" s="12" t="str">
        <f>IF(ISBLANK(Table1[[#This Row],[예약일(확정)]]),"",Table1[[#This Row],[예약일(확정)]]+7)</f>
        <v/>
      </c>
      <c r="P3480" s="11"/>
      <c r="Q3480" s="11"/>
      <c r="R3480" s="11"/>
      <c r="S3480" s="11"/>
      <c r="T3480" s="11"/>
      <c r="U3480" s="10"/>
    </row>
    <row r="3481" spans="1:21" ht="17">
      <c r="A3481" s="47" t="s">
        <v>727</v>
      </c>
      <c r="B3481" s="26" t="str">
        <f>"https://www.instagram.com/"&amp;A3481</f>
        <v>https://www.instagram.com/solchinconductor</v>
      </c>
      <c r="C3481" s="25"/>
      <c r="D3481" s="24" t="s">
        <v>4</v>
      </c>
      <c r="E3481" s="20" t="str">
        <f ca="1">IF(AND(J3481&lt;&gt;"", O3481&lt;&gt;"", TODAY() &gt; O3481, N3481=""), "포스팅 지연",
IF(N3481&lt;&gt;"", "포스팅 완료",
IF(M3481=TRUE, "시술 완료",
IF(L3481=TRUE, "콘텐츠 가이드 전송",
IF(NOT(ISBLANK(J3481)), "예약 확정",
IF(I3481=TRUE, "구글폼 회신",
IF(H3481=TRUE, "구글폼 전송",
IF(G3481=TRUE, "거절",
IF(F3481=TRUE, "회신 수신",
"태핑 완료 회신대기")))))
))))</f>
        <v>태핑 완료 회신대기</v>
      </c>
      <c r="F3481" s="22" t="b">
        <v>0</v>
      </c>
      <c r="G3481" s="22" t="b">
        <v>0</v>
      </c>
      <c r="H3481" s="22" t="b">
        <v>0</v>
      </c>
      <c r="I3481" s="22" t="b">
        <f>IF(COUNTIF([1]!Form_Responses1[[#All],[Instagram account
(ex. idenel_official - Do not put "@")]], LOWER(A3481)) &gt; 0, TRUE, FALSE)</f>
        <v>0</v>
      </c>
      <c r="J3481" s="23"/>
      <c r="K3481" s="20"/>
      <c r="L3481" s="22" t="b">
        <v>0</v>
      </c>
      <c r="M3481" s="22" t="b">
        <v>0</v>
      </c>
      <c r="N3481" s="20"/>
      <c r="O3481" s="21" t="str">
        <f>IF(ISBLANK(Table1[[#This Row],[예약일(확정)]]),"",Table1[[#This Row],[예약일(확정)]]+7)</f>
        <v/>
      </c>
      <c r="P3481" s="20"/>
      <c r="Q3481" s="20"/>
      <c r="R3481" s="20"/>
      <c r="S3481" s="20"/>
      <c r="T3481" s="20"/>
      <c r="U3481" s="19"/>
    </row>
    <row r="3482" spans="1:21" ht="17">
      <c r="A3482" s="46" t="s">
        <v>726</v>
      </c>
      <c r="B3482" s="49" t="str">
        <f>"https://www.instagram.com/"&amp;A3482</f>
        <v>https://www.instagram.com/kasifbody</v>
      </c>
      <c r="C3482" s="48"/>
      <c r="D3482" s="15" t="s">
        <v>4</v>
      </c>
      <c r="E3482" s="11" t="str">
        <f ca="1">IF(AND(J3482&lt;&gt;"", O3482&lt;&gt;"", TODAY() &gt; O3482, N3482=""), "포스팅 지연",
IF(N3482&lt;&gt;"", "포스팅 완료",
IF(M3482=TRUE, "시술 완료",
IF(L3482=TRUE, "콘텐츠 가이드 전송",
IF(NOT(ISBLANK(J3482)), "예약 확정",
IF(I3482=TRUE, "구글폼 회신",
IF(H3482=TRUE, "구글폼 전송",
IF(G3482=TRUE, "거절",
IF(F3482=TRUE, "회신 수신",
"태핑 완료 회신대기")))))
))))</f>
        <v>태핑 완료 회신대기</v>
      </c>
      <c r="F3482" s="13" t="b">
        <v>0</v>
      </c>
      <c r="G3482" s="13" t="b">
        <v>0</v>
      </c>
      <c r="H3482" s="13" t="b">
        <v>0</v>
      </c>
      <c r="I3482" s="13" t="b">
        <f>IF(COUNTIF([1]!Form_Responses1[[#All],[Instagram account
(ex. idenel_official - Do not put "@")]], LOWER(A3482)) &gt; 0, TRUE, FALSE)</f>
        <v>0</v>
      </c>
      <c r="J3482" s="14"/>
      <c r="K3482" s="11"/>
      <c r="L3482" s="13" t="b">
        <v>0</v>
      </c>
      <c r="M3482" s="13" t="b">
        <v>0</v>
      </c>
      <c r="N3482" s="11"/>
      <c r="O3482" s="12" t="str">
        <f>IF(ISBLANK(Table1[[#This Row],[예약일(확정)]]),"",Table1[[#This Row],[예약일(확정)]]+7)</f>
        <v/>
      </c>
      <c r="P3482" s="11"/>
      <c r="Q3482" s="11"/>
      <c r="R3482" s="11"/>
      <c r="S3482" s="11"/>
      <c r="T3482" s="11"/>
      <c r="U3482" s="10"/>
    </row>
    <row r="3483" spans="1:21" ht="17">
      <c r="A3483" s="47" t="s">
        <v>725</v>
      </c>
      <c r="B3483" s="26" t="str">
        <f>"https://www.instagram.com/"&amp;A3483</f>
        <v>https://www.instagram.com/muki.shi</v>
      </c>
      <c r="C3483" s="25"/>
      <c r="D3483" s="24" t="s">
        <v>4</v>
      </c>
      <c r="E3483" s="20" t="str">
        <f ca="1">IF(AND(J3483&lt;&gt;"", O3483&lt;&gt;"", TODAY() &gt; O3483, N3483=""), "포스팅 지연",
IF(N3483&lt;&gt;"", "포스팅 완료",
IF(M3483=TRUE, "시술 완료",
IF(L3483=TRUE, "콘텐츠 가이드 전송",
IF(NOT(ISBLANK(J3483)), "예약 확정",
IF(I3483=TRUE, "구글폼 회신",
IF(H3483=TRUE, "구글폼 전송",
IF(G3483=TRUE, "거절",
IF(F3483=TRUE, "회신 수신",
"태핑 완료 회신대기")))))
))))</f>
        <v>태핑 완료 회신대기</v>
      </c>
      <c r="F3483" s="22" t="b">
        <v>0</v>
      </c>
      <c r="G3483" s="22" t="b">
        <v>0</v>
      </c>
      <c r="H3483" s="22" t="b">
        <v>0</v>
      </c>
      <c r="I3483" s="22" t="b">
        <f>IF(COUNTIF([1]!Form_Responses1[[#All],[Instagram account
(ex. idenel_official - Do not put "@")]], LOWER(A3483)) &gt; 0, TRUE, FALSE)</f>
        <v>0</v>
      </c>
      <c r="J3483" s="23"/>
      <c r="K3483" s="20"/>
      <c r="L3483" s="22" t="b">
        <v>0</v>
      </c>
      <c r="M3483" s="22" t="b">
        <v>0</v>
      </c>
      <c r="N3483" s="20"/>
      <c r="O3483" s="21" t="str">
        <f>IF(ISBLANK(Table1[[#This Row],[예약일(확정)]]),"",Table1[[#This Row],[예약일(확정)]]+7)</f>
        <v/>
      </c>
      <c r="P3483" s="20"/>
      <c r="Q3483" s="20"/>
      <c r="R3483" s="20"/>
      <c r="S3483" s="20"/>
      <c r="T3483" s="20"/>
      <c r="U3483" s="19"/>
    </row>
    <row r="3484" spans="1:21" ht="17">
      <c r="A3484" s="46" t="s">
        <v>724</v>
      </c>
      <c r="B3484" s="49" t="str">
        <f>"https://www.instagram.com/"&amp;A3484</f>
        <v>https://www.instagram.com/hwangizem</v>
      </c>
      <c r="C3484" s="48"/>
      <c r="D3484" s="15" t="s">
        <v>4</v>
      </c>
      <c r="E3484" s="11" t="str">
        <f ca="1">IF(AND(J3484&lt;&gt;"", O3484&lt;&gt;"", TODAY() &gt; O3484, N3484=""), "포스팅 지연",
IF(N3484&lt;&gt;"", "포스팅 완료",
IF(M3484=TRUE, "시술 완료",
IF(L3484=TRUE, "콘텐츠 가이드 전송",
IF(NOT(ISBLANK(J3484)), "예약 확정",
IF(I3484=TRUE, "구글폼 회신",
IF(H3484=TRUE, "구글폼 전송",
IF(G3484=TRUE, "거절",
IF(F3484=TRUE, "회신 수신",
"태핑 완료 회신대기")))))
))))</f>
        <v>태핑 완료 회신대기</v>
      </c>
      <c r="F3484" s="13" t="b">
        <v>0</v>
      </c>
      <c r="G3484" s="13" t="b">
        <v>0</v>
      </c>
      <c r="H3484" s="13" t="b">
        <v>0</v>
      </c>
      <c r="I3484" s="13" t="b">
        <f>IF(COUNTIF([1]!Form_Responses1[[#All],[Instagram account
(ex. idenel_official - Do not put "@")]], LOWER(A3484)) &gt; 0, TRUE, FALSE)</f>
        <v>0</v>
      </c>
      <c r="J3484" s="14"/>
      <c r="K3484" s="11"/>
      <c r="L3484" s="13" t="b">
        <v>0</v>
      </c>
      <c r="M3484" s="13" t="b">
        <v>0</v>
      </c>
      <c r="N3484" s="11"/>
      <c r="O3484" s="12" t="str">
        <f>IF(ISBLANK(Table1[[#This Row],[예약일(확정)]]),"",Table1[[#This Row],[예약일(확정)]]+7)</f>
        <v/>
      </c>
      <c r="P3484" s="11"/>
      <c r="Q3484" s="11"/>
      <c r="R3484" s="11"/>
      <c r="S3484" s="11"/>
      <c r="T3484" s="11"/>
      <c r="U3484" s="10"/>
    </row>
    <row r="3485" spans="1:21" ht="17">
      <c r="A3485" s="47" t="s">
        <v>723</v>
      </c>
      <c r="B3485" s="26" t="str">
        <f>"https://www.instagram.com/"&amp;A3485</f>
        <v>https://www.instagram.com/sltnn.ylmzzz</v>
      </c>
      <c r="C3485" s="25"/>
      <c r="D3485" s="24" t="s">
        <v>4</v>
      </c>
      <c r="E3485" s="20" t="str">
        <f ca="1">IF(AND(J3485&lt;&gt;"", O3485&lt;&gt;"", TODAY() &gt; O3485, N3485=""), "포스팅 지연",
IF(N3485&lt;&gt;"", "포스팅 완료",
IF(M3485=TRUE, "시술 완료",
IF(L3485=TRUE, "콘텐츠 가이드 전송",
IF(NOT(ISBLANK(J3485)), "예약 확정",
IF(I3485=TRUE, "구글폼 회신",
IF(H3485=TRUE, "구글폼 전송",
IF(G3485=TRUE, "거절",
IF(F3485=TRUE, "회신 수신",
"태핑 완료 회신대기")))))
))))</f>
        <v>태핑 완료 회신대기</v>
      </c>
      <c r="F3485" s="22" t="b">
        <v>0</v>
      </c>
      <c r="G3485" s="22" t="b">
        <v>0</v>
      </c>
      <c r="H3485" s="22" t="b">
        <v>0</v>
      </c>
      <c r="I3485" s="22" t="b">
        <f>IF(COUNTIF([1]!Form_Responses1[[#All],[Instagram account
(ex. idenel_official - Do not put "@")]], LOWER(A3485)) &gt; 0, TRUE, FALSE)</f>
        <v>0</v>
      </c>
      <c r="J3485" s="23"/>
      <c r="K3485" s="20"/>
      <c r="L3485" s="22" t="b">
        <v>0</v>
      </c>
      <c r="M3485" s="22" t="b">
        <v>0</v>
      </c>
      <c r="N3485" s="20"/>
      <c r="O3485" s="21" t="str">
        <f>IF(ISBLANK(Table1[[#This Row],[예약일(확정)]]),"",Table1[[#This Row],[예약일(확정)]]+7)</f>
        <v/>
      </c>
      <c r="P3485" s="20"/>
      <c r="Q3485" s="20"/>
      <c r="R3485" s="20"/>
      <c r="S3485" s="20"/>
      <c r="T3485" s="20"/>
      <c r="U3485" s="19"/>
    </row>
    <row r="3486" spans="1:21" ht="17">
      <c r="A3486" s="46" t="s">
        <v>722</v>
      </c>
      <c r="B3486" s="49" t="str">
        <f>"https://www.instagram.com/"&amp;A3486</f>
        <v>https://www.instagram.com/yoolinak</v>
      </c>
      <c r="C3486" s="48"/>
      <c r="D3486" s="15" t="s">
        <v>4</v>
      </c>
      <c r="E3486" s="11" t="str">
        <f ca="1">IF(AND(J3486&lt;&gt;"", O3486&lt;&gt;"", TODAY() &gt; O3486, N3486=""), "포스팅 지연",
IF(N3486&lt;&gt;"", "포스팅 완료",
IF(M3486=TRUE, "시술 완료",
IF(L3486=TRUE, "콘텐츠 가이드 전송",
IF(NOT(ISBLANK(J3486)), "예약 확정",
IF(I3486=TRUE, "구글폼 회신",
IF(H3486=TRUE, "구글폼 전송",
IF(G3486=TRUE, "거절",
IF(F3486=TRUE, "회신 수신",
"태핑 완료 회신대기")))))
))))</f>
        <v>태핑 완료 회신대기</v>
      </c>
      <c r="F3486" s="13" t="b">
        <v>0</v>
      </c>
      <c r="G3486" s="13" t="b">
        <v>0</v>
      </c>
      <c r="H3486" s="13" t="b">
        <v>0</v>
      </c>
      <c r="I3486" s="13" t="b">
        <f>IF(COUNTIF([1]!Form_Responses1[[#All],[Instagram account
(ex. idenel_official - Do not put "@")]], LOWER(A3486)) &gt; 0, TRUE, FALSE)</f>
        <v>0</v>
      </c>
      <c r="J3486" s="14"/>
      <c r="K3486" s="11"/>
      <c r="L3486" s="13" t="b">
        <v>0</v>
      </c>
      <c r="M3486" s="13" t="b">
        <v>0</v>
      </c>
      <c r="N3486" s="11"/>
      <c r="O3486" s="12" t="str">
        <f>IF(ISBLANK(Table1[[#This Row],[예약일(확정)]]),"",Table1[[#This Row],[예약일(확정)]]+7)</f>
        <v/>
      </c>
      <c r="P3486" s="11"/>
      <c r="Q3486" s="11"/>
      <c r="R3486" s="11"/>
      <c r="S3486" s="11"/>
      <c r="T3486" s="11"/>
      <c r="U3486" s="10"/>
    </row>
    <row r="3487" spans="1:21" ht="17">
      <c r="A3487" s="47" t="s">
        <v>721</v>
      </c>
      <c r="B3487" s="26" t="str">
        <f>"https://www.instagram.com/"&amp;A3487</f>
        <v>https://www.instagram.com/radnaeva_a</v>
      </c>
      <c r="C3487" s="25"/>
      <c r="D3487" s="24" t="s">
        <v>4</v>
      </c>
      <c r="E3487" s="20" t="str">
        <f ca="1">IF(AND(J3487&lt;&gt;"", O3487&lt;&gt;"", TODAY() &gt; O3487, N3487=""), "포스팅 지연",
IF(N3487&lt;&gt;"", "포스팅 완료",
IF(M3487=TRUE, "시술 완료",
IF(L3487=TRUE, "콘텐츠 가이드 전송",
IF(NOT(ISBLANK(J3487)), "예약 확정",
IF(I3487=TRUE, "구글폼 회신",
IF(H3487=TRUE, "구글폼 전송",
IF(G3487=TRUE, "거절",
IF(F3487=TRUE, "회신 수신",
"태핑 완료 회신대기")))))
))))</f>
        <v>태핑 완료 회신대기</v>
      </c>
      <c r="F3487" s="22" t="b">
        <v>0</v>
      </c>
      <c r="G3487" s="22" t="b">
        <v>0</v>
      </c>
      <c r="H3487" s="22" t="b">
        <v>0</v>
      </c>
      <c r="I3487" s="22" t="b">
        <f>IF(COUNTIF([1]!Form_Responses1[[#All],[Instagram account
(ex. idenel_official - Do not put "@")]], LOWER(A3487)) &gt; 0, TRUE, FALSE)</f>
        <v>0</v>
      </c>
      <c r="J3487" s="23"/>
      <c r="K3487" s="20"/>
      <c r="L3487" s="22" t="b">
        <v>0</v>
      </c>
      <c r="M3487" s="22" t="b">
        <v>0</v>
      </c>
      <c r="N3487" s="20"/>
      <c r="O3487" s="21" t="str">
        <f>IF(ISBLANK(Table1[[#This Row],[예약일(확정)]]),"",Table1[[#This Row],[예약일(확정)]]+7)</f>
        <v/>
      </c>
      <c r="P3487" s="20"/>
      <c r="Q3487" s="20"/>
      <c r="R3487" s="20"/>
      <c r="S3487" s="20"/>
      <c r="T3487" s="20"/>
      <c r="U3487" s="19"/>
    </row>
    <row r="3488" spans="1:21" ht="17">
      <c r="A3488" s="46" t="s">
        <v>720</v>
      </c>
      <c r="B3488" s="17" t="str">
        <f>"https://www.instagram.com/"&amp;A3488</f>
        <v>https://www.instagram.com/raisashemetun</v>
      </c>
      <c r="C3488" s="16"/>
      <c r="D3488" s="15" t="s">
        <v>4</v>
      </c>
      <c r="E3488" s="11" t="str">
        <f ca="1">IF(AND(J3488&lt;&gt;"", O3488&lt;&gt;"", TODAY() &gt; O3488, N3488=""), "포스팅 지연",
IF(N3488&lt;&gt;"", "포스팅 완료",
IF(M3488=TRUE, "시술 완료",
IF(L3488=TRUE, "콘텐츠 가이드 전송",
IF(NOT(ISBLANK(J3488)), "예약 확정",
IF(I3488=TRUE, "구글폼 회신",
IF(H3488=TRUE, "구글폼 전송",
IF(G3488=TRUE, "거절",
IF(F3488=TRUE, "회신 수신",
"태핑 완료 회신대기")))))
))))</f>
        <v>구글폼 전송</v>
      </c>
      <c r="F3488" s="13" t="b">
        <v>1</v>
      </c>
      <c r="G3488" s="13" t="b">
        <v>0</v>
      </c>
      <c r="H3488" s="13" t="b">
        <v>1</v>
      </c>
      <c r="I3488" s="13" t="b">
        <f>IF(COUNTIF([1]!Form_Responses1[[#All],[Instagram account
(ex. idenel_official - Do not put "@")]], LOWER(A3488)) &gt; 0, TRUE, FALSE)</f>
        <v>0</v>
      </c>
      <c r="J3488" s="14"/>
      <c r="K3488" s="11"/>
      <c r="L3488" s="13" t="b">
        <v>0</v>
      </c>
      <c r="M3488" s="13" t="b">
        <v>0</v>
      </c>
      <c r="N3488" s="11"/>
      <c r="O3488" s="12" t="str">
        <f>IF(ISBLANK(Table1[[#This Row],[예약일(확정)]]),"",Table1[[#This Row],[예약일(확정)]]+7)</f>
        <v/>
      </c>
      <c r="P3488" s="11"/>
      <c r="Q3488" s="11"/>
      <c r="R3488" s="11"/>
      <c r="S3488" s="11"/>
      <c r="T3488" s="11"/>
      <c r="U3488" s="10"/>
    </row>
    <row r="3489" spans="1:21" ht="17">
      <c r="A3489" s="47" t="s">
        <v>719</v>
      </c>
      <c r="B3489" s="51" t="str">
        <f>"https://www.instagram.com/"&amp;A3489</f>
        <v>https://www.instagram.com/angelika_tihiro</v>
      </c>
      <c r="C3489" s="50"/>
      <c r="D3489" s="24" t="s">
        <v>4</v>
      </c>
      <c r="E3489" s="20" t="str">
        <f ca="1">IF(AND(J3489&lt;&gt;"", O3489&lt;&gt;"", TODAY() &gt; O3489, N3489=""), "포스팅 지연",
IF(N3489&lt;&gt;"", "포스팅 완료",
IF(M3489=TRUE, "시술 완료",
IF(L3489=TRUE, "콘텐츠 가이드 전송",
IF(NOT(ISBLANK(J3489)), "예약 확정",
IF(I3489=TRUE, "구글폼 회신",
IF(H3489=TRUE, "구글폼 전송",
IF(G3489=TRUE, "거절",
IF(F3489=TRUE, "회신 수신",
"태핑 완료 회신대기")))))
))))</f>
        <v>태핑 완료 회신대기</v>
      </c>
      <c r="F3489" s="22" t="b">
        <v>0</v>
      </c>
      <c r="G3489" s="22" t="b">
        <v>0</v>
      </c>
      <c r="H3489" s="22" t="b">
        <v>0</v>
      </c>
      <c r="I3489" s="22" t="b">
        <f>IF(COUNTIF([1]!Form_Responses1[[#All],[Instagram account
(ex. idenel_official - Do not put "@")]], LOWER(A3489)) &gt; 0, TRUE, FALSE)</f>
        <v>0</v>
      </c>
      <c r="J3489" s="23"/>
      <c r="K3489" s="20"/>
      <c r="L3489" s="22" t="b">
        <v>0</v>
      </c>
      <c r="M3489" s="22" t="b">
        <v>0</v>
      </c>
      <c r="N3489" s="20"/>
      <c r="O3489" s="21" t="str">
        <f>IF(ISBLANK(Table1[[#This Row],[예약일(확정)]]),"",Table1[[#This Row],[예약일(확정)]]+7)</f>
        <v/>
      </c>
      <c r="P3489" s="20"/>
      <c r="Q3489" s="20"/>
      <c r="R3489" s="20"/>
      <c r="S3489" s="20"/>
      <c r="T3489" s="20"/>
      <c r="U3489" s="19"/>
    </row>
    <row r="3490" spans="1:21" ht="17">
      <c r="A3490" s="46" t="s">
        <v>718</v>
      </c>
      <c r="B3490" s="17" t="str">
        <f>"https://www.instagram.com/"&amp;A3490</f>
        <v>https://www.instagram.com/tara.korean.learning</v>
      </c>
      <c r="C3490" s="16"/>
      <c r="D3490" s="15" t="s">
        <v>4</v>
      </c>
      <c r="E3490" s="11" t="str">
        <f ca="1">IF(AND(J3490&lt;&gt;"", O3490&lt;&gt;"", TODAY() &gt; O3490, N3490=""), "포스팅 지연",
IF(N3490&lt;&gt;"", "포스팅 완료",
IF(M3490=TRUE, "시술 완료",
IF(L3490=TRUE, "콘텐츠 가이드 전송",
IF(NOT(ISBLANK(J3490)), "예약 확정",
IF(I3490=TRUE, "구글폼 회신",
IF(H3490=TRUE, "구글폼 전송",
IF(G3490=TRUE, "거절",
IF(F3490=TRUE, "회신 수신",
"태핑 완료 회신대기")))))
))))</f>
        <v>태핑 완료 회신대기</v>
      </c>
      <c r="F3490" s="13" t="b">
        <v>0</v>
      </c>
      <c r="G3490" s="13" t="b">
        <v>0</v>
      </c>
      <c r="H3490" s="13" t="b">
        <v>0</v>
      </c>
      <c r="I3490" s="13" t="b">
        <f>IF(COUNTIF([1]!Form_Responses1[[#All],[Instagram account
(ex. idenel_official - Do not put "@")]], LOWER(A3490)) &gt; 0, TRUE, FALSE)</f>
        <v>0</v>
      </c>
      <c r="J3490" s="14"/>
      <c r="K3490" s="11"/>
      <c r="L3490" s="13" t="b">
        <v>0</v>
      </c>
      <c r="M3490" s="13" t="b">
        <v>0</v>
      </c>
      <c r="N3490" s="11"/>
      <c r="O3490" s="12" t="str">
        <f>IF(ISBLANK(Table1[[#This Row],[예약일(확정)]]),"",Table1[[#This Row],[예약일(확정)]]+7)</f>
        <v/>
      </c>
      <c r="P3490" s="11"/>
      <c r="Q3490" s="11"/>
      <c r="R3490" s="11"/>
      <c r="S3490" s="11"/>
      <c r="T3490" s="11"/>
      <c r="U3490" s="10"/>
    </row>
    <row r="3491" spans="1:21" ht="17">
      <c r="A3491" s="47" t="s">
        <v>717</v>
      </c>
      <c r="B3491" s="51" t="str">
        <f>"https://www.instagram.com/"&amp;A3491</f>
        <v>https://www.instagram.com/sade.louise</v>
      </c>
      <c r="C3491" s="50"/>
      <c r="D3491" s="24" t="s">
        <v>4</v>
      </c>
      <c r="E3491" s="20" t="str">
        <f ca="1">IF(AND(J3491&lt;&gt;"", O3491&lt;&gt;"", TODAY() &gt; O3491, N3491=""), "포스팅 지연",
IF(N3491&lt;&gt;"", "포스팅 완료",
IF(M3491=TRUE, "시술 완료",
IF(L3491=TRUE, "콘텐츠 가이드 전송",
IF(NOT(ISBLANK(J3491)), "예약 확정",
IF(I3491=TRUE, "구글폼 회신",
IF(H3491=TRUE, "구글폼 전송",
IF(G3491=TRUE, "거절",
IF(F3491=TRUE, "회신 수신",
"태핑 완료 회신대기")))))
))))</f>
        <v>태핑 완료 회신대기</v>
      </c>
      <c r="F3491" s="22" t="b">
        <v>0</v>
      </c>
      <c r="G3491" s="22" t="b">
        <v>0</v>
      </c>
      <c r="H3491" s="22" t="b">
        <v>0</v>
      </c>
      <c r="I3491" s="22" t="b">
        <f>IF(COUNTIF([1]!Form_Responses1[[#All],[Instagram account
(ex. idenel_official - Do not put "@")]], LOWER(A3491)) &gt; 0, TRUE, FALSE)</f>
        <v>0</v>
      </c>
      <c r="J3491" s="23"/>
      <c r="K3491" s="20"/>
      <c r="L3491" s="22" t="b">
        <v>0</v>
      </c>
      <c r="M3491" s="22" t="b">
        <v>0</v>
      </c>
      <c r="N3491" s="20"/>
      <c r="O3491" s="21" t="str">
        <f>IF(ISBLANK(Table1[[#This Row],[예약일(확정)]]),"",Table1[[#This Row],[예약일(확정)]]+7)</f>
        <v/>
      </c>
      <c r="P3491" s="20"/>
      <c r="Q3491" s="20"/>
      <c r="R3491" s="20"/>
      <c r="S3491" s="20"/>
      <c r="T3491" s="20"/>
      <c r="U3491" s="19"/>
    </row>
    <row r="3492" spans="1:21" ht="17">
      <c r="A3492" s="46" t="s">
        <v>716</v>
      </c>
      <c r="B3492" s="17" t="str">
        <f>"https://www.instagram.com/"&amp;A3492</f>
        <v>https://www.instagram.com/adelyachoi</v>
      </c>
      <c r="C3492" s="16"/>
      <c r="D3492" s="15" t="s">
        <v>4</v>
      </c>
      <c r="E3492" s="11" t="str">
        <f ca="1">IF(AND(J3492&lt;&gt;"", O3492&lt;&gt;"", TODAY() &gt; O3492, N3492=""), "포스팅 지연",
IF(N3492&lt;&gt;"", "포스팅 완료",
IF(M3492=TRUE, "시술 완료",
IF(L3492=TRUE, "콘텐츠 가이드 전송",
IF(NOT(ISBLANK(J3492)), "예약 확정",
IF(I3492=TRUE, "구글폼 회신",
IF(H3492=TRUE, "구글폼 전송",
IF(G3492=TRUE, "거절",
IF(F3492=TRUE, "회신 수신",
"태핑 완료 회신대기")))))
))))</f>
        <v>태핑 완료 회신대기</v>
      </c>
      <c r="F3492" s="13" t="b">
        <v>0</v>
      </c>
      <c r="G3492" s="13" t="b">
        <v>0</v>
      </c>
      <c r="H3492" s="13" t="b">
        <v>0</v>
      </c>
      <c r="I3492" s="13" t="b">
        <f>IF(COUNTIF([1]!Form_Responses1[[#All],[Instagram account
(ex. idenel_official - Do not put "@")]], LOWER(A3492)) &gt; 0, TRUE, FALSE)</f>
        <v>0</v>
      </c>
      <c r="J3492" s="14"/>
      <c r="K3492" s="11"/>
      <c r="L3492" s="13" t="b">
        <v>0</v>
      </c>
      <c r="M3492" s="13" t="b">
        <v>0</v>
      </c>
      <c r="N3492" s="11"/>
      <c r="O3492" s="12" t="str">
        <f>IF(ISBLANK(Table1[[#This Row],[예약일(확정)]]),"",Table1[[#This Row],[예약일(확정)]]+7)</f>
        <v/>
      </c>
      <c r="P3492" s="11"/>
      <c r="Q3492" s="11"/>
      <c r="R3492" s="11"/>
      <c r="S3492" s="11"/>
      <c r="T3492" s="11"/>
      <c r="U3492" s="10"/>
    </row>
    <row r="3493" spans="1:21" ht="17">
      <c r="A3493" s="47" t="s">
        <v>715</v>
      </c>
      <c r="B3493" s="51" t="str">
        <f>"https://www.instagram.com/"&amp;A3493</f>
        <v>https://www.instagram.com/olgainkorea</v>
      </c>
      <c r="C3493" s="50"/>
      <c r="D3493" s="24" t="s">
        <v>4</v>
      </c>
      <c r="E3493" s="20" t="str">
        <f ca="1">IF(AND(J3493&lt;&gt;"", O3493&lt;&gt;"", TODAY() &gt; O3493, N3493=""), "포스팅 지연",
IF(N3493&lt;&gt;"", "포스팅 완료",
IF(M3493=TRUE, "시술 완료",
IF(L3493=TRUE, "콘텐츠 가이드 전송",
IF(NOT(ISBLANK(J3493)), "예약 확정",
IF(I3493=TRUE, "구글폼 회신",
IF(H3493=TRUE, "구글폼 전송",
IF(G3493=TRUE, "거절",
IF(F3493=TRUE, "회신 수신",
"태핑 완료 회신대기")))))
))))</f>
        <v>태핑 완료 회신대기</v>
      </c>
      <c r="F3493" s="22" t="b">
        <v>0</v>
      </c>
      <c r="G3493" s="22" t="b">
        <v>0</v>
      </c>
      <c r="H3493" s="22" t="b">
        <v>0</v>
      </c>
      <c r="I3493" s="22" t="b">
        <f>IF(COUNTIF([1]!Form_Responses1[[#All],[Instagram account
(ex. idenel_official - Do not put "@")]], LOWER(A3493)) &gt; 0, TRUE, FALSE)</f>
        <v>0</v>
      </c>
      <c r="J3493" s="23"/>
      <c r="K3493" s="20"/>
      <c r="L3493" s="22" t="b">
        <v>0</v>
      </c>
      <c r="M3493" s="22" t="b">
        <v>0</v>
      </c>
      <c r="N3493" s="20"/>
      <c r="O3493" s="21" t="str">
        <f>IF(ISBLANK(Table1[[#This Row],[예약일(확정)]]),"",Table1[[#This Row],[예약일(확정)]]+7)</f>
        <v/>
      </c>
      <c r="P3493" s="20"/>
      <c r="Q3493" s="20"/>
      <c r="R3493" s="20"/>
      <c r="S3493" s="20"/>
      <c r="T3493" s="20"/>
      <c r="U3493" s="19"/>
    </row>
    <row r="3494" spans="1:21" ht="17">
      <c r="A3494" s="46" t="s">
        <v>714</v>
      </c>
      <c r="B3494" s="17" t="str">
        <f>"https://www.instagram.com/"&amp;A3494</f>
        <v>https://www.instagram.com/laicavergara</v>
      </c>
      <c r="C3494" s="16"/>
      <c r="D3494" s="15" t="s">
        <v>4</v>
      </c>
      <c r="E3494" s="11" t="str">
        <f ca="1">IF(AND(J3494&lt;&gt;"", O3494&lt;&gt;"", TODAY() &gt; O3494, N3494=""), "포스팅 지연",
IF(N3494&lt;&gt;"", "포스팅 완료",
IF(M3494=TRUE, "시술 완료",
IF(L3494=TRUE, "콘텐츠 가이드 전송",
IF(NOT(ISBLANK(J3494)), "예약 확정",
IF(I3494=TRUE, "구글폼 회신",
IF(H3494=TRUE, "구글폼 전송",
IF(G3494=TRUE, "거절",
IF(F3494=TRUE, "회신 수신",
"태핑 완료 회신대기")))))
))))</f>
        <v>태핑 완료 회신대기</v>
      </c>
      <c r="F3494" s="13" t="b">
        <v>0</v>
      </c>
      <c r="G3494" s="13" t="b">
        <v>0</v>
      </c>
      <c r="H3494" s="13" t="b">
        <v>0</v>
      </c>
      <c r="I3494" s="13" t="b">
        <f>IF(COUNTIF([1]!Form_Responses1[[#All],[Instagram account
(ex. idenel_official - Do not put "@")]], LOWER(A3494)) &gt; 0, TRUE, FALSE)</f>
        <v>0</v>
      </c>
      <c r="J3494" s="14"/>
      <c r="K3494" s="11"/>
      <c r="L3494" s="13" t="b">
        <v>0</v>
      </c>
      <c r="M3494" s="13" t="b">
        <v>0</v>
      </c>
      <c r="N3494" s="11"/>
      <c r="O3494" s="12" t="str">
        <f>IF(ISBLANK(Table1[[#This Row],[예약일(확정)]]),"",Table1[[#This Row],[예약일(확정)]]+7)</f>
        <v/>
      </c>
      <c r="P3494" s="11"/>
      <c r="Q3494" s="11"/>
      <c r="R3494" s="11"/>
      <c r="S3494" s="11"/>
      <c r="T3494" s="11"/>
      <c r="U3494" s="10"/>
    </row>
    <row r="3495" spans="1:21" ht="17">
      <c r="A3495" s="47" t="s">
        <v>713</v>
      </c>
      <c r="B3495" s="51" t="str">
        <f>"https://www.instagram.com/"&amp;A3495</f>
        <v>https://www.instagram.com/megumisbubble</v>
      </c>
      <c r="C3495" s="50"/>
      <c r="D3495" s="24" t="s">
        <v>4</v>
      </c>
      <c r="E3495" s="20" t="str">
        <f ca="1">IF(AND(J3495&lt;&gt;"", O3495&lt;&gt;"", TODAY() &gt; O3495, N3495=""), "포스팅 지연",
IF(N3495&lt;&gt;"", "포스팅 완료",
IF(M3495=TRUE, "시술 완료",
IF(L3495=TRUE, "콘텐츠 가이드 전송",
IF(NOT(ISBLANK(J3495)), "예약 확정",
IF(I3495=TRUE, "구글폼 회신",
IF(H3495=TRUE, "구글폼 전송",
IF(G3495=TRUE, "거절",
IF(F3495=TRUE, "회신 수신",
"태핑 완료 회신대기")))))
))))</f>
        <v>회신 수신</v>
      </c>
      <c r="F3495" s="22" t="b">
        <v>1</v>
      </c>
      <c r="G3495" s="22" t="b">
        <v>0</v>
      </c>
      <c r="H3495" s="22" t="b">
        <v>0</v>
      </c>
      <c r="I3495" s="22" t="b">
        <f>IF(COUNTIF([1]!Form_Responses1[[#All],[Instagram account
(ex. idenel_official - Do not put "@")]], LOWER(A3495)) &gt; 0, TRUE, FALSE)</f>
        <v>0</v>
      </c>
      <c r="J3495" s="23"/>
      <c r="K3495" s="20"/>
      <c r="L3495" s="22" t="b">
        <v>0</v>
      </c>
      <c r="M3495" s="22" t="b">
        <v>0</v>
      </c>
      <c r="N3495" s="20"/>
      <c r="O3495" s="21" t="str">
        <f>IF(ISBLANK(Table1[[#This Row],[예약일(확정)]]),"",Table1[[#This Row],[예약일(확정)]]+7)</f>
        <v/>
      </c>
      <c r="P3495" s="20"/>
      <c r="Q3495" s="20"/>
      <c r="R3495" s="20"/>
      <c r="S3495" s="20"/>
      <c r="T3495" s="20"/>
      <c r="U3495" s="19"/>
    </row>
    <row r="3496" spans="1:21" ht="17">
      <c r="A3496" s="46" t="s">
        <v>712</v>
      </c>
      <c r="B3496" s="17" t="str">
        <f>"https://www.instagram.com/"&amp;A3496</f>
        <v>https://www.instagram.com/hannah.hrg</v>
      </c>
      <c r="C3496" s="16"/>
      <c r="D3496" s="15" t="s">
        <v>4</v>
      </c>
      <c r="E3496" s="11" t="str">
        <f ca="1">IF(AND(J3496&lt;&gt;"", O3496&lt;&gt;"", TODAY() &gt; O3496, N3496=""), "포스팅 지연",
IF(N3496&lt;&gt;"", "포스팅 완료",
IF(M3496=TRUE, "시술 완료",
IF(L3496=TRUE, "콘텐츠 가이드 전송",
IF(NOT(ISBLANK(J3496)), "예약 확정",
IF(I3496=TRUE, "구글폼 회신",
IF(H3496=TRUE, "구글폼 전송",
IF(G3496=TRUE, "거절",
IF(F3496=TRUE, "회신 수신",
"태핑 완료 회신대기")))))
))))</f>
        <v>태핑 완료 회신대기</v>
      </c>
      <c r="F3496" s="13" t="b">
        <v>0</v>
      </c>
      <c r="G3496" s="13" t="b">
        <v>0</v>
      </c>
      <c r="H3496" s="13" t="b">
        <v>0</v>
      </c>
      <c r="I3496" s="13" t="b">
        <f>IF(COUNTIF([1]!Form_Responses1[[#All],[Instagram account
(ex. idenel_official - Do not put "@")]], LOWER(A3496)) &gt; 0, TRUE, FALSE)</f>
        <v>0</v>
      </c>
      <c r="J3496" s="14"/>
      <c r="K3496" s="11"/>
      <c r="L3496" s="13" t="b">
        <v>0</v>
      </c>
      <c r="M3496" s="13" t="b">
        <v>0</v>
      </c>
      <c r="N3496" s="11"/>
      <c r="O3496" s="12" t="str">
        <f>IF(ISBLANK(Table1[[#This Row],[예약일(확정)]]),"",Table1[[#This Row],[예약일(확정)]]+7)</f>
        <v/>
      </c>
      <c r="P3496" s="11"/>
      <c r="Q3496" s="11"/>
      <c r="R3496" s="11"/>
      <c r="S3496" s="11"/>
      <c r="T3496" s="11"/>
      <c r="U3496" s="10"/>
    </row>
    <row r="3497" spans="1:21" ht="17">
      <c r="A3497" s="47" t="s">
        <v>711</v>
      </c>
      <c r="B3497" s="51" t="str">
        <f>"https://www.instagram.com/"&amp;A3497</f>
        <v>https://www.instagram.com/lindagoeseast</v>
      </c>
      <c r="C3497" s="50"/>
      <c r="D3497" s="24" t="s">
        <v>4</v>
      </c>
      <c r="E3497" s="20" t="str">
        <f ca="1">IF(AND(J3497&lt;&gt;"", O3497&lt;&gt;"", TODAY() &gt; O3497, N3497=""), "포스팅 지연",
IF(N3497&lt;&gt;"", "포스팅 완료",
IF(M3497=TRUE, "시술 완료",
IF(L3497=TRUE, "콘텐츠 가이드 전송",
IF(NOT(ISBLANK(J3497)), "예약 확정",
IF(I3497=TRUE, "구글폼 회신",
IF(H3497=TRUE, "구글폼 전송",
IF(G3497=TRUE, "거절",
IF(F3497=TRUE, "회신 수신",
"태핑 완료 회신대기")))))
))))</f>
        <v>태핑 완료 회신대기</v>
      </c>
      <c r="F3497" s="22" t="b">
        <v>0</v>
      </c>
      <c r="G3497" s="22" t="b">
        <v>0</v>
      </c>
      <c r="H3497" s="22" t="b">
        <v>0</v>
      </c>
      <c r="I3497" s="22" t="b">
        <f>IF(COUNTIF([1]!Form_Responses1[[#All],[Instagram account
(ex. idenel_official - Do not put "@")]], LOWER(A3497)) &gt; 0, TRUE, FALSE)</f>
        <v>0</v>
      </c>
      <c r="J3497" s="23"/>
      <c r="K3497" s="20"/>
      <c r="L3497" s="22" t="b">
        <v>0</v>
      </c>
      <c r="M3497" s="22" t="b">
        <v>0</v>
      </c>
      <c r="N3497" s="20"/>
      <c r="O3497" s="21" t="str">
        <f>IF(ISBLANK(Table1[[#This Row],[예약일(확정)]]),"",Table1[[#This Row],[예약일(확정)]]+7)</f>
        <v/>
      </c>
      <c r="P3497" s="20"/>
      <c r="Q3497" s="20"/>
      <c r="R3497" s="20"/>
      <c r="S3497" s="20"/>
      <c r="T3497" s="20"/>
      <c r="U3497" s="19"/>
    </row>
    <row r="3498" spans="1:21" ht="17">
      <c r="A3498" s="46" t="s">
        <v>710</v>
      </c>
      <c r="B3498" s="17" t="str">
        <f>"https://www.instagram.com/"&amp;A3498</f>
        <v>https://www.instagram.com/teokionni</v>
      </c>
      <c r="C3498" s="16"/>
      <c r="D3498" s="15" t="s">
        <v>4</v>
      </c>
      <c r="E3498" s="11" t="str">
        <f ca="1">IF(AND(J3498&lt;&gt;"", O3498&lt;&gt;"", TODAY() &gt; O3498, N3498=""), "포스팅 지연",
IF(N3498&lt;&gt;"", "포스팅 완료",
IF(M3498=TRUE, "시술 완료",
IF(L3498=TRUE, "콘텐츠 가이드 전송",
IF(NOT(ISBLANK(J3498)), "예약 확정",
IF(I3498=TRUE, "구글폼 회신",
IF(H3498=TRUE, "구글폼 전송",
IF(G3498=TRUE, "거절",
IF(F3498=TRUE, "회신 수신",
"태핑 완료 회신대기")))))
))))</f>
        <v>태핑 완료 회신대기</v>
      </c>
      <c r="F3498" s="13" t="b">
        <v>0</v>
      </c>
      <c r="G3498" s="13" t="b">
        <v>0</v>
      </c>
      <c r="H3498" s="13" t="b">
        <v>0</v>
      </c>
      <c r="I3498" s="13" t="b">
        <f>IF(COUNTIF([1]!Form_Responses1[[#All],[Instagram account
(ex. idenel_official - Do not put "@")]], LOWER(A3498)) &gt; 0, TRUE, FALSE)</f>
        <v>0</v>
      </c>
      <c r="J3498" s="14"/>
      <c r="K3498" s="11"/>
      <c r="L3498" s="13" t="b">
        <v>0</v>
      </c>
      <c r="M3498" s="13" t="b">
        <v>0</v>
      </c>
      <c r="N3498" s="11"/>
      <c r="O3498" s="12" t="str">
        <f>IF(ISBLANK(Table1[[#This Row],[예약일(확정)]]),"",Table1[[#This Row],[예약일(확정)]]+7)</f>
        <v/>
      </c>
      <c r="P3498" s="11"/>
      <c r="Q3498" s="11"/>
      <c r="R3498" s="11"/>
      <c r="S3498" s="11"/>
      <c r="T3498" s="11"/>
      <c r="U3498" s="10"/>
    </row>
    <row r="3499" spans="1:21" ht="17">
      <c r="A3499" s="47" t="s">
        <v>709</v>
      </c>
      <c r="B3499" s="51" t="str">
        <f>"https://www.instagram.com/"&amp;A3499</f>
        <v>https://www.instagram.com/huseyinsayin</v>
      </c>
      <c r="C3499" s="50"/>
      <c r="D3499" s="24" t="s">
        <v>4</v>
      </c>
      <c r="E3499" s="20" t="str">
        <f ca="1">IF(AND(J3499&lt;&gt;"", O3499&lt;&gt;"", TODAY() &gt; O3499, N3499=""), "포스팅 지연",
IF(N3499&lt;&gt;"", "포스팅 완료",
IF(M3499=TRUE, "시술 완료",
IF(L3499=TRUE, "콘텐츠 가이드 전송",
IF(NOT(ISBLANK(J3499)), "예약 확정",
IF(I3499=TRUE, "구글폼 회신",
IF(H3499=TRUE, "구글폼 전송",
IF(G3499=TRUE, "거절",
IF(F3499=TRUE, "회신 수신",
"태핑 완료 회신대기")))))
))))</f>
        <v>태핑 완료 회신대기</v>
      </c>
      <c r="F3499" s="22" t="b">
        <v>0</v>
      </c>
      <c r="G3499" s="22" t="b">
        <v>0</v>
      </c>
      <c r="H3499" s="22" t="b">
        <v>0</v>
      </c>
      <c r="I3499" s="22" t="b">
        <f>IF(COUNTIF([1]!Form_Responses1[[#All],[Instagram account
(ex. idenel_official - Do not put "@")]], LOWER(A3499)) &gt; 0, TRUE, FALSE)</f>
        <v>0</v>
      </c>
      <c r="J3499" s="23"/>
      <c r="K3499" s="20"/>
      <c r="L3499" s="22" t="b">
        <v>0</v>
      </c>
      <c r="M3499" s="22" t="b">
        <v>0</v>
      </c>
      <c r="N3499" s="20"/>
      <c r="O3499" s="21" t="str">
        <f>IF(ISBLANK(Table1[[#This Row],[예약일(확정)]]),"",Table1[[#This Row],[예약일(확정)]]+7)</f>
        <v/>
      </c>
      <c r="P3499" s="20"/>
      <c r="Q3499" s="20"/>
      <c r="R3499" s="20"/>
      <c r="S3499" s="20"/>
      <c r="T3499" s="20"/>
      <c r="U3499" s="19"/>
    </row>
    <row r="3500" spans="1:21" ht="17">
      <c r="A3500" s="46" t="s">
        <v>708</v>
      </c>
      <c r="B3500" s="17" t="str">
        <f>"https://www.instagram.com/"&amp;A3500</f>
        <v>https://www.instagram.com/annyonghasira</v>
      </c>
      <c r="C3500" s="16"/>
      <c r="D3500" s="15" t="s">
        <v>4</v>
      </c>
      <c r="E3500" s="11" t="str">
        <f ca="1">IF(AND(J3500&lt;&gt;"", O3500&lt;&gt;"", TODAY() &gt; O3500, N3500=""), "포스팅 지연",
IF(N3500&lt;&gt;"", "포스팅 완료",
IF(M3500=TRUE, "시술 완료",
IF(L3500=TRUE, "콘텐츠 가이드 전송",
IF(NOT(ISBLANK(J3500)), "예약 확정",
IF(I3500=TRUE, "구글폼 회신",
IF(H3500=TRUE, "구글폼 전송",
IF(G3500=TRUE, "거절",
IF(F3500=TRUE, "회신 수신",
"태핑 완료 회신대기")))))
))))</f>
        <v>태핑 완료 회신대기</v>
      </c>
      <c r="F3500" s="13" t="b">
        <v>0</v>
      </c>
      <c r="G3500" s="13" t="b">
        <v>0</v>
      </c>
      <c r="H3500" s="13" t="b">
        <v>0</v>
      </c>
      <c r="I3500" s="13" t="b">
        <f>IF(COUNTIF([1]!Form_Responses1[[#All],[Instagram account
(ex. idenel_official - Do not put "@")]], LOWER(A3500)) &gt; 0, TRUE, FALSE)</f>
        <v>0</v>
      </c>
      <c r="J3500" s="14"/>
      <c r="K3500" s="11"/>
      <c r="L3500" s="13" t="b">
        <v>0</v>
      </c>
      <c r="M3500" s="13" t="b">
        <v>0</v>
      </c>
      <c r="N3500" s="11"/>
      <c r="O3500" s="12" t="str">
        <f>IF(ISBLANK(Table1[[#This Row],[예약일(확정)]]),"",Table1[[#This Row],[예약일(확정)]]+7)</f>
        <v/>
      </c>
      <c r="P3500" s="11"/>
      <c r="Q3500" s="11"/>
      <c r="R3500" s="11"/>
      <c r="S3500" s="11"/>
      <c r="T3500" s="11"/>
      <c r="U3500" s="10"/>
    </row>
    <row r="3501" spans="1:21" ht="17">
      <c r="A3501" s="47" t="s">
        <v>707</v>
      </c>
      <c r="B3501" s="26" t="str">
        <f>"https://www.instagram.com/"&amp;A3501</f>
        <v>https://www.instagram.com/shinyaquaa</v>
      </c>
      <c r="C3501" s="25"/>
      <c r="D3501" s="24" t="s">
        <v>4</v>
      </c>
      <c r="E3501" s="20" t="str">
        <f ca="1">IF(AND(J3501&lt;&gt;"", O3501&lt;&gt;"", TODAY() &gt; O3501, N3501=""), "포스팅 지연",
IF(N3501&lt;&gt;"", "포스팅 완료",
IF(M3501=TRUE, "시술 완료",
IF(L3501=TRUE, "콘텐츠 가이드 전송",
IF(NOT(ISBLANK(J3501)), "예약 확정",
IF(I3501=TRUE, "구글폼 회신",
IF(H3501=TRUE, "구글폼 전송",
IF(G3501=TRUE, "거절",
IF(F3501=TRUE, "회신 수신",
"태핑 완료 회신대기")))))
))))</f>
        <v>태핑 완료 회신대기</v>
      </c>
      <c r="F3501" s="22" t="b">
        <v>0</v>
      </c>
      <c r="G3501" s="22" t="b">
        <v>0</v>
      </c>
      <c r="H3501" s="22" t="b">
        <v>0</v>
      </c>
      <c r="I3501" s="22" t="b">
        <f>IF(COUNTIF([1]!Form_Responses1[[#All],[Instagram account
(ex. idenel_official - Do not put "@")]], LOWER(A3501)) &gt; 0, TRUE, FALSE)</f>
        <v>0</v>
      </c>
      <c r="J3501" s="23"/>
      <c r="K3501" s="20"/>
      <c r="L3501" s="22" t="b">
        <v>0</v>
      </c>
      <c r="M3501" s="22" t="b">
        <v>0</v>
      </c>
      <c r="N3501" s="20"/>
      <c r="O3501" s="21" t="str">
        <f>IF(ISBLANK(Table1[[#This Row],[예약일(확정)]]),"",Table1[[#This Row],[예약일(확정)]]+7)</f>
        <v/>
      </c>
      <c r="P3501" s="20"/>
      <c r="Q3501" s="20"/>
      <c r="R3501" s="20"/>
      <c r="S3501" s="20"/>
      <c r="T3501" s="20"/>
      <c r="U3501" s="19"/>
    </row>
    <row r="3502" spans="1:21" ht="17">
      <c r="A3502" s="46" t="s">
        <v>706</v>
      </c>
      <c r="B3502" s="49" t="str">
        <f>"https://www.instagram.com/"&amp;A3502</f>
        <v>https://www.instagram.com/bilgesukang</v>
      </c>
      <c r="C3502" s="48"/>
      <c r="D3502" s="15" t="s">
        <v>4</v>
      </c>
      <c r="E3502" s="11" t="str">
        <f ca="1">IF(AND(J3502&lt;&gt;"", O3502&lt;&gt;"", TODAY() &gt; O3502, N3502=""), "포스팅 지연",
IF(N3502&lt;&gt;"", "포스팅 완료",
IF(M3502=TRUE, "시술 완료",
IF(L3502=TRUE, "콘텐츠 가이드 전송",
IF(NOT(ISBLANK(J3502)), "예약 확정",
IF(I3502=TRUE, "구글폼 회신",
IF(H3502=TRUE, "구글폼 전송",
IF(G3502=TRUE, "거절",
IF(F3502=TRUE, "회신 수신",
"태핑 완료 회신대기")))))
))))</f>
        <v>태핑 완료 회신대기</v>
      </c>
      <c r="F3502" s="13" t="b">
        <v>0</v>
      </c>
      <c r="G3502" s="13" t="b">
        <v>0</v>
      </c>
      <c r="H3502" s="13" t="b">
        <v>0</v>
      </c>
      <c r="I3502" s="13" t="b">
        <f>IF(COUNTIF([1]!Form_Responses1[[#All],[Instagram account
(ex. idenel_official - Do not put "@")]], LOWER(A3502)) &gt; 0, TRUE, FALSE)</f>
        <v>0</v>
      </c>
      <c r="J3502" s="14"/>
      <c r="K3502" s="11"/>
      <c r="L3502" s="13" t="b">
        <v>0</v>
      </c>
      <c r="M3502" s="13" t="b">
        <v>0</v>
      </c>
      <c r="N3502" s="11"/>
      <c r="O3502" s="12" t="str">
        <f>IF(ISBLANK(Table1[[#This Row],[예약일(확정)]]),"",Table1[[#This Row],[예약일(확정)]]+7)</f>
        <v/>
      </c>
      <c r="P3502" s="11"/>
      <c r="Q3502" s="11"/>
      <c r="R3502" s="11"/>
      <c r="S3502" s="11"/>
      <c r="T3502" s="11"/>
      <c r="U3502" s="10"/>
    </row>
    <row r="3503" spans="1:21" ht="17">
      <c r="A3503" s="47" t="s">
        <v>705</v>
      </c>
      <c r="B3503" s="26" t="str">
        <f>"https://www.instagram.com/"&amp;A3503</f>
        <v>https://www.instagram.com/tourist.omer</v>
      </c>
      <c r="C3503" s="25"/>
      <c r="D3503" s="24" t="s">
        <v>4</v>
      </c>
      <c r="E3503" s="20" t="str">
        <f ca="1">IF(AND(J3503&lt;&gt;"", O3503&lt;&gt;"", TODAY() &gt; O3503, N3503=""), "포스팅 지연",
IF(N3503&lt;&gt;"", "포스팅 완료",
IF(M3503=TRUE, "시술 완료",
IF(L3503=TRUE, "콘텐츠 가이드 전송",
IF(NOT(ISBLANK(J3503)), "예약 확정",
IF(I3503=TRUE, "구글폼 회신",
IF(H3503=TRUE, "구글폼 전송",
IF(G3503=TRUE, "거절",
IF(F3503=TRUE, "회신 수신",
"태핑 완료 회신대기")))))
))))</f>
        <v>태핑 완료 회신대기</v>
      </c>
      <c r="F3503" s="22" t="b">
        <v>0</v>
      </c>
      <c r="G3503" s="22" t="b">
        <v>0</v>
      </c>
      <c r="H3503" s="22" t="b">
        <v>0</v>
      </c>
      <c r="I3503" s="22" t="b">
        <f>IF(COUNTIF([1]!Form_Responses1[[#All],[Instagram account
(ex. idenel_official - Do not put "@")]], LOWER(A3503)) &gt; 0, TRUE, FALSE)</f>
        <v>0</v>
      </c>
      <c r="J3503" s="23"/>
      <c r="K3503" s="20"/>
      <c r="L3503" s="22" t="b">
        <v>0</v>
      </c>
      <c r="M3503" s="22" t="b">
        <v>0</v>
      </c>
      <c r="N3503" s="20"/>
      <c r="O3503" s="21" t="str">
        <f>IF(ISBLANK(Table1[[#This Row],[예약일(확정)]]),"",Table1[[#This Row],[예약일(확정)]]+7)</f>
        <v/>
      </c>
      <c r="P3503" s="20"/>
      <c r="Q3503" s="20"/>
      <c r="R3503" s="20"/>
      <c r="S3503" s="20"/>
      <c r="T3503" s="20"/>
      <c r="U3503" s="19"/>
    </row>
    <row r="3504" spans="1:21" ht="17">
      <c r="A3504" s="46" t="s">
        <v>704</v>
      </c>
      <c r="B3504" s="49" t="str">
        <f>"https://www.instagram.com/"&amp;A3504</f>
        <v>https://www.instagram.com/olya.nyam</v>
      </c>
      <c r="C3504" s="48"/>
      <c r="D3504" s="15" t="s">
        <v>4</v>
      </c>
      <c r="E3504" s="11" t="str">
        <f ca="1">IF(AND(J3504&lt;&gt;"", O3504&lt;&gt;"", TODAY() &gt; O3504, N3504=""), "포스팅 지연",
IF(N3504&lt;&gt;"", "포스팅 완료",
IF(M3504=TRUE, "시술 완료",
IF(L3504=TRUE, "콘텐츠 가이드 전송",
IF(NOT(ISBLANK(J3504)), "예약 확정",
IF(I3504=TRUE, "구글폼 회신",
IF(H3504=TRUE, "구글폼 전송",
IF(G3504=TRUE, "거절",
IF(F3504=TRUE, "회신 수신",
"태핑 완료 회신대기")))))
))))</f>
        <v>태핑 완료 회신대기</v>
      </c>
      <c r="F3504" s="13" t="b">
        <v>0</v>
      </c>
      <c r="G3504" s="13" t="b">
        <v>0</v>
      </c>
      <c r="H3504" s="13" t="b">
        <v>0</v>
      </c>
      <c r="I3504" s="13" t="b">
        <f>IF(COUNTIF([1]!Form_Responses1[[#All],[Instagram account
(ex. idenel_official - Do not put "@")]], LOWER(A3504)) &gt; 0, TRUE, FALSE)</f>
        <v>0</v>
      </c>
      <c r="J3504" s="14"/>
      <c r="K3504" s="11"/>
      <c r="L3504" s="13" t="b">
        <v>0</v>
      </c>
      <c r="M3504" s="13" t="b">
        <v>0</v>
      </c>
      <c r="N3504" s="11"/>
      <c r="O3504" s="12" t="str">
        <f>IF(ISBLANK(Table1[[#This Row],[예약일(확정)]]),"",Table1[[#This Row],[예약일(확정)]]+7)</f>
        <v/>
      </c>
      <c r="P3504" s="11"/>
      <c r="Q3504" s="11"/>
      <c r="R3504" s="11"/>
      <c r="S3504" s="11"/>
      <c r="T3504" s="11"/>
      <c r="U3504" s="10"/>
    </row>
    <row r="3505" spans="1:21" ht="17">
      <c r="A3505" s="47" t="s">
        <v>703</v>
      </c>
      <c r="B3505" s="26" t="str">
        <f>"https://www.instagram.com/"&amp;A3505</f>
        <v>https://www.instagram.com/bana_rasha</v>
      </c>
      <c r="C3505" s="25"/>
      <c r="D3505" s="24" t="s">
        <v>4</v>
      </c>
      <c r="E3505" s="20" t="str">
        <f ca="1">IF(AND(J3505&lt;&gt;"", O3505&lt;&gt;"", TODAY() &gt; O3505, N3505=""), "포스팅 지연",
IF(N3505&lt;&gt;"", "포스팅 완료",
IF(M3505=TRUE, "시술 완료",
IF(L3505=TRUE, "콘텐츠 가이드 전송",
IF(NOT(ISBLANK(J3505)), "예약 확정",
IF(I3505=TRUE, "구글폼 회신",
IF(H3505=TRUE, "구글폼 전송",
IF(G3505=TRUE, "거절",
IF(F3505=TRUE, "회신 수신",
"태핑 완료 회신대기")))))
))))</f>
        <v>태핑 완료 회신대기</v>
      </c>
      <c r="F3505" s="22" t="b">
        <v>0</v>
      </c>
      <c r="G3505" s="22" t="b">
        <v>0</v>
      </c>
      <c r="H3505" s="22" t="b">
        <v>0</v>
      </c>
      <c r="I3505" s="22" t="b">
        <f>IF(COUNTIF([1]!Form_Responses1[[#All],[Instagram account
(ex. idenel_official - Do not put "@")]], LOWER(A3505)) &gt; 0, TRUE, FALSE)</f>
        <v>0</v>
      </c>
      <c r="J3505" s="23"/>
      <c r="K3505" s="20"/>
      <c r="L3505" s="22" t="b">
        <v>0</v>
      </c>
      <c r="M3505" s="22" t="b">
        <v>0</v>
      </c>
      <c r="N3505" s="20"/>
      <c r="O3505" s="21" t="str">
        <f>IF(ISBLANK(Table1[[#This Row],[예약일(확정)]]),"",Table1[[#This Row],[예약일(확정)]]+7)</f>
        <v/>
      </c>
      <c r="P3505" s="20"/>
      <c r="Q3505" s="20"/>
      <c r="R3505" s="20"/>
      <c r="S3505" s="20"/>
      <c r="T3505" s="20"/>
      <c r="U3505" s="19"/>
    </row>
    <row r="3506" spans="1:21" ht="17">
      <c r="A3506" s="46" t="s">
        <v>702</v>
      </c>
      <c r="B3506" s="49" t="str">
        <f>"https://www.instagram.com/"&amp;A3506</f>
        <v>https://www.instagram.com/yummyhye</v>
      </c>
      <c r="C3506" s="48"/>
      <c r="D3506" s="15" t="s">
        <v>4</v>
      </c>
      <c r="E3506" s="11" t="str">
        <f ca="1">IF(AND(J3506&lt;&gt;"", O3506&lt;&gt;"", TODAY() &gt; O3506, N3506=""), "포스팅 지연",
IF(N3506&lt;&gt;"", "포스팅 완료",
IF(M3506=TRUE, "시술 완료",
IF(L3506=TRUE, "콘텐츠 가이드 전송",
IF(NOT(ISBLANK(J3506)), "예약 확정",
IF(I3506=TRUE, "구글폼 회신",
IF(H3506=TRUE, "구글폼 전송",
IF(G3506=TRUE, "거절",
IF(F3506=TRUE, "회신 수신",
"태핑 완료 회신대기")))))
))))</f>
        <v>회신 수신</v>
      </c>
      <c r="F3506" s="13" t="b">
        <v>1</v>
      </c>
      <c r="G3506" s="13" t="b">
        <v>0</v>
      </c>
      <c r="H3506" s="13" t="b">
        <v>0</v>
      </c>
      <c r="I3506" s="13" t="b">
        <f>IF(COUNTIF([1]!Form_Responses1[[#All],[Instagram account
(ex. idenel_official - Do not put "@")]], LOWER(A3506)) &gt; 0, TRUE, FALSE)</f>
        <v>0</v>
      </c>
      <c r="J3506" s="14"/>
      <c r="K3506" s="11"/>
      <c r="L3506" s="13" t="b">
        <v>0</v>
      </c>
      <c r="M3506" s="13" t="b">
        <v>0</v>
      </c>
      <c r="N3506" s="11"/>
      <c r="O3506" s="12" t="str">
        <f>IF(ISBLANK(Table1[[#This Row],[예약일(확정)]]),"",Table1[[#This Row],[예약일(확정)]]+7)</f>
        <v/>
      </c>
      <c r="P3506" s="11"/>
      <c r="Q3506" s="11"/>
      <c r="R3506" s="11"/>
      <c r="S3506" s="11"/>
      <c r="T3506" s="11"/>
      <c r="U3506" s="10"/>
    </row>
    <row r="3507" spans="1:21" ht="17">
      <c r="A3507" s="47" t="s">
        <v>701</v>
      </c>
      <c r="B3507" s="26" t="str">
        <f>"https://www.instagram.com/"&amp;A3507</f>
        <v>https://www.instagram.com/k.a.d.y.mae</v>
      </c>
      <c r="C3507" s="25"/>
      <c r="D3507" s="24" t="s">
        <v>4</v>
      </c>
      <c r="E3507" s="20" t="str">
        <f ca="1">IF(AND(J3507&lt;&gt;"", O3507&lt;&gt;"", TODAY() &gt; O3507, N3507=""), "포스팅 지연",
IF(N3507&lt;&gt;"", "포스팅 완료",
IF(M3507=TRUE, "시술 완료",
IF(L3507=TRUE, "콘텐츠 가이드 전송",
IF(NOT(ISBLANK(J3507)), "예약 확정",
IF(I3507=TRUE, "구글폼 회신",
IF(H3507=TRUE, "구글폼 전송",
IF(G3507=TRUE, "거절",
IF(F3507=TRUE, "회신 수신",
"태핑 완료 회신대기")))))
))))</f>
        <v>태핑 완료 회신대기</v>
      </c>
      <c r="F3507" s="22" t="b">
        <v>0</v>
      </c>
      <c r="G3507" s="22" t="b">
        <v>0</v>
      </c>
      <c r="H3507" s="22" t="b">
        <v>0</v>
      </c>
      <c r="I3507" s="22" t="b">
        <f>IF(COUNTIF([1]!Form_Responses1[[#All],[Instagram account
(ex. idenel_official - Do not put "@")]], LOWER(A3507)) &gt; 0, TRUE, FALSE)</f>
        <v>0</v>
      </c>
      <c r="J3507" s="23"/>
      <c r="K3507" s="20"/>
      <c r="L3507" s="22" t="b">
        <v>0</v>
      </c>
      <c r="M3507" s="22" t="b">
        <v>0</v>
      </c>
      <c r="N3507" s="20"/>
      <c r="O3507" s="21" t="str">
        <f>IF(ISBLANK(Table1[[#This Row],[예약일(확정)]]),"",Table1[[#This Row],[예약일(확정)]]+7)</f>
        <v/>
      </c>
      <c r="P3507" s="20"/>
      <c r="Q3507" s="20"/>
      <c r="R3507" s="20"/>
      <c r="S3507" s="20"/>
      <c r="T3507" s="20"/>
      <c r="U3507" s="19"/>
    </row>
    <row r="3508" spans="1:21" ht="17">
      <c r="A3508" s="46" t="s">
        <v>700</v>
      </c>
      <c r="B3508" s="49" t="str">
        <f>"https://www.instagram.com/"&amp;A3508</f>
        <v>https://www.instagram.com/roamawl</v>
      </c>
      <c r="C3508" s="48"/>
      <c r="D3508" s="15" t="s">
        <v>4</v>
      </c>
      <c r="E3508" s="11" t="str">
        <f ca="1">IF(AND(J3508&lt;&gt;"", O3508&lt;&gt;"", TODAY() &gt; O3508, N3508=""), "포스팅 지연",
IF(N3508&lt;&gt;"", "포스팅 완료",
IF(M3508=TRUE, "시술 완료",
IF(L3508=TRUE, "콘텐츠 가이드 전송",
IF(NOT(ISBLANK(J3508)), "예약 확정",
IF(I3508=TRUE, "구글폼 회신",
IF(H3508=TRUE, "구글폼 전송",
IF(G3508=TRUE, "거절",
IF(F3508=TRUE, "회신 수신",
"태핑 완료 회신대기")))))
))))</f>
        <v>태핑 완료 회신대기</v>
      </c>
      <c r="F3508" s="13" t="b">
        <v>0</v>
      </c>
      <c r="G3508" s="13" t="b">
        <v>0</v>
      </c>
      <c r="H3508" s="13" t="b">
        <v>0</v>
      </c>
      <c r="I3508" s="13" t="b">
        <f>IF(COUNTIF([1]!Form_Responses1[[#All],[Instagram account
(ex. idenel_official - Do not put "@")]], LOWER(A3508)) &gt; 0, TRUE, FALSE)</f>
        <v>0</v>
      </c>
      <c r="J3508" s="14"/>
      <c r="K3508" s="11"/>
      <c r="L3508" s="13" t="b">
        <v>0</v>
      </c>
      <c r="M3508" s="13" t="b">
        <v>0</v>
      </c>
      <c r="N3508" s="11"/>
      <c r="O3508" s="12" t="str">
        <f>IF(ISBLANK(Table1[[#This Row],[예약일(확정)]]),"",Table1[[#This Row],[예약일(확정)]]+7)</f>
        <v/>
      </c>
      <c r="P3508" s="11"/>
      <c r="Q3508" s="11"/>
      <c r="R3508" s="11"/>
      <c r="S3508" s="11"/>
      <c r="T3508" s="11"/>
      <c r="U3508" s="10"/>
    </row>
    <row r="3509" spans="1:21" ht="17">
      <c r="A3509" s="47" t="s">
        <v>699</v>
      </c>
      <c r="B3509" s="26" t="str">
        <f>"https://www.instagram.com/"&amp;A3509</f>
        <v>https://www.instagram.com/emmycalvo</v>
      </c>
      <c r="C3509" s="25"/>
      <c r="D3509" s="24" t="s">
        <v>4</v>
      </c>
      <c r="E3509" s="20" t="str">
        <f ca="1">IF(AND(J3509&lt;&gt;"", O3509&lt;&gt;"", TODAY() &gt; O3509, N3509=""), "포스팅 지연",
IF(N3509&lt;&gt;"", "포스팅 완료",
IF(M3509=TRUE, "시술 완료",
IF(L3509=TRUE, "콘텐츠 가이드 전송",
IF(NOT(ISBLANK(J3509)), "예약 확정",
IF(I3509=TRUE, "구글폼 회신",
IF(H3509=TRUE, "구글폼 전송",
IF(G3509=TRUE, "거절",
IF(F3509=TRUE, "회신 수신",
"태핑 완료 회신대기")))))
))))</f>
        <v>태핑 완료 회신대기</v>
      </c>
      <c r="F3509" s="22" t="b">
        <v>0</v>
      </c>
      <c r="G3509" s="22" t="b">
        <v>0</v>
      </c>
      <c r="H3509" s="22" t="b">
        <v>0</v>
      </c>
      <c r="I3509" s="22" t="b">
        <f>IF(COUNTIF([1]!Form_Responses1[[#All],[Instagram account
(ex. idenel_official - Do not put "@")]], LOWER(A3509)) &gt; 0, TRUE, FALSE)</f>
        <v>0</v>
      </c>
      <c r="J3509" s="23"/>
      <c r="K3509" s="20"/>
      <c r="L3509" s="22" t="b">
        <v>0</v>
      </c>
      <c r="M3509" s="22" t="b">
        <v>0</v>
      </c>
      <c r="N3509" s="20"/>
      <c r="O3509" s="21" t="str">
        <f>IF(ISBLANK(Table1[[#This Row],[예약일(확정)]]),"",Table1[[#This Row],[예약일(확정)]]+7)</f>
        <v/>
      </c>
      <c r="P3509" s="20"/>
      <c r="Q3509" s="20"/>
      <c r="R3509" s="20"/>
      <c r="S3509" s="20"/>
      <c r="T3509" s="20"/>
      <c r="U3509" s="19"/>
    </row>
    <row r="3510" spans="1:21" ht="17">
      <c r="A3510" s="46" t="s">
        <v>698</v>
      </c>
      <c r="B3510" s="49" t="str">
        <f>"https://www.instagram.com/"&amp;A3510</f>
        <v>https://www.instagram.com/lifewithnimzy</v>
      </c>
      <c r="C3510" s="48"/>
      <c r="D3510" s="15" t="s">
        <v>4</v>
      </c>
      <c r="E3510" s="11" t="str">
        <f ca="1">IF(AND(J3510&lt;&gt;"", O3510&lt;&gt;"", TODAY() &gt; O3510, N3510=""), "포스팅 지연",
IF(N3510&lt;&gt;"", "포스팅 완료",
IF(M3510=TRUE, "시술 완료",
IF(L3510=TRUE, "콘텐츠 가이드 전송",
IF(NOT(ISBLANK(J3510)), "예약 확정",
IF(I3510=TRUE, "구글폼 회신",
IF(H3510=TRUE, "구글폼 전송",
IF(G3510=TRUE, "거절",
IF(F3510=TRUE, "회신 수신",
"태핑 완료 회신대기")))))
))))</f>
        <v>태핑 완료 회신대기</v>
      </c>
      <c r="F3510" s="13" t="b">
        <v>0</v>
      </c>
      <c r="G3510" s="13" t="b">
        <v>0</v>
      </c>
      <c r="H3510" s="13" t="b">
        <v>0</v>
      </c>
      <c r="I3510" s="13" t="b">
        <f>IF(COUNTIF([1]!Form_Responses1[[#All],[Instagram account
(ex. idenel_official - Do not put "@")]], LOWER(A3510)) &gt; 0, TRUE, FALSE)</f>
        <v>0</v>
      </c>
      <c r="J3510" s="14"/>
      <c r="K3510" s="11"/>
      <c r="L3510" s="13" t="b">
        <v>0</v>
      </c>
      <c r="M3510" s="13" t="b">
        <v>0</v>
      </c>
      <c r="N3510" s="11"/>
      <c r="O3510" s="12" t="str">
        <f>IF(ISBLANK(Table1[[#This Row],[예약일(확정)]]),"",Table1[[#This Row],[예약일(확정)]]+7)</f>
        <v/>
      </c>
      <c r="P3510" s="11"/>
      <c r="Q3510" s="11"/>
      <c r="R3510" s="11"/>
      <c r="S3510" s="11"/>
      <c r="T3510" s="11"/>
      <c r="U3510" s="10"/>
    </row>
    <row r="3511" spans="1:21" ht="17">
      <c r="A3511" s="47" t="s">
        <v>697</v>
      </c>
      <c r="B3511" s="26" t="str">
        <f>"https://www.instagram.com/"&amp;A3511</f>
        <v>https://www.instagram.com/vendykonecna</v>
      </c>
      <c r="C3511" s="25"/>
      <c r="D3511" s="24" t="s">
        <v>4</v>
      </c>
      <c r="E3511" s="20" t="str">
        <f ca="1">IF(AND(J3511&lt;&gt;"", O3511&lt;&gt;"", TODAY() &gt; O3511, N3511=""), "포스팅 지연",
IF(N3511&lt;&gt;"", "포스팅 완료",
IF(M3511=TRUE, "시술 완료",
IF(L3511=TRUE, "콘텐츠 가이드 전송",
IF(NOT(ISBLANK(J3511)), "예약 확정",
IF(I3511=TRUE, "구글폼 회신",
IF(H3511=TRUE, "구글폼 전송",
IF(G3511=TRUE, "거절",
IF(F3511=TRUE, "회신 수신",
"태핑 완료 회신대기")))))
))))</f>
        <v>태핑 완료 회신대기</v>
      </c>
      <c r="F3511" s="22" t="b">
        <v>0</v>
      </c>
      <c r="G3511" s="22" t="b">
        <v>0</v>
      </c>
      <c r="H3511" s="22" t="b">
        <v>0</v>
      </c>
      <c r="I3511" s="22" t="b">
        <f>IF(COUNTIF([1]!Form_Responses1[[#All],[Instagram account
(ex. idenel_official - Do not put "@")]], LOWER(A3511)) &gt; 0, TRUE, FALSE)</f>
        <v>0</v>
      </c>
      <c r="J3511" s="23"/>
      <c r="K3511" s="20"/>
      <c r="L3511" s="22" t="b">
        <v>0</v>
      </c>
      <c r="M3511" s="22" t="b">
        <v>0</v>
      </c>
      <c r="N3511" s="20"/>
      <c r="O3511" s="21" t="str">
        <f>IF(ISBLANK(Table1[[#This Row],[예약일(확정)]]),"",Table1[[#This Row],[예약일(확정)]]+7)</f>
        <v/>
      </c>
      <c r="P3511" s="20"/>
      <c r="Q3511" s="20"/>
      <c r="R3511" s="20"/>
      <c r="S3511" s="20"/>
      <c r="T3511" s="20"/>
      <c r="U3511" s="19"/>
    </row>
    <row r="3512" spans="1:21" ht="17">
      <c r="A3512" s="46" t="s">
        <v>696</v>
      </c>
      <c r="B3512" s="49" t="str">
        <f>"https://www.instagram.com/"&amp;A3512</f>
        <v>https://www.instagram.com/choygana</v>
      </c>
      <c r="C3512" s="48"/>
      <c r="D3512" s="15" t="s">
        <v>4</v>
      </c>
      <c r="E3512" s="11" t="str">
        <f ca="1">IF(AND(J3512&lt;&gt;"", O3512&lt;&gt;"", TODAY() &gt; O3512, N3512=""), "포스팅 지연",
IF(N3512&lt;&gt;"", "포스팅 완료",
IF(M3512=TRUE, "시술 완료",
IF(L3512=TRUE, "콘텐츠 가이드 전송",
IF(NOT(ISBLANK(J3512)), "예약 확정",
IF(I3512=TRUE, "구글폼 회신",
IF(H3512=TRUE, "구글폼 전송",
IF(G3512=TRUE, "거절",
IF(F3512=TRUE, "회신 수신",
"태핑 완료 회신대기")))))
))))</f>
        <v>태핑 완료 회신대기</v>
      </c>
      <c r="F3512" s="13" t="b">
        <v>0</v>
      </c>
      <c r="G3512" s="13" t="b">
        <v>0</v>
      </c>
      <c r="H3512" s="13" t="b">
        <v>0</v>
      </c>
      <c r="I3512" s="13" t="b">
        <f>IF(COUNTIF([1]!Form_Responses1[[#All],[Instagram account
(ex. idenel_official - Do not put "@")]], LOWER(A3512)) &gt; 0, TRUE, FALSE)</f>
        <v>0</v>
      </c>
      <c r="J3512" s="14"/>
      <c r="K3512" s="11"/>
      <c r="L3512" s="13" t="b">
        <v>0</v>
      </c>
      <c r="M3512" s="13" t="b">
        <v>0</v>
      </c>
      <c r="N3512" s="11"/>
      <c r="O3512" s="12" t="str">
        <f>IF(ISBLANK(Table1[[#This Row],[예약일(확정)]]),"",Table1[[#This Row],[예약일(확정)]]+7)</f>
        <v/>
      </c>
      <c r="P3512" s="11"/>
      <c r="Q3512" s="11"/>
      <c r="R3512" s="11"/>
      <c r="S3512" s="11"/>
      <c r="T3512" s="11"/>
      <c r="U3512" s="10"/>
    </row>
    <row r="3513" spans="1:21" ht="17">
      <c r="A3513" s="47" t="s">
        <v>695</v>
      </c>
      <c r="B3513" s="26" t="str">
        <f>"https://www.instagram.com/"&amp;A3513</f>
        <v>https://www.instagram.com/sam_wonderlands</v>
      </c>
      <c r="C3513" s="25"/>
      <c r="D3513" s="24" t="s">
        <v>4</v>
      </c>
      <c r="E3513" s="20" t="str">
        <f ca="1">IF(AND(J3513&lt;&gt;"", O3513&lt;&gt;"", TODAY() &gt; O3513, N3513=""), "포스팅 지연",
IF(N3513&lt;&gt;"", "포스팅 완료",
IF(M3513=TRUE, "시술 완료",
IF(L3513=TRUE, "콘텐츠 가이드 전송",
IF(NOT(ISBLANK(J3513)), "예약 확정",
IF(I3513=TRUE, "구글폼 회신",
IF(H3513=TRUE, "구글폼 전송",
IF(G3513=TRUE, "거절",
IF(F3513=TRUE, "회신 수신",
"태핑 완료 회신대기")))))
))))</f>
        <v>태핑 완료 회신대기</v>
      </c>
      <c r="F3513" s="22" t="b">
        <v>0</v>
      </c>
      <c r="G3513" s="22" t="b">
        <v>0</v>
      </c>
      <c r="H3513" s="22" t="b">
        <v>0</v>
      </c>
      <c r="I3513" s="22" t="b">
        <f>IF(COUNTIF([1]!Form_Responses1[[#All],[Instagram account
(ex. idenel_official - Do not put "@")]], LOWER(A3513)) &gt; 0, TRUE, FALSE)</f>
        <v>0</v>
      </c>
      <c r="J3513" s="23"/>
      <c r="K3513" s="20"/>
      <c r="L3513" s="22" t="b">
        <v>0</v>
      </c>
      <c r="M3513" s="22" t="b">
        <v>0</v>
      </c>
      <c r="N3513" s="20"/>
      <c r="O3513" s="21" t="str">
        <f>IF(ISBLANK(Table1[[#This Row],[예약일(확정)]]),"",Table1[[#This Row],[예약일(확정)]]+7)</f>
        <v/>
      </c>
      <c r="P3513" s="20"/>
      <c r="Q3513" s="20"/>
      <c r="R3513" s="20"/>
      <c r="S3513" s="20"/>
      <c r="T3513" s="20"/>
      <c r="U3513" s="19"/>
    </row>
    <row r="3514" spans="1:21" ht="17">
      <c r="A3514" s="46" t="s">
        <v>694</v>
      </c>
      <c r="B3514" s="49" t="str">
        <f>"https://www.instagram.com/"&amp;A3514</f>
        <v>https://www.instagram.com/josi_eschwarz</v>
      </c>
      <c r="C3514" s="48"/>
      <c r="D3514" s="15" t="s">
        <v>4</v>
      </c>
      <c r="E3514" s="11" t="str">
        <f ca="1">IF(AND(J3514&lt;&gt;"", O3514&lt;&gt;"", TODAY() &gt; O3514, N3514=""), "포스팅 지연",
IF(N3514&lt;&gt;"", "포스팅 완료",
IF(M3514=TRUE, "시술 완료",
IF(L3514=TRUE, "콘텐츠 가이드 전송",
IF(NOT(ISBLANK(J3514)), "예약 확정",
IF(I3514=TRUE, "구글폼 회신",
IF(H3514=TRUE, "구글폼 전송",
IF(G3514=TRUE, "거절",
IF(F3514=TRUE, "회신 수신",
"태핑 완료 회신대기")))))
))))</f>
        <v>태핑 완료 회신대기</v>
      </c>
      <c r="F3514" s="13" t="b">
        <v>0</v>
      </c>
      <c r="G3514" s="13" t="b">
        <v>0</v>
      </c>
      <c r="H3514" s="13" t="b">
        <v>0</v>
      </c>
      <c r="I3514" s="13" t="b">
        <f>IF(COUNTIF([1]!Form_Responses1[[#All],[Instagram account
(ex. idenel_official - Do not put "@")]], LOWER(A3514)) &gt; 0, TRUE, FALSE)</f>
        <v>0</v>
      </c>
      <c r="J3514" s="14"/>
      <c r="K3514" s="11"/>
      <c r="L3514" s="13" t="b">
        <v>0</v>
      </c>
      <c r="M3514" s="13" t="b">
        <v>0</v>
      </c>
      <c r="N3514" s="11"/>
      <c r="O3514" s="12" t="str">
        <f>IF(ISBLANK(Table1[[#This Row],[예약일(확정)]]),"",Table1[[#This Row],[예약일(확정)]]+7)</f>
        <v/>
      </c>
      <c r="P3514" s="11"/>
      <c r="Q3514" s="11"/>
      <c r="R3514" s="11"/>
      <c r="S3514" s="11"/>
      <c r="T3514" s="11"/>
      <c r="U3514" s="10"/>
    </row>
    <row r="3515" spans="1:21" ht="17">
      <c r="A3515" s="47" t="s">
        <v>693</v>
      </c>
      <c r="B3515" s="26" t="str">
        <f>"https://www.instagram.com/"&amp;A3515</f>
        <v>https://www.instagram.com/dhitapedhe</v>
      </c>
      <c r="C3515" s="25"/>
      <c r="D3515" s="24" t="s">
        <v>4</v>
      </c>
      <c r="E3515" s="20" t="str">
        <f ca="1">IF(AND(J3515&lt;&gt;"", O3515&lt;&gt;"", TODAY() &gt; O3515, N3515=""), "포스팅 지연",
IF(N3515&lt;&gt;"", "포스팅 완료",
IF(M3515=TRUE, "시술 완료",
IF(L3515=TRUE, "콘텐츠 가이드 전송",
IF(NOT(ISBLANK(J3515)), "예약 확정",
IF(I3515=TRUE, "구글폼 회신",
IF(H3515=TRUE, "구글폼 전송",
IF(G3515=TRUE, "거절",
IF(F3515=TRUE, "회신 수신",
"태핑 완료 회신대기")))))
))))</f>
        <v>태핑 완료 회신대기</v>
      </c>
      <c r="F3515" s="22" t="b">
        <v>0</v>
      </c>
      <c r="G3515" s="22" t="b">
        <v>0</v>
      </c>
      <c r="H3515" s="22" t="b">
        <v>0</v>
      </c>
      <c r="I3515" s="22" t="b">
        <f>IF(COUNTIF([1]!Form_Responses1[[#All],[Instagram account
(ex. idenel_official - Do not put "@")]], LOWER(A3515)) &gt; 0, TRUE, FALSE)</f>
        <v>0</v>
      </c>
      <c r="J3515" s="23"/>
      <c r="K3515" s="20"/>
      <c r="L3515" s="22" t="b">
        <v>0</v>
      </c>
      <c r="M3515" s="22" t="b">
        <v>0</v>
      </c>
      <c r="N3515" s="20"/>
      <c r="O3515" s="21" t="str">
        <f>IF(ISBLANK(Table1[[#This Row],[예약일(확정)]]),"",Table1[[#This Row],[예약일(확정)]]+7)</f>
        <v/>
      </c>
      <c r="P3515" s="20"/>
      <c r="Q3515" s="20"/>
      <c r="R3515" s="20"/>
      <c r="S3515" s="20"/>
      <c r="T3515" s="20"/>
      <c r="U3515" s="19"/>
    </row>
    <row r="3516" spans="1:21" ht="17">
      <c r="A3516" s="36" t="s">
        <v>692</v>
      </c>
      <c r="B3516" s="35" t="str">
        <f>"https://www.instagram.com/"&amp;A3516</f>
        <v>https://www.instagram.com/kaadirdurann</v>
      </c>
      <c r="C3516" s="34"/>
      <c r="D3516" s="15" t="s">
        <v>4</v>
      </c>
      <c r="E3516" s="11" t="str">
        <f ca="1">IF(AND(J3516&lt;&gt;"", O3516&lt;&gt;"", TODAY() &gt; O3516, N3516=""), "포스팅 지연",
IF(N3516&lt;&gt;"", "포스팅 완료",
IF(M3516=TRUE, "시술 완료",
IF(L3516=TRUE, "콘텐츠 가이드 전송",
IF(NOT(ISBLANK(J3516)), "예약 확정",
IF(I3516=TRUE, "구글폼 회신",
IF(H3516=TRUE, "구글폼 전송",
IF(G3516=TRUE, "거절",
IF(F3516=TRUE, "회신 수신",
"태핑 완료 회신대기")))))
))))</f>
        <v>태핑 완료 회신대기</v>
      </c>
      <c r="F3516" s="13" t="b">
        <v>0</v>
      </c>
      <c r="G3516" s="13" t="b">
        <v>0</v>
      </c>
      <c r="H3516" s="13" t="b">
        <v>0</v>
      </c>
      <c r="I3516" s="13" t="b">
        <f>IF(COUNTIF([1]!Form_Responses1[[#All],[Instagram account
(ex. idenel_official - Do not put "@")]], LOWER(A3516)) &gt; 0, TRUE, FALSE)</f>
        <v>0</v>
      </c>
      <c r="J3516" s="14"/>
      <c r="K3516" s="11"/>
      <c r="L3516" s="13" t="b">
        <v>0</v>
      </c>
      <c r="M3516" s="13" t="b">
        <v>0</v>
      </c>
      <c r="N3516" s="11"/>
      <c r="O3516" s="12" t="str">
        <f>IF(ISBLANK(Table1[[#This Row],[예약일(확정)]]),"",Table1[[#This Row],[예약일(확정)]]+7)</f>
        <v/>
      </c>
      <c r="P3516" s="11"/>
      <c r="Q3516" s="11"/>
      <c r="R3516" s="11"/>
      <c r="S3516" s="11"/>
      <c r="T3516" s="11"/>
      <c r="U3516" s="10"/>
    </row>
    <row r="3517" spans="1:21" ht="17">
      <c r="A3517" s="39" t="s">
        <v>691</v>
      </c>
      <c r="B3517" s="38" t="str">
        <f>"https://www.instagram.com/"&amp;A3517</f>
        <v>https://www.instagram.com/mmira.mia</v>
      </c>
      <c r="C3517" s="37"/>
      <c r="D3517" s="24" t="s">
        <v>4</v>
      </c>
      <c r="E3517" s="20" t="str">
        <f ca="1">IF(AND(J3517&lt;&gt;"", O3517&lt;&gt;"", TODAY() &gt; O3517, N3517=""), "포스팅 지연",
IF(N3517&lt;&gt;"", "포스팅 완료",
IF(M3517=TRUE, "시술 완료",
IF(L3517=TRUE, "콘텐츠 가이드 전송",
IF(NOT(ISBLANK(J3517)), "예약 확정",
IF(I3517=TRUE, "구글폼 회신",
IF(H3517=TRUE, "구글폼 전송",
IF(G3517=TRUE, "거절",
IF(F3517=TRUE, "회신 수신",
"태핑 완료 회신대기")))))
))))</f>
        <v>거절</v>
      </c>
      <c r="F3517" s="22" t="b">
        <v>1</v>
      </c>
      <c r="G3517" s="22" t="b">
        <v>1</v>
      </c>
      <c r="H3517" s="22" t="b">
        <v>0</v>
      </c>
      <c r="I3517" s="22" t="b">
        <f>IF(COUNTIF([1]!Form_Responses1[[#All],[Instagram account
(ex. idenel_official - Do not put "@")]], LOWER(A3517)) &gt; 0, TRUE, FALSE)</f>
        <v>0</v>
      </c>
      <c r="J3517" s="23"/>
      <c r="K3517" s="20"/>
      <c r="L3517" s="22" t="b">
        <v>0</v>
      </c>
      <c r="M3517" s="22" t="b">
        <v>0</v>
      </c>
      <c r="N3517" s="20"/>
      <c r="O3517" s="21" t="str">
        <f>IF(ISBLANK(Table1[[#This Row],[예약일(확정)]]),"",Table1[[#This Row],[예약일(확정)]]+7)</f>
        <v/>
      </c>
      <c r="P3517" s="20"/>
      <c r="Q3517" s="20"/>
      <c r="R3517" s="20"/>
      <c r="S3517" s="20"/>
      <c r="T3517" s="20"/>
      <c r="U3517" s="19"/>
    </row>
    <row r="3518" spans="1:21" ht="17">
      <c r="A3518" s="36" t="s">
        <v>690</v>
      </c>
      <c r="B3518" s="35" t="str">
        <f>"https://www.instagram.com/"&amp;A3518</f>
        <v>https://www.instagram.com/angelica.in.seoul</v>
      </c>
      <c r="C3518" s="34"/>
      <c r="D3518" s="15" t="s">
        <v>4</v>
      </c>
      <c r="E3518" s="11" t="str">
        <f ca="1">IF(AND(J3518&lt;&gt;"", O3518&lt;&gt;"", TODAY() &gt; O3518, N3518=""), "포스팅 지연",
IF(N3518&lt;&gt;"", "포스팅 완료",
IF(M3518=TRUE, "시술 완료",
IF(L3518=TRUE, "콘텐츠 가이드 전송",
IF(NOT(ISBLANK(J3518)), "예약 확정",
IF(I3518=TRUE, "구글폼 회신",
IF(H3518=TRUE, "구글폼 전송",
IF(G3518=TRUE, "거절",
IF(F3518=TRUE, "회신 수신",
"태핑 완료 회신대기")))))
))))</f>
        <v>태핑 완료 회신대기</v>
      </c>
      <c r="F3518" s="13" t="b">
        <v>0</v>
      </c>
      <c r="G3518" s="13" t="b">
        <v>0</v>
      </c>
      <c r="H3518" s="13" t="b">
        <v>0</v>
      </c>
      <c r="I3518" s="13" t="b">
        <f>IF(COUNTIF([1]!Form_Responses1[[#All],[Instagram account
(ex. idenel_official - Do not put "@")]], LOWER(A3518)) &gt; 0, TRUE, FALSE)</f>
        <v>0</v>
      </c>
      <c r="J3518" s="14"/>
      <c r="K3518" s="11"/>
      <c r="L3518" s="13" t="b">
        <v>0</v>
      </c>
      <c r="M3518" s="13" t="b">
        <v>0</v>
      </c>
      <c r="N3518" s="11"/>
      <c r="O3518" s="12" t="str">
        <f>IF(ISBLANK(Table1[[#This Row],[예약일(확정)]]),"",Table1[[#This Row],[예약일(확정)]]+7)</f>
        <v/>
      </c>
      <c r="P3518" s="11"/>
      <c r="Q3518" s="11"/>
      <c r="R3518" s="11"/>
      <c r="S3518" s="11"/>
      <c r="T3518" s="11"/>
      <c r="U3518" s="10"/>
    </row>
    <row r="3519" spans="1:21" ht="17">
      <c r="A3519" s="39" t="s">
        <v>689</v>
      </c>
      <c r="B3519" s="38" t="str">
        <f>"https://www.instagram.com/"&amp;A3519</f>
        <v>https://www.instagram.com/feasof</v>
      </c>
      <c r="C3519" s="37"/>
      <c r="D3519" s="24" t="s">
        <v>4</v>
      </c>
      <c r="E3519" s="20" t="str">
        <f ca="1">IF(AND(J3519&lt;&gt;"", O3519&lt;&gt;"", TODAY() &gt; O3519, N3519=""), "포스팅 지연",
IF(N3519&lt;&gt;"", "포스팅 완료",
IF(M3519=TRUE, "시술 완료",
IF(L3519=TRUE, "콘텐츠 가이드 전송",
IF(NOT(ISBLANK(J3519)), "예약 확정",
IF(I3519=TRUE, "구글폼 회신",
IF(H3519=TRUE, "구글폼 전송",
IF(G3519=TRUE, "거절",
IF(F3519=TRUE, "회신 수신",
"태핑 완료 회신대기")))))
))))</f>
        <v>태핑 완료 회신대기</v>
      </c>
      <c r="F3519" s="22" t="b">
        <v>0</v>
      </c>
      <c r="G3519" s="22" t="b">
        <v>0</v>
      </c>
      <c r="H3519" s="22" t="b">
        <v>0</v>
      </c>
      <c r="I3519" s="22" t="b">
        <f>IF(COUNTIF([1]!Form_Responses1[[#All],[Instagram account
(ex. idenel_official - Do not put "@")]], LOWER(A3519)) &gt; 0, TRUE, FALSE)</f>
        <v>0</v>
      </c>
      <c r="J3519" s="23"/>
      <c r="K3519" s="20"/>
      <c r="L3519" s="22" t="b">
        <v>0</v>
      </c>
      <c r="M3519" s="22" t="b">
        <v>0</v>
      </c>
      <c r="N3519" s="20"/>
      <c r="O3519" s="21" t="str">
        <f>IF(ISBLANK(Table1[[#This Row],[예약일(확정)]]),"",Table1[[#This Row],[예약일(확정)]]+7)</f>
        <v/>
      </c>
      <c r="P3519" s="20"/>
      <c r="Q3519" s="20"/>
      <c r="R3519" s="20"/>
      <c r="S3519" s="20"/>
      <c r="T3519" s="20"/>
      <c r="U3519" s="19"/>
    </row>
    <row r="3520" spans="1:21" ht="17">
      <c r="A3520" s="36" t="s">
        <v>688</v>
      </c>
      <c r="B3520" s="35" t="str">
        <f>"https://www.instagram.com/"&amp;A3520</f>
        <v>https://www.instagram.com/anndreaign</v>
      </c>
      <c r="C3520" s="34"/>
      <c r="D3520" s="15" t="s">
        <v>4</v>
      </c>
      <c r="E3520" s="11" t="str">
        <f ca="1">IF(AND(J3520&lt;&gt;"", O3520&lt;&gt;"", TODAY() &gt; O3520, N3520=""), "포스팅 지연",
IF(N3520&lt;&gt;"", "포스팅 완료",
IF(M3520=TRUE, "시술 완료",
IF(L3520=TRUE, "콘텐츠 가이드 전송",
IF(NOT(ISBLANK(J3520)), "예약 확정",
IF(I3520=TRUE, "구글폼 회신",
IF(H3520=TRUE, "구글폼 전송",
IF(G3520=TRUE, "거절",
IF(F3520=TRUE, "회신 수신",
"태핑 완료 회신대기")))))
))))</f>
        <v>태핑 완료 회신대기</v>
      </c>
      <c r="F3520" s="13" t="b">
        <v>0</v>
      </c>
      <c r="G3520" s="13" t="b">
        <v>0</v>
      </c>
      <c r="H3520" s="13" t="b">
        <v>0</v>
      </c>
      <c r="I3520" s="13" t="b">
        <f>IF(COUNTIF([1]!Form_Responses1[[#All],[Instagram account
(ex. idenel_official - Do not put "@")]], LOWER(A3520)) &gt; 0, TRUE, FALSE)</f>
        <v>0</v>
      </c>
      <c r="J3520" s="14"/>
      <c r="K3520" s="11"/>
      <c r="L3520" s="13" t="b">
        <v>0</v>
      </c>
      <c r="M3520" s="13" t="b">
        <v>0</v>
      </c>
      <c r="N3520" s="11"/>
      <c r="O3520" s="12" t="str">
        <f>IF(ISBLANK(Table1[[#This Row],[예약일(확정)]]),"",Table1[[#This Row],[예약일(확정)]]+7)</f>
        <v/>
      </c>
      <c r="P3520" s="11"/>
      <c r="Q3520" s="11"/>
      <c r="R3520" s="11"/>
      <c r="S3520" s="11"/>
      <c r="T3520" s="11"/>
      <c r="U3520" s="10"/>
    </row>
    <row r="3521" spans="1:21" ht="17">
      <c r="A3521" s="39" t="s">
        <v>687</v>
      </c>
      <c r="B3521" s="38" t="str">
        <f>"https://www.instagram.com/"&amp;A3521</f>
        <v>https://www.instagram.com/sevvalkeskin</v>
      </c>
      <c r="C3521" s="37"/>
      <c r="D3521" s="24" t="s">
        <v>4</v>
      </c>
      <c r="E3521" s="20" t="str">
        <f ca="1">IF(AND(J3521&lt;&gt;"", O3521&lt;&gt;"", TODAY() &gt; O3521, N3521=""), "포스팅 지연",
IF(N3521&lt;&gt;"", "포스팅 완료",
IF(M3521=TRUE, "시술 완료",
IF(L3521=TRUE, "콘텐츠 가이드 전송",
IF(NOT(ISBLANK(J3521)), "예약 확정",
IF(I3521=TRUE, "구글폼 회신",
IF(H3521=TRUE, "구글폼 전송",
IF(G3521=TRUE, "거절",
IF(F3521=TRUE, "회신 수신",
"태핑 완료 회신대기")))))
))))</f>
        <v>태핑 완료 회신대기</v>
      </c>
      <c r="F3521" s="22" t="b">
        <v>0</v>
      </c>
      <c r="G3521" s="22" t="b">
        <v>0</v>
      </c>
      <c r="H3521" s="22" t="b">
        <v>0</v>
      </c>
      <c r="I3521" s="22" t="b">
        <f>IF(COUNTIF([1]!Form_Responses1[[#All],[Instagram account
(ex. idenel_official - Do not put "@")]], LOWER(A3521)) &gt; 0, TRUE, FALSE)</f>
        <v>0</v>
      </c>
      <c r="J3521" s="23"/>
      <c r="K3521" s="20"/>
      <c r="L3521" s="22" t="b">
        <v>0</v>
      </c>
      <c r="M3521" s="22" t="b">
        <v>0</v>
      </c>
      <c r="N3521" s="20"/>
      <c r="O3521" s="21" t="str">
        <f>IF(ISBLANK(Table1[[#This Row],[예약일(확정)]]),"",Table1[[#This Row],[예약일(확정)]]+7)</f>
        <v/>
      </c>
      <c r="P3521" s="20"/>
      <c r="Q3521" s="20"/>
      <c r="R3521" s="20"/>
      <c r="S3521" s="20"/>
      <c r="T3521" s="20"/>
      <c r="U3521" s="19"/>
    </row>
    <row r="3522" spans="1:21" ht="17">
      <c r="A3522" s="36" t="s">
        <v>686</v>
      </c>
      <c r="B3522" s="35" t="str">
        <f>"https://www.instagram.com/"&amp;A3522</f>
        <v>https://www.instagram.com/a.imanikkrean</v>
      </c>
      <c r="C3522" s="34"/>
      <c r="D3522" s="15" t="s">
        <v>4</v>
      </c>
      <c r="E3522" s="11" t="str">
        <f ca="1">IF(AND(J3522&lt;&gt;"", O3522&lt;&gt;"", TODAY() &gt; O3522, N3522=""), "포스팅 지연",
IF(N3522&lt;&gt;"", "포스팅 완료",
IF(M3522=TRUE, "시술 완료",
IF(L3522=TRUE, "콘텐츠 가이드 전송",
IF(NOT(ISBLANK(J3522)), "예약 확정",
IF(I3522=TRUE, "구글폼 회신",
IF(H3522=TRUE, "구글폼 전송",
IF(G3522=TRUE, "거절",
IF(F3522=TRUE, "회신 수신",
"태핑 완료 회신대기")))))
))))</f>
        <v>태핑 완료 회신대기</v>
      </c>
      <c r="F3522" s="13" t="b">
        <v>0</v>
      </c>
      <c r="G3522" s="13" t="b">
        <v>0</v>
      </c>
      <c r="H3522" s="13" t="b">
        <v>0</v>
      </c>
      <c r="I3522" s="13" t="b">
        <f>IF(COUNTIF([1]!Form_Responses1[[#All],[Instagram account
(ex. idenel_official - Do not put "@")]], LOWER(A3522)) &gt; 0, TRUE, FALSE)</f>
        <v>0</v>
      </c>
      <c r="J3522" s="14"/>
      <c r="K3522" s="11"/>
      <c r="L3522" s="13" t="b">
        <v>0</v>
      </c>
      <c r="M3522" s="13" t="b">
        <v>0</v>
      </c>
      <c r="N3522" s="11"/>
      <c r="O3522" s="12" t="str">
        <f>IF(ISBLANK(Table1[[#This Row],[예약일(확정)]]),"",Table1[[#This Row],[예약일(확정)]]+7)</f>
        <v/>
      </c>
      <c r="P3522" s="11"/>
      <c r="Q3522" s="11"/>
      <c r="R3522" s="11"/>
      <c r="S3522" s="11"/>
      <c r="T3522" s="11"/>
      <c r="U3522" s="10"/>
    </row>
    <row r="3523" spans="1:21" ht="17">
      <c r="A3523" s="47" t="s">
        <v>685</v>
      </c>
      <c r="B3523" s="26" t="str">
        <f>"https://www.instagram.com/"&amp;A3523</f>
        <v>https://www.instagram.com/dhanya.protone</v>
      </c>
      <c r="C3523" s="25"/>
      <c r="D3523" s="24" t="s">
        <v>269</v>
      </c>
      <c r="E3523" s="20" t="str">
        <f ca="1">IF(AND(J3523&lt;&gt;"", O3523&lt;&gt;"", TODAY() &gt; O3523, N3523=""), "포스팅 지연",
IF(N3523&lt;&gt;"", "포스팅 완료",
IF(M3523=TRUE, "시술 완료",
IF(L3523=TRUE, "콘텐츠 가이드 전송",
IF(NOT(ISBLANK(J3523)), "예약 확정",
IF(I3523=TRUE, "구글폼 회신",
IF(H3523=TRUE, "구글폼 전송",
IF(G3523=TRUE, "거절",
IF(F3523=TRUE, "회신 수신",
"태핑 완료 회신대기")))))
))))</f>
        <v>태핑 완료 회신대기</v>
      </c>
      <c r="F3523" s="22" t="b">
        <v>0</v>
      </c>
      <c r="G3523" s="22" t="b">
        <v>0</v>
      </c>
      <c r="H3523" s="22" t="b">
        <v>0</v>
      </c>
      <c r="I3523" s="22" t="b">
        <f>IF(COUNTIF([1]!Form_Responses1[[#All],[Instagram account
(ex. idenel_official - Do not put "@")]], LOWER(A3523)) &gt; 0, TRUE, FALSE)</f>
        <v>0</v>
      </c>
      <c r="J3523" s="23"/>
      <c r="K3523" s="20"/>
      <c r="L3523" s="22" t="b">
        <v>0</v>
      </c>
      <c r="M3523" s="22" t="b">
        <v>0</v>
      </c>
      <c r="N3523" s="20"/>
      <c r="O3523" s="21" t="str">
        <f>IF(ISBLANK(Table1[[#This Row],[예약일(확정)]]),"",Table1[[#This Row],[예약일(확정)]]+7)</f>
        <v/>
      </c>
      <c r="P3523" s="20"/>
      <c r="Q3523" s="20"/>
      <c r="R3523" s="20"/>
      <c r="S3523" s="20"/>
      <c r="T3523" s="20"/>
      <c r="U3523" s="19"/>
    </row>
    <row r="3524" spans="1:21" ht="17">
      <c r="A3524" s="46" t="s">
        <v>684</v>
      </c>
      <c r="B3524" s="17" t="str">
        <f>"https://www.instagram.com/"&amp;A3524</f>
        <v>https://www.instagram.com/kirakrol</v>
      </c>
      <c r="C3524" s="16"/>
      <c r="D3524" s="15" t="s">
        <v>269</v>
      </c>
      <c r="E3524" s="11" t="str">
        <f ca="1">IF(AND(J3524&lt;&gt;"", O3524&lt;&gt;"", TODAY() &gt; O3524, N3524=""), "포스팅 지연",
IF(N3524&lt;&gt;"", "포스팅 완료",
IF(M3524=TRUE, "시술 완료",
IF(L3524=TRUE, "콘텐츠 가이드 전송",
IF(NOT(ISBLANK(J3524)), "예약 확정",
IF(I3524=TRUE, "구글폼 회신",
IF(H3524=TRUE, "구글폼 전송",
IF(G3524=TRUE, "거절",
IF(F3524=TRUE, "회신 수신",
"태핑 완료 회신대기")))))
))))</f>
        <v>태핑 완료 회신대기</v>
      </c>
      <c r="F3524" s="13" t="b">
        <v>0</v>
      </c>
      <c r="G3524" s="13" t="b">
        <v>0</v>
      </c>
      <c r="H3524" s="13" t="b">
        <v>0</v>
      </c>
      <c r="I3524" s="13" t="b">
        <f>IF(COUNTIF([1]!Form_Responses1[[#All],[Instagram account
(ex. idenel_official - Do not put "@")]], LOWER(A3524)) &gt; 0, TRUE, FALSE)</f>
        <v>0</v>
      </c>
      <c r="J3524" s="14"/>
      <c r="K3524" s="11"/>
      <c r="L3524" s="13" t="b">
        <v>0</v>
      </c>
      <c r="M3524" s="13" t="b">
        <v>0</v>
      </c>
      <c r="N3524" s="11"/>
      <c r="O3524" s="12" t="str">
        <f>IF(ISBLANK(Table1[[#This Row],[예약일(확정)]]),"",Table1[[#This Row],[예약일(확정)]]+7)</f>
        <v/>
      </c>
      <c r="P3524" s="11"/>
      <c r="Q3524" s="11"/>
      <c r="R3524" s="11"/>
      <c r="S3524" s="11"/>
      <c r="T3524" s="11"/>
      <c r="U3524" s="10"/>
    </row>
    <row r="3525" spans="1:21" ht="17">
      <c r="A3525" s="47" t="s">
        <v>683</v>
      </c>
      <c r="B3525" s="26" t="str">
        <f>"https://www.instagram.com/"&amp;A3525</f>
        <v>https://www.instagram.com/verael_121</v>
      </c>
      <c r="C3525" s="25"/>
      <c r="D3525" s="24" t="s">
        <v>269</v>
      </c>
      <c r="E3525" s="20" t="str">
        <f ca="1">IF(AND(J3525&lt;&gt;"", O3525&lt;&gt;"", TODAY() &gt; O3525, N3525=""), "포스팅 지연",
IF(N3525&lt;&gt;"", "포스팅 완료",
IF(M3525=TRUE, "시술 완료",
IF(L3525=TRUE, "콘텐츠 가이드 전송",
IF(NOT(ISBLANK(J3525)), "예약 확정",
IF(I3525=TRUE, "구글폼 회신",
IF(H3525=TRUE, "구글폼 전송",
IF(G3525=TRUE, "거절",
IF(F3525=TRUE, "회신 수신",
"태핑 완료 회신대기")))))
))))</f>
        <v>태핑 완료 회신대기</v>
      </c>
      <c r="F3525" s="22" t="b">
        <v>0</v>
      </c>
      <c r="G3525" s="22" t="b">
        <v>0</v>
      </c>
      <c r="H3525" s="22" t="b">
        <v>0</v>
      </c>
      <c r="I3525" s="22" t="b">
        <f>IF(COUNTIF([1]!Form_Responses1[[#All],[Instagram account
(ex. idenel_official - Do not put "@")]], LOWER(A3525)) &gt; 0, TRUE, FALSE)</f>
        <v>0</v>
      </c>
      <c r="J3525" s="23"/>
      <c r="K3525" s="20"/>
      <c r="L3525" s="22" t="b">
        <v>0</v>
      </c>
      <c r="M3525" s="22" t="b">
        <v>0</v>
      </c>
      <c r="N3525" s="20"/>
      <c r="O3525" s="21" t="str">
        <f>IF(ISBLANK(Table1[[#This Row],[예약일(확정)]]),"",Table1[[#This Row],[예약일(확정)]]+7)</f>
        <v/>
      </c>
      <c r="P3525" s="20"/>
      <c r="Q3525" s="20"/>
      <c r="R3525" s="20"/>
      <c r="S3525" s="20"/>
      <c r="T3525" s="20"/>
      <c r="U3525" s="19"/>
    </row>
    <row r="3526" spans="1:21" ht="17">
      <c r="A3526" s="46" t="s">
        <v>682</v>
      </c>
      <c r="B3526" s="17" t="str">
        <f>"https://www.instagram.com/"&amp;A3526</f>
        <v>https://www.instagram.com/youresodangerous_</v>
      </c>
      <c r="C3526" s="16"/>
      <c r="D3526" s="15" t="s">
        <v>269</v>
      </c>
      <c r="E3526" s="11" t="str">
        <f ca="1">IF(AND(J3526&lt;&gt;"", O3526&lt;&gt;"", TODAY() &gt; O3526, N3526=""), "포스팅 지연",
IF(N3526&lt;&gt;"", "포스팅 완료",
IF(M3526=TRUE, "시술 완료",
IF(L3526=TRUE, "콘텐츠 가이드 전송",
IF(NOT(ISBLANK(J3526)), "예약 확정",
IF(I3526=TRUE, "구글폼 회신",
IF(H3526=TRUE, "구글폼 전송",
IF(G3526=TRUE, "거절",
IF(F3526=TRUE, "회신 수신",
"태핑 완료 회신대기")))))
))))</f>
        <v>태핑 완료 회신대기</v>
      </c>
      <c r="F3526" s="13" t="b">
        <v>0</v>
      </c>
      <c r="G3526" s="13" t="b">
        <v>0</v>
      </c>
      <c r="H3526" s="13" t="b">
        <v>0</v>
      </c>
      <c r="I3526" s="13" t="b">
        <f>IF(COUNTIF([1]!Form_Responses1[[#All],[Instagram account
(ex. idenel_official - Do not put "@")]], LOWER(A3526)) &gt; 0, TRUE, FALSE)</f>
        <v>0</v>
      </c>
      <c r="J3526" s="14"/>
      <c r="K3526" s="11"/>
      <c r="L3526" s="13" t="b">
        <v>0</v>
      </c>
      <c r="M3526" s="13" t="b">
        <v>0</v>
      </c>
      <c r="N3526" s="11"/>
      <c r="O3526" s="12" t="str">
        <f>IF(ISBLANK(Table1[[#This Row],[예약일(확정)]]),"",Table1[[#This Row],[예약일(확정)]]+7)</f>
        <v/>
      </c>
      <c r="P3526" s="11"/>
      <c r="Q3526" s="11"/>
      <c r="R3526" s="11"/>
      <c r="S3526" s="11"/>
      <c r="T3526" s="11"/>
      <c r="U3526" s="10"/>
    </row>
    <row r="3527" spans="1:21" ht="17">
      <c r="A3527" s="47" t="s">
        <v>681</v>
      </c>
      <c r="B3527" s="26" t="str">
        <f>"https://www.instagram.com/"&amp;A3527</f>
        <v>https://www.instagram.com/meylis.act</v>
      </c>
      <c r="C3527" s="25"/>
      <c r="D3527" s="24" t="s">
        <v>269</v>
      </c>
      <c r="E3527" s="20" t="str">
        <f ca="1">IF(AND(J3527&lt;&gt;"", O3527&lt;&gt;"", TODAY() &gt; O3527, N3527=""), "포스팅 지연",
IF(N3527&lt;&gt;"", "포스팅 완료",
IF(M3527=TRUE, "시술 완료",
IF(L3527=TRUE, "콘텐츠 가이드 전송",
IF(NOT(ISBLANK(J3527)), "예약 확정",
IF(I3527=TRUE, "구글폼 회신",
IF(H3527=TRUE, "구글폼 전송",
IF(G3527=TRUE, "거절",
IF(F3527=TRUE, "회신 수신",
"태핑 완료 회신대기")))))
))))</f>
        <v>콘텐츠 가이드 전송</v>
      </c>
      <c r="F3527" s="22" t="b">
        <v>1</v>
      </c>
      <c r="G3527" s="22" t="b">
        <v>0</v>
      </c>
      <c r="H3527" s="22" t="b">
        <v>1</v>
      </c>
      <c r="I3527" s="22" t="b">
        <f>IF(COUNTIF([1]!Form_Responses1[[#All],[Instagram account
(ex. idenel_official - Do not put "@")]], LOWER(A3527)) &gt; 0, TRUE, FALSE)</f>
        <v>0</v>
      </c>
      <c r="J3527" s="23">
        <v>45925.416666666664</v>
      </c>
      <c r="K3527" s="20" t="s">
        <v>111</v>
      </c>
      <c r="L3527" s="22" t="b">
        <v>1</v>
      </c>
      <c r="M3527" s="22" t="b">
        <v>0</v>
      </c>
      <c r="N3527" s="20"/>
      <c r="O3527" s="21">
        <f>IF(ISBLANK(Table1[[#This Row],[예약일(확정)]]),"",Table1[[#This Row],[예약일(확정)]]+7)</f>
        <v>45932.416666666664</v>
      </c>
      <c r="P3527" s="20" t="s">
        <v>0</v>
      </c>
      <c r="Q3527" s="20"/>
      <c r="R3527" s="20"/>
      <c r="S3527" s="20"/>
      <c r="T3527" s="20"/>
      <c r="U3527" s="19"/>
    </row>
    <row r="3528" spans="1:21" ht="17">
      <c r="A3528" s="46" t="s">
        <v>680</v>
      </c>
      <c r="B3528" s="17" t="str">
        <f>"https://www.instagram.com/"&amp;A3528</f>
        <v>https://www.instagram.com/veronikaestovy</v>
      </c>
      <c r="C3528" s="16"/>
      <c r="D3528" s="15" t="s">
        <v>269</v>
      </c>
      <c r="E3528" s="11" t="str">
        <f ca="1">IF(AND(J3528&lt;&gt;"", O3528&lt;&gt;"", TODAY() &gt; O3528, N3528=""), "포스팅 지연",
IF(N3528&lt;&gt;"", "포스팅 완료",
IF(M3528=TRUE, "시술 완료",
IF(L3528=TRUE, "콘텐츠 가이드 전송",
IF(NOT(ISBLANK(J3528)), "예약 확정",
IF(I3528=TRUE, "구글폼 회신",
IF(H3528=TRUE, "구글폼 전송",
IF(G3528=TRUE, "거절",
IF(F3528=TRUE, "회신 수신",
"태핑 완료 회신대기")))))
))))</f>
        <v>회신 수신</v>
      </c>
      <c r="F3528" s="13" t="b">
        <v>1</v>
      </c>
      <c r="G3528" s="13" t="b">
        <v>0</v>
      </c>
      <c r="H3528" s="13" t="b">
        <v>0</v>
      </c>
      <c r="I3528" s="13" t="b">
        <f>IF(COUNTIF([1]!Form_Responses1[[#All],[Instagram account
(ex. idenel_official - Do not put "@")]], LOWER(A3528)) &gt; 0, TRUE, FALSE)</f>
        <v>0</v>
      </c>
      <c r="J3528" s="14"/>
      <c r="K3528" s="11"/>
      <c r="L3528" s="13" t="b">
        <v>0</v>
      </c>
      <c r="M3528" s="13" t="b">
        <v>0</v>
      </c>
      <c r="N3528" s="11"/>
      <c r="O3528" s="12" t="str">
        <f>IF(ISBLANK(Table1[[#This Row],[예약일(확정)]]),"",Table1[[#This Row],[예약일(확정)]]+7)</f>
        <v/>
      </c>
      <c r="P3528" s="11"/>
      <c r="Q3528" s="11"/>
      <c r="R3528" s="11"/>
      <c r="S3528" s="11"/>
      <c r="T3528" s="11"/>
      <c r="U3528" s="10"/>
    </row>
    <row r="3529" spans="1:21" ht="17">
      <c r="A3529" s="47" t="s">
        <v>679</v>
      </c>
      <c r="B3529" s="26" t="str">
        <f>"https://www.instagram.com/"&amp;A3529</f>
        <v>https://www.instagram.com/elizalyss</v>
      </c>
      <c r="C3529" s="25"/>
      <c r="D3529" s="24" t="s">
        <v>269</v>
      </c>
      <c r="E3529" s="20" t="str">
        <f ca="1">IF(AND(J3529&lt;&gt;"", O3529&lt;&gt;"", TODAY() &gt; O3529, N3529=""), "포스팅 지연",
IF(N3529&lt;&gt;"", "포스팅 완료",
IF(M3529=TRUE, "시술 완료",
IF(L3529=TRUE, "콘텐츠 가이드 전송",
IF(NOT(ISBLANK(J3529)), "예약 확정",
IF(I3529=TRUE, "구글폼 회신",
IF(H3529=TRUE, "구글폼 전송",
IF(G3529=TRUE, "거절",
IF(F3529=TRUE, "회신 수신",
"태핑 완료 회신대기")))))
))))</f>
        <v>태핑 완료 회신대기</v>
      </c>
      <c r="F3529" s="22" t="b">
        <v>0</v>
      </c>
      <c r="G3529" s="22" t="b">
        <v>0</v>
      </c>
      <c r="H3529" s="22" t="b">
        <v>0</v>
      </c>
      <c r="I3529" s="22" t="b">
        <f>IF(COUNTIF([1]!Form_Responses1[[#All],[Instagram account
(ex. idenel_official - Do not put "@")]], LOWER(A3529)) &gt; 0, TRUE, FALSE)</f>
        <v>0</v>
      </c>
      <c r="J3529" s="23"/>
      <c r="K3529" s="20"/>
      <c r="L3529" s="22" t="b">
        <v>0</v>
      </c>
      <c r="M3529" s="22" t="b">
        <v>0</v>
      </c>
      <c r="N3529" s="20"/>
      <c r="O3529" s="21" t="str">
        <f>IF(ISBLANK(Table1[[#This Row],[예약일(확정)]]),"",Table1[[#This Row],[예약일(확정)]]+7)</f>
        <v/>
      </c>
      <c r="P3529" s="20"/>
      <c r="Q3529" s="20"/>
      <c r="R3529" s="20"/>
      <c r="S3529" s="20"/>
      <c r="T3529" s="20"/>
      <c r="U3529" s="19"/>
    </row>
    <row r="3530" spans="1:21" ht="17">
      <c r="A3530" s="46" t="s">
        <v>678</v>
      </c>
      <c r="B3530" s="17" t="str">
        <f>"https://www.instagram.com/"&amp;A3530</f>
        <v>https://www.instagram.com/madu_sheh</v>
      </c>
      <c r="C3530" s="16"/>
      <c r="D3530" s="15" t="s">
        <v>677</v>
      </c>
      <c r="E3530" s="11" t="str">
        <f ca="1">IF(AND(J3530&lt;&gt;"", O3530&lt;&gt;"", TODAY() &gt; O3530, N3530=""), "포스팅 지연",
IF(N3530&lt;&gt;"", "포스팅 완료",
IF(M3530=TRUE, "시술 완료",
IF(L3530=TRUE, "콘텐츠 가이드 전송",
IF(NOT(ISBLANK(J3530)), "예약 확정",
IF(I3530=TRUE, "구글폼 회신",
IF(H3530=TRUE, "구글폼 전송",
IF(G3530=TRUE, "거절",
IF(F3530=TRUE, "회신 수신",
"태핑 완료 회신대기")))))
))))</f>
        <v>콘텐츠 가이드 전송</v>
      </c>
      <c r="F3530" s="13" t="b">
        <v>0</v>
      </c>
      <c r="G3530" s="13" t="b">
        <v>0</v>
      </c>
      <c r="H3530" s="13" t="b">
        <v>1</v>
      </c>
      <c r="I3530" s="13" t="b">
        <f>IF(COUNTIF([1]!Form_Responses1[[#All],[Instagram account
(ex. idenel_official - Do not put "@")]], LOWER(A3530)) &gt; 0, TRUE, FALSE)</f>
        <v>0</v>
      </c>
      <c r="J3530" s="14">
        <v>45918.625</v>
      </c>
      <c r="K3530" s="11" t="s">
        <v>339</v>
      </c>
      <c r="L3530" s="13" t="b">
        <v>1</v>
      </c>
      <c r="M3530" s="13" t="b">
        <v>0</v>
      </c>
      <c r="N3530" s="11"/>
      <c r="O3530" s="12">
        <f>IF(ISBLANK(Table1[[#This Row],[예약일(확정)]]),"",Table1[[#This Row],[예약일(확정)]]+7)</f>
        <v>45925.625</v>
      </c>
      <c r="P3530" s="11" t="s">
        <v>0</v>
      </c>
      <c r="Q3530" s="11"/>
      <c r="R3530" s="11"/>
      <c r="S3530" s="11"/>
      <c r="T3530" s="11"/>
      <c r="U3530" s="10"/>
    </row>
    <row r="3531" spans="1:21" ht="17">
      <c r="A3531" s="47" t="s">
        <v>676</v>
      </c>
      <c r="B3531" s="26" t="str">
        <f>"https://www.instagram.com/"&amp;A3531</f>
        <v>https://www.instagram.com/elizaveta.kore</v>
      </c>
      <c r="C3531" s="25"/>
      <c r="D3531" s="24" t="s">
        <v>269</v>
      </c>
      <c r="E3531" s="20" t="str">
        <f ca="1">IF(AND(J3531&lt;&gt;"", O3531&lt;&gt;"", TODAY() &gt; O3531, N3531=""), "포스팅 지연",
IF(N3531&lt;&gt;"", "포스팅 완료",
IF(M3531=TRUE, "시술 완료",
IF(L3531=TRUE, "콘텐츠 가이드 전송",
IF(NOT(ISBLANK(J3531)), "예약 확정",
IF(I3531=TRUE, "구글폼 회신",
IF(H3531=TRUE, "구글폼 전송",
IF(G3531=TRUE, "거절",
IF(F3531=TRUE, "회신 수신",
"태핑 완료 회신대기")))))
))))</f>
        <v>태핑 완료 회신대기</v>
      </c>
      <c r="F3531" s="22" t="b">
        <v>0</v>
      </c>
      <c r="G3531" s="22" t="b">
        <v>0</v>
      </c>
      <c r="H3531" s="22" t="b">
        <v>0</v>
      </c>
      <c r="I3531" s="22" t="b">
        <f>IF(COUNTIF([1]!Form_Responses1[[#All],[Instagram account
(ex. idenel_official - Do not put "@")]], LOWER(A3531)) &gt; 0, TRUE, FALSE)</f>
        <v>0</v>
      </c>
      <c r="J3531" s="23"/>
      <c r="K3531" s="20"/>
      <c r="L3531" s="22" t="b">
        <v>0</v>
      </c>
      <c r="M3531" s="22" t="b">
        <v>0</v>
      </c>
      <c r="N3531" s="20"/>
      <c r="O3531" s="21" t="str">
        <f>IF(ISBLANK(Table1[[#This Row],[예약일(확정)]]),"",Table1[[#This Row],[예약일(확정)]]+7)</f>
        <v/>
      </c>
      <c r="P3531" s="20"/>
      <c r="Q3531" s="20"/>
      <c r="R3531" s="20"/>
      <c r="S3531" s="20"/>
      <c r="T3531" s="20"/>
      <c r="U3531" s="19"/>
    </row>
    <row r="3532" spans="1:21" ht="17">
      <c r="A3532" s="46" t="s">
        <v>675</v>
      </c>
      <c r="B3532" s="17" t="str">
        <f>"https://www.instagram.com/"&amp;A3532</f>
        <v>https://www.instagram.com/samuelwenzel</v>
      </c>
      <c r="C3532" s="16"/>
      <c r="D3532" s="15" t="s">
        <v>269</v>
      </c>
      <c r="E3532" s="11" t="str">
        <f ca="1">IF(AND(J3532&lt;&gt;"", O3532&lt;&gt;"", TODAY() &gt; O3532, N3532=""), "포스팅 지연",
IF(N3532&lt;&gt;"", "포스팅 완료",
IF(M3532=TRUE, "시술 완료",
IF(L3532=TRUE, "콘텐츠 가이드 전송",
IF(NOT(ISBLANK(J3532)), "예약 확정",
IF(I3532=TRUE, "구글폼 회신",
IF(H3532=TRUE, "구글폼 전송",
IF(G3532=TRUE, "거절",
IF(F3532=TRUE, "회신 수신",
"태핑 완료 회신대기")))))
))))</f>
        <v>구글폼 전송</v>
      </c>
      <c r="F3532" s="13" t="b">
        <v>1</v>
      </c>
      <c r="G3532" s="13" t="b">
        <v>0</v>
      </c>
      <c r="H3532" s="13" t="b">
        <v>1</v>
      </c>
      <c r="I3532" s="13" t="b">
        <f>IF(COUNTIF([1]!Form_Responses1[[#All],[Instagram account
(ex. idenel_official - Do not put "@")]], LOWER(A3532)) &gt; 0, TRUE, FALSE)</f>
        <v>0</v>
      </c>
      <c r="J3532" s="14"/>
      <c r="K3532" s="11"/>
      <c r="L3532" s="13" t="b">
        <v>0</v>
      </c>
      <c r="M3532" s="13" t="b">
        <v>0</v>
      </c>
      <c r="N3532" s="11"/>
      <c r="O3532" s="12" t="str">
        <f>IF(ISBLANK(Table1[[#This Row],[예약일(확정)]]),"",Table1[[#This Row],[예약일(확정)]]+7)</f>
        <v/>
      </c>
      <c r="P3532" s="11"/>
      <c r="Q3532" s="11"/>
      <c r="R3532" s="11"/>
      <c r="S3532" s="11"/>
      <c r="T3532" s="11"/>
      <c r="U3532" s="10"/>
    </row>
    <row r="3533" spans="1:21" ht="17">
      <c r="A3533" s="45" t="s">
        <v>674</v>
      </c>
      <c r="B3533" s="26" t="str">
        <f>"https://www.instagram.com/"&amp;A3533</f>
        <v>https://www.instagram.com/daemerix</v>
      </c>
      <c r="C3533" s="25"/>
      <c r="D3533" s="24" t="s">
        <v>269</v>
      </c>
      <c r="E3533" s="20" t="str">
        <f ca="1">IF(AND(J3533&lt;&gt;"", O3533&lt;&gt;"", TODAY() &gt; O3533, N3533=""), "포스팅 지연",
IF(N3533&lt;&gt;"", "포스팅 완료",
IF(M3533=TRUE, "시술 완료",
IF(L3533=TRUE, "콘텐츠 가이드 전송",
IF(NOT(ISBLANK(J3533)), "예약 확정",
IF(I3533=TRUE, "구글폼 회신",
IF(H3533=TRUE, "구글폼 전송",
IF(G3533=TRUE, "거절",
IF(F3533=TRUE, "회신 수신",
"태핑 완료 회신대기")))))
))))</f>
        <v>태핑 완료 회신대기</v>
      </c>
      <c r="F3533" s="22" t="b">
        <v>0</v>
      </c>
      <c r="G3533" s="22" t="b">
        <v>0</v>
      </c>
      <c r="H3533" s="22" t="b">
        <v>0</v>
      </c>
      <c r="I3533" s="22" t="b">
        <f>IF(COUNTIF([1]!Form_Responses1[[#All],[Instagram account
(ex. idenel_official - Do not put "@")]], LOWER(A3533)) &gt; 0, TRUE, FALSE)</f>
        <v>0</v>
      </c>
      <c r="J3533" s="23"/>
      <c r="K3533" s="20"/>
      <c r="L3533" s="22" t="b">
        <v>0</v>
      </c>
      <c r="M3533" s="22" t="b">
        <v>0</v>
      </c>
      <c r="N3533" s="20"/>
      <c r="O3533" s="21" t="str">
        <f>IF(ISBLANK(Table1[[#This Row],[예약일(확정)]]),"",Table1[[#This Row],[예약일(확정)]]+7)</f>
        <v/>
      </c>
      <c r="P3533" s="20"/>
      <c r="Q3533" s="20"/>
      <c r="R3533" s="20"/>
      <c r="S3533" s="20"/>
      <c r="T3533" s="20"/>
      <c r="U3533" s="19"/>
    </row>
    <row r="3534" spans="1:21" ht="17">
      <c r="A3534" s="31" t="s">
        <v>673</v>
      </c>
      <c r="B3534" s="17" t="str">
        <f>"https://www.instagram.com/"&amp;A3534</f>
        <v>https://www.instagram.com/itspokiiza</v>
      </c>
      <c r="C3534" s="16"/>
      <c r="D3534" s="15" t="s">
        <v>269</v>
      </c>
      <c r="E3534" s="11" t="str">
        <f ca="1">IF(AND(J3534&lt;&gt;"", O3534&lt;&gt;"", TODAY() &gt; O3534, N3534=""), "포스팅 지연",
IF(N3534&lt;&gt;"", "포스팅 완료",
IF(M3534=TRUE, "시술 완료",
IF(L3534=TRUE, "콘텐츠 가이드 전송",
IF(NOT(ISBLANK(J3534)), "예약 확정",
IF(I3534=TRUE, "구글폼 회신",
IF(H3534=TRUE, "구글폼 전송",
IF(G3534=TRUE, "거절",
IF(F3534=TRUE, "회신 수신",
"태핑 완료 회신대기")))))
))))</f>
        <v>태핑 완료 회신대기</v>
      </c>
      <c r="F3534" s="13" t="b">
        <v>0</v>
      </c>
      <c r="G3534" s="13" t="b">
        <v>0</v>
      </c>
      <c r="H3534" s="13" t="b">
        <v>0</v>
      </c>
      <c r="I3534" s="13" t="b">
        <f>IF(COUNTIF([1]!Form_Responses1[[#All],[Instagram account
(ex. idenel_official - Do not put "@")]], LOWER(A3534)) &gt; 0, TRUE, FALSE)</f>
        <v>0</v>
      </c>
      <c r="J3534" s="14"/>
      <c r="K3534" s="11"/>
      <c r="L3534" s="13" t="b">
        <v>0</v>
      </c>
      <c r="M3534" s="13" t="b">
        <v>0</v>
      </c>
      <c r="N3534" s="11"/>
      <c r="O3534" s="12" t="str">
        <f>IF(ISBLANK(Table1[[#This Row],[예약일(확정)]]),"",Table1[[#This Row],[예약일(확정)]]+7)</f>
        <v/>
      </c>
      <c r="P3534" s="11"/>
      <c r="Q3534" s="11"/>
      <c r="R3534" s="11"/>
      <c r="S3534" s="11"/>
      <c r="T3534" s="11"/>
      <c r="U3534" s="10"/>
    </row>
    <row r="3535" spans="1:21" ht="17">
      <c r="A3535" s="45" t="s">
        <v>672</v>
      </c>
      <c r="B3535" s="26" t="str">
        <f>"https://www.instagram.com/"&amp;A3535</f>
        <v>https://www.instagram.com/anyaklyackaya</v>
      </c>
      <c r="C3535" s="25"/>
      <c r="D3535" s="24" t="s">
        <v>269</v>
      </c>
      <c r="E3535" s="20" t="str">
        <f ca="1">IF(AND(J3535&lt;&gt;"", O3535&lt;&gt;"", TODAY() &gt; O3535, N3535=""), "포스팅 지연",
IF(N3535&lt;&gt;"", "포스팅 완료",
IF(M3535=TRUE, "시술 완료",
IF(L3535=TRUE, "콘텐츠 가이드 전송",
IF(NOT(ISBLANK(J3535)), "예약 확정",
IF(I3535=TRUE, "구글폼 회신",
IF(H3535=TRUE, "구글폼 전송",
IF(G3535=TRUE, "거절",
IF(F3535=TRUE, "회신 수신",
"태핑 완료 회신대기")))))
))))</f>
        <v>태핑 완료 회신대기</v>
      </c>
      <c r="F3535" s="22" t="b">
        <v>0</v>
      </c>
      <c r="G3535" s="22" t="b">
        <v>0</v>
      </c>
      <c r="H3535" s="22" t="b">
        <v>0</v>
      </c>
      <c r="I3535" s="22" t="b">
        <f>IF(COUNTIF([1]!Form_Responses1[[#All],[Instagram account
(ex. idenel_official - Do not put "@")]], LOWER(A3535)) &gt; 0, TRUE, FALSE)</f>
        <v>0</v>
      </c>
      <c r="J3535" s="23"/>
      <c r="K3535" s="20"/>
      <c r="L3535" s="22" t="b">
        <v>0</v>
      </c>
      <c r="M3535" s="22" t="b">
        <v>0</v>
      </c>
      <c r="N3535" s="20"/>
      <c r="O3535" s="21" t="str">
        <f>IF(ISBLANK(Table1[[#This Row],[예약일(확정)]]),"",Table1[[#This Row],[예약일(확정)]]+7)</f>
        <v/>
      </c>
      <c r="P3535" s="20"/>
      <c r="Q3535" s="20"/>
      <c r="R3535" s="20"/>
      <c r="S3535" s="20"/>
      <c r="T3535" s="20"/>
      <c r="U3535" s="19"/>
    </row>
    <row r="3536" spans="1:21" ht="17">
      <c r="A3536" s="18" t="s">
        <v>671</v>
      </c>
      <c r="B3536" s="17" t="str">
        <f>"https://www.instagram.com/"&amp;A3536</f>
        <v>https://www.instagram.com/itsaao0</v>
      </c>
      <c r="C3536" s="16"/>
      <c r="D3536" s="15" t="s">
        <v>269</v>
      </c>
      <c r="E3536" s="11" t="str">
        <f ca="1">IF(AND(J3536&lt;&gt;"", O3536&lt;&gt;"", TODAY() &gt; O3536, N3536=""), "포스팅 지연",
IF(N3536&lt;&gt;"", "포스팅 완료",
IF(M3536=TRUE, "시술 완료",
IF(L3536=TRUE, "콘텐츠 가이드 전송",
IF(NOT(ISBLANK(J3536)), "예약 확정",
IF(I3536=TRUE, "구글폼 회신",
IF(H3536=TRUE, "구글폼 전송",
IF(G3536=TRUE, "거절",
IF(F3536=TRUE, "회신 수신",
"태핑 완료 회신대기")))))
))))</f>
        <v>태핑 완료 회신대기</v>
      </c>
      <c r="F3536" s="13" t="b">
        <v>0</v>
      </c>
      <c r="G3536" s="13" t="b">
        <v>0</v>
      </c>
      <c r="H3536" s="13" t="b">
        <v>0</v>
      </c>
      <c r="I3536" s="13" t="b">
        <f>IF(COUNTIF([1]!Form_Responses1[[#All],[Instagram account
(ex. idenel_official - Do not put "@")]], LOWER(A3536)) &gt; 0, TRUE, FALSE)</f>
        <v>0</v>
      </c>
      <c r="J3536" s="14"/>
      <c r="K3536" s="11"/>
      <c r="L3536" s="13" t="b">
        <v>0</v>
      </c>
      <c r="M3536" s="13" t="b">
        <v>0</v>
      </c>
      <c r="N3536" s="11"/>
      <c r="O3536" s="12" t="str">
        <f>IF(ISBLANK(Table1[[#This Row],[예약일(확정)]]),"",Table1[[#This Row],[예약일(확정)]]+7)</f>
        <v/>
      </c>
      <c r="P3536" s="11"/>
      <c r="Q3536" s="11"/>
      <c r="R3536" s="11"/>
      <c r="S3536" s="11"/>
      <c r="T3536" s="11"/>
      <c r="U3536" s="10"/>
    </row>
    <row r="3537" spans="1:21" ht="17">
      <c r="A3537" s="27" t="s">
        <v>670</v>
      </c>
      <c r="B3537" s="26" t="str">
        <f>"https://www.instagram.com/"&amp;A3537</f>
        <v>https://www.instagram.com/carolinafernandez728</v>
      </c>
      <c r="C3537" s="25"/>
      <c r="D3537" s="24" t="s">
        <v>269</v>
      </c>
      <c r="E3537" s="20" t="str">
        <f ca="1">IF(AND(J3537&lt;&gt;"", O3537&lt;&gt;"", TODAY() &gt; O3537, N3537=""), "포스팅 지연",
IF(N3537&lt;&gt;"", "포스팅 완료",
IF(M3537=TRUE, "시술 완료",
IF(L3537=TRUE, "콘텐츠 가이드 전송",
IF(NOT(ISBLANK(J3537)), "예약 확정",
IF(I3537=TRUE, "구글폼 회신",
IF(H3537=TRUE, "구글폼 전송",
IF(G3537=TRUE, "거절",
IF(F3537=TRUE, "회신 수신",
"태핑 완료 회신대기")))))
))))</f>
        <v>포스팅 지연</v>
      </c>
      <c r="F3537" s="22" t="b">
        <v>1</v>
      </c>
      <c r="G3537" s="22" t="b">
        <v>0</v>
      </c>
      <c r="H3537" s="22" t="b">
        <v>1</v>
      </c>
      <c r="I3537" s="22" t="b">
        <f>IF(COUNTIF([1]!Form_Responses1[[#All],[Instagram account
(ex. idenel_official - Do not put "@")]], LOWER(A3537)) &gt; 0, TRUE, FALSE)</f>
        <v>0</v>
      </c>
      <c r="J3537" s="23">
        <v>45909.583333333336</v>
      </c>
      <c r="K3537" s="20" t="s">
        <v>111</v>
      </c>
      <c r="L3537" s="22" t="b">
        <v>1</v>
      </c>
      <c r="M3537" s="22" t="b">
        <v>0</v>
      </c>
      <c r="N3537" s="20"/>
      <c r="O3537" s="21">
        <f>IF(ISBLANK(Table1[[#This Row],[예약일(확정)]]),"",Table1[[#This Row],[예약일(확정)]]+7)</f>
        <v>45916.583333333336</v>
      </c>
      <c r="P3537" s="20" t="s">
        <v>0</v>
      </c>
      <c r="Q3537" s="20"/>
      <c r="R3537" s="20"/>
      <c r="S3537" s="20"/>
      <c r="T3537" s="20"/>
      <c r="U3537" s="19"/>
    </row>
    <row r="3538" spans="1:21" ht="17">
      <c r="A3538" s="18" t="s">
        <v>669</v>
      </c>
      <c r="B3538" s="17" t="str">
        <f>"https://www.instagram.com/"&amp;A3538</f>
        <v>https://www.instagram.com/koco_couple</v>
      </c>
      <c r="C3538" s="16"/>
      <c r="D3538" s="15" t="s">
        <v>269</v>
      </c>
      <c r="E3538" s="11" t="str">
        <f ca="1">IF(AND(J3538&lt;&gt;"", O3538&lt;&gt;"", TODAY() &gt; O3538, N3538=""), "포스팅 지연",
IF(N3538&lt;&gt;"", "포스팅 완료",
IF(M3538=TRUE, "시술 완료",
IF(L3538=TRUE, "콘텐츠 가이드 전송",
IF(NOT(ISBLANK(J3538)), "예약 확정",
IF(I3538=TRUE, "구글폼 회신",
IF(H3538=TRUE, "구글폼 전송",
IF(G3538=TRUE, "거절",
IF(F3538=TRUE, "회신 수신",
"태핑 완료 회신대기")))))
))))</f>
        <v>콘텐츠 가이드 전송</v>
      </c>
      <c r="F3538" s="13" t="b">
        <v>1</v>
      </c>
      <c r="G3538" s="13" t="b">
        <v>0</v>
      </c>
      <c r="H3538" s="13" t="b">
        <v>1</v>
      </c>
      <c r="I3538" s="13" t="b">
        <f>IF(COUNTIF([1]!Form_Responses1[[#All],[Instagram account
(ex. idenel_official - Do not put "@")]], LOWER(A3538)) &gt; 0, TRUE, FALSE)</f>
        <v>0</v>
      </c>
      <c r="J3538" s="14">
        <v>45912.479166666664</v>
      </c>
      <c r="K3538" s="11" t="s">
        <v>111</v>
      </c>
      <c r="L3538" s="13" t="b">
        <v>1</v>
      </c>
      <c r="M3538" s="13" t="b">
        <v>0</v>
      </c>
      <c r="N3538" s="11"/>
      <c r="O3538" s="12">
        <f>IF(ISBLANK(Table1[[#This Row],[예약일(확정)]]),"",Table1[[#This Row],[예약일(확정)]]+7)</f>
        <v>45919.479166666664</v>
      </c>
      <c r="P3538" s="11" t="s">
        <v>0</v>
      </c>
      <c r="Q3538" s="11"/>
      <c r="R3538" s="11"/>
      <c r="S3538" s="11"/>
      <c r="T3538" s="11"/>
      <c r="U3538" s="10"/>
    </row>
    <row r="3539" spans="1:21" ht="17">
      <c r="A3539" s="27" t="s">
        <v>668</v>
      </c>
      <c r="B3539" s="26" t="str">
        <f>"https://www.instagram.com/"&amp;A3539</f>
        <v>https://www.instagram.com/milkyvenus</v>
      </c>
      <c r="C3539" s="25"/>
      <c r="D3539" s="24" t="s">
        <v>269</v>
      </c>
      <c r="E3539" s="20" t="str">
        <f ca="1">IF(AND(J3539&lt;&gt;"", O3539&lt;&gt;"", TODAY() &gt; O3539, N3539=""), "포스팅 지연",
IF(N3539&lt;&gt;"", "포스팅 완료",
IF(M3539=TRUE, "시술 완료",
IF(L3539=TRUE, "콘텐츠 가이드 전송",
IF(NOT(ISBLANK(J3539)), "예약 확정",
IF(I3539=TRUE, "구글폼 회신",
IF(H3539=TRUE, "구글폼 전송",
IF(G3539=TRUE, "거절",
IF(F3539=TRUE, "회신 수신",
"태핑 완료 회신대기")))))
))))</f>
        <v>태핑 완료 회신대기</v>
      </c>
      <c r="F3539" s="22" t="b">
        <v>0</v>
      </c>
      <c r="G3539" s="22" t="b">
        <v>0</v>
      </c>
      <c r="H3539" s="22" t="b">
        <v>0</v>
      </c>
      <c r="I3539" s="22" t="b">
        <f>IF(COUNTIF([1]!Form_Responses1[[#All],[Instagram account
(ex. idenel_official - Do not put "@")]], LOWER(A3539)) &gt; 0, TRUE, FALSE)</f>
        <v>0</v>
      </c>
      <c r="J3539" s="23"/>
      <c r="K3539" s="20"/>
      <c r="L3539" s="22" t="b">
        <v>0</v>
      </c>
      <c r="M3539" s="22" t="b">
        <v>0</v>
      </c>
      <c r="N3539" s="20"/>
      <c r="O3539" s="21" t="str">
        <f>IF(ISBLANK(Table1[[#This Row],[예약일(확정)]]),"",Table1[[#This Row],[예약일(확정)]]+7)</f>
        <v/>
      </c>
      <c r="P3539" s="20"/>
      <c r="Q3539" s="20"/>
      <c r="R3539" s="20"/>
      <c r="S3539" s="20"/>
      <c r="T3539" s="20"/>
      <c r="U3539" s="19"/>
    </row>
    <row r="3540" spans="1:21" ht="17">
      <c r="A3540" s="18" t="s">
        <v>667</v>
      </c>
      <c r="B3540" s="17" t="str">
        <f>"https://www.instagram.com/"&amp;A3540</f>
        <v>https://www.instagram.com/agnes.gryz</v>
      </c>
      <c r="C3540" s="16"/>
      <c r="D3540" s="15" t="s">
        <v>269</v>
      </c>
      <c r="E3540" s="11" t="str">
        <f ca="1">IF(AND(J3540&lt;&gt;"", O3540&lt;&gt;"", TODAY() &gt; O3540, N3540=""), "포스팅 지연",
IF(N3540&lt;&gt;"", "포스팅 완료",
IF(M3540=TRUE, "시술 완료",
IF(L3540=TRUE, "콘텐츠 가이드 전송",
IF(NOT(ISBLANK(J3540)), "예약 확정",
IF(I3540=TRUE, "구글폼 회신",
IF(H3540=TRUE, "구글폼 전송",
IF(G3540=TRUE, "거절",
IF(F3540=TRUE, "회신 수신",
"태핑 완료 회신대기")))))
))))</f>
        <v>태핑 완료 회신대기</v>
      </c>
      <c r="F3540" s="13" t="b">
        <v>0</v>
      </c>
      <c r="G3540" s="13" t="b">
        <v>0</v>
      </c>
      <c r="H3540" s="13" t="b">
        <v>0</v>
      </c>
      <c r="I3540" s="13" t="b">
        <f>IF(COUNTIF([1]!Form_Responses1[[#All],[Instagram account
(ex. idenel_official - Do not put "@")]], LOWER(A3540)) &gt; 0, TRUE, FALSE)</f>
        <v>0</v>
      </c>
      <c r="J3540" s="14"/>
      <c r="K3540" s="11"/>
      <c r="L3540" s="13" t="b">
        <v>0</v>
      </c>
      <c r="M3540" s="13" t="b">
        <v>0</v>
      </c>
      <c r="N3540" s="11"/>
      <c r="O3540" s="12" t="str">
        <f>IF(ISBLANK(Table1[[#This Row],[예약일(확정)]]),"",Table1[[#This Row],[예약일(확정)]]+7)</f>
        <v/>
      </c>
      <c r="P3540" s="11"/>
      <c r="Q3540" s="11"/>
      <c r="R3540" s="11"/>
      <c r="S3540" s="11"/>
      <c r="T3540" s="11"/>
      <c r="U3540" s="10"/>
    </row>
    <row r="3541" spans="1:21" ht="17">
      <c r="A3541" s="45" t="s">
        <v>666</v>
      </c>
      <c r="B3541" s="26" t="str">
        <f>"https://www.instagram.com/"&amp;A3541</f>
        <v>https://www.instagram.com/flavia.baldassi</v>
      </c>
      <c r="C3541" s="25"/>
      <c r="D3541" s="24" t="s">
        <v>269</v>
      </c>
      <c r="E3541" s="20" t="str">
        <f ca="1">IF(AND(J3541&lt;&gt;"", O3541&lt;&gt;"", TODAY() &gt; O3541, N3541=""), "포스팅 지연",
IF(N3541&lt;&gt;"", "포스팅 완료",
IF(M3541=TRUE, "시술 완료",
IF(L3541=TRUE, "콘텐츠 가이드 전송",
IF(NOT(ISBLANK(J3541)), "예약 확정",
IF(I3541=TRUE, "구글폼 회신",
IF(H3541=TRUE, "구글폼 전송",
IF(G3541=TRUE, "거절",
IF(F3541=TRUE, "회신 수신",
"태핑 완료 회신대기")))))
))))</f>
        <v>태핑 완료 회신대기</v>
      </c>
      <c r="F3541" s="22" t="b">
        <v>0</v>
      </c>
      <c r="G3541" s="22" t="b">
        <v>0</v>
      </c>
      <c r="H3541" s="22" t="b">
        <v>0</v>
      </c>
      <c r="I3541" s="22" t="b">
        <f>IF(COUNTIF([1]!Form_Responses1[[#All],[Instagram account
(ex. idenel_official - Do not put "@")]], LOWER(A3541)) &gt; 0, TRUE, FALSE)</f>
        <v>0</v>
      </c>
      <c r="J3541" s="23"/>
      <c r="K3541" s="20"/>
      <c r="L3541" s="22" t="b">
        <v>0</v>
      </c>
      <c r="M3541" s="22" t="b">
        <v>0</v>
      </c>
      <c r="N3541" s="20"/>
      <c r="O3541" s="21" t="str">
        <f>IF(ISBLANK(Table1[[#This Row],[예약일(확정)]]),"",Table1[[#This Row],[예약일(확정)]]+7)</f>
        <v/>
      </c>
      <c r="P3541" s="20"/>
      <c r="Q3541" s="20"/>
      <c r="R3541" s="20"/>
      <c r="S3541" s="20"/>
      <c r="T3541" s="20"/>
      <c r="U3541" s="19"/>
    </row>
    <row r="3542" spans="1:21" ht="17">
      <c r="A3542" s="18" t="s">
        <v>665</v>
      </c>
      <c r="B3542" s="17" t="str">
        <f>"https://www.instagram.com/"&amp;A3542</f>
        <v>https://www.instagram.com/salmamahmoud210</v>
      </c>
      <c r="C3542" s="16"/>
      <c r="D3542" s="15" t="s">
        <v>269</v>
      </c>
      <c r="E3542" s="11" t="str">
        <f ca="1">IF(AND(J3542&lt;&gt;"", O3542&lt;&gt;"", TODAY() &gt; O3542, N3542=""), "포스팅 지연",
IF(N3542&lt;&gt;"", "포스팅 완료",
IF(M3542=TRUE, "시술 완료",
IF(L3542=TRUE, "콘텐츠 가이드 전송",
IF(NOT(ISBLANK(J3542)), "예약 확정",
IF(I3542=TRUE, "구글폼 회신",
IF(H3542=TRUE, "구글폼 전송",
IF(G3542=TRUE, "거절",
IF(F3542=TRUE, "회신 수신",
"태핑 완료 회신대기")))))
))))</f>
        <v>콘텐츠 가이드 전송</v>
      </c>
      <c r="F3542" s="13" t="b">
        <v>1</v>
      </c>
      <c r="G3542" s="13" t="b">
        <v>0</v>
      </c>
      <c r="H3542" s="13" t="b">
        <v>1</v>
      </c>
      <c r="I3542" s="13" t="b">
        <f>IF(COUNTIF([1]!Form_Responses1[[#All],[Instagram account
(ex. idenel_official - Do not put "@")]], LOWER(A3542)) &gt; 0, TRUE, FALSE)</f>
        <v>0</v>
      </c>
      <c r="J3542" s="14">
        <v>45926.770833333336</v>
      </c>
      <c r="K3542" s="11" t="s">
        <v>339</v>
      </c>
      <c r="L3542" s="13" t="b">
        <v>1</v>
      </c>
      <c r="M3542" s="13" t="b">
        <v>0</v>
      </c>
      <c r="N3542" s="11"/>
      <c r="O3542" s="12">
        <f>IF(ISBLANK(Table1[[#This Row],[예약일(확정)]]),"",Table1[[#This Row],[예약일(확정)]]+7)</f>
        <v>45933.770833333336</v>
      </c>
      <c r="P3542" s="11" t="s">
        <v>0</v>
      </c>
      <c r="Q3542" s="11"/>
      <c r="R3542" s="11"/>
      <c r="S3542" s="11"/>
      <c r="T3542" s="11"/>
      <c r="U3542" s="10"/>
    </row>
    <row r="3543" spans="1:21" ht="17">
      <c r="A3543" s="27" t="s">
        <v>362</v>
      </c>
      <c r="B3543" s="26" t="str">
        <f>"https://www.instagram.com/"&amp;A3543</f>
        <v>https://www.instagram.com/shebert497</v>
      </c>
      <c r="C3543" s="25"/>
      <c r="D3543" s="24" t="s">
        <v>269</v>
      </c>
      <c r="E3543" s="20" t="str">
        <f ca="1">IF(AND(J3543&lt;&gt;"", O3543&lt;&gt;"", TODAY() &gt; O3543, N3543=""), "포스팅 지연",
IF(N3543&lt;&gt;"", "포스팅 완료",
IF(M3543=TRUE, "시술 완료",
IF(L3543=TRUE, "콘텐츠 가이드 전송",
IF(NOT(ISBLANK(J3543)), "예약 확정",
IF(I3543=TRUE, "구글폼 회신",
IF(H3543=TRUE, "구글폼 전송",
IF(G3543=TRUE, "거절",
IF(F3543=TRUE, "회신 수신",
"태핑 완료 회신대기")))))
))))</f>
        <v>회신 수신</v>
      </c>
      <c r="F3543" s="22" t="b">
        <v>1</v>
      </c>
      <c r="G3543" s="22" t="b">
        <v>0</v>
      </c>
      <c r="H3543" s="22" t="b">
        <v>0</v>
      </c>
      <c r="I3543" s="22" t="b">
        <f>IF(COUNTIF([1]!Form_Responses1[[#All],[Instagram account
(ex. idenel_official - Do not put "@")]], LOWER(A3543)) &gt; 0, TRUE, FALSE)</f>
        <v>0</v>
      </c>
      <c r="J3543" s="23"/>
      <c r="K3543" s="20"/>
      <c r="L3543" s="22" t="b">
        <v>0</v>
      </c>
      <c r="M3543" s="22" t="b">
        <v>0</v>
      </c>
      <c r="N3543" s="20"/>
      <c r="O3543" s="21" t="str">
        <f>IF(ISBLANK(Table1[[#This Row],[예약일(확정)]]),"",Table1[[#This Row],[예약일(확정)]]+7)</f>
        <v/>
      </c>
      <c r="P3543" s="20"/>
      <c r="Q3543" s="20"/>
      <c r="R3543" s="20"/>
      <c r="S3543" s="20"/>
      <c r="T3543" s="20"/>
      <c r="U3543" s="19"/>
    </row>
    <row r="3544" spans="1:21" ht="17">
      <c r="A3544" s="31" t="s">
        <v>664</v>
      </c>
      <c r="B3544" s="17" t="str">
        <f>"https://www.instagram.com/"&amp;A3544</f>
        <v>https://www.instagram.com/amlyohan</v>
      </c>
      <c r="C3544" s="16"/>
      <c r="D3544" s="15" t="s">
        <v>269</v>
      </c>
      <c r="E3544" s="11" t="str">
        <f ca="1">IF(AND(J3544&lt;&gt;"", O3544&lt;&gt;"", TODAY() &gt; O3544, N3544=""), "포스팅 지연",
IF(N3544&lt;&gt;"", "포스팅 완료",
IF(M3544=TRUE, "시술 완료",
IF(L3544=TRUE, "콘텐츠 가이드 전송",
IF(NOT(ISBLANK(J3544)), "예약 확정",
IF(I3544=TRUE, "구글폼 회신",
IF(H3544=TRUE, "구글폼 전송",
IF(G3544=TRUE, "거절",
IF(F3544=TRUE, "회신 수신",
"태핑 완료 회신대기")))))
))))</f>
        <v>회신 수신</v>
      </c>
      <c r="F3544" s="13" t="b">
        <v>1</v>
      </c>
      <c r="G3544" s="13" t="b">
        <v>0</v>
      </c>
      <c r="H3544" s="13" t="b">
        <v>0</v>
      </c>
      <c r="I3544" s="13" t="b">
        <f>IF(COUNTIF([1]!Form_Responses1[[#All],[Instagram account
(ex. idenel_official - Do not put "@")]], LOWER(A3544)) &gt; 0, TRUE, FALSE)</f>
        <v>0</v>
      </c>
      <c r="J3544" s="14"/>
      <c r="K3544" s="11"/>
      <c r="L3544" s="13" t="b">
        <v>0</v>
      </c>
      <c r="M3544" s="13" t="b">
        <v>0</v>
      </c>
      <c r="N3544" s="11"/>
      <c r="O3544" s="12" t="str">
        <f>IF(ISBLANK(Table1[[#This Row],[예약일(확정)]]),"",Table1[[#This Row],[예약일(확정)]]+7)</f>
        <v/>
      </c>
      <c r="P3544" s="11"/>
      <c r="Q3544" s="11"/>
      <c r="R3544" s="11"/>
      <c r="S3544" s="11"/>
      <c r="T3544" s="11"/>
      <c r="U3544" s="10"/>
    </row>
    <row r="3545" spans="1:21" ht="17">
      <c r="A3545" s="27" t="s">
        <v>663</v>
      </c>
      <c r="B3545" s="26" t="str">
        <f>"https://www.instagram.com/"&amp;A3545</f>
        <v>https://www.instagram.com/pployvoy</v>
      </c>
      <c r="C3545" s="25"/>
      <c r="D3545" s="24" t="s">
        <v>269</v>
      </c>
      <c r="E3545" s="20" t="str">
        <f ca="1">IF(AND(J3545&lt;&gt;"", O3545&lt;&gt;"", TODAY() &gt; O3545, N3545=""), "포스팅 지연",
IF(N3545&lt;&gt;"", "포스팅 완료",
IF(M3545=TRUE, "시술 완료",
IF(L3545=TRUE, "콘텐츠 가이드 전송",
IF(NOT(ISBLANK(J3545)), "예약 확정",
IF(I3545=TRUE, "구글폼 회신",
IF(H3545=TRUE, "구글폼 전송",
IF(G3545=TRUE, "거절",
IF(F3545=TRUE, "회신 수신",
"태핑 완료 회신대기")))))
))))</f>
        <v>태핑 완료 회신대기</v>
      </c>
      <c r="F3545" s="22" t="b">
        <v>0</v>
      </c>
      <c r="G3545" s="22" t="b">
        <v>0</v>
      </c>
      <c r="H3545" s="22" t="b">
        <v>0</v>
      </c>
      <c r="I3545" s="22" t="b">
        <f>IF(COUNTIF([1]!Form_Responses1[[#All],[Instagram account
(ex. idenel_official - Do not put "@")]], LOWER(A3545)) &gt; 0, TRUE, FALSE)</f>
        <v>0</v>
      </c>
      <c r="J3545" s="23"/>
      <c r="K3545" s="20"/>
      <c r="L3545" s="22" t="b">
        <v>0</v>
      </c>
      <c r="M3545" s="22" t="b">
        <v>0</v>
      </c>
      <c r="N3545" s="20"/>
      <c r="O3545" s="21" t="str">
        <f>IF(ISBLANK(Table1[[#This Row],[예약일(확정)]]),"",Table1[[#This Row],[예약일(확정)]]+7)</f>
        <v/>
      </c>
      <c r="P3545" s="20"/>
      <c r="Q3545" s="20"/>
      <c r="R3545" s="20"/>
      <c r="S3545" s="20"/>
      <c r="T3545" s="20"/>
      <c r="U3545" s="19"/>
    </row>
    <row r="3546" spans="1:21" ht="17">
      <c r="A3546" s="18" t="s">
        <v>662</v>
      </c>
      <c r="B3546" s="17" t="str">
        <f>"https://www.instagram.com/"&amp;A3546</f>
        <v>https://www.instagram.com/kkhiim</v>
      </c>
      <c r="C3546" s="16"/>
      <c r="D3546" s="15" t="s">
        <v>269</v>
      </c>
      <c r="E3546" s="11" t="str">
        <f ca="1">IF(AND(J3546&lt;&gt;"", O3546&lt;&gt;"", TODAY() &gt; O3546, N3546=""), "포스팅 지연",
IF(N3546&lt;&gt;"", "포스팅 완료",
IF(M3546=TRUE, "시술 완료",
IF(L3546=TRUE, "콘텐츠 가이드 전송",
IF(NOT(ISBLANK(J3546)), "예약 확정",
IF(I3546=TRUE, "구글폼 회신",
IF(H3546=TRUE, "구글폼 전송",
IF(G3546=TRUE, "거절",
IF(F3546=TRUE, "회신 수신",
"태핑 완료 회신대기")))))
))))</f>
        <v>태핑 완료 회신대기</v>
      </c>
      <c r="F3546" s="13" t="b">
        <v>0</v>
      </c>
      <c r="G3546" s="13" t="b">
        <v>0</v>
      </c>
      <c r="H3546" s="13" t="b">
        <v>0</v>
      </c>
      <c r="I3546" s="13" t="b">
        <f>IF(COUNTIF([1]!Form_Responses1[[#All],[Instagram account
(ex. idenel_official - Do not put "@")]], LOWER(A3546)) &gt; 0, TRUE, FALSE)</f>
        <v>0</v>
      </c>
      <c r="J3546" s="14"/>
      <c r="K3546" s="11"/>
      <c r="L3546" s="13" t="b">
        <v>0</v>
      </c>
      <c r="M3546" s="13" t="b">
        <v>0</v>
      </c>
      <c r="N3546" s="11"/>
      <c r="O3546" s="12" t="str">
        <f>IF(ISBLANK(Table1[[#This Row],[예약일(확정)]]),"",Table1[[#This Row],[예약일(확정)]]+7)</f>
        <v/>
      </c>
      <c r="P3546" s="11"/>
      <c r="Q3546" s="11"/>
      <c r="R3546" s="11"/>
      <c r="S3546" s="11"/>
      <c r="T3546" s="11"/>
      <c r="U3546" s="10"/>
    </row>
    <row r="3547" spans="1:21" ht="17">
      <c r="A3547" s="27" t="s">
        <v>661</v>
      </c>
      <c r="B3547" s="26" t="str">
        <f>"https://www.instagram.com/"&amp;A3547</f>
        <v>https://www.instagram.com/gift_14p</v>
      </c>
      <c r="C3547" s="25"/>
      <c r="D3547" s="24" t="s">
        <v>269</v>
      </c>
      <c r="E3547" s="20" t="str">
        <f ca="1">IF(AND(J3547&lt;&gt;"", O3547&lt;&gt;"", TODAY() &gt; O3547, N3547=""), "포스팅 지연",
IF(N3547&lt;&gt;"", "포스팅 완료",
IF(M3547=TRUE, "시술 완료",
IF(L3547=TRUE, "콘텐츠 가이드 전송",
IF(NOT(ISBLANK(J3547)), "예약 확정",
IF(I3547=TRUE, "구글폼 회신",
IF(H3547=TRUE, "구글폼 전송",
IF(G3547=TRUE, "거절",
IF(F3547=TRUE, "회신 수신",
"태핑 완료 회신대기")))))
))))</f>
        <v>태핑 완료 회신대기</v>
      </c>
      <c r="F3547" s="22" t="b">
        <v>0</v>
      </c>
      <c r="G3547" s="22" t="b">
        <v>0</v>
      </c>
      <c r="H3547" s="22" t="b">
        <v>0</v>
      </c>
      <c r="I3547" s="22" t="b">
        <f>IF(COUNTIF([1]!Form_Responses1[[#All],[Instagram account
(ex. idenel_official - Do not put "@")]], LOWER(A3547)) &gt; 0, TRUE, FALSE)</f>
        <v>0</v>
      </c>
      <c r="J3547" s="23"/>
      <c r="K3547" s="20"/>
      <c r="L3547" s="22" t="b">
        <v>0</v>
      </c>
      <c r="M3547" s="22" t="b">
        <v>0</v>
      </c>
      <c r="N3547" s="20"/>
      <c r="O3547" s="21" t="str">
        <f>IF(ISBLANK(Table1[[#This Row],[예약일(확정)]]),"",Table1[[#This Row],[예약일(확정)]]+7)</f>
        <v/>
      </c>
      <c r="P3547" s="20"/>
      <c r="Q3547" s="20"/>
      <c r="R3547" s="20"/>
      <c r="S3547" s="20"/>
      <c r="T3547" s="20"/>
      <c r="U3547" s="19"/>
    </row>
    <row r="3548" spans="1:21" ht="17">
      <c r="A3548" s="18" t="s">
        <v>660</v>
      </c>
      <c r="B3548" s="17" t="str">
        <f>"https://www.instagram.com/"&amp;A3548</f>
        <v>https://www.instagram.com/letstalkkorea</v>
      </c>
      <c r="C3548" s="16"/>
      <c r="D3548" s="15" t="s">
        <v>269</v>
      </c>
      <c r="E3548" s="11" t="str">
        <f ca="1">IF(AND(J3548&lt;&gt;"", O3548&lt;&gt;"", TODAY() &gt; O3548, N3548=""), "포스팅 지연",
IF(N3548&lt;&gt;"", "포스팅 완료",
IF(M3548=TRUE, "시술 완료",
IF(L3548=TRUE, "콘텐츠 가이드 전송",
IF(NOT(ISBLANK(J3548)), "예약 확정",
IF(I3548=TRUE, "구글폼 회신",
IF(H3548=TRUE, "구글폼 전송",
IF(G3548=TRUE, "거절",
IF(F3548=TRUE, "회신 수신",
"태핑 완료 회신대기")))))
))))</f>
        <v>태핑 완료 회신대기</v>
      </c>
      <c r="F3548" s="13" t="b">
        <v>0</v>
      </c>
      <c r="G3548" s="13" t="b">
        <v>0</v>
      </c>
      <c r="H3548" s="13" t="b">
        <v>0</v>
      </c>
      <c r="I3548" s="13" t="b">
        <f>IF(COUNTIF([1]!Form_Responses1[[#All],[Instagram account
(ex. idenel_official - Do not put "@")]], LOWER(A3548)) &gt; 0, TRUE, FALSE)</f>
        <v>0</v>
      </c>
      <c r="J3548" s="14"/>
      <c r="K3548" s="11"/>
      <c r="L3548" s="13" t="b">
        <v>0</v>
      </c>
      <c r="M3548" s="13" t="b">
        <v>0</v>
      </c>
      <c r="N3548" s="11"/>
      <c r="O3548" s="12" t="str">
        <f>IF(ISBLANK(Table1[[#This Row],[예약일(확정)]]),"",Table1[[#This Row],[예약일(확정)]]+7)</f>
        <v/>
      </c>
      <c r="P3548" s="11"/>
      <c r="Q3548" s="11"/>
      <c r="R3548" s="11"/>
      <c r="S3548" s="11"/>
      <c r="T3548" s="11"/>
      <c r="U3548" s="10"/>
    </row>
    <row r="3549" spans="1:21" ht="17">
      <c r="A3549" s="27" t="s">
        <v>659</v>
      </c>
      <c r="B3549" s="26" t="str">
        <f>"https://www.instagram.com/"&amp;A3549</f>
        <v>https://www.instagram.com/puypannn</v>
      </c>
      <c r="C3549" s="25"/>
      <c r="D3549" s="24" t="s">
        <v>269</v>
      </c>
      <c r="E3549" s="20" t="str">
        <f ca="1">IF(AND(J3549&lt;&gt;"", O3549&lt;&gt;"", TODAY() &gt; O3549, N3549=""), "포스팅 지연",
IF(N3549&lt;&gt;"", "포스팅 완료",
IF(M3549=TRUE, "시술 완료",
IF(L3549=TRUE, "콘텐츠 가이드 전송",
IF(NOT(ISBLANK(J3549)), "예약 확정",
IF(I3549=TRUE, "구글폼 회신",
IF(H3549=TRUE, "구글폼 전송",
IF(G3549=TRUE, "거절",
IF(F3549=TRUE, "회신 수신",
"태핑 완료 회신대기")))))
))))</f>
        <v>태핑 완료 회신대기</v>
      </c>
      <c r="F3549" s="22" t="b">
        <v>0</v>
      </c>
      <c r="G3549" s="22" t="b">
        <v>0</v>
      </c>
      <c r="H3549" s="22" t="b">
        <v>0</v>
      </c>
      <c r="I3549" s="22" t="b">
        <f>IF(COUNTIF([1]!Form_Responses1[[#All],[Instagram account
(ex. idenel_official - Do not put "@")]], LOWER(A3549)) &gt; 0, TRUE, FALSE)</f>
        <v>0</v>
      </c>
      <c r="J3549" s="23"/>
      <c r="K3549" s="20"/>
      <c r="L3549" s="22" t="b">
        <v>0</v>
      </c>
      <c r="M3549" s="22" t="b">
        <v>0</v>
      </c>
      <c r="N3549" s="20"/>
      <c r="O3549" s="21" t="str">
        <f>IF(ISBLANK(Table1[[#This Row],[예약일(확정)]]),"",Table1[[#This Row],[예약일(확정)]]+7)</f>
        <v/>
      </c>
      <c r="P3549" s="20"/>
      <c r="Q3549" s="20"/>
      <c r="R3549" s="20"/>
      <c r="S3549" s="20"/>
      <c r="T3549" s="20"/>
      <c r="U3549" s="19"/>
    </row>
    <row r="3550" spans="1:21" ht="17">
      <c r="A3550" s="18" t="s">
        <v>658</v>
      </c>
      <c r="B3550" s="17" t="str">
        <f>"https://www.instagram.com/"&amp;A3550</f>
        <v>https://www.instagram.com/ployyolp__</v>
      </c>
      <c r="C3550" s="16"/>
      <c r="D3550" s="15" t="s">
        <v>269</v>
      </c>
      <c r="E3550" s="11" t="str">
        <f ca="1">IF(AND(J3550&lt;&gt;"", O3550&lt;&gt;"", TODAY() &gt; O3550, N3550=""), "포스팅 지연",
IF(N3550&lt;&gt;"", "포스팅 완료",
IF(M3550=TRUE, "시술 완료",
IF(L3550=TRUE, "콘텐츠 가이드 전송",
IF(NOT(ISBLANK(J3550)), "예약 확정",
IF(I3550=TRUE, "구글폼 회신",
IF(H3550=TRUE, "구글폼 전송",
IF(G3550=TRUE, "거절",
IF(F3550=TRUE, "회신 수신",
"태핑 완료 회신대기")))))
))))</f>
        <v>태핑 완료 회신대기</v>
      </c>
      <c r="F3550" s="13" t="b">
        <v>0</v>
      </c>
      <c r="G3550" s="13" t="b">
        <v>0</v>
      </c>
      <c r="H3550" s="13" t="b">
        <v>0</v>
      </c>
      <c r="I3550" s="13" t="b">
        <f>IF(COUNTIF([1]!Form_Responses1[[#All],[Instagram account
(ex. idenel_official - Do not put "@")]], LOWER(A3550)) &gt; 0, TRUE, FALSE)</f>
        <v>0</v>
      </c>
      <c r="J3550" s="14"/>
      <c r="K3550" s="11"/>
      <c r="L3550" s="13" t="b">
        <v>0</v>
      </c>
      <c r="M3550" s="13" t="b">
        <v>0</v>
      </c>
      <c r="N3550" s="11"/>
      <c r="O3550" s="12" t="str">
        <f>IF(ISBLANK(Table1[[#This Row],[예약일(확정)]]),"",Table1[[#This Row],[예약일(확정)]]+7)</f>
        <v/>
      </c>
      <c r="P3550" s="11"/>
      <c r="Q3550" s="11"/>
      <c r="R3550" s="11"/>
      <c r="S3550" s="11"/>
      <c r="T3550" s="11"/>
      <c r="U3550" s="10"/>
    </row>
    <row r="3551" spans="1:21" ht="17">
      <c r="A3551" s="27" t="s">
        <v>657</v>
      </c>
      <c r="B3551" s="26" t="str">
        <f>"https://www.instagram.com/"&amp;A3551</f>
        <v>https://www.instagram.com/ajummabakorea</v>
      </c>
      <c r="C3551" s="25"/>
      <c r="D3551" s="24" t="s">
        <v>269</v>
      </c>
      <c r="E3551" s="20" t="str">
        <f ca="1">IF(AND(J3551&lt;&gt;"", O3551&lt;&gt;"", TODAY() &gt; O3551, N3551=""), "포스팅 지연",
IF(N3551&lt;&gt;"", "포스팅 완료",
IF(M3551=TRUE, "시술 완료",
IF(L3551=TRUE, "콘텐츠 가이드 전송",
IF(NOT(ISBLANK(J3551)), "예약 확정",
IF(I3551=TRUE, "구글폼 회신",
IF(H3551=TRUE, "구글폼 전송",
IF(G3551=TRUE, "거절",
IF(F3551=TRUE, "회신 수신",
"태핑 완료 회신대기")))))
))))</f>
        <v>태핑 완료 회신대기</v>
      </c>
      <c r="F3551" s="22" t="b">
        <v>0</v>
      </c>
      <c r="G3551" s="22" t="b">
        <v>0</v>
      </c>
      <c r="H3551" s="22" t="b">
        <v>0</v>
      </c>
      <c r="I3551" s="22" t="b">
        <f>IF(COUNTIF([1]!Form_Responses1[[#All],[Instagram account
(ex. idenel_official - Do not put "@")]], LOWER(A3551)) &gt; 0, TRUE, FALSE)</f>
        <v>0</v>
      </c>
      <c r="J3551" s="23"/>
      <c r="K3551" s="20"/>
      <c r="L3551" s="22" t="b">
        <v>0</v>
      </c>
      <c r="M3551" s="22" t="b">
        <v>0</v>
      </c>
      <c r="N3551" s="20"/>
      <c r="O3551" s="21" t="str">
        <f>IF(ISBLANK(Table1[[#This Row],[예약일(확정)]]),"",Table1[[#This Row],[예약일(확정)]]+7)</f>
        <v/>
      </c>
      <c r="P3551" s="20"/>
      <c r="Q3551" s="20"/>
      <c r="R3551" s="20"/>
      <c r="S3551" s="20"/>
      <c r="T3551" s="20"/>
      <c r="U3551" s="19"/>
    </row>
    <row r="3552" spans="1:21" ht="17">
      <c r="A3552" s="18" t="s">
        <v>656</v>
      </c>
      <c r="B3552" s="17" t="str">
        <f>"https://www.instagram.com/"&amp;A3552</f>
        <v>https://www.instagram.com/arttmumu</v>
      </c>
      <c r="C3552" s="16"/>
      <c r="D3552" s="15" t="s">
        <v>269</v>
      </c>
      <c r="E3552" s="11" t="str">
        <f ca="1">IF(AND(J3552&lt;&gt;"", O3552&lt;&gt;"", TODAY() &gt; O3552, N3552=""), "포스팅 지연",
IF(N3552&lt;&gt;"", "포스팅 완료",
IF(M3552=TRUE, "시술 완료",
IF(L3552=TRUE, "콘텐츠 가이드 전송",
IF(NOT(ISBLANK(J3552)), "예약 확정",
IF(I3552=TRUE, "구글폼 회신",
IF(H3552=TRUE, "구글폼 전송",
IF(G3552=TRUE, "거절",
IF(F3552=TRUE, "회신 수신",
"태핑 완료 회신대기")))))
))))</f>
        <v>태핑 완료 회신대기</v>
      </c>
      <c r="F3552" s="13" t="b">
        <v>0</v>
      </c>
      <c r="G3552" s="13" t="b">
        <v>0</v>
      </c>
      <c r="H3552" s="13" t="b">
        <v>0</v>
      </c>
      <c r="I3552" s="13" t="b">
        <f>IF(COUNTIF([1]!Form_Responses1[[#All],[Instagram account
(ex. idenel_official - Do not put "@")]], LOWER(A3552)) &gt; 0, TRUE, FALSE)</f>
        <v>0</v>
      </c>
      <c r="J3552" s="14"/>
      <c r="K3552" s="11"/>
      <c r="L3552" s="13" t="b">
        <v>0</v>
      </c>
      <c r="M3552" s="13" t="b">
        <v>0</v>
      </c>
      <c r="N3552" s="11"/>
      <c r="O3552" s="12" t="str">
        <f>IF(ISBLANK(Table1[[#This Row],[예약일(확정)]]),"",Table1[[#This Row],[예약일(확정)]]+7)</f>
        <v/>
      </c>
      <c r="P3552" s="11"/>
      <c r="Q3552" s="11"/>
      <c r="R3552" s="11"/>
      <c r="S3552" s="11"/>
      <c r="T3552" s="11"/>
      <c r="U3552" s="10"/>
    </row>
    <row r="3553" spans="1:21" ht="17">
      <c r="A3553" s="27" t="s">
        <v>655</v>
      </c>
      <c r="B3553" s="26" t="str">
        <f>"https://www.instagram.com/"&amp;A3553</f>
        <v>https://www.instagram.com/summer.aprx</v>
      </c>
      <c r="C3553" s="25"/>
      <c r="D3553" s="24" t="s">
        <v>269</v>
      </c>
      <c r="E3553" s="20" t="str">
        <f ca="1">IF(AND(J3553&lt;&gt;"", O3553&lt;&gt;"", TODAY() &gt; O3553, N3553=""), "포스팅 지연",
IF(N3553&lt;&gt;"", "포스팅 완료",
IF(M3553=TRUE, "시술 완료",
IF(L3553=TRUE, "콘텐츠 가이드 전송",
IF(NOT(ISBLANK(J3553)), "예약 확정",
IF(I3553=TRUE, "구글폼 회신",
IF(H3553=TRUE, "구글폼 전송",
IF(G3553=TRUE, "거절",
IF(F3553=TRUE, "회신 수신",
"태핑 완료 회신대기")))))
))))</f>
        <v>회신 수신</v>
      </c>
      <c r="F3553" s="22" t="b">
        <v>1</v>
      </c>
      <c r="G3553" s="22" t="b">
        <v>0</v>
      </c>
      <c r="H3553" s="22" t="b">
        <v>0</v>
      </c>
      <c r="I3553" s="22" t="b">
        <f>IF(COUNTIF([1]!Form_Responses1[[#All],[Instagram account
(ex. idenel_official - Do not put "@")]], LOWER(A3553)) &gt; 0, TRUE, FALSE)</f>
        <v>0</v>
      </c>
      <c r="J3553" s="23"/>
      <c r="K3553" s="20"/>
      <c r="L3553" s="22" t="b">
        <v>0</v>
      </c>
      <c r="M3553" s="22" t="b">
        <v>0</v>
      </c>
      <c r="N3553" s="20"/>
      <c r="O3553" s="21" t="str">
        <f>IF(ISBLANK(Table1[[#This Row],[예약일(확정)]]),"",Table1[[#This Row],[예약일(확정)]]+7)</f>
        <v/>
      </c>
      <c r="P3553" s="20"/>
      <c r="Q3553" s="20"/>
      <c r="R3553" s="20"/>
      <c r="S3553" s="20"/>
      <c r="T3553" s="20"/>
      <c r="U3553" s="19"/>
    </row>
    <row r="3554" spans="1:21" ht="17">
      <c r="A3554" s="18" t="s">
        <v>654</v>
      </c>
      <c r="B3554" s="17" t="str">
        <f>"https://www.instagram.com/"&amp;A3554</f>
        <v>https://www.instagram.com/su._.tina</v>
      </c>
      <c r="C3554" s="16"/>
      <c r="D3554" s="15" t="s">
        <v>269</v>
      </c>
      <c r="E3554" s="11" t="str">
        <f ca="1">IF(AND(J3554&lt;&gt;"", O3554&lt;&gt;"", TODAY() &gt; O3554, N3554=""), "포스팅 지연",
IF(N3554&lt;&gt;"", "포스팅 완료",
IF(M3554=TRUE, "시술 완료",
IF(L3554=TRUE, "콘텐츠 가이드 전송",
IF(NOT(ISBLANK(J3554)), "예약 확정",
IF(I3554=TRUE, "구글폼 회신",
IF(H3554=TRUE, "구글폼 전송",
IF(G3554=TRUE, "거절",
IF(F3554=TRUE, "회신 수신",
"태핑 완료 회신대기")))))
))))</f>
        <v>회신 수신</v>
      </c>
      <c r="F3554" s="13" t="b">
        <v>1</v>
      </c>
      <c r="G3554" s="13" t="b">
        <v>0</v>
      </c>
      <c r="H3554" s="13" t="b">
        <v>0</v>
      </c>
      <c r="I3554" s="13" t="b">
        <f>IF(COUNTIF([1]!Form_Responses1[[#All],[Instagram account
(ex. idenel_official - Do not put "@")]], LOWER(A3554)) &gt; 0, TRUE, FALSE)</f>
        <v>0</v>
      </c>
      <c r="J3554" s="14"/>
      <c r="K3554" s="11"/>
      <c r="L3554" s="13" t="b">
        <v>0</v>
      </c>
      <c r="M3554" s="13" t="b">
        <v>0</v>
      </c>
      <c r="N3554" s="11"/>
      <c r="O3554" s="12" t="str">
        <f>IF(ISBLANK(Table1[[#This Row],[예약일(확정)]]),"",Table1[[#This Row],[예약일(확정)]]+7)</f>
        <v/>
      </c>
      <c r="P3554" s="11"/>
      <c r="Q3554" s="11"/>
      <c r="R3554" s="11"/>
      <c r="S3554" s="11"/>
      <c r="T3554" s="11"/>
      <c r="U3554" s="10"/>
    </row>
    <row r="3555" spans="1:21" ht="17">
      <c r="A3555" s="45" t="s">
        <v>653</v>
      </c>
      <c r="B3555" s="26" t="str">
        <f>"https://www.instagram.com/"&amp;A3555</f>
        <v>https://www.instagram.com/pnttulip</v>
      </c>
      <c r="C3555" s="25"/>
      <c r="D3555" s="24" t="s">
        <v>269</v>
      </c>
      <c r="E3555" s="20" t="str">
        <f ca="1">IF(AND(J3555&lt;&gt;"", O3555&lt;&gt;"", TODAY() &gt; O3555, N3555=""), "포스팅 지연",
IF(N3555&lt;&gt;"", "포스팅 완료",
IF(M3555=TRUE, "시술 완료",
IF(L3555=TRUE, "콘텐츠 가이드 전송",
IF(NOT(ISBLANK(J3555)), "예약 확정",
IF(I3555=TRUE, "구글폼 회신",
IF(H3555=TRUE, "구글폼 전송",
IF(G3555=TRUE, "거절",
IF(F3555=TRUE, "회신 수신",
"태핑 완료 회신대기")))))
))))</f>
        <v>태핑 완료 회신대기</v>
      </c>
      <c r="F3555" s="22" t="b">
        <v>0</v>
      </c>
      <c r="G3555" s="22" t="b">
        <v>0</v>
      </c>
      <c r="H3555" s="22" t="b">
        <v>0</v>
      </c>
      <c r="I3555" s="22" t="b">
        <f>IF(COUNTIF([1]!Form_Responses1[[#All],[Instagram account
(ex. idenel_official - Do not put "@")]], LOWER(A3555)) &gt; 0, TRUE, FALSE)</f>
        <v>0</v>
      </c>
      <c r="J3555" s="23"/>
      <c r="K3555" s="20"/>
      <c r="L3555" s="22" t="b">
        <v>0</v>
      </c>
      <c r="M3555" s="22" t="b">
        <v>0</v>
      </c>
      <c r="N3555" s="20"/>
      <c r="O3555" s="21" t="str">
        <f>IF(ISBLANK(Table1[[#This Row],[예약일(확정)]]),"",Table1[[#This Row],[예약일(확정)]]+7)</f>
        <v/>
      </c>
      <c r="P3555" s="20"/>
      <c r="Q3555" s="20"/>
      <c r="R3555" s="20"/>
      <c r="S3555" s="20"/>
      <c r="T3555" s="20"/>
      <c r="U3555" s="19"/>
    </row>
    <row r="3556" spans="1:21" ht="17">
      <c r="A3556" s="31" t="s">
        <v>652</v>
      </c>
      <c r="B3556" s="17" t="str">
        <f>"https://www.instagram.com/"&amp;A3556</f>
        <v>https://www.instagram.com/tato_bussaneewong</v>
      </c>
      <c r="C3556" s="16"/>
      <c r="D3556" s="15" t="s">
        <v>269</v>
      </c>
      <c r="E3556" s="11" t="str">
        <f ca="1">IF(AND(J3556&lt;&gt;"", O3556&lt;&gt;"", TODAY() &gt; O3556, N3556=""), "포스팅 지연",
IF(N3556&lt;&gt;"", "포스팅 완료",
IF(M3556=TRUE, "시술 완료",
IF(L3556=TRUE, "콘텐츠 가이드 전송",
IF(NOT(ISBLANK(J3556)), "예약 확정",
IF(I3556=TRUE, "구글폼 회신",
IF(H3556=TRUE, "구글폼 전송",
IF(G3556=TRUE, "거절",
IF(F3556=TRUE, "회신 수신",
"태핑 완료 회신대기")))))
))))</f>
        <v>태핑 완료 회신대기</v>
      </c>
      <c r="F3556" s="13" t="b">
        <v>0</v>
      </c>
      <c r="G3556" s="13" t="b">
        <v>0</v>
      </c>
      <c r="H3556" s="13" t="b">
        <v>0</v>
      </c>
      <c r="I3556" s="13" t="b">
        <f>IF(COUNTIF([1]!Form_Responses1[[#All],[Instagram account
(ex. idenel_official - Do not put "@")]], LOWER(A3556)) &gt; 0, TRUE, FALSE)</f>
        <v>0</v>
      </c>
      <c r="J3556" s="14"/>
      <c r="K3556" s="11"/>
      <c r="L3556" s="13" t="b">
        <v>0</v>
      </c>
      <c r="M3556" s="13" t="b">
        <v>0</v>
      </c>
      <c r="N3556" s="11"/>
      <c r="O3556" s="12" t="str">
        <f>IF(ISBLANK(Table1[[#This Row],[예약일(확정)]]),"",Table1[[#This Row],[예약일(확정)]]+7)</f>
        <v/>
      </c>
      <c r="P3556" s="11"/>
      <c r="Q3556" s="11"/>
      <c r="R3556" s="11"/>
      <c r="S3556" s="11"/>
      <c r="T3556" s="11"/>
      <c r="U3556" s="10"/>
    </row>
    <row r="3557" spans="1:21" ht="17">
      <c r="A3557" s="27" t="s">
        <v>651</v>
      </c>
      <c r="B3557" s="26" t="str">
        <f>"https://www.instagram.com/"&amp;A3557</f>
        <v>https://www.instagram.com/ice.picha</v>
      </c>
      <c r="C3557" s="25"/>
      <c r="D3557" s="24" t="s">
        <v>269</v>
      </c>
      <c r="E3557" s="20" t="str">
        <f ca="1">IF(AND(J3557&lt;&gt;"", O3557&lt;&gt;"", TODAY() &gt; O3557, N3557=""), "포스팅 지연",
IF(N3557&lt;&gt;"", "포스팅 완료",
IF(M3557=TRUE, "시술 완료",
IF(L3557=TRUE, "콘텐츠 가이드 전송",
IF(NOT(ISBLANK(J3557)), "예약 확정",
IF(I3557=TRUE, "구글폼 회신",
IF(H3557=TRUE, "구글폼 전송",
IF(G3557=TRUE, "거절",
IF(F3557=TRUE, "회신 수신",
"태핑 완료 회신대기")))))
))))</f>
        <v>태핑 완료 회신대기</v>
      </c>
      <c r="F3557" s="22" t="b">
        <v>0</v>
      </c>
      <c r="G3557" s="22" t="b">
        <v>0</v>
      </c>
      <c r="H3557" s="22" t="b">
        <v>0</v>
      </c>
      <c r="I3557" s="22" t="b">
        <f>IF(COUNTIF([1]!Form_Responses1[[#All],[Instagram account
(ex. idenel_official - Do not put "@")]], LOWER(A3557)) &gt; 0, TRUE, FALSE)</f>
        <v>0</v>
      </c>
      <c r="J3557" s="23"/>
      <c r="K3557" s="20"/>
      <c r="L3557" s="22" t="b">
        <v>0</v>
      </c>
      <c r="M3557" s="22" t="b">
        <v>0</v>
      </c>
      <c r="N3557" s="20"/>
      <c r="O3557" s="21" t="str">
        <f>IF(ISBLANK(Table1[[#This Row],[예약일(확정)]]),"",Table1[[#This Row],[예약일(확정)]]+7)</f>
        <v/>
      </c>
      <c r="P3557" s="20"/>
      <c r="Q3557" s="20"/>
      <c r="R3557" s="20"/>
      <c r="S3557" s="20"/>
      <c r="T3557" s="20"/>
      <c r="U3557" s="19"/>
    </row>
    <row r="3558" spans="1:21" ht="17">
      <c r="A3558" s="18" t="s">
        <v>650</v>
      </c>
      <c r="B3558" s="17" t="str">
        <f>"https://www.instagram.com/"&amp;A3558</f>
        <v>https://www.instagram.com/davichiiz</v>
      </c>
      <c r="C3558" s="16"/>
      <c r="D3558" s="15" t="s">
        <v>269</v>
      </c>
      <c r="E3558" s="11" t="str">
        <f ca="1">IF(AND(J3558&lt;&gt;"", O3558&lt;&gt;"", TODAY() &gt; O3558, N3558=""), "포스팅 지연",
IF(N3558&lt;&gt;"", "포스팅 완료",
IF(M3558=TRUE, "시술 완료",
IF(L3558=TRUE, "콘텐츠 가이드 전송",
IF(NOT(ISBLANK(J3558)), "예약 확정",
IF(I3558=TRUE, "구글폼 회신",
IF(H3558=TRUE, "구글폼 전송",
IF(G3558=TRUE, "거절",
IF(F3558=TRUE, "회신 수신",
"태핑 완료 회신대기")))))
))))</f>
        <v>태핑 완료 회신대기</v>
      </c>
      <c r="F3558" s="13" t="b">
        <v>0</v>
      </c>
      <c r="G3558" s="13" t="b">
        <v>0</v>
      </c>
      <c r="H3558" s="13" t="b">
        <v>0</v>
      </c>
      <c r="I3558" s="13" t="b">
        <f>IF(COUNTIF([1]!Form_Responses1[[#All],[Instagram account
(ex. idenel_official - Do not put "@")]], LOWER(A3558)) &gt; 0, TRUE, FALSE)</f>
        <v>0</v>
      </c>
      <c r="J3558" s="14"/>
      <c r="K3558" s="11"/>
      <c r="L3558" s="13" t="b">
        <v>0</v>
      </c>
      <c r="M3558" s="13" t="b">
        <v>0</v>
      </c>
      <c r="N3558" s="11"/>
      <c r="O3558" s="12" t="str">
        <f>IF(ISBLANK(Table1[[#This Row],[예약일(확정)]]),"",Table1[[#This Row],[예약일(확정)]]+7)</f>
        <v/>
      </c>
      <c r="P3558" s="11"/>
      <c r="Q3558" s="11"/>
      <c r="R3558" s="11"/>
      <c r="S3558" s="11"/>
      <c r="T3558" s="11"/>
      <c r="U3558" s="10"/>
    </row>
    <row r="3559" spans="1:21" ht="17">
      <c r="A3559" s="27" t="s">
        <v>649</v>
      </c>
      <c r="B3559" s="26" t="str">
        <f>"https://www.instagram.com/"&amp;A3559</f>
        <v>https://www.instagram.com/belleminwooka_2</v>
      </c>
      <c r="C3559" s="25"/>
      <c r="D3559" s="24" t="s">
        <v>269</v>
      </c>
      <c r="E3559" s="20" t="str">
        <f ca="1">IF(AND(J3559&lt;&gt;"", O3559&lt;&gt;"", TODAY() &gt; O3559, N3559=""), "포스팅 지연",
IF(N3559&lt;&gt;"", "포스팅 완료",
IF(M3559=TRUE, "시술 완료",
IF(L3559=TRUE, "콘텐츠 가이드 전송",
IF(NOT(ISBLANK(J3559)), "예약 확정",
IF(I3559=TRUE, "구글폼 회신",
IF(H3559=TRUE, "구글폼 전송",
IF(G3559=TRUE, "거절",
IF(F3559=TRUE, "회신 수신",
"태핑 완료 회신대기")))))
))))</f>
        <v>태핑 완료 회신대기</v>
      </c>
      <c r="F3559" s="22" t="b">
        <v>0</v>
      </c>
      <c r="G3559" s="22" t="b">
        <v>0</v>
      </c>
      <c r="H3559" s="22" t="b">
        <v>0</v>
      </c>
      <c r="I3559" s="22" t="b">
        <f>IF(COUNTIF([1]!Form_Responses1[[#All],[Instagram account
(ex. idenel_official - Do not put "@")]], LOWER(A3559)) &gt; 0, TRUE, FALSE)</f>
        <v>0</v>
      </c>
      <c r="J3559" s="23"/>
      <c r="K3559" s="20"/>
      <c r="L3559" s="22" t="b">
        <v>0</v>
      </c>
      <c r="M3559" s="22" t="b">
        <v>0</v>
      </c>
      <c r="N3559" s="20"/>
      <c r="O3559" s="21" t="str">
        <f>IF(ISBLANK(Table1[[#This Row],[예약일(확정)]]),"",Table1[[#This Row],[예약일(확정)]]+7)</f>
        <v/>
      </c>
      <c r="P3559" s="20"/>
      <c r="Q3559" s="20"/>
      <c r="R3559" s="20"/>
      <c r="S3559" s="20"/>
      <c r="T3559" s="20"/>
      <c r="U3559" s="19"/>
    </row>
    <row r="3560" spans="1:21" ht="17">
      <c r="A3560" s="18" t="s">
        <v>648</v>
      </c>
      <c r="B3560" s="17" t="str">
        <f>"https://www.instagram.com/"&amp;A3560</f>
        <v>https://www.instagram.com/bo.boowww</v>
      </c>
      <c r="C3560" s="16"/>
      <c r="D3560" s="15" t="s">
        <v>269</v>
      </c>
      <c r="E3560" s="11" t="str">
        <f ca="1">IF(AND(J3560&lt;&gt;"", O3560&lt;&gt;"", TODAY() &gt; O3560, N3560=""), "포스팅 지연",
IF(N3560&lt;&gt;"", "포스팅 완료",
IF(M3560=TRUE, "시술 완료",
IF(L3560=TRUE, "콘텐츠 가이드 전송",
IF(NOT(ISBLANK(J3560)), "예약 확정",
IF(I3560=TRUE, "구글폼 회신",
IF(H3560=TRUE, "구글폼 전송",
IF(G3560=TRUE, "거절",
IF(F3560=TRUE, "회신 수신",
"태핑 완료 회신대기")))))
))))</f>
        <v>콘텐츠 가이드 전송</v>
      </c>
      <c r="F3560" s="13" t="b">
        <v>1</v>
      </c>
      <c r="G3560" s="13" t="b">
        <v>0</v>
      </c>
      <c r="H3560" s="13" t="b">
        <v>1</v>
      </c>
      <c r="I3560" s="13" t="b">
        <f>IF(COUNTIF([1]!Form_Responses1[[#All],[Instagram account
(ex. idenel_official - Do not put "@")]], LOWER(A3560)) &gt; 0, TRUE, FALSE)</f>
        <v>0</v>
      </c>
      <c r="J3560" s="14">
        <v>45915.583333333336</v>
      </c>
      <c r="K3560" s="11" t="s">
        <v>339</v>
      </c>
      <c r="L3560" s="13" t="b">
        <v>1</v>
      </c>
      <c r="M3560" s="13" t="b">
        <v>0</v>
      </c>
      <c r="N3560" s="11"/>
      <c r="O3560" s="12">
        <f>IF(ISBLANK(Table1[[#This Row],[예약일(확정)]]),"",Table1[[#This Row],[예약일(확정)]]+7)</f>
        <v>45922.583333333336</v>
      </c>
      <c r="P3560" s="11" t="s">
        <v>0</v>
      </c>
      <c r="Q3560" s="11"/>
      <c r="R3560" s="11"/>
      <c r="S3560" s="11"/>
      <c r="T3560" s="11"/>
      <c r="U3560" s="10"/>
    </row>
    <row r="3561" spans="1:21" ht="17">
      <c r="A3561" s="27" t="s">
        <v>647</v>
      </c>
      <c r="B3561" s="26" t="str">
        <f>"https://www.instagram.com/"&amp;A3561</f>
        <v>https://www.instagram.com/ae_nasuda</v>
      </c>
      <c r="C3561" s="25"/>
      <c r="D3561" s="24" t="s">
        <v>269</v>
      </c>
      <c r="E3561" s="20" t="str">
        <f ca="1">IF(AND(J3561&lt;&gt;"", O3561&lt;&gt;"", TODAY() &gt; O3561, N3561=""), "포스팅 지연",
IF(N3561&lt;&gt;"", "포스팅 완료",
IF(M3561=TRUE, "시술 완료",
IF(L3561=TRUE, "콘텐츠 가이드 전송",
IF(NOT(ISBLANK(J3561)), "예약 확정",
IF(I3561=TRUE, "구글폼 회신",
IF(H3561=TRUE, "구글폼 전송",
IF(G3561=TRUE, "거절",
IF(F3561=TRUE, "회신 수신",
"태핑 완료 회신대기")))))
))))</f>
        <v>태핑 완료 회신대기</v>
      </c>
      <c r="F3561" s="22" t="b">
        <v>0</v>
      </c>
      <c r="G3561" s="22" t="b">
        <v>0</v>
      </c>
      <c r="H3561" s="22" t="b">
        <v>0</v>
      </c>
      <c r="I3561" s="22" t="b">
        <f>IF(COUNTIF([1]!Form_Responses1[[#All],[Instagram account
(ex. idenel_official - Do not put "@")]], LOWER(A3561)) &gt; 0, TRUE, FALSE)</f>
        <v>0</v>
      </c>
      <c r="J3561" s="23"/>
      <c r="K3561" s="20"/>
      <c r="L3561" s="22" t="b">
        <v>0</v>
      </c>
      <c r="M3561" s="22" t="b">
        <v>0</v>
      </c>
      <c r="N3561" s="20"/>
      <c r="O3561" s="21" t="str">
        <f>IF(ISBLANK(Table1[[#This Row],[예약일(확정)]]),"",Table1[[#This Row],[예약일(확정)]]+7)</f>
        <v/>
      </c>
      <c r="P3561" s="20"/>
      <c r="Q3561" s="20"/>
      <c r="R3561" s="20"/>
      <c r="S3561" s="20"/>
      <c r="T3561" s="20"/>
      <c r="U3561" s="19"/>
    </row>
    <row r="3562" spans="1:21" ht="17">
      <c r="A3562" s="18" t="s">
        <v>646</v>
      </c>
      <c r="B3562" s="17" t="str">
        <f>"https://www.instagram.com/"&amp;A3562</f>
        <v>https://www.instagram.com/airrlikaa</v>
      </c>
      <c r="C3562" s="16"/>
      <c r="D3562" s="15" t="s">
        <v>269</v>
      </c>
      <c r="E3562" s="11" t="str">
        <f ca="1">IF(AND(J3562&lt;&gt;"", O3562&lt;&gt;"", TODAY() &gt; O3562, N3562=""), "포스팅 지연",
IF(N3562&lt;&gt;"", "포스팅 완료",
IF(M3562=TRUE, "시술 완료",
IF(L3562=TRUE, "콘텐츠 가이드 전송",
IF(NOT(ISBLANK(J3562)), "예약 확정",
IF(I3562=TRUE, "구글폼 회신",
IF(H3562=TRUE, "구글폼 전송",
IF(G3562=TRUE, "거절",
IF(F3562=TRUE, "회신 수신",
"태핑 완료 회신대기")))))
))))</f>
        <v>태핑 완료 회신대기</v>
      </c>
      <c r="F3562" s="13" t="b">
        <v>0</v>
      </c>
      <c r="G3562" s="13" t="b">
        <v>0</v>
      </c>
      <c r="H3562" s="13" t="b">
        <v>0</v>
      </c>
      <c r="I3562" s="13" t="b">
        <f>IF(COUNTIF([1]!Form_Responses1[[#All],[Instagram account
(ex. idenel_official - Do not put "@")]], LOWER(A3562)) &gt; 0, TRUE, FALSE)</f>
        <v>0</v>
      </c>
      <c r="J3562" s="14"/>
      <c r="K3562" s="11"/>
      <c r="L3562" s="13" t="b">
        <v>0</v>
      </c>
      <c r="M3562" s="13" t="b">
        <v>0</v>
      </c>
      <c r="N3562" s="11"/>
      <c r="O3562" s="12" t="str">
        <f>IF(ISBLANK(Table1[[#This Row],[예약일(확정)]]),"",Table1[[#This Row],[예약일(확정)]]+7)</f>
        <v/>
      </c>
      <c r="P3562" s="11"/>
      <c r="Q3562" s="11"/>
      <c r="R3562" s="11"/>
      <c r="S3562" s="11"/>
      <c r="T3562" s="11"/>
      <c r="U3562" s="10"/>
    </row>
    <row r="3563" spans="1:21" ht="17">
      <c r="A3563" s="27" t="s">
        <v>645</v>
      </c>
      <c r="B3563" s="26" t="str">
        <f>"https://www.instagram.com/"&amp;A3563</f>
        <v>https://www.instagram.com/oatsmalldog</v>
      </c>
      <c r="C3563" s="25"/>
      <c r="D3563" s="24" t="s">
        <v>269</v>
      </c>
      <c r="E3563" s="20" t="str">
        <f ca="1">IF(AND(J3563&lt;&gt;"", O3563&lt;&gt;"", TODAY() &gt; O3563, N3563=""), "포스팅 지연",
IF(N3563&lt;&gt;"", "포스팅 완료",
IF(M3563=TRUE, "시술 완료",
IF(L3563=TRUE, "콘텐츠 가이드 전송",
IF(NOT(ISBLANK(J3563)), "예약 확정",
IF(I3563=TRUE, "구글폼 회신",
IF(H3563=TRUE, "구글폼 전송",
IF(G3563=TRUE, "거절",
IF(F3563=TRUE, "회신 수신",
"태핑 완료 회신대기")))))
))))</f>
        <v>회신 수신</v>
      </c>
      <c r="F3563" s="22" t="b">
        <v>1</v>
      </c>
      <c r="G3563" s="22" t="b">
        <v>0</v>
      </c>
      <c r="H3563" s="22" t="b">
        <v>0</v>
      </c>
      <c r="I3563" s="22" t="b">
        <f>IF(COUNTIF([1]!Form_Responses1[[#All],[Instagram account
(ex. idenel_official - Do not put "@")]], LOWER(A3563)) &gt; 0, TRUE, FALSE)</f>
        <v>0</v>
      </c>
      <c r="J3563" s="23"/>
      <c r="K3563" s="20"/>
      <c r="L3563" s="22" t="b">
        <v>0</v>
      </c>
      <c r="M3563" s="22" t="b">
        <v>0</v>
      </c>
      <c r="N3563" s="20"/>
      <c r="O3563" s="21" t="str">
        <f>IF(ISBLANK(Table1[[#This Row],[예약일(확정)]]),"",Table1[[#This Row],[예약일(확정)]]+7)</f>
        <v/>
      </c>
      <c r="P3563" s="20"/>
      <c r="Q3563" s="20"/>
      <c r="R3563" s="20"/>
      <c r="S3563" s="20"/>
      <c r="T3563" s="20"/>
      <c r="U3563" s="19"/>
    </row>
    <row r="3564" spans="1:21" ht="17">
      <c r="A3564" s="18" t="s">
        <v>644</v>
      </c>
      <c r="B3564" s="17" t="str">
        <f>"https://www.instagram.com/"&amp;A3564</f>
        <v>https://www.instagram.com/sarunnapat</v>
      </c>
      <c r="C3564" s="16"/>
      <c r="D3564" s="15" t="s">
        <v>269</v>
      </c>
      <c r="E3564" s="11" t="str">
        <f ca="1">IF(AND(J3564&lt;&gt;"", O3564&lt;&gt;"", TODAY() &gt; O3564, N3564=""), "포스팅 지연",
IF(N3564&lt;&gt;"", "포스팅 완료",
IF(M3564=TRUE, "시술 완료",
IF(L3564=TRUE, "콘텐츠 가이드 전송",
IF(NOT(ISBLANK(J3564)), "예약 확정",
IF(I3564=TRUE, "구글폼 회신",
IF(H3564=TRUE, "구글폼 전송",
IF(G3564=TRUE, "거절",
IF(F3564=TRUE, "회신 수신",
"태핑 완료 회신대기")))))
))))</f>
        <v>회신 수신</v>
      </c>
      <c r="F3564" s="13" t="b">
        <v>1</v>
      </c>
      <c r="G3564" s="13" t="b">
        <v>0</v>
      </c>
      <c r="H3564" s="13" t="b">
        <v>0</v>
      </c>
      <c r="I3564" s="13" t="b">
        <f>IF(COUNTIF([1]!Form_Responses1[[#All],[Instagram account
(ex. idenel_official - Do not put "@")]], LOWER(A3564)) &gt; 0, TRUE, FALSE)</f>
        <v>0</v>
      </c>
      <c r="J3564" s="14"/>
      <c r="K3564" s="11"/>
      <c r="L3564" s="13" t="b">
        <v>0</v>
      </c>
      <c r="M3564" s="13" t="b">
        <v>0</v>
      </c>
      <c r="N3564" s="11"/>
      <c r="O3564" s="12" t="str">
        <f>IF(ISBLANK(Table1[[#This Row],[예약일(확정)]]),"",Table1[[#This Row],[예약일(확정)]]+7)</f>
        <v/>
      </c>
      <c r="P3564" s="11"/>
      <c r="Q3564" s="11"/>
      <c r="R3564" s="11"/>
      <c r="S3564" s="11"/>
      <c r="T3564" s="11"/>
      <c r="U3564" s="10"/>
    </row>
    <row r="3565" spans="1:21" ht="17">
      <c r="A3565" s="27" t="s">
        <v>643</v>
      </c>
      <c r="B3565" s="26" t="str">
        <f>"https://www.instagram.com/"&amp;A3565</f>
        <v>https://www.instagram.com/chanyaaaw</v>
      </c>
      <c r="C3565" s="25"/>
      <c r="D3565" s="24" t="s">
        <v>269</v>
      </c>
      <c r="E3565" s="20" t="str">
        <f ca="1">IF(AND(J3565&lt;&gt;"", O3565&lt;&gt;"", TODAY() &gt; O3565, N3565=""), "포스팅 지연",
IF(N3565&lt;&gt;"", "포스팅 완료",
IF(M3565=TRUE, "시술 완료",
IF(L3565=TRUE, "콘텐츠 가이드 전송",
IF(NOT(ISBLANK(J3565)), "예약 확정",
IF(I3565=TRUE, "구글폼 회신",
IF(H3565=TRUE, "구글폼 전송",
IF(G3565=TRUE, "거절",
IF(F3565=TRUE, "회신 수신",
"태핑 완료 회신대기")))))
))))</f>
        <v>태핑 완료 회신대기</v>
      </c>
      <c r="F3565" s="22" t="b">
        <v>0</v>
      </c>
      <c r="G3565" s="22" t="b">
        <v>0</v>
      </c>
      <c r="H3565" s="22" t="b">
        <v>0</v>
      </c>
      <c r="I3565" s="22" t="b">
        <f>IF(COUNTIF([1]!Form_Responses1[[#All],[Instagram account
(ex. idenel_official - Do not put "@")]], LOWER(A3565)) &gt; 0, TRUE, FALSE)</f>
        <v>0</v>
      </c>
      <c r="J3565" s="23"/>
      <c r="K3565" s="20"/>
      <c r="L3565" s="22" t="b">
        <v>0</v>
      </c>
      <c r="M3565" s="22" t="b">
        <v>0</v>
      </c>
      <c r="N3565" s="20"/>
      <c r="O3565" s="21" t="str">
        <f>IF(ISBLANK(Table1[[#This Row],[예약일(확정)]]),"",Table1[[#This Row],[예약일(확정)]]+7)</f>
        <v/>
      </c>
      <c r="P3565" s="20"/>
      <c r="Q3565" s="20"/>
      <c r="R3565" s="20"/>
      <c r="S3565" s="20"/>
      <c r="T3565" s="20"/>
      <c r="U3565" s="19"/>
    </row>
    <row r="3566" spans="1:21" ht="17">
      <c r="A3566" s="18" t="s">
        <v>642</v>
      </c>
      <c r="B3566" s="17" t="str">
        <f>"https://www.instagram.com/"&amp;A3566</f>
        <v>https://www.instagram.com/kung_aurairuk</v>
      </c>
      <c r="C3566" s="16"/>
      <c r="D3566" s="15" t="s">
        <v>269</v>
      </c>
      <c r="E3566" s="11" t="str">
        <f ca="1">IF(AND(J3566&lt;&gt;"", O3566&lt;&gt;"", TODAY() &gt; O3566, N3566=""), "포스팅 지연",
IF(N3566&lt;&gt;"", "포스팅 완료",
IF(M3566=TRUE, "시술 완료",
IF(L3566=TRUE, "콘텐츠 가이드 전송",
IF(NOT(ISBLANK(J3566)), "예약 확정",
IF(I3566=TRUE, "구글폼 회신",
IF(H3566=TRUE, "구글폼 전송",
IF(G3566=TRUE, "거절",
IF(F3566=TRUE, "회신 수신",
"태핑 완료 회신대기")))))
))))</f>
        <v>태핑 완료 회신대기</v>
      </c>
      <c r="F3566" s="13" t="b">
        <v>0</v>
      </c>
      <c r="G3566" s="13" t="b">
        <v>0</v>
      </c>
      <c r="H3566" s="13" t="b">
        <v>0</v>
      </c>
      <c r="I3566" s="13" t="b">
        <f>IF(COUNTIF([1]!Form_Responses1[[#All],[Instagram account
(ex. idenel_official - Do not put "@")]], LOWER(A3566)) &gt; 0, TRUE, FALSE)</f>
        <v>0</v>
      </c>
      <c r="J3566" s="14"/>
      <c r="K3566" s="11"/>
      <c r="L3566" s="13" t="b">
        <v>0</v>
      </c>
      <c r="M3566" s="13" t="b">
        <v>0</v>
      </c>
      <c r="N3566" s="11"/>
      <c r="O3566" s="12" t="str">
        <f>IF(ISBLANK(Table1[[#This Row],[예약일(확정)]]),"",Table1[[#This Row],[예약일(확정)]]+7)</f>
        <v/>
      </c>
      <c r="P3566" s="11"/>
      <c r="Q3566" s="11"/>
      <c r="R3566" s="11"/>
      <c r="S3566" s="11"/>
      <c r="T3566" s="11"/>
      <c r="U3566" s="10"/>
    </row>
    <row r="3567" spans="1:21" ht="17">
      <c r="A3567" s="27" t="s">
        <v>641</v>
      </c>
      <c r="B3567" s="26" t="str">
        <f>"https://www.instagram.com/"&amp;A3567</f>
        <v>https://www.instagram.com/i.amgaeun</v>
      </c>
      <c r="C3567" s="25"/>
      <c r="D3567" s="24" t="s">
        <v>269</v>
      </c>
      <c r="E3567" s="20" t="str">
        <f ca="1">IF(AND(J3567&lt;&gt;"", O3567&lt;&gt;"", TODAY() &gt; O3567, N3567=""), "포스팅 지연",
IF(N3567&lt;&gt;"", "포스팅 완료",
IF(M3567=TRUE, "시술 완료",
IF(L3567=TRUE, "콘텐츠 가이드 전송",
IF(NOT(ISBLANK(J3567)), "예약 확정",
IF(I3567=TRUE, "구글폼 회신",
IF(H3567=TRUE, "구글폼 전송",
IF(G3567=TRUE, "거절",
IF(F3567=TRUE, "회신 수신",
"태핑 완료 회신대기")))))
))))</f>
        <v>태핑 완료 회신대기</v>
      </c>
      <c r="F3567" s="22" t="b">
        <v>0</v>
      </c>
      <c r="G3567" s="22" t="b">
        <v>0</v>
      </c>
      <c r="H3567" s="22" t="b">
        <v>0</v>
      </c>
      <c r="I3567" s="22" t="b">
        <f>IF(COUNTIF([1]!Form_Responses1[[#All],[Instagram account
(ex. idenel_official - Do not put "@")]], LOWER(A3567)) &gt; 0, TRUE, FALSE)</f>
        <v>0</v>
      </c>
      <c r="J3567" s="23"/>
      <c r="K3567" s="20"/>
      <c r="L3567" s="22" t="b">
        <v>0</v>
      </c>
      <c r="M3567" s="22" t="b">
        <v>0</v>
      </c>
      <c r="N3567" s="20"/>
      <c r="O3567" s="21" t="str">
        <f>IF(ISBLANK(Table1[[#This Row],[예약일(확정)]]),"",Table1[[#This Row],[예약일(확정)]]+7)</f>
        <v/>
      </c>
      <c r="P3567" s="20"/>
      <c r="Q3567" s="20"/>
      <c r="R3567" s="20"/>
      <c r="S3567" s="20"/>
      <c r="T3567" s="20"/>
      <c r="U3567" s="19"/>
    </row>
    <row r="3568" spans="1:21" ht="17">
      <c r="A3568" s="18" t="s">
        <v>640</v>
      </c>
      <c r="B3568" s="17" t="str">
        <f>"https://www.instagram.com/"&amp;A3568</f>
        <v>https://www.instagram.com/birth.gajaseni</v>
      </c>
      <c r="C3568" s="16"/>
      <c r="D3568" s="15" t="s">
        <v>269</v>
      </c>
      <c r="E3568" s="11" t="str">
        <f ca="1">IF(AND(J3568&lt;&gt;"", O3568&lt;&gt;"", TODAY() &gt; O3568, N3568=""), "포스팅 지연",
IF(N3568&lt;&gt;"", "포스팅 완료",
IF(M3568=TRUE, "시술 완료",
IF(L3568=TRUE, "콘텐츠 가이드 전송",
IF(NOT(ISBLANK(J3568)), "예약 확정",
IF(I3568=TRUE, "구글폼 회신",
IF(H3568=TRUE, "구글폼 전송",
IF(G3568=TRUE, "거절",
IF(F3568=TRUE, "회신 수신",
"태핑 완료 회신대기")))))
))))</f>
        <v>태핑 완료 회신대기</v>
      </c>
      <c r="F3568" s="13" t="b">
        <v>0</v>
      </c>
      <c r="G3568" s="13" t="b">
        <v>0</v>
      </c>
      <c r="H3568" s="13" t="b">
        <v>0</v>
      </c>
      <c r="I3568" s="13" t="b">
        <f>IF(COUNTIF([1]!Form_Responses1[[#All],[Instagram account
(ex. idenel_official - Do not put "@")]], LOWER(A3568)) &gt; 0, TRUE, FALSE)</f>
        <v>0</v>
      </c>
      <c r="J3568" s="14"/>
      <c r="K3568" s="11"/>
      <c r="L3568" s="13" t="b">
        <v>0</v>
      </c>
      <c r="M3568" s="13" t="b">
        <v>0</v>
      </c>
      <c r="N3568" s="11"/>
      <c r="O3568" s="12" t="str">
        <f>IF(ISBLANK(Table1[[#This Row],[예약일(확정)]]),"",Table1[[#This Row],[예약일(확정)]]+7)</f>
        <v/>
      </c>
      <c r="P3568" s="11"/>
      <c r="Q3568" s="11"/>
      <c r="R3568" s="11"/>
      <c r="S3568" s="11"/>
      <c r="T3568" s="11"/>
      <c r="U3568" s="10"/>
    </row>
    <row r="3569" spans="1:21" ht="17">
      <c r="A3569" s="27" t="s">
        <v>639</v>
      </c>
      <c r="B3569" s="26" t="str">
        <f>"https://www.instagram.com/"&amp;A3569</f>
        <v>https://www.instagram.com/mayapcy</v>
      </c>
      <c r="C3569" s="25"/>
      <c r="D3569" s="24" t="s">
        <v>269</v>
      </c>
      <c r="E3569" s="20" t="str">
        <f ca="1">IF(AND(J3569&lt;&gt;"", O3569&lt;&gt;"", TODAY() &gt; O3569, N3569=""), "포스팅 지연",
IF(N3569&lt;&gt;"", "포스팅 완료",
IF(M3569=TRUE, "시술 완료",
IF(L3569=TRUE, "콘텐츠 가이드 전송",
IF(NOT(ISBLANK(J3569)), "예약 확정",
IF(I3569=TRUE, "구글폼 회신",
IF(H3569=TRUE, "구글폼 전송",
IF(G3569=TRUE, "거절",
IF(F3569=TRUE, "회신 수신",
"태핑 완료 회신대기")))))
))))</f>
        <v>태핑 완료 회신대기</v>
      </c>
      <c r="F3569" s="22" t="b">
        <v>0</v>
      </c>
      <c r="G3569" s="22" t="b">
        <v>0</v>
      </c>
      <c r="H3569" s="22" t="b">
        <v>0</v>
      </c>
      <c r="I3569" s="22" t="b">
        <f>IF(COUNTIF([1]!Form_Responses1[[#All],[Instagram account
(ex. idenel_official - Do not put "@")]], LOWER(A3569)) &gt; 0, TRUE, FALSE)</f>
        <v>0</v>
      </c>
      <c r="J3569" s="23"/>
      <c r="K3569" s="20"/>
      <c r="L3569" s="22" t="b">
        <v>0</v>
      </c>
      <c r="M3569" s="22" t="b">
        <v>0</v>
      </c>
      <c r="N3569" s="20"/>
      <c r="O3569" s="21" t="str">
        <f>IF(ISBLANK(Table1[[#This Row],[예약일(확정)]]),"",Table1[[#This Row],[예약일(확정)]]+7)</f>
        <v/>
      </c>
      <c r="P3569" s="20"/>
      <c r="Q3569" s="20"/>
      <c r="R3569" s="20"/>
      <c r="S3569" s="20"/>
      <c r="T3569" s="20"/>
      <c r="U3569" s="19"/>
    </row>
    <row r="3570" spans="1:21" ht="17">
      <c r="A3570" s="18" t="s">
        <v>638</v>
      </c>
      <c r="B3570" s="17" t="str">
        <f>"https://www.instagram.com/"&amp;A3570</f>
        <v>https://www.instagram.com/dana_thetutor</v>
      </c>
      <c r="C3570" s="16"/>
      <c r="D3570" s="15" t="s">
        <v>269</v>
      </c>
      <c r="E3570" s="11" t="str">
        <f ca="1">IF(AND(J3570&lt;&gt;"", O3570&lt;&gt;"", TODAY() &gt; O3570, N3570=""), "포스팅 지연",
IF(N3570&lt;&gt;"", "포스팅 완료",
IF(M3570=TRUE, "시술 완료",
IF(L3570=TRUE, "콘텐츠 가이드 전송",
IF(NOT(ISBLANK(J3570)), "예약 확정",
IF(I3570=TRUE, "구글폼 회신",
IF(H3570=TRUE, "구글폼 전송",
IF(G3570=TRUE, "거절",
IF(F3570=TRUE, "회신 수신",
"태핑 완료 회신대기")))))
))))</f>
        <v>태핑 완료 회신대기</v>
      </c>
      <c r="F3570" s="13" t="b">
        <v>0</v>
      </c>
      <c r="G3570" s="13" t="b">
        <v>0</v>
      </c>
      <c r="H3570" s="13" t="b">
        <v>0</v>
      </c>
      <c r="I3570" s="13" t="b">
        <f>IF(COUNTIF([1]!Form_Responses1[[#All],[Instagram account
(ex. idenel_official - Do not put "@")]], LOWER(A3570)) &gt; 0, TRUE, FALSE)</f>
        <v>0</v>
      </c>
      <c r="J3570" s="14"/>
      <c r="K3570" s="11"/>
      <c r="L3570" s="13" t="b">
        <v>0</v>
      </c>
      <c r="M3570" s="13" t="b">
        <v>0</v>
      </c>
      <c r="N3570" s="11"/>
      <c r="O3570" s="12" t="str">
        <f>IF(ISBLANK(Table1[[#This Row],[예약일(확정)]]),"",Table1[[#This Row],[예약일(확정)]]+7)</f>
        <v/>
      </c>
      <c r="P3570" s="11"/>
      <c r="Q3570" s="11"/>
      <c r="R3570" s="11"/>
      <c r="S3570" s="11"/>
      <c r="T3570" s="11"/>
      <c r="U3570" s="10"/>
    </row>
    <row r="3571" spans="1:21" ht="17">
      <c r="A3571" s="27" t="s">
        <v>637</v>
      </c>
      <c r="B3571" s="26" t="str">
        <f>"https://www.instagram.com/"&amp;A3571</f>
        <v>https://www.instagram.com/melodyrinlita</v>
      </c>
      <c r="C3571" s="25"/>
      <c r="D3571" s="24" t="s">
        <v>269</v>
      </c>
      <c r="E3571" s="20" t="str">
        <f ca="1">IF(AND(J3571&lt;&gt;"", O3571&lt;&gt;"", TODAY() &gt; O3571, N3571=""), "포스팅 지연",
IF(N3571&lt;&gt;"", "포스팅 완료",
IF(M3571=TRUE, "시술 완료",
IF(L3571=TRUE, "콘텐츠 가이드 전송",
IF(NOT(ISBLANK(J3571)), "예약 확정",
IF(I3571=TRUE, "구글폼 회신",
IF(H3571=TRUE, "구글폼 전송",
IF(G3571=TRUE, "거절",
IF(F3571=TRUE, "회신 수신",
"태핑 완료 회신대기")))))
))))</f>
        <v>태핑 완료 회신대기</v>
      </c>
      <c r="F3571" s="22" t="b">
        <v>0</v>
      </c>
      <c r="G3571" s="22" t="b">
        <v>0</v>
      </c>
      <c r="H3571" s="22" t="b">
        <v>0</v>
      </c>
      <c r="I3571" s="22" t="b">
        <f>IF(COUNTIF([1]!Form_Responses1[[#All],[Instagram account
(ex. idenel_official - Do not put "@")]], LOWER(A3571)) &gt; 0, TRUE, FALSE)</f>
        <v>0</v>
      </c>
      <c r="J3571" s="23"/>
      <c r="K3571" s="20"/>
      <c r="L3571" s="22" t="b">
        <v>0</v>
      </c>
      <c r="M3571" s="22" t="b">
        <v>0</v>
      </c>
      <c r="N3571" s="20"/>
      <c r="O3571" s="21" t="str">
        <f>IF(ISBLANK(Table1[[#This Row],[예약일(확정)]]),"",Table1[[#This Row],[예약일(확정)]]+7)</f>
        <v/>
      </c>
      <c r="P3571" s="20"/>
      <c r="Q3571" s="20"/>
      <c r="R3571" s="20"/>
      <c r="S3571" s="20"/>
      <c r="T3571" s="20"/>
      <c r="U3571" s="19"/>
    </row>
    <row r="3572" spans="1:21" ht="17">
      <c r="A3572" s="18" t="s">
        <v>636</v>
      </c>
      <c r="B3572" s="17" t="str">
        <f>"https://www.instagram.com/"&amp;A3572</f>
        <v>https://www.instagram.com/punchsiwa</v>
      </c>
      <c r="C3572" s="16"/>
      <c r="D3572" s="15" t="s">
        <v>269</v>
      </c>
      <c r="E3572" s="11" t="str">
        <f ca="1">IF(AND(J3572&lt;&gt;"", O3572&lt;&gt;"", TODAY() &gt; O3572, N3572=""), "포스팅 지연",
IF(N3572&lt;&gt;"", "포스팅 완료",
IF(M3572=TRUE, "시술 완료",
IF(L3572=TRUE, "콘텐츠 가이드 전송",
IF(NOT(ISBLANK(J3572)), "예약 확정",
IF(I3572=TRUE, "구글폼 회신",
IF(H3572=TRUE, "구글폼 전송",
IF(G3572=TRUE, "거절",
IF(F3572=TRUE, "회신 수신",
"태핑 완료 회신대기")))))
))))</f>
        <v>태핑 완료 회신대기</v>
      </c>
      <c r="F3572" s="13" t="b">
        <v>0</v>
      </c>
      <c r="G3572" s="13" t="b">
        <v>0</v>
      </c>
      <c r="H3572" s="13" t="b">
        <v>0</v>
      </c>
      <c r="I3572" s="13" t="b">
        <f>IF(COUNTIF([1]!Form_Responses1[[#All],[Instagram account
(ex. idenel_official - Do not put "@")]], LOWER(A3572)) &gt; 0, TRUE, FALSE)</f>
        <v>0</v>
      </c>
      <c r="J3572" s="14"/>
      <c r="K3572" s="11"/>
      <c r="L3572" s="13" t="b">
        <v>0</v>
      </c>
      <c r="M3572" s="13" t="b">
        <v>0</v>
      </c>
      <c r="N3572" s="11"/>
      <c r="O3572" s="12" t="str">
        <f>IF(ISBLANK(Table1[[#This Row],[예약일(확정)]]),"",Table1[[#This Row],[예약일(확정)]]+7)</f>
        <v/>
      </c>
      <c r="P3572" s="11"/>
      <c r="Q3572" s="11"/>
      <c r="R3572" s="11"/>
      <c r="S3572" s="11"/>
      <c r="T3572" s="11"/>
      <c r="U3572" s="10"/>
    </row>
    <row r="3573" spans="1:21" ht="17">
      <c r="A3573" s="27" t="s">
        <v>635</v>
      </c>
      <c r="B3573" s="26" t="str">
        <f>"https://www.instagram.com/"&amp;A3573</f>
        <v>https://www.instagram.com/musicnirinya</v>
      </c>
      <c r="C3573" s="25"/>
      <c r="D3573" s="24" t="s">
        <v>269</v>
      </c>
      <c r="E3573" s="20" t="str">
        <f ca="1">IF(AND(J3573&lt;&gt;"", O3573&lt;&gt;"", TODAY() &gt; O3573, N3573=""), "포스팅 지연",
IF(N3573&lt;&gt;"", "포스팅 완료",
IF(M3573=TRUE, "시술 완료",
IF(L3573=TRUE, "콘텐츠 가이드 전송",
IF(NOT(ISBLANK(J3573)), "예약 확정",
IF(I3573=TRUE, "구글폼 회신",
IF(H3573=TRUE, "구글폼 전송",
IF(G3573=TRUE, "거절",
IF(F3573=TRUE, "회신 수신",
"태핑 완료 회신대기")))))
))))</f>
        <v>태핑 완료 회신대기</v>
      </c>
      <c r="F3573" s="22" t="b">
        <v>0</v>
      </c>
      <c r="G3573" s="22" t="b">
        <v>0</v>
      </c>
      <c r="H3573" s="22" t="b">
        <v>0</v>
      </c>
      <c r="I3573" s="22" t="b">
        <f>IF(COUNTIF([1]!Form_Responses1[[#All],[Instagram account
(ex. idenel_official - Do not put "@")]], LOWER(A3573)) &gt; 0, TRUE, FALSE)</f>
        <v>0</v>
      </c>
      <c r="J3573" s="23"/>
      <c r="K3573" s="20"/>
      <c r="L3573" s="22" t="b">
        <v>0</v>
      </c>
      <c r="M3573" s="22" t="b">
        <v>0</v>
      </c>
      <c r="N3573" s="20"/>
      <c r="O3573" s="21" t="str">
        <f>IF(ISBLANK(Table1[[#This Row],[예약일(확정)]]),"",Table1[[#This Row],[예약일(확정)]]+7)</f>
        <v/>
      </c>
      <c r="P3573" s="20"/>
      <c r="Q3573" s="20"/>
      <c r="R3573" s="20"/>
      <c r="S3573" s="20"/>
      <c r="T3573" s="20"/>
      <c r="U3573" s="19"/>
    </row>
    <row r="3574" spans="1:21" ht="17">
      <c r="A3574" s="18" t="s">
        <v>634</v>
      </c>
      <c r="B3574" s="17" t="str">
        <f>"https://www.instagram.com/"&amp;A3574</f>
        <v>https://www.instagram.com/namicarolz</v>
      </c>
      <c r="C3574" s="16"/>
      <c r="D3574" s="15" t="s">
        <v>269</v>
      </c>
      <c r="E3574" s="11" t="str">
        <f ca="1">IF(AND(J3574&lt;&gt;"", O3574&lt;&gt;"", TODAY() &gt; O3574, N3574=""), "포스팅 지연",
IF(N3574&lt;&gt;"", "포스팅 완료",
IF(M3574=TRUE, "시술 완료",
IF(L3574=TRUE, "콘텐츠 가이드 전송",
IF(NOT(ISBLANK(J3574)), "예약 확정",
IF(I3574=TRUE, "구글폼 회신",
IF(H3574=TRUE, "구글폼 전송",
IF(G3574=TRUE, "거절",
IF(F3574=TRUE, "회신 수신",
"태핑 완료 회신대기")))))
))))</f>
        <v>태핑 완료 회신대기</v>
      </c>
      <c r="F3574" s="13" t="b">
        <v>0</v>
      </c>
      <c r="G3574" s="13" t="b">
        <v>0</v>
      </c>
      <c r="H3574" s="13" t="b">
        <v>0</v>
      </c>
      <c r="I3574" s="13" t="b">
        <f>IF(COUNTIF([1]!Form_Responses1[[#All],[Instagram account
(ex. idenel_official - Do not put "@")]], LOWER(A3574)) &gt; 0, TRUE, FALSE)</f>
        <v>0</v>
      </c>
      <c r="J3574" s="14"/>
      <c r="K3574" s="11"/>
      <c r="L3574" s="13" t="b">
        <v>0</v>
      </c>
      <c r="M3574" s="13" t="b">
        <v>0</v>
      </c>
      <c r="N3574" s="11"/>
      <c r="O3574" s="12" t="str">
        <f>IF(ISBLANK(Table1[[#This Row],[예약일(확정)]]),"",Table1[[#This Row],[예약일(확정)]]+7)</f>
        <v/>
      </c>
      <c r="P3574" s="11"/>
      <c r="Q3574" s="11"/>
      <c r="R3574" s="11"/>
      <c r="S3574" s="11"/>
      <c r="T3574" s="11"/>
      <c r="U3574" s="10"/>
    </row>
    <row r="3575" spans="1:21" ht="17">
      <c r="A3575" s="27" t="s">
        <v>633</v>
      </c>
      <c r="B3575" s="26" t="str">
        <f>"https://www.instagram.com/"&amp;A3575</f>
        <v>https://www.instagram.com/minnminnie</v>
      </c>
      <c r="C3575" s="25"/>
      <c r="D3575" s="24" t="s">
        <v>269</v>
      </c>
      <c r="E3575" s="20" t="str">
        <f ca="1">IF(AND(J3575&lt;&gt;"", O3575&lt;&gt;"", TODAY() &gt; O3575, N3575=""), "포스팅 지연",
IF(N3575&lt;&gt;"", "포스팅 완료",
IF(M3575=TRUE, "시술 완료",
IF(L3575=TRUE, "콘텐츠 가이드 전송",
IF(NOT(ISBLANK(J3575)), "예약 확정",
IF(I3575=TRUE, "구글폼 회신",
IF(H3575=TRUE, "구글폼 전송",
IF(G3575=TRUE, "거절",
IF(F3575=TRUE, "회신 수신",
"태핑 완료 회신대기")))))
))))</f>
        <v>콘텐츠 가이드 전송</v>
      </c>
      <c r="F3575" s="22" t="b">
        <v>1</v>
      </c>
      <c r="G3575" s="22" t="b">
        <v>0</v>
      </c>
      <c r="H3575" s="22" t="b">
        <v>1</v>
      </c>
      <c r="I3575" s="22" t="b">
        <f>IF(COUNTIF([1]!Form_Responses1[[#All],[Instagram account
(ex. idenel_official - Do not put "@")]], LOWER(A3575)) &gt; 0, TRUE, FALSE)</f>
        <v>0</v>
      </c>
      <c r="J3575" s="23">
        <v>45925.708333333336</v>
      </c>
      <c r="K3575" s="20" t="s">
        <v>111</v>
      </c>
      <c r="L3575" s="22" t="b">
        <v>1</v>
      </c>
      <c r="M3575" s="22" t="b">
        <v>0</v>
      </c>
      <c r="N3575" s="20"/>
      <c r="O3575" s="21">
        <f>IF(ISBLANK(Table1[[#This Row],[예약일(확정)]]),"",Table1[[#This Row],[예약일(확정)]]+7)</f>
        <v>45932.708333333336</v>
      </c>
      <c r="P3575" s="20" t="s">
        <v>0</v>
      </c>
      <c r="Q3575" s="20"/>
      <c r="R3575" s="20"/>
      <c r="S3575" s="20"/>
      <c r="T3575" s="20"/>
      <c r="U3575" s="19"/>
    </row>
    <row r="3576" spans="1:21" ht="17">
      <c r="A3576" s="18" t="s">
        <v>632</v>
      </c>
      <c r="B3576" s="17" t="str">
        <f>"https://www.instagram.com/"&amp;A3576</f>
        <v>https://www.instagram.com/fontw</v>
      </c>
      <c r="C3576" s="16"/>
      <c r="D3576" s="15" t="s">
        <v>269</v>
      </c>
      <c r="E3576" s="11" t="str">
        <f ca="1">IF(AND(J3576&lt;&gt;"", O3576&lt;&gt;"", TODAY() &gt; O3576, N3576=""), "포스팅 지연",
IF(N3576&lt;&gt;"", "포스팅 완료",
IF(M3576=TRUE, "시술 완료",
IF(L3576=TRUE, "콘텐츠 가이드 전송",
IF(NOT(ISBLANK(J3576)), "예약 확정",
IF(I3576=TRUE, "구글폼 회신",
IF(H3576=TRUE, "구글폼 전송",
IF(G3576=TRUE, "거절",
IF(F3576=TRUE, "회신 수신",
"태핑 완료 회신대기")))))
))))</f>
        <v>태핑 완료 회신대기</v>
      </c>
      <c r="F3576" s="13" t="b">
        <v>0</v>
      </c>
      <c r="G3576" s="13" t="b">
        <v>0</v>
      </c>
      <c r="H3576" s="13" t="b">
        <v>0</v>
      </c>
      <c r="I3576" s="13" t="b">
        <f>IF(COUNTIF([1]!Form_Responses1[[#All],[Instagram account
(ex. idenel_official - Do not put "@")]], LOWER(A3576)) &gt; 0, TRUE, FALSE)</f>
        <v>0</v>
      </c>
      <c r="J3576" s="14"/>
      <c r="K3576" s="11"/>
      <c r="L3576" s="13" t="b">
        <v>0</v>
      </c>
      <c r="M3576" s="13" t="b">
        <v>0</v>
      </c>
      <c r="N3576" s="11"/>
      <c r="O3576" s="12" t="str">
        <f>IF(ISBLANK(Table1[[#This Row],[예약일(확정)]]),"",Table1[[#This Row],[예약일(확정)]]+7)</f>
        <v/>
      </c>
      <c r="P3576" s="11"/>
      <c r="Q3576" s="11"/>
      <c r="R3576" s="11"/>
      <c r="S3576" s="11"/>
      <c r="T3576" s="11"/>
      <c r="U3576" s="10"/>
    </row>
    <row r="3577" spans="1:21" ht="17">
      <c r="A3577" s="27" t="s">
        <v>631</v>
      </c>
      <c r="B3577" s="26" t="str">
        <f>"https://www.instagram.com/"&amp;A3577</f>
        <v>https://www.instagram.com/tina_wantana</v>
      </c>
      <c r="C3577" s="25"/>
      <c r="D3577" s="24" t="s">
        <v>269</v>
      </c>
      <c r="E3577" s="20" t="str">
        <f ca="1">IF(AND(J3577&lt;&gt;"", O3577&lt;&gt;"", TODAY() &gt; O3577, N3577=""), "포스팅 지연",
IF(N3577&lt;&gt;"", "포스팅 완료",
IF(M3577=TRUE, "시술 완료",
IF(L3577=TRUE, "콘텐츠 가이드 전송",
IF(NOT(ISBLANK(J3577)), "예약 확정",
IF(I3577=TRUE, "구글폼 회신",
IF(H3577=TRUE, "구글폼 전송",
IF(G3577=TRUE, "거절",
IF(F3577=TRUE, "회신 수신",
"태핑 완료 회신대기")))))
))))</f>
        <v>회신 수신</v>
      </c>
      <c r="F3577" s="22" t="b">
        <v>1</v>
      </c>
      <c r="G3577" s="22" t="b">
        <v>0</v>
      </c>
      <c r="H3577" s="22" t="b">
        <v>0</v>
      </c>
      <c r="I3577" s="22" t="b">
        <f>IF(COUNTIF([1]!Form_Responses1[[#All],[Instagram account
(ex. idenel_official - Do not put "@")]], LOWER(A3577)) &gt; 0, TRUE, FALSE)</f>
        <v>0</v>
      </c>
      <c r="J3577" s="23"/>
      <c r="K3577" s="20"/>
      <c r="L3577" s="22" t="b">
        <v>0</v>
      </c>
      <c r="M3577" s="22" t="b">
        <v>0</v>
      </c>
      <c r="N3577" s="20"/>
      <c r="O3577" s="21" t="str">
        <f>IF(ISBLANK(Table1[[#This Row],[예약일(확정)]]),"",Table1[[#This Row],[예약일(확정)]]+7)</f>
        <v/>
      </c>
      <c r="P3577" s="20"/>
      <c r="Q3577" s="20"/>
      <c r="R3577" s="20"/>
      <c r="S3577" s="20"/>
      <c r="T3577" s="20"/>
      <c r="U3577" s="19"/>
    </row>
    <row r="3578" spans="1:21" ht="17">
      <c r="A3578" s="18" t="s">
        <v>630</v>
      </c>
      <c r="B3578" s="17" t="str">
        <f>"https://www.instagram.com/"&amp;A3578</f>
        <v>https://www.instagram.com/sriautta._.ad</v>
      </c>
      <c r="C3578" s="16"/>
      <c r="D3578" s="15" t="s">
        <v>269</v>
      </c>
      <c r="E3578" s="11" t="str">
        <f ca="1">IF(AND(J3578&lt;&gt;"", O3578&lt;&gt;"", TODAY() &gt; O3578, N3578=""), "포스팅 지연",
IF(N3578&lt;&gt;"", "포스팅 완료",
IF(M3578=TRUE, "시술 완료",
IF(L3578=TRUE, "콘텐츠 가이드 전송",
IF(NOT(ISBLANK(J3578)), "예약 확정",
IF(I3578=TRUE, "구글폼 회신",
IF(H3578=TRUE, "구글폼 전송",
IF(G3578=TRUE, "거절",
IF(F3578=TRUE, "회신 수신",
"태핑 완료 회신대기")))))
))))</f>
        <v>태핑 완료 회신대기</v>
      </c>
      <c r="F3578" s="13" t="b">
        <v>0</v>
      </c>
      <c r="G3578" s="13" t="b">
        <v>0</v>
      </c>
      <c r="H3578" s="13" t="b">
        <v>0</v>
      </c>
      <c r="I3578" s="13" t="b">
        <f>IF(COUNTIF([1]!Form_Responses1[[#All],[Instagram account
(ex. idenel_official - Do not put "@")]], LOWER(A3578)) &gt; 0, TRUE, FALSE)</f>
        <v>0</v>
      </c>
      <c r="J3578" s="14"/>
      <c r="K3578" s="11"/>
      <c r="L3578" s="13" t="b">
        <v>0</v>
      </c>
      <c r="M3578" s="13" t="b">
        <v>0</v>
      </c>
      <c r="N3578" s="11"/>
      <c r="O3578" s="12" t="str">
        <f>IF(ISBLANK(Table1[[#This Row],[예약일(확정)]]),"",Table1[[#This Row],[예약일(확정)]]+7)</f>
        <v/>
      </c>
      <c r="P3578" s="11"/>
      <c r="Q3578" s="11"/>
      <c r="R3578" s="11"/>
      <c r="S3578" s="11"/>
      <c r="T3578" s="11"/>
      <c r="U3578" s="10"/>
    </row>
    <row r="3579" spans="1:21" ht="17">
      <c r="A3579" s="27" t="s">
        <v>629</v>
      </c>
      <c r="B3579" s="26" t="str">
        <f>"https://www.instagram.com/"&amp;A3579</f>
        <v>https://www.instagram.com/jyns_</v>
      </c>
      <c r="C3579" s="25"/>
      <c r="D3579" s="24" t="s">
        <v>269</v>
      </c>
      <c r="E3579" s="20" t="str">
        <f ca="1">IF(AND(J3579&lt;&gt;"", O3579&lt;&gt;"", TODAY() &gt; O3579, N3579=""), "포스팅 지연",
IF(N3579&lt;&gt;"", "포스팅 완료",
IF(M3579=TRUE, "시술 완료",
IF(L3579=TRUE, "콘텐츠 가이드 전송",
IF(NOT(ISBLANK(J3579)), "예약 확정",
IF(I3579=TRUE, "구글폼 회신",
IF(H3579=TRUE, "구글폼 전송",
IF(G3579=TRUE, "거절",
IF(F3579=TRUE, "회신 수신",
"태핑 완료 회신대기")))))
))))</f>
        <v>태핑 완료 회신대기</v>
      </c>
      <c r="F3579" s="22" t="b">
        <v>0</v>
      </c>
      <c r="G3579" s="22" t="b">
        <v>0</v>
      </c>
      <c r="H3579" s="22" t="b">
        <v>0</v>
      </c>
      <c r="I3579" s="22" t="b">
        <f>IF(COUNTIF([1]!Form_Responses1[[#All],[Instagram account
(ex. idenel_official - Do not put "@")]], LOWER(A3579)) &gt; 0, TRUE, FALSE)</f>
        <v>0</v>
      </c>
      <c r="J3579" s="23"/>
      <c r="K3579" s="20"/>
      <c r="L3579" s="22" t="b">
        <v>0</v>
      </c>
      <c r="M3579" s="22" t="b">
        <v>0</v>
      </c>
      <c r="N3579" s="20"/>
      <c r="O3579" s="21" t="str">
        <f>IF(ISBLANK(Table1[[#This Row],[예약일(확정)]]),"",Table1[[#This Row],[예약일(확정)]]+7)</f>
        <v/>
      </c>
      <c r="P3579" s="20"/>
      <c r="Q3579" s="20"/>
      <c r="R3579" s="20"/>
      <c r="S3579" s="20"/>
      <c r="T3579" s="20"/>
      <c r="U3579" s="19"/>
    </row>
    <row r="3580" spans="1:21" ht="17">
      <c r="A3580" s="18" t="s">
        <v>628</v>
      </c>
      <c r="B3580" s="17" t="str">
        <f>"https://www.instagram.com/"&amp;A3580</f>
        <v>https://www.instagram.com/kaethyx</v>
      </c>
      <c r="C3580" s="16"/>
      <c r="D3580" s="15" t="s">
        <v>269</v>
      </c>
      <c r="E3580" s="11" t="str">
        <f ca="1">IF(AND(J3580&lt;&gt;"", O3580&lt;&gt;"", TODAY() &gt; O3580, N3580=""), "포스팅 지연",
IF(N3580&lt;&gt;"", "포스팅 완료",
IF(M3580=TRUE, "시술 완료",
IF(L3580=TRUE, "콘텐츠 가이드 전송",
IF(NOT(ISBLANK(J3580)), "예약 확정",
IF(I3580=TRUE, "구글폼 회신",
IF(H3580=TRUE, "구글폼 전송",
IF(G3580=TRUE, "거절",
IF(F3580=TRUE, "회신 수신",
"태핑 완료 회신대기")))))
))))</f>
        <v>태핑 완료 회신대기</v>
      </c>
      <c r="F3580" s="13" t="b">
        <v>0</v>
      </c>
      <c r="G3580" s="13" t="b">
        <v>0</v>
      </c>
      <c r="H3580" s="13" t="b">
        <v>0</v>
      </c>
      <c r="I3580" s="13" t="b">
        <f>IF(COUNTIF([1]!Form_Responses1[[#All],[Instagram account
(ex. idenel_official - Do not put "@")]], LOWER(A3580)) &gt; 0, TRUE, FALSE)</f>
        <v>0</v>
      </c>
      <c r="J3580" s="14"/>
      <c r="K3580" s="11"/>
      <c r="L3580" s="13" t="b">
        <v>0</v>
      </c>
      <c r="M3580" s="13" t="b">
        <v>0</v>
      </c>
      <c r="N3580" s="11"/>
      <c r="O3580" s="12" t="str">
        <f>IF(ISBLANK(Table1[[#This Row],[예약일(확정)]]),"",Table1[[#This Row],[예약일(확정)]]+7)</f>
        <v/>
      </c>
      <c r="P3580" s="11"/>
      <c r="Q3580" s="11"/>
      <c r="R3580" s="11"/>
      <c r="S3580" s="11"/>
      <c r="T3580" s="11"/>
      <c r="U3580" s="10"/>
    </row>
    <row r="3581" spans="1:21" ht="17">
      <c r="A3581" s="27" t="s">
        <v>627</v>
      </c>
      <c r="B3581" s="26" t="str">
        <f>"https://www.instagram.com/"&amp;A3581</f>
        <v>https://www.instagram.com/meshi_________</v>
      </c>
      <c r="C3581" s="25"/>
      <c r="D3581" s="24" t="s">
        <v>269</v>
      </c>
      <c r="E3581" s="20" t="str">
        <f ca="1">IF(AND(J3581&lt;&gt;"", O3581&lt;&gt;"", TODAY() &gt; O3581, N3581=""), "포스팅 지연",
IF(N3581&lt;&gt;"", "포스팅 완료",
IF(M3581=TRUE, "시술 완료",
IF(L3581=TRUE, "콘텐츠 가이드 전송",
IF(NOT(ISBLANK(J3581)), "예약 확정",
IF(I3581=TRUE, "구글폼 회신",
IF(H3581=TRUE, "구글폼 전송",
IF(G3581=TRUE, "거절",
IF(F3581=TRUE, "회신 수신",
"태핑 완료 회신대기")))))
))))</f>
        <v>태핑 완료 회신대기</v>
      </c>
      <c r="F3581" s="22" t="b">
        <v>0</v>
      </c>
      <c r="G3581" s="22" t="b">
        <v>0</v>
      </c>
      <c r="H3581" s="22" t="b">
        <v>0</v>
      </c>
      <c r="I3581" s="22" t="b">
        <f>IF(COUNTIF([1]!Form_Responses1[[#All],[Instagram account
(ex. idenel_official - Do not put "@")]], LOWER(A3581)) &gt; 0, TRUE, FALSE)</f>
        <v>0</v>
      </c>
      <c r="J3581" s="23"/>
      <c r="K3581" s="20"/>
      <c r="L3581" s="22" t="b">
        <v>0</v>
      </c>
      <c r="M3581" s="22" t="b">
        <v>0</v>
      </c>
      <c r="N3581" s="20"/>
      <c r="O3581" s="21" t="str">
        <f>IF(ISBLANK(Table1[[#This Row],[예약일(확정)]]),"",Table1[[#This Row],[예약일(확정)]]+7)</f>
        <v/>
      </c>
      <c r="P3581" s="20"/>
      <c r="Q3581" s="20"/>
      <c r="R3581" s="20"/>
      <c r="S3581" s="20"/>
      <c r="T3581" s="20"/>
      <c r="U3581" s="19"/>
    </row>
    <row r="3582" spans="1:21" ht="17">
      <c r="A3582" s="18" t="s">
        <v>626</v>
      </c>
      <c r="B3582" s="17" t="str">
        <f>"https://www.instagram.com/"&amp;A3582</f>
        <v>https://www.instagram.com/riostagram_713</v>
      </c>
      <c r="C3582" s="16"/>
      <c r="D3582" s="15" t="s">
        <v>269</v>
      </c>
      <c r="E3582" s="11" t="str">
        <f ca="1">IF(AND(J3582&lt;&gt;"", O3582&lt;&gt;"", TODAY() &gt; O3582, N3582=""), "포스팅 지연",
IF(N3582&lt;&gt;"", "포스팅 완료",
IF(M3582=TRUE, "시술 완료",
IF(L3582=TRUE, "콘텐츠 가이드 전송",
IF(NOT(ISBLANK(J3582)), "예약 확정",
IF(I3582=TRUE, "구글폼 회신",
IF(H3582=TRUE, "구글폼 전송",
IF(G3582=TRUE, "거절",
IF(F3582=TRUE, "회신 수신",
"태핑 완료 회신대기")))))
))))</f>
        <v>회신 수신</v>
      </c>
      <c r="F3582" s="13" t="b">
        <v>1</v>
      </c>
      <c r="G3582" s="13" t="b">
        <v>0</v>
      </c>
      <c r="H3582" s="13" t="b">
        <v>0</v>
      </c>
      <c r="I3582" s="13" t="b">
        <f>IF(COUNTIF([1]!Form_Responses1[[#All],[Instagram account
(ex. idenel_official - Do not put "@")]], LOWER(A3582)) &gt; 0, TRUE, FALSE)</f>
        <v>0</v>
      </c>
      <c r="J3582" s="14"/>
      <c r="K3582" s="11"/>
      <c r="L3582" s="13" t="b">
        <v>0</v>
      </c>
      <c r="M3582" s="13" t="b">
        <v>0</v>
      </c>
      <c r="N3582" s="11"/>
      <c r="O3582" s="12" t="str">
        <f>IF(ISBLANK(Table1[[#This Row],[예약일(확정)]]),"",Table1[[#This Row],[예약일(확정)]]+7)</f>
        <v/>
      </c>
      <c r="P3582" s="11"/>
      <c r="Q3582" s="11"/>
      <c r="R3582" s="11"/>
      <c r="S3582" s="11"/>
      <c r="T3582" s="11"/>
      <c r="U3582" s="10"/>
    </row>
    <row r="3583" spans="1:21" ht="17">
      <c r="A3583" s="27" t="s">
        <v>625</v>
      </c>
      <c r="B3583" s="26" t="str">
        <f>"https://www.instagram.com/"&amp;A3583</f>
        <v>https://www.instagram.com/li_li_li_lie</v>
      </c>
      <c r="C3583" s="25"/>
      <c r="D3583" s="24" t="s">
        <v>269</v>
      </c>
      <c r="E3583" s="20" t="str">
        <f ca="1">IF(AND(J3583&lt;&gt;"", O3583&lt;&gt;"", TODAY() &gt; O3583, N3583=""), "포스팅 지연",
IF(N3583&lt;&gt;"", "포스팅 완료",
IF(M3583=TRUE, "시술 완료",
IF(L3583=TRUE, "콘텐츠 가이드 전송",
IF(NOT(ISBLANK(J3583)), "예약 확정",
IF(I3583=TRUE, "구글폼 회신",
IF(H3583=TRUE, "구글폼 전송",
IF(G3583=TRUE, "거절",
IF(F3583=TRUE, "회신 수신",
"태핑 완료 회신대기")))))
))))</f>
        <v>회신 수신</v>
      </c>
      <c r="F3583" s="22" t="b">
        <v>1</v>
      </c>
      <c r="G3583" s="22" t="b">
        <v>0</v>
      </c>
      <c r="H3583" s="22" t="b">
        <v>0</v>
      </c>
      <c r="I3583" s="22" t="b">
        <f>IF(COUNTIF([1]!Form_Responses1[[#All],[Instagram account
(ex. idenel_official - Do not put "@")]], LOWER(A3583)) &gt; 0, TRUE, FALSE)</f>
        <v>0</v>
      </c>
      <c r="J3583" s="23"/>
      <c r="K3583" s="20"/>
      <c r="L3583" s="22" t="b">
        <v>0</v>
      </c>
      <c r="M3583" s="22" t="b">
        <v>0</v>
      </c>
      <c r="N3583" s="20"/>
      <c r="O3583" s="21" t="str">
        <f>IF(ISBLANK(Table1[[#This Row],[예약일(확정)]]),"",Table1[[#This Row],[예약일(확정)]]+7)</f>
        <v/>
      </c>
      <c r="P3583" s="20"/>
      <c r="Q3583" s="20"/>
      <c r="R3583" s="20"/>
      <c r="S3583" s="20"/>
      <c r="T3583" s="20"/>
      <c r="U3583" s="19"/>
    </row>
    <row r="3584" spans="1:21" ht="17">
      <c r="A3584" s="18" t="s">
        <v>624</v>
      </c>
      <c r="B3584" s="17" t="str">
        <f>"https://www.instagram.com/"&amp;A3584</f>
        <v>https://www.instagram.com/omochi_biyou_nurse</v>
      </c>
      <c r="C3584" s="16"/>
      <c r="D3584" s="15" t="s">
        <v>269</v>
      </c>
      <c r="E3584" s="11" t="str">
        <f ca="1">IF(AND(J3584&lt;&gt;"", O3584&lt;&gt;"", TODAY() &gt; O3584, N3584=""), "포스팅 지연",
IF(N3584&lt;&gt;"", "포스팅 완료",
IF(M3584=TRUE, "시술 완료",
IF(L3584=TRUE, "콘텐츠 가이드 전송",
IF(NOT(ISBLANK(J3584)), "예약 확정",
IF(I3584=TRUE, "구글폼 회신",
IF(H3584=TRUE, "구글폼 전송",
IF(G3584=TRUE, "거절",
IF(F3584=TRUE, "회신 수신",
"태핑 완료 회신대기")))))
))))</f>
        <v>태핑 완료 회신대기</v>
      </c>
      <c r="F3584" s="13" t="b">
        <v>0</v>
      </c>
      <c r="G3584" s="13" t="b">
        <v>0</v>
      </c>
      <c r="H3584" s="13" t="b">
        <v>0</v>
      </c>
      <c r="I3584" s="13" t="b">
        <f>IF(COUNTIF([1]!Form_Responses1[[#All],[Instagram account
(ex. idenel_official - Do not put "@")]], LOWER(A3584)) &gt; 0, TRUE, FALSE)</f>
        <v>0</v>
      </c>
      <c r="J3584" s="14"/>
      <c r="K3584" s="11"/>
      <c r="L3584" s="13" t="b">
        <v>0</v>
      </c>
      <c r="M3584" s="13" t="b">
        <v>0</v>
      </c>
      <c r="N3584" s="11"/>
      <c r="O3584" s="12" t="str">
        <f>IF(ISBLANK(Table1[[#This Row],[예약일(확정)]]),"",Table1[[#This Row],[예약일(확정)]]+7)</f>
        <v/>
      </c>
      <c r="P3584" s="11"/>
      <c r="Q3584" s="11"/>
      <c r="R3584" s="11"/>
      <c r="S3584" s="11"/>
      <c r="T3584" s="11"/>
      <c r="U3584" s="10"/>
    </row>
    <row r="3585" spans="1:21" ht="17">
      <c r="A3585" s="27" t="s">
        <v>623</v>
      </c>
      <c r="B3585" s="26" t="str">
        <f>"https://www.instagram.com/"&amp;A3585</f>
        <v>https://www.instagram.com/imari_hasuo</v>
      </c>
      <c r="C3585" s="25"/>
      <c r="D3585" s="24" t="s">
        <v>269</v>
      </c>
      <c r="E3585" s="20" t="str">
        <f ca="1">IF(AND(J3585&lt;&gt;"", O3585&lt;&gt;"", TODAY() &gt; O3585, N3585=""), "포스팅 지연",
IF(N3585&lt;&gt;"", "포스팅 완료",
IF(M3585=TRUE, "시술 완료",
IF(L3585=TRUE, "콘텐츠 가이드 전송",
IF(NOT(ISBLANK(J3585)), "예약 확정",
IF(I3585=TRUE, "구글폼 회신",
IF(H3585=TRUE, "구글폼 전송",
IF(G3585=TRUE, "거절",
IF(F3585=TRUE, "회신 수신",
"태핑 완료 회신대기")))))
))))</f>
        <v>태핑 완료 회신대기</v>
      </c>
      <c r="F3585" s="22" t="b">
        <v>0</v>
      </c>
      <c r="G3585" s="22" t="b">
        <v>0</v>
      </c>
      <c r="H3585" s="22" t="b">
        <v>0</v>
      </c>
      <c r="I3585" s="22" t="b">
        <f>IF(COUNTIF([1]!Form_Responses1[[#All],[Instagram account
(ex. idenel_official - Do not put "@")]], LOWER(A3585)) &gt; 0, TRUE, FALSE)</f>
        <v>0</v>
      </c>
      <c r="J3585" s="23"/>
      <c r="K3585" s="20"/>
      <c r="L3585" s="22" t="b">
        <v>0</v>
      </c>
      <c r="M3585" s="22" t="b">
        <v>0</v>
      </c>
      <c r="N3585" s="20"/>
      <c r="O3585" s="21" t="str">
        <f>IF(ISBLANK(Table1[[#This Row],[예약일(확정)]]),"",Table1[[#This Row],[예약일(확정)]]+7)</f>
        <v/>
      </c>
      <c r="P3585" s="20"/>
      <c r="Q3585" s="20"/>
      <c r="R3585" s="20"/>
      <c r="S3585" s="20"/>
      <c r="T3585" s="20"/>
      <c r="U3585" s="19"/>
    </row>
    <row r="3586" spans="1:21" ht="17">
      <c r="A3586" s="18" t="s">
        <v>622</v>
      </c>
      <c r="B3586" s="17" t="str">
        <f>"https://www.instagram.com/"&amp;A3586</f>
        <v>https://www.instagram.com/kgram___life</v>
      </c>
      <c r="C3586" s="16"/>
      <c r="D3586" s="15" t="s">
        <v>269</v>
      </c>
      <c r="E3586" s="11" t="str">
        <f ca="1">IF(AND(J3586&lt;&gt;"", O3586&lt;&gt;"", TODAY() &gt; O3586, N3586=""), "포스팅 지연",
IF(N3586&lt;&gt;"", "포스팅 완료",
IF(M3586=TRUE, "시술 완료",
IF(L3586=TRUE, "콘텐츠 가이드 전송",
IF(NOT(ISBLANK(J3586)), "예약 확정",
IF(I3586=TRUE, "구글폼 회신",
IF(H3586=TRUE, "구글폼 전송",
IF(G3586=TRUE, "거절",
IF(F3586=TRUE, "회신 수신",
"태핑 완료 회신대기")))))
))))</f>
        <v>회신 수신</v>
      </c>
      <c r="F3586" s="13" t="b">
        <v>1</v>
      </c>
      <c r="G3586" s="13" t="b">
        <v>0</v>
      </c>
      <c r="H3586" s="13" t="b">
        <v>0</v>
      </c>
      <c r="I3586" s="13" t="b">
        <f>IF(COUNTIF([1]!Form_Responses1[[#All],[Instagram account
(ex. idenel_official - Do not put "@")]], LOWER(A3586)) &gt; 0, TRUE, FALSE)</f>
        <v>0</v>
      </c>
      <c r="J3586" s="14"/>
      <c r="K3586" s="11"/>
      <c r="L3586" s="13" t="b">
        <v>0</v>
      </c>
      <c r="M3586" s="13" t="b">
        <v>0</v>
      </c>
      <c r="N3586" s="11"/>
      <c r="O3586" s="12" t="str">
        <f>IF(ISBLANK(Table1[[#This Row],[예약일(확정)]]),"",Table1[[#This Row],[예약일(확정)]]+7)</f>
        <v/>
      </c>
      <c r="P3586" s="11"/>
      <c r="Q3586" s="11"/>
      <c r="R3586" s="11"/>
      <c r="S3586" s="11"/>
      <c r="T3586" s="11"/>
      <c r="U3586" s="10"/>
    </row>
    <row r="3587" spans="1:21" ht="17">
      <c r="A3587" s="27" t="s">
        <v>621</v>
      </c>
      <c r="B3587" s="26" t="str">
        <f>"https://www.instagram.com/"&amp;A3587</f>
        <v>https://www.instagram.com/lt_s_hi</v>
      </c>
      <c r="C3587" s="25"/>
      <c r="D3587" s="24" t="s">
        <v>269</v>
      </c>
      <c r="E3587" s="20" t="str">
        <f ca="1">IF(AND(J3587&lt;&gt;"", O3587&lt;&gt;"", TODAY() &gt; O3587, N3587=""), "포스팅 지연",
IF(N3587&lt;&gt;"", "포스팅 완료",
IF(M3587=TRUE, "시술 완료",
IF(L3587=TRUE, "콘텐츠 가이드 전송",
IF(NOT(ISBLANK(J3587)), "예약 확정",
IF(I3587=TRUE, "구글폼 회신",
IF(H3587=TRUE, "구글폼 전송",
IF(G3587=TRUE, "거절",
IF(F3587=TRUE, "회신 수신",
"태핑 완료 회신대기")))))
))))</f>
        <v>구글폼 전송</v>
      </c>
      <c r="F3587" s="22" t="b">
        <v>1</v>
      </c>
      <c r="G3587" s="22" t="b">
        <v>0</v>
      </c>
      <c r="H3587" s="22" t="b">
        <v>1</v>
      </c>
      <c r="I3587" s="22" t="b">
        <f>IF(COUNTIF([1]!Form_Responses1[[#All],[Instagram account
(ex. idenel_official - Do not put "@")]], LOWER(A3587)) &gt; 0, TRUE, FALSE)</f>
        <v>0</v>
      </c>
      <c r="J3587" s="23"/>
      <c r="K3587" s="20"/>
      <c r="L3587" s="22" t="b">
        <v>0</v>
      </c>
      <c r="M3587" s="22" t="b">
        <v>0</v>
      </c>
      <c r="N3587" s="20"/>
      <c r="O3587" s="21" t="str">
        <f>IF(ISBLANK(Table1[[#This Row],[예약일(확정)]]),"",Table1[[#This Row],[예약일(확정)]]+7)</f>
        <v/>
      </c>
      <c r="P3587" s="20"/>
      <c r="Q3587" s="20"/>
      <c r="R3587" s="20"/>
      <c r="S3587" s="20"/>
      <c r="T3587" s="20"/>
      <c r="U3587" s="19"/>
    </row>
    <row r="3588" spans="1:21" ht="17">
      <c r="A3588" s="18" t="s">
        <v>620</v>
      </c>
      <c r="B3588" s="17" t="str">
        <f>"https://www.instagram.com/"&amp;A3588</f>
        <v>https://www.instagram.com/xx.chihiro___.ac.xx</v>
      </c>
      <c r="C3588" s="16"/>
      <c r="D3588" s="15" t="s">
        <v>269</v>
      </c>
      <c r="E3588" s="11" t="str">
        <f ca="1">IF(AND(J3588&lt;&gt;"", O3588&lt;&gt;"", TODAY() &gt; O3588, N3588=""), "포스팅 지연",
IF(N3588&lt;&gt;"", "포스팅 완료",
IF(M3588=TRUE, "시술 완료",
IF(L3588=TRUE, "콘텐츠 가이드 전송",
IF(NOT(ISBLANK(J3588)), "예약 확정",
IF(I3588=TRUE, "구글폼 회신",
IF(H3588=TRUE, "구글폼 전송",
IF(G3588=TRUE, "거절",
IF(F3588=TRUE, "회신 수신",
"태핑 완료 회신대기")))))
))))</f>
        <v>구글폼 전송</v>
      </c>
      <c r="F3588" s="13" t="b">
        <v>1</v>
      </c>
      <c r="G3588" s="13" t="b">
        <v>0</v>
      </c>
      <c r="H3588" s="13" t="b">
        <v>1</v>
      </c>
      <c r="I3588" s="13" t="b">
        <f>IF(COUNTIF([1]!Form_Responses1[[#All],[Instagram account
(ex. idenel_official - Do not put "@")]], LOWER(A3588)) &gt; 0, TRUE, FALSE)</f>
        <v>0</v>
      </c>
      <c r="J3588" s="14"/>
      <c r="K3588" s="11"/>
      <c r="L3588" s="13" t="b">
        <v>0</v>
      </c>
      <c r="M3588" s="13" t="b">
        <v>0</v>
      </c>
      <c r="N3588" s="11"/>
      <c r="O3588" s="12" t="str">
        <f>IF(ISBLANK(Table1[[#This Row],[예약일(확정)]]),"",Table1[[#This Row],[예약일(확정)]]+7)</f>
        <v/>
      </c>
      <c r="P3588" s="11"/>
      <c r="Q3588" s="11"/>
      <c r="R3588" s="11"/>
      <c r="S3588" s="11"/>
      <c r="T3588" s="11"/>
      <c r="U3588" s="10"/>
    </row>
    <row r="3589" spans="1:21" ht="17">
      <c r="A3589" s="27" t="s">
        <v>619</v>
      </c>
      <c r="B3589" s="26" t="str">
        <f>"https://www.instagram.com/"&amp;A3589</f>
        <v>https://www.instagram.com/obme_151cm</v>
      </c>
      <c r="C3589" s="25"/>
      <c r="D3589" s="24" t="s">
        <v>269</v>
      </c>
      <c r="E3589" s="20" t="str">
        <f ca="1">IF(AND(J3589&lt;&gt;"", O3589&lt;&gt;"", TODAY() &gt; O3589, N3589=""), "포스팅 지연",
IF(N3589&lt;&gt;"", "포스팅 완료",
IF(M3589=TRUE, "시술 완료",
IF(L3589=TRUE, "콘텐츠 가이드 전송",
IF(NOT(ISBLANK(J3589)), "예약 확정",
IF(I3589=TRUE, "구글폼 회신",
IF(H3589=TRUE, "구글폼 전송",
IF(G3589=TRUE, "거절",
IF(F3589=TRUE, "회신 수신",
"태핑 완료 회신대기")))))
))))</f>
        <v>태핑 완료 회신대기</v>
      </c>
      <c r="F3589" s="22" t="b">
        <v>0</v>
      </c>
      <c r="G3589" s="22" t="b">
        <v>0</v>
      </c>
      <c r="H3589" s="22" t="b">
        <v>0</v>
      </c>
      <c r="I3589" s="22" t="b">
        <f>IF(COUNTIF([1]!Form_Responses1[[#All],[Instagram account
(ex. idenel_official - Do not put "@")]], LOWER(A3589)) &gt; 0, TRUE, FALSE)</f>
        <v>0</v>
      </c>
      <c r="J3589" s="23"/>
      <c r="K3589" s="20"/>
      <c r="L3589" s="22" t="b">
        <v>0</v>
      </c>
      <c r="M3589" s="22" t="b">
        <v>0</v>
      </c>
      <c r="N3589" s="20"/>
      <c r="O3589" s="21" t="str">
        <f>IF(ISBLANK(Table1[[#This Row],[예약일(확정)]]),"",Table1[[#This Row],[예약일(확정)]]+7)</f>
        <v/>
      </c>
      <c r="P3589" s="20"/>
      <c r="Q3589" s="20"/>
      <c r="R3589" s="20"/>
      <c r="S3589" s="20"/>
      <c r="T3589" s="20"/>
      <c r="U3589" s="19"/>
    </row>
    <row r="3590" spans="1:21" ht="17">
      <c r="A3590" s="18" t="s">
        <v>618</v>
      </c>
      <c r="B3590" s="17" t="str">
        <f>"https://www.instagram.com/"&amp;A3590</f>
        <v>https://www.instagram.com/h02030628</v>
      </c>
      <c r="C3590" s="16"/>
      <c r="D3590" s="15" t="s">
        <v>269</v>
      </c>
      <c r="E3590" s="11" t="str">
        <f ca="1">IF(AND(J3590&lt;&gt;"", O3590&lt;&gt;"", TODAY() &gt; O3590, N3590=""), "포스팅 지연",
IF(N3590&lt;&gt;"", "포스팅 완료",
IF(M3590=TRUE, "시술 완료",
IF(L3590=TRUE, "콘텐츠 가이드 전송",
IF(NOT(ISBLANK(J3590)), "예약 확정",
IF(I3590=TRUE, "구글폼 회신",
IF(H3590=TRUE, "구글폼 전송",
IF(G3590=TRUE, "거절",
IF(F3590=TRUE, "회신 수신",
"태핑 완료 회신대기")))))
))))</f>
        <v>태핑 완료 회신대기</v>
      </c>
      <c r="F3590" s="13" t="b">
        <v>0</v>
      </c>
      <c r="G3590" s="13" t="b">
        <v>0</v>
      </c>
      <c r="H3590" s="13" t="b">
        <v>0</v>
      </c>
      <c r="I3590" s="13" t="b">
        <f>IF(COUNTIF([1]!Form_Responses1[[#All],[Instagram account
(ex. idenel_official - Do not put "@")]], LOWER(A3590)) &gt; 0, TRUE, FALSE)</f>
        <v>0</v>
      </c>
      <c r="J3590" s="14"/>
      <c r="K3590" s="11"/>
      <c r="L3590" s="13" t="b">
        <v>0</v>
      </c>
      <c r="M3590" s="13" t="b">
        <v>0</v>
      </c>
      <c r="N3590" s="11"/>
      <c r="O3590" s="12" t="str">
        <f>IF(ISBLANK(Table1[[#This Row],[예약일(확정)]]),"",Table1[[#This Row],[예약일(확정)]]+7)</f>
        <v/>
      </c>
      <c r="P3590" s="11"/>
      <c r="Q3590" s="11"/>
      <c r="R3590" s="11"/>
      <c r="S3590" s="11"/>
      <c r="T3590" s="11"/>
      <c r="U3590" s="10"/>
    </row>
    <row r="3591" spans="1:21" ht="17">
      <c r="A3591" s="27" t="s">
        <v>617</v>
      </c>
      <c r="B3591" s="26" t="str">
        <f>"https://www.instagram.com/"&amp;A3591</f>
        <v>https://www.instagram.com/_lpkiceki</v>
      </c>
      <c r="C3591" s="25"/>
      <c r="D3591" s="24" t="s">
        <v>269</v>
      </c>
      <c r="E3591" s="20" t="str">
        <f ca="1">IF(AND(J3591&lt;&gt;"", O3591&lt;&gt;"", TODAY() &gt; O3591, N3591=""), "포스팅 지연",
IF(N3591&lt;&gt;"", "포스팅 완료",
IF(M3591=TRUE, "시술 완료",
IF(L3591=TRUE, "콘텐츠 가이드 전송",
IF(NOT(ISBLANK(J3591)), "예약 확정",
IF(I3591=TRUE, "구글폼 회신",
IF(H3591=TRUE, "구글폼 전송",
IF(G3591=TRUE, "거절",
IF(F3591=TRUE, "회신 수신",
"태핑 완료 회신대기")))))
))))</f>
        <v>회신 수신</v>
      </c>
      <c r="F3591" s="22" t="b">
        <v>1</v>
      </c>
      <c r="G3591" s="22" t="b">
        <v>0</v>
      </c>
      <c r="H3591" s="22" t="b">
        <v>0</v>
      </c>
      <c r="I3591" s="22" t="b">
        <f>IF(COUNTIF([1]!Form_Responses1[[#All],[Instagram account
(ex. idenel_official - Do not put "@")]], LOWER(A3591)) &gt; 0, TRUE, FALSE)</f>
        <v>0</v>
      </c>
      <c r="J3591" s="23"/>
      <c r="K3591" s="20"/>
      <c r="L3591" s="22" t="b">
        <v>0</v>
      </c>
      <c r="M3591" s="22" t="b">
        <v>0</v>
      </c>
      <c r="N3591" s="20"/>
      <c r="O3591" s="21" t="str">
        <f>IF(ISBLANK(Table1[[#This Row],[예약일(확정)]]),"",Table1[[#This Row],[예약일(확정)]]+7)</f>
        <v/>
      </c>
      <c r="P3591" s="20"/>
      <c r="Q3591" s="20"/>
      <c r="R3591" s="20"/>
      <c r="S3591" s="20"/>
      <c r="T3591" s="20"/>
      <c r="U3591" s="19"/>
    </row>
    <row r="3592" spans="1:21" ht="17">
      <c r="A3592" s="18" t="s">
        <v>616</v>
      </c>
      <c r="B3592" s="17" t="str">
        <f>"https://www.instagram.com/"&amp;A3592</f>
        <v>https://www.instagram.com/yuhan.0704</v>
      </c>
      <c r="C3592" s="16"/>
      <c r="D3592" s="15" t="s">
        <v>269</v>
      </c>
      <c r="E3592" s="11" t="str">
        <f ca="1">IF(AND(J3592&lt;&gt;"", O3592&lt;&gt;"", TODAY() &gt; O3592, N3592=""), "포스팅 지연",
IF(N3592&lt;&gt;"", "포스팅 완료",
IF(M3592=TRUE, "시술 완료",
IF(L3592=TRUE, "콘텐츠 가이드 전송",
IF(NOT(ISBLANK(J3592)), "예약 확정",
IF(I3592=TRUE, "구글폼 회신",
IF(H3592=TRUE, "구글폼 전송",
IF(G3592=TRUE, "거절",
IF(F3592=TRUE, "회신 수신",
"태핑 완료 회신대기")))))
))))</f>
        <v>태핑 완료 회신대기</v>
      </c>
      <c r="F3592" s="13" t="b">
        <v>0</v>
      </c>
      <c r="G3592" s="13" t="b">
        <v>0</v>
      </c>
      <c r="H3592" s="13" t="b">
        <v>0</v>
      </c>
      <c r="I3592" s="13" t="b">
        <f>IF(COUNTIF([1]!Form_Responses1[[#All],[Instagram account
(ex. idenel_official - Do not put "@")]], LOWER(A3592)) &gt; 0, TRUE, FALSE)</f>
        <v>0</v>
      </c>
      <c r="J3592" s="14"/>
      <c r="K3592" s="11"/>
      <c r="L3592" s="13" t="b">
        <v>0</v>
      </c>
      <c r="M3592" s="13" t="b">
        <v>0</v>
      </c>
      <c r="N3592" s="11"/>
      <c r="O3592" s="12" t="str">
        <f>IF(ISBLANK(Table1[[#This Row],[예약일(확정)]]),"",Table1[[#This Row],[예약일(확정)]]+7)</f>
        <v/>
      </c>
      <c r="P3592" s="11"/>
      <c r="Q3592" s="11"/>
      <c r="R3592" s="11"/>
      <c r="S3592" s="11"/>
      <c r="T3592" s="11"/>
      <c r="U3592" s="10"/>
    </row>
    <row r="3593" spans="1:21" ht="17">
      <c r="A3593" s="27" t="s">
        <v>615</v>
      </c>
      <c r="B3593" s="26" t="str">
        <f>"https://www.instagram.com/"&amp;A3593</f>
        <v>https://www.instagram.com/rennylin</v>
      </c>
      <c r="C3593" s="25"/>
      <c r="D3593" s="24" t="s">
        <v>269</v>
      </c>
      <c r="E3593" s="20" t="str">
        <f ca="1">IF(AND(J3593&lt;&gt;"", O3593&lt;&gt;"", TODAY() &gt; O3593, N3593=""), "포스팅 지연",
IF(N3593&lt;&gt;"", "포스팅 완료",
IF(M3593=TRUE, "시술 완료",
IF(L3593=TRUE, "콘텐츠 가이드 전송",
IF(NOT(ISBLANK(J3593)), "예약 확정",
IF(I3593=TRUE, "구글폼 회신",
IF(H3593=TRUE, "구글폼 전송",
IF(G3593=TRUE, "거절",
IF(F3593=TRUE, "회신 수신",
"태핑 완료 회신대기")))))
))))</f>
        <v>회신 수신</v>
      </c>
      <c r="F3593" s="22" t="b">
        <v>1</v>
      </c>
      <c r="G3593" s="22" t="b">
        <v>0</v>
      </c>
      <c r="H3593" s="22" t="b">
        <v>0</v>
      </c>
      <c r="I3593" s="22" t="b">
        <f>IF(COUNTIF([1]!Form_Responses1[[#All],[Instagram account
(ex. idenel_official - Do not put "@")]], LOWER(A3593)) &gt; 0, TRUE, FALSE)</f>
        <v>0</v>
      </c>
      <c r="J3593" s="23"/>
      <c r="K3593" s="20"/>
      <c r="L3593" s="22" t="b">
        <v>0</v>
      </c>
      <c r="M3593" s="22" t="b">
        <v>0</v>
      </c>
      <c r="N3593" s="20"/>
      <c r="O3593" s="21" t="str">
        <f>IF(ISBLANK(Table1[[#This Row],[예약일(확정)]]),"",Table1[[#This Row],[예약일(확정)]]+7)</f>
        <v/>
      </c>
      <c r="P3593" s="20"/>
      <c r="Q3593" s="20"/>
      <c r="R3593" s="20"/>
      <c r="S3593" s="20"/>
      <c r="T3593" s="20"/>
      <c r="U3593" s="19"/>
    </row>
    <row r="3594" spans="1:21" ht="17">
      <c r="A3594" s="18" t="s">
        <v>614</v>
      </c>
      <c r="B3594" s="17" t="str">
        <f>"https://www.instagram.com/"&amp;A3594</f>
        <v>https://www.instagram.com/3yuh.min</v>
      </c>
      <c r="C3594" s="16"/>
      <c r="D3594" s="15" t="s">
        <v>269</v>
      </c>
      <c r="E3594" s="11" t="str">
        <f ca="1">IF(AND(J3594&lt;&gt;"", O3594&lt;&gt;"", TODAY() &gt; O3594, N3594=""), "포스팅 지연",
IF(N3594&lt;&gt;"", "포스팅 완료",
IF(M3594=TRUE, "시술 완료",
IF(L3594=TRUE, "콘텐츠 가이드 전송",
IF(NOT(ISBLANK(J3594)), "예약 확정",
IF(I3594=TRUE, "구글폼 회신",
IF(H3594=TRUE, "구글폼 전송",
IF(G3594=TRUE, "거절",
IF(F3594=TRUE, "회신 수신",
"태핑 완료 회신대기")))))
))))</f>
        <v>회신 수신</v>
      </c>
      <c r="F3594" s="13" t="b">
        <v>1</v>
      </c>
      <c r="G3594" s="13" t="b">
        <v>0</v>
      </c>
      <c r="H3594" s="13" t="b">
        <v>0</v>
      </c>
      <c r="I3594" s="13" t="b">
        <f>IF(COUNTIF([1]!Form_Responses1[[#All],[Instagram account
(ex. idenel_official - Do not put "@")]], LOWER(A3594)) &gt; 0, TRUE, FALSE)</f>
        <v>0</v>
      </c>
      <c r="J3594" s="14"/>
      <c r="K3594" s="11"/>
      <c r="L3594" s="13" t="b">
        <v>0</v>
      </c>
      <c r="M3594" s="13" t="b">
        <v>0</v>
      </c>
      <c r="N3594" s="11"/>
      <c r="O3594" s="12" t="str">
        <f>IF(ISBLANK(Table1[[#This Row],[예약일(확정)]]),"",Table1[[#This Row],[예약일(확정)]]+7)</f>
        <v/>
      </c>
      <c r="P3594" s="11"/>
      <c r="Q3594" s="11"/>
      <c r="R3594" s="11"/>
      <c r="S3594" s="11"/>
      <c r="T3594" s="11"/>
      <c r="U3594" s="10"/>
    </row>
    <row r="3595" spans="1:21" ht="17">
      <c r="A3595" s="27" t="s">
        <v>613</v>
      </c>
      <c r="B3595" s="26" t="str">
        <f>"https://www.instagram.com/"&amp;A3595</f>
        <v>https://www.instagram.com/yyyyyyang47</v>
      </c>
      <c r="C3595" s="25"/>
      <c r="D3595" s="24" t="s">
        <v>269</v>
      </c>
      <c r="E3595" s="20" t="str">
        <f ca="1">IF(AND(J3595&lt;&gt;"", O3595&lt;&gt;"", TODAY() &gt; O3595, N3595=""), "포스팅 지연",
IF(N3595&lt;&gt;"", "포스팅 완료",
IF(M3595=TRUE, "시술 완료",
IF(L3595=TRUE, "콘텐츠 가이드 전송",
IF(NOT(ISBLANK(J3595)), "예약 확정",
IF(I3595=TRUE, "구글폼 회신",
IF(H3595=TRUE, "구글폼 전송",
IF(G3595=TRUE, "거절",
IF(F3595=TRUE, "회신 수신",
"태핑 완료 회신대기")))))
))))</f>
        <v>회신 수신</v>
      </c>
      <c r="F3595" s="22" t="b">
        <v>1</v>
      </c>
      <c r="G3595" s="22" t="b">
        <v>0</v>
      </c>
      <c r="H3595" s="22" t="b">
        <v>0</v>
      </c>
      <c r="I3595" s="22" t="b">
        <f>IF(COUNTIF([1]!Form_Responses1[[#All],[Instagram account
(ex. idenel_official - Do not put "@")]], LOWER(A3595)) &gt; 0, TRUE, FALSE)</f>
        <v>0</v>
      </c>
      <c r="J3595" s="23"/>
      <c r="K3595" s="20"/>
      <c r="L3595" s="22" t="b">
        <v>0</v>
      </c>
      <c r="M3595" s="22" t="b">
        <v>0</v>
      </c>
      <c r="N3595" s="20"/>
      <c r="O3595" s="21" t="str">
        <f>IF(ISBLANK(Table1[[#This Row],[예약일(확정)]]),"",Table1[[#This Row],[예약일(확정)]]+7)</f>
        <v/>
      </c>
      <c r="P3595" s="20"/>
      <c r="Q3595" s="20"/>
      <c r="R3595" s="20"/>
      <c r="S3595" s="20"/>
      <c r="T3595" s="20"/>
      <c r="U3595" s="19"/>
    </row>
    <row r="3596" spans="1:21" ht="17">
      <c r="A3596" s="18" t="s">
        <v>612</v>
      </c>
      <c r="B3596" s="17" t="str">
        <f>"https://www.instagram.com/"&amp;A3596</f>
        <v>https://www.instagram.com/useva</v>
      </c>
      <c r="C3596" s="16"/>
      <c r="D3596" s="15" t="s">
        <v>269</v>
      </c>
      <c r="E3596" s="11" t="str">
        <f ca="1">IF(AND(J3596&lt;&gt;"", O3596&lt;&gt;"", TODAY() &gt; O3596, N3596=""), "포스팅 지연",
IF(N3596&lt;&gt;"", "포스팅 완료",
IF(M3596=TRUE, "시술 완료",
IF(L3596=TRUE, "콘텐츠 가이드 전송",
IF(NOT(ISBLANK(J3596)), "예약 확정",
IF(I3596=TRUE, "구글폼 회신",
IF(H3596=TRUE, "구글폼 전송",
IF(G3596=TRUE, "거절",
IF(F3596=TRUE, "회신 수신",
"태핑 완료 회신대기")))))
))))</f>
        <v>태핑 완료 회신대기</v>
      </c>
      <c r="F3596" s="13" t="b">
        <v>0</v>
      </c>
      <c r="G3596" s="13" t="b">
        <v>0</v>
      </c>
      <c r="H3596" s="13" t="b">
        <v>0</v>
      </c>
      <c r="I3596" s="13" t="b">
        <f>IF(COUNTIF([1]!Form_Responses1[[#All],[Instagram account
(ex. idenel_official - Do not put "@")]], LOWER(A3596)) &gt; 0, TRUE, FALSE)</f>
        <v>0</v>
      </c>
      <c r="J3596" s="14"/>
      <c r="K3596" s="11"/>
      <c r="L3596" s="13" t="b">
        <v>0</v>
      </c>
      <c r="M3596" s="13" t="b">
        <v>0</v>
      </c>
      <c r="N3596" s="11"/>
      <c r="O3596" s="12" t="str">
        <f>IF(ISBLANK(Table1[[#This Row],[예약일(확정)]]),"",Table1[[#This Row],[예약일(확정)]]+7)</f>
        <v/>
      </c>
      <c r="P3596" s="11"/>
      <c r="Q3596" s="11"/>
      <c r="R3596" s="11"/>
      <c r="S3596" s="11"/>
      <c r="T3596" s="11"/>
      <c r="U3596" s="10"/>
    </row>
    <row r="3597" spans="1:21" ht="17">
      <c r="A3597" s="27" t="s">
        <v>611</v>
      </c>
      <c r="B3597" s="26" t="str">
        <f>"https://www.instagram.com/"&amp;A3597</f>
        <v>https://www.instagram.com/jin_jin_life_</v>
      </c>
      <c r="C3597" s="25"/>
      <c r="D3597" s="24" t="s">
        <v>269</v>
      </c>
      <c r="E3597" s="20" t="str">
        <f ca="1">IF(AND(J3597&lt;&gt;"", O3597&lt;&gt;"", TODAY() &gt; O3597, N3597=""), "포스팅 지연",
IF(N3597&lt;&gt;"", "포스팅 완료",
IF(M3597=TRUE, "시술 완료",
IF(L3597=TRUE, "콘텐츠 가이드 전송",
IF(NOT(ISBLANK(J3597)), "예약 확정",
IF(I3597=TRUE, "구글폼 회신",
IF(H3597=TRUE, "구글폼 전송",
IF(G3597=TRUE, "거절",
IF(F3597=TRUE, "회신 수신",
"태핑 완료 회신대기")))))
))))</f>
        <v>태핑 완료 회신대기</v>
      </c>
      <c r="F3597" s="22" t="b">
        <v>0</v>
      </c>
      <c r="G3597" s="22" t="b">
        <v>0</v>
      </c>
      <c r="H3597" s="22" t="b">
        <v>0</v>
      </c>
      <c r="I3597" s="22" t="b">
        <f>IF(COUNTIF([1]!Form_Responses1[[#All],[Instagram account
(ex. idenel_official - Do not put "@")]], LOWER(A3597)) &gt; 0, TRUE, FALSE)</f>
        <v>0</v>
      </c>
      <c r="J3597" s="23"/>
      <c r="K3597" s="20"/>
      <c r="L3597" s="22" t="b">
        <v>0</v>
      </c>
      <c r="M3597" s="22" t="b">
        <v>0</v>
      </c>
      <c r="N3597" s="20"/>
      <c r="O3597" s="21" t="str">
        <f>IF(ISBLANK(Table1[[#This Row],[예약일(확정)]]),"",Table1[[#This Row],[예약일(확정)]]+7)</f>
        <v/>
      </c>
      <c r="P3597" s="20"/>
      <c r="Q3597" s="20"/>
      <c r="R3597" s="20"/>
      <c r="S3597" s="20"/>
      <c r="T3597" s="20"/>
      <c r="U3597" s="19"/>
    </row>
    <row r="3598" spans="1:21" ht="17">
      <c r="A3598" s="18" t="s">
        <v>610</v>
      </c>
      <c r="B3598" s="17" t="str">
        <f>"https://www.instagram.com/"&amp;A3598</f>
        <v>https://www.instagram.com/sunnyinhongkong</v>
      </c>
      <c r="C3598" s="16"/>
      <c r="D3598" s="15" t="s">
        <v>269</v>
      </c>
      <c r="E3598" s="11" t="str">
        <f ca="1">IF(AND(J3598&lt;&gt;"", O3598&lt;&gt;"", TODAY() &gt; O3598, N3598=""), "포스팅 지연",
IF(N3598&lt;&gt;"", "포스팅 완료",
IF(M3598=TRUE, "시술 완료",
IF(L3598=TRUE, "콘텐츠 가이드 전송",
IF(NOT(ISBLANK(J3598)), "예약 확정",
IF(I3598=TRUE, "구글폼 회신",
IF(H3598=TRUE, "구글폼 전송",
IF(G3598=TRUE, "거절",
IF(F3598=TRUE, "회신 수신",
"태핑 완료 회신대기")))))
))))</f>
        <v>태핑 완료 회신대기</v>
      </c>
      <c r="F3598" s="13" t="b">
        <v>0</v>
      </c>
      <c r="G3598" s="13" t="b">
        <v>0</v>
      </c>
      <c r="H3598" s="13" t="b">
        <v>0</v>
      </c>
      <c r="I3598" s="13" t="b">
        <f>IF(COUNTIF([1]!Form_Responses1[[#All],[Instagram account
(ex. idenel_official - Do not put "@")]], LOWER(A3598)) &gt; 0, TRUE, FALSE)</f>
        <v>0</v>
      </c>
      <c r="J3598" s="14"/>
      <c r="K3598" s="11"/>
      <c r="L3598" s="13" t="b">
        <v>0</v>
      </c>
      <c r="M3598" s="13" t="b">
        <v>0</v>
      </c>
      <c r="N3598" s="11"/>
      <c r="O3598" s="12" t="str">
        <f>IF(ISBLANK(Table1[[#This Row],[예약일(확정)]]),"",Table1[[#This Row],[예약일(확정)]]+7)</f>
        <v/>
      </c>
      <c r="P3598" s="11"/>
      <c r="Q3598" s="11"/>
      <c r="R3598" s="11"/>
      <c r="S3598" s="11"/>
      <c r="T3598" s="11"/>
      <c r="U3598" s="10"/>
    </row>
    <row r="3599" spans="1:21" ht="17">
      <c r="A3599" s="27" t="s">
        <v>609</v>
      </c>
      <c r="B3599" s="26" t="str">
        <f>"https://www.instagram.com/"&amp;A3599</f>
        <v>https://www.instagram.com/kirstylouisewells</v>
      </c>
      <c r="C3599" s="25"/>
      <c r="D3599" s="24" t="s">
        <v>269</v>
      </c>
      <c r="E3599" s="20" t="str">
        <f ca="1">IF(AND(J3599&lt;&gt;"", O3599&lt;&gt;"", TODAY() &gt; O3599, N3599=""), "포스팅 지연",
IF(N3599&lt;&gt;"", "포스팅 완료",
IF(M3599=TRUE, "시술 완료",
IF(L3599=TRUE, "콘텐츠 가이드 전송",
IF(NOT(ISBLANK(J3599)), "예약 확정",
IF(I3599=TRUE, "구글폼 회신",
IF(H3599=TRUE, "구글폼 전송",
IF(G3599=TRUE, "거절",
IF(F3599=TRUE, "회신 수신",
"태핑 완료 회신대기")))))
))))</f>
        <v>태핑 완료 회신대기</v>
      </c>
      <c r="F3599" s="22" t="b">
        <v>0</v>
      </c>
      <c r="G3599" s="22" t="b">
        <v>0</v>
      </c>
      <c r="H3599" s="22" t="b">
        <v>0</v>
      </c>
      <c r="I3599" s="22" t="b">
        <f>IF(COUNTIF([1]!Form_Responses1[[#All],[Instagram account
(ex. idenel_official - Do not put "@")]], LOWER(A3599)) &gt; 0, TRUE, FALSE)</f>
        <v>0</v>
      </c>
      <c r="J3599" s="23"/>
      <c r="K3599" s="20"/>
      <c r="L3599" s="22" t="b">
        <v>0</v>
      </c>
      <c r="M3599" s="22" t="b">
        <v>0</v>
      </c>
      <c r="N3599" s="20"/>
      <c r="O3599" s="21" t="str">
        <f>IF(ISBLANK(Table1[[#This Row],[예약일(확정)]]),"",Table1[[#This Row],[예약일(확정)]]+7)</f>
        <v/>
      </c>
      <c r="P3599" s="20"/>
      <c r="Q3599" s="20"/>
      <c r="R3599" s="20"/>
      <c r="S3599" s="20"/>
      <c r="T3599" s="20"/>
      <c r="U3599" s="19"/>
    </row>
    <row r="3600" spans="1:21" ht="17">
      <c r="A3600" s="18" t="s">
        <v>608</v>
      </c>
      <c r="B3600" s="17" t="str">
        <f>"https://www.instagram.com/"&amp;A3600</f>
        <v>https://www.instagram.com/hechizera13</v>
      </c>
      <c r="C3600" s="16"/>
      <c r="D3600" s="15" t="s">
        <v>269</v>
      </c>
      <c r="E3600" s="11" t="str">
        <f ca="1">IF(AND(J3600&lt;&gt;"", O3600&lt;&gt;"", TODAY() &gt; O3600, N3600=""), "포스팅 지연",
IF(N3600&lt;&gt;"", "포스팅 완료",
IF(M3600=TRUE, "시술 완료",
IF(L3600=TRUE, "콘텐츠 가이드 전송",
IF(NOT(ISBLANK(J3600)), "예약 확정",
IF(I3600=TRUE, "구글폼 회신",
IF(H3600=TRUE, "구글폼 전송",
IF(G3600=TRUE, "거절",
IF(F3600=TRUE, "회신 수신",
"태핑 완료 회신대기")))))
))))</f>
        <v>회신 수신</v>
      </c>
      <c r="F3600" s="13" t="b">
        <v>1</v>
      </c>
      <c r="G3600" s="13" t="b">
        <v>0</v>
      </c>
      <c r="H3600" s="13" t="b">
        <v>0</v>
      </c>
      <c r="I3600" s="13" t="b">
        <f>IF(COUNTIF([1]!Form_Responses1[[#All],[Instagram account
(ex. idenel_official - Do not put "@")]], LOWER(A3600)) &gt; 0, TRUE, FALSE)</f>
        <v>0</v>
      </c>
      <c r="J3600" s="14"/>
      <c r="K3600" s="11"/>
      <c r="L3600" s="13" t="b">
        <v>0</v>
      </c>
      <c r="M3600" s="13" t="b">
        <v>0</v>
      </c>
      <c r="N3600" s="11"/>
      <c r="O3600" s="12" t="str">
        <f>IF(ISBLANK(Table1[[#This Row],[예약일(확정)]]),"",Table1[[#This Row],[예약일(확정)]]+7)</f>
        <v/>
      </c>
      <c r="P3600" s="11"/>
      <c r="Q3600" s="11"/>
      <c r="R3600" s="11"/>
      <c r="S3600" s="11"/>
      <c r="T3600" s="11"/>
      <c r="U3600" s="10"/>
    </row>
    <row r="3601" spans="1:21" ht="17">
      <c r="A3601" s="27" t="s">
        <v>607</v>
      </c>
      <c r="B3601" s="26" t="str">
        <f>"https://www.instagram.com/"&amp;A3601</f>
        <v>https://www.instagram.com/jee_soliman</v>
      </c>
      <c r="C3601" s="25"/>
      <c r="D3601" s="24" t="s">
        <v>269</v>
      </c>
      <c r="E3601" s="20" t="str">
        <f ca="1">IF(AND(J3601&lt;&gt;"", O3601&lt;&gt;"", TODAY() &gt; O3601, N3601=""), "포스팅 지연",
IF(N3601&lt;&gt;"", "포스팅 완료",
IF(M3601=TRUE, "시술 완료",
IF(L3601=TRUE, "콘텐츠 가이드 전송",
IF(NOT(ISBLANK(J3601)), "예약 확정",
IF(I3601=TRUE, "구글폼 회신",
IF(H3601=TRUE, "구글폼 전송",
IF(G3601=TRUE, "거절",
IF(F3601=TRUE, "회신 수신",
"태핑 완료 회신대기")))))
))))</f>
        <v>회신 수신</v>
      </c>
      <c r="F3601" s="22" t="b">
        <v>1</v>
      </c>
      <c r="G3601" s="22" t="b">
        <v>0</v>
      </c>
      <c r="H3601" s="22" t="b">
        <v>0</v>
      </c>
      <c r="I3601" s="22" t="b">
        <f>IF(COUNTIF([1]!Form_Responses1[[#All],[Instagram account
(ex. idenel_official - Do not put "@")]], LOWER(A3601)) &gt; 0, TRUE, FALSE)</f>
        <v>0</v>
      </c>
      <c r="J3601" s="23"/>
      <c r="K3601" s="20"/>
      <c r="L3601" s="22" t="b">
        <v>0</v>
      </c>
      <c r="M3601" s="22" t="b">
        <v>0</v>
      </c>
      <c r="N3601" s="20"/>
      <c r="O3601" s="21" t="str">
        <f>IF(ISBLANK(Table1[[#This Row],[예약일(확정)]]),"",Table1[[#This Row],[예약일(확정)]]+7)</f>
        <v/>
      </c>
      <c r="P3601" s="20"/>
      <c r="Q3601" s="20"/>
      <c r="R3601" s="20"/>
      <c r="S3601" s="20"/>
      <c r="T3601" s="20"/>
      <c r="U3601" s="19"/>
    </row>
    <row r="3602" spans="1:21" ht="17">
      <c r="A3602" s="18" t="s">
        <v>606</v>
      </c>
      <c r="B3602" s="17" t="str">
        <f>"https://www.instagram.com/"&amp;A3602</f>
        <v>https://www.instagram.com/marsh99mallow</v>
      </c>
      <c r="C3602" s="16"/>
      <c r="D3602" s="15" t="s">
        <v>269</v>
      </c>
      <c r="E3602" s="11" t="str">
        <f ca="1">IF(AND(J3602&lt;&gt;"", O3602&lt;&gt;"", TODAY() &gt; O3602, N3602=""), "포스팅 지연",
IF(N3602&lt;&gt;"", "포스팅 완료",
IF(M3602=TRUE, "시술 완료",
IF(L3602=TRUE, "콘텐츠 가이드 전송",
IF(NOT(ISBLANK(J3602)), "예약 확정",
IF(I3602=TRUE, "구글폼 회신",
IF(H3602=TRUE, "구글폼 전송",
IF(G3602=TRUE, "거절",
IF(F3602=TRUE, "회신 수신",
"태핑 완료 회신대기")))))
))))</f>
        <v>태핑 완료 회신대기</v>
      </c>
      <c r="F3602" s="13" t="b">
        <v>0</v>
      </c>
      <c r="G3602" s="13" t="b">
        <v>0</v>
      </c>
      <c r="H3602" s="13" t="b">
        <v>0</v>
      </c>
      <c r="I3602" s="13" t="b">
        <f>IF(COUNTIF([1]!Form_Responses1[[#All],[Instagram account
(ex. idenel_official - Do not put "@")]], LOWER(A3602)) &gt; 0, TRUE, FALSE)</f>
        <v>0</v>
      </c>
      <c r="J3602" s="14"/>
      <c r="K3602" s="11"/>
      <c r="L3602" s="13" t="b">
        <v>0</v>
      </c>
      <c r="M3602" s="13" t="b">
        <v>0</v>
      </c>
      <c r="N3602" s="11"/>
      <c r="O3602" s="12" t="str">
        <f>IF(ISBLANK(Table1[[#This Row],[예약일(확정)]]),"",Table1[[#This Row],[예약일(확정)]]+7)</f>
        <v/>
      </c>
      <c r="P3602" s="11"/>
      <c r="Q3602" s="11"/>
      <c r="R3602" s="11"/>
      <c r="S3602" s="11"/>
      <c r="T3602" s="11"/>
      <c r="U3602" s="10"/>
    </row>
    <row r="3603" spans="1:21" ht="17">
      <c r="A3603" s="27" t="s">
        <v>605</v>
      </c>
      <c r="B3603" s="26" t="str">
        <f>"https://www.instagram.com/"&amp;A3603</f>
        <v>https://www.instagram.com/lixiie25</v>
      </c>
      <c r="C3603" s="25"/>
      <c r="D3603" s="24" t="s">
        <v>269</v>
      </c>
      <c r="E3603" s="20" t="str">
        <f ca="1">IF(AND(J3603&lt;&gt;"", O3603&lt;&gt;"", TODAY() &gt; O3603, N3603=""), "포스팅 지연",
IF(N3603&lt;&gt;"", "포스팅 완료",
IF(M3603=TRUE, "시술 완료",
IF(L3603=TRUE, "콘텐츠 가이드 전송",
IF(NOT(ISBLANK(J3603)), "예약 확정",
IF(I3603=TRUE, "구글폼 회신",
IF(H3603=TRUE, "구글폼 전송",
IF(G3603=TRUE, "거절",
IF(F3603=TRUE, "회신 수신",
"태핑 완료 회신대기")))))
))))</f>
        <v>태핑 완료 회신대기</v>
      </c>
      <c r="F3603" s="22" t="b">
        <v>0</v>
      </c>
      <c r="G3603" s="22" t="b">
        <v>0</v>
      </c>
      <c r="H3603" s="22" t="b">
        <v>0</v>
      </c>
      <c r="I3603" s="22" t="b">
        <f>IF(COUNTIF([1]!Form_Responses1[[#All],[Instagram account
(ex. idenel_official - Do not put "@")]], LOWER(A3603)) &gt; 0, TRUE, FALSE)</f>
        <v>0</v>
      </c>
      <c r="J3603" s="23"/>
      <c r="K3603" s="20"/>
      <c r="L3603" s="22" t="b">
        <v>0</v>
      </c>
      <c r="M3603" s="22" t="b">
        <v>0</v>
      </c>
      <c r="N3603" s="20"/>
      <c r="O3603" s="21" t="str">
        <f>IF(ISBLANK(Table1[[#This Row],[예약일(확정)]]),"",Table1[[#This Row],[예약일(확정)]]+7)</f>
        <v/>
      </c>
      <c r="P3603" s="20"/>
      <c r="Q3603" s="20"/>
      <c r="R3603" s="20"/>
      <c r="S3603" s="20"/>
      <c r="T3603" s="20"/>
      <c r="U3603" s="19"/>
    </row>
    <row r="3604" spans="1:21" ht="17">
      <c r="A3604" s="18" t="s">
        <v>604</v>
      </c>
      <c r="B3604" s="17" t="str">
        <f>"https://www.instagram.com/"&amp;A3604</f>
        <v>https://www.instagram.com/gofindsarah</v>
      </c>
      <c r="C3604" s="16"/>
      <c r="D3604" s="15" t="s">
        <v>269</v>
      </c>
      <c r="E3604" s="11" t="str">
        <f ca="1">IF(AND(J3604&lt;&gt;"", O3604&lt;&gt;"", TODAY() &gt; O3604, N3604=""), "포스팅 지연",
IF(N3604&lt;&gt;"", "포스팅 완료",
IF(M3604=TRUE, "시술 완료",
IF(L3604=TRUE, "콘텐츠 가이드 전송",
IF(NOT(ISBLANK(J3604)), "예약 확정",
IF(I3604=TRUE, "구글폼 회신",
IF(H3604=TRUE, "구글폼 전송",
IF(G3604=TRUE, "거절",
IF(F3604=TRUE, "회신 수신",
"태핑 완료 회신대기")))))
))))</f>
        <v>태핑 완료 회신대기</v>
      </c>
      <c r="F3604" s="13" t="b">
        <v>0</v>
      </c>
      <c r="G3604" s="13" t="b">
        <v>0</v>
      </c>
      <c r="H3604" s="13" t="b">
        <v>0</v>
      </c>
      <c r="I3604" s="13" t="b">
        <f>IF(COUNTIF([1]!Form_Responses1[[#All],[Instagram account
(ex. idenel_official - Do not put "@")]], LOWER(A3604)) &gt; 0, TRUE, FALSE)</f>
        <v>0</v>
      </c>
      <c r="J3604" s="14"/>
      <c r="K3604" s="11"/>
      <c r="L3604" s="13" t="b">
        <v>0</v>
      </c>
      <c r="M3604" s="13" t="b">
        <v>0</v>
      </c>
      <c r="N3604" s="11"/>
      <c r="O3604" s="12" t="str">
        <f>IF(ISBLANK(Table1[[#This Row],[예약일(확정)]]),"",Table1[[#This Row],[예약일(확정)]]+7)</f>
        <v/>
      </c>
      <c r="P3604" s="11"/>
      <c r="Q3604" s="11"/>
      <c r="R3604" s="11"/>
      <c r="S3604" s="11"/>
      <c r="T3604" s="11"/>
      <c r="U3604" s="10"/>
    </row>
    <row r="3605" spans="1:21" ht="17">
      <c r="A3605" s="27" t="s">
        <v>603</v>
      </c>
      <c r="B3605" s="26" t="str">
        <f>"https://www.instagram.com/"&amp;A3605</f>
        <v>https://www.instagram.com/chloe.bebe</v>
      </c>
      <c r="C3605" s="25"/>
      <c r="D3605" s="24" t="s">
        <v>269</v>
      </c>
      <c r="E3605" s="20" t="str">
        <f ca="1">IF(AND(J3605&lt;&gt;"", O3605&lt;&gt;"", TODAY() &gt; O3605, N3605=""), "포스팅 지연",
IF(N3605&lt;&gt;"", "포스팅 완료",
IF(M3605=TRUE, "시술 완료",
IF(L3605=TRUE, "콘텐츠 가이드 전송",
IF(NOT(ISBLANK(J3605)), "예약 확정",
IF(I3605=TRUE, "구글폼 회신",
IF(H3605=TRUE, "구글폼 전송",
IF(G3605=TRUE, "거절",
IF(F3605=TRUE, "회신 수신",
"태핑 완료 회신대기")))))
))))</f>
        <v>태핑 완료 회신대기</v>
      </c>
      <c r="F3605" s="22" t="b">
        <v>0</v>
      </c>
      <c r="G3605" s="22" t="b">
        <v>0</v>
      </c>
      <c r="H3605" s="22" t="b">
        <v>0</v>
      </c>
      <c r="I3605" s="22" t="b">
        <f>IF(COUNTIF([1]!Form_Responses1[[#All],[Instagram account
(ex. idenel_official - Do not put "@")]], LOWER(A3605)) &gt; 0, TRUE, FALSE)</f>
        <v>0</v>
      </c>
      <c r="J3605" s="23"/>
      <c r="K3605" s="20"/>
      <c r="L3605" s="22" t="b">
        <v>0</v>
      </c>
      <c r="M3605" s="22" t="b">
        <v>0</v>
      </c>
      <c r="N3605" s="20"/>
      <c r="O3605" s="21" t="str">
        <f>IF(ISBLANK(Table1[[#This Row],[예약일(확정)]]),"",Table1[[#This Row],[예약일(확정)]]+7)</f>
        <v/>
      </c>
      <c r="P3605" s="20"/>
      <c r="Q3605" s="20"/>
      <c r="R3605" s="20"/>
      <c r="S3605" s="20"/>
      <c r="T3605" s="20"/>
      <c r="U3605" s="19"/>
    </row>
    <row r="3606" spans="1:21" ht="17">
      <c r="A3606" s="18" t="s">
        <v>602</v>
      </c>
      <c r="B3606" s="17" t="str">
        <f>"https://www.instagram.com/"&amp;A3606</f>
        <v>https://www.instagram.com/meloandre__</v>
      </c>
      <c r="C3606" s="16"/>
      <c r="D3606" s="15" t="s">
        <v>269</v>
      </c>
      <c r="E3606" s="11" t="str">
        <f ca="1">IF(AND(J3606&lt;&gt;"", O3606&lt;&gt;"", TODAY() &gt; O3606, N3606=""), "포스팅 지연",
IF(N3606&lt;&gt;"", "포스팅 완료",
IF(M3606=TRUE, "시술 완료",
IF(L3606=TRUE, "콘텐츠 가이드 전송",
IF(NOT(ISBLANK(J3606)), "예약 확정",
IF(I3606=TRUE, "구글폼 회신",
IF(H3606=TRUE, "구글폼 전송",
IF(G3606=TRUE, "거절",
IF(F3606=TRUE, "회신 수신",
"태핑 완료 회신대기")))))
))))</f>
        <v>태핑 완료 회신대기</v>
      </c>
      <c r="F3606" s="13" t="b">
        <v>0</v>
      </c>
      <c r="G3606" s="13" t="b">
        <v>0</v>
      </c>
      <c r="H3606" s="13" t="b">
        <v>0</v>
      </c>
      <c r="I3606" s="13" t="b">
        <f>IF(COUNTIF([1]!Form_Responses1[[#All],[Instagram account
(ex. idenel_official - Do not put "@")]], LOWER(A3606)) &gt; 0, TRUE, FALSE)</f>
        <v>0</v>
      </c>
      <c r="J3606" s="14"/>
      <c r="K3606" s="11"/>
      <c r="L3606" s="13" t="b">
        <v>0</v>
      </c>
      <c r="M3606" s="13" t="b">
        <v>0</v>
      </c>
      <c r="N3606" s="11"/>
      <c r="O3606" s="12" t="str">
        <f>IF(ISBLANK(Table1[[#This Row],[예약일(확정)]]),"",Table1[[#This Row],[예약일(확정)]]+7)</f>
        <v/>
      </c>
      <c r="P3606" s="11"/>
      <c r="Q3606" s="11"/>
      <c r="R3606" s="11"/>
      <c r="S3606" s="11"/>
      <c r="T3606" s="11"/>
      <c r="U3606" s="10"/>
    </row>
    <row r="3607" spans="1:21" ht="17">
      <c r="A3607" s="27" t="s">
        <v>601</v>
      </c>
      <c r="B3607" s="26" t="str">
        <f>"https://www.instagram.com/"&amp;A3607</f>
        <v>https://www.instagram.com/nadiaannuar</v>
      </c>
      <c r="C3607" s="25"/>
      <c r="D3607" s="24" t="s">
        <v>269</v>
      </c>
      <c r="E3607" s="20" t="str">
        <f ca="1">IF(AND(J3607&lt;&gt;"", O3607&lt;&gt;"", TODAY() &gt; O3607, N3607=""), "포스팅 지연",
IF(N3607&lt;&gt;"", "포스팅 완료",
IF(M3607=TRUE, "시술 완료",
IF(L3607=TRUE, "콘텐츠 가이드 전송",
IF(NOT(ISBLANK(J3607)), "예약 확정",
IF(I3607=TRUE, "구글폼 회신",
IF(H3607=TRUE, "구글폼 전송",
IF(G3607=TRUE, "거절",
IF(F3607=TRUE, "회신 수신",
"태핑 완료 회신대기")))))
))))</f>
        <v>회신 수신</v>
      </c>
      <c r="F3607" s="22" t="b">
        <v>1</v>
      </c>
      <c r="G3607" s="22" t="b">
        <v>0</v>
      </c>
      <c r="H3607" s="22" t="b">
        <v>0</v>
      </c>
      <c r="I3607" s="22" t="b">
        <f>IF(COUNTIF([1]!Form_Responses1[[#All],[Instagram account
(ex. idenel_official - Do not put "@")]], LOWER(A3607)) &gt; 0, TRUE, FALSE)</f>
        <v>0</v>
      </c>
      <c r="J3607" s="23"/>
      <c r="K3607" s="20"/>
      <c r="L3607" s="22" t="b">
        <v>0</v>
      </c>
      <c r="M3607" s="22" t="b">
        <v>0</v>
      </c>
      <c r="N3607" s="20"/>
      <c r="O3607" s="21" t="str">
        <f>IF(ISBLANK(Table1[[#This Row],[예약일(확정)]]),"",Table1[[#This Row],[예약일(확정)]]+7)</f>
        <v/>
      </c>
      <c r="P3607" s="20"/>
      <c r="Q3607" s="20"/>
      <c r="R3607" s="20"/>
      <c r="S3607" s="20"/>
      <c r="T3607" s="20"/>
      <c r="U3607" s="19"/>
    </row>
    <row r="3608" spans="1:21" ht="17">
      <c r="A3608" s="31" t="s">
        <v>600</v>
      </c>
      <c r="B3608" s="17" t="str">
        <f>"https://www.instagram.com/"&amp;A3608</f>
        <v>https://www.instagram.com/lauradaniela.gallegog</v>
      </c>
      <c r="C3608" s="16"/>
      <c r="D3608" s="15" t="s">
        <v>269</v>
      </c>
      <c r="E3608" s="11" t="str">
        <f ca="1">IF(AND(J3608&lt;&gt;"", O3608&lt;&gt;"", TODAY() &gt; O3608, N3608=""), "포스팅 지연",
IF(N3608&lt;&gt;"", "포스팅 완료",
IF(M3608=TRUE, "시술 완료",
IF(L3608=TRUE, "콘텐츠 가이드 전송",
IF(NOT(ISBLANK(J3608)), "예약 확정",
IF(I3608=TRUE, "구글폼 회신",
IF(H3608=TRUE, "구글폼 전송",
IF(G3608=TRUE, "거절",
IF(F3608=TRUE, "회신 수신",
"태핑 완료 회신대기")))))
))))</f>
        <v>태핑 완료 회신대기</v>
      </c>
      <c r="F3608" s="13" t="b">
        <v>0</v>
      </c>
      <c r="G3608" s="13" t="b">
        <v>0</v>
      </c>
      <c r="H3608" s="13" t="b">
        <v>0</v>
      </c>
      <c r="I3608" s="13" t="b">
        <f>IF(COUNTIF([1]!Form_Responses1[[#All],[Instagram account
(ex. idenel_official - Do not put "@")]], LOWER(A3608)) &gt; 0, TRUE, FALSE)</f>
        <v>0</v>
      </c>
      <c r="J3608" s="14"/>
      <c r="K3608" s="11"/>
      <c r="L3608" s="13" t="b">
        <v>0</v>
      </c>
      <c r="M3608" s="13" t="b">
        <v>0</v>
      </c>
      <c r="N3608" s="11"/>
      <c r="O3608" s="12" t="str">
        <f>IF(ISBLANK(Table1[[#This Row],[예약일(확정)]]),"",Table1[[#This Row],[예약일(확정)]]+7)</f>
        <v/>
      </c>
      <c r="P3608" s="11"/>
      <c r="Q3608" s="11"/>
      <c r="R3608" s="11"/>
      <c r="S3608" s="11"/>
      <c r="T3608" s="11"/>
      <c r="U3608" s="10"/>
    </row>
    <row r="3609" spans="1:21" ht="17">
      <c r="A3609" s="27" t="s">
        <v>599</v>
      </c>
      <c r="B3609" s="26" t="str">
        <f>"https://www.instagram.com/"&amp;A3609</f>
        <v>https://www.instagram.com/by.luisagarcia</v>
      </c>
      <c r="C3609" s="25"/>
      <c r="D3609" s="24" t="s">
        <v>269</v>
      </c>
      <c r="E3609" s="20" t="str">
        <f ca="1">IF(AND(J3609&lt;&gt;"", O3609&lt;&gt;"", TODAY() &gt; O3609, N3609=""), "포스팅 지연",
IF(N3609&lt;&gt;"", "포스팅 완료",
IF(M3609=TRUE, "시술 완료",
IF(L3609=TRUE, "콘텐츠 가이드 전송",
IF(NOT(ISBLANK(J3609)), "예약 확정",
IF(I3609=TRUE, "구글폼 회신",
IF(H3609=TRUE, "구글폼 전송",
IF(G3609=TRUE, "거절",
IF(F3609=TRUE, "회신 수신",
"태핑 완료 회신대기")))))
))))</f>
        <v>태핑 완료 회신대기</v>
      </c>
      <c r="F3609" s="22" t="b">
        <v>0</v>
      </c>
      <c r="G3609" s="22" t="b">
        <v>0</v>
      </c>
      <c r="H3609" s="22" t="b">
        <v>0</v>
      </c>
      <c r="I3609" s="22" t="b">
        <f>IF(COUNTIF([1]!Form_Responses1[[#All],[Instagram account
(ex. idenel_official - Do not put "@")]], LOWER(A3609)) &gt; 0, TRUE, FALSE)</f>
        <v>0</v>
      </c>
      <c r="J3609" s="23"/>
      <c r="K3609" s="20"/>
      <c r="L3609" s="22" t="b">
        <v>0</v>
      </c>
      <c r="M3609" s="22" t="b">
        <v>0</v>
      </c>
      <c r="N3609" s="20"/>
      <c r="O3609" s="21" t="str">
        <f>IF(ISBLANK(Table1[[#This Row],[예약일(확정)]]),"",Table1[[#This Row],[예약일(확정)]]+7)</f>
        <v/>
      </c>
      <c r="P3609" s="20"/>
      <c r="Q3609" s="20"/>
      <c r="R3609" s="20"/>
      <c r="S3609" s="20"/>
      <c r="T3609" s="20"/>
      <c r="U3609" s="19"/>
    </row>
    <row r="3610" spans="1:21" ht="17">
      <c r="A3610" s="18" t="s">
        <v>598</v>
      </c>
      <c r="B3610" s="17" t="str">
        <f>"https://www.instagram.com/"&amp;A3610</f>
        <v>https://www.instagram.com/roy.kai</v>
      </c>
      <c r="C3610" s="16"/>
      <c r="D3610" s="15" t="s">
        <v>269</v>
      </c>
      <c r="E3610" s="11" t="str">
        <f ca="1">IF(AND(J3610&lt;&gt;"", O3610&lt;&gt;"", TODAY() &gt; O3610, N3610=""), "포스팅 지연",
IF(N3610&lt;&gt;"", "포스팅 완료",
IF(M3610=TRUE, "시술 완료",
IF(L3610=TRUE, "콘텐츠 가이드 전송",
IF(NOT(ISBLANK(J3610)), "예약 확정",
IF(I3610=TRUE, "구글폼 회신",
IF(H3610=TRUE, "구글폼 전송",
IF(G3610=TRUE, "거절",
IF(F3610=TRUE, "회신 수신",
"태핑 완료 회신대기")))))
))))</f>
        <v>회신 수신</v>
      </c>
      <c r="F3610" s="13" t="b">
        <v>1</v>
      </c>
      <c r="G3610" s="13" t="b">
        <v>0</v>
      </c>
      <c r="H3610" s="13" t="b">
        <v>0</v>
      </c>
      <c r="I3610" s="13" t="b">
        <f>IF(COUNTIF([1]!Form_Responses1[[#All],[Instagram account
(ex. idenel_official - Do not put "@")]], LOWER(A3610)) &gt; 0, TRUE, FALSE)</f>
        <v>0</v>
      </c>
      <c r="J3610" s="14"/>
      <c r="K3610" s="11"/>
      <c r="L3610" s="13" t="b">
        <v>0</v>
      </c>
      <c r="M3610" s="13" t="b">
        <v>0</v>
      </c>
      <c r="N3610" s="11"/>
      <c r="O3610" s="12" t="str">
        <f>IF(ISBLANK(Table1[[#This Row],[예약일(확정)]]),"",Table1[[#This Row],[예약일(확정)]]+7)</f>
        <v/>
      </c>
      <c r="P3610" s="11"/>
      <c r="Q3610" s="11"/>
      <c r="R3610" s="11"/>
      <c r="S3610" s="11"/>
      <c r="T3610" s="11"/>
      <c r="U3610" s="10"/>
    </row>
    <row r="3611" spans="1:21" ht="17">
      <c r="A3611" s="27" t="s">
        <v>597</v>
      </c>
      <c r="B3611" s="26" t="str">
        <f>"https://www.instagram.com/"&amp;A3611</f>
        <v>https://www.instagram.com/trulytheresavo</v>
      </c>
      <c r="C3611" s="25"/>
      <c r="D3611" s="24" t="s">
        <v>269</v>
      </c>
      <c r="E3611" s="20" t="str">
        <f ca="1">IF(AND(J3611&lt;&gt;"", O3611&lt;&gt;"", TODAY() &gt; O3611, N3611=""), "포스팅 지연",
IF(N3611&lt;&gt;"", "포스팅 완료",
IF(M3611=TRUE, "시술 완료",
IF(L3611=TRUE, "콘텐츠 가이드 전송",
IF(NOT(ISBLANK(J3611)), "예약 확정",
IF(I3611=TRUE, "구글폼 회신",
IF(H3611=TRUE, "구글폼 전송",
IF(G3611=TRUE, "거절",
IF(F3611=TRUE, "회신 수신",
"태핑 완료 회신대기")))))
))))</f>
        <v>태핑 완료 회신대기</v>
      </c>
      <c r="F3611" s="22" t="b">
        <v>0</v>
      </c>
      <c r="G3611" s="22" t="b">
        <v>0</v>
      </c>
      <c r="H3611" s="22" t="b">
        <v>0</v>
      </c>
      <c r="I3611" s="22" t="b">
        <f>IF(COUNTIF([1]!Form_Responses1[[#All],[Instagram account
(ex. idenel_official - Do not put "@")]], LOWER(A3611)) &gt; 0, TRUE, FALSE)</f>
        <v>0</v>
      </c>
      <c r="J3611" s="23"/>
      <c r="K3611" s="20"/>
      <c r="L3611" s="22" t="b">
        <v>0</v>
      </c>
      <c r="M3611" s="22" t="b">
        <v>0</v>
      </c>
      <c r="N3611" s="20"/>
      <c r="O3611" s="21" t="str">
        <f>IF(ISBLANK(Table1[[#This Row],[예약일(확정)]]),"",Table1[[#This Row],[예약일(확정)]]+7)</f>
        <v/>
      </c>
      <c r="P3611" s="20"/>
      <c r="Q3611" s="20"/>
      <c r="R3611" s="20"/>
      <c r="S3611" s="20"/>
      <c r="T3611" s="20"/>
      <c r="U3611" s="19"/>
    </row>
    <row r="3612" spans="1:21" ht="17">
      <c r="A3612" s="18" t="s">
        <v>596</v>
      </c>
      <c r="B3612" s="17" t="str">
        <f>"https://www.instagram.com/"&amp;A3612</f>
        <v>https://www.instagram.com/vanshika_yadav98</v>
      </c>
      <c r="C3612" s="16"/>
      <c r="D3612" s="15" t="s">
        <v>269</v>
      </c>
      <c r="E3612" s="11" t="str">
        <f ca="1">IF(AND(J3612&lt;&gt;"", O3612&lt;&gt;"", TODAY() &gt; O3612, N3612=""), "포스팅 지연",
IF(N3612&lt;&gt;"", "포스팅 완료",
IF(M3612=TRUE, "시술 완료",
IF(L3612=TRUE, "콘텐츠 가이드 전송",
IF(NOT(ISBLANK(J3612)), "예약 확정",
IF(I3612=TRUE, "구글폼 회신",
IF(H3612=TRUE, "구글폼 전송",
IF(G3612=TRUE, "거절",
IF(F3612=TRUE, "회신 수신",
"태핑 완료 회신대기")))))
))))</f>
        <v>구글폼 전송</v>
      </c>
      <c r="F3612" s="13" t="b">
        <v>1</v>
      </c>
      <c r="G3612" s="13" t="b">
        <v>0</v>
      </c>
      <c r="H3612" s="13" t="b">
        <v>1</v>
      </c>
      <c r="I3612" s="13" t="b">
        <f>IF(COUNTIF([1]!Form_Responses1[[#All],[Instagram account
(ex. idenel_official - Do not put "@")]], LOWER(A3612)) &gt; 0, TRUE, FALSE)</f>
        <v>0</v>
      </c>
      <c r="J3612" s="14"/>
      <c r="K3612" s="11"/>
      <c r="L3612" s="13" t="b">
        <v>0</v>
      </c>
      <c r="M3612" s="13" t="b">
        <v>0</v>
      </c>
      <c r="N3612" s="11"/>
      <c r="O3612" s="12" t="str">
        <f>IF(ISBLANK(Table1[[#This Row],[예약일(확정)]]),"",Table1[[#This Row],[예약일(확정)]]+7)</f>
        <v/>
      </c>
      <c r="P3612" s="11"/>
      <c r="Q3612" s="11"/>
      <c r="R3612" s="11"/>
      <c r="S3612" s="11"/>
      <c r="T3612" s="11"/>
      <c r="U3612" s="10"/>
    </row>
    <row r="3613" spans="1:21" ht="17">
      <c r="A3613" s="27" t="s">
        <v>595</v>
      </c>
      <c r="B3613" s="26" t="str">
        <f>"https://www.instagram.com/"&amp;A3613</f>
        <v>https://www.instagram.com/barbiesalvatore</v>
      </c>
      <c r="C3613" s="25"/>
      <c r="D3613" s="24" t="s">
        <v>269</v>
      </c>
      <c r="E3613" s="20" t="str">
        <f ca="1">IF(AND(J3613&lt;&gt;"", O3613&lt;&gt;"", TODAY() &gt; O3613, N3613=""), "포스팅 지연",
IF(N3613&lt;&gt;"", "포스팅 완료",
IF(M3613=TRUE, "시술 완료",
IF(L3613=TRUE, "콘텐츠 가이드 전송",
IF(NOT(ISBLANK(J3613)), "예약 확정",
IF(I3613=TRUE, "구글폼 회신",
IF(H3613=TRUE, "구글폼 전송",
IF(G3613=TRUE, "거절",
IF(F3613=TRUE, "회신 수신",
"태핑 완료 회신대기")))))
))))</f>
        <v>태핑 완료 회신대기</v>
      </c>
      <c r="F3613" s="22" t="b">
        <v>0</v>
      </c>
      <c r="G3613" s="22" t="b">
        <v>0</v>
      </c>
      <c r="H3613" s="22" t="b">
        <v>0</v>
      </c>
      <c r="I3613" s="22" t="b">
        <f>IF(COUNTIF([1]!Form_Responses1[[#All],[Instagram account
(ex. idenel_official - Do not put "@")]], LOWER(A3613)) &gt; 0, TRUE, FALSE)</f>
        <v>0</v>
      </c>
      <c r="J3613" s="23"/>
      <c r="K3613" s="20"/>
      <c r="L3613" s="22" t="b">
        <v>0</v>
      </c>
      <c r="M3613" s="22" t="b">
        <v>0</v>
      </c>
      <c r="N3613" s="20"/>
      <c r="O3613" s="21" t="str">
        <f>IF(ISBLANK(Table1[[#This Row],[예약일(확정)]]),"",Table1[[#This Row],[예약일(확정)]]+7)</f>
        <v/>
      </c>
      <c r="P3613" s="20"/>
      <c r="Q3613" s="20"/>
      <c r="R3613" s="20"/>
      <c r="S3613" s="20"/>
      <c r="T3613" s="20"/>
      <c r="U3613" s="19"/>
    </row>
    <row r="3614" spans="1:21" ht="17">
      <c r="A3614" s="18" t="s">
        <v>594</v>
      </c>
      <c r="B3614" s="17" t="str">
        <f>"https://www.instagram.com/"&amp;A3614</f>
        <v>https://www.instagram.com/fabz8a</v>
      </c>
      <c r="C3614" s="16"/>
      <c r="D3614" s="15" t="s">
        <v>269</v>
      </c>
      <c r="E3614" s="11" t="str">
        <f ca="1">IF(AND(J3614&lt;&gt;"", O3614&lt;&gt;"", TODAY() &gt; O3614, N3614=""), "포스팅 지연",
IF(N3614&lt;&gt;"", "포스팅 완료",
IF(M3614=TRUE, "시술 완료",
IF(L3614=TRUE, "콘텐츠 가이드 전송",
IF(NOT(ISBLANK(J3614)), "예약 확정",
IF(I3614=TRUE, "구글폼 회신",
IF(H3614=TRUE, "구글폼 전송",
IF(G3614=TRUE, "거절",
IF(F3614=TRUE, "회신 수신",
"태핑 완료 회신대기")))))
))))</f>
        <v>예약 확정</v>
      </c>
      <c r="F3614" s="13" t="b">
        <v>1</v>
      </c>
      <c r="G3614" s="13" t="b">
        <v>0</v>
      </c>
      <c r="H3614" s="13" t="b">
        <v>1</v>
      </c>
      <c r="I3614" s="13" t="b">
        <f>IF(COUNTIF([1]!Form_Responses1[[#All],[Instagram account
(ex. idenel_official - Do not put "@")]], LOWER(A3614)) &gt; 0, TRUE, FALSE)</f>
        <v>0</v>
      </c>
      <c r="J3614" s="14">
        <v>45981.583333333336</v>
      </c>
      <c r="K3614" s="11" t="s">
        <v>111</v>
      </c>
      <c r="L3614" s="13" t="b">
        <v>0</v>
      </c>
      <c r="M3614" s="13" t="b">
        <v>0</v>
      </c>
      <c r="N3614" s="11"/>
      <c r="O3614" s="12">
        <f>IF(ISBLANK(Table1[[#This Row],[예약일(확정)]]),"",Table1[[#This Row],[예약일(확정)]]+7)</f>
        <v>45988.583333333336</v>
      </c>
      <c r="P3614" s="11"/>
      <c r="Q3614" s="11"/>
      <c r="R3614" s="11"/>
      <c r="S3614" s="11"/>
      <c r="T3614" s="11"/>
      <c r="U3614" s="10"/>
    </row>
    <row r="3615" spans="1:21" ht="17">
      <c r="A3615" s="27" t="s">
        <v>593</v>
      </c>
      <c r="B3615" s="26" t="str">
        <f>"https://www.instagram.com/"&amp;A3615</f>
        <v>https://www.instagram.com/farezadnan</v>
      </c>
      <c r="C3615" s="25"/>
      <c r="D3615" s="24" t="s">
        <v>269</v>
      </c>
      <c r="E3615" s="20" t="str">
        <f ca="1">IF(AND(J3615&lt;&gt;"", O3615&lt;&gt;"", TODAY() &gt; O3615, N3615=""), "포스팅 지연",
IF(N3615&lt;&gt;"", "포스팅 완료",
IF(M3615=TRUE, "시술 완료",
IF(L3615=TRUE, "콘텐츠 가이드 전송",
IF(NOT(ISBLANK(J3615)), "예약 확정",
IF(I3615=TRUE, "구글폼 회신",
IF(H3615=TRUE, "구글폼 전송",
IF(G3615=TRUE, "거절",
IF(F3615=TRUE, "회신 수신",
"태핑 완료 회신대기")))))
))))</f>
        <v>회신 수신</v>
      </c>
      <c r="F3615" s="22" t="b">
        <v>1</v>
      </c>
      <c r="G3615" s="22" t="b">
        <v>0</v>
      </c>
      <c r="H3615" s="22" t="b">
        <v>0</v>
      </c>
      <c r="I3615" s="22" t="b">
        <f>IF(COUNTIF([1]!Form_Responses1[[#All],[Instagram account
(ex. idenel_official - Do not put "@")]], LOWER(A3615)) &gt; 0, TRUE, FALSE)</f>
        <v>0</v>
      </c>
      <c r="J3615" s="23"/>
      <c r="K3615" s="20"/>
      <c r="L3615" s="22" t="b">
        <v>0</v>
      </c>
      <c r="M3615" s="22" t="b">
        <v>0</v>
      </c>
      <c r="N3615" s="20"/>
      <c r="O3615" s="21" t="str">
        <f>IF(ISBLANK(Table1[[#This Row],[예약일(확정)]]),"",Table1[[#This Row],[예약일(확정)]]+7)</f>
        <v/>
      </c>
      <c r="P3615" s="20"/>
      <c r="Q3615" s="20"/>
      <c r="R3615" s="20"/>
      <c r="S3615" s="20"/>
      <c r="T3615" s="20"/>
      <c r="U3615" s="19"/>
    </row>
    <row r="3616" spans="1:21" ht="17">
      <c r="A3616" s="18" t="s">
        <v>592</v>
      </c>
      <c r="B3616" s="17" t="str">
        <f>"https://www.instagram.com/"&amp;A3616</f>
        <v>https://www.instagram.com/u.aizat</v>
      </c>
      <c r="C3616" s="16"/>
      <c r="D3616" s="15" t="s">
        <v>269</v>
      </c>
      <c r="E3616" s="11" t="str">
        <f ca="1">IF(AND(J3616&lt;&gt;"", O3616&lt;&gt;"", TODAY() &gt; O3616, N3616=""), "포스팅 지연",
IF(N3616&lt;&gt;"", "포스팅 완료",
IF(M3616=TRUE, "시술 완료",
IF(L3616=TRUE, "콘텐츠 가이드 전송",
IF(NOT(ISBLANK(J3616)), "예약 확정",
IF(I3616=TRUE, "구글폼 회신",
IF(H3616=TRUE, "구글폼 전송",
IF(G3616=TRUE, "거절",
IF(F3616=TRUE, "회신 수신",
"태핑 완료 회신대기")))))
))))</f>
        <v>태핑 완료 회신대기</v>
      </c>
      <c r="F3616" s="13" t="b">
        <v>0</v>
      </c>
      <c r="G3616" s="13" t="b">
        <v>0</v>
      </c>
      <c r="H3616" s="13" t="b">
        <v>0</v>
      </c>
      <c r="I3616" s="13" t="b">
        <f>IF(COUNTIF([1]!Form_Responses1[[#All],[Instagram account
(ex. idenel_official - Do not put "@")]], LOWER(A3616)) &gt; 0, TRUE, FALSE)</f>
        <v>0</v>
      </c>
      <c r="J3616" s="14"/>
      <c r="K3616" s="11"/>
      <c r="L3616" s="13" t="b">
        <v>0</v>
      </c>
      <c r="M3616" s="13" t="b">
        <v>0</v>
      </c>
      <c r="N3616" s="11"/>
      <c r="O3616" s="12" t="str">
        <f>IF(ISBLANK(Table1[[#This Row],[예약일(확정)]]),"",Table1[[#This Row],[예약일(확정)]]+7)</f>
        <v/>
      </c>
      <c r="P3616" s="11"/>
      <c r="Q3616" s="11"/>
      <c r="R3616" s="11"/>
      <c r="S3616" s="11"/>
      <c r="T3616" s="11"/>
      <c r="U3616" s="10"/>
    </row>
    <row r="3617" spans="1:21" ht="17">
      <c r="A3617" s="27" t="s">
        <v>591</v>
      </c>
      <c r="B3617" s="26" t="str">
        <f>"https://www.instagram.com/"&amp;A3617</f>
        <v>https://www.instagram.com/lunabk</v>
      </c>
      <c r="C3617" s="25"/>
      <c r="D3617" s="24" t="s">
        <v>269</v>
      </c>
      <c r="E3617" s="20" t="str">
        <f ca="1">IF(AND(J3617&lt;&gt;"", O3617&lt;&gt;"", TODAY() &gt; O3617, N3617=""), "포스팅 지연",
IF(N3617&lt;&gt;"", "포스팅 완료",
IF(M3617=TRUE, "시술 완료",
IF(L3617=TRUE, "콘텐츠 가이드 전송",
IF(NOT(ISBLANK(J3617)), "예약 확정",
IF(I3617=TRUE, "구글폼 회신",
IF(H3617=TRUE, "구글폼 전송",
IF(G3617=TRUE, "거절",
IF(F3617=TRUE, "회신 수신",
"태핑 완료 회신대기")))))
))))</f>
        <v>태핑 완료 회신대기</v>
      </c>
      <c r="F3617" s="22" t="b">
        <v>0</v>
      </c>
      <c r="G3617" s="22" t="b">
        <v>0</v>
      </c>
      <c r="H3617" s="22" t="b">
        <v>0</v>
      </c>
      <c r="I3617" s="22" t="b">
        <f>IF(COUNTIF([1]!Form_Responses1[[#All],[Instagram account
(ex. idenel_official - Do not put "@")]], LOWER(A3617)) &gt; 0, TRUE, FALSE)</f>
        <v>0</v>
      </c>
      <c r="J3617" s="23"/>
      <c r="K3617" s="20"/>
      <c r="L3617" s="22" t="b">
        <v>0</v>
      </c>
      <c r="M3617" s="22" t="b">
        <v>0</v>
      </c>
      <c r="N3617" s="20"/>
      <c r="O3617" s="21" t="str">
        <f>IF(ISBLANK(Table1[[#This Row],[예약일(확정)]]),"",Table1[[#This Row],[예약일(확정)]]+7)</f>
        <v/>
      </c>
      <c r="P3617" s="20"/>
      <c r="Q3617" s="20"/>
      <c r="R3617" s="20"/>
      <c r="S3617" s="20"/>
      <c r="T3617" s="20"/>
      <c r="U3617" s="19"/>
    </row>
    <row r="3618" spans="1:21" ht="17">
      <c r="A3618" s="18" t="s">
        <v>590</v>
      </c>
      <c r="B3618" s="17" t="str">
        <f>"https://www.instagram.com/"&amp;A3618</f>
        <v>https://www.instagram.com/mahdislfc</v>
      </c>
      <c r="C3618" s="16"/>
      <c r="D3618" s="15" t="s">
        <v>269</v>
      </c>
      <c r="E3618" s="11" t="str">
        <f ca="1">IF(AND(J3618&lt;&gt;"", O3618&lt;&gt;"", TODAY() &gt; O3618, N3618=""), "포스팅 지연",
IF(N3618&lt;&gt;"", "포스팅 완료",
IF(M3618=TRUE, "시술 완료",
IF(L3618=TRUE, "콘텐츠 가이드 전송",
IF(NOT(ISBLANK(J3618)), "예약 확정",
IF(I3618=TRUE, "구글폼 회신",
IF(H3618=TRUE, "구글폼 전송",
IF(G3618=TRUE, "거절",
IF(F3618=TRUE, "회신 수신",
"태핑 완료 회신대기")))))
))))</f>
        <v>태핑 완료 회신대기</v>
      </c>
      <c r="F3618" s="13" t="b">
        <v>0</v>
      </c>
      <c r="G3618" s="13" t="b">
        <v>0</v>
      </c>
      <c r="H3618" s="13" t="b">
        <v>0</v>
      </c>
      <c r="I3618" s="13" t="b">
        <f>IF(COUNTIF([1]!Form_Responses1[[#All],[Instagram account
(ex. idenel_official - Do not put "@")]], LOWER(A3618)) &gt; 0, TRUE, FALSE)</f>
        <v>0</v>
      </c>
      <c r="J3618" s="14"/>
      <c r="K3618" s="11"/>
      <c r="L3618" s="13" t="b">
        <v>0</v>
      </c>
      <c r="M3618" s="13" t="b">
        <v>0</v>
      </c>
      <c r="N3618" s="11"/>
      <c r="O3618" s="12" t="str">
        <f>IF(ISBLANK(Table1[[#This Row],[예약일(확정)]]),"",Table1[[#This Row],[예약일(확정)]]+7)</f>
        <v/>
      </c>
      <c r="P3618" s="11"/>
      <c r="Q3618" s="11"/>
      <c r="R3618" s="11"/>
      <c r="S3618" s="11"/>
      <c r="T3618" s="11"/>
      <c r="U3618" s="10"/>
    </row>
    <row r="3619" spans="1:21" ht="17">
      <c r="A3619" s="27" t="s">
        <v>589</v>
      </c>
      <c r="B3619" s="26" t="str">
        <f>"https://www.instagram.com/"&amp;A3619</f>
        <v>https://www.instagram.com/hxnnxh.kor</v>
      </c>
      <c r="C3619" s="25"/>
      <c r="D3619" s="24" t="s">
        <v>2</v>
      </c>
      <c r="E3619" s="20" t="str">
        <f ca="1">IF(AND(J3619&lt;&gt;"", O3619&lt;&gt;"", TODAY() &gt; O3619, N3619=""), "포스팅 지연",
IF(N3619&lt;&gt;"", "포스팅 완료",
IF(M3619=TRUE, "시술 완료",
IF(L3619=TRUE, "콘텐츠 가이드 전송",
IF(NOT(ISBLANK(J3619)), "예약 확정",
IF(I3619=TRUE, "구글폼 회신",
IF(H3619=TRUE, "구글폼 전송",
IF(G3619=TRUE, "거절",
IF(F3619=TRUE, "회신 수신",
"태핑 완료 회신대기")))))
))))</f>
        <v>콘텐츠 가이드 전송</v>
      </c>
      <c r="F3619" s="22" t="b">
        <v>0</v>
      </c>
      <c r="G3619" s="22" t="b">
        <v>0</v>
      </c>
      <c r="H3619" s="22" t="b">
        <v>0</v>
      </c>
      <c r="I3619" s="22" t="b">
        <f>IF(COUNTIF([1]!Form_Responses1[[#All],[Instagram account
(ex. idenel_official - Do not put "@")]], LOWER(A3619)) &gt; 0, TRUE, FALSE)</f>
        <v>0</v>
      </c>
      <c r="J3619" s="23">
        <v>45911.458333333336</v>
      </c>
      <c r="K3619" s="20" t="s">
        <v>111</v>
      </c>
      <c r="L3619" s="22" t="b">
        <v>1</v>
      </c>
      <c r="M3619" s="22" t="b">
        <v>0</v>
      </c>
      <c r="N3619" s="20"/>
      <c r="O3619" s="21">
        <f>IF(ISBLANK(Table1[[#This Row],[예약일(확정)]]),"",Table1[[#This Row],[예약일(확정)]]+7)</f>
        <v>45918.458333333336</v>
      </c>
      <c r="P3619" s="20" t="s">
        <v>0</v>
      </c>
      <c r="Q3619" s="20"/>
      <c r="R3619" s="20"/>
      <c r="S3619" s="20"/>
      <c r="T3619" s="20"/>
      <c r="U3619" s="19"/>
    </row>
    <row r="3620" spans="1:21" ht="17">
      <c r="A3620" s="18" t="s">
        <v>588</v>
      </c>
      <c r="B3620" s="17" t="str">
        <f>"https://www.instagram.com/"&amp;A3620</f>
        <v>https://www.instagram.com/Sn_nayoon</v>
      </c>
      <c r="C3620" s="16"/>
      <c r="D3620" s="15" t="s">
        <v>2</v>
      </c>
      <c r="E3620" s="11" t="str">
        <f ca="1">IF(AND(J3620&lt;&gt;"", O3620&lt;&gt;"", TODAY() &gt; O3620, N3620=""), "포스팅 지연",
IF(N3620&lt;&gt;"", "포스팅 완료",
IF(M3620=TRUE, "시술 완료",
IF(L3620=TRUE, "콘텐츠 가이드 전송",
IF(NOT(ISBLANK(J3620)), "예약 확정",
IF(I3620=TRUE, "구글폼 회신",
IF(H3620=TRUE, "구글폼 전송",
IF(G3620=TRUE, "거절",
IF(F3620=TRUE, "회신 수신",
"태핑 완료 회신대기")))))
))))</f>
        <v>포스팅 지연</v>
      </c>
      <c r="F3620" s="13" t="b">
        <v>0</v>
      </c>
      <c r="G3620" s="13" t="b">
        <v>0</v>
      </c>
      <c r="H3620" s="13" t="b">
        <v>0</v>
      </c>
      <c r="I3620" s="13" t="b">
        <f>IF(COUNTIF([1]!Form_Responses1[[#All],[Instagram account
(ex. idenel_official - Do not put "@")]], LOWER(A3620)) &gt; 0, TRUE, FALSE)</f>
        <v>0</v>
      </c>
      <c r="J3620" s="14">
        <v>45908.458333333336</v>
      </c>
      <c r="K3620" s="11" t="s">
        <v>111</v>
      </c>
      <c r="L3620" s="13" t="b">
        <v>1</v>
      </c>
      <c r="M3620" s="13" t="b">
        <v>0</v>
      </c>
      <c r="N3620" s="11"/>
      <c r="O3620" s="12">
        <f>IF(ISBLANK(Table1[[#This Row],[예약일(확정)]]),"",Table1[[#This Row],[예약일(확정)]]+7)</f>
        <v>45915.458333333336</v>
      </c>
      <c r="P3620" s="11" t="s">
        <v>0</v>
      </c>
      <c r="Q3620" s="11"/>
      <c r="R3620" s="11"/>
      <c r="S3620" s="11"/>
      <c r="T3620" s="11"/>
      <c r="U3620" s="10"/>
    </row>
    <row r="3621" spans="1:21" ht="17">
      <c r="A3621" s="27" t="s">
        <v>587</v>
      </c>
      <c r="B3621" s="26" t="str">
        <f>"https://www.instagram.com/"&amp;A3621</f>
        <v>https://www.instagram.com/laura_bombarda</v>
      </c>
      <c r="C3621" s="25"/>
      <c r="D3621" s="24" t="s">
        <v>2</v>
      </c>
      <c r="E3621" s="20" t="str">
        <f ca="1">IF(AND(J3621&lt;&gt;"", O3621&lt;&gt;"", TODAY() &gt; O3621, N3621=""), "포스팅 지연",
IF(N3621&lt;&gt;"", "포스팅 완료",
IF(M3621=TRUE, "시술 완료",
IF(L3621=TRUE, "콘텐츠 가이드 전송",
IF(NOT(ISBLANK(J3621)), "예약 확정",
IF(I3621=TRUE, "구글폼 회신",
IF(H3621=TRUE, "구글폼 전송",
IF(G3621=TRUE, "거절",
IF(F3621=TRUE, "회신 수신",
"태핑 완료 회신대기")))))
))))</f>
        <v>콘텐츠 가이드 전송</v>
      </c>
      <c r="F3621" s="22" t="b">
        <v>0</v>
      </c>
      <c r="G3621" s="22" t="b">
        <v>0</v>
      </c>
      <c r="H3621" s="22" t="b">
        <v>0</v>
      </c>
      <c r="I3621" s="22" t="b">
        <f>IF(COUNTIF([1]!Form_Responses1[[#All],[Instagram account
(ex. idenel_official - Do not put "@")]], LOWER(A3621)) &gt; 0, TRUE, FALSE)</f>
        <v>0</v>
      </c>
      <c r="J3621" s="23">
        <v>45932.416666666664</v>
      </c>
      <c r="K3621" s="20" t="s">
        <v>111</v>
      </c>
      <c r="L3621" s="22" t="b">
        <v>1</v>
      </c>
      <c r="M3621" s="22" t="b">
        <v>0</v>
      </c>
      <c r="N3621" s="20"/>
      <c r="O3621" s="21">
        <f>IF(ISBLANK(Table1[[#This Row],[예약일(확정)]]),"",Table1[[#This Row],[예약일(확정)]]+7)</f>
        <v>45939.416666666664</v>
      </c>
      <c r="P3621" s="20" t="s">
        <v>0</v>
      </c>
      <c r="Q3621" s="20"/>
      <c r="R3621" s="20"/>
      <c r="S3621" s="20"/>
      <c r="T3621" s="20"/>
      <c r="U3621" s="19"/>
    </row>
    <row r="3622" spans="1:21" ht="17">
      <c r="A3622" s="18" t="s">
        <v>586</v>
      </c>
      <c r="B3622" s="17" t="str">
        <f>"https://www.instagram.com/"&amp;A3622</f>
        <v>https://www.instagram.com/Nazhiira</v>
      </c>
      <c r="C3622" s="16"/>
      <c r="D3622" s="15" t="s">
        <v>269</v>
      </c>
      <c r="E3622" s="11" t="str">
        <f ca="1">IF(AND(J3622&lt;&gt;"", O3622&lt;&gt;"", TODAY() &gt; O3622, N3622=""), "포스팅 지연",
IF(N3622&lt;&gt;"", "포스팅 완료",
IF(M3622=TRUE, "시술 완료",
IF(L3622=TRUE, "콘텐츠 가이드 전송",
IF(NOT(ISBLANK(J3622)), "예약 확정",
IF(I3622=TRUE, "구글폼 회신",
IF(H3622=TRUE, "구글폼 전송",
IF(G3622=TRUE, "거절",
IF(F3622=TRUE, "회신 수신",
"태핑 완료 회신대기")))))
))))</f>
        <v>태핑 완료 회신대기</v>
      </c>
      <c r="F3622" s="13" t="b">
        <v>0</v>
      </c>
      <c r="G3622" s="13" t="b">
        <v>0</v>
      </c>
      <c r="H3622" s="13" t="b">
        <v>0</v>
      </c>
      <c r="I3622" s="13" t="b">
        <f>IF(COUNTIF([1]!Form_Responses1[[#All],[Instagram account
(ex. idenel_official - Do not put "@")]], LOWER(A3622)) &gt; 0, TRUE, FALSE)</f>
        <v>0</v>
      </c>
      <c r="J3622" s="14"/>
      <c r="K3622" s="11"/>
      <c r="L3622" s="13" t="b">
        <v>0</v>
      </c>
      <c r="M3622" s="13" t="b">
        <v>0</v>
      </c>
      <c r="N3622" s="11"/>
      <c r="O3622" s="12" t="str">
        <f>IF(ISBLANK(Table1[[#This Row],[예약일(확정)]]),"",Table1[[#This Row],[예약일(확정)]]+7)</f>
        <v/>
      </c>
      <c r="P3622" s="11"/>
      <c r="Q3622" s="11"/>
      <c r="R3622" s="11"/>
      <c r="S3622" s="11"/>
      <c r="T3622" s="11"/>
      <c r="U3622" s="10"/>
    </row>
    <row r="3623" spans="1:21" ht="17">
      <c r="A3623" s="27" t="s">
        <v>585</v>
      </c>
      <c r="B3623" s="26" t="str">
        <f>"https://www.instagram.com/"&amp;A3623</f>
        <v>https://www.instagram.com/kardelen</v>
      </c>
      <c r="C3623" s="25"/>
      <c r="D3623" s="24" t="s">
        <v>269</v>
      </c>
      <c r="E3623" s="20" t="str">
        <f ca="1">IF(AND(J3623&lt;&gt;"", O3623&lt;&gt;"", TODAY() &gt; O3623, N3623=""), "포스팅 지연",
IF(N3623&lt;&gt;"", "포스팅 완료",
IF(M3623=TRUE, "시술 완료",
IF(L3623=TRUE, "콘텐츠 가이드 전송",
IF(NOT(ISBLANK(J3623)), "예약 확정",
IF(I3623=TRUE, "구글폼 회신",
IF(H3623=TRUE, "구글폼 전송",
IF(G3623=TRUE, "거절",
IF(F3623=TRUE, "회신 수신",
"태핑 완료 회신대기")))))
))))</f>
        <v>태핑 완료 회신대기</v>
      </c>
      <c r="F3623" s="22" t="b">
        <v>0</v>
      </c>
      <c r="G3623" s="22" t="b">
        <v>0</v>
      </c>
      <c r="H3623" s="22" t="b">
        <v>0</v>
      </c>
      <c r="I3623" s="22" t="b">
        <f>IF(COUNTIF([1]!Form_Responses1[[#All],[Instagram account
(ex. idenel_official - Do not put "@")]], LOWER(A3623)) &gt; 0, TRUE, FALSE)</f>
        <v>0</v>
      </c>
      <c r="J3623" s="23"/>
      <c r="K3623" s="20"/>
      <c r="L3623" s="22" t="b">
        <v>0</v>
      </c>
      <c r="M3623" s="22" t="b">
        <v>0</v>
      </c>
      <c r="N3623" s="20"/>
      <c r="O3623" s="21" t="str">
        <f>IF(ISBLANK(Table1[[#This Row],[예약일(확정)]]),"",Table1[[#This Row],[예약일(확정)]]+7)</f>
        <v/>
      </c>
      <c r="P3623" s="20"/>
      <c r="Q3623" s="20"/>
      <c r="R3623" s="20"/>
      <c r="S3623" s="20"/>
      <c r="T3623" s="20"/>
      <c r="U3623" s="19"/>
    </row>
    <row r="3624" spans="1:21" ht="17">
      <c r="A3624" s="18" t="s">
        <v>584</v>
      </c>
      <c r="B3624" s="17" t="str">
        <f>"https://www.instagram.com/"&amp;A3624</f>
        <v>https://www.instagram.com/laylanakorea</v>
      </c>
      <c r="C3624" s="16"/>
      <c r="D3624" s="15" t="s">
        <v>269</v>
      </c>
      <c r="E3624" s="11" t="str">
        <f ca="1">IF(AND(J3624&lt;&gt;"", O3624&lt;&gt;"", TODAY() &gt; O3624, N3624=""), "포스팅 지연",
IF(N3624&lt;&gt;"", "포스팅 완료",
IF(M3624=TRUE, "시술 완료",
IF(L3624=TRUE, "콘텐츠 가이드 전송",
IF(NOT(ISBLANK(J3624)), "예약 확정",
IF(I3624=TRUE, "구글폼 회신",
IF(H3624=TRUE, "구글폼 전송",
IF(G3624=TRUE, "거절",
IF(F3624=TRUE, "회신 수신",
"태핑 완료 회신대기")))))
))))</f>
        <v>구글폼 전송</v>
      </c>
      <c r="F3624" s="13" t="b">
        <v>1</v>
      </c>
      <c r="G3624" s="13" t="b">
        <v>0</v>
      </c>
      <c r="H3624" s="13" t="b">
        <v>1</v>
      </c>
      <c r="I3624" s="13" t="b">
        <f>IF(COUNTIF([1]!Form_Responses1[[#All],[Instagram account
(ex. idenel_official - Do not put "@")]], LOWER(A3624)) &gt; 0, TRUE, FALSE)</f>
        <v>0</v>
      </c>
      <c r="J3624" s="14"/>
      <c r="K3624" s="11"/>
      <c r="L3624" s="13" t="b">
        <v>0</v>
      </c>
      <c r="M3624" s="13" t="b">
        <v>0</v>
      </c>
      <c r="N3624" s="11"/>
      <c r="O3624" s="12" t="str">
        <f>IF(ISBLANK(Table1[[#This Row],[예약일(확정)]]),"",Table1[[#This Row],[예약일(확정)]]+7)</f>
        <v/>
      </c>
      <c r="P3624" s="11"/>
      <c r="Q3624" s="11"/>
      <c r="R3624" s="11"/>
      <c r="S3624" s="11"/>
      <c r="T3624" s="11"/>
      <c r="U3624" s="10"/>
    </row>
    <row r="3625" spans="1:21" ht="17">
      <c r="A3625" s="29" t="s">
        <v>466</v>
      </c>
      <c r="B3625" s="26" t="str">
        <f>"https://www.instagram.com/"&amp;A3625</f>
        <v>https://www.instagram.com/ividntt</v>
      </c>
      <c r="C3625" s="25"/>
      <c r="D3625" s="24" t="s">
        <v>269</v>
      </c>
      <c r="E3625" s="20" t="str">
        <f ca="1">IF(AND(J3625&lt;&gt;"", O3625&lt;&gt;"", TODAY() &gt; O3625, N3625=""), "포스팅 지연",
IF(N3625&lt;&gt;"", "포스팅 완료",
IF(M3625=TRUE, "시술 완료",
IF(L3625=TRUE, "콘텐츠 가이드 전송",
IF(NOT(ISBLANK(J3625)), "예약 확정",
IF(I3625=TRUE, "구글폼 회신",
IF(H3625=TRUE, "구글폼 전송",
IF(G3625=TRUE, "거절",
IF(F3625=TRUE, "회신 수신",
"태핑 완료 회신대기")))))
))))</f>
        <v>태핑 완료 회신대기</v>
      </c>
      <c r="F3625" s="22" t="b">
        <v>0</v>
      </c>
      <c r="G3625" s="22" t="b">
        <v>0</v>
      </c>
      <c r="H3625" s="22" t="b">
        <v>0</v>
      </c>
      <c r="I3625" s="22" t="b">
        <f>IF(COUNTIF([1]!Form_Responses1[[#All],[Instagram account
(ex. idenel_official - Do not put "@")]], LOWER(A3625)) &gt; 0, TRUE, FALSE)</f>
        <v>0</v>
      </c>
      <c r="J3625" s="23"/>
      <c r="K3625" s="20"/>
      <c r="L3625" s="22" t="b">
        <v>0</v>
      </c>
      <c r="M3625" s="22" t="b">
        <v>0</v>
      </c>
      <c r="N3625" s="20"/>
      <c r="O3625" s="21" t="str">
        <f>IF(ISBLANK(Table1[[#This Row],[예약일(확정)]]),"",Table1[[#This Row],[예약일(확정)]]+7)</f>
        <v/>
      </c>
      <c r="P3625" s="20"/>
      <c r="Q3625" s="20"/>
      <c r="R3625" s="20"/>
      <c r="S3625" s="20"/>
      <c r="T3625" s="20"/>
      <c r="U3625" s="19"/>
    </row>
    <row r="3626" spans="1:21" ht="17">
      <c r="A3626" s="18" t="s">
        <v>583</v>
      </c>
      <c r="B3626" s="17" t="str">
        <f>"https://www.instagram.com/"&amp;A3626</f>
        <v>https://www.instagram.com/natalieefrancis</v>
      </c>
      <c r="C3626" s="16"/>
      <c r="D3626" s="15" t="s">
        <v>269</v>
      </c>
      <c r="E3626" s="11" t="str">
        <f ca="1">IF(AND(J3626&lt;&gt;"", O3626&lt;&gt;"", TODAY() &gt; O3626, N3626=""), "포스팅 지연",
IF(N3626&lt;&gt;"", "포스팅 완료",
IF(M3626=TRUE, "시술 완료",
IF(L3626=TRUE, "콘텐츠 가이드 전송",
IF(NOT(ISBLANK(J3626)), "예약 확정",
IF(I3626=TRUE, "구글폼 회신",
IF(H3626=TRUE, "구글폼 전송",
IF(G3626=TRUE, "거절",
IF(F3626=TRUE, "회신 수신",
"태핑 완료 회신대기")))))
))))</f>
        <v>태핑 완료 회신대기</v>
      </c>
      <c r="F3626" s="13" t="b">
        <v>0</v>
      </c>
      <c r="G3626" s="13" t="b">
        <v>0</v>
      </c>
      <c r="H3626" s="13" t="b">
        <v>0</v>
      </c>
      <c r="I3626" s="13" t="b">
        <f>IF(COUNTIF([1]!Form_Responses1[[#All],[Instagram account
(ex. idenel_official - Do not put "@")]], LOWER(A3626)) &gt; 0, TRUE, FALSE)</f>
        <v>0</v>
      </c>
      <c r="J3626" s="14"/>
      <c r="K3626" s="11"/>
      <c r="L3626" s="13" t="b">
        <v>0</v>
      </c>
      <c r="M3626" s="13" t="b">
        <v>0</v>
      </c>
      <c r="N3626" s="11"/>
      <c r="O3626" s="12" t="str">
        <f>IF(ISBLANK(Table1[[#This Row],[예약일(확정)]]),"",Table1[[#This Row],[예약일(확정)]]+7)</f>
        <v/>
      </c>
      <c r="P3626" s="11"/>
      <c r="Q3626" s="11"/>
      <c r="R3626" s="11"/>
      <c r="S3626" s="11"/>
      <c r="T3626" s="11"/>
      <c r="U3626" s="10"/>
    </row>
    <row r="3627" spans="1:21" ht="17">
      <c r="A3627" s="30" t="s">
        <v>582</v>
      </c>
      <c r="B3627" s="26" t="str">
        <f>"https://www.instagram.com/"&amp;A3627</f>
        <v>https://www.instagram.com/universojess.br</v>
      </c>
      <c r="C3627" s="25"/>
      <c r="D3627" s="24" t="s">
        <v>269</v>
      </c>
      <c r="E3627" s="20" t="str">
        <f ca="1">IF(AND(J3627&lt;&gt;"", O3627&lt;&gt;"", TODAY() &gt; O3627, N3627=""), "포스팅 지연",
IF(N3627&lt;&gt;"", "포스팅 완료",
IF(M3627=TRUE, "시술 완료",
IF(L3627=TRUE, "콘텐츠 가이드 전송",
IF(NOT(ISBLANK(J3627)), "예약 확정",
IF(I3627=TRUE, "구글폼 회신",
IF(H3627=TRUE, "구글폼 전송",
IF(G3627=TRUE, "거절",
IF(F3627=TRUE, "회신 수신",
"태핑 완료 회신대기")))))
))))</f>
        <v>회신 수신</v>
      </c>
      <c r="F3627" s="22" t="b">
        <v>1</v>
      </c>
      <c r="G3627" s="22" t="b">
        <v>0</v>
      </c>
      <c r="H3627" s="22" t="b">
        <v>0</v>
      </c>
      <c r="I3627" s="22" t="b">
        <f>IF(COUNTIF([1]!Form_Responses1[[#All],[Instagram account
(ex. idenel_official - Do not put "@")]], LOWER(A3627)) &gt; 0, TRUE, FALSE)</f>
        <v>0</v>
      </c>
      <c r="J3627" s="23"/>
      <c r="K3627" s="20"/>
      <c r="L3627" s="22" t="b">
        <v>0</v>
      </c>
      <c r="M3627" s="22" t="b">
        <v>0</v>
      </c>
      <c r="N3627" s="20"/>
      <c r="O3627" s="21" t="str">
        <f>IF(ISBLANK(Table1[[#This Row],[예약일(확정)]]),"",Table1[[#This Row],[예약일(확정)]]+7)</f>
        <v/>
      </c>
      <c r="P3627" s="20"/>
      <c r="Q3627" s="20"/>
      <c r="R3627" s="20"/>
      <c r="S3627" s="20"/>
      <c r="T3627" s="20"/>
      <c r="U3627" s="19"/>
    </row>
    <row r="3628" spans="1:21" ht="17">
      <c r="A3628" s="18" t="s">
        <v>581</v>
      </c>
      <c r="B3628" s="17" t="str">
        <f>"https://www.instagram.com/"&amp;A3628</f>
        <v>https://www.instagram.com/francesca.994</v>
      </c>
      <c r="C3628" s="16"/>
      <c r="D3628" s="15" t="s">
        <v>269</v>
      </c>
      <c r="E3628" s="11" t="str">
        <f ca="1">IF(AND(J3628&lt;&gt;"", O3628&lt;&gt;"", TODAY() &gt; O3628, N3628=""), "포스팅 지연",
IF(N3628&lt;&gt;"", "포스팅 완료",
IF(M3628=TRUE, "시술 완료",
IF(L3628=TRUE, "콘텐츠 가이드 전송",
IF(NOT(ISBLANK(J3628)), "예약 확정",
IF(I3628=TRUE, "구글폼 회신",
IF(H3628=TRUE, "구글폼 전송",
IF(G3628=TRUE, "거절",
IF(F3628=TRUE, "회신 수신",
"태핑 완료 회신대기")))))
))))</f>
        <v>구글폼 전송</v>
      </c>
      <c r="F3628" s="13" t="b">
        <v>1</v>
      </c>
      <c r="G3628" s="13" t="b">
        <v>0</v>
      </c>
      <c r="H3628" s="13" t="b">
        <v>1</v>
      </c>
      <c r="I3628" s="13" t="b">
        <f>IF(COUNTIF([1]!Form_Responses1[[#All],[Instagram account
(ex. idenel_official - Do not put "@")]], LOWER(A3628)) &gt; 0, TRUE, FALSE)</f>
        <v>0</v>
      </c>
      <c r="J3628" s="14"/>
      <c r="K3628" s="11"/>
      <c r="L3628" s="13" t="b">
        <v>0</v>
      </c>
      <c r="M3628" s="13" t="b">
        <v>0</v>
      </c>
      <c r="N3628" s="11"/>
      <c r="O3628" s="12" t="str">
        <f>IF(ISBLANK(Table1[[#This Row],[예약일(확정)]]),"",Table1[[#This Row],[예약일(확정)]]+7)</f>
        <v/>
      </c>
      <c r="P3628" s="11"/>
      <c r="Q3628" s="11"/>
      <c r="R3628" s="11"/>
      <c r="S3628" s="11"/>
      <c r="T3628" s="11"/>
      <c r="U3628" s="10"/>
    </row>
    <row r="3629" spans="1:21" ht="17">
      <c r="A3629" s="27" t="s">
        <v>580</v>
      </c>
      <c r="B3629" s="26" t="str">
        <f>"https://www.instagram.com/"&amp;A3629</f>
        <v>https://www.instagram.com/angypangy36</v>
      </c>
      <c r="C3629" s="25"/>
      <c r="D3629" s="24" t="s">
        <v>269</v>
      </c>
      <c r="E3629" s="20" t="str">
        <f ca="1">IF(AND(J3629&lt;&gt;"", O3629&lt;&gt;"", TODAY() &gt; O3629, N3629=""), "포스팅 지연",
IF(N3629&lt;&gt;"", "포스팅 완료",
IF(M3629=TRUE, "시술 완료",
IF(L3629=TRUE, "콘텐츠 가이드 전송",
IF(NOT(ISBLANK(J3629)), "예약 확정",
IF(I3629=TRUE, "구글폼 회신",
IF(H3629=TRUE, "구글폼 전송",
IF(G3629=TRUE, "거절",
IF(F3629=TRUE, "회신 수신",
"태핑 완료 회신대기")))))
))))</f>
        <v>태핑 완료 회신대기</v>
      </c>
      <c r="F3629" s="22" t="b">
        <v>0</v>
      </c>
      <c r="G3629" s="22" t="b">
        <v>0</v>
      </c>
      <c r="H3629" s="22" t="b">
        <v>0</v>
      </c>
      <c r="I3629" s="22" t="b">
        <f>IF(COUNTIF([1]!Form_Responses1[[#All],[Instagram account
(ex. idenel_official - Do not put "@")]], LOWER(A3629)) &gt; 0, TRUE, FALSE)</f>
        <v>0</v>
      </c>
      <c r="J3629" s="23"/>
      <c r="K3629" s="20"/>
      <c r="L3629" s="22" t="b">
        <v>0</v>
      </c>
      <c r="M3629" s="22" t="b">
        <v>0</v>
      </c>
      <c r="N3629" s="20"/>
      <c r="O3629" s="21" t="str">
        <f>IF(ISBLANK(Table1[[#This Row],[예약일(확정)]]),"",Table1[[#This Row],[예약일(확정)]]+7)</f>
        <v/>
      </c>
      <c r="P3629" s="20"/>
      <c r="Q3629" s="20"/>
      <c r="R3629" s="20"/>
      <c r="S3629" s="20"/>
      <c r="T3629" s="20"/>
      <c r="U3629" s="19"/>
    </row>
    <row r="3630" spans="1:21" ht="17">
      <c r="A3630" s="18" t="s">
        <v>579</v>
      </c>
      <c r="B3630" s="17" t="str">
        <f>"https://www.instagram.com/"&amp;A3630</f>
        <v>https://www.instagram.com/tesshorak</v>
      </c>
      <c r="C3630" s="16"/>
      <c r="D3630" s="15" t="s">
        <v>269</v>
      </c>
      <c r="E3630" s="11" t="str">
        <f ca="1">IF(AND(J3630&lt;&gt;"", O3630&lt;&gt;"", TODAY() &gt; O3630, N3630=""), "포스팅 지연",
IF(N3630&lt;&gt;"", "포스팅 완료",
IF(M3630=TRUE, "시술 완료",
IF(L3630=TRUE, "콘텐츠 가이드 전송",
IF(NOT(ISBLANK(J3630)), "예약 확정",
IF(I3630=TRUE, "구글폼 회신",
IF(H3630=TRUE, "구글폼 전송",
IF(G3630=TRUE, "거절",
IF(F3630=TRUE, "회신 수신",
"태핑 완료 회신대기")))))
))))</f>
        <v>태핑 완료 회신대기</v>
      </c>
      <c r="F3630" s="13" t="b">
        <v>0</v>
      </c>
      <c r="G3630" s="13" t="b">
        <v>0</v>
      </c>
      <c r="H3630" s="13" t="b">
        <v>0</v>
      </c>
      <c r="I3630" s="13" t="b">
        <f>IF(COUNTIF([1]!Form_Responses1[[#All],[Instagram account
(ex. idenel_official - Do not put "@")]], LOWER(A3630)) &gt; 0, TRUE, FALSE)</f>
        <v>0</v>
      </c>
      <c r="J3630" s="14"/>
      <c r="K3630" s="11"/>
      <c r="L3630" s="13" t="b">
        <v>0</v>
      </c>
      <c r="M3630" s="13" t="b">
        <v>0</v>
      </c>
      <c r="N3630" s="11"/>
      <c r="O3630" s="12" t="str">
        <f>IF(ISBLANK(Table1[[#This Row],[예약일(확정)]]),"",Table1[[#This Row],[예약일(확정)]]+7)</f>
        <v/>
      </c>
      <c r="P3630" s="11"/>
      <c r="Q3630" s="11"/>
      <c r="R3630" s="11"/>
      <c r="S3630" s="11"/>
      <c r="T3630" s="11"/>
      <c r="U3630" s="10"/>
    </row>
    <row r="3631" spans="1:21" ht="17">
      <c r="A3631" s="27" t="s">
        <v>578</v>
      </c>
      <c r="B3631" s="26" t="str">
        <f>"https://www.instagram.com/"&amp;A3631</f>
        <v>https://www.instagram.com/vani.aa</v>
      </c>
      <c r="C3631" s="25"/>
      <c r="D3631" s="24" t="s">
        <v>269</v>
      </c>
      <c r="E3631" s="20" t="str">
        <f ca="1">IF(AND(J3631&lt;&gt;"", O3631&lt;&gt;"", TODAY() &gt; O3631, N3631=""), "포스팅 지연",
IF(N3631&lt;&gt;"", "포스팅 완료",
IF(M3631=TRUE, "시술 완료",
IF(L3631=TRUE, "콘텐츠 가이드 전송",
IF(NOT(ISBLANK(J3631)), "예약 확정",
IF(I3631=TRUE, "구글폼 회신",
IF(H3631=TRUE, "구글폼 전송",
IF(G3631=TRUE, "거절",
IF(F3631=TRUE, "회신 수신",
"태핑 완료 회신대기")))))
))))</f>
        <v>태핑 완료 회신대기</v>
      </c>
      <c r="F3631" s="22" t="b">
        <v>0</v>
      </c>
      <c r="G3631" s="22" t="b">
        <v>0</v>
      </c>
      <c r="H3631" s="22" t="b">
        <v>0</v>
      </c>
      <c r="I3631" s="22" t="b">
        <f>IF(COUNTIF([1]!Form_Responses1[[#All],[Instagram account
(ex. idenel_official - Do not put "@")]], LOWER(A3631)) &gt; 0, TRUE, FALSE)</f>
        <v>0</v>
      </c>
      <c r="J3631" s="23"/>
      <c r="K3631" s="20"/>
      <c r="L3631" s="22" t="b">
        <v>0</v>
      </c>
      <c r="M3631" s="22" t="b">
        <v>0</v>
      </c>
      <c r="N3631" s="20"/>
      <c r="O3631" s="21" t="str">
        <f>IF(ISBLANK(Table1[[#This Row],[예약일(확정)]]),"",Table1[[#This Row],[예약일(확정)]]+7)</f>
        <v/>
      </c>
      <c r="P3631" s="20"/>
      <c r="Q3631" s="20"/>
      <c r="R3631" s="20"/>
      <c r="S3631" s="20"/>
      <c r="T3631" s="20"/>
      <c r="U3631" s="19"/>
    </row>
    <row r="3632" spans="1:21" ht="17">
      <c r="A3632" s="18" t="s">
        <v>577</v>
      </c>
      <c r="B3632" s="17" t="str">
        <f>"https://www.instagram.com/"&amp;A3632</f>
        <v>https://www.instagram.com/aprildgreat</v>
      </c>
      <c r="C3632" s="16"/>
      <c r="D3632" s="15" t="s">
        <v>269</v>
      </c>
      <c r="E3632" s="11" t="str">
        <f ca="1">IF(AND(J3632&lt;&gt;"", O3632&lt;&gt;"", TODAY() &gt; O3632, N3632=""), "포스팅 지연",
IF(N3632&lt;&gt;"", "포스팅 완료",
IF(M3632=TRUE, "시술 완료",
IF(L3632=TRUE, "콘텐츠 가이드 전송",
IF(NOT(ISBLANK(J3632)), "예약 확정",
IF(I3632=TRUE, "구글폼 회신",
IF(H3632=TRUE, "구글폼 전송",
IF(G3632=TRUE, "거절",
IF(F3632=TRUE, "회신 수신",
"태핑 완료 회신대기")))))
))))</f>
        <v>태핑 완료 회신대기</v>
      </c>
      <c r="F3632" s="13" t="b">
        <v>0</v>
      </c>
      <c r="G3632" s="13" t="b">
        <v>0</v>
      </c>
      <c r="H3632" s="13" t="b">
        <v>0</v>
      </c>
      <c r="I3632" s="13" t="b">
        <f>IF(COUNTIF([1]!Form_Responses1[[#All],[Instagram account
(ex. idenel_official - Do not put "@")]], LOWER(A3632)) &gt; 0, TRUE, FALSE)</f>
        <v>0</v>
      </c>
      <c r="J3632" s="14"/>
      <c r="K3632" s="11"/>
      <c r="L3632" s="13" t="b">
        <v>0</v>
      </c>
      <c r="M3632" s="13" t="b">
        <v>0</v>
      </c>
      <c r="N3632" s="11"/>
      <c r="O3632" s="12" t="str">
        <f>IF(ISBLANK(Table1[[#This Row],[예약일(확정)]]),"",Table1[[#This Row],[예약일(확정)]]+7)</f>
        <v/>
      </c>
      <c r="P3632" s="11"/>
      <c r="Q3632" s="11"/>
      <c r="R3632" s="11"/>
      <c r="S3632" s="11"/>
      <c r="T3632" s="11"/>
      <c r="U3632" s="10"/>
    </row>
    <row r="3633" spans="1:21" ht="17">
      <c r="A3633" s="27" t="s">
        <v>576</v>
      </c>
      <c r="B3633" s="26" t="str">
        <f>"https://www.instagram.com/"&amp;A3633</f>
        <v>https://www.instagram.com/gracecallistaa</v>
      </c>
      <c r="C3633" s="25"/>
      <c r="D3633" s="24" t="s">
        <v>269</v>
      </c>
      <c r="E3633" s="20" t="str">
        <f ca="1">IF(AND(J3633&lt;&gt;"", O3633&lt;&gt;"", TODAY() &gt; O3633, N3633=""), "포스팅 지연",
IF(N3633&lt;&gt;"", "포스팅 완료",
IF(M3633=TRUE, "시술 완료",
IF(L3633=TRUE, "콘텐츠 가이드 전송",
IF(NOT(ISBLANK(J3633)), "예약 확정",
IF(I3633=TRUE, "구글폼 회신",
IF(H3633=TRUE, "구글폼 전송",
IF(G3633=TRUE, "거절",
IF(F3633=TRUE, "회신 수신",
"태핑 완료 회신대기")))))
))))</f>
        <v>태핑 완료 회신대기</v>
      </c>
      <c r="F3633" s="22" t="b">
        <v>0</v>
      </c>
      <c r="G3633" s="22" t="b">
        <v>0</v>
      </c>
      <c r="H3633" s="22" t="b">
        <v>0</v>
      </c>
      <c r="I3633" s="22" t="b">
        <f>IF(COUNTIF([1]!Form_Responses1[[#All],[Instagram account
(ex. idenel_official - Do not put "@")]], LOWER(A3633)) &gt; 0, TRUE, FALSE)</f>
        <v>0</v>
      </c>
      <c r="J3633" s="23"/>
      <c r="K3633" s="20"/>
      <c r="L3633" s="22" t="b">
        <v>0</v>
      </c>
      <c r="M3633" s="22" t="b">
        <v>0</v>
      </c>
      <c r="N3633" s="20"/>
      <c r="O3633" s="21" t="str">
        <f>IF(ISBLANK(Table1[[#This Row],[예약일(확정)]]),"",Table1[[#This Row],[예약일(확정)]]+7)</f>
        <v/>
      </c>
      <c r="P3633" s="20"/>
      <c r="Q3633" s="20"/>
      <c r="R3633" s="20"/>
      <c r="S3633" s="20"/>
      <c r="T3633" s="20"/>
      <c r="U3633" s="19"/>
    </row>
    <row r="3634" spans="1:21" ht="17">
      <c r="A3634" s="18" t="s">
        <v>575</v>
      </c>
      <c r="B3634" s="17" t="str">
        <f>"https://www.instagram.com/"&amp;A3634</f>
        <v>https://www.instagram.com/0218ani</v>
      </c>
      <c r="C3634" s="16"/>
      <c r="D3634" s="15" t="s">
        <v>269</v>
      </c>
      <c r="E3634" s="11" t="str">
        <f ca="1">IF(AND(J3634&lt;&gt;"", O3634&lt;&gt;"", TODAY() &gt; O3634, N3634=""), "포스팅 지연",
IF(N3634&lt;&gt;"", "포스팅 완료",
IF(M3634=TRUE, "시술 완료",
IF(L3634=TRUE, "콘텐츠 가이드 전송",
IF(NOT(ISBLANK(J3634)), "예약 확정",
IF(I3634=TRUE, "구글폼 회신",
IF(H3634=TRUE, "구글폼 전송",
IF(G3634=TRUE, "거절",
IF(F3634=TRUE, "회신 수신",
"태핑 완료 회신대기")))))
))))</f>
        <v>태핑 완료 회신대기</v>
      </c>
      <c r="F3634" s="13" t="b">
        <v>0</v>
      </c>
      <c r="G3634" s="13" t="b">
        <v>0</v>
      </c>
      <c r="H3634" s="13" t="b">
        <v>0</v>
      </c>
      <c r="I3634" s="13" t="b">
        <f>IF(COUNTIF([1]!Form_Responses1[[#All],[Instagram account
(ex. idenel_official - Do not put "@")]], LOWER(A3634)) &gt; 0, TRUE, FALSE)</f>
        <v>0</v>
      </c>
      <c r="J3634" s="14"/>
      <c r="K3634" s="11"/>
      <c r="L3634" s="13" t="b">
        <v>0</v>
      </c>
      <c r="M3634" s="13" t="b">
        <v>0</v>
      </c>
      <c r="N3634" s="11"/>
      <c r="O3634" s="12" t="str">
        <f>IF(ISBLANK(Table1[[#This Row],[예약일(확정)]]),"",Table1[[#This Row],[예약일(확정)]]+7)</f>
        <v/>
      </c>
      <c r="P3634" s="11"/>
      <c r="Q3634" s="11"/>
      <c r="R3634" s="11"/>
      <c r="S3634" s="11"/>
      <c r="T3634" s="11"/>
      <c r="U3634" s="10"/>
    </row>
    <row r="3635" spans="1:21" ht="17">
      <c r="A3635" s="27" t="s">
        <v>574</v>
      </c>
      <c r="B3635" s="26" t="str">
        <f>"https://www.instagram.com/"&amp;A3635</f>
        <v>https://www.instagram.com/anaainacio</v>
      </c>
      <c r="C3635" s="25"/>
      <c r="D3635" s="24" t="s">
        <v>269</v>
      </c>
      <c r="E3635" s="20" t="str">
        <f ca="1">IF(AND(J3635&lt;&gt;"", O3635&lt;&gt;"", TODAY() &gt; O3635, N3635=""), "포스팅 지연",
IF(N3635&lt;&gt;"", "포스팅 완료",
IF(M3635=TRUE, "시술 완료",
IF(L3635=TRUE, "콘텐츠 가이드 전송",
IF(NOT(ISBLANK(J3635)), "예약 확정",
IF(I3635=TRUE, "구글폼 회신",
IF(H3635=TRUE, "구글폼 전송",
IF(G3635=TRUE, "거절",
IF(F3635=TRUE, "회신 수신",
"태핑 완료 회신대기")))))
))))</f>
        <v>회신 수신</v>
      </c>
      <c r="F3635" s="22" t="b">
        <v>1</v>
      </c>
      <c r="G3635" s="22" t="b">
        <v>0</v>
      </c>
      <c r="H3635" s="22" t="b">
        <v>0</v>
      </c>
      <c r="I3635" s="22" t="b">
        <f>IF(COUNTIF([1]!Form_Responses1[[#All],[Instagram account
(ex. idenel_official - Do not put "@")]], LOWER(A3635)) &gt; 0, TRUE, FALSE)</f>
        <v>0</v>
      </c>
      <c r="J3635" s="23"/>
      <c r="K3635" s="20"/>
      <c r="L3635" s="22" t="b">
        <v>0</v>
      </c>
      <c r="M3635" s="22" t="b">
        <v>0</v>
      </c>
      <c r="N3635" s="20"/>
      <c r="O3635" s="21" t="str">
        <f>IF(ISBLANK(Table1[[#This Row],[예약일(확정)]]),"",Table1[[#This Row],[예약일(확정)]]+7)</f>
        <v/>
      </c>
      <c r="P3635" s="20"/>
      <c r="Q3635" s="20"/>
      <c r="R3635" s="20"/>
      <c r="S3635" s="20"/>
      <c r="T3635" s="20"/>
      <c r="U3635" s="19"/>
    </row>
    <row r="3636" spans="1:21" ht="17">
      <c r="A3636" s="29" t="s">
        <v>573</v>
      </c>
      <c r="B3636" s="17" t="str">
        <f>"https://www.instagram.com/"&amp;A3636</f>
        <v>https://www.instagram.com/ginyn</v>
      </c>
      <c r="C3636" s="16"/>
      <c r="D3636" s="15" t="s">
        <v>269</v>
      </c>
      <c r="E3636" s="11" t="str">
        <f ca="1">IF(AND(J3636&lt;&gt;"", O3636&lt;&gt;"", TODAY() &gt; O3636, N3636=""), "포스팅 지연",
IF(N3636&lt;&gt;"", "포스팅 완료",
IF(M3636=TRUE, "시술 완료",
IF(L3636=TRUE, "콘텐츠 가이드 전송",
IF(NOT(ISBLANK(J3636)), "예약 확정",
IF(I3636=TRUE, "구글폼 회신",
IF(H3636=TRUE, "구글폼 전송",
IF(G3636=TRUE, "거절",
IF(F3636=TRUE, "회신 수신",
"태핑 완료 회신대기")))))
))))</f>
        <v>구글폼 전송</v>
      </c>
      <c r="F3636" s="13" t="b">
        <v>1</v>
      </c>
      <c r="G3636" s="13" t="b">
        <v>0</v>
      </c>
      <c r="H3636" s="13" t="b">
        <v>1</v>
      </c>
      <c r="I3636" s="13" t="b">
        <f>IF(COUNTIF([1]!Form_Responses1[[#All],[Instagram account
(ex. idenel_official - Do not put "@")]], LOWER(A3636)) &gt; 0, TRUE, FALSE)</f>
        <v>0</v>
      </c>
      <c r="J3636" s="14"/>
      <c r="K3636" s="11"/>
      <c r="L3636" s="13" t="b">
        <v>0</v>
      </c>
      <c r="M3636" s="13" t="b">
        <v>0</v>
      </c>
      <c r="N3636" s="11"/>
      <c r="O3636" s="12" t="str">
        <f>IF(ISBLANK(Table1[[#This Row],[예약일(확정)]]),"",Table1[[#This Row],[예약일(확정)]]+7)</f>
        <v/>
      </c>
      <c r="P3636" s="11"/>
      <c r="Q3636" s="11"/>
      <c r="R3636" s="11"/>
      <c r="S3636" s="11"/>
      <c r="T3636" s="11"/>
      <c r="U3636" s="10"/>
    </row>
    <row r="3637" spans="1:21" ht="17">
      <c r="A3637" s="27" t="s">
        <v>572</v>
      </c>
      <c r="B3637" s="26" t="str">
        <f>"https://www.instagram.com/"&amp;A3637</f>
        <v>https://www.instagram.com/alejandralozan_</v>
      </c>
      <c r="C3637" s="25"/>
      <c r="D3637" s="24" t="s">
        <v>269</v>
      </c>
      <c r="E3637" s="20" t="str">
        <f ca="1">IF(AND(J3637&lt;&gt;"", O3637&lt;&gt;"", TODAY() &gt; O3637, N3637=""), "포스팅 지연",
IF(N3637&lt;&gt;"", "포스팅 완료",
IF(M3637=TRUE, "시술 완료",
IF(L3637=TRUE, "콘텐츠 가이드 전송",
IF(NOT(ISBLANK(J3637)), "예약 확정",
IF(I3637=TRUE, "구글폼 회신",
IF(H3637=TRUE, "구글폼 전송",
IF(G3637=TRUE, "거절",
IF(F3637=TRUE, "회신 수신",
"태핑 완료 회신대기")))))
))))</f>
        <v>태핑 완료 회신대기</v>
      </c>
      <c r="F3637" s="22" t="b">
        <v>0</v>
      </c>
      <c r="G3637" s="22" t="b">
        <v>0</v>
      </c>
      <c r="H3637" s="22" t="b">
        <v>0</v>
      </c>
      <c r="I3637" s="22" t="b">
        <f>IF(COUNTIF([1]!Form_Responses1[[#All],[Instagram account
(ex. idenel_official - Do not put "@")]], LOWER(A3637)) &gt; 0, TRUE, FALSE)</f>
        <v>0</v>
      </c>
      <c r="J3637" s="23"/>
      <c r="K3637" s="20"/>
      <c r="L3637" s="22" t="b">
        <v>0</v>
      </c>
      <c r="M3637" s="22" t="b">
        <v>0</v>
      </c>
      <c r="N3637" s="20"/>
      <c r="O3637" s="21" t="str">
        <f>IF(ISBLANK(Table1[[#This Row],[예약일(확정)]]),"",Table1[[#This Row],[예약일(확정)]]+7)</f>
        <v/>
      </c>
      <c r="P3637" s="20"/>
      <c r="Q3637" s="20"/>
      <c r="R3637" s="20"/>
      <c r="S3637" s="20"/>
      <c r="T3637" s="20"/>
      <c r="U3637" s="19"/>
    </row>
    <row r="3638" spans="1:21" ht="17">
      <c r="A3638" s="18" t="s">
        <v>571</v>
      </c>
      <c r="B3638" s="17" t="str">
        <f>"https://www.instagram.com/"&amp;A3638</f>
        <v>https://www.instagram.com/Aradhya</v>
      </c>
      <c r="C3638" s="16"/>
      <c r="D3638" s="15" t="s">
        <v>269</v>
      </c>
      <c r="E3638" s="11" t="str">
        <f ca="1">IF(AND(J3638&lt;&gt;"", O3638&lt;&gt;"", TODAY() &gt; O3638, N3638=""), "포스팅 지연",
IF(N3638&lt;&gt;"", "포스팅 완료",
IF(M3638=TRUE, "시술 완료",
IF(L3638=TRUE, "콘텐츠 가이드 전송",
IF(NOT(ISBLANK(J3638)), "예약 확정",
IF(I3638=TRUE, "구글폼 회신",
IF(H3638=TRUE, "구글폼 전송",
IF(G3638=TRUE, "거절",
IF(F3638=TRUE, "회신 수신",
"태핑 완료 회신대기")))))
))))</f>
        <v>태핑 완료 회신대기</v>
      </c>
      <c r="F3638" s="13" t="b">
        <v>0</v>
      </c>
      <c r="G3638" s="13" t="b">
        <v>0</v>
      </c>
      <c r="H3638" s="13" t="b">
        <v>0</v>
      </c>
      <c r="I3638" s="13" t="b">
        <f>IF(COUNTIF([1]!Form_Responses1[[#All],[Instagram account
(ex. idenel_official - Do not put "@")]], LOWER(A3638)) &gt; 0, TRUE, FALSE)</f>
        <v>0</v>
      </c>
      <c r="J3638" s="14"/>
      <c r="K3638" s="11"/>
      <c r="L3638" s="13" t="b">
        <v>0</v>
      </c>
      <c r="M3638" s="13" t="b">
        <v>0</v>
      </c>
      <c r="N3638" s="11"/>
      <c r="O3638" s="12" t="str">
        <f>IF(ISBLANK(Table1[[#This Row],[예약일(확정)]]),"",Table1[[#This Row],[예약일(확정)]]+7)</f>
        <v/>
      </c>
      <c r="P3638" s="11"/>
      <c r="Q3638" s="11"/>
      <c r="R3638" s="11"/>
      <c r="S3638" s="11"/>
      <c r="T3638" s="11"/>
      <c r="U3638" s="10"/>
    </row>
    <row r="3639" spans="1:21" ht="17">
      <c r="A3639" s="29" t="s">
        <v>570</v>
      </c>
      <c r="B3639" s="26" t="str">
        <f>"https://www.instagram.com/"&amp;A3639</f>
        <v>https://www.instagram.com/meet.me.in.seoul</v>
      </c>
      <c r="C3639" s="25"/>
      <c r="D3639" s="24" t="s">
        <v>269</v>
      </c>
      <c r="E3639" s="20" t="str">
        <f ca="1">IF(AND(J3639&lt;&gt;"", O3639&lt;&gt;"", TODAY() &gt; O3639, N3639=""), "포스팅 지연",
IF(N3639&lt;&gt;"", "포스팅 완료",
IF(M3639=TRUE, "시술 완료",
IF(L3639=TRUE, "콘텐츠 가이드 전송",
IF(NOT(ISBLANK(J3639)), "예약 확정",
IF(I3639=TRUE, "구글폼 회신",
IF(H3639=TRUE, "구글폼 전송",
IF(G3639=TRUE, "거절",
IF(F3639=TRUE, "회신 수신",
"태핑 완료 회신대기")))))
))))</f>
        <v>회신 수신</v>
      </c>
      <c r="F3639" s="22" t="b">
        <v>1</v>
      </c>
      <c r="G3639" s="22" t="b">
        <v>0</v>
      </c>
      <c r="H3639" s="22" t="b">
        <v>0</v>
      </c>
      <c r="I3639" s="22" t="b">
        <f>IF(COUNTIF([1]!Form_Responses1[[#All],[Instagram account
(ex. idenel_official - Do not put "@")]], LOWER(A3639)) &gt; 0, TRUE, FALSE)</f>
        <v>0</v>
      </c>
      <c r="J3639" s="23"/>
      <c r="K3639" s="20"/>
      <c r="L3639" s="22" t="b">
        <v>0</v>
      </c>
      <c r="M3639" s="22" t="b">
        <v>0</v>
      </c>
      <c r="N3639" s="20"/>
      <c r="O3639" s="21" t="str">
        <f>IF(ISBLANK(Table1[[#This Row],[예약일(확정)]]),"",Table1[[#This Row],[예약일(확정)]]+7)</f>
        <v/>
      </c>
      <c r="P3639" s="20"/>
      <c r="Q3639" s="20"/>
      <c r="R3639" s="20"/>
      <c r="S3639" s="20"/>
      <c r="T3639" s="20"/>
      <c r="U3639" s="19"/>
    </row>
    <row r="3640" spans="1:21" ht="17">
      <c r="A3640" s="29" t="s">
        <v>569</v>
      </c>
      <c r="B3640" s="17" t="str">
        <f>"https://www.instagram.com/"&amp;A3640</f>
        <v>https://www.instagram.com/brookieeco_</v>
      </c>
      <c r="C3640" s="16"/>
      <c r="D3640" s="15" t="s">
        <v>269</v>
      </c>
      <c r="E3640" s="11" t="str">
        <f ca="1">IF(AND(J3640&lt;&gt;"", O3640&lt;&gt;"", TODAY() &gt; O3640, N3640=""), "포스팅 지연",
IF(N3640&lt;&gt;"", "포스팅 완료",
IF(M3640=TRUE, "시술 완료",
IF(L3640=TRUE, "콘텐츠 가이드 전송",
IF(NOT(ISBLANK(J3640)), "예약 확정",
IF(I3640=TRUE, "구글폼 회신",
IF(H3640=TRUE, "구글폼 전송",
IF(G3640=TRUE, "거절",
IF(F3640=TRUE, "회신 수신",
"태핑 완료 회신대기")))))
))))</f>
        <v>회신 수신</v>
      </c>
      <c r="F3640" s="13" t="b">
        <v>1</v>
      </c>
      <c r="G3640" s="13" t="b">
        <v>0</v>
      </c>
      <c r="H3640" s="13" t="b">
        <v>0</v>
      </c>
      <c r="I3640" s="13" t="b">
        <f>IF(COUNTIF([1]!Form_Responses1[[#All],[Instagram account
(ex. idenel_official - Do not put "@")]], LOWER(A3640)) &gt; 0, TRUE, FALSE)</f>
        <v>0</v>
      </c>
      <c r="J3640" s="14"/>
      <c r="K3640" s="11"/>
      <c r="L3640" s="13" t="b">
        <v>0</v>
      </c>
      <c r="M3640" s="13" t="b">
        <v>0</v>
      </c>
      <c r="N3640" s="11"/>
      <c r="O3640" s="12" t="str">
        <f>IF(ISBLANK(Table1[[#This Row],[예약일(확정)]]),"",Table1[[#This Row],[예약일(확정)]]+7)</f>
        <v/>
      </c>
      <c r="P3640" s="11"/>
      <c r="Q3640" s="11"/>
      <c r="R3640" s="11"/>
      <c r="S3640" s="11"/>
      <c r="T3640" s="11"/>
      <c r="U3640" s="10"/>
    </row>
    <row r="3641" spans="1:21" ht="17">
      <c r="A3641" s="29" t="s">
        <v>568</v>
      </c>
      <c r="B3641" s="26" t="str">
        <f>"https://www.instagram.com/"&amp;A3641</f>
        <v>https://www.instagram.com/eenaeseu</v>
      </c>
      <c r="C3641" s="25"/>
      <c r="D3641" s="24" t="s">
        <v>269</v>
      </c>
      <c r="E3641" s="20" t="str">
        <f ca="1">IF(AND(J3641&lt;&gt;"", O3641&lt;&gt;"", TODAY() &gt; O3641, N3641=""), "포스팅 지연",
IF(N3641&lt;&gt;"", "포스팅 완료",
IF(M3641=TRUE, "시술 완료",
IF(L3641=TRUE, "콘텐츠 가이드 전송",
IF(NOT(ISBLANK(J3641)), "예약 확정",
IF(I3641=TRUE, "구글폼 회신",
IF(H3641=TRUE, "구글폼 전송",
IF(G3641=TRUE, "거절",
IF(F3641=TRUE, "회신 수신",
"태핑 완료 회신대기")))))
))))</f>
        <v>콘텐츠 가이드 전송</v>
      </c>
      <c r="F3641" s="22" t="b">
        <v>1</v>
      </c>
      <c r="G3641" s="22" t="b">
        <v>0</v>
      </c>
      <c r="H3641" s="22" t="b">
        <v>1</v>
      </c>
      <c r="I3641" s="22" t="b">
        <f>IF(COUNTIF([1]!Form_Responses1[[#All],[Instagram account
(ex. idenel_official - Do not put "@")]], LOWER(A3641)) &gt; 0, TRUE, FALSE)</f>
        <v>0</v>
      </c>
      <c r="J3641" s="23">
        <v>45913.4375</v>
      </c>
      <c r="K3641" s="20" t="s">
        <v>339</v>
      </c>
      <c r="L3641" s="22" t="b">
        <v>1</v>
      </c>
      <c r="M3641" s="22" t="b">
        <v>0</v>
      </c>
      <c r="N3641" s="20"/>
      <c r="O3641" s="21">
        <f>IF(ISBLANK(Table1[[#This Row],[예약일(확정)]]),"",Table1[[#This Row],[예약일(확정)]]+7)</f>
        <v>45920.4375</v>
      </c>
      <c r="P3641" s="20" t="s">
        <v>0</v>
      </c>
      <c r="Q3641" s="20"/>
      <c r="R3641" s="20"/>
      <c r="S3641" s="20"/>
      <c r="T3641" s="20"/>
      <c r="U3641" s="19"/>
    </row>
    <row r="3642" spans="1:21" ht="17">
      <c r="A3642" s="18" t="s">
        <v>567</v>
      </c>
      <c r="B3642" s="17" t="str">
        <f>"https://www.instagram.com/"&amp;A3642</f>
        <v>https://www.instagram.com/ayossb</v>
      </c>
      <c r="C3642" s="16"/>
      <c r="D3642" s="15" t="s">
        <v>269</v>
      </c>
      <c r="E3642" s="11" t="str">
        <f ca="1">IF(AND(J3642&lt;&gt;"", O3642&lt;&gt;"", TODAY() &gt; O3642, N3642=""), "포스팅 지연",
IF(N3642&lt;&gt;"", "포스팅 완료",
IF(M3642=TRUE, "시술 완료",
IF(L3642=TRUE, "콘텐츠 가이드 전송",
IF(NOT(ISBLANK(J3642)), "예약 확정",
IF(I3642=TRUE, "구글폼 회신",
IF(H3642=TRUE, "구글폼 전송",
IF(G3642=TRUE, "거절",
IF(F3642=TRUE, "회신 수신",
"태핑 완료 회신대기")))))
))))</f>
        <v>구글폼 전송</v>
      </c>
      <c r="F3642" s="13" t="b">
        <v>1</v>
      </c>
      <c r="G3642" s="13" t="b">
        <v>0</v>
      </c>
      <c r="H3642" s="13" t="b">
        <v>1</v>
      </c>
      <c r="I3642" s="13" t="b">
        <f>IF(COUNTIF([1]!Form_Responses1[[#All],[Instagram account
(ex. idenel_official - Do not put "@")]], LOWER(A3642)) &gt; 0, TRUE, FALSE)</f>
        <v>0</v>
      </c>
      <c r="J3642" s="14"/>
      <c r="K3642" s="11"/>
      <c r="L3642" s="13" t="b">
        <v>0</v>
      </c>
      <c r="M3642" s="13" t="b">
        <v>0</v>
      </c>
      <c r="N3642" s="11"/>
      <c r="O3642" s="12" t="str">
        <f>IF(ISBLANK(Table1[[#This Row],[예약일(확정)]]),"",Table1[[#This Row],[예약일(확정)]]+7)</f>
        <v/>
      </c>
      <c r="P3642" s="11"/>
      <c r="Q3642" s="11"/>
      <c r="R3642" s="11"/>
      <c r="S3642" s="11"/>
      <c r="T3642" s="11"/>
      <c r="U3642" s="10"/>
    </row>
    <row r="3643" spans="1:21" ht="17">
      <c r="A3643" s="27" t="s">
        <v>566</v>
      </c>
      <c r="B3643" s="26" t="str">
        <f>"https://www.instagram.com/"&amp;A3643</f>
        <v>https://www.instagram.com/shuabuddy</v>
      </c>
      <c r="C3643" s="25"/>
      <c r="D3643" s="24" t="s">
        <v>269</v>
      </c>
      <c r="E3643" s="20" t="str">
        <f ca="1">IF(AND(J3643&lt;&gt;"", O3643&lt;&gt;"", TODAY() &gt; O3643, N3643=""), "포스팅 지연",
IF(N3643&lt;&gt;"", "포스팅 완료",
IF(M3643=TRUE, "시술 완료",
IF(L3643=TRUE, "콘텐츠 가이드 전송",
IF(NOT(ISBLANK(J3643)), "예약 확정",
IF(I3643=TRUE, "구글폼 회신",
IF(H3643=TRUE, "구글폼 전송",
IF(G3643=TRUE, "거절",
IF(F3643=TRUE, "회신 수신",
"태핑 완료 회신대기")))))
))))</f>
        <v>회신 수신</v>
      </c>
      <c r="F3643" s="22" t="b">
        <v>1</v>
      </c>
      <c r="G3643" s="22" t="b">
        <v>0</v>
      </c>
      <c r="H3643" s="22" t="b">
        <v>0</v>
      </c>
      <c r="I3643" s="22" t="b">
        <f>IF(COUNTIF([1]!Form_Responses1[[#All],[Instagram account
(ex. idenel_official - Do not put "@")]], LOWER(A3643)) &gt; 0, TRUE, FALSE)</f>
        <v>0</v>
      </c>
      <c r="J3643" s="23"/>
      <c r="K3643" s="20"/>
      <c r="L3643" s="22" t="b">
        <v>0</v>
      </c>
      <c r="M3643" s="22" t="b">
        <v>0</v>
      </c>
      <c r="N3643" s="20"/>
      <c r="O3643" s="21" t="str">
        <f>IF(ISBLANK(Table1[[#This Row],[예약일(확정)]]),"",Table1[[#This Row],[예약일(확정)]]+7)</f>
        <v/>
      </c>
      <c r="P3643" s="20"/>
      <c r="Q3643" s="20"/>
      <c r="R3643" s="20"/>
      <c r="S3643" s="20"/>
      <c r="T3643" s="20"/>
      <c r="U3643" s="19"/>
    </row>
    <row r="3644" spans="1:21" ht="17">
      <c r="A3644" s="18" t="s">
        <v>565</v>
      </c>
      <c r="B3644" s="17" t="str">
        <f>"https://www.instagram.com/"&amp;A3644</f>
        <v>https://www.instagram.com/theskincarebarbie</v>
      </c>
      <c r="C3644" s="16"/>
      <c r="D3644" s="15" t="s">
        <v>269</v>
      </c>
      <c r="E3644" s="11" t="str">
        <f ca="1">IF(AND(J3644&lt;&gt;"", O3644&lt;&gt;"", TODAY() &gt; O3644, N3644=""), "포스팅 지연",
IF(N3644&lt;&gt;"", "포스팅 완료",
IF(M3644=TRUE, "시술 완료",
IF(L3644=TRUE, "콘텐츠 가이드 전송",
IF(NOT(ISBLANK(J3644)), "예약 확정",
IF(I3644=TRUE, "구글폼 회신",
IF(H3644=TRUE, "구글폼 전송",
IF(G3644=TRUE, "거절",
IF(F3644=TRUE, "회신 수신",
"태핑 완료 회신대기")))))
))))</f>
        <v>태핑 완료 회신대기</v>
      </c>
      <c r="F3644" s="13" t="b">
        <v>0</v>
      </c>
      <c r="G3644" s="13" t="b">
        <v>0</v>
      </c>
      <c r="H3644" s="13" t="b">
        <v>0</v>
      </c>
      <c r="I3644" s="13" t="b">
        <f>IF(COUNTIF([1]!Form_Responses1[[#All],[Instagram account
(ex. idenel_official - Do not put "@")]], LOWER(A3644)) &gt; 0, TRUE, FALSE)</f>
        <v>0</v>
      </c>
      <c r="J3644" s="14"/>
      <c r="K3644" s="11"/>
      <c r="L3644" s="13" t="b">
        <v>0</v>
      </c>
      <c r="M3644" s="13" t="b">
        <v>0</v>
      </c>
      <c r="N3644" s="11"/>
      <c r="O3644" s="12" t="str">
        <f>IF(ISBLANK(Table1[[#This Row],[예약일(확정)]]),"",Table1[[#This Row],[예약일(확정)]]+7)</f>
        <v/>
      </c>
      <c r="P3644" s="11"/>
      <c r="Q3644" s="11"/>
      <c r="R3644" s="11"/>
      <c r="S3644" s="11"/>
      <c r="T3644" s="11"/>
      <c r="U3644" s="10"/>
    </row>
    <row r="3645" spans="1:21" ht="17">
      <c r="A3645" s="29" t="s">
        <v>564</v>
      </c>
      <c r="B3645" s="26" t="str">
        <f>"https://www.instagram.com/"&amp;A3645</f>
        <v>https://www.instagram.com/mariadottorii</v>
      </c>
      <c r="C3645" s="25"/>
      <c r="D3645" s="24" t="s">
        <v>269</v>
      </c>
      <c r="E3645" s="20" t="str">
        <f ca="1">IF(AND(J3645&lt;&gt;"", O3645&lt;&gt;"", TODAY() &gt; O3645, N3645=""), "포스팅 지연",
IF(N3645&lt;&gt;"", "포스팅 완료",
IF(M3645=TRUE, "시술 완료",
IF(L3645=TRUE, "콘텐츠 가이드 전송",
IF(NOT(ISBLANK(J3645)), "예약 확정",
IF(I3645=TRUE, "구글폼 회신",
IF(H3645=TRUE, "구글폼 전송",
IF(G3645=TRUE, "거절",
IF(F3645=TRUE, "회신 수신",
"태핑 완료 회신대기")))))
))))</f>
        <v>태핑 완료 회신대기</v>
      </c>
      <c r="F3645" s="22" t="b">
        <v>0</v>
      </c>
      <c r="G3645" s="22" t="b">
        <v>0</v>
      </c>
      <c r="H3645" s="22" t="b">
        <v>0</v>
      </c>
      <c r="I3645" s="22" t="b">
        <f>IF(COUNTIF([1]!Form_Responses1[[#All],[Instagram account
(ex. idenel_official - Do not put "@")]], LOWER(A3645)) &gt; 0, TRUE, FALSE)</f>
        <v>0</v>
      </c>
      <c r="J3645" s="23"/>
      <c r="K3645" s="20"/>
      <c r="L3645" s="22" t="b">
        <v>0</v>
      </c>
      <c r="M3645" s="22" t="b">
        <v>0</v>
      </c>
      <c r="N3645" s="20"/>
      <c r="O3645" s="21" t="str">
        <f>IF(ISBLANK(Table1[[#This Row],[예약일(확정)]]),"",Table1[[#This Row],[예약일(확정)]]+7)</f>
        <v/>
      </c>
      <c r="P3645" s="20"/>
      <c r="Q3645" s="20"/>
      <c r="R3645" s="20"/>
      <c r="S3645" s="20"/>
      <c r="T3645" s="20"/>
      <c r="U3645" s="19"/>
    </row>
    <row r="3646" spans="1:21" ht="17">
      <c r="A3646" s="29" t="s">
        <v>563</v>
      </c>
      <c r="B3646" s="17" t="str">
        <f>"https://www.instagram.com/"&amp;A3646</f>
        <v>https://www.instagram.com/lubnaa</v>
      </c>
      <c r="C3646" s="16"/>
      <c r="D3646" s="15" t="s">
        <v>269</v>
      </c>
      <c r="E3646" s="11" t="str">
        <f ca="1">IF(AND(J3646&lt;&gt;"", O3646&lt;&gt;"", TODAY() &gt; O3646, N3646=""), "포스팅 지연",
IF(N3646&lt;&gt;"", "포스팅 완료",
IF(M3646=TRUE, "시술 완료",
IF(L3646=TRUE, "콘텐츠 가이드 전송",
IF(NOT(ISBLANK(J3646)), "예약 확정",
IF(I3646=TRUE, "구글폼 회신",
IF(H3646=TRUE, "구글폼 전송",
IF(G3646=TRUE, "거절",
IF(F3646=TRUE, "회신 수신",
"태핑 완료 회신대기")))))
))))</f>
        <v>태핑 완료 회신대기</v>
      </c>
      <c r="F3646" s="13" t="b">
        <v>0</v>
      </c>
      <c r="G3646" s="13" t="b">
        <v>0</v>
      </c>
      <c r="H3646" s="13" t="b">
        <v>0</v>
      </c>
      <c r="I3646" s="13" t="b">
        <f>IF(COUNTIF([1]!Form_Responses1[[#All],[Instagram account
(ex. idenel_official - Do not put "@")]], LOWER(A3646)) &gt; 0, TRUE, FALSE)</f>
        <v>0</v>
      </c>
      <c r="J3646" s="14"/>
      <c r="K3646" s="11"/>
      <c r="L3646" s="13" t="b">
        <v>0</v>
      </c>
      <c r="M3646" s="13" t="b">
        <v>0</v>
      </c>
      <c r="N3646" s="11"/>
      <c r="O3646" s="12" t="str">
        <f>IF(ISBLANK(Table1[[#This Row],[예약일(확정)]]),"",Table1[[#This Row],[예약일(확정)]]+7)</f>
        <v/>
      </c>
      <c r="P3646" s="11"/>
      <c r="Q3646" s="11"/>
      <c r="R3646" s="11"/>
      <c r="S3646" s="11"/>
      <c r="T3646" s="11"/>
      <c r="U3646" s="10"/>
    </row>
    <row r="3647" spans="1:21" ht="17">
      <c r="A3647" s="27" t="s">
        <v>562</v>
      </c>
      <c r="B3647" s="26" t="str">
        <f>"https://www.instagram.com/"&amp;A3647</f>
        <v>https://www.instagram.com/rmenrico19</v>
      </c>
      <c r="C3647" s="25"/>
      <c r="D3647" s="24" t="s">
        <v>269</v>
      </c>
      <c r="E3647" s="20" t="str">
        <f ca="1">IF(AND(J3647&lt;&gt;"", O3647&lt;&gt;"", TODAY() &gt; O3647, N3647=""), "포스팅 지연",
IF(N3647&lt;&gt;"", "포스팅 완료",
IF(M3647=TRUE, "시술 완료",
IF(L3647=TRUE, "콘텐츠 가이드 전송",
IF(NOT(ISBLANK(J3647)), "예약 확정",
IF(I3647=TRUE, "구글폼 회신",
IF(H3647=TRUE, "구글폼 전송",
IF(G3647=TRUE, "거절",
IF(F3647=TRUE, "회신 수신",
"태핑 완료 회신대기")))))
))))</f>
        <v>회신 수신</v>
      </c>
      <c r="F3647" s="22" t="b">
        <v>1</v>
      </c>
      <c r="G3647" s="22" t="b">
        <v>0</v>
      </c>
      <c r="H3647" s="22" t="b">
        <v>0</v>
      </c>
      <c r="I3647" s="22" t="b">
        <f>IF(COUNTIF([1]!Form_Responses1[[#All],[Instagram account
(ex. idenel_official - Do not put "@")]], LOWER(A3647)) &gt; 0, TRUE, FALSE)</f>
        <v>0</v>
      </c>
      <c r="J3647" s="23"/>
      <c r="K3647" s="20"/>
      <c r="L3647" s="22" t="b">
        <v>0</v>
      </c>
      <c r="M3647" s="22" t="b">
        <v>0</v>
      </c>
      <c r="N3647" s="20"/>
      <c r="O3647" s="21" t="str">
        <f>IF(ISBLANK(Table1[[#This Row],[예약일(확정)]]),"",Table1[[#This Row],[예약일(확정)]]+7)</f>
        <v/>
      </c>
      <c r="P3647" s="20"/>
      <c r="Q3647" s="20"/>
      <c r="R3647" s="20"/>
      <c r="S3647" s="20"/>
      <c r="T3647" s="20"/>
      <c r="U3647" s="19"/>
    </row>
    <row r="3648" spans="1:21" ht="17">
      <c r="A3648" s="29" t="s">
        <v>561</v>
      </c>
      <c r="B3648" s="17" t="str">
        <f>"https://www.instagram.com/"&amp;A3648</f>
        <v>https://www.instagram.com/gaby.hyu</v>
      </c>
      <c r="C3648" s="16"/>
      <c r="D3648" s="15" t="s">
        <v>269</v>
      </c>
      <c r="E3648" s="11" t="str">
        <f ca="1">IF(AND(J3648&lt;&gt;"", O3648&lt;&gt;"", TODAY() &gt; O3648, N3648=""), "포스팅 지연",
IF(N3648&lt;&gt;"", "포스팅 완료",
IF(M3648=TRUE, "시술 완료",
IF(L3648=TRUE, "콘텐츠 가이드 전송",
IF(NOT(ISBLANK(J3648)), "예약 확정",
IF(I3648=TRUE, "구글폼 회신",
IF(H3648=TRUE, "구글폼 전송",
IF(G3648=TRUE, "거절",
IF(F3648=TRUE, "회신 수신",
"태핑 완료 회신대기")))))
))))</f>
        <v>태핑 완료 회신대기</v>
      </c>
      <c r="F3648" s="13" t="b">
        <v>0</v>
      </c>
      <c r="G3648" s="13" t="b">
        <v>0</v>
      </c>
      <c r="H3648" s="13" t="b">
        <v>0</v>
      </c>
      <c r="I3648" s="13" t="b">
        <f>IF(COUNTIF([1]!Form_Responses1[[#All],[Instagram account
(ex. idenel_official - Do not put "@")]], LOWER(A3648)) &gt; 0, TRUE, FALSE)</f>
        <v>0</v>
      </c>
      <c r="J3648" s="14"/>
      <c r="K3648" s="11"/>
      <c r="L3648" s="13" t="b">
        <v>0</v>
      </c>
      <c r="M3648" s="13" t="b">
        <v>0</v>
      </c>
      <c r="N3648" s="11"/>
      <c r="O3648" s="12" t="str">
        <f>IF(ISBLANK(Table1[[#This Row],[예약일(확정)]]),"",Table1[[#This Row],[예약일(확정)]]+7)</f>
        <v/>
      </c>
      <c r="P3648" s="11"/>
      <c r="Q3648" s="11"/>
      <c r="R3648" s="11"/>
      <c r="S3648" s="11"/>
      <c r="T3648" s="11"/>
      <c r="U3648" s="10"/>
    </row>
    <row r="3649" spans="1:21" ht="17">
      <c r="A3649" s="27" t="s">
        <v>560</v>
      </c>
      <c r="B3649" s="26" t="str">
        <f>"https://www.instagram.com/"&amp;A3649</f>
        <v>https://www.instagram.com/medina_qazaqstan</v>
      </c>
      <c r="C3649" s="25"/>
      <c r="D3649" s="24" t="s">
        <v>269</v>
      </c>
      <c r="E3649" s="20" t="str">
        <f ca="1">IF(AND(J3649&lt;&gt;"", O3649&lt;&gt;"", TODAY() &gt; O3649, N3649=""), "포스팅 지연",
IF(N3649&lt;&gt;"", "포스팅 완료",
IF(M3649=TRUE, "시술 완료",
IF(L3649=TRUE, "콘텐츠 가이드 전송",
IF(NOT(ISBLANK(J3649)), "예약 확정",
IF(I3649=TRUE, "구글폼 회신",
IF(H3649=TRUE, "구글폼 전송",
IF(G3649=TRUE, "거절",
IF(F3649=TRUE, "회신 수신",
"태핑 완료 회신대기")))))
))))</f>
        <v>태핑 완료 회신대기</v>
      </c>
      <c r="F3649" s="22" t="b">
        <v>0</v>
      </c>
      <c r="G3649" s="22" t="b">
        <v>0</v>
      </c>
      <c r="H3649" s="22" t="b">
        <v>0</v>
      </c>
      <c r="I3649" s="22" t="b">
        <f>IF(COUNTIF([1]!Form_Responses1[[#All],[Instagram account
(ex. idenel_official - Do not put "@")]], LOWER(A3649)) &gt; 0, TRUE, FALSE)</f>
        <v>0</v>
      </c>
      <c r="J3649" s="23"/>
      <c r="K3649" s="20"/>
      <c r="L3649" s="22" t="b">
        <v>0</v>
      </c>
      <c r="M3649" s="22" t="b">
        <v>0</v>
      </c>
      <c r="N3649" s="20"/>
      <c r="O3649" s="21" t="str">
        <f>IF(ISBLANK(Table1[[#This Row],[예약일(확정)]]),"",Table1[[#This Row],[예약일(확정)]]+7)</f>
        <v/>
      </c>
      <c r="P3649" s="20"/>
      <c r="Q3649" s="20"/>
      <c r="R3649" s="20"/>
      <c r="S3649" s="20"/>
      <c r="T3649" s="20"/>
      <c r="U3649" s="19"/>
    </row>
    <row r="3650" spans="1:21" ht="17">
      <c r="A3650" s="18" t="s">
        <v>559</v>
      </c>
      <c r="B3650" s="44" t="s">
        <v>558</v>
      </c>
      <c r="C3650" s="43"/>
      <c r="D3650" s="15" t="s">
        <v>2</v>
      </c>
      <c r="E3650" s="11" t="str">
        <f ca="1">IF(AND(J3650&lt;&gt;"", O3650&lt;&gt;"", TODAY() &gt; O3650, N3650=""), "포스팅 지연",
IF(N3650&lt;&gt;"", "포스팅 완료",
IF(M3650=TRUE, "시술 완료",
IF(L3650=TRUE, "콘텐츠 가이드 전송",
IF(NOT(ISBLANK(J3650)), "예약 확정",
IF(I3650=TRUE, "구글폼 회신",
IF(H3650=TRUE, "구글폼 전송",
IF(G3650=TRUE, "거절",
IF(F3650=TRUE, "회신 수신",
"태핑 완료 회신대기")))))
))))</f>
        <v>태핑 완료 회신대기</v>
      </c>
      <c r="F3650" s="13" t="b">
        <v>0</v>
      </c>
      <c r="G3650" s="13" t="b">
        <v>0</v>
      </c>
      <c r="H3650" s="13" t="b">
        <v>0</v>
      </c>
      <c r="I3650" s="13" t="b">
        <f>IF(COUNTIF([1]!Form_Responses1[[#All],[Instagram account
(ex. idenel_official - Do not put "@")]], LOWER(A3650)) &gt; 0, TRUE, FALSE)</f>
        <v>0</v>
      </c>
      <c r="J3650" s="14"/>
      <c r="K3650" s="11"/>
      <c r="L3650" s="13" t="b">
        <v>0</v>
      </c>
      <c r="M3650" s="13" t="b">
        <v>0</v>
      </c>
      <c r="N3650" s="11"/>
      <c r="O3650" s="12" t="str">
        <f>IF(ISBLANK(Table1[[#This Row],[예약일(확정)]]),"",Table1[[#This Row],[예약일(확정)]]+7)</f>
        <v/>
      </c>
      <c r="P3650" s="11"/>
      <c r="Q3650" s="11"/>
      <c r="R3650" s="11"/>
      <c r="S3650" s="11"/>
      <c r="T3650" s="11"/>
      <c r="U3650" s="10"/>
    </row>
    <row r="3651" spans="1:21" ht="17">
      <c r="A3651" s="27" t="s">
        <v>557</v>
      </c>
      <c r="B3651" s="26" t="str">
        <f>"https://www.instagram.com/"&amp;A3651</f>
        <v xml:space="preserve">https://www.instagram.com/jahoni_d </v>
      </c>
      <c r="C3651" s="25"/>
      <c r="D3651" s="24" t="s">
        <v>269</v>
      </c>
      <c r="E3651" s="20" t="str">
        <f ca="1">IF(AND(J3651&lt;&gt;"", O3651&lt;&gt;"", TODAY() &gt; O3651, N3651=""), "포스팅 지연",
IF(N3651&lt;&gt;"", "포스팅 완료",
IF(M3651=TRUE, "시술 완료",
IF(L3651=TRUE, "콘텐츠 가이드 전송",
IF(NOT(ISBLANK(J3651)), "예약 확정",
IF(I3651=TRUE, "구글폼 회신",
IF(H3651=TRUE, "구글폼 전송",
IF(G3651=TRUE, "거절",
IF(F3651=TRUE, "회신 수신",
"태핑 완료 회신대기")))))
))))</f>
        <v>구글폼 전송</v>
      </c>
      <c r="F3651" s="22" t="b">
        <v>1</v>
      </c>
      <c r="G3651" s="22" t="b">
        <v>0</v>
      </c>
      <c r="H3651" s="22" t="b">
        <v>1</v>
      </c>
      <c r="I3651" s="22" t="b">
        <f>IF(COUNTIF([1]!Form_Responses1[[#All],[Instagram account
(ex. idenel_official - Do not put "@")]], LOWER(A3651)) &gt; 0, TRUE, FALSE)</f>
        <v>0</v>
      </c>
      <c r="J3651" s="23"/>
      <c r="K3651" s="20"/>
      <c r="L3651" s="22" t="b">
        <v>0</v>
      </c>
      <c r="M3651" s="22" t="b">
        <v>0</v>
      </c>
      <c r="N3651" s="20"/>
      <c r="O3651" s="21" t="str">
        <f>IF(ISBLANK(Table1[[#This Row],[예약일(확정)]]),"",Table1[[#This Row],[예약일(확정)]]+7)</f>
        <v/>
      </c>
      <c r="P3651" s="20"/>
      <c r="Q3651" s="20"/>
      <c r="R3651" s="20"/>
      <c r="S3651" s="20"/>
      <c r="T3651" s="20"/>
      <c r="U3651" s="19"/>
    </row>
    <row r="3652" spans="1:21" ht="17">
      <c r="A3652" s="18" t="s">
        <v>556</v>
      </c>
      <c r="B3652" s="17" t="str">
        <f>"https://www.instagram.com/"&amp;A3652</f>
        <v>https://www.instagram.com/lizacheprasova</v>
      </c>
      <c r="C3652" s="16"/>
      <c r="D3652" s="15" t="s">
        <v>269</v>
      </c>
      <c r="E3652" s="11" t="str">
        <f ca="1">IF(AND(J3652&lt;&gt;"", O3652&lt;&gt;"", TODAY() &gt; O3652, N3652=""), "포스팅 지연",
IF(N3652&lt;&gt;"", "포스팅 완료",
IF(M3652=TRUE, "시술 완료",
IF(L3652=TRUE, "콘텐츠 가이드 전송",
IF(NOT(ISBLANK(J3652)), "예약 확정",
IF(I3652=TRUE, "구글폼 회신",
IF(H3652=TRUE, "구글폼 전송",
IF(G3652=TRUE, "거절",
IF(F3652=TRUE, "회신 수신",
"태핑 완료 회신대기")))))
))))</f>
        <v>예약 확정</v>
      </c>
      <c r="F3652" s="13" t="b">
        <v>1</v>
      </c>
      <c r="G3652" s="13" t="b">
        <v>0</v>
      </c>
      <c r="H3652" s="13" t="b">
        <v>1</v>
      </c>
      <c r="I3652" s="13" t="b">
        <f>IF(COUNTIF([1]!Form_Responses1[[#All],[Instagram account
(ex. idenel_official - Do not put "@")]], LOWER(A3652)) &gt; 0, TRUE, FALSE)</f>
        <v>0</v>
      </c>
      <c r="J3652" s="14">
        <v>45925.583333333336</v>
      </c>
      <c r="K3652" s="11" t="s">
        <v>111</v>
      </c>
      <c r="L3652" s="13" t="b">
        <v>0</v>
      </c>
      <c r="M3652" s="13" t="b">
        <v>0</v>
      </c>
      <c r="N3652" s="11"/>
      <c r="O3652" s="12">
        <f>IF(ISBLANK(Table1[[#This Row],[예약일(확정)]]),"",Table1[[#This Row],[예약일(확정)]]+7)</f>
        <v>45932.583333333336</v>
      </c>
      <c r="P3652" s="11"/>
      <c r="Q3652" s="11"/>
      <c r="R3652" s="11"/>
      <c r="S3652" s="11"/>
      <c r="T3652" s="11"/>
      <c r="U3652" s="10"/>
    </row>
    <row r="3653" spans="1:21" ht="17">
      <c r="A3653" s="27" t="s">
        <v>555</v>
      </c>
      <c r="B3653" s="26" t="str">
        <f>"https://www.instagram.com/"&amp;A3653</f>
        <v>https://www.instagram.com/_vette_c</v>
      </c>
      <c r="C3653" s="25"/>
      <c r="D3653" s="24" t="s">
        <v>2</v>
      </c>
      <c r="E3653" s="20" t="str">
        <f ca="1">IF(AND(J3653&lt;&gt;"", O3653&lt;&gt;"", TODAY() &gt; O3653, N3653=""), "포스팅 지연",
IF(N3653&lt;&gt;"", "포스팅 완료",
IF(M3653=TRUE, "시술 완료",
IF(L3653=TRUE, "콘텐츠 가이드 전송",
IF(NOT(ISBLANK(J3653)), "예약 확정",
IF(I3653=TRUE, "구글폼 회신",
IF(H3653=TRUE, "구글폼 전송",
IF(G3653=TRUE, "거절",
IF(F3653=TRUE, "회신 수신",
"태핑 완료 회신대기")))))
))))</f>
        <v>콘텐츠 가이드 전송</v>
      </c>
      <c r="F3653" s="22" t="b">
        <v>0</v>
      </c>
      <c r="G3653" s="22" t="b">
        <v>0</v>
      </c>
      <c r="H3653" s="22" t="b">
        <v>0</v>
      </c>
      <c r="I3653" s="22" t="b">
        <f>IF(COUNTIF([1]!Form_Responses1[[#All],[Instagram account
(ex. idenel_official - Do not put "@")]], LOWER(A3653)) &gt; 0, TRUE, FALSE)</f>
        <v>0</v>
      </c>
      <c r="J3653" s="23">
        <v>45911.583333333336</v>
      </c>
      <c r="K3653" s="20" t="s">
        <v>111</v>
      </c>
      <c r="L3653" s="22" t="b">
        <v>1</v>
      </c>
      <c r="M3653" s="22" t="b">
        <v>0</v>
      </c>
      <c r="N3653" s="20"/>
      <c r="O3653" s="21">
        <f>IF(ISBLANK(Table1[[#This Row],[예약일(확정)]]),"",Table1[[#This Row],[예약일(확정)]]+7)</f>
        <v>45918.583333333336</v>
      </c>
      <c r="P3653" s="20" t="s">
        <v>0</v>
      </c>
      <c r="Q3653" s="20"/>
      <c r="R3653" s="20"/>
      <c r="S3653" s="20"/>
      <c r="T3653" s="20"/>
      <c r="U3653" s="19"/>
    </row>
    <row r="3654" spans="1:21" ht="17">
      <c r="A3654" s="18" t="s">
        <v>554</v>
      </c>
      <c r="B3654" s="17" t="str">
        <f>"https://www.instagram.com/"&amp;A3654</f>
        <v>https://www.instagram.com/mila.1b</v>
      </c>
      <c r="C3654" s="16"/>
      <c r="D3654" s="15" t="s">
        <v>269</v>
      </c>
      <c r="E3654" s="11" t="str">
        <f ca="1">IF(AND(J3654&lt;&gt;"", O3654&lt;&gt;"", TODAY() &gt; O3654, N3654=""), "포스팅 지연",
IF(N3654&lt;&gt;"", "포스팅 완료",
IF(M3654=TRUE, "시술 완료",
IF(L3654=TRUE, "콘텐츠 가이드 전송",
IF(NOT(ISBLANK(J3654)), "예약 확정",
IF(I3654=TRUE, "구글폼 회신",
IF(H3654=TRUE, "구글폼 전송",
IF(G3654=TRUE, "거절",
IF(F3654=TRUE, "회신 수신",
"태핑 완료 회신대기")))))
))))</f>
        <v>태핑 완료 회신대기</v>
      </c>
      <c r="F3654" s="13" t="b">
        <v>0</v>
      </c>
      <c r="G3654" s="13" t="b">
        <v>0</v>
      </c>
      <c r="H3654" s="13" t="b">
        <v>0</v>
      </c>
      <c r="I3654" s="13" t="b">
        <f>IF(COUNTIF([1]!Form_Responses1[[#All],[Instagram account
(ex. idenel_official - Do not put "@")]], LOWER(A3654)) &gt; 0, TRUE, FALSE)</f>
        <v>0</v>
      </c>
      <c r="J3654" s="14"/>
      <c r="K3654" s="11"/>
      <c r="L3654" s="13" t="b">
        <v>0</v>
      </c>
      <c r="M3654" s="13" t="b">
        <v>0</v>
      </c>
      <c r="N3654" s="11"/>
      <c r="O3654" s="12" t="str">
        <f>IF(ISBLANK(Table1[[#This Row],[예약일(확정)]]),"",Table1[[#This Row],[예약일(확정)]]+7)</f>
        <v/>
      </c>
      <c r="P3654" s="11"/>
      <c r="Q3654" s="11"/>
      <c r="R3654" s="11"/>
      <c r="S3654" s="11"/>
      <c r="T3654" s="11"/>
      <c r="U3654" s="10"/>
    </row>
    <row r="3655" spans="1:21" ht="17">
      <c r="A3655" s="27" t="s">
        <v>43</v>
      </c>
      <c r="B3655" s="26" t="str">
        <f>"https://www.instagram.com/"&amp;A3655</f>
        <v>https://www.instagram.com/ra.keshi</v>
      </c>
      <c r="C3655" s="25"/>
      <c r="D3655" s="24" t="s">
        <v>269</v>
      </c>
      <c r="E3655" s="20" t="str">
        <f ca="1">IF(AND(J3655&lt;&gt;"", O3655&lt;&gt;"", TODAY() &gt; O3655, N3655=""), "포스팅 지연",
IF(N3655&lt;&gt;"", "포스팅 완료",
IF(M3655=TRUE, "시술 완료",
IF(L3655=TRUE, "콘텐츠 가이드 전송",
IF(NOT(ISBLANK(J3655)), "예약 확정",
IF(I3655=TRUE, "구글폼 회신",
IF(H3655=TRUE, "구글폼 전송",
IF(G3655=TRUE, "거절",
IF(F3655=TRUE, "회신 수신",
"태핑 완료 회신대기")))))
))))</f>
        <v>태핑 완료 회신대기</v>
      </c>
      <c r="F3655" s="22" t="b">
        <v>0</v>
      </c>
      <c r="G3655" s="22" t="b">
        <v>0</v>
      </c>
      <c r="H3655" s="22" t="b">
        <v>0</v>
      </c>
      <c r="I3655" s="22" t="b">
        <f>IF(COUNTIF([1]!Form_Responses1[[#All],[Instagram account
(ex. idenel_official - Do not put "@")]], LOWER(A3655)) &gt; 0, TRUE, FALSE)</f>
        <v>0</v>
      </c>
      <c r="J3655" s="23"/>
      <c r="K3655" s="20"/>
      <c r="L3655" s="22" t="b">
        <v>0</v>
      </c>
      <c r="M3655" s="22" t="b">
        <v>0</v>
      </c>
      <c r="N3655" s="20"/>
      <c r="O3655" s="21" t="str">
        <f>IF(ISBLANK(Table1[[#This Row],[예약일(확정)]]),"",Table1[[#This Row],[예약일(확정)]]+7)</f>
        <v/>
      </c>
      <c r="P3655" s="20"/>
      <c r="Q3655" s="20"/>
      <c r="R3655" s="20"/>
      <c r="S3655" s="20"/>
      <c r="T3655" s="20"/>
      <c r="U3655" s="19"/>
    </row>
    <row r="3656" spans="1:21" ht="17">
      <c r="A3656" s="18" t="s">
        <v>553</v>
      </c>
      <c r="B3656" s="17" t="str">
        <f>"https://www.instagram.com/"&amp;A3656</f>
        <v>https://www.instagram.com/a.k.asn</v>
      </c>
      <c r="C3656" s="16"/>
      <c r="D3656" s="15" t="s">
        <v>269</v>
      </c>
      <c r="E3656" s="11" t="str">
        <f ca="1">IF(AND(J3656&lt;&gt;"", O3656&lt;&gt;"", TODAY() &gt; O3656, N3656=""), "포스팅 지연",
IF(N3656&lt;&gt;"", "포스팅 완료",
IF(M3656=TRUE, "시술 완료",
IF(L3656=TRUE, "콘텐츠 가이드 전송",
IF(NOT(ISBLANK(J3656)), "예약 확정",
IF(I3656=TRUE, "구글폼 회신",
IF(H3656=TRUE, "구글폼 전송",
IF(G3656=TRUE, "거절",
IF(F3656=TRUE, "회신 수신",
"태핑 완료 회신대기")))))
))))</f>
        <v>콘텐츠 가이드 전송</v>
      </c>
      <c r="F3656" s="13" t="b">
        <v>1</v>
      </c>
      <c r="G3656" s="13" t="b">
        <v>0</v>
      </c>
      <c r="H3656" s="13" t="b">
        <v>0</v>
      </c>
      <c r="I3656" s="13" t="b">
        <f>IF(COUNTIF([1]!Form_Responses1[[#All],[Instagram account
(ex. idenel_official - Do not put "@")]], LOWER(A3656)) &gt; 0, TRUE, FALSE)</f>
        <v>0</v>
      </c>
      <c r="J3656" s="14">
        <v>45915.458333333336</v>
      </c>
      <c r="K3656" s="11" t="s">
        <v>111</v>
      </c>
      <c r="L3656" s="13" t="b">
        <v>1</v>
      </c>
      <c r="M3656" s="13" t="b">
        <v>0</v>
      </c>
      <c r="N3656" s="11"/>
      <c r="O3656" s="12">
        <f>IF(ISBLANK(Table1[[#This Row],[예약일(확정)]]),"",Table1[[#This Row],[예약일(확정)]]+7)</f>
        <v>45922.458333333336</v>
      </c>
      <c r="P3656" s="11" t="s">
        <v>0</v>
      </c>
      <c r="Q3656" s="11"/>
      <c r="R3656" s="11"/>
      <c r="S3656" s="11"/>
      <c r="T3656" s="11"/>
      <c r="U3656" s="10"/>
    </row>
    <row r="3657" spans="1:21" ht="17">
      <c r="A3657" s="27" t="s">
        <v>552</v>
      </c>
      <c r="B3657" s="42" t="s">
        <v>551</v>
      </c>
      <c r="C3657" s="41"/>
      <c r="D3657" s="24" t="s">
        <v>269</v>
      </c>
      <c r="E3657" s="20" t="str">
        <f ca="1">IF(AND(J3657&lt;&gt;"", O3657&lt;&gt;"", TODAY() &gt; O3657, N3657=""), "포스팅 지연",
IF(N3657&lt;&gt;"", "포스팅 완료",
IF(M3657=TRUE, "시술 완료",
IF(L3657=TRUE, "콘텐츠 가이드 전송",
IF(NOT(ISBLANK(J3657)), "예약 확정",
IF(I3657=TRUE, "구글폼 회신",
IF(H3657=TRUE, "구글폼 전송",
IF(G3657=TRUE, "거절",
IF(F3657=TRUE, "회신 수신",
"태핑 완료 회신대기")))))
))))</f>
        <v>회신 수신</v>
      </c>
      <c r="F3657" s="22" t="b">
        <v>1</v>
      </c>
      <c r="G3657" s="22" t="b">
        <v>0</v>
      </c>
      <c r="H3657" s="22" t="b">
        <v>0</v>
      </c>
      <c r="I3657" s="22" t="b">
        <f>IF(COUNTIF([1]!Form_Responses1[[#All],[Instagram account
(ex. idenel_official - Do not put "@")]], LOWER(A3657)) &gt; 0, TRUE, FALSE)</f>
        <v>0</v>
      </c>
      <c r="J3657" s="23"/>
      <c r="K3657" s="20"/>
      <c r="L3657" s="22" t="b">
        <v>0</v>
      </c>
      <c r="M3657" s="22" t="b">
        <v>0</v>
      </c>
      <c r="N3657" s="20"/>
      <c r="O3657" s="21" t="str">
        <f>IF(ISBLANK(Table1[[#This Row],[예약일(확정)]]),"",Table1[[#This Row],[예약일(확정)]]+7)</f>
        <v/>
      </c>
      <c r="P3657" s="20"/>
      <c r="Q3657" s="20"/>
      <c r="R3657" s="20"/>
      <c r="S3657" s="20"/>
      <c r="T3657" s="20"/>
      <c r="U3657" s="19"/>
    </row>
    <row r="3658" spans="1:21" ht="17">
      <c r="A3658" s="18" t="s">
        <v>550</v>
      </c>
      <c r="B3658" s="17" t="str">
        <f>"https://www.instagram.com/"&amp;A3658</f>
        <v>https://www.instagram.com/talita_son</v>
      </c>
      <c r="C3658" s="16"/>
      <c r="D3658" s="15" t="s">
        <v>269</v>
      </c>
      <c r="E3658" s="11" t="str">
        <f ca="1">IF(AND(J3658&lt;&gt;"", O3658&lt;&gt;"", TODAY() &gt; O3658, N3658=""), "포스팅 지연",
IF(N3658&lt;&gt;"", "포스팅 완료",
IF(M3658=TRUE, "시술 완료",
IF(L3658=TRUE, "콘텐츠 가이드 전송",
IF(NOT(ISBLANK(J3658)), "예약 확정",
IF(I3658=TRUE, "구글폼 회신",
IF(H3658=TRUE, "구글폼 전송",
IF(G3658=TRUE, "거절",
IF(F3658=TRUE, "회신 수신",
"태핑 완료 회신대기")))))
))))</f>
        <v>회신 수신</v>
      </c>
      <c r="F3658" s="13" t="b">
        <v>1</v>
      </c>
      <c r="G3658" s="13" t="b">
        <v>0</v>
      </c>
      <c r="H3658" s="13" t="b">
        <v>0</v>
      </c>
      <c r="I3658" s="13" t="b">
        <f>IF(COUNTIF([1]!Form_Responses1[[#All],[Instagram account
(ex. idenel_official - Do not put "@")]], LOWER(A3658)) &gt; 0, TRUE, FALSE)</f>
        <v>0</v>
      </c>
      <c r="J3658" s="14"/>
      <c r="K3658" s="11"/>
      <c r="L3658" s="13" t="b">
        <v>0</v>
      </c>
      <c r="M3658" s="13" t="b">
        <v>0</v>
      </c>
      <c r="N3658" s="11"/>
      <c r="O3658" s="12" t="str">
        <f>IF(ISBLANK(Table1[[#This Row],[예약일(확정)]]),"",Table1[[#This Row],[예약일(확정)]]+7)</f>
        <v/>
      </c>
      <c r="P3658" s="11"/>
      <c r="Q3658" s="11"/>
      <c r="R3658" s="11"/>
      <c r="S3658" s="11"/>
      <c r="T3658" s="11"/>
      <c r="U3658" s="10"/>
    </row>
    <row r="3659" spans="1:21" ht="17">
      <c r="A3659" s="27" t="s">
        <v>549</v>
      </c>
      <c r="B3659" s="26" t="str">
        <f>"https://www.instagram.com/"&amp;A3659</f>
        <v>https://www.instagram.com/gulnur___023</v>
      </c>
      <c r="C3659" s="25"/>
      <c r="D3659" s="24" t="s">
        <v>269</v>
      </c>
      <c r="E3659" s="20" t="str">
        <f ca="1">IF(AND(J3659&lt;&gt;"", O3659&lt;&gt;"", TODAY() &gt; O3659, N3659=""), "포스팅 지연",
IF(N3659&lt;&gt;"", "포스팅 완료",
IF(M3659=TRUE, "시술 완료",
IF(L3659=TRUE, "콘텐츠 가이드 전송",
IF(NOT(ISBLANK(J3659)), "예약 확정",
IF(I3659=TRUE, "구글폼 회신",
IF(H3659=TRUE, "구글폼 전송",
IF(G3659=TRUE, "거절",
IF(F3659=TRUE, "회신 수신",
"태핑 완료 회신대기")))))
))))</f>
        <v>태핑 완료 회신대기</v>
      </c>
      <c r="F3659" s="22" t="b">
        <v>0</v>
      </c>
      <c r="G3659" s="22" t="b">
        <v>0</v>
      </c>
      <c r="H3659" s="22" t="b">
        <v>0</v>
      </c>
      <c r="I3659" s="22" t="b">
        <f>IF(COUNTIF([1]!Form_Responses1[[#All],[Instagram account
(ex. idenel_official - Do not put "@")]], LOWER(A3659)) &gt; 0, TRUE, FALSE)</f>
        <v>0</v>
      </c>
      <c r="J3659" s="23"/>
      <c r="K3659" s="20"/>
      <c r="L3659" s="22" t="b">
        <v>0</v>
      </c>
      <c r="M3659" s="22" t="b">
        <v>0</v>
      </c>
      <c r="N3659" s="20"/>
      <c r="O3659" s="21" t="str">
        <f>IF(ISBLANK(Table1[[#This Row],[예약일(확정)]]),"",Table1[[#This Row],[예약일(확정)]]+7)</f>
        <v/>
      </c>
      <c r="P3659" s="20"/>
      <c r="Q3659" s="20"/>
      <c r="R3659" s="20"/>
      <c r="S3659" s="20"/>
      <c r="T3659" s="20"/>
      <c r="U3659" s="19"/>
    </row>
    <row r="3660" spans="1:21" ht="17">
      <c r="A3660" s="40" t="s">
        <v>548</v>
      </c>
      <c r="B3660" s="17" t="str">
        <f>"https://www.instagram.com/"&amp;A3660</f>
        <v>https://www.instagram.com/yul.eg</v>
      </c>
      <c r="C3660" s="16"/>
      <c r="D3660" s="15" t="s">
        <v>269</v>
      </c>
      <c r="E3660" s="11" t="str">
        <f ca="1">IF(AND(J3660&lt;&gt;"", O3660&lt;&gt;"", TODAY() &gt; O3660, N3660=""), "포스팅 지연",
IF(N3660&lt;&gt;"", "포스팅 완료",
IF(M3660=TRUE, "시술 완료",
IF(L3660=TRUE, "콘텐츠 가이드 전송",
IF(NOT(ISBLANK(J3660)), "예약 확정",
IF(I3660=TRUE, "구글폼 회신",
IF(H3660=TRUE, "구글폼 전송",
IF(G3660=TRUE, "거절",
IF(F3660=TRUE, "회신 수신",
"태핑 완료 회신대기")))))
))))</f>
        <v>포스팅 지연</v>
      </c>
      <c r="F3660" s="13" t="b">
        <v>1</v>
      </c>
      <c r="G3660" s="13" t="b">
        <v>0</v>
      </c>
      <c r="H3660" s="13" t="b">
        <v>1</v>
      </c>
      <c r="I3660" s="13" t="b">
        <f>IF(COUNTIF([1]!Form_Responses1[[#All],[Instagram account
(ex. idenel_official - Do not put "@")]], LOWER(A3660)) &gt; 0, TRUE, FALSE)</f>
        <v>0</v>
      </c>
      <c r="J3660" s="14">
        <v>45904.458333333336</v>
      </c>
      <c r="K3660" s="11"/>
      <c r="L3660" s="13" t="b">
        <v>0</v>
      </c>
      <c r="M3660" s="13" t="b">
        <v>0</v>
      </c>
      <c r="N3660" s="11"/>
      <c r="O3660" s="12">
        <f>IF(ISBLANK(Table1[[#This Row],[예약일(확정)]]),"",Table1[[#This Row],[예약일(확정)]]+7)</f>
        <v>45911.458333333336</v>
      </c>
      <c r="P3660" s="11"/>
      <c r="Q3660" s="11"/>
      <c r="R3660" s="11"/>
      <c r="S3660" s="11"/>
      <c r="T3660" s="11"/>
      <c r="U3660" s="10"/>
    </row>
    <row r="3661" spans="1:21" ht="17">
      <c r="A3661" s="27" t="s">
        <v>547</v>
      </c>
      <c r="B3661" s="26" t="str">
        <f>"https://www.instagram.com/"&amp;A3661</f>
        <v>https://www.instagram.com/norainseoul</v>
      </c>
      <c r="C3661" s="25"/>
      <c r="D3661" s="24" t="s">
        <v>269</v>
      </c>
      <c r="E3661" s="20" t="str">
        <f ca="1">IF(AND(J3661&lt;&gt;"", O3661&lt;&gt;"", TODAY() &gt; O3661, N3661=""), "포스팅 지연",
IF(N3661&lt;&gt;"", "포스팅 완료",
IF(M3661=TRUE, "시술 완료",
IF(L3661=TRUE, "콘텐츠 가이드 전송",
IF(NOT(ISBLANK(J3661)), "예약 확정",
IF(I3661=TRUE, "구글폼 회신",
IF(H3661=TRUE, "구글폼 전송",
IF(G3661=TRUE, "거절",
IF(F3661=TRUE, "회신 수신",
"태핑 완료 회신대기")))))
))))</f>
        <v>태핑 완료 회신대기</v>
      </c>
      <c r="F3661" s="22" t="b">
        <v>0</v>
      </c>
      <c r="G3661" s="22" t="b">
        <v>0</v>
      </c>
      <c r="H3661" s="22" t="b">
        <v>0</v>
      </c>
      <c r="I3661" s="22" t="b">
        <f>IF(COUNTIF([1]!Form_Responses1[[#All],[Instagram account
(ex. idenel_official - Do not put "@")]], LOWER(A3661)) &gt; 0, TRUE, FALSE)</f>
        <v>0</v>
      </c>
      <c r="J3661" s="23"/>
      <c r="K3661" s="20"/>
      <c r="L3661" s="22" t="b">
        <v>0</v>
      </c>
      <c r="M3661" s="22" t="b">
        <v>0</v>
      </c>
      <c r="N3661" s="20"/>
      <c r="O3661" s="21" t="str">
        <f>IF(ISBLANK(Table1[[#This Row],[예약일(확정)]]),"",Table1[[#This Row],[예약일(확정)]]+7)</f>
        <v/>
      </c>
      <c r="P3661" s="20"/>
      <c r="Q3661" s="20"/>
      <c r="R3661" s="20"/>
      <c r="S3661" s="20"/>
      <c r="T3661" s="20"/>
      <c r="U3661" s="19"/>
    </row>
    <row r="3662" spans="1:21" ht="17">
      <c r="A3662" s="18" t="s">
        <v>546</v>
      </c>
      <c r="B3662" s="17" t="str">
        <f>"https://www.instagram.com/"&amp;A3662</f>
        <v>https://www.instagram.com/chasofia1</v>
      </c>
      <c r="C3662" s="16"/>
      <c r="D3662" s="15" t="s">
        <v>269</v>
      </c>
      <c r="E3662" s="11" t="str">
        <f ca="1">IF(AND(J3662&lt;&gt;"", O3662&lt;&gt;"", TODAY() &gt; O3662, N3662=""), "포스팅 지연",
IF(N3662&lt;&gt;"", "포스팅 완료",
IF(M3662=TRUE, "시술 완료",
IF(L3662=TRUE, "콘텐츠 가이드 전송",
IF(NOT(ISBLANK(J3662)), "예약 확정",
IF(I3662=TRUE, "구글폼 회신",
IF(H3662=TRUE, "구글폼 전송",
IF(G3662=TRUE, "거절",
IF(F3662=TRUE, "회신 수신",
"태핑 완료 회신대기")))))
))))</f>
        <v>시술 완료</v>
      </c>
      <c r="F3662" s="13" t="b">
        <v>0</v>
      </c>
      <c r="G3662" s="13" t="b">
        <v>0</v>
      </c>
      <c r="H3662" s="13" t="b">
        <v>0</v>
      </c>
      <c r="I3662" s="13" t="b">
        <f>IF(COUNTIF([1]!Form_Responses1[[#All],[Instagram account
(ex. idenel_official - Do not put "@")]], LOWER(A3662)) &gt; 0, TRUE, FALSE)</f>
        <v>0</v>
      </c>
      <c r="J3662" s="14">
        <v>45916.5</v>
      </c>
      <c r="K3662" s="11" t="s">
        <v>545</v>
      </c>
      <c r="L3662" s="13" t="b">
        <v>0</v>
      </c>
      <c r="M3662" s="13" t="b">
        <v>1</v>
      </c>
      <c r="N3662" s="11"/>
      <c r="O3662" s="12">
        <f>IF(ISBLANK(Table1[[#This Row],[예약일(확정)]]),"",Table1[[#This Row],[예약일(확정)]]+7)</f>
        <v>45923.5</v>
      </c>
      <c r="P3662" s="11" t="s">
        <v>0</v>
      </c>
      <c r="Q3662" s="11"/>
      <c r="R3662" s="11"/>
      <c r="S3662" s="11"/>
      <c r="T3662" s="11"/>
      <c r="U3662" s="10"/>
    </row>
    <row r="3663" spans="1:21" ht="17">
      <c r="A3663" s="27" t="s">
        <v>544</v>
      </c>
      <c r="B3663" s="26" t="str">
        <f>"https://www.instagram.com/"&amp;A3663</f>
        <v>https://www.instagram.com/ilitajames</v>
      </c>
      <c r="C3663" s="25"/>
      <c r="D3663" s="24" t="s">
        <v>269</v>
      </c>
      <c r="E3663" s="20" t="str">
        <f ca="1">IF(AND(J3663&lt;&gt;"", O3663&lt;&gt;"", TODAY() &gt; O3663, N3663=""), "포스팅 지연",
IF(N3663&lt;&gt;"", "포스팅 완료",
IF(M3663=TRUE, "시술 완료",
IF(L3663=TRUE, "콘텐츠 가이드 전송",
IF(NOT(ISBLANK(J3663)), "예약 확정",
IF(I3663=TRUE, "구글폼 회신",
IF(H3663=TRUE, "구글폼 전송",
IF(G3663=TRUE, "거절",
IF(F3663=TRUE, "회신 수신",
"태핑 완료 회신대기")))))
))))</f>
        <v>시술 완료</v>
      </c>
      <c r="F3663" s="22" t="b">
        <v>1</v>
      </c>
      <c r="G3663" s="22" t="b">
        <v>0</v>
      </c>
      <c r="H3663" s="22" t="b">
        <v>1</v>
      </c>
      <c r="I3663" s="22" t="b">
        <f>IF(COUNTIF([1]!Form_Responses1[[#All],[Instagram account
(ex. idenel_official - Do not put "@")]], LOWER(A3663)) &gt; 0, TRUE, FALSE)</f>
        <v>0</v>
      </c>
      <c r="J3663" s="23">
        <v>45918.645833333336</v>
      </c>
      <c r="K3663" s="20" t="s">
        <v>111</v>
      </c>
      <c r="L3663" s="22" t="b">
        <v>0</v>
      </c>
      <c r="M3663" s="22" t="b">
        <v>1</v>
      </c>
      <c r="N3663" s="20"/>
      <c r="O3663" s="21">
        <f>IF(ISBLANK(Table1[[#This Row],[예약일(확정)]]),"",Table1[[#This Row],[예약일(확정)]]+7)</f>
        <v>45925.645833333336</v>
      </c>
      <c r="P3663" s="20" t="s">
        <v>0</v>
      </c>
      <c r="Q3663" s="20"/>
      <c r="R3663" s="20"/>
      <c r="S3663" s="20"/>
      <c r="T3663" s="20"/>
      <c r="U3663" s="19"/>
    </row>
    <row r="3664" spans="1:21" ht="17">
      <c r="A3664" s="18" t="s">
        <v>543</v>
      </c>
      <c r="B3664" s="17" t="str">
        <f>"https://www.instagram.com/"&amp;A3664</f>
        <v>https://www.instagram.com/nazmunsrabony</v>
      </c>
      <c r="C3664" s="16"/>
      <c r="D3664" s="15" t="s">
        <v>269</v>
      </c>
      <c r="E3664" s="11" t="str">
        <f ca="1">IF(AND(J3664&lt;&gt;"", O3664&lt;&gt;"", TODAY() &gt; O3664, N3664=""), "포스팅 지연",
IF(N3664&lt;&gt;"", "포스팅 완료",
IF(M3664=TRUE, "시술 완료",
IF(L3664=TRUE, "콘텐츠 가이드 전송",
IF(NOT(ISBLANK(J3664)), "예약 확정",
IF(I3664=TRUE, "구글폼 회신",
IF(H3664=TRUE, "구글폼 전송",
IF(G3664=TRUE, "거절",
IF(F3664=TRUE, "회신 수신",
"태핑 완료 회신대기")))))
))))</f>
        <v>태핑 완료 회신대기</v>
      </c>
      <c r="F3664" s="13" t="b">
        <v>0</v>
      </c>
      <c r="G3664" s="13" t="b">
        <v>0</v>
      </c>
      <c r="H3664" s="13" t="b">
        <v>0</v>
      </c>
      <c r="I3664" s="13" t="b">
        <f>IF(COUNTIF([1]!Form_Responses1[[#All],[Instagram account
(ex. idenel_official - Do not put "@")]], LOWER(A3664)) &gt; 0, TRUE, FALSE)</f>
        <v>0</v>
      </c>
      <c r="J3664" s="14"/>
      <c r="K3664" s="11"/>
      <c r="L3664" s="13" t="b">
        <v>0</v>
      </c>
      <c r="M3664" s="13" t="b">
        <v>0</v>
      </c>
      <c r="N3664" s="11"/>
      <c r="O3664" s="12" t="str">
        <f>IF(ISBLANK(Table1[[#This Row],[예약일(확정)]]),"",Table1[[#This Row],[예약일(확정)]]+7)</f>
        <v/>
      </c>
      <c r="P3664" s="11"/>
      <c r="Q3664" s="11"/>
      <c r="R3664" s="11"/>
      <c r="S3664" s="11"/>
      <c r="T3664" s="11"/>
      <c r="U3664" s="10"/>
    </row>
    <row r="3665" spans="1:21" ht="17">
      <c r="A3665" s="27" t="s">
        <v>542</v>
      </c>
      <c r="B3665" s="26" t="str">
        <f>"https://www.instagram.com/"&amp;A3665</f>
        <v>https://www.instagram.com/diyor.rustam</v>
      </c>
      <c r="C3665" s="25"/>
      <c r="D3665" s="24" t="s">
        <v>269</v>
      </c>
      <c r="E3665" s="20" t="str">
        <f ca="1">IF(AND(J3665&lt;&gt;"", O3665&lt;&gt;"", TODAY() &gt; O3665, N3665=""), "포스팅 지연",
IF(N3665&lt;&gt;"", "포스팅 완료",
IF(M3665=TRUE, "시술 완료",
IF(L3665=TRUE, "콘텐츠 가이드 전송",
IF(NOT(ISBLANK(J3665)), "예약 확정",
IF(I3665=TRUE, "구글폼 회신",
IF(H3665=TRUE, "구글폼 전송",
IF(G3665=TRUE, "거절",
IF(F3665=TRUE, "회신 수신",
"태핑 완료 회신대기")))))
))))</f>
        <v>태핑 완료 회신대기</v>
      </c>
      <c r="F3665" s="22" t="b">
        <v>0</v>
      </c>
      <c r="G3665" s="22" t="b">
        <v>0</v>
      </c>
      <c r="H3665" s="22" t="b">
        <v>0</v>
      </c>
      <c r="I3665" s="22" t="b">
        <f>IF(COUNTIF([1]!Form_Responses1[[#All],[Instagram account
(ex. idenel_official - Do not put "@")]], LOWER(A3665)) &gt; 0, TRUE, FALSE)</f>
        <v>0</v>
      </c>
      <c r="J3665" s="23"/>
      <c r="K3665" s="20"/>
      <c r="L3665" s="22" t="b">
        <v>0</v>
      </c>
      <c r="M3665" s="22" t="b">
        <v>0</v>
      </c>
      <c r="N3665" s="20"/>
      <c r="O3665" s="21" t="str">
        <f>IF(ISBLANK(Table1[[#This Row],[예약일(확정)]]),"",Table1[[#This Row],[예약일(확정)]]+7)</f>
        <v/>
      </c>
      <c r="P3665" s="20"/>
      <c r="Q3665" s="20"/>
      <c r="R3665" s="20"/>
      <c r="S3665" s="20"/>
      <c r="T3665" s="20"/>
      <c r="U3665" s="19"/>
    </row>
    <row r="3666" spans="1:21" ht="17">
      <c r="A3666" s="18" t="s">
        <v>541</v>
      </c>
      <c r="B3666" s="17" t="str">
        <f>"https://www.instagram.com/"&amp;A3666</f>
        <v>https://www.instagram.com/asmaa_souhail</v>
      </c>
      <c r="C3666" s="16"/>
      <c r="D3666" s="15" t="s">
        <v>269</v>
      </c>
      <c r="E3666" s="11" t="str">
        <f ca="1">IF(AND(J3666&lt;&gt;"", O3666&lt;&gt;"", TODAY() &gt; O3666, N3666=""), "포스팅 지연",
IF(N3666&lt;&gt;"", "포스팅 완료",
IF(M3666=TRUE, "시술 완료",
IF(L3666=TRUE, "콘텐츠 가이드 전송",
IF(NOT(ISBLANK(J3666)), "예약 확정",
IF(I3666=TRUE, "구글폼 회신",
IF(H3666=TRUE, "구글폼 전송",
IF(G3666=TRUE, "거절",
IF(F3666=TRUE, "회신 수신",
"태핑 완료 회신대기")))))
))))</f>
        <v>태핑 완료 회신대기</v>
      </c>
      <c r="F3666" s="13" t="b">
        <v>0</v>
      </c>
      <c r="G3666" s="13" t="b">
        <v>0</v>
      </c>
      <c r="H3666" s="13" t="b">
        <v>0</v>
      </c>
      <c r="I3666" s="13" t="b">
        <f>IF(COUNTIF([1]!Form_Responses1[[#All],[Instagram account
(ex. idenel_official - Do not put "@")]], LOWER(A3666)) &gt; 0, TRUE, FALSE)</f>
        <v>0</v>
      </c>
      <c r="J3666" s="14"/>
      <c r="K3666" s="11"/>
      <c r="L3666" s="13" t="b">
        <v>0</v>
      </c>
      <c r="M3666" s="13" t="b">
        <v>0</v>
      </c>
      <c r="N3666" s="11"/>
      <c r="O3666" s="12" t="str">
        <f>IF(ISBLANK(Table1[[#This Row],[예약일(확정)]]),"",Table1[[#This Row],[예약일(확정)]]+7)</f>
        <v/>
      </c>
      <c r="P3666" s="11"/>
      <c r="Q3666" s="11"/>
      <c r="R3666" s="11"/>
      <c r="S3666" s="11"/>
      <c r="T3666" s="11"/>
      <c r="U3666" s="10"/>
    </row>
    <row r="3667" spans="1:21" ht="17">
      <c r="A3667" s="27" t="s">
        <v>540</v>
      </c>
      <c r="B3667" s="26" t="str">
        <f>"https://www.instagram.com/"&amp;A3667</f>
        <v>https://www.instagram.com/victoriaseoulachi.jpg</v>
      </c>
      <c r="C3667" s="25"/>
      <c r="D3667" s="24" t="s">
        <v>269</v>
      </c>
      <c r="E3667" s="20" t="str">
        <f ca="1">IF(AND(J3667&lt;&gt;"", O3667&lt;&gt;"", TODAY() &gt; O3667, N3667=""), "포스팅 지연",
IF(N3667&lt;&gt;"", "포스팅 완료",
IF(M3667=TRUE, "시술 완료",
IF(L3667=TRUE, "콘텐츠 가이드 전송",
IF(NOT(ISBLANK(J3667)), "예약 확정",
IF(I3667=TRUE, "구글폼 회신",
IF(H3667=TRUE, "구글폼 전송",
IF(G3667=TRUE, "거절",
IF(F3667=TRUE, "회신 수신",
"태핑 완료 회신대기")))))
))))</f>
        <v>태핑 완료 회신대기</v>
      </c>
      <c r="F3667" s="22" t="b">
        <v>0</v>
      </c>
      <c r="G3667" s="22" t="b">
        <v>0</v>
      </c>
      <c r="H3667" s="22" t="b">
        <v>0</v>
      </c>
      <c r="I3667" s="22" t="b">
        <f>IF(COUNTIF([1]!Form_Responses1[[#All],[Instagram account
(ex. idenel_official - Do not put "@")]], LOWER(A3667)) &gt; 0, TRUE, FALSE)</f>
        <v>0</v>
      </c>
      <c r="J3667" s="23"/>
      <c r="K3667" s="20"/>
      <c r="L3667" s="22" t="b">
        <v>0</v>
      </c>
      <c r="M3667" s="22" t="b">
        <v>0</v>
      </c>
      <c r="N3667" s="20"/>
      <c r="O3667" s="21" t="str">
        <f>IF(ISBLANK(Table1[[#This Row],[예약일(확정)]]),"",Table1[[#This Row],[예약일(확정)]]+7)</f>
        <v/>
      </c>
      <c r="P3667" s="20"/>
      <c r="Q3667" s="20"/>
      <c r="R3667" s="20"/>
      <c r="S3667" s="20"/>
      <c r="T3667" s="20"/>
      <c r="U3667" s="19"/>
    </row>
    <row r="3668" spans="1:21" ht="17">
      <c r="A3668" s="18" t="s">
        <v>539</v>
      </c>
      <c r="B3668" s="17" t="str">
        <f>"https://www.instagram.com/"&amp;A3668</f>
        <v>https://www.instagram.com/olyaliinda</v>
      </c>
      <c r="C3668" s="16"/>
      <c r="D3668" s="15" t="s">
        <v>269</v>
      </c>
      <c r="E3668" s="11" t="str">
        <f ca="1">IF(AND(J3668&lt;&gt;"", O3668&lt;&gt;"", TODAY() &gt; O3668, N3668=""), "포스팅 지연",
IF(N3668&lt;&gt;"", "포스팅 완료",
IF(M3668=TRUE, "시술 완료",
IF(L3668=TRUE, "콘텐츠 가이드 전송",
IF(NOT(ISBLANK(J3668)), "예약 확정",
IF(I3668=TRUE, "구글폼 회신",
IF(H3668=TRUE, "구글폼 전송",
IF(G3668=TRUE, "거절",
IF(F3668=TRUE, "회신 수신",
"태핑 완료 회신대기")))))
))))</f>
        <v>태핑 완료 회신대기</v>
      </c>
      <c r="F3668" s="13" t="b">
        <v>0</v>
      </c>
      <c r="G3668" s="13" t="b">
        <v>0</v>
      </c>
      <c r="H3668" s="13" t="b">
        <v>0</v>
      </c>
      <c r="I3668" s="13" t="b">
        <f>IF(COUNTIF([1]!Form_Responses1[[#All],[Instagram account
(ex. idenel_official - Do not put "@")]], LOWER(A3668)) &gt; 0, TRUE, FALSE)</f>
        <v>0</v>
      </c>
      <c r="J3668" s="14"/>
      <c r="K3668" s="11"/>
      <c r="L3668" s="13" t="b">
        <v>0</v>
      </c>
      <c r="M3668" s="13" t="b">
        <v>0</v>
      </c>
      <c r="N3668" s="11"/>
      <c r="O3668" s="12" t="str">
        <f>IF(ISBLANK(Table1[[#This Row],[예약일(확정)]]),"",Table1[[#This Row],[예약일(확정)]]+7)</f>
        <v/>
      </c>
      <c r="P3668" s="11"/>
      <c r="Q3668" s="11"/>
      <c r="R3668" s="11"/>
      <c r="S3668" s="11"/>
      <c r="T3668" s="11"/>
      <c r="U3668" s="10"/>
    </row>
    <row r="3669" spans="1:21" ht="17">
      <c r="A3669" s="27" t="s">
        <v>538</v>
      </c>
      <c r="B3669" s="26" t="str">
        <f>"https://www.instagram.com/"&amp;A3669</f>
        <v>https://www.instagram.com/marina_seoullife</v>
      </c>
      <c r="C3669" s="25"/>
      <c r="D3669" s="24" t="s">
        <v>269</v>
      </c>
      <c r="E3669" s="20" t="str">
        <f ca="1">IF(AND(J3669&lt;&gt;"", O3669&lt;&gt;"", TODAY() &gt; O3669, N3669=""), "포스팅 지연",
IF(N3669&lt;&gt;"", "포스팅 완료",
IF(M3669=TRUE, "시술 완료",
IF(L3669=TRUE, "콘텐츠 가이드 전송",
IF(NOT(ISBLANK(J3669)), "예약 확정",
IF(I3669=TRUE, "구글폼 회신",
IF(H3669=TRUE, "구글폼 전송",
IF(G3669=TRUE, "거절",
IF(F3669=TRUE, "회신 수신",
"태핑 완료 회신대기")))))
))))</f>
        <v>포스팅 지연</v>
      </c>
      <c r="F3669" s="22" t="b">
        <v>1</v>
      </c>
      <c r="G3669" s="22" t="b">
        <v>0</v>
      </c>
      <c r="H3669" s="22" t="b">
        <v>1</v>
      </c>
      <c r="I3669" s="22" t="b">
        <f>IF(COUNTIF([1]!Form_Responses1[[#All],[Instagram account
(ex. idenel_official - Do not put "@")]], LOWER(A3669)) &gt; 0, TRUE, FALSE)</f>
        <v>0</v>
      </c>
      <c r="J3669" s="23">
        <v>45908.604166666664</v>
      </c>
      <c r="K3669" s="20" t="s">
        <v>111</v>
      </c>
      <c r="L3669" s="22" t="b">
        <v>1</v>
      </c>
      <c r="M3669" s="22" t="b">
        <v>0</v>
      </c>
      <c r="N3669" s="20"/>
      <c r="O3669" s="21">
        <f>IF(ISBLANK(Table1[[#This Row],[예약일(확정)]]),"",Table1[[#This Row],[예약일(확정)]]+7)</f>
        <v>45915.604166666664</v>
      </c>
      <c r="P3669" s="20" t="s">
        <v>0</v>
      </c>
      <c r="Q3669" s="20"/>
      <c r="R3669" s="20"/>
      <c r="S3669" s="20"/>
      <c r="T3669" s="20"/>
      <c r="U3669" s="19"/>
    </row>
    <row r="3670" spans="1:21" ht="17">
      <c r="A3670" s="18" t="s">
        <v>537</v>
      </c>
      <c r="B3670" s="17" t="str">
        <f>"https://www.instagram.com/"&amp;A3670</f>
        <v>https://www.instagram.com/kira_in_korea</v>
      </c>
      <c r="C3670" s="16"/>
      <c r="D3670" s="15" t="s">
        <v>269</v>
      </c>
      <c r="E3670" s="11" t="str">
        <f ca="1">IF(AND(J3670&lt;&gt;"", O3670&lt;&gt;"", TODAY() &gt; O3670, N3670=""), "포스팅 지연",
IF(N3670&lt;&gt;"", "포스팅 완료",
IF(M3670=TRUE, "시술 완료",
IF(L3670=TRUE, "콘텐츠 가이드 전송",
IF(NOT(ISBLANK(J3670)), "예약 확정",
IF(I3670=TRUE, "구글폼 회신",
IF(H3670=TRUE, "구글폼 전송",
IF(G3670=TRUE, "거절",
IF(F3670=TRUE, "회신 수신",
"태핑 완료 회신대기")))))
))))</f>
        <v>구글폼 전송</v>
      </c>
      <c r="F3670" s="13" t="b">
        <v>1</v>
      </c>
      <c r="G3670" s="13" t="b">
        <v>0</v>
      </c>
      <c r="H3670" s="13" t="b">
        <v>1</v>
      </c>
      <c r="I3670" s="13" t="b">
        <f>IF(COUNTIF([1]!Form_Responses1[[#All],[Instagram account
(ex. idenel_official - Do not put "@")]], LOWER(A3670)) &gt; 0, TRUE, FALSE)</f>
        <v>0</v>
      </c>
      <c r="J3670" s="14"/>
      <c r="K3670" s="11"/>
      <c r="L3670" s="13" t="b">
        <v>0</v>
      </c>
      <c r="M3670" s="13" t="b">
        <v>0</v>
      </c>
      <c r="N3670" s="11"/>
      <c r="O3670" s="12" t="str">
        <f>IF(ISBLANK(Table1[[#This Row],[예약일(확정)]]),"",Table1[[#This Row],[예약일(확정)]]+7)</f>
        <v/>
      </c>
      <c r="P3670" s="11"/>
      <c r="Q3670" s="11"/>
      <c r="R3670" s="11"/>
      <c r="S3670" s="11"/>
      <c r="T3670" s="11"/>
      <c r="U3670" s="10"/>
    </row>
    <row r="3671" spans="1:21" ht="17">
      <c r="A3671" s="27" t="s">
        <v>536</v>
      </c>
      <c r="B3671" s="26" t="str">
        <f>"https://www.instagram.com/"&amp;A3671</f>
        <v>https://www.instagram.com/pri_for_real</v>
      </c>
      <c r="C3671" s="25"/>
      <c r="D3671" s="24" t="s">
        <v>269</v>
      </c>
      <c r="E3671" s="20" t="str">
        <f ca="1">IF(AND(J3671&lt;&gt;"", O3671&lt;&gt;"", TODAY() &gt; O3671, N3671=""), "포스팅 지연",
IF(N3671&lt;&gt;"", "포스팅 완료",
IF(M3671=TRUE, "시술 완료",
IF(L3671=TRUE, "콘텐츠 가이드 전송",
IF(NOT(ISBLANK(J3671)), "예약 확정",
IF(I3671=TRUE, "구글폼 회신",
IF(H3671=TRUE, "구글폼 전송",
IF(G3671=TRUE, "거절",
IF(F3671=TRUE, "회신 수신",
"태핑 완료 회신대기")))))
))))</f>
        <v>회신 수신</v>
      </c>
      <c r="F3671" s="22" t="b">
        <v>1</v>
      </c>
      <c r="G3671" s="22" t="b">
        <v>0</v>
      </c>
      <c r="H3671" s="22" t="b">
        <v>0</v>
      </c>
      <c r="I3671" s="22" t="b">
        <f>IF(COUNTIF([1]!Form_Responses1[[#All],[Instagram account
(ex. idenel_official - Do not put "@")]], LOWER(A3671)) &gt; 0, TRUE, FALSE)</f>
        <v>0</v>
      </c>
      <c r="J3671" s="23"/>
      <c r="K3671" s="20"/>
      <c r="L3671" s="22" t="b">
        <v>0</v>
      </c>
      <c r="M3671" s="22" t="b">
        <v>0</v>
      </c>
      <c r="N3671" s="20"/>
      <c r="O3671" s="21" t="str">
        <f>IF(ISBLANK(Table1[[#This Row],[예약일(확정)]]),"",Table1[[#This Row],[예약일(확정)]]+7)</f>
        <v/>
      </c>
      <c r="P3671" s="20"/>
      <c r="Q3671" s="20"/>
      <c r="R3671" s="20"/>
      <c r="S3671" s="20"/>
      <c r="T3671" s="20"/>
      <c r="U3671" s="19"/>
    </row>
    <row r="3672" spans="1:21" ht="17">
      <c r="A3672" s="18" t="s">
        <v>152</v>
      </c>
      <c r="B3672" s="17" t="str">
        <f>"https://www.instagram.com/"&amp;A3672</f>
        <v>https://www.instagram.com/raya_pan</v>
      </c>
      <c r="C3672" s="16"/>
      <c r="D3672" s="15" t="s">
        <v>269</v>
      </c>
      <c r="E3672" s="11" t="str">
        <f ca="1">IF(AND(J3672&lt;&gt;"", O3672&lt;&gt;"", TODAY() &gt; O3672, N3672=""), "포스팅 지연",
IF(N3672&lt;&gt;"", "포스팅 완료",
IF(M3672=TRUE, "시술 완료",
IF(L3672=TRUE, "콘텐츠 가이드 전송",
IF(NOT(ISBLANK(J3672)), "예약 확정",
IF(I3672=TRUE, "구글폼 회신",
IF(H3672=TRUE, "구글폼 전송",
IF(G3672=TRUE, "거절",
IF(F3672=TRUE, "회신 수신",
"태핑 완료 회신대기")))))
))))</f>
        <v>구글폼 전송</v>
      </c>
      <c r="F3672" s="13" t="b">
        <v>1</v>
      </c>
      <c r="G3672" s="13" t="b">
        <v>0</v>
      </c>
      <c r="H3672" s="13" t="b">
        <v>1</v>
      </c>
      <c r="I3672" s="13" t="b">
        <f>IF(COUNTIF([1]!Form_Responses1[[#All],[Instagram account
(ex. idenel_official - Do not put "@")]], LOWER(A3672)) &gt; 0, TRUE, FALSE)</f>
        <v>0</v>
      </c>
      <c r="J3672" s="14"/>
      <c r="K3672" s="11"/>
      <c r="L3672" s="13" t="b">
        <v>0</v>
      </c>
      <c r="M3672" s="13" t="b">
        <v>0</v>
      </c>
      <c r="N3672" s="11"/>
      <c r="O3672" s="12" t="str">
        <f>IF(ISBLANK(Table1[[#This Row],[예약일(확정)]]),"",Table1[[#This Row],[예약일(확정)]]+7)</f>
        <v/>
      </c>
      <c r="P3672" s="11"/>
      <c r="Q3672" s="11"/>
      <c r="R3672" s="11"/>
      <c r="S3672" s="11"/>
      <c r="T3672" s="11"/>
      <c r="U3672" s="10"/>
    </row>
    <row r="3673" spans="1:21" ht="17">
      <c r="A3673" s="27" t="s">
        <v>535</v>
      </c>
      <c r="B3673" s="26" t="str">
        <f>"https://www.instagram.com/"&amp;A3673</f>
        <v>https://www.instagram.com/cn.enn</v>
      </c>
      <c r="C3673" s="25"/>
      <c r="D3673" s="24" t="s">
        <v>269</v>
      </c>
      <c r="E3673" s="20" t="str">
        <f ca="1">IF(AND(J3673&lt;&gt;"", O3673&lt;&gt;"", TODAY() &gt; O3673, N3673=""), "포스팅 지연",
IF(N3673&lt;&gt;"", "포스팅 완료",
IF(M3673=TRUE, "시술 완료",
IF(L3673=TRUE, "콘텐츠 가이드 전송",
IF(NOT(ISBLANK(J3673)), "예약 확정",
IF(I3673=TRUE, "구글폼 회신",
IF(H3673=TRUE, "구글폼 전송",
IF(G3673=TRUE, "거절",
IF(F3673=TRUE, "회신 수신",
"태핑 완료 회신대기")))))
))))</f>
        <v>회신 수신</v>
      </c>
      <c r="F3673" s="22" t="b">
        <v>1</v>
      </c>
      <c r="G3673" s="22" t="b">
        <v>0</v>
      </c>
      <c r="H3673" s="22" t="b">
        <v>0</v>
      </c>
      <c r="I3673" s="22" t="b">
        <f>IF(COUNTIF([1]!Form_Responses1[[#All],[Instagram account
(ex. idenel_official - Do not put "@")]], LOWER(A3673)) &gt; 0, TRUE, FALSE)</f>
        <v>0</v>
      </c>
      <c r="J3673" s="23"/>
      <c r="K3673" s="20"/>
      <c r="L3673" s="22" t="b">
        <v>0</v>
      </c>
      <c r="M3673" s="22" t="b">
        <v>0</v>
      </c>
      <c r="N3673" s="20"/>
      <c r="O3673" s="21" t="str">
        <f>IF(ISBLANK(Table1[[#This Row],[예약일(확정)]]),"",Table1[[#This Row],[예약일(확정)]]+7)</f>
        <v/>
      </c>
      <c r="P3673" s="20"/>
      <c r="Q3673" s="20"/>
      <c r="R3673" s="20"/>
      <c r="S3673" s="20"/>
      <c r="T3673" s="20"/>
      <c r="U3673" s="19"/>
    </row>
    <row r="3674" spans="1:21" ht="17">
      <c r="A3674" s="18" t="s">
        <v>534</v>
      </c>
      <c r="B3674" s="17" t="str">
        <f>"https://www.instagram.com/"&amp;A3674</f>
        <v>https://www.instagram.com/super.ksun</v>
      </c>
      <c r="C3674" s="16"/>
      <c r="D3674" s="15" t="s">
        <v>269</v>
      </c>
      <c r="E3674" s="11" t="str">
        <f ca="1">IF(AND(J3674&lt;&gt;"", O3674&lt;&gt;"", TODAY() &gt; O3674, N3674=""), "포스팅 지연",
IF(N3674&lt;&gt;"", "포스팅 완료",
IF(M3674=TRUE, "시술 완료",
IF(L3674=TRUE, "콘텐츠 가이드 전송",
IF(NOT(ISBLANK(J3674)), "예약 확정",
IF(I3674=TRUE, "구글폼 회신",
IF(H3674=TRUE, "구글폼 전송",
IF(G3674=TRUE, "거절",
IF(F3674=TRUE, "회신 수신",
"태핑 완료 회신대기")))))
))))</f>
        <v>구글폼 전송</v>
      </c>
      <c r="F3674" s="13" t="b">
        <v>1</v>
      </c>
      <c r="G3674" s="13" t="b">
        <v>0</v>
      </c>
      <c r="H3674" s="13" t="b">
        <v>1</v>
      </c>
      <c r="I3674" s="13" t="b">
        <f>IF(COUNTIF([1]!Form_Responses1[[#All],[Instagram account
(ex. idenel_official - Do not put "@")]], LOWER(A3674)) &gt; 0, TRUE, FALSE)</f>
        <v>0</v>
      </c>
      <c r="J3674" s="14"/>
      <c r="K3674" s="11"/>
      <c r="L3674" s="13" t="b">
        <v>0</v>
      </c>
      <c r="M3674" s="13" t="b">
        <v>0</v>
      </c>
      <c r="N3674" s="11"/>
      <c r="O3674" s="12" t="str">
        <f>IF(ISBLANK(Table1[[#This Row],[예약일(확정)]]),"",Table1[[#This Row],[예약일(확정)]]+7)</f>
        <v/>
      </c>
      <c r="P3674" s="11"/>
      <c r="Q3674" s="11"/>
      <c r="R3674" s="11"/>
      <c r="S3674" s="11"/>
      <c r="T3674" s="11"/>
      <c r="U3674" s="10"/>
    </row>
    <row r="3675" spans="1:21" ht="17">
      <c r="A3675" s="27" t="s">
        <v>533</v>
      </c>
      <c r="B3675" s="26" t="str">
        <f>"https://www.instagram.com/"&amp;A3675</f>
        <v>https://www.instagram.com/with_maria7</v>
      </c>
      <c r="C3675" s="25"/>
      <c r="D3675" s="24" t="s">
        <v>269</v>
      </c>
      <c r="E3675" s="20" t="str">
        <f ca="1">IF(AND(J3675&lt;&gt;"", O3675&lt;&gt;"", TODAY() &gt; O3675, N3675=""), "포스팅 지연",
IF(N3675&lt;&gt;"", "포스팅 완료",
IF(M3675=TRUE, "시술 완료",
IF(L3675=TRUE, "콘텐츠 가이드 전송",
IF(NOT(ISBLANK(J3675)), "예약 확정",
IF(I3675=TRUE, "구글폼 회신",
IF(H3675=TRUE, "구글폼 전송",
IF(G3675=TRUE, "거절",
IF(F3675=TRUE, "회신 수신",
"태핑 완료 회신대기")))))
))))</f>
        <v>태핑 완료 회신대기</v>
      </c>
      <c r="F3675" s="22" t="b">
        <v>0</v>
      </c>
      <c r="G3675" s="22" t="b">
        <v>0</v>
      </c>
      <c r="H3675" s="22" t="b">
        <v>0</v>
      </c>
      <c r="I3675" s="22" t="b">
        <f>IF(COUNTIF([1]!Form_Responses1[[#All],[Instagram account
(ex. idenel_official - Do not put "@")]], LOWER(A3675)) &gt; 0, TRUE, FALSE)</f>
        <v>0</v>
      </c>
      <c r="J3675" s="23"/>
      <c r="K3675" s="20"/>
      <c r="L3675" s="22" t="b">
        <v>0</v>
      </c>
      <c r="M3675" s="22" t="b">
        <v>0</v>
      </c>
      <c r="N3675" s="20"/>
      <c r="O3675" s="21" t="str">
        <f>IF(ISBLANK(Table1[[#This Row],[예약일(확정)]]),"",Table1[[#This Row],[예약일(확정)]]+7)</f>
        <v/>
      </c>
      <c r="P3675" s="20"/>
      <c r="Q3675" s="20"/>
      <c r="R3675" s="20"/>
      <c r="S3675" s="20"/>
      <c r="T3675" s="20"/>
      <c r="U3675" s="19"/>
    </row>
    <row r="3676" spans="1:21" ht="17">
      <c r="A3676" s="18" t="s">
        <v>532</v>
      </c>
      <c r="B3676" s="17" t="str">
        <f>"https://www.instagram.com/"&amp;A3676</f>
        <v>https://www.instagram.com/ourkenza</v>
      </c>
      <c r="C3676" s="16"/>
      <c r="D3676" s="15" t="s">
        <v>269</v>
      </c>
      <c r="E3676" s="11" t="str">
        <f ca="1">IF(AND(J3676&lt;&gt;"", O3676&lt;&gt;"", TODAY() &gt; O3676, N3676=""), "포스팅 지연",
IF(N3676&lt;&gt;"", "포스팅 완료",
IF(M3676=TRUE, "시술 완료",
IF(L3676=TRUE, "콘텐츠 가이드 전송",
IF(NOT(ISBLANK(J3676)), "예약 확정",
IF(I3676=TRUE, "구글폼 회신",
IF(H3676=TRUE, "구글폼 전송",
IF(G3676=TRUE, "거절",
IF(F3676=TRUE, "회신 수신",
"태핑 완료 회신대기")))))
))))</f>
        <v>태핑 완료 회신대기</v>
      </c>
      <c r="F3676" s="13" t="b">
        <v>0</v>
      </c>
      <c r="G3676" s="13" t="b">
        <v>0</v>
      </c>
      <c r="H3676" s="13" t="b">
        <v>0</v>
      </c>
      <c r="I3676" s="13" t="b">
        <f>IF(COUNTIF([1]!Form_Responses1[[#All],[Instagram account
(ex. idenel_official - Do not put "@")]], LOWER(A3676)) &gt; 0, TRUE, FALSE)</f>
        <v>0</v>
      </c>
      <c r="J3676" s="14"/>
      <c r="K3676" s="11"/>
      <c r="L3676" s="13" t="b">
        <v>0</v>
      </c>
      <c r="M3676" s="13" t="b">
        <v>0</v>
      </c>
      <c r="N3676" s="11"/>
      <c r="O3676" s="12" t="str">
        <f>IF(ISBLANK(Table1[[#This Row],[예약일(확정)]]),"",Table1[[#This Row],[예약일(확정)]]+7)</f>
        <v/>
      </c>
      <c r="P3676" s="11"/>
      <c r="Q3676" s="11"/>
      <c r="R3676" s="11"/>
      <c r="S3676" s="11"/>
      <c r="T3676" s="11"/>
      <c r="U3676" s="10"/>
    </row>
    <row r="3677" spans="1:21" ht="17">
      <c r="A3677" s="27" t="s">
        <v>531</v>
      </c>
      <c r="B3677" s="26" t="str">
        <f>"https://www.instagram.com/"&amp;A3677</f>
        <v>https://www.instagram.com/ralu.mircii21</v>
      </c>
      <c r="C3677" s="25"/>
      <c r="D3677" s="24" t="s">
        <v>269</v>
      </c>
      <c r="E3677" s="20" t="str">
        <f ca="1">IF(AND(J3677&lt;&gt;"", O3677&lt;&gt;"", TODAY() &gt; O3677, N3677=""), "포스팅 지연",
IF(N3677&lt;&gt;"", "포스팅 완료",
IF(M3677=TRUE, "시술 완료",
IF(L3677=TRUE, "콘텐츠 가이드 전송",
IF(NOT(ISBLANK(J3677)), "예약 확정",
IF(I3677=TRUE, "구글폼 회신",
IF(H3677=TRUE, "구글폼 전송",
IF(G3677=TRUE, "거절",
IF(F3677=TRUE, "회신 수신",
"태핑 완료 회신대기")))))
))))</f>
        <v>태핑 완료 회신대기</v>
      </c>
      <c r="F3677" s="22" t="b">
        <v>0</v>
      </c>
      <c r="G3677" s="22" t="b">
        <v>0</v>
      </c>
      <c r="H3677" s="22" t="b">
        <v>0</v>
      </c>
      <c r="I3677" s="22" t="b">
        <f>IF(COUNTIF([1]!Form_Responses1[[#All],[Instagram account
(ex. idenel_official - Do not put "@")]], LOWER(A3677)) &gt; 0, TRUE, FALSE)</f>
        <v>0</v>
      </c>
      <c r="J3677" s="23"/>
      <c r="K3677" s="20"/>
      <c r="L3677" s="22" t="b">
        <v>0</v>
      </c>
      <c r="M3677" s="22" t="b">
        <v>0</v>
      </c>
      <c r="N3677" s="20"/>
      <c r="O3677" s="21" t="str">
        <f>IF(ISBLANK(Table1[[#This Row],[예약일(확정)]]),"",Table1[[#This Row],[예약일(확정)]]+7)</f>
        <v/>
      </c>
      <c r="P3677" s="20"/>
      <c r="Q3677" s="20"/>
      <c r="R3677" s="20"/>
      <c r="S3677" s="20"/>
      <c r="T3677" s="20"/>
      <c r="U3677" s="19"/>
    </row>
    <row r="3678" spans="1:21" ht="17">
      <c r="A3678" s="18" t="s">
        <v>530</v>
      </c>
      <c r="B3678" s="17" t="str">
        <f>"https://www.instagram.com/"&amp;A3678</f>
        <v>https://www.instagram.com/a.gkt</v>
      </c>
      <c r="C3678" s="16"/>
      <c r="D3678" s="15" t="s">
        <v>269</v>
      </c>
      <c r="E3678" s="11" t="str">
        <f ca="1">IF(AND(J3678&lt;&gt;"", O3678&lt;&gt;"", TODAY() &gt; O3678, N3678=""), "포스팅 지연",
IF(N3678&lt;&gt;"", "포스팅 완료",
IF(M3678=TRUE, "시술 완료",
IF(L3678=TRUE, "콘텐츠 가이드 전송",
IF(NOT(ISBLANK(J3678)), "예약 확정",
IF(I3678=TRUE, "구글폼 회신",
IF(H3678=TRUE, "구글폼 전송",
IF(G3678=TRUE, "거절",
IF(F3678=TRUE, "회신 수신",
"태핑 완료 회신대기")))))
))))</f>
        <v>태핑 완료 회신대기</v>
      </c>
      <c r="F3678" s="13" t="b">
        <v>0</v>
      </c>
      <c r="G3678" s="13" t="b">
        <v>0</v>
      </c>
      <c r="H3678" s="13" t="b">
        <v>0</v>
      </c>
      <c r="I3678" s="13" t="b">
        <f>IF(COUNTIF([1]!Form_Responses1[[#All],[Instagram account
(ex. idenel_official - Do not put "@")]], LOWER(A3678)) &gt; 0, TRUE, FALSE)</f>
        <v>0</v>
      </c>
      <c r="J3678" s="14"/>
      <c r="K3678" s="11"/>
      <c r="L3678" s="13" t="b">
        <v>0</v>
      </c>
      <c r="M3678" s="13" t="b">
        <v>0</v>
      </c>
      <c r="N3678" s="11"/>
      <c r="O3678" s="12" t="str">
        <f>IF(ISBLANK(Table1[[#This Row],[예약일(확정)]]),"",Table1[[#This Row],[예약일(확정)]]+7)</f>
        <v/>
      </c>
      <c r="P3678" s="11"/>
      <c r="Q3678" s="11"/>
      <c r="R3678" s="11"/>
      <c r="S3678" s="11"/>
      <c r="T3678" s="11"/>
      <c r="U3678" s="10"/>
    </row>
    <row r="3679" spans="1:21" ht="17">
      <c r="A3679" s="27" t="s">
        <v>529</v>
      </c>
      <c r="B3679" s="26" t="str">
        <f>"https://www.instagram.com/"&amp;A3679</f>
        <v>https://www.instagram.com/olya_velmor</v>
      </c>
      <c r="C3679" s="25"/>
      <c r="D3679" s="24" t="s">
        <v>269</v>
      </c>
      <c r="E3679" s="20" t="str">
        <f ca="1">IF(AND(J3679&lt;&gt;"", O3679&lt;&gt;"", TODAY() &gt; O3679, N3679=""), "포스팅 지연",
IF(N3679&lt;&gt;"", "포스팅 완료",
IF(M3679=TRUE, "시술 완료",
IF(L3679=TRUE, "콘텐츠 가이드 전송",
IF(NOT(ISBLANK(J3679)), "예약 확정",
IF(I3679=TRUE, "구글폼 회신",
IF(H3679=TRUE, "구글폼 전송",
IF(G3679=TRUE, "거절",
IF(F3679=TRUE, "회신 수신",
"태핑 완료 회신대기")))))
))))</f>
        <v>태핑 완료 회신대기</v>
      </c>
      <c r="F3679" s="22" t="b">
        <v>0</v>
      </c>
      <c r="G3679" s="22" t="b">
        <v>0</v>
      </c>
      <c r="H3679" s="22" t="b">
        <v>0</v>
      </c>
      <c r="I3679" s="22" t="b">
        <f>IF(COUNTIF([1]!Form_Responses1[[#All],[Instagram account
(ex. idenel_official - Do not put "@")]], LOWER(A3679)) &gt; 0, TRUE, FALSE)</f>
        <v>0</v>
      </c>
      <c r="J3679" s="23"/>
      <c r="K3679" s="20"/>
      <c r="L3679" s="22" t="b">
        <v>0</v>
      </c>
      <c r="M3679" s="22" t="b">
        <v>0</v>
      </c>
      <c r="N3679" s="20"/>
      <c r="O3679" s="21" t="str">
        <f>IF(ISBLANK(Table1[[#This Row],[예약일(확정)]]),"",Table1[[#This Row],[예약일(확정)]]+7)</f>
        <v/>
      </c>
      <c r="P3679" s="20"/>
      <c r="Q3679" s="20"/>
      <c r="R3679" s="20"/>
      <c r="S3679" s="20"/>
      <c r="T3679" s="20"/>
      <c r="U3679" s="19"/>
    </row>
    <row r="3680" spans="1:21" ht="17">
      <c r="A3680" s="18" t="s">
        <v>528</v>
      </c>
      <c r="B3680" s="17" t="str">
        <f>"https://www.instagram.com/"&amp;A3680</f>
        <v>https://www.instagram.com/tara_wck</v>
      </c>
      <c r="C3680" s="16"/>
      <c r="D3680" s="15" t="s">
        <v>269</v>
      </c>
      <c r="E3680" s="11" t="str">
        <f ca="1">IF(AND(J3680&lt;&gt;"", O3680&lt;&gt;"", TODAY() &gt; O3680, N3680=""), "포스팅 지연",
IF(N3680&lt;&gt;"", "포스팅 완료",
IF(M3680=TRUE, "시술 완료",
IF(L3680=TRUE, "콘텐츠 가이드 전송",
IF(NOT(ISBLANK(J3680)), "예약 확정",
IF(I3680=TRUE, "구글폼 회신",
IF(H3680=TRUE, "구글폼 전송",
IF(G3680=TRUE, "거절",
IF(F3680=TRUE, "회신 수신",
"태핑 완료 회신대기")))))
))))</f>
        <v>태핑 완료 회신대기</v>
      </c>
      <c r="F3680" s="13" t="b">
        <v>0</v>
      </c>
      <c r="G3680" s="13" t="b">
        <v>0</v>
      </c>
      <c r="H3680" s="13" t="b">
        <v>0</v>
      </c>
      <c r="I3680" s="13" t="b">
        <f>IF(COUNTIF([1]!Form_Responses1[[#All],[Instagram account
(ex. idenel_official - Do not put "@")]], LOWER(A3680)) &gt; 0, TRUE, FALSE)</f>
        <v>0</v>
      </c>
      <c r="J3680" s="14"/>
      <c r="K3680" s="11"/>
      <c r="L3680" s="13" t="b">
        <v>0</v>
      </c>
      <c r="M3680" s="13" t="b">
        <v>0</v>
      </c>
      <c r="N3680" s="11"/>
      <c r="O3680" s="12" t="str">
        <f>IF(ISBLANK(Table1[[#This Row],[예약일(확정)]]),"",Table1[[#This Row],[예약일(확정)]]+7)</f>
        <v/>
      </c>
      <c r="P3680" s="11"/>
      <c r="Q3680" s="11"/>
      <c r="R3680" s="11"/>
      <c r="S3680" s="11"/>
      <c r="T3680" s="11"/>
      <c r="U3680" s="10"/>
    </row>
    <row r="3681" spans="1:21" ht="17">
      <c r="A3681" s="29" t="s">
        <v>341</v>
      </c>
      <c r="B3681" s="26" t="str">
        <f>"https://www.instagram.com/"&amp;A3681</f>
        <v>https://www.instagram.com/therealnomikang</v>
      </c>
      <c r="C3681" s="25"/>
      <c r="D3681" s="24" t="s">
        <v>269</v>
      </c>
      <c r="E3681" s="20" t="str">
        <f ca="1">IF(AND(J3681&lt;&gt;"", O3681&lt;&gt;"", TODAY() &gt; O3681, N3681=""), "포스팅 지연",
IF(N3681&lt;&gt;"", "포스팅 완료",
IF(M3681=TRUE, "시술 완료",
IF(L3681=TRUE, "콘텐츠 가이드 전송",
IF(NOT(ISBLANK(J3681)), "예약 확정",
IF(I3681=TRUE, "구글폼 회신",
IF(H3681=TRUE, "구글폼 전송",
IF(G3681=TRUE, "거절",
IF(F3681=TRUE, "회신 수신",
"태핑 완료 회신대기")))))
))))</f>
        <v>태핑 완료 회신대기</v>
      </c>
      <c r="F3681" s="22" t="b">
        <v>0</v>
      </c>
      <c r="G3681" s="22" t="b">
        <v>0</v>
      </c>
      <c r="H3681" s="22" t="b">
        <v>0</v>
      </c>
      <c r="I3681" s="22" t="b">
        <f>IF(COUNTIF([1]!Form_Responses1[[#All],[Instagram account
(ex. idenel_official - Do not put "@")]], LOWER(A3681)) &gt; 0, TRUE, FALSE)</f>
        <v>0</v>
      </c>
      <c r="J3681" s="23"/>
      <c r="K3681" s="20"/>
      <c r="L3681" s="22" t="b">
        <v>0</v>
      </c>
      <c r="M3681" s="22" t="b">
        <v>0</v>
      </c>
      <c r="N3681" s="20"/>
      <c r="O3681" s="21" t="str">
        <f>IF(ISBLANK(Table1[[#This Row],[예약일(확정)]]),"",Table1[[#This Row],[예약일(확정)]]+7)</f>
        <v/>
      </c>
      <c r="P3681" s="20"/>
      <c r="Q3681" s="20"/>
      <c r="R3681" s="20"/>
      <c r="S3681" s="20"/>
      <c r="T3681" s="20"/>
      <c r="U3681" s="19"/>
    </row>
    <row r="3682" spans="1:21" ht="17">
      <c r="A3682" s="18" t="s">
        <v>527</v>
      </c>
      <c r="B3682" s="17" t="str">
        <f>"https://www.instagram.com/"&amp;A3682</f>
        <v>https://www.instagram.com/uiaeam</v>
      </c>
      <c r="C3682" s="16"/>
      <c r="D3682" s="15" t="s">
        <v>269</v>
      </c>
      <c r="E3682" s="11" t="str">
        <f ca="1">IF(AND(J3682&lt;&gt;"", O3682&lt;&gt;"", TODAY() &gt; O3682, N3682=""), "포스팅 지연",
IF(N3682&lt;&gt;"", "포스팅 완료",
IF(M3682=TRUE, "시술 완료",
IF(L3682=TRUE, "콘텐츠 가이드 전송",
IF(NOT(ISBLANK(J3682)), "예약 확정",
IF(I3682=TRUE, "구글폼 회신",
IF(H3682=TRUE, "구글폼 전송",
IF(G3682=TRUE, "거절",
IF(F3682=TRUE, "회신 수신",
"태핑 완료 회신대기")))))
))))</f>
        <v>태핑 완료 회신대기</v>
      </c>
      <c r="F3682" s="13" t="b">
        <v>0</v>
      </c>
      <c r="G3682" s="13" t="b">
        <v>0</v>
      </c>
      <c r="H3682" s="13" t="b">
        <v>0</v>
      </c>
      <c r="I3682" s="13" t="b">
        <f>IF(COUNTIF([1]!Form_Responses1[[#All],[Instagram account
(ex. idenel_official - Do not put "@")]], LOWER(A3682)) &gt; 0, TRUE, FALSE)</f>
        <v>0</v>
      </c>
      <c r="J3682" s="14"/>
      <c r="K3682" s="11"/>
      <c r="L3682" s="13" t="b">
        <v>0</v>
      </c>
      <c r="M3682" s="13" t="b">
        <v>0</v>
      </c>
      <c r="N3682" s="11"/>
      <c r="O3682" s="12" t="str">
        <f>IF(ISBLANK(Table1[[#This Row],[예약일(확정)]]),"",Table1[[#This Row],[예약일(확정)]]+7)</f>
        <v/>
      </c>
      <c r="P3682" s="11"/>
      <c r="Q3682" s="11"/>
      <c r="R3682" s="11"/>
      <c r="S3682" s="11"/>
      <c r="T3682" s="11"/>
      <c r="U3682" s="10"/>
    </row>
    <row r="3683" spans="1:21" ht="17">
      <c r="A3683" s="27" t="s">
        <v>526</v>
      </c>
      <c r="B3683" s="26" t="str">
        <f>"https://www.instagram.com/"&amp;A3683</f>
        <v>https://www.instagram.com/theangelabada</v>
      </c>
      <c r="C3683" s="25"/>
      <c r="D3683" s="24" t="s">
        <v>269</v>
      </c>
      <c r="E3683" s="20" t="str">
        <f ca="1">IF(AND(J3683&lt;&gt;"", O3683&lt;&gt;"", TODAY() &gt; O3683, N3683=""), "포스팅 지연",
IF(N3683&lt;&gt;"", "포스팅 완료",
IF(M3683=TRUE, "시술 완료",
IF(L3683=TRUE, "콘텐츠 가이드 전송",
IF(NOT(ISBLANK(J3683)), "예약 확정",
IF(I3683=TRUE, "구글폼 회신",
IF(H3683=TRUE, "구글폼 전송",
IF(G3683=TRUE, "거절",
IF(F3683=TRUE, "회신 수신",
"태핑 완료 회신대기")))))
))))</f>
        <v>태핑 완료 회신대기</v>
      </c>
      <c r="F3683" s="22" t="b">
        <v>0</v>
      </c>
      <c r="G3683" s="22" t="b">
        <v>0</v>
      </c>
      <c r="H3683" s="22" t="b">
        <v>0</v>
      </c>
      <c r="I3683" s="22" t="b">
        <f>IF(COUNTIF([1]!Form_Responses1[[#All],[Instagram account
(ex. idenel_official - Do not put "@")]], LOWER(A3683)) &gt; 0, TRUE, FALSE)</f>
        <v>0</v>
      </c>
      <c r="J3683" s="23"/>
      <c r="K3683" s="20"/>
      <c r="L3683" s="22" t="b">
        <v>0</v>
      </c>
      <c r="M3683" s="22" t="b">
        <v>0</v>
      </c>
      <c r="N3683" s="20"/>
      <c r="O3683" s="21" t="str">
        <f>IF(ISBLANK(Table1[[#This Row],[예약일(확정)]]),"",Table1[[#This Row],[예약일(확정)]]+7)</f>
        <v/>
      </c>
      <c r="P3683" s="20"/>
      <c r="Q3683" s="20"/>
      <c r="R3683" s="20"/>
      <c r="S3683" s="20"/>
      <c r="T3683" s="20"/>
      <c r="U3683" s="19"/>
    </row>
    <row r="3684" spans="1:21" ht="17">
      <c r="A3684" s="18" t="s">
        <v>525</v>
      </c>
      <c r="B3684" s="17" t="str">
        <f>"https://www.instagram.com/"&amp;A3684</f>
        <v>https://www.instagram.com/nonikindra.82</v>
      </c>
      <c r="C3684" s="16"/>
      <c r="D3684" s="15" t="s">
        <v>269</v>
      </c>
      <c r="E3684" s="11" t="str">
        <f ca="1">IF(AND(J3684&lt;&gt;"", O3684&lt;&gt;"", TODAY() &gt; O3684, N3684=""), "포스팅 지연",
IF(N3684&lt;&gt;"", "포스팅 완료",
IF(M3684=TRUE, "시술 완료",
IF(L3684=TRUE, "콘텐츠 가이드 전송",
IF(NOT(ISBLANK(J3684)), "예약 확정",
IF(I3684=TRUE, "구글폼 회신",
IF(H3684=TRUE, "구글폼 전송",
IF(G3684=TRUE, "거절",
IF(F3684=TRUE, "회신 수신",
"태핑 완료 회신대기")))))
))))</f>
        <v>태핑 완료 회신대기</v>
      </c>
      <c r="F3684" s="13" t="b">
        <v>0</v>
      </c>
      <c r="G3684" s="13" t="b">
        <v>0</v>
      </c>
      <c r="H3684" s="13" t="b">
        <v>0</v>
      </c>
      <c r="I3684" s="13" t="b">
        <f>IF(COUNTIF([1]!Form_Responses1[[#All],[Instagram account
(ex. idenel_official - Do not put "@")]], LOWER(A3684)) &gt; 0, TRUE, FALSE)</f>
        <v>0</v>
      </c>
      <c r="J3684" s="14"/>
      <c r="K3684" s="11"/>
      <c r="L3684" s="13" t="b">
        <v>0</v>
      </c>
      <c r="M3684" s="13" t="b">
        <v>0</v>
      </c>
      <c r="N3684" s="11"/>
      <c r="O3684" s="12" t="str">
        <f>IF(ISBLANK(Table1[[#This Row],[예약일(확정)]]),"",Table1[[#This Row],[예약일(확정)]]+7)</f>
        <v/>
      </c>
      <c r="P3684" s="11"/>
      <c r="Q3684" s="11"/>
      <c r="R3684" s="11"/>
      <c r="S3684" s="11"/>
      <c r="T3684" s="11"/>
      <c r="U3684" s="10"/>
    </row>
    <row r="3685" spans="1:21" ht="17">
      <c r="A3685" s="30" t="s">
        <v>524</v>
      </c>
      <c r="B3685" s="26" t="str">
        <f>"https://www.instagram.com/"&amp;A3685</f>
        <v>https://www.instagram.com/myna.bb</v>
      </c>
      <c r="C3685" s="25"/>
      <c r="D3685" s="24" t="s">
        <v>269</v>
      </c>
      <c r="E3685" s="20" t="str">
        <f ca="1">IF(AND(J3685&lt;&gt;"", O3685&lt;&gt;"", TODAY() &gt; O3685, N3685=""), "포스팅 지연",
IF(N3685&lt;&gt;"", "포스팅 완료",
IF(M3685=TRUE, "시술 완료",
IF(L3685=TRUE, "콘텐츠 가이드 전송",
IF(NOT(ISBLANK(J3685)), "예약 확정",
IF(I3685=TRUE, "구글폼 회신",
IF(H3685=TRUE, "구글폼 전송",
IF(G3685=TRUE, "거절",
IF(F3685=TRUE, "회신 수신",
"태핑 완료 회신대기")))))
))))</f>
        <v>태핑 완료 회신대기</v>
      </c>
      <c r="F3685" s="22" t="b">
        <v>0</v>
      </c>
      <c r="G3685" s="22" t="b">
        <v>0</v>
      </c>
      <c r="H3685" s="22" t="b">
        <v>0</v>
      </c>
      <c r="I3685" s="22" t="b">
        <f>IF(COUNTIF([1]!Form_Responses1[[#All],[Instagram account
(ex. idenel_official - Do not put "@")]], LOWER(A3685)) &gt; 0, TRUE, FALSE)</f>
        <v>0</v>
      </c>
      <c r="J3685" s="23"/>
      <c r="K3685" s="20"/>
      <c r="L3685" s="22" t="b">
        <v>0</v>
      </c>
      <c r="M3685" s="22" t="b">
        <v>0</v>
      </c>
      <c r="N3685" s="20"/>
      <c r="O3685" s="21" t="str">
        <f>IF(ISBLANK(Table1[[#This Row],[예약일(확정)]]),"",Table1[[#This Row],[예약일(확정)]]+7)</f>
        <v/>
      </c>
      <c r="P3685" s="20"/>
      <c r="Q3685" s="20"/>
      <c r="R3685" s="20"/>
      <c r="S3685" s="20"/>
      <c r="T3685" s="20"/>
      <c r="U3685" s="19"/>
    </row>
    <row r="3686" spans="1:21" ht="17">
      <c r="A3686" s="18" t="s">
        <v>523</v>
      </c>
      <c r="B3686" s="17" t="str">
        <f>"https://www.instagram.com/"&amp;A3686</f>
        <v>https://www.instagram.com/katerinavanhanen</v>
      </c>
      <c r="C3686" s="16"/>
      <c r="D3686" s="15" t="s">
        <v>269</v>
      </c>
      <c r="E3686" s="11" t="str">
        <f ca="1">IF(AND(J3686&lt;&gt;"", O3686&lt;&gt;"", TODAY() &gt; O3686, N3686=""), "포스팅 지연",
IF(N3686&lt;&gt;"", "포스팅 완료",
IF(M3686=TRUE, "시술 완료",
IF(L3686=TRUE, "콘텐츠 가이드 전송",
IF(NOT(ISBLANK(J3686)), "예약 확정",
IF(I3686=TRUE, "구글폼 회신",
IF(H3686=TRUE, "구글폼 전송",
IF(G3686=TRUE, "거절",
IF(F3686=TRUE, "회신 수신",
"태핑 완료 회신대기")))))
))))</f>
        <v>구글폼 전송</v>
      </c>
      <c r="F3686" s="13" t="b">
        <v>1</v>
      </c>
      <c r="G3686" s="13" t="b">
        <v>0</v>
      </c>
      <c r="H3686" s="13" t="b">
        <v>1</v>
      </c>
      <c r="I3686" s="13" t="b">
        <f>IF(COUNTIF([1]!Form_Responses1[[#All],[Instagram account
(ex. idenel_official - Do not put "@")]], LOWER(A3686)) &gt; 0, TRUE, FALSE)</f>
        <v>0</v>
      </c>
      <c r="J3686" s="14"/>
      <c r="K3686" s="11"/>
      <c r="L3686" s="13" t="b">
        <v>0</v>
      </c>
      <c r="M3686" s="13" t="b">
        <v>0</v>
      </c>
      <c r="N3686" s="11"/>
      <c r="O3686" s="12" t="str">
        <f>IF(ISBLANK(Table1[[#This Row],[예약일(확정)]]),"",Table1[[#This Row],[예약일(확정)]]+7)</f>
        <v/>
      </c>
      <c r="P3686" s="11"/>
      <c r="Q3686" s="11"/>
      <c r="R3686" s="11"/>
      <c r="S3686" s="11"/>
      <c r="T3686" s="11"/>
      <c r="U3686" s="10"/>
    </row>
    <row r="3687" spans="1:21" ht="17">
      <c r="A3687" s="27" t="s">
        <v>522</v>
      </c>
      <c r="B3687" s="26" t="str">
        <f>"https://www.instagram.com/"&amp;A3687</f>
        <v>https://www.instagram.com/fro_1ove_a</v>
      </c>
      <c r="C3687" s="25"/>
      <c r="D3687" s="24" t="s">
        <v>269</v>
      </c>
      <c r="E3687" s="20" t="str">
        <f ca="1">IF(AND(J3687&lt;&gt;"", O3687&lt;&gt;"", TODAY() &gt; O3687, N3687=""), "포스팅 지연",
IF(N3687&lt;&gt;"", "포스팅 완료",
IF(M3687=TRUE, "시술 완료",
IF(L3687=TRUE, "콘텐츠 가이드 전송",
IF(NOT(ISBLANK(J3687)), "예약 확정",
IF(I3687=TRUE, "구글폼 회신",
IF(H3687=TRUE, "구글폼 전송",
IF(G3687=TRUE, "거절",
IF(F3687=TRUE, "회신 수신",
"태핑 완료 회신대기")))))
))))</f>
        <v>콘텐츠 가이드 전송</v>
      </c>
      <c r="F3687" s="22" t="b">
        <v>0</v>
      </c>
      <c r="G3687" s="22" t="b">
        <v>0</v>
      </c>
      <c r="H3687" s="22" t="b">
        <v>0</v>
      </c>
      <c r="I3687" s="22" t="b">
        <f>IF(COUNTIF([1]!Form_Responses1[[#All],[Instagram account
(ex. idenel_official - Do not put "@")]], LOWER(A3687)) &gt; 0, TRUE, FALSE)</f>
        <v>0</v>
      </c>
      <c r="J3687" s="23">
        <v>45911.645833333336</v>
      </c>
      <c r="K3687" s="20" t="s">
        <v>339</v>
      </c>
      <c r="L3687" s="22" t="b">
        <v>1</v>
      </c>
      <c r="M3687" s="22" t="b">
        <v>0</v>
      </c>
      <c r="N3687" s="20"/>
      <c r="O3687" s="21">
        <f>IF(ISBLANK(Table1[[#This Row],[예약일(확정)]]),"",Table1[[#This Row],[예약일(확정)]]+7)</f>
        <v>45918.645833333336</v>
      </c>
      <c r="P3687" s="20" t="s">
        <v>0</v>
      </c>
      <c r="Q3687" s="20"/>
      <c r="R3687" s="20"/>
      <c r="S3687" s="20"/>
      <c r="T3687" s="20"/>
      <c r="U3687" s="19"/>
    </row>
    <row r="3688" spans="1:21" ht="17">
      <c r="A3688" s="18" t="s">
        <v>521</v>
      </c>
      <c r="B3688" s="17" t="str">
        <f>"https://www.instagram.com/"&amp;A3688</f>
        <v>https://www.instagram.com/huda_z</v>
      </c>
      <c r="C3688" s="16"/>
      <c r="D3688" s="15" t="s">
        <v>269</v>
      </c>
      <c r="E3688" s="11" t="str">
        <f ca="1">IF(AND(J3688&lt;&gt;"", O3688&lt;&gt;"", TODAY() &gt; O3688, N3688=""), "포스팅 지연",
IF(N3688&lt;&gt;"", "포스팅 완료",
IF(M3688=TRUE, "시술 완료",
IF(L3688=TRUE, "콘텐츠 가이드 전송",
IF(NOT(ISBLANK(J3688)), "예약 확정",
IF(I3688=TRUE, "구글폼 회신",
IF(H3688=TRUE, "구글폼 전송",
IF(G3688=TRUE, "거절",
IF(F3688=TRUE, "회신 수신",
"태핑 완료 회신대기")))))
))))</f>
        <v>태핑 완료 회신대기</v>
      </c>
      <c r="F3688" s="13" t="b">
        <v>0</v>
      </c>
      <c r="G3688" s="13" t="b">
        <v>0</v>
      </c>
      <c r="H3688" s="13" t="b">
        <v>0</v>
      </c>
      <c r="I3688" s="13" t="b">
        <f>IF(COUNTIF([1]!Form_Responses1[[#All],[Instagram account
(ex. idenel_official - Do not put "@")]], LOWER(A3688)) &gt; 0, TRUE, FALSE)</f>
        <v>0</v>
      </c>
      <c r="J3688" s="14"/>
      <c r="K3688" s="11"/>
      <c r="L3688" s="13" t="b">
        <v>0</v>
      </c>
      <c r="M3688" s="13" t="b">
        <v>0</v>
      </c>
      <c r="N3688" s="11"/>
      <c r="O3688" s="12" t="str">
        <f>IF(ISBLANK(Table1[[#This Row],[예약일(확정)]]),"",Table1[[#This Row],[예약일(확정)]]+7)</f>
        <v/>
      </c>
      <c r="P3688" s="11"/>
      <c r="Q3688" s="11"/>
      <c r="R3688" s="11"/>
      <c r="S3688" s="11"/>
      <c r="T3688" s="11"/>
      <c r="U3688" s="10"/>
    </row>
    <row r="3689" spans="1:21" ht="17">
      <c r="A3689" s="27" t="s">
        <v>520</v>
      </c>
      <c r="B3689" s="26" t="str">
        <f>"https://www.instagram.com/"&amp;A3689</f>
        <v>https://www.instagram.com/celiareginabyeon</v>
      </c>
      <c r="C3689" s="25"/>
      <c r="D3689" s="24" t="s">
        <v>269</v>
      </c>
      <c r="E3689" s="20" t="str">
        <f ca="1">IF(AND(J3689&lt;&gt;"", O3689&lt;&gt;"", TODAY() &gt; O3689, N3689=""), "포스팅 지연",
IF(N3689&lt;&gt;"", "포스팅 완료",
IF(M3689=TRUE, "시술 완료",
IF(L3689=TRUE, "콘텐츠 가이드 전송",
IF(NOT(ISBLANK(J3689)), "예약 확정",
IF(I3689=TRUE, "구글폼 회신",
IF(H3689=TRUE, "구글폼 전송",
IF(G3689=TRUE, "거절",
IF(F3689=TRUE, "회신 수신",
"태핑 완료 회신대기")))))
))))</f>
        <v>태핑 완료 회신대기</v>
      </c>
      <c r="F3689" s="22" t="b">
        <v>0</v>
      </c>
      <c r="G3689" s="22" t="b">
        <v>0</v>
      </c>
      <c r="H3689" s="22" t="b">
        <v>0</v>
      </c>
      <c r="I3689" s="22" t="b">
        <f>IF(COUNTIF([1]!Form_Responses1[[#All],[Instagram account
(ex. idenel_official - Do not put "@")]], LOWER(A3689)) &gt; 0, TRUE, FALSE)</f>
        <v>0</v>
      </c>
      <c r="J3689" s="23"/>
      <c r="K3689" s="20"/>
      <c r="L3689" s="22" t="b">
        <v>0</v>
      </c>
      <c r="M3689" s="22" t="b">
        <v>0</v>
      </c>
      <c r="N3689" s="20"/>
      <c r="O3689" s="21" t="str">
        <f>IF(ISBLANK(Table1[[#This Row],[예약일(확정)]]),"",Table1[[#This Row],[예약일(확정)]]+7)</f>
        <v/>
      </c>
      <c r="P3689" s="20"/>
      <c r="Q3689" s="20"/>
      <c r="R3689" s="20"/>
      <c r="S3689" s="20"/>
      <c r="T3689" s="20"/>
      <c r="U3689" s="19"/>
    </row>
    <row r="3690" spans="1:21" ht="17">
      <c r="A3690" s="36" t="s">
        <v>519</v>
      </c>
      <c r="B3690" s="35" t="str">
        <f>"https://www.instagram.com/"&amp;A3690</f>
        <v>https://www.instagram.com/sophiieelysee</v>
      </c>
      <c r="C3690" s="34"/>
      <c r="D3690" s="15" t="s">
        <v>4</v>
      </c>
      <c r="E3690" s="11" t="str">
        <f ca="1">IF(AND(J3690&lt;&gt;"", O3690&lt;&gt;"", TODAY() &gt; O3690, N3690=""), "포스팅 지연",
IF(N3690&lt;&gt;"", "포스팅 완료",
IF(M3690=TRUE, "시술 완료",
IF(L3690=TRUE, "콘텐츠 가이드 전송",
IF(NOT(ISBLANK(J3690)), "예약 확정",
IF(I3690=TRUE, "구글폼 회신",
IF(H3690=TRUE, "구글폼 전송",
IF(G3690=TRUE, "거절",
IF(F3690=TRUE, "회신 수신",
"태핑 완료 회신대기")))))
))))</f>
        <v>태핑 완료 회신대기</v>
      </c>
      <c r="F3690" s="13" t="b">
        <v>0</v>
      </c>
      <c r="G3690" s="13" t="b">
        <v>0</v>
      </c>
      <c r="H3690" s="13" t="b">
        <v>0</v>
      </c>
      <c r="I3690" s="13" t="b">
        <f>IF(COUNTIF([1]!Form_Responses1[[#All],[Instagram account
(ex. idenel_official - Do not put "@")]], LOWER(A3690)) &gt; 0, TRUE, FALSE)</f>
        <v>0</v>
      </c>
      <c r="J3690" s="14"/>
      <c r="K3690" s="11"/>
      <c r="L3690" s="13" t="b">
        <v>0</v>
      </c>
      <c r="M3690" s="13" t="b">
        <v>0</v>
      </c>
      <c r="N3690" s="11"/>
      <c r="O3690" s="12" t="str">
        <f>IF(ISBLANK(Table1[[#This Row],[예약일(확정)]]),"",Table1[[#This Row],[예약일(확정)]]+7)</f>
        <v/>
      </c>
      <c r="P3690" s="11"/>
      <c r="Q3690" s="11"/>
      <c r="R3690" s="11"/>
      <c r="S3690" s="11"/>
      <c r="T3690" s="11"/>
      <c r="U3690" s="10"/>
    </row>
    <row r="3691" spans="1:21" ht="17">
      <c r="A3691" s="39" t="s">
        <v>518</v>
      </c>
      <c r="B3691" s="38" t="str">
        <f>"https://www.instagram.com/"&amp;A3691</f>
        <v>https://www.instagram.com/joanknockout</v>
      </c>
      <c r="C3691" s="37"/>
      <c r="D3691" s="24" t="s">
        <v>4</v>
      </c>
      <c r="E3691" s="20" t="str">
        <f ca="1">IF(AND(J3691&lt;&gt;"", O3691&lt;&gt;"", TODAY() &gt; O3691, N3691=""), "포스팅 지연",
IF(N3691&lt;&gt;"", "포스팅 완료",
IF(M3691=TRUE, "시술 완료",
IF(L3691=TRUE, "콘텐츠 가이드 전송",
IF(NOT(ISBLANK(J3691)), "예약 확정",
IF(I3691=TRUE, "구글폼 회신",
IF(H3691=TRUE, "구글폼 전송",
IF(G3691=TRUE, "거절",
IF(F3691=TRUE, "회신 수신",
"태핑 완료 회신대기")))))
))))</f>
        <v>태핑 완료 회신대기</v>
      </c>
      <c r="F3691" s="22" t="b">
        <v>0</v>
      </c>
      <c r="G3691" s="22" t="b">
        <v>0</v>
      </c>
      <c r="H3691" s="22" t="b">
        <v>0</v>
      </c>
      <c r="I3691" s="22" t="b">
        <f>IF(COUNTIF([1]!Form_Responses1[[#All],[Instagram account
(ex. idenel_official - Do not put "@")]], LOWER(A3691)) &gt; 0, TRUE, FALSE)</f>
        <v>0</v>
      </c>
      <c r="J3691" s="23"/>
      <c r="K3691" s="20"/>
      <c r="L3691" s="22" t="b">
        <v>0</v>
      </c>
      <c r="M3691" s="22" t="b">
        <v>0</v>
      </c>
      <c r="N3691" s="20"/>
      <c r="O3691" s="21" t="str">
        <f>IF(ISBLANK(Table1[[#This Row],[예약일(확정)]]),"",Table1[[#This Row],[예약일(확정)]]+7)</f>
        <v/>
      </c>
      <c r="P3691" s="20"/>
      <c r="Q3691" s="20"/>
      <c r="R3691" s="20"/>
      <c r="S3691" s="20"/>
      <c r="T3691" s="20"/>
      <c r="U3691" s="19"/>
    </row>
    <row r="3692" spans="1:21" ht="17">
      <c r="A3692" s="36" t="s">
        <v>517</v>
      </c>
      <c r="B3692" s="35" t="str">
        <f>"https://www.instagram.com/"&amp;A3692</f>
        <v>https://www.instagram.com/mariechen_cc</v>
      </c>
      <c r="C3692" s="34"/>
      <c r="D3692" s="15" t="s">
        <v>4</v>
      </c>
      <c r="E3692" s="11" t="str">
        <f ca="1">IF(AND(J3692&lt;&gt;"", O3692&lt;&gt;"", TODAY() &gt; O3692, N3692=""), "포스팅 지연",
IF(N3692&lt;&gt;"", "포스팅 완료",
IF(M3692=TRUE, "시술 완료",
IF(L3692=TRUE, "콘텐츠 가이드 전송",
IF(NOT(ISBLANK(J3692)), "예약 확정",
IF(I3692=TRUE, "구글폼 회신",
IF(H3692=TRUE, "구글폼 전송",
IF(G3692=TRUE, "거절",
IF(F3692=TRUE, "회신 수신",
"태핑 완료 회신대기")))))
))))</f>
        <v>태핑 완료 회신대기</v>
      </c>
      <c r="F3692" s="13" t="b">
        <v>0</v>
      </c>
      <c r="G3692" s="13" t="b">
        <v>0</v>
      </c>
      <c r="H3692" s="13" t="b">
        <v>0</v>
      </c>
      <c r="I3692" s="13" t="b">
        <f>IF(COUNTIF([1]!Form_Responses1[[#All],[Instagram account
(ex. idenel_official - Do not put "@")]], LOWER(A3692)) &gt; 0, TRUE, FALSE)</f>
        <v>0</v>
      </c>
      <c r="J3692" s="14"/>
      <c r="K3692" s="11"/>
      <c r="L3692" s="13" t="b">
        <v>0</v>
      </c>
      <c r="M3692" s="13" t="b">
        <v>0</v>
      </c>
      <c r="N3692" s="11"/>
      <c r="O3692" s="12" t="str">
        <f>IF(ISBLANK(Table1[[#This Row],[예약일(확정)]]),"",Table1[[#This Row],[예약일(확정)]]+7)</f>
        <v/>
      </c>
      <c r="P3692" s="11"/>
      <c r="Q3692" s="11"/>
      <c r="R3692" s="11"/>
      <c r="S3692" s="11"/>
      <c r="T3692" s="11"/>
      <c r="U3692" s="10"/>
    </row>
    <row r="3693" spans="1:21" ht="17">
      <c r="A3693" s="39" t="s">
        <v>516</v>
      </c>
      <c r="B3693" s="38" t="str">
        <f>"https://www.instagram.com/"&amp;A3693</f>
        <v>https://www.instagram.com/_victoria_danielle</v>
      </c>
      <c r="C3693" s="37"/>
      <c r="D3693" s="24" t="s">
        <v>4</v>
      </c>
      <c r="E3693" s="20" t="str">
        <f ca="1">IF(AND(J3693&lt;&gt;"", O3693&lt;&gt;"", TODAY() &gt; O3693, N3693=""), "포스팅 지연",
IF(N3693&lt;&gt;"", "포스팅 완료",
IF(M3693=TRUE, "시술 완료",
IF(L3693=TRUE, "콘텐츠 가이드 전송",
IF(NOT(ISBLANK(J3693)), "예약 확정",
IF(I3693=TRUE, "구글폼 회신",
IF(H3693=TRUE, "구글폼 전송",
IF(G3693=TRUE, "거절",
IF(F3693=TRUE, "회신 수신",
"태핑 완료 회신대기")))))
))))</f>
        <v>태핑 완료 회신대기</v>
      </c>
      <c r="F3693" s="22" t="b">
        <v>0</v>
      </c>
      <c r="G3693" s="22" t="b">
        <v>0</v>
      </c>
      <c r="H3693" s="22" t="b">
        <v>0</v>
      </c>
      <c r="I3693" s="22" t="b">
        <f>IF(COUNTIF([1]!Form_Responses1[[#All],[Instagram account
(ex. idenel_official - Do not put "@")]], LOWER(A3693)) &gt; 0, TRUE, FALSE)</f>
        <v>0</v>
      </c>
      <c r="J3693" s="23"/>
      <c r="K3693" s="20"/>
      <c r="L3693" s="22" t="b">
        <v>0</v>
      </c>
      <c r="M3693" s="22" t="b">
        <v>0</v>
      </c>
      <c r="N3693" s="20"/>
      <c r="O3693" s="21" t="str">
        <f>IF(ISBLANK(Table1[[#This Row],[예약일(확정)]]),"",Table1[[#This Row],[예약일(확정)]]+7)</f>
        <v/>
      </c>
      <c r="P3693" s="20"/>
      <c r="Q3693" s="20"/>
      <c r="R3693" s="20"/>
      <c r="S3693" s="20"/>
      <c r="T3693" s="20"/>
      <c r="U3693" s="19"/>
    </row>
    <row r="3694" spans="1:21" ht="17">
      <c r="A3694" s="36" t="s">
        <v>515</v>
      </c>
      <c r="B3694" s="35" t="str">
        <f>"https://www.instagram.com/"&amp;A3694</f>
        <v>https://www.instagram.com/sum__mood</v>
      </c>
      <c r="C3694" s="34"/>
      <c r="D3694" s="15" t="s">
        <v>4</v>
      </c>
      <c r="E3694" s="11" t="str">
        <f ca="1">IF(AND(J3694&lt;&gt;"", O3694&lt;&gt;"", TODAY() &gt; O3694, N3694=""), "포스팅 지연",
IF(N3694&lt;&gt;"", "포스팅 완료",
IF(M3694=TRUE, "시술 완료",
IF(L3694=TRUE, "콘텐츠 가이드 전송",
IF(NOT(ISBLANK(J3694)), "예약 확정",
IF(I3694=TRUE, "구글폼 회신",
IF(H3694=TRUE, "구글폼 전송",
IF(G3694=TRUE, "거절",
IF(F3694=TRUE, "회신 수신",
"태핑 완료 회신대기")))))
))))</f>
        <v>태핑 완료 회신대기</v>
      </c>
      <c r="F3694" s="13" t="b">
        <v>0</v>
      </c>
      <c r="G3694" s="13" t="b">
        <v>0</v>
      </c>
      <c r="H3694" s="13" t="b">
        <v>0</v>
      </c>
      <c r="I3694" s="13" t="b">
        <f>IF(COUNTIF([1]!Form_Responses1[[#All],[Instagram account
(ex. idenel_official - Do not put "@")]], LOWER(A3694)) &gt; 0, TRUE, FALSE)</f>
        <v>0</v>
      </c>
      <c r="J3694" s="14"/>
      <c r="K3694" s="11"/>
      <c r="L3694" s="13" t="b">
        <v>0</v>
      </c>
      <c r="M3694" s="13" t="b">
        <v>0</v>
      </c>
      <c r="N3694" s="11"/>
      <c r="O3694" s="12" t="str">
        <f>IF(ISBLANK(Table1[[#This Row],[예약일(확정)]]),"",Table1[[#This Row],[예약일(확정)]]+7)</f>
        <v/>
      </c>
      <c r="P3694" s="11"/>
      <c r="Q3694" s="11"/>
      <c r="R3694" s="11"/>
      <c r="S3694" s="11"/>
      <c r="T3694" s="11"/>
      <c r="U3694" s="10"/>
    </row>
    <row r="3695" spans="1:21" ht="17">
      <c r="A3695" s="27" t="s">
        <v>514</v>
      </c>
      <c r="B3695" s="26" t="str">
        <f>"https://www.instagram.com/"&amp;A3695</f>
        <v>https://www.instagram.com/iiamjisuli</v>
      </c>
      <c r="C3695" s="25"/>
      <c r="D3695" s="24" t="s">
        <v>269</v>
      </c>
      <c r="E3695" s="20" t="str">
        <f ca="1">IF(AND(J3695&lt;&gt;"", O3695&lt;&gt;"", TODAY() &gt; O3695, N3695=""), "포스팅 지연",
IF(N3695&lt;&gt;"", "포스팅 완료",
IF(M3695=TRUE, "시술 완료",
IF(L3695=TRUE, "콘텐츠 가이드 전송",
IF(NOT(ISBLANK(J3695)), "예약 확정",
IF(I3695=TRUE, "구글폼 회신",
IF(H3695=TRUE, "구글폼 전송",
IF(G3695=TRUE, "거절",
IF(F3695=TRUE, "회신 수신",
"태핑 완료 회신대기")))))
))))</f>
        <v>회신 수신</v>
      </c>
      <c r="F3695" s="22" t="b">
        <v>1</v>
      </c>
      <c r="G3695" s="22" t="b">
        <v>0</v>
      </c>
      <c r="H3695" s="22" t="b">
        <v>0</v>
      </c>
      <c r="I3695" s="22" t="b">
        <f>IF(COUNTIF([1]!Form_Responses1[[#All],[Instagram account
(ex. idenel_official - Do not put "@")]], LOWER(A3695)) &gt; 0, TRUE, FALSE)</f>
        <v>0</v>
      </c>
      <c r="J3695" s="23"/>
      <c r="K3695" s="20"/>
      <c r="L3695" s="22" t="b">
        <v>0</v>
      </c>
      <c r="M3695" s="22" t="b">
        <v>0</v>
      </c>
      <c r="N3695" s="20"/>
      <c r="O3695" s="21" t="str">
        <f>IF(ISBLANK(Table1[[#This Row],[예약일(확정)]]),"",Table1[[#This Row],[예약일(확정)]]+7)</f>
        <v/>
      </c>
      <c r="P3695" s="20"/>
      <c r="Q3695" s="20"/>
      <c r="R3695" s="20"/>
      <c r="S3695" s="20"/>
      <c r="T3695" s="20"/>
      <c r="U3695" s="19"/>
    </row>
    <row r="3696" spans="1:21" ht="17">
      <c r="A3696" s="18" t="s">
        <v>513</v>
      </c>
      <c r="B3696" s="17" t="str">
        <f>"https://www.instagram.com/"&amp;A3696</f>
        <v>https://www.instagram.com/myc_ozylife</v>
      </c>
      <c r="C3696" s="16"/>
      <c r="D3696" s="15" t="s">
        <v>269</v>
      </c>
      <c r="E3696" s="11" t="str">
        <f ca="1">IF(AND(J3696&lt;&gt;"", O3696&lt;&gt;"", TODAY() &gt; O3696, N3696=""), "포스팅 지연",
IF(N3696&lt;&gt;"", "포스팅 완료",
IF(M3696=TRUE, "시술 완료",
IF(L3696=TRUE, "콘텐츠 가이드 전송",
IF(NOT(ISBLANK(J3696)), "예약 확정",
IF(I3696=TRUE, "구글폼 회신",
IF(H3696=TRUE, "구글폼 전송",
IF(G3696=TRUE, "거절",
IF(F3696=TRUE, "회신 수신",
"태핑 완료 회신대기")))))
))))</f>
        <v>태핑 완료 회신대기</v>
      </c>
      <c r="F3696" s="13" t="b">
        <v>0</v>
      </c>
      <c r="G3696" s="13" t="b">
        <v>0</v>
      </c>
      <c r="H3696" s="13" t="b">
        <v>0</v>
      </c>
      <c r="I3696" s="13" t="b">
        <f>IF(COUNTIF([1]!Form_Responses1[[#All],[Instagram account
(ex. idenel_official - Do not put "@")]], LOWER(A3696)) &gt; 0, TRUE, FALSE)</f>
        <v>0</v>
      </c>
      <c r="J3696" s="14"/>
      <c r="K3696" s="11"/>
      <c r="L3696" s="13" t="b">
        <v>0</v>
      </c>
      <c r="M3696" s="13" t="b">
        <v>0</v>
      </c>
      <c r="N3696" s="11"/>
      <c r="O3696" s="12" t="str">
        <f>IF(ISBLANK(Table1[[#This Row],[예약일(확정)]]),"",Table1[[#This Row],[예약일(확정)]]+7)</f>
        <v/>
      </c>
      <c r="P3696" s="11"/>
      <c r="Q3696" s="11"/>
      <c r="R3696" s="11"/>
      <c r="S3696" s="11"/>
      <c r="T3696" s="11"/>
      <c r="U3696" s="10"/>
    </row>
    <row r="3697" spans="1:21" ht="17">
      <c r="A3697" s="27" t="s">
        <v>512</v>
      </c>
      <c r="B3697" s="26" t="str">
        <f>"https://www.instagram.com/"&amp;A3697</f>
        <v>https://www.instagram.com/mychemhorizon</v>
      </c>
      <c r="C3697" s="25"/>
      <c r="D3697" s="24" t="s">
        <v>269</v>
      </c>
      <c r="E3697" s="20" t="str">
        <f ca="1">IF(AND(J3697&lt;&gt;"", O3697&lt;&gt;"", TODAY() &gt; O3697, N3697=""), "포스팅 지연",
IF(N3697&lt;&gt;"", "포스팅 완료",
IF(M3697=TRUE, "시술 완료",
IF(L3697=TRUE, "콘텐츠 가이드 전송",
IF(NOT(ISBLANK(J3697)), "예약 확정",
IF(I3697=TRUE, "구글폼 회신",
IF(H3697=TRUE, "구글폼 전송",
IF(G3697=TRUE, "거절",
IF(F3697=TRUE, "회신 수신",
"태핑 완료 회신대기")))))
))))</f>
        <v>회신 수신</v>
      </c>
      <c r="F3697" s="22" t="b">
        <v>1</v>
      </c>
      <c r="G3697" s="22" t="b">
        <v>0</v>
      </c>
      <c r="H3697" s="22" t="b">
        <v>0</v>
      </c>
      <c r="I3697" s="22" t="b">
        <f>IF(COUNTIF([1]!Form_Responses1[[#All],[Instagram account
(ex. idenel_official - Do not put "@")]], LOWER(A3697)) &gt; 0, TRUE, FALSE)</f>
        <v>0</v>
      </c>
      <c r="J3697" s="23"/>
      <c r="K3697" s="20"/>
      <c r="L3697" s="22" t="b">
        <v>0</v>
      </c>
      <c r="M3697" s="22" t="b">
        <v>0</v>
      </c>
      <c r="N3697" s="20"/>
      <c r="O3697" s="21" t="str">
        <f>IF(ISBLANK(Table1[[#This Row],[예약일(확정)]]),"",Table1[[#This Row],[예약일(확정)]]+7)</f>
        <v/>
      </c>
      <c r="P3697" s="20"/>
      <c r="Q3697" s="20"/>
      <c r="R3697" s="20"/>
      <c r="S3697" s="20"/>
      <c r="T3697" s="20"/>
      <c r="U3697" s="19"/>
    </row>
    <row r="3698" spans="1:21" ht="17">
      <c r="A3698" s="18" t="s">
        <v>511</v>
      </c>
      <c r="B3698" s="17" t="str">
        <f>"https://www.instagram.com/"&amp;A3698</f>
        <v>https://www.instagram.com/minafultravels</v>
      </c>
      <c r="C3698" s="16"/>
      <c r="D3698" s="15" t="s">
        <v>269</v>
      </c>
      <c r="E3698" s="11" t="str">
        <f ca="1">IF(AND(J3698&lt;&gt;"", O3698&lt;&gt;"", TODAY() &gt; O3698, N3698=""), "포스팅 지연",
IF(N3698&lt;&gt;"", "포스팅 완료",
IF(M3698=TRUE, "시술 완료",
IF(L3698=TRUE, "콘텐츠 가이드 전송",
IF(NOT(ISBLANK(J3698)), "예약 확정",
IF(I3698=TRUE, "구글폼 회신",
IF(H3698=TRUE, "구글폼 전송",
IF(G3698=TRUE, "거절",
IF(F3698=TRUE, "회신 수신",
"태핑 완료 회신대기")))))
))))</f>
        <v>회신 수신</v>
      </c>
      <c r="F3698" s="13" t="b">
        <v>1</v>
      </c>
      <c r="G3698" s="13" t="b">
        <v>0</v>
      </c>
      <c r="H3698" s="13" t="b">
        <v>0</v>
      </c>
      <c r="I3698" s="13" t="b">
        <f>IF(COUNTIF([1]!Form_Responses1[[#All],[Instagram account
(ex. idenel_official - Do not put "@")]], LOWER(A3698)) &gt; 0, TRUE, FALSE)</f>
        <v>0</v>
      </c>
      <c r="J3698" s="14"/>
      <c r="K3698" s="11"/>
      <c r="L3698" s="13" t="b">
        <v>0</v>
      </c>
      <c r="M3698" s="13" t="b">
        <v>0</v>
      </c>
      <c r="N3698" s="11"/>
      <c r="O3698" s="12" t="str">
        <f>IF(ISBLANK(Table1[[#This Row],[예약일(확정)]]),"",Table1[[#This Row],[예약일(확정)]]+7)</f>
        <v/>
      </c>
      <c r="P3698" s="11"/>
      <c r="Q3698" s="11"/>
      <c r="R3698" s="11"/>
      <c r="S3698" s="11"/>
      <c r="T3698" s="11"/>
      <c r="U3698" s="10"/>
    </row>
    <row r="3699" spans="1:21" ht="17">
      <c r="A3699" s="27" t="s">
        <v>510</v>
      </c>
      <c r="B3699" s="26" t="str">
        <f>"https://www.instagram.com/"&amp;A3699</f>
        <v>https://www.instagram.com/______93s32425</v>
      </c>
      <c r="C3699" s="25"/>
      <c r="D3699" s="24" t="s">
        <v>269</v>
      </c>
      <c r="E3699" s="20" t="str">
        <f ca="1">IF(AND(J3699&lt;&gt;"", O3699&lt;&gt;"", TODAY() &gt; O3699, N3699=""), "포스팅 지연",
IF(N3699&lt;&gt;"", "포스팅 완료",
IF(M3699=TRUE, "시술 완료",
IF(L3699=TRUE, "콘텐츠 가이드 전송",
IF(NOT(ISBLANK(J3699)), "예약 확정",
IF(I3699=TRUE, "구글폼 회신",
IF(H3699=TRUE, "구글폼 전송",
IF(G3699=TRUE, "거절",
IF(F3699=TRUE, "회신 수신",
"태핑 완료 회신대기")))))
))))</f>
        <v>태핑 완료 회신대기</v>
      </c>
      <c r="F3699" s="22" t="b">
        <v>0</v>
      </c>
      <c r="G3699" s="22" t="b">
        <v>0</v>
      </c>
      <c r="H3699" s="22" t="b">
        <v>0</v>
      </c>
      <c r="I3699" s="22" t="b">
        <f>IF(COUNTIF([1]!Form_Responses1[[#All],[Instagram account
(ex. idenel_official - Do not put "@")]], LOWER(A3699)) &gt; 0, TRUE, FALSE)</f>
        <v>0</v>
      </c>
      <c r="J3699" s="23"/>
      <c r="K3699" s="20"/>
      <c r="L3699" s="22" t="b">
        <v>0</v>
      </c>
      <c r="M3699" s="22" t="b">
        <v>0</v>
      </c>
      <c r="N3699" s="20"/>
      <c r="O3699" s="21" t="str">
        <f>IF(ISBLANK(Table1[[#This Row],[예약일(확정)]]),"",Table1[[#This Row],[예약일(확정)]]+7)</f>
        <v/>
      </c>
      <c r="P3699" s="20"/>
      <c r="Q3699" s="20"/>
      <c r="R3699" s="20"/>
      <c r="S3699" s="20"/>
      <c r="T3699" s="20"/>
      <c r="U3699" s="19"/>
    </row>
    <row r="3700" spans="1:21" ht="17">
      <c r="A3700" s="18" t="s">
        <v>509</v>
      </c>
      <c r="B3700" s="17" t="str">
        <f>"https://www.instagram.com/"&amp;A3700</f>
        <v>https://www.instagram.com/madinaville</v>
      </c>
      <c r="C3700" s="16"/>
      <c r="D3700" s="15" t="s">
        <v>269</v>
      </c>
      <c r="E3700" s="11" t="str">
        <f ca="1">IF(AND(J3700&lt;&gt;"", O3700&lt;&gt;"", TODAY() &gt; O3700, N3700=""), "포스팅 지연",
IF(N3700&lt;&gt;"", "포스팅 완료",
IF(M3700=TRUE, "시술 완료",
IF(L3700=TRUE, "콘텐츠 가이드 전송",
IF(NOT(ISBLANK(J3700)), "예약 확정",
IF(I3700=TRUE, "구글폼 회신",
IF(H3700=TRUE, "구글폼 전송",
IF(G3700=TRUE, "거절",
IF(F3700=TRUE, "회신 수신",
"태핑 완료 회신대기")))))
))))</f>
        <v>태핑 완료 회신대기</v>
      </c>
      <c r="F3700" s="13" t="b">
        <v>0</v>
      </c>
      <c r="G3700" s="13" t="b">
        <v>0</v>
      </c>
      <c r="H3700" s="13" t="b">
        <v>0</v>
      </c>
      <c r="I3700" s="13" t="b">
        <f>IF(COUNTIF([1]!Form_Responses1[[#All],[Instagram account
(ex. idenel_official - Do not put "@")]], LOWER(A3700)) &gt; 0, TRUE, FALSE)</f>
        <v>0</v>
      </c>
      <c r="J3700" s="14"/>
      <c r="K3700" s="11"/>
      <c r="L3700" s="13" t="b">
        <v>0</v>
      </c>
      <c r="M3700" s="13" t="b">
        <v>0</v>
      </c>
      <c r="N3700" s="11"/>
      <c r="O3700" s="12" t="str">
        <f>IF(ISBLANK(Table1[[#This Row],[예약일(확정)]]),"",Table1[[#This Row],[예약일(확정)]]+7)</f>
        <v/>
      </c>
      <c r="P3700" s="11"/>
      <c r="Q3700" s="11"/>
      <c r="R3700" s="11"/>
      <c r="S3700" s="11"/>
      <c r="T3700" s="11"/>
      <c r="U3700" s="10"/>
    </row>
    <row r="3701" spans="1:21" ht="17">
      <c r="A3701" s="27" t="s">
        <v>508</v>
      </c>
      <c r="B3701" s="26" t="str">
        <f>"https://www.instagram.com/"&amp;A3701</f>
        <v>https://www.instagram.com/brendasantossx</v>
      </c>
      <c r="C3701" s="25"/>
      <c r="D3701" s="24" t="s">
        <v>269</v>
      </c>
      <c r="E3701" s="20" t="str">
        <f ca="1">IF(AND(J3701&lt;&gt;"", O3701&lt;&gt;"", TODAY() &gt; O3701, N3701=""), "포스팅 지연",
IF(N3701&lt;&gt;"", "포스팅 완료",
IF(M3701=TRUE, "시술 완료",
IF(L3701=TRUE, "콘텐츠 가이드 전송",
IF(NOT(ISBLANK(J3701)), "예약 확정",
IF(I3701=TRUE, "구글폼 회신",
IF(H3701=TRUE, "구글폼 전송",
IF(G3701=TRUE, "거절",
IF(F3701=TRUE, "회신 수신",
"태핑 완료 회신대기")))))
))))</f>
        <v>태핑 완료 회신대기</v>
      </c>
      <c r="F3701" s="22" t="b">
        <v>0</v>
      </c>
      <c r="G3701" s="22" t="b">
        <v>0</v>
      </c>
      <c r="H3701" s="22" t="b">
        <v>0</v>
      </c>
      <c r="I3701" s="22" t="b">
        <f>IF(COUNTIF([1]!Form_Responses1[[#All],[Instagram account
(ex. idenel_official - Do not put "@")]], LOWER(A3701)) &gt; 0, TRUE, FALSE)</f>
        <v>0</v>
      </c>
      <c r="J3701" s="23"/>
      <c r="K3701" s="20"/>
      <c r="L3701" s="22" t="b">
        <v>0</v>
      </c>
      <c r="M3701" s="22" t="b">
        <v>0</v>
      </c>
      <c r="N3701" s="20"/>
      <c r="O3701" s="21" t="str">
        <f>IF(ISBLANK(Table1[[#This Row],[예약일(확정)]]),"",Table1[[#This Row],[예약일(확정)]]+7)</f>
        <v/>
      </c>
      <c r="P3701" s="20"/>
      <c r="Q3701" s="20"/>
      <c r="R3701" s="20"/>
      <c r="S3701" s="20"/>
      <c r="T3701" s="20"/>
      <c r="U3701" s="19"/>
    </row>
    <row r="3702" spans="1:21" ht="17">
      <c r="A3702" s="18" t="s">
        <v>507</v>
      </c>
      <c r="B3702" s="17" t="str">
        <f>"https://www.instagram.com/"&amp;A3702</f>
        <v>https://www.instagram.com/heypopster</v>
      </c>
      <c r="C3702" s="16"/>
      <c r="D3702" s="15" t="s">
        <v>269</v>
      </c>
      <c r="E3702" s="11" t="str">
        <f ca="1">IF(AND(J3702&lt;&gt;"", O3702&lt;&gt;"", TODAY() &gt; O3702, N3702=""), "포스팅 지연",
IF(N3702&lt;&gt;"", "포스팅 완료",
IF(M3702=TRUE, "시술 완료",
IF(L3702=TRUE, "콘텐츠 가이드 전송",
IF(NOT(ISBLANK(J3702)), "예약 확정",
IF(I3702=TRUE, "구글폼 회신",
IF(H3702=TRUE, "구글폼 전송",
IF(G3702=TRUE, "거절",
IF(F3702=TRUE, "회신 수신",
"태핑 완료 회신대기")))))
))))</f>
        <v>태핑 완료 회신대기</v>
      </c>
      <c r="F3702" s="13" t="b">
        <v>0</v>
      </c>
      <c r="G3702" s="13" t="b">
        <v>0</v>
      </c>
      <c r="H3702" s="13" t="b">
        <v>0</v>
      </c>
      <c r="I3702" s="13" t="b">
        <f>IF(COUNTIF([1]!Form_Responses1[[#All],[Instagram account
(ex. idenel_official - Do not put "@")]], LOWER(A3702)) &gt; 0, TRUE, FALSE)</f>
        <v>0</v>
      </c>
      <c r="J3702" s="14"/>
      <c r="K3702" s="11"/>
      <c r="L3702" s="13" t="b">
        <v>0</v>
      </c>
      <c r="M3702" s="13" t="b">
        <v>0</v>
      </c>
      <c r="N3702" s="11"/>
      <c r="O3702" s="12" t="str">
        <f>IF(ISBLANK(Table1[[#This Row],[예약일(확정)]]),"",Table1[[#This Row],[예약일(확정)]]+7)</f>
        <v/>
      </c>
      <c r="P3702" s="11"/>
      <c r="Q3702" s="11"/>
      <c r="R3702" s="11"/>
      <c r="S3702" s="11"/>
      <c r="T3702" s="11"/>
      <c r="U3702" s="10"/>
    </row>
    <row r="3703" spans="1:21" ht="17">
      <c r="A3703" s="27" t="s">
        <v>506</v>
      </c>
      <c r="B3703" s="26" t="str">
        <f>"https://www.instagram.com/"&amp;A3703</f>
        <v>https://www.instagram.com/samiyahzw</v>
      </c>
      <c r="C3703" s="25"/>
      <c r="D3703" s="24" t="s">
        <v>269</v>
      </c>
      <c r="E3703" s="20" t="str">
        <f ca="1">IF(AND(J3703&lt;&gt;"", O3703&lt;&gt;"", TODAY() &gt; O3703, N3703=""), "포스팅 지연",
IF(N3703&lt;&gt;"", "포스팅 완료",
IF(M3703=TRUE, "시술 완료",
IF(L3703=TRUE, "콘텐츠 가이드 전송",
IF(NOT(ISBLANK(J3703)), "예약 확정",
IF(I3703=TRUE, "구글폼 회신",
IF(H3703=TRUE, "구글폼 전송",
IF(G3703=TRUE, "거절",
IF(F3703=TRUE, "회신 수신",
"태핑 완료 회신대기")))))
))))</f>
        <v>태핑 완료 회신대기</v>
      </c>
      <c r="F3703" s="22" t="b">
        <v>0</v>
      </c>
      <c r="G3703" s="22" t="b">
        <v>0</v>
      </c>
      <c r="H3703" s="22" t="b">
        <v>0</v>
      </c>
      <c r="I3703" s="22" t="b">
        <f>IF(COUNTIF([1]!Form_Responses1[[#All],[Instagram account
(ex. idenel_official - Do not put "@")]], LOWER(A3703)) &gt; 0, TRUE, FALSE)</f>
        <v>0</v>
      </c>
      <c r="J3703" s="23"/>
      <c r="K3703" s="20"/>
      <c r="L3703" s="22" t="b">
        <v>0</v>
      </c>
      <c r="M3703" s="22" t="b">
        <v>0</v>
      </c>
      <c r="N3703" s="20"/>
      <c r="O3703" s="21" t="str">
        <f>IF(ISBLANK(Table1[[#This Row],[예약일(확정)]]),"",Table1[[#This Row],[예약일(확정)]]+7)</f>
        <v/>
      </c>
      <c r="P3703" s="20"/>
      <c r="Q3703" s="20"/>
      <c r="R3703" s="20"/>
      <c r="S3703" s="20"/>
      <c r="T3703" s="20"/>
      <c r="U3703" s="19"/>
    </row>
    <row r="3704" spans="1:21" ht="17">
      <c r="A3704" s="18" t="s">
        <v>505</v>
      </c>
      <c r="B3704" s="17" t="str">
        <f>"https://www.instagram.com/"&amp;A3704</f>
        <v>https://www.instagram.com/ingrid.o97</v>
      </c>
      <c r="C3704" s="16"/>
      <c r="D3704" s="15" t="s">
        <v>269</v>
      </c>
      <c r="E3704" s="11" t="str">
        <f ca="1">IF(AND(J3704&lt;&gt;"", O3704&lt;&gt;"", TODAY() &gt; O3704, N3704=""), "포스팅 지연",
IF(N3704&lt;&gt;"", "포스팅 완료",
IF(M3704=TRUE, "시술 완료",
IF(L3704=TRUE, "콘텐츠 가이드 전송",
IF(NOT(ISBLANK(J3704)), "예약 확정",
IF(I3704=TRUE, "구글폼 회신",
IF(H3704=TRUE, "구글폼 전송",
IF(G3704=TRUE, "거절",
IF(F3704=TRUE, "회신 수신",
"태핑 완료 회신대기")))))
))))</f>
        <v>태핑 완료 회신대기</v>
      </c>
      <c r="F3704" s="13" t="b">
        <v>0</v>
      </c>
      <c r="G3704" s="13" t="b">
        <v>0</v>
      </c>
      <c r="H3704" s="13" t="b">
        <v>0</v>
      </c>
      <c r="I3704" s="13" t="b">
        <f>IF(COUNTIF([1]!Form_Responses1[[#All],[Instagram account
(ex. idenel_official - Do not put "@")]], LOWER(A3704)) &gt; 0, TRUE, FALSE)</f>
        <v>0</v>
      </c>
      <c r="J3704" s="14"/>
      <c r="K3704" s="11"/>
      <c r="L3704" s="13" t="b">
        <v>0</v>
      </c>
      <c r="M3704" s="13" t="b">
        <v>0</v>
      </c>
      <c r="N3704" s="11"/>
      <c r="O3704" s="12" t="str">
        <f>IF(ISBLANK(Table1[[#This Row],[예약일(확정)]]),"",Table1[[#This Row],[예약일(확정)]]+7)</f>
        <v/>
      </c>
      <c r="P3704" s="11"/>
      <c r="Q3704" s="11"/>
      <c r="R3704" s="11"/>
      <c r="S3704" s="11"/>
      <c r="T3704" s="11"/>
      <c r="U3704" s="10"/>
    </row>
    <row r="3705" spans="1:21" ht="17">
      <c r="A3705" s="27" t="s">
        <v>504</v>
      </c>
      <c r="B3705" s="26" t="str">
        <f>"https://www.instagram.com/"&amp;A3705</f>
        <v>https://www.instagram.com/ikewahyuningsih_</v>
      </c>
      <c r="C3705" s="25"/>
      <c r="D3705" s="24" t="s">
        <v>269</v>
      </c>
      <c r="E3705" s="20" t="str">
        <f ca="1">IF(AND(J3705&lt;&gt;"", O3705&lt;&gt;"", TODAY() &gt; O3705, N3705=""), "포스팅 지연",
IF(N3705&lt;&gt;"", "포스팅 완료",
IF(M3705=TRUE, "시술 완료",
IF(L3705=TRUE, "콘텐츠 가이드 전송",
IF(NOT(ISBLANK(J3705)), "예약 확정",
IF(I3705=TRUE, "구글폼 회신",
IF(H3705=TRUE, "구글폼 전송",
IF(G3705=TRUE, "거절",
IF(F3705=TRUE, "회신 수신",
"태핑 완료 회신대기")))))
))))</f>
        <v>태핑 완료 회신대기</v>
      </c>
      <c r="F3705" s="22" t="b">
        <v>0</v>
      </c>
      <c r="G3705" s="22" t="b">
        <v>0</v>
      </c>
      <c r="H3705" s="22" t="b">
        <v>0</v>
      </c>
      <c r="I3705" s="22" t="b">
        <f>IF(COUNTIF([1]!Form_Responses1[[#All],[Instagram account
(ex. idenel_official - Do not put "@")]], LOWER(A3705)) &gt; 0, TRUE, FALSE)</f>
        <v>0</v>
      </c>
      <c r="J3705" s="23"/>
      <c r="K3705" s="20"/>
      <c r="L3705" s="22" t="b">
        <v>0</v>
      </c>
      <c r="M3705" s="22" t="b">
        <v>0</v>
      </c>
      <c r="N3705" s="20"/>
      <c r="O3705" s="21" t="str">
        <f>IF(ISBLANK(Table1[[#This Row],[예약일(확정)]]),"",Table1[[#This Row],[예약일(확정)]]+7)</f>
        <v/>
      </c>
      <c r="P3705" s="20"/>
      <c r="Q3705" s="20"/>
      <c r="R3705" s="20"/>
      <c r="S3705" s="20"/>
      <c r="T3705" s="20"/>
      <c r="U3705" s="19"/>
    </row>
    <row r="3706" spans="1:21" ht="17">
      <c r="A3706" s="18" t="s">
        <v>503</v>
      </c>
      <c r="B3706" s="17" t="str">
        <f>"https://www.instagram.com/"&amp;A3706</f>
        <v>https://www.instagram.com/kimiyapwong</v>
      </c>
      <c r="C3706" s="16"/>
      <c r="D3706" s="15" t="s">
        <v>269</v>
      </c>
      <c r="E3706" s="11" t="str">
        <f ca="1">IF(AND(J3706&lt;&gt;"", O3706&lt;&gt;"", TODAY() &gt; O3706, N3706=""), "포스팅 지연",
IF(N3706&lt;&gt;"", "포스팅 완료",
IF(M3706=TRUE, "시술 완료",
IF(L3706=TRUE, "콘텐츠 가이드 전송",
IF(NOT(ISBLANK(J3706)), "예약 확정",
IF(I3706=TRUE, "구글폼 회신",
IF(H3706=TRUE, "구글폼 전송",
IF(G3706=TRUE, "거절",
IF(F3706=TRUE, "회신 수신",
"태핑 완료 회신대기")))))
))))</f>
        <v>태핑 완료 회신대기</v>
      </c>
      <c r="F3706" s="13" t="b">
        <v>0</v>
      </c>
      <c r="G3706" s="13" t="b">
        <v>0</v>
      </c>
      <c r="H3706" s="13" t="b">
        <v>0</v>
      </c>
      <c r="I3706" s="13" t="b">
        <f>IF(COUNTIF([1]!Form_Responses1[[#All],[Instagram account
(ex. idenel_official - Do not put "@")]], LOWER(A3706)) &gt; 0, TRUE, FALSE)</f>
        <v>0</v>
      </c>
      <c r="J3706" s="14"/>
      <c r="K3706" s="11"/>
      <c r="L3706" s="13" t="b">
        <v>0</v>
      </c>
      <c r="M3706" s="13" t="b">
        <v>0</v>
      </c>
      <c r="N3706" s="11"/>
      <c r="O3706" s="12" t="str">
        <f>IF(ISBLANK(Table1[[#This Row],[예약일(확정)]]),"",Table1[[#This Row],[예약일(확정)]]+7)</f>
        <v/>
      </c>
      <c r="P3706" s="11"/>
      <c r="Q3706" s="11"/>
      <c r="R3706" s="11"/>
      <c r="S3706" s="11"/>
      <c r="T3706" s="11"/>
      <c r="U3706" s="10"/>
    </row>
    <row r="3707" spans="1:21" ht="17">
      <c r="A3707" s="27" t="s">
        <v>502</v>
      </c>
      <c r="B3707" s="26" t="str">
        <f>"https://www.instagram.com/"&amp;A3707</f>
        <v>https://www.instagram.com/taty_ta.ty</v>
      </c>
      <c r="C3707" s="25"/>
      <c r="D3707" s="24" t="s">
        <v>269</v>
      </c>
      <c r="E3707" s="20" t="str">
        <f ca="1">IF(AND(J3707&lt;&gt;"", O3707&lt;&gt;"", TODAY() &gt; O3707, N3707=""), "포스팅 지연",
IF(N3707&lt;&gt;"", "포스팅 완료",
IF(M3707=TRUE, "시술 완료",
IF(L3707=TRUE, "콘텐츠 가이드 전송",
IF(NOT(ISBLANK(J3707)), "예약 확정",
IF(I3707=TRUE, "구글폼 회신",
IF(H3707=TRUE, "구글폼 전송",
IF(G3707=TRUE, "거절",
IF(F3707=TRUE, "회신 수신",
"태핑 완료 회신대기")))))
))))</f>
        <v>태핑 완료 회신대기</v>
      </c>
      <c r="F3707" s="22" t="b">
        <v>0</v>
      </c>
      <c r="G3707" s="22" t="b">
        <v>0</v>
      </c>
      <c r="H3707" s="22" t="b">
        <v>0</v>
      </c>
      <c r="I3707" s="22" t="b">
        <f>IF(COUNTIF([1]!Form_Responses1[[#All],[Instagram account
(ex. idenel_official - Do not put "@")]], LOWER(A3707)) &gt; 0, TRUE, FALSE)</f>
        <v>0</v>
      </c>
      <c r="J3707" s="23"/>
      <c r="K3707" s="20"/>
      <c r="L3707" s="22" t="b">
        <v>0</v>
      </c>
      <c r="M3707" s="22" t="b">
        <v>0</v>
      </c>
      <c r="N3707" s="20"/>
      <c r="O3707" s="21" t="str">
        <f>IF(ISBLANK(Table1[[#This Row],[예약일(확정)]]),"",Table1[[#This Row],[예약일(확정)]]+7)</f>
        <v/>
      </c>
      <c r="P3707" s="20"/>
      <c r="Q3707" s="20"/>
      <c r="R3707" s="20"/>
      <c r="S3707" s="20"/>
      <c r="T3707" s="20"/>
      <c r="U3707" s="19"/>
    </row>
    <row r="3708" spans="1:21" ht="17">
      <c r="A3708" s="18" t="s">
        <v>501</v>
      </c>
      <c r="B3708" s="17" t="str">
        <f>"https://www.instagram.com/"&amp;A3708</f>
        <v>https://www.instagram.com/mechamadecrespa</v>
      </c>
      <c r="C3708" s="16"/>
      <c r="D3708" s="15" t="s">
        <v>269</v>
      </c>
      <c r="E3708" s="11" t="str">
        <f ca="1">IF(AND(J3708&lt;&gt;"", O3708&lt;&gt;"", TODAY() &gt; O3708, N3708=""), "포스팅 지연",
IF(N3708&lt;&gt;"", "포스팅 완료",
IF(M3708=TRUE, "시술 완료",
IF(L3708=TRUE, "콘텐츠 가이드 전송",
IF(NOT(ISBLANK(J3708)), "예약 확정",
IF(I3708=TRUE, "구글폼 회신",
IF(H3708=TRUE, "구글폼 전송",
IF(G3708=TRUE, "거절",
IF(F3708=TRUE, "회신 수신",
"태핑 완료 회신대기")))))
))))</f>
        <v>태핑 완료 회신대기</v>
      </c>
      <c r="F3708" s="13" t="b">
        <v>0</v>
      </c>
      <c r="G3708" s="13" t="b">
        <v>0</v>
      </c>
      <c r="H3708" s="13" t="b">
        <v>0</v>
      </c>
      <c r="I3708" s="13" t="b">
        <f>IF(COUNTIF([1]!Form_Responses1[[#All],[Instagram account
(ex. idenel_official - Do not put "@")]], LOWER(A3708)) &gt; 0, TRUE, FALSE)</f>
        <v>0</v>
      </c>
      <c r="J3708" s="14"/>
      <c r="K3708" s="11"/>
      <c r="L3708" s="13" t="b">
        <v>0</v>
      </c>
      <c r="M3708" s="13" t="b">
        <v>0</v>
      </c>
      <c r="N3708" s="11"/>
      <c r="O3708" s="12" t="str">
        <f>IF(ISBLANK(Table1[[#This Row],[예약일(확정)]]),"",Table1[[#This Row],[예약일(확정)]]+7)</f>
        <v/>
      </c>
      <c r="P3708" s="11"/>
      <c r="Q3708" s="11"/>
      <c r="R3708" s="11"/>
      <c r="S3708" s="11"/>
      <c r="T3708" s="11"/>
      <c r="U3708" s="10"/>
    </row>
    <row r="3709" spans="1:21" ht="17">
      <c r="A3709" s="27" t="s">
        <v>500</v>
      </c>
      <c r="B3709" s="26" t="str">
        <f>"https://www.instagram.com/"&amp;A3709</f>
        <v>https://www.instagram.com/oumaimaseyad</v>
      </c>
      <c r="C3709" s="25"/>
      <c r="D3709" s="24" t="s">
        <v>269</v>
      </c>
      <c r="E3709" s="20" t="str">
        <f ca="1">IF(AND(J3709&lt;&gt;"", O3709&lt;&gt;"", TODAY() &gt; O3709, N3709=""), "포스팅 지연",
IF(N3709&lt;&gt;"", "포스팅 완료",
IF(M3709=TRUE, "시술 완료",
IF(L3709=TRUE, "콘텐츠 가이드 전송",
IF(NOT(ISBLANK(J3709)), "예약 확정",
IF(I3709=TRUE, "구글폼 회신",
IF(H3709=TRUE, "구글폼 전송",
IF(G3709=TRUE, "거절",
IF(F3709=TRUE, "회신 수신",
"태핑 완료 회신대기")))))
))))</f>
        <v>태핑 완료 회신대기</v>
      </c>
      <c r="F3709" s="22" t="b">
        <v>0</v>
      </c>
      <c r="G3709" s="22" t="b">
        <v>0</v>
      </c>
      <c r="H3709" s="22" t="b">
        <v>0</v>
      </c>
      <c r="I3709" s="22" t="b">
        <f>IF(COUNTIF([1]!Form_Responses1[[#All],[Instagram account
(ex. idenel_official - Do not put "@")]], LOWER(A3709)) &gt; 0, TRUE, FALSE)</f>
        <v>0</v>
      </c>
      <c r="J3709" s="23"/>
      <c r="K3709" s="20"/>
      <c r="L3709" s="22" t="b">
        <v>0</v>
      </c>
      <c r="M3709" s="22" t="b">
        <v>0</v>
      </c>
      <c r="N3709" s="20"/>
      <c r="O3709" s="21" t="str">
        <f>IF(ISBLANK(Table1[[#This Row],[예약일(확정)]]),"",Table1[[#This Row],[예약일(확정)]]+7)</f>
        <v/>
      </c>
      <c r="P3709" s="20"/>
      <c r="Q3709" s="20"/>
      <c r="R3709" s="20"/>
      <c r="S3709" s="20"/>
      <c r="T3709" s="20"/>
      <c r="U3709" s="19"/>
    </row>
    <row r="3710" spans="1:21" ht="17">
      <c r="A3710" s="18" t="s">
        <v>499</v>
      </c>
      <c r="B3710" s="17" t="str">
        <f>"https://www.instagram.com/"&amp;A3710</f>
        <v>https://www.instagram.com/mon_yena</v>
      </c>
      <c r="C3710" s="16"/>
      <c r="D3710" s="15" t="s">
        <v>269</v>
      </c>
      <c r="E3710" s="11" t="str">
        <f ca="1">IF(AND(J3710&lt;&gt;"", O3710&lt;&gt;"", TODAY() &gt; O3710, N3710=""), "포스팅 지연",
IF(N3710&lt;&gt;"", "포스팅 완료",
IF(M3710=TRUE, "시술 완료",
IF(L3710=TRUE, "콘텐츠 가이드 전송",
IF(NOT(ISBLANK(J3710)), "예약 확정",
IF(I3710=TRUE, "구글폼 회신",
IF(H3710=TRUE, "구글폼 전송",
IF(G3710=TRUE, "거절",
IF(F3710=TRUE, "회신 수신",
"태핑 완료 회신대기")))))
))))</f>
        <v>태핑 완료 회신대기</v>
      </c>
      <c r="F3710" s="13" t="b">
        <v>0</v>
      </c>
      <c r="G3710" s="13" t="b">
        <v>0</v>
      </c>
      <c r="H3710" s="13" t="b">
        <v>0</v>
      </c>
      <c r="I3710" s="13" t="b">
        <f>IF(COUNTIF([1]!Form_Responses1[[#All],[Instagram account
(ex. idenel_official - Do not put "@")]], LOWER(A3710)) &gt; 0, TRUE, FALSE)</f>
        <v>0</v>
      </c>
      <c r="J3710" s="14"/>
      <c r="K3710" s="11"/>
      <c r="L3710" s="13" t="b">
        <v>0</v>
      </c>
      <c r="M3710" s="13" t="b">
        <v>0</v>
      </c>
      <c r="N3710" s="11"/>
      <c r="O3710" s="12" t="str">
        <f>IF(ISBLANK(Table1[[#This Row],[예약일(확정)]]),"",Table1[[#This Row],[예약일(확정)]]+7)</f>
        <v/>
      </c>
      <c r="P3710" s="11"/>
      <c r="Q3710" s="11"/>
      <c r="R3710" s="11"/>
      <c r="S3710" s="11"/>
      <c r="T3710" s="11"/>
      <c r="U3710" s="10"/>
    </row>
    <row r="3711" spans="1:21" ht="17">
      <c r="A3711" s="27" t="s">
        <v>498</v>
      </c>
      <c r="B3711" s="26" t="str">
        <f>"https://www.instagram.com/"&amp;A3711</f>
        <v>https://www.instagram.com/sihyun.beauty</v>
      </c>
      <c r="C3711" s="25"/>
      <c r="D3711" s="24" t="s">
        <v>269</v>
      </c>
      <c r="E3711" s="20" t="str">
        <f ca="1">IF(AND(J3711&lt;&gt;"", O3711&lt;&gt;"", TODAY() &gt; O3711, N3711=""), "포스팅 지연",
IF(N3711&lt;&gt;"", "포스팅 완료",
IF(M3711=TRUE, "시술 완료",
IF(L3711=TRUE, "콘텐츠 가이드 전송",
IF(NOT(ISBLANK(J3711)), "예약 확정",
IF(I3711=TRUE, "구글폼 회신",
IF(H3711=TRUE, "구글폼 전송",
IF(G3711=TRUE, "거절",
IF(F3711=TRUE, "회신 수신",
"태핑 완료 회신대기")))))
))))</f>
        <v>태핑 완료 회신대기</v>
      </c>
      <c r="F3711" s="22" t="b">
        <v>0</v>
      </c>
      <c r="G3711" s="22" t="b">
        <v>0</v>
      </c>
      <c r="H3711" s="22" t="b">
        <v>0</v>
      </c>
      <c r="I3711" s="22" t="b">
        <f>IF(COUNTIF([1]!Form_Responses1[[#All],[Instagram account
(ex. idenel_official - Do not put "@")]], LOWER(A3711)) &gt; 0, TRUE, FALSE)</f>
        <v>0</v>
      </c>
      <c r="J3711" s="23"/>
      <c r="K3711" s="20"/>
      <c r="L3711" s="22" t="b">
        <v>0</v>
      </c>
      <c r="M3711" s="22" t="b">
        <v>0</v>
      </c>
      <c r="N3711" s="20"/>
      <c r="O3711" s="21" t="str">
        <f>IF(ISBLANK(Table1[[#This Row],[예약일(확정)]]),"",Table1[[#This Row],[예약일(확정)]]+7)</f>
        <v/>
      </c>
      <c r="P3711" s="20"/>
      <c r="Q3711" s="20"/>
      <c r="R3711" s="20"/>
      <c r="S3711" s="20"/>
      <c r="T3711" s="20"/>
      <c r="U3711" s="19"/>
    </row>
    <row r="3712" spans="1:21" ht="17">
      <c r="A3712" s="18" t="s">
        <v>497</v>
      </c>
      <c r="B3712" s="17" t="str">
        <f>"https://www.instagram.com/"&amp;A3712</f>
        <v>https://www.instagram.com/gs__1090</v>
      </c>
      <c r="C3712" s="16"/>
      <c r="D3712" s="15" t="s">
        <v>269</v>
      </c>
      <c r="E3712" s="11" t="str">
        <f ca="1">IF(AND(J3712&lt;&gt;"", O3712&lt;&gt;"", TODAY() &gt; O3712, N3712=""), "포스팅 지연",
IF(N3712&lt;&gt;"", "포스팅 완료",
IF(M3712=TRUE, "시술 완료",
IF(L3712=TRUE, "콘텐츠 가이드 전송",
IF(NOT(ISBLANK(J3712)), "예약 확정",
IF(I3712=TRUE, "구글폼 회신",
IF(H3712=TRUE, "구글폼 전송",
IF(G3712=TRUE, "거절",
IF(F3712=TRUE, "회신 수신",
"태핑 완료 회신대기")))))
))))</f>
        <v>태핑 완료 회신대기</v>
      </c>
      <c r="F3712" s="13" t="b">
        <v>0</v>
      </c>
      <c r="G3712" s="13" t="b">
        <v>0</v>
      </c>
      <c r="H3712" s="13" t="b">
        <v>0</v>
      </c>
      <c r="I3712" s="13" t="b">
        <f>IF(COUNTIF([1]!Form_Responses1[[#All],[Instagram account
(ex. idenel_official - Do not put "@")]], LOWER(A3712)) &gt; 0, TRUE, FALSE)</f>
        <v>0</v>
      </c>
      <c r="J3712" s="14"/>
      <c r="K3712" s="11"/>
      <c r="L3712" s="13" t="b">
        <v>0</v>
      </c>
      <c r="M3712" s="13" t="b">
        <v>0</v>
      </c>
      <c r="N3712" s="11"/>
      <c r="O3712" s="12" t="str">
        <f>IF(ISBLANK(Table1[[#This Row],[예약일(확정)]]),"",Table1[[#This Row],[예약일(확정)]]+7)</f>
        <v/>
      </c>
      <c r="P3712" s="11"/>
      <c r="Q3712" s="11"/>
      <c r="R3712" s="11"/>
      <c r="S3712" s="11"/>
      <c r="T3712" s="11"/>
      <c r="U3712" s="10"/>
    </row>
    <row r="3713" spans="1:21" ht="17">
      <c r="A3713" s="27" t="s">
        <v>496</v>
      </c>
      <c r="B3713" s="26" t="str">
        <f>"https://www.instagram.com/"&amp;A3713</f>
        <v>https://www.instagram.com/sa_kshiiii____</v>
      </c>
      <c r="C3713" s="25"/>
      <c r="D3713" s="24" t="s">
        <v>269</v>
      </c>
      <c r="E3713" s="20" t="str">
        <f ca="1">IF(AND(J3713&lt;&gt;"", O3713&lt;&gt;"", TODAY() &gt; O3713, N3713=""), "포스팅 지연",
IF(N3713&lt;&gt;"", "포스팅 완료",
IF(M3713=TRUE, "시술 완료",
IF(L3713=TRUE, "콘텐츠 가이드 전송",
IF(NOT(ISBLANK(J3713)), "예약 확정",
IF(I3713=TRUE, "구글폼 회신",
IF(H3713=TRUE, "구글폼 전송",
IF(G3713=TRUE, "거절",
IF(F3713=TRUE, "회신 수신",
"태핑 완료 회신대기")))))
))))</f>
        <v>태핑 완료 회신대기</v>
      </c>
      <c r="F3713" s="22" t="b">
        <v>0</v>
      </c>
      <c r="G3713" s="22" t="b">
        <v>0</v>
      </c>
      <c r="H3713" s="22" t="b">
        <v>0</v>
      </c>
      <c r="I3713" s="22" t="b">
        <f>IF(COUNTIF([1]!Form_Responses1[[#All],[Instagram account
(ex. idenel_official - Do not put "@")]], LOWER(A3713)) &gt; 0, TRUE, FALSE)</f>
        <v>0</v>
      </c>
      <c r="J3713" s="23"/>
      <c r="K3713" s="20"/>
      <c r="L3713" s="22" t="b">
        <v>0</v>
      </c>
      <c r="M3713" s="22" t="b">
        <v>0</v>
      </c>
      <c r="N3713" s="20"/>
      <c r="O3713" s="21" t="str">
        <f>IF(ISBLANK(Table1[[#This Row],[예약일(확정)]]),"",Table1[[#This Row],[예약일(확정)]]+7)</f>
        <v/>
      </c>
      <c r="P3713" s="20"/>
      <c r="Q3713" s="20"/>
      <c r="R3713" s="20"/>
      <c r="S3713" s="20"/>
      <c r="T3713" s="20"/>
      <c r="U3713" s="19"/>
    </row>
    <row r="3714" spans="1:21" ht="17">
      <c r="A3714" s="18" t="s">
        <v>495</v>
      </c>
      <c r="B3714" s="17" t="str">
        <f>"https://www.instagram.com/"&amp;A3714</f>
        <v>https://www.instagram.com/graceviryas</v>
      </c>
      <c r="C3714" s="16"/>
      <c r="D3714" s="15" t="s">
        <v>269</v>
      </c>
      <c r="E3714" s="11" t="str">
        <f ca="1">IF(AND(J3714&lt;&gt;"", O3714&lt;&gt;"", TODAY() &gt; O3714, N3714=""), "포스팅 지연",
IF(N3714&lt;&gt;"", "포스팅 완료",
IF(M3714=TRUE, "시술 완료",
IF(L3714=TRUE, "콘텐츠 가이드 전송",
IF(NOT(ISBLANK(J3714)), "예약 확정",
IF(I3714=TRUE, "구글폼 회신",
IF(H3714=TRUE, "구글폼 전송",
IF(G3714=TRUE, "거절",
IF(F3714=TRUE, "회신 수신",
"태핑 완료 회신대기")))))
))))</f>
        <v>회신 수신</v>
      </c>
      <c r="F3714" s="13" t="b">
        <v>1</v>
      </c>
      <c r="G3714" s="13" t="b">
        <v>0</v>
      </c>
      <c r="H3714" s="13" t="b">
        <v>0</v>
      </c>
      <c r="I3714" s="13" t="b">
        <f>IF(COUNTIF([1]!Form_Responses1[[#All],[Instagram account
(ex. idenel_official - Do not put "@")]], LOWER(A3714)) &gt; 0, TRUE, FALSE)</f>
        <v>0</v>
      </c>
      <c r="J3714" s="14"/>
      <c r="K3714" s="11"/>
      <c r="L3714" s="13" t="b">
        <v>0</v>
      </c>
      <c r="M3714" s="13" t="b">
        <v>0</v>
      </c>
      <c r="N3714" s="11"/>
      <c r="O3714" s="12" t="str">
        <f>IF(ISBLANK(Table1[[#This Row],[예약일(확정)]]),"",Table1[[#This Row],[예약일(확정)]]+7)</f>
        <v/>
      </c>
      <c r="P3714" s="11"/>
      <c r="Q3714" s="11"/>
      <c r="R3714" s="11"/>
      <c r="S3714" s="11"/>
      <c r="T3714" s="11"/>
      <c r="U3714" s="10"/>
    </row>
    <row r="3715" spans="1:21" ht="17">
      <c r="A3715" s="27" t="s">
        <v>494</v>
      </c>
      <c r="B3715" s="26" t="str">
        <f>"https://www.instagram.com/"&amp;A3715</f>
        <v>https://www.instagram.com/alelovestteokbokki</v>
      </c>
      <c r="C3715" s="25"/>
      <c r="D3715" s="24" t="s">
        <v>269</v>
      </c>
      <c r="E3715" s="20" t="str">
        <f ca="1">IF(AND(J3715&lt;&gt;"", O3715&lt;&gt;"", TODAY() &gt; O3715, N3715=""), "포스팅 지연",
IF(N3715&lt;&gt;"", "포스팅 완료",
IF(M3715=TRUE, "시술 완료",
IF(L3715=TRUE, "콘텐츠 가이드 전송",
IF(NOT(ISBLANK(J3715)), "예약 확정",
IF(I3715=TRUE, "구글폼 회신",
IF(H3715=TRUE, "구글폼 전송",
IF(G3715=TRUE, "거절",
IF(F3715=TRUE, "회신 수신",
"태핑 완료 회신대기")))))
))))</f>
        <v>태핑 완료 회신대기</v>
      </c>
      <c r="F3715" s="22" t="b">
        <v>0</v>
      </c>
      <c r="G3715" s="22" t="b">
        <v>0</v>
      </c>
      <c r="H3715" s="22" t="b">
        <v>0</v>
      </c>
      <c r="I3715" s="22" t="b">
        <f>IF(COUNTIF([1]!Form_Responses1[[#All],[Instagram account
(ex. idenel_official - Do not put "@")]], LOWER(A3715)) &gt; 0, TRUE, FALSE)</f>
        <v>0</v>
      </c>
      <c r="J3715" s="23"/>
      <c r="K3715" s="20"/>
      <c r="L3715" s="22" t="b">
        <v>0</v>
      </c>
      <c r="M3715" s="22" t="b">
        <v>0</v>
      </c>
      <c r="N3715" s="20"/>
      <c r="O3715" s="21" t="str">
        <f>IF(ISBLANK(Table1[[#This Row],[예약일(확정)]]),"",Table1[[#This Row],[예약일(확정)]]+7)</f>
        <v/>
      </c>
      <c r="P3715" s="20"/>
      <c r="Q3715" s="20"/>
      <c r="R3715" s="20"/>
      <c r="S3715" s="20"/>
      <c r="T3715" s="20"/>
      <c r="U3715" s="19"/>
    </row>
    <row r="3716" spans="1:21" ht="17">
      <c r="A3716" s="29" t="s">
        <v>12</v>
      </c>
      <c r="B3716" s="17" t="str">
        <f>"https://www.instagram.com/"&amp;A3716</f>
        <v>https://www.instagram.com/yeonna_1220</v>
      </c>
      <c r="C3716" s="16"/>
      <c r="D3716" s="15" t="s">
        <v>269</v>
      </c>
      <c r="E3716" s="11" t="str">
        <f ca="1">IF(AND(J3716&lt;&gt;"", O3716&lt;&gt;"", TODAY() &gt; O3716, N3716=""), "포스팅 지연",
IF(N3716&lt;&gt;"", "포스팅 완료",
IF(M3716=TRUE, "시술 완료",
IF(L3716=TRUE, "콘텐츠 가이드 전송",
IF(NOT(ISBLANK(J3716)), "예약 확정",
IF(I3716=TRUE, "구글폼 회신",
IF(H3716=TRUE, "구글폼 전송",
IF(G3716=TRUE, "거절",
IF(F3716=TRUE, "회신 수신",
"태핑 완료 회신대기")))))
))))</f>
        <v>회신 수신</v>
      </c>
      <c r="F3716" s="13" t="b">
        <v>1</v>
      </c>
      <c r="G3716" s="13" t="b">
        <v>0</v>
      </c>
      <c r="H3716" s="13" t="b">
        <v>0</v>
      </c>
      <c r="I3716" s="13" t="b">
        <f>IF(COUNTIF([1]!Form_Responses1[[#All],[Instagram account
(ex. idenel_official - Do not put "@")]], LOWER(A3716)) &gt; 0, TRUE, FALSE)</f>
        <v>0</v>
      </c>
      <c r="J3716" s="14"/>
      <c r="K3716" s="11"/>
      <c r="L3716" s="13" t="b">
        <v>0</v>
      </c>
      <c r="M3716" s="13" t="b">
        <v>0</v>
      </c>
      <c r="N3716" s="11"/>
      <c r="O3716" s="12" t="str">
        <f>IF(ISBLANK(Table1[[#This Row],[예약일(확정)]]),"",Table1[[#This Row],[예약일(확정)]]+7)</f>
        <v/>
      </c>
      <c r="P3716" s="11"/>
      <c r="Q3716" s="11"/>
      <c r="R3716" s="11"/>
      <c r="S3716" s="11"/>
      <c r="T3716" s="11"/>
      <c r="U3716" s="10"/>
    </row>
    <row r="3717" spans="1:21" ht="17">
      <c r="A3717" s="27" t="s">
        <v>493</v>
      </c>
      <c r="B3717" s="26" t="str">
        <f>"https://www.instagram.com/"&amp;A3717</f>
        <v>https://www.instagram.com/sabrinagw_</v>
      </c>
      <c r="C3717" s="25"/>
      <c r="D3717" s="24" t="s">
        <v>269</v>
      </c>
      <c r="E3717" s="20" t="str">
        <f ca="1">IF(AND(J3717&lt;&gt;"", O3717&lt;&gt;"", TODAY() &gt; O3717, N3717=""), "포스팅 지연",
IF(N3717&lt;&gt;"", "포스팅 완료",
IF(M3717=TRUE, "시술 완료",
IF(L3717=TRUE, "콘텐츠 가이드 전송",
IF(NOT(ISBLANK(J3717)), "예약 확정",
IF(I3717=TRUE, "구글폼 회신",
IF(H3717=TRUE, "구글폼 전송",
IF(G3717=TRUE, "거절",
IF(F3717=TRUE, "회신 수신",
"태핑 완료 회신대기")))))
))))</f>
        <v>태핑 완료 회신대기</v>
      </c>
      <c r="F3717" s="22" t="b">
        <v>0</v>
      </c>
      <c r="G3717" s="22" t="b">
        <v>0</v>
      </c>
      <c r="H3717" s="22" t="b">
        <v>0</v>
      </c>
      <c r="I3717" s="22" t="b">
        <f>IF(COUNTIF([1]!Form_Responses1[[#All],[Instagram account
(ex. idenel_official - Do not put "@")]], LOWER(A3717)) &gt; 0, TRUE, FALSE)</f>
        <v>0</v>
      </c>
      <c r="J3717" s="23"/>
      <c r="K3717" s="20"/>
      <c r="L3717" s="22" t="b">
        <v>0</v>
      </c>
      <c r="M3717" s="22" t="b">
        <v>0</v>
      </c>
      <c r="N3717" s="20"/>
      <c r="O3717" s="21" t="str">
        <f>IF(ISBLANK(Table1[[#This Row],[예약일(확정)]]),"",Table1[[#This Row],[예약일(확정)]]+7)</f>
        <v/>
      </c>
      <c r="P3717" s="20"/>
      <c r="Q3717" s="20"/>
      <c r="R3717" s="20"/>
      <c r="S3717" s="20"/>
      <c r="T3717" s="20"/>
      <c r="U3717" s="19"/>
    </row>
    <row r="3718" spans="1:21" ht="17">
      <c r="A3718" s="29" t="s">
        <v>492</v>
      </c>
      <c r="B3718" s="17" t="str">
        <f>"https://www.instagram.com/"&amp;A3718</f>
        <v>https://www.instagram.com/jollinepop</v>
      </c>
      <c r="C3718" s="16"/>
      <c r="D3718" s="15" t="s">
        <v>269</v>
      </c>
      <c r="E3718" s="11" t="str">
        <f ca="1">IF(AND(J3718&lt;&gt;"", O3718&lt;&gt;"", TODAY() &gt; O3718, N3718=""), "포스팅 지연",
IF(N3718&lt;&gt;"", "포스팅 완료",
IF(M3718=TRUE, "시술 완료",
IF(L3718=TRUE, "콘텐츠 가이드 전송",
IF(NOT(ISBLANK(J3718)), "예약 확정",
IF(I3718=TRUE, "구글폼 회신",
IF(H3718=TRUE, "구글폼 전송",
IF(G3718=TRUE, "거절",
IF(F3718=TRUE, "회신 수신",
"태핑 완료 회신대기")))))
))))</f>
        <v>태핑 완료 회신대기</v>
      </c>
      <c r="F3718" s="13" t="b">
        <v>0</v>
      </c>
      <c r="G3718" s="13" t="b">
        <v>0</v>
      </c>
      <c r="H3718" s="13" t="b">
        <v>0</v>
      </c>
      <c r="I3718" s="13" t="b">
        <f>IF(COUNTIF([1]!Form_Responses1[[#All],[Instagram account
(ex. idenel_official - Do not put "@")]], LOWER(A3718)) &gt; 0, TRUE, FALSE)</f>
        <v>0</v>
      </c>
      <c r="J3718" s="14"/>
      <c r="K3718" s="11"/>
      <c r="L3718" s="13" t="b">
        <v>0</v>
      </c>
      <c r="M3718" s="13" t="b">
        <v>0</v>
      </c>
      <c r="N3718" s="11"/>
      <c r="O3718" s="12" t="str">
        <f>IF(ISBLANK(Table1[[#This Row],[예약일(확정)]]),"",Table1[[#This Row],[예약일(확정)]]+7)</f>
        <v/>
      </c>
      <c r="P3718" s="11"/>
      <c r="Q3718" s="11"/>
      <c r="R3718" s="11"/>
      <c r="S3718" s="11"/>
      <c r="T3718" s="11"/>
      <c r="U3718" s="10"/>
    </row>
    <row r="3719" spans="1:21" ht="17">
      <c r="A3719" s="29" t="s">
        <v>491</v>
      </c>
      <c r="B3719" s="26" t="str">
        <f>"https://www.instagram.com/"&amp;A3719</f>
        <v>https://www.instagram.com/louiemaechu</v>
      </c>
      <c r="C3719" s="25"/>
      <c r="D3719" s="24" t="s">
        <v>269</v>
      </c>
      <c r="E3719" s="20" t="str">
        <f ca="1">IF(AND(J3719&lt;&gt;"", O3719&lt;&gt;"", TODAY() &gt; O3719, N3719=""), "포스팅 지연",
IF(N3719&lt;&gt;"", "포스팅 완료",
IF(M3719=TRUE, "시술 완료",
IF(L3719=TRUE, "콘텐츠 가이드 전송",
IF(NOT(ISBLANK(J3719)), "예약 확정",
IF(I3719=TRUE, "구글폼 회신",
IF(H3719=TRUE, "구글폼 전송",
IF(G3719=TRUE, "거절",
IF(F3719=TRUE, "회신 수신",
"태핑 완료 회신대기")))))
))))</f>
        <v>태핑 완료 회신대기</v>
      </c>
      <c r="F3719" s="22" t="b">
        <v>0</v>
      </c>
      <c r="G3719" s="22" t="b">
        <v>0</v>
      </c>
      <c r="H3719" s="22" t="b">
        <v>0</v>
      </c>
      <c r="I3719" s="22" t="b">
        <f>IF(COUNTIF([1]!Form_Responses1[[#All],[Instagram account
(ex. idenel_official - Do not put "@")]], LOWER(A3719)) &gt; 0, TRUE, FALSE)</f>
        <v>0</v>
      </c>
      <c r="J3719" s="23"/>
      <c r="K3719" s="20"/>
      <c r="L3719" s="22" t="b">
        <v>0</v>
      </c>
      <c r="M3719" s="22" t="b">
        <v>0</v>
      </c>
      <c r="N3719" s="20"/>
      <c r="O3719" s="21" t="str">
        <f>IF(ISBLANK(Table1[[#This Row],[예약일(확정)]]),"",Table1[[#This Row],[예약일(확정)]]+7)</f>
        <v/>
      </c>
      <c r="P3719" s="20"/>
      <c r="Q3719" s="20"/>
      <c r="R3719" s="20"/>
      <c r="S3719" s="20"/>
      <c r="T3719" s="20"/>
      <c r="U3719" s="19"/>
    </row>
    <row r="3720" spans="1:21" ht="17">
      <c r="A3720" s="18" t="s">
        <v>490</v>
      </c>
      <c r="B3720" s="17" t="str">
        <f>"https://www.instagram.com/"&amp;A3720</f>
        <v>https://www.instagram.com/l.nyx</v>
      </c>
      <c r="C3720" s="16"/>
      <c r="D3720" s="15" t="s">
        <v>269</v>
      </c>
      <c r="E3720" s="11" t="str">
        <f ca="1">IF(AND(J3720&lt;&gt;"", O3720&lt;&gt;"", TODAY() &gt; O3720, N3720=""), "포스팅 지연",
IF(N3720&lt;&gt;"", "포스팅 완료",
IF(M3720=TRUE, "시술 완료",
IF(L3720=TRUE, "콘텐츠 가이드 전송",
IF(NOT(ISBLANK(J3720)), "예약 확정",
IF(I3720=TRUE, "구글폼 회신",
IF(H3720=TRUE, "구글폼 전송",
IF(G3720=TRUE, "거절",
IF(F3720=TRUE, "회신 수신",
"태핑 완료 회신대기")))))
))))</f>
        <v>태핑 완료 회신대기</v>
      </c>
      <c r="F3720" s="13" t="b">
        <v>0</v>
      </c>
      <c r="G3720" s="13" t="b">
        <v>0</v>
      </c>
      <c r="H3720" s="13" t="b">
        <v>0</v>
      </c>
      <c r="I3720" s="13" t="b">
        <f>IF(COUNTIF([1]!Form_Responses1[[#All],[Instagram account
(ex. idenel_official - Do not put "@")]], LOWER(A3720)) &gt; 0, TRUE, FALSE)</f>
        <v>0</v>
      </c>
      <c r="J3720" s="14"/>
      <c r="K3720" s="11"/>
      <c r="L3720" s="13" t="b">
        <v>0</v>
      </c>
      <c r="M3720" s="13" t="b">
        <v>0</v>
      </c>
      <c r="N3720" s="11"/>
      <c r="O3720" s="12" t="str">
        <f>IF(ISBLANK(Table1[[#This Row],[예약일(확정)]]),"",Table1[[#This Row],[예약일(확정)]]+7)</f>
        <v/>
      </c>
      <c r="P3720" s="11"/>
      <c r="Q3720" s="11"/>
      <c r="R3720" s="11"/>
      <c r="S3720" s="11"/>
      <c r="T3720" s="11"/>
      <c r="U3720" s="10"/>
    </row>
    <row r="3721" spans="1:21" ht="17">
      <c r="A3721" s="27" t="s">
        <v>489</v>
      </c>
      <c r="B3721" s="26" t="str">
        <f>"https://www.instagram.com/"&amp;A3721</f>
        <v>https://www.instagram.com/claudiafernanda_dpc</v>
      </c>
      <c r="C3721" s="25"/>
      <c r="D3721" s="24" t="s">
        <v>269</v>
      </c>
      <c r="E3721" s="20" t="str">
        <f ca="1">IF(AND(J3721&lt;&gt;"", O3721&lt;&gt;"", TODAY() &gt; O3721, N3721=""), "포스팅 지연",
IF(N3721&lt;&gt;"", "포스팅 완료",
IF(M3721=TRUE, "시술 완료",
IF(L3721=TRUE, "콘텐츠 가이드 전송",
IF(NOT(ISBLANK(J3721)), "예약 확정",
IF(I3721=TRUE, "구글폼 회신",
IF(H3721=TRUE, "구글폼 전송",
IF(G3721=TRUE, "거절",
IF(F3721=TRUE, "회신 수신",
"태핑 완료 회신대기")))))
))))</f>
        <v>콘텐츠 가이드 전송</v>
      </c>
      <c r="F3721" s="22" t="b">
        <v>1</v>
      </c>
      <c r="G3721" s="22" t="b">
        <v>0</v>
      </c>
      <c r="H3721" s="22" t="b">
        <v>1</v>
      </c>
      <c r="I3721" s="22" t="b">
        <f>IF(COUNTIF([1]!Form_Responses1[[#All],[Instagram account
(ex. idenel_official - Do not put "@")]], LOWER(A3721)) &gt; 0, TRUE, FALSE)</f>
        <v>0</v>
      </c>
      <c r="J3721" s="23">
        <v>45930.458333333336</v>
      </c>
      <c r="K3721" s="20" t="s">
        <v>339</v>
      </c>
      <c r="L3721" s="22" t="b">
        <v>1</v>
      </c>
      <c r="M3721" s="22" t="b">
        <v>0</v>
      </c>
      <c r="N3721" s="20"/>
      <c r="O3721" s="21">
        <f>IF(ISBLANK(Table1[[#This Row],[예약일(확정)]]),"",Table1[[#This Row],[예약일(확정)]]+7)</f>
        <v>45937.458333333336</v>
      </c>
      <c r="P3721" s="20"/>
      <c r="Q3721" s="20"/>
      <c r="R3721" s="20"/>
      <c r="S3721" s="20"/>
      <c r="T3721" s="20"/>
      <c r="U3721" s="19"/>
    </row>
    <row r="3722" spans="1:21" ht="17">
      <c r="A3722" s="18" t="s">
        <v>488</v>
      </c>
      <c r="B3722" s="17" t="str">
        <f>"https://www.instagram.com/"&amp;A3722</f>
        <v>https://www.instagram.com/angie.victoriac</v>
      </c>
      <c r="C3722" s="16"/>
      <c r="D3722" s="15" t="s">
        <v>269</v>
      </c>
      <c r="E3722" s="11" t="str">
        <f ca="1">IF(AND(J3722&lt;&gt;"", O3722&lt;&gt;"", TODAY() &gt; O3722, N3722=""), "포스팅 지연",
IF(N3722&lt;&gt;"", "포스팅 완료",
IF(M3722=TRUE, "시술 완료",
IF(L3722=TRUE, "콘텐츠 가이드 전송",
IF(NOT(ISBLANK(J3722)), "예약 확정",
IF(I3722=TRUE, "구글폼 회신",
IF(H3722=TRUE, "구글폼 전송",
IF(G3722=TRUE, "거절",
IF(F3722=TRUE, "회신 수신",
"태핑 완료 회신대기")))))
))))</f>
        <v>태핑 완료 회신대기</v>
      </c>
      <c r="F3722" s="13" t="b">
        <v>0</v>
      </c>
      <c r="G3722" s="13" t="b">
        <v>0</v>
      </c>
      <c r="H3722" s="13" t="b">
        <v>0</v>
      </c>
      <c r="I3722" s="13" t="b">
        <f>IF(COUNTIF([1]!Form_Responses1[[#All],[Instagram account
(ex. idenel_official - Do not put "@")]], LOWER(A3722)) &gt; 0, TRUE, FALSE)</f>
        <v>0</v>
      </c>
      <c r="J3722" s="14"/>
      <c r="K3722" s="11"/>
      <c r="L3722" s="13" t="b">
        <v>0</v>
      </c>
      <c r="M3722" s="13" t="b">
        <v>0</v>
      </c>
      <c r="N3722" s="11"/>
      <c r="O3722" s="12" t="str">
        <f>IF(ISBLANK(Table1[[#This Row],[예약일(확정)]]),"",Table1[[#This Row],[예약일(확정)]]+7)</f>
        <v/>
      </c>
      <c r="P3722" s="11"/>
      <c r="Q3722" s="11"/>
      <c r="R3722" s="11"/>
      <c r="S3722" s="11"/>
      <c r="T3722" s="11"/>
      <c r="U3722" s="10"/>
    </row>
    <row r="3723" spans="1:21" ht="17">
      <c r="A3723" s="27" t="s">
        <v>487</v>
      </c>
      <c r="B3723" s="26" t="str">
        <f>"https://www.instagram.com/"&amp;A3723</f>
        <v>https://www.instagram.com/jaoya.__</v>
      </c>
      <c r="C3723" s="25"/>
      <c r="D3723" s="24" t="s">
        <v>269</v>
      </c>
      <c r="E3723" s="20" t="str">
        <f ca="1">IF(AND(J3723&lt;&gt;"", O3723&lt;&gt;"", TODAY() &gt; O3723, N3723=""), "포스팅 지연",
IF(N3723&lt;&gt;"", "포스팅 완료",
IF(M3723=TRUE, "시술 완료",
IF(L3723=TRUE, "콘텐츠 가이드 전송",
IF(NOT(ISBLANK(J3723)), "예약 확정",
IF(I3723=TRUE, "구글폼 회신",
IF(H3723=TRUE, "구글폼 전송",
IF(G3723=TRUE, "거절",
IF(F3723=TRUE, "회신 수신",
"태핑 완료 회신대기")))))
))))</f>
        <v>회신 수신</v>
      </c>
      <c r="F3723" s="22" t="b">
        <v>1</v>
      </c>
      <c r="G3723" s="22" t="b">
        <v>0</v>
      </c>
      <c r="H3723" s="22" t="b">
        <v>0</v>
      </c>
      <c r="I3723" s="22" t="b">
        <f>IF(COUNTIF([1]!Form_Responses1[[#All],[Instagram account
(ex. idenel_official - Do not put "@")]], LOWER(A3723)) &gt; 0, TRUE, FALSE)</f>
        <v>0</v>
      </c>
      <c r="J3723" s="23"/>
      <c r="K3723" s="20"/>
      <c r="L3723" s="22" t="b">
        <v>0</v>
      </c>
      <c r="M3723" s="22" t="b">
        <v>0</v>
      </c>
      <c r="N3723" s="20"/>
      <c r="O3723" s="21" t="str">
        <f>IF(ISBLANK(Table1[[#This Row],[예약일(확정)]]),"",Table1[[#This Row],[예약일(확정)]]+7)</f>
        <v/>
      </c>
      <c r="P3723" s="20"/>
      <c r="Q3723" s="20"/>
      <c r="R3723" s="20"/>
      <c r="S3723" s="20"/>
      <c r="T3723" s="20"/>
      <c r="U3723" s="19"/>
    </row>
    <row r="3724" spans="1:21" ht="17">
      <c r="A3724" s="18" t="s">
        <v>486</v>
      </c>
      <c r="B3724" s="17" t="str">
        <f>"https://www.instagram.com/"&amp;A3724</f>
        <v>https://www.instagram.com/kazuto_yolo</v>
      </c>
      <c r="C3724" s="16"/>
      <c r="D3724" s="15" t="s">
        <v>269</v>
      </c>
      <c r="E3724" s="11" t="str">
        <f ca="1">IF(AND(J3724&lt;&gt;"", O3724&lt;&gt;"", TODAY() &gt; O3724, N3724=""), "포스팅 지연",
IF(N3724&lt;&gt;"", "포스팅 완료",
IF(M3724=TRUE, "시술 완료",
IF(L3724=TRUE, "콘텐츠 가이드 전송",
IF(NOT(ISBLANK(J3724)), "예약 확정",
IF(I3724=TRUE, "구글폼 회신",
IF(H3724=TRUE, "구글폼 전송",
IF(G3724=TRUE, "거절",
IF(F3724=TRUE, "회신 수신",
"태핑 완료 회신대기")))))
))))</f>
        <v>태핑 완료 회신대기</v>
      </c>
      <c r="F3724" s="13" t="b">
        <v>0</v>
      </c>
      <c r="G3724" s="13" t="b">
        <v>0</v>
      </c>
      <c r="H3724" s="13" t="b">
        <v>0</v>
      </c>
      <c r="I3724" s="13" t="b">
        <f>IF(COUNTIF([1]!Form_Responses1[[#All],[Instagram account
(ex. idenel_official - Do not put "@")]], LOWER(A3724)) &gt; 0, TRUE, FALSE)</f>
        <v>0</v>
      </c>
      <c r="J3724" s="14"/>
      <c r="K3724" s="11"/>
      <c r="L3724" s="13" t="b">
        <v>0</v>
      </c>
      <c r="M3724" s="13" t="b">
        <v>0</v>
      </c>
      <c r="N3724" s="11"/>
      <c r="O3724" s="12" t="str">
        <f>IF(ISBLANK(Table1[[#This Row],[예약일(확정)]]),"",Table1[[#This Row],[예약일(확정)]]+7)</f>
        <v/>
      </c>
      <c r="P3724" s="11"/>
      <c r="Q3724" s="11"/>
      <c r="R3724" s="11"/>
      <c r="S3724" s="11"/>
      <c r="T3724" s="11"/>
      <c r="U3724" s="10"/>
    </row>
    <row r="3725" spans="1:21" ht="17">
      <c r="A3725" s="27" t="s">
        <v>485</v>
      </c>
      <c r="B3725" s="26" t="str">
        <f>"https://www.instagram.com/"&amp;A3725</f>
        <v>https://www.instagram.com/sylviaflow333</v>
      </c>
      <c r="C3725" s="25"/>
      <c r="D3725" s="24" t="s">
        <v>269</v>
      </c>
      <c r="E3725" s="20" t="str">
        <f ca="1">IF(AND(J3725&lt;&gt;"", O3725&lt;&gt;"", TODAY() &gt; O3725, N3725=""), "포스팅 지연",
IF(N3725&lt;&gt;"", "포스팅 완료",
IF(M3725=TRUE, "시술 완료",
IF(L3725=TRUE, "콘텐츠 가이드 전송",
IF(NOT(ISBLANK(J3725)), "예약 확정",
IF(I3725=TRUE, "구글폼 회신",
IF(H3725=TRUE, "구글폼 전송",
IF(G3725=TRUE, "거절",
IF(F3725=TRUE, "회신 수신",
"태핑 완료 회신대기")))))
))))</f>
        <v>태핑 완료 회신대기</v>
      </c>
      <c r="F3725" s="22" t="b">
        <v>0</v>
      </c>
      <c r="G3725" s="22" t="b">
        <v>0</v>
      </c>
      <c r="H3725" s="22" t="b">
        <v>0</v>
      </c>
      <c r="I3725" s="22" t="b">
        <f>IF(COUNTIF([1]!Form_Responses1[[#All],[Instagram account
(ex. idenel_official - Do not put "@")]], LOWER(A3725)) &gt; 0, TRUE, FALSE)</f>
        <v>0</v>
      </c>
      <c r="J3725" s="23"/>
      <c r="K3725" s="20"/>
      <c r="L3725" s="22" t="b">
        <v>0</v>
      </c>
      <c r="M3725" s="22" t="b">
        <v>0</v>
      </c>
      <c r="N3725" s="20"/>
      <c r="O3725" s="21" t="str">
        <f>IF(ISBLANK(Table1[[#This Row],[예약일(확정)]]),"",Table1[[#This Row],[예약일(확정)]]+7)</f>
        <v/>
      </c>
      <c r="P3725" s="20"/>
      <c r="Q3725" s="20"/>
      <c r="R3725" s="20"/>
      <c r="S3725" s="20"/>
      <c r="T3725" s="20"/>
      <c r="U3725" s="19"/>
    </row>
    <row r="3726" spans="1:21" ht="17">
      <c r="A3726" s="18" t="s">
        <v>484</v>
      </c>
      <c r="B3726" s="17" t="str">
        <f>"https://www.instagram.com/"&amp;A3726</f>
        <v>https://www.instagram.com/dhiecyaraujo</v>
      </c>
      <c r="C3726" s="16"/>
      <c r="D3726" s="15" t="s">
        <v>269</v>
      </c>
      <c r="E3726" s="11" t="str">
        <f ca="1">IF(AND(J3726&lt;&gt;"", O3726&lt;&gt;"", TODAY() &gt; O3726, N3726=""), "포스팅 지연",
IF(N3726&lt;&gt;"", "포스팅 완료",
IF(M3726=TRUE, "시술 완료",
IF(L3726=TRUE, "콘텐츠 가이드 전송",
IF(NOT(ISBLANK(J3726)), "예약 확정",
IF(I3726=TRUE, "구글폼 회신",
IF(H3726=TRUE, "구글폼 전송",
IF(G3726=TRUE, "거절",
IF(F3726=TRUE, "회신 수신",
"태핑 완료 회신대기")))))
))))</f>
        <v>태핑 완료 회신대기</v>
      </c>
      <c r="F3726" s="13" t="b">
        <v>0</v>
      </c>
      <c r="G3726" s="13" t="b">
        <v>0</v>
      </c>
      <c r="H3726" s="13" t="b">
        <v>0</v>
      </c>
      <c r="I3726" s="13" t="b">
        <f>IF(COUNTIF([1]!Form_Responses1[[#All],[Instagram account
(ex. idenel_official - Do not put "@")]], LOWER(A3726)) &gt; 0, TRUE, FALSE)</f>
        <v>0</v>
      </c>
      <c r="J3726" s="14"/>
      <c r="K3726" s="11"/>
      <c r="L3726" s="13" t="b">
        <v>0</v>
      </c>
      <c r="M3726" s="13" t="b">
        <v>0</v>
      </c>
      <c r="N3726" s="11"/>
      <c r="O3726" s="12" t="str">
        <f>IF(ISBLANK(Table1[[#This Row],[예약일(확정)]]),"",Table1[[#This Row],[예약일(확정)]]+7)</f>
        <v/>
      </c>
      <c r="P3726" s="11"/>
      <c r="Q3726" s="11"/>
      <c r="R3726" s="11"/>
      <c r="S3726" s="11"/>
      <c r="T3726" s="11"/>
      <c r="U3726" s="10"/>
    </row>
    <row r="3727" spans="1:21" ht="17">
      <c r="A3727" s="29" t="s">
        <v>483</v>
      </c>
      <c r="B3727" s="26" t="str">
        <f>"https://www.instagram.com/"&amp;A3727</f>
        <v>https://www.instagram.com/k.jiyg</v>
      </c>
      <c r="C3727" s="25"/>
      <c r="D3727" s="24" t="s">
        <v>269</v>
      </c>
      <c r="E3727" s="20" t="str">
        <f ca="1">IF(AND(J3727&lt;&gt;"", O3727&lt;&gt;"", TODAY() &gt; O3727, N3727=""), "포스팅 지연",
IF(N3727&lt;&gt;"", "포스팅 완료",
IF(M3727=TRUE, "시술 완료",
IF(L3727=TRUE, "콘텐츠 가이드 전송",
IF(NOT(ISBLANK(J3727)), "예약 확정",
IF(I3727=TRUE, "구글폼 회신",
IF(H3727=TRUE, "구글폼 전송",
IF(G3727=TRUE, "거절",
IF(F3727=TRUE, "회신 수신",
"태핑 완료 회신대기")))))
))))</f>
        <v>태핑 완료 회신대기</v>
      </c>
      <c r="F3727" s="22" t="b">
        <v>0</v>
      </c>
      <c r="G3727" s="22" t="b">
        <v>0</v>
      </c>
      <c r="H3727" s="22" t="b">
        <v>0</v>
      </c>
      <c r="I3727" s="22" t="b">
        <f>IF(COUNTIF([1]!Form_Responses1[[#All],[Instagram account
(ex. idenel_official - Do not put "@")]], LOWER(A3727)) &gt; 0, TRUE, FALSE)</f>
        <v>0</v>
      </c>
      <c r="J3727" s="23"/>
      <c r="K3727" s="20"/>
      <c r="L3727" s="22" t="b">
        <v>0</v>
      </c>
      <c r="M3727" s="22" t="b">
        <v>0</v>
      </c>
      <c r="N3727" s="20"/>
      <c r="O3727" s="21" t="str">
        <f>IF(ISBLANK(Table1[[#This Row],[예약일(확정)]]),"",Table1[[#This Row],[예약일(확정)]]+7)</f>
        <v/>
      </c>
      <c r="P3727" s="20"/>
      <c r="Q3727" s="20"/>
      <c r="R3727" s="20"/>
      <c r="S3727" s="20"/>
      <c r="T3727" s="20"/>
      <c r="U3727" s="19"/>
    </row>
    <row r="3728" spans="1:21" ht="17">
      <c r="A3728" s="18" t="s">
        <v>482</v>
      </c>
      <c r="B3728" s="17" t="str">
        <f>"https://www.instagram.com/"&amp;A3728</f>
        <v>https://www.instagram.com/sgi0214</v>
      </c>
      <c r="C3728" s="16"/>
      <c r="D3728" s="15" t="s">
        <v>269</v>
      </c>
      <c r="E3728" s="11" t="str">
        <f ca="1">IF(AND(J3728&lt;&gt;"", O3728&lt;&gt;"", TODAY() &gt; O3728, N3728=""), "포스팅 지연",
IF(N3728&lt;&gt;"", "포스팅 완료",
IF(M3728=TRUE, "시술 완료",
IF(L3728=TRUE, "콘텐츠 가이드 전송",
IF(NOT(ISBLANK(J3728)), "예약 확정",
IF(I3728=TRUE, "구글폼 회신",
IF(H3728=TRUE, "구글폼 전송",
IF(G3728=TRUE, "거절",
IF(F3728=TRUE, "회신 수신",
"태핑 완료 회신대기")))))
))))</f>
        <v>태핑 완료 회신대기</v>
      </c>
      <c r="F3728" s="13" t="b">
        <v>0</v>
      </c>
      <c r="G3728" s="13" t="b">
        <v>0</v>
      </c>
      <c r="H3728" s="13" t="b">
        <v>0</v>
      </c>
      <c r="I3728" s="13" t="b">
        <f>IF(COUNTIF([1]!Form_Responses1[[#All],[Instagram account
(ex. idenel_official - Do not put "@")]], LOWER(A3728)) &gt; 0, TRUE, FALSE)</f>
        <v>0</v>
      </c>
      <c r="J3728" s="14"/>
      <c r="K3728" s="11"/>
      <c r="L3728" s="13" t="b">
        <v>0</v>
      </c>
      <c r="M3728" s="13" t="b">
        <v>0</v>
      </c>
      <c r="N3728" s="11"/>
      <c r="O3728" s="12" t="str">
        <f>IF(ISBLANK(Table1[[#This Row],[예약일(확정)]]),"",Table1[[#This Row],[예약일(확정)]]+7)</f>
        <v/>
      </c>
      <c r="P3728" s="11"/>
      <c r="Q3728" s="11"/>
      <c r="R3728" s="11"/>
      <c r="S3728" s="11"/>
      <c r="T3728" s="11"/>
      <c r="U3728" s="10"/>
    </row>
    <row r="3729" spans="1:21" ht="17">
      <c r="A3729" s="27" t="s">
        <v>481</v>
      </c>
      <c r="B3729" s="26" t="str">
        <f>"https://www.instagram.com/"&amp;A3729</f>
        <v>https://www.instagram.com/itsnancy_017</v>
      </c>
      <c r="C3729" s="25"/>
      <c r="D3729" s="24" t="s">
        <v>269</v>
      </c>
      <c r="E3729" s="20" t="str">
        <f ca="1">IF(AND(J3729&lt;&gt;"", O3729&lt;&gt;"", TODAY() &gt; O3729, N3729=""), "포스팅 지연",
IF(N3729&lt;&gt;"", "포스팅 완료",
IF(M3729=TRUE, "시술 완료",
IF(L3729=TRUE, "콘텐츠 가이드 전송",
IF(NOT(ISBLANK(J3729)), "예약 확정",
IF(I3729=TRUE, "구글폼 회신",
IF(H3729=TRUE, "구글폼 전송",
IF(G3729=TRUE, "거절",
IF(F3729=TRUE, "회신 수신",
"태핑 완료 회신대기")))))
))))</f>
        <v>구글폼 전송</v>
      </c>
      <c r="F3729" s="22" t="b">
        <v>1</v>
      </c>
      <c r="G3729" s="22" t="b">
        <v>0</v>
      </c>
      <c r="H3729" s="22" t="b">
        <v>1</v>
      </c>
      <c r="I3729" s="22" t="b">
        <f>IF(COUNTIF([1]!Form_Responses1[[#All],[Instagram account
(ex. idenel_official - Do not put "@")]], LOWER(A3729)) &gt; 0, TRUE, FALSE)</f>
        <v>0</v>
      </c>
      <c r="J3729" s="23"/>
      <c r="K3729" s="20"/>
      <c r="L3729" s="22" t="b">
        <v>0</v>
      </c>
      <c r="M3729" s="22" t="b">
        <v>0</v>
      </c>
      <c r="N3729" s="20"/>
      <c r="O3729" s="21" t="str">
        <f>IF(ISBLANK(Table1[[#This Row],[예약일(확정)]]),"",Table1[[#This Row],[예약일(확정)]]+7)</f>
        <v/>
      </c>
      <c r="P3729" s="20"/>
      <c r="Q3729" s="20"/>
      <c r="R3729" s="20"/>
      <c r="S3729" s="20"/>
      <c r="T3729" s="20"/>
      <c r="U3729" s="19"/>
    </row>
    <row r="3730" spans="1:21" ht="17">
      <c r="A3730" s="18" t="s">
        <v>480</v>
      </c>
      <c r="B3730" s="17" t="str">
        <f>"https://www.instagram.com/"&amp;A3730</f>
        <v>https://www.instagram.com/sarbina_korea</v>
      </c>
      <c r="C3730" s="16"/>
      <c r="D3730" s="15" t="s">
        <v>269</v>
      </c>
      <c r="E3730" s="11" t="str">
        <f ca="1">IF(AND(J3730&lt;&gt;"", O3730&lt;&gt;"", TODAY() &gt; O3730, N3730=""), "포스팅 지연",
IF(N3730&lt;&gt;"", "포스팅 완료",
IF(M3730=TRUE, "시술 완료",
IF(L3730=TRUE, "콘텐츠 가이드 전송",
IF(NOT(ISBLANK(J3730)), "예약 확정",
IF(I3730=TRUE, "구글폼 회신",
IF(H3730=TRUE, "구글폼 전송",
IF(G3730=TRUE, "거절",
IF(F3730=TRUE, "회신 수신",
"태핑 완료 회신대기")))))
))))</f>
        <v>회신 수신</v>
      </c>
      <c r="F3730" s="13" t="b">
        <v>1</v>
      </c>
      <c r="G3730" s="13" t="b">
        <v>0</v>
      </c>
      <c r="H3730" s="13" t="b">
        <v>0</v>
      </c>
      <c r="I3730" s="13" t="b">
        <f>IF(COUNTIF([1]!Form_Responses1[[#All],[Instagram account
(ex. idenel_official - Do not put "@")]], LOWER(A3730)) &gt; 0, TRUE, FALSE)</f>
        <v>0</v>
      </c>
      <c r="J3730" s="14"/>
      <c r="K3730" s="11"/>
      <c r="L3730" s="13" t="b">
        <v>0</v>
      </c>
      <c r="M3730" s="13" t="b">
        <v>0</v>
      </c>
      <c r="N3730" s="11"/>
      <c r="O3730" s="12" t="str">
        <f>IF(ISBLANK(Table1[[#This Row],[예약일(확정)]]),"",Table1[[#This Row],[예약일(확정)]]+7)</f>
        <v/>
      </c>
      <c r="P3730" s="11"/>
      <c r="Q3730" s="11"/>
      <c r="R3730" s="11"/>
      <c r="S3730" s="11"/>
      <c r="T3730" s="11"/>
      <c r="U3730" s="10"/>
    </row>
    <row r="3731" spans="1:21" ht="17">
      <c r="A3731" s="27" t="s">
        <v>479</v>
      </c>
      <c r="B3731" s="26" t="str">
        <f>"https://www.instagram.com/"&amp;A3731</f>
        <v>https://www.instagram.com/huri_joy</v>
      </c>
      <c r="C3731" s="25"/>
      <c r="D3731" s="24" t="s">
        <v>269</v>
      </c>
      <c r="E3731" s="20" t="str">
        <f ca="1">IF(AND(J3731&lt;&gt;"", O3731&lt;&gt;"", TODAY() &gt; O3731, N3731=""), "포스팅 지연",
IF(N3731&lt;&gt;"", "포스팅 완료",
IF(M3731=TRUE, "시술 완료",
IF(L3731=TRUE, "콘텐츠 가이드 전송",
IF(NOT(ISBLANK(J3731)), "예약 확정",
IF(I3731=TRUE, "구글폼 회신",
IF(H3731=TRUE, "구글폼 전송",
IF(G3731=TRUE, "거절",
IF(F3731=TRUE, "회신 수신",
"태핑 완료 회신대기")))))
))))</f>
        <v>태핑 완료 회신대기</v>
      </c>
      <c r="F3731" s="22" t="b">
        <v>0</v>
      </c>
      <c r="G3731" s="22" t="b">
        <v>0</v>
      </c>
      <c r="H3731" s="22" t="b">
        <v>0</v>
      </c>
      <c r="I3731" s="22" t="b">
        <f>IF(COUNTIF([1]!Form_Responses1[[#All],[Instagram account
(ex. idenel_official - Do not put "@")]], LOWER(A3731)) &gt; 0, TRUE, FALSE)</f>
        <v>0</v>
      </c>
      <c r="J3731" s="23"/>
      <c r="K3731" s="20"/>
      <c r="L3731" s="22" t="b">
        <v>0</v>
      </c>
      <c r="M3731" s="22" t="b">
        <v>0</v>
      </c>
      <c r="N3731" s="20"/>
      <c r="O3731" s="21" t="str">
        <f>IF(ISBLANK(Table1[[#This Row],[예약일(확정)]]),"",Table1[[#This Row],[예약일(확정)]]+7)</f>
        <v/>
      </c>
      <c r="P3731" s="20"/>
      <c r="Q3731" s="20"/>
      <c r="R3731" s="20"/>
      <c r="S3731" s="20"/>
      <c r="T3731" s="20"/>
      <c r="U3731" s="19"/>
    </row>
    <row r="3732" spans="1:21" ht="17">
      <c r="A3732" s="18" t="s">
        <v>478</v>
      </c>
      <c r="B3732" s="17" t="str">
        <f>"https://www.instagram.com/"&amp;A3732</f>
        <v>https://www.instagram.com/baxtiyarovna_m9</v>
      </c>
      <c r="C3732" s="16"/>
      <c r="D3732" s="15" t="s">
        <v>269</v>
      </c>
      <c r="E3732" s="11" t="str">
        <f ca="1">IF(AND(J3732&lt;&gt;"", O3732&lt;&gt;"", TODAY() &gt; O3732, N3732=""), "포스팅 지연",
IF(N3732&lt;&gt;"", "포스팅 완료",
IF(M3732=TRUE, "시술 완료",
IF(L3732=TRUE, "콘텐츠 가이드 전송",
IF(NOT(ISBLANK(J3732)), "예약 확정",
IF(I3732=TRUE, "구글폼 회신",
IF(H3732=TRUE, "구글폼 전송",
IF(G3732=TRUE, "거절",
IF(F3732=TRUE, "회신 수신",
"태핑 완료 회신대기")))))
))))</f>
        <v>태핑 완료 회신대기</v>
      </c>
      <c r="F3732" s="13" t="b">
        <v>0</v>
      </c>
      <c r="G3732" s="13" t="b">
        <v>0</v>
      </c>
      <c r="H3732" s="13" t="b">
        <v>0</v>
      </c>
      <c r="I3732" s="13" t="b">
        <f>IF(COUNTIF([1]!Form_Responses1[[#All],[Instagram account
(ex. idenel_official - Do not put "@")]], LOWER(A3732)) &gt; 0, TRUE, FALSE)</f>
        <v>0</v>
      </c>
      <c r="J3732" s="14"/>
      <c r="K3732" s="11"/>
      <c r="L3732" s="13" t="b">
        <v>0</v>
      </c>
      <c r="M3732" s="13" t="b">
        <v>0</v>
      </c>
      <c r="N3732" s="11"/>
      <c r="O3732" s="12" t="str">
        <f>IF(ISBLANK(Table1[[#This Row],[예약일(확정)]]),"",Table1[[#This Row],[예약일(확정)]]+7)</f>
        <v/>
      </c>
      <c r="P3732" s="11"/>
      <c r="Q3732" s="11"/>
      <c r="R3732" s="11"/>
      <c r="S3732" s="11"/>
      <c r="T3732" s="11"/>
      <c r="U3732" s="10"/>
    </row>
    <row r="3733" spans="1:21" ht="17">
      <c r="A3733" s="27" t="s">
        <v>477</v>
      </c>
      <c r="B3733" s="26" t="str">
        <f>"https://www.instagram.com/"&amp;A3733</f>
        <v>https://www.instagram.com/mardona_urinova</v>
      </c>
      <c r="C3733" s="25"/>
      <c r="D3733" s="24" t="s">
        <v>269</v>
      </c>
      <c r="E3733" s="20" t="str">
        <f ca="1">IF(AND(J3733&lt;&gt;"", O3733&lt;&gt;"", TODAY() &gt; O3733, N3733=""), "포스팅 지연",
IF(N3733&lt;&gt;"", "포스팅 완료",
IF(M3733=TRUE, "시술 완료",
IF(L3733=TRUE, "콘텐츠 가이드 전송",
IF(NOT(ISBLANK(J3733)), "예약 확정",
IF(I3733=TRUE, "구글폼 회신",
IF(H3733=TRUE, "구글폼 전송",
IF(G3733=TRUE, "거절",
IF(F3733=TRUE, "회신 수신",
"태핑 완료 회신대기")))))
))))</f>
        <v>태핑 완료 회신대기</v>
      </c>
      <c r="F3733" s="22" t="b">
        <v>0</v>
      </c>
      <c r="G3733" s="22" t="b">
        <v>0</v>
      </c>
      <c r="H3733" s="22" t="b">
        <v>0</v>
      </c>
      <c r="I3733" s="22" t="b">
        <f>IF(COUNTIF([1]!Form_Responses1[[#All],[Instagram account
(ex. idenel_official - Do not put "@")]], LOWER(A3733)) &gt; 0, TRUE, FALSE)</f>
        <v>0</v>
      </c>
      <c r="J3733" s="23"/>
      <c r="K3733" s="20"/>
      <c r="L3733" s="22" t="b">
        <v>0</v>
      </c>
      <c r="M3733" s="22" t="b">
        <v>0</v>
      </c>
      <c r="N3733" s="20"/>
      <c r="O3733" s="21" t="str">
        <f>IF(ISBLANK(Table1[[#This Row],[예약일(확정)]]),"",Table1[[#This Row],[예약일(확정)]]+7)</f>
        <v/>
      </c>
      <c r="P3733" s="20"/>
      <c r="Q3733" s="20"/>
      <c r="R3733" s="20"/>
      <c r="S3733" s="20"/>
      <c r="T3733" s="20"/>
      <c r="U3733" s="19"/>
    </row>
    <row r="3734" spans="1:21" ht="17">
      <c r="A3734" s="18" t="s">
        <v>476</v>
      </c>
      <c r="B3734" s="17" t="str">
        <f>"https://www.instagram.com/"&amp;A3734</f>
        <v>https://www.instagram.com/1zizika</v>
      </c>
      <c r="C3734" s="16"/>
      <c r="D3734" s="15" t="s">
        <v>269</v>
      </c>
      <c r="E3734" s="11" t="str">
        <f ca="1">IF(AND(J3734&lt;&gt;"", O3734&lt;&gt;"", TODAY() &gt; O3734, N3734=""), "포스팅 지연",
IF(N3734&lt;&gt;"", "포스팅 완료",
IF(M3734=TRUE, "시술 완료",
IF(L3734=TRUE, "콘텐츠 가이드 전송",
IF(NOT(ISBLANK(J3734)), "예약 확정",
IF(I3734=TRUE, "구글폼 회신",
IF(H3734=TRUE, "구글폼 전송",
IF(G3734=TRUE, "거절",
IF(F3734=TRUE, "회신 수신",
"태핑 완료 회신대기")))))
))))</f>
        <v>태핑 완료 회신대기</v>
      </c>
      <c r="F3734" s="13" t="b">
        <v>0</v>
      </c>
      <c r="G3734" s="13" t="b">
        <v>0</v>
      </c>
      <c r="H3734" s="13" t="b">
        <v>0</v>
      </c>
      <c r="I3734" s="13" t="b">
        <f>IF(COUNTIF([1]!Form_Responses1[[#All],[Instagram account
(ex. idenel_official - Do not put "@")]], LOWER(A3734)) &gt; 0, TRUE, FALSE)</f>
        <v>0</v>
      </c>
      <c r="J3734" s="14"/>
      <c r="K3734" s="11"/>
      <c r="L3734" s="13" t="b">
        <v>0</v>
      </c>
      <c r="M3734" s="13" t="b">
        <v>0</v>
      </c>
      <c r="N3734" s="11"/>
      <c r="O3734" s="12" t="str">
        <f>IF(ISBLANK(Table1[[#This Row],[예약일(확정)]]),"",Table1[[#This Row],[예약일(확정)]]+7)</f>
        <v/>
      </c>
      <c r="P3734" s="11"/>
      <c r="Q3734" s="11"/>
      <c r="R3734" s="11"/>
      <c r="S3734" s="11"/>
      <c r="T3734" s="11"/>
      <c r="U3734" s="10"/>
    </row>
    <row r="3735" spans="1:21" ht="17">
      <c r="A3735" s="27" t="s">
        <v>475</v>
      </c>
      <c r="B3735" s="26" t="str">
        <f>"https://www.instagram.com/"&amp;A3735</f>
        <v>https://www.instagram.com/_mushtarak</v>
      </c>
      <c r="C3735" s="25"/>
      <c r="D3735" s="24" t="s">
        <v>269</v>
      </c>
      <c r="E3735" s="20" t="str">
        <f ca="1">IF(AND(J3735&lt;&gt;"", O3735&lt;&gt;"", TODAY() &gt; O3735, N3735=""), "포스팅 지연",
IF(N3735&lt;&gt;"", "포스팅 완료",
IF(M3735=TRUE, "시술 완료",
IF(L3735=TRUE, "콘텐츠 가이드 전송",
IF(NOT(ISBLANK(J3735)), "예약 확정",
IF(I3735=TRUE, "구글폼 회신",
IF(H3735=TRUE, "구글폼 전송",
IF(G3735=TRUE, "거절",
IF(F3735=TRUE, "회신 수신",
"태핑 완료 회신대기")))))
))))</f>
        <v>태핑 완료 회신대기</v>
      </c>
      <c r="F3735" s="22" t="b">
        <v>0</v>
      </c>
      <c r="G3735" s="22" t="b">
        <v>0</v>
      </c>
      <c r="H3735" s="22" t="b">
        <v>0</v>
      </c>
      <c r="I3735" s="22" t="b">
        <f>IF(COUNTIF([1]!Form_Responses1[[#All],[Instagram account
(ex. idenel_official - Do not put "@")]], LOWER(A3735)) &gt; 0, TRUE, FALSE)</f>
        <v>0</v>
      </c>
      <c r="J3735" s="23"/>
      <c r="K3735" s="20"/>
      <c r="L3735" s="22" t="b">
        <v>0</v>
      </c>
      <c r="M3735" s="22" t="b">
        <v>0</v>
      </c>
      <c r="N3735" s="20"/>
      <c r="O3735" s="21" t="str">
        <f>IF(ISBLANK(Table1[[#This Row],[예약일(확정)]]),"",Table1[[#This Row],[예약일(확정)]]+7)</f>
        <v/>
      </c>
      <c r="P3735" s="20"/>
      <c r="Q3735" s="20"/>
      <c r="R3735" s="20"/>
      <c r="S3735" s="20"/>
      <c r="T3735" s="20"/>
      <c r="U3735" s="19"/>
    </row>
    <row r="3736" spans="1:21" ht="17">
      <c r="A3736" s="18" t="s">
        <v>474</v>
      </c>
      <c r="B3736" s="17" t="str">
        <f>"https://www.instagram.com/"&amp;A3736</f>
        <v>https://www.instagram.com/dina_in_korea</v>
      </c>
      <c r="C3736" s="16"/>
      <c r="D3736" s="15" t="s">
        <v>446</v>
      </c>
      <c r="E3736" s="11" t="str">
        <f ca="1">IF(AND(J3736&lt;&gt;"", O3736&lt;&gt;"", TODAY() &gt; O3736, N3736=""), "포스팅 지연",
IF(N3736&lt;&gt;"", "포스팅 완료",
IF(M3736=TRUE, "시술 완료",
IF(L3736=TRUE, "콘텐츠 가이드 전송",
IF(NOT(ISBLANK(J3736)), "예약 확정",
IF(I3736=TRUE, "구글폼 회신",
IF(H3736=TRUE, "구글폼 전송",
IF(G3736=TRUE, "거절",
IF(F3736=TRUE, "회신 수신",
"태핑 완료 회신대기")))))
))))</f>
        <v>태핑 완료 회신대기</v>
      </c>
      <c r="F3736" s="13" t="b">
        <v>0</v>
      </c>
      <c r="G3736" s="13" t="b">
        <v>0</v>
      </c>
      <c r="H3736" s="13" t="b">
        <v>0</v>
      </c>
      <c r="I3736" s="13" t="b">
        <f>IF(COUNTIF([1]!Form_Responses1[[#All],[Instagram account
(ex. idenel_official - Do not put "@")]], LOWER(A3736)) &gt; 0, TRUE, FALSE)</f>
        <v>0</v>
      </c>
      <c r="J3736" s="14"/>
      <c r="K3736" s="11"/>
      <c r="L3736" s="13" t="b">
        <v>0</v>
      </c>
      <c r="M3736" s="13" t="b">
        <v>0</v>
      </c>
      <c r="N3736" s="11"/>
      <c r="O3736" s="12" t="str">
        <f>IF(ISBLANK(Table1[[#This Row],[예약일(확정)]]),"",Table1[[#This Row],[예약일(확정)]]+7)</f>
        <v/>
      </c>
      <c r="P3736" s="11"/>
      <c r="Q3736" s="11"/>
      <c r="R3736" s="11"/>
      <c r="S3736" s="11"/>
      <c r="T3736" s="11"/>
      <c r="U3736" s="10"/>
    </row>
    <row r="3737" spans="1:21" ht="17">
      <c r="A3737" s="27" t="s">
        <v>473</v>
      </c>
      <c r="B3737" s="26" t="str">
        <f>"https://www.instagram.com/"&amp;A3737</f>
        <v>https://www.instagram.com/giyagigi</v>
      </c>
      <c r="C3737" s="25"/>
      <c r="D3737" s="24" t="s">
        <v>446</v>
      </c>
      <c r="E3737" s="20" t="str">
        <f ca="1">IF(AND(J3737&lt;&gt;"", O3737&lt;&gt;"", TODAY() &gt; O3737, N3737=""), "포스팅 지연",
IF(N3737&lt;&gt;"", "포스팅 완료",
IF(M3737=TRUE, "시술 완료",
IF(L3737=TRUE, "콘텐츠 가이드 전송",
IF(NOT(ISBLANK(J3737)), "예약 확정",
IF(I3737=TRUE, "구글폼 회신",
IF(H3737=TRUE, "구글폼 전송",
IF(G3737=TRUE, "거절",
IF(F3737=TRUE, "회신 수신",
"태핑 완료 회신대기")))))
))))</f>
        <v>포스팅 완료</v>
      </c>
      <c r="F3737" s="22" t="b">
        <v>1</v>
      </c>
      <c r="G3737" s="22" t="b">
        <v>0</v>
      </c>
      <c r="H3737" s="22" t="b">
        <v>1</v>
      </c>
      <c r="I3737" s="22" t="b">
        <f>IF(COUNTIF([1]!Form_Responses1[[#All],[Instagram account
(ex. idenel_official - Do not put "@")]], LOWER(A3737)) &gt; 0, TRUE, FALSE)</f>
        <v>0</v>
      </c>
      <c r="J3737" s="23">
        <v>45906.583333333336</v>
      </c>
      <c r="K3737" s="20" t="s">
        <v>339</v>
      </c>
      <c r="L3737" s="22" t="b">
        <v>1</v>
      </c>
      <c r="M3737" s="22" t="b">
        <v>0</v>
      </c>
      <c r="N3737" s="33" t="s">
        <v>472</v>
      </c>
      <c r="O3737" s="21">
        <f>IF(ISBLANK(Table1[[#This Row],[예약일(확정)]]),"",Table1[[#This Row],[예약일(확정)]]+7)</f>
        <v>45913.583333333336</v>
      </c>
      <c r="P3737" s="20" t="s">
        <v>0</v>
      </c>
      <c r="Q3737" s="20"/>
      <c r="R3737" s="20"/>
      <c r="S3737" s="20"/>
      <c r="T3737" s="20"/>
      <c r="U3737" s="19"/>
    </row>
    <row r="3738" spans="1:21" ht="17">
      <c r="A3738" s="18" t="s">
        <v>471</v>
      </c>
      <c r="B3738" s="17" t="str">
        <f>"https://www.instagram.com/"&amp;A3738</f>
        <v>https://www.instagram.com/mathael_khalid</v>
      </c>
      <c r="C3738" s="16"/>
      <c r="D3738" s="15" t="s">
        <v>446</v>
      </c>
      <c r="E3738" s="11" t="str">
        <f ca="1">IF(AND(J3738&lt;&gt;"", O3738&lt;&gt;"", TODAY() &gt; O3738, N3738=""), "포스팅 지연",
IF(N3738&lt;&gt;"", "포스팅 완료",
IF(M3738=TRUE, "시술 완료",
IF(L3738=TRUE, "콘텐츠 가이드 전송",
IF(NOT(ISBLANK(J3738)), "예약 확정",
IF(I3738=TRUE, "구글폼 회신",
IF(H3738=TRUE, "구글폼 전송",
IF(G3738=TRUE, "거절",
IF(F3738=TRUE, "회신 수신",
"태핑 완료 회신대기")))))
))))</f>
        <v>태핑 완료 회신대기</v>
      </c>
      <c r="F3738" s="13" t="b">
        <v>0</v>
      </c>
      <c r="G3738" s="13" t="b">
        <v>0</v>
      </c>
      <c r="H3738" s="13" t="b">
        <v>0</v>
      </c>
      <c r="I3738" s="13" t="b">
        <f>IF(COUNTIF([1]!Form_Responses1[[#All],[Instagram account
(ex. idenel_official - Do not put "@")]], LOWER(A3738)) &gt; 0, TRUE, FALSE)</f>
        <v>0</v>
      </c>
      <c r="J3738" s="14"/>
      <c r="K3738" s="11"/>
      <c r="L3738" s="13" t="b">
        <v>0</v>
      </c>
      <c r="M3738" s="13" t="b">
        <v>0</v>
      </c>
      <c r="N3738" s="11"/>
      <c r="O3738" s="12" t="str">
        <f>IF(ISBLANK(Table1[[#This Row],[예약일(확정)]]),"",Table1[[#This Row],[예약일(확정)]]+7)</f>
        <v/>
      </c>
      <c r="P3738" s="11"/>
      <c r="Q3738" s="11"/>
      <c r="R3738" s="11"/>
      <c r="S3738" s="11"/>
      <c r="T3738" s="11"/>
      <c r="U3738" s="10"/>
    </row>
    <row r="3739" spans="1:21" ht="17">
      <c r="A3739" s="27" t="s">
        <v>470</v>
      </c>
      <c r="B3739" s="26" t="str">
        <f>"https://www.instagram.com/"&amp;A3739</f>
        <v>https://www.instagram.com/msoinkee</v>
      </c>
      <c r="C3739" s="25"/>
      <c r="D3739" s="24" t="s">
        <v>446</v>
      </c>
      <c r="E3739" s="20" t="str">
        <f ca="1">IF(AND(J3739&lt;&gt;"", O3739&lt;&gt;"", TODAY() &gt; O3739, N3739=""), "포스팅 지연",
IF(N3739&lt;&gt;"", "포스팅 완료",
IF(M3739=TRUE, "시술 완료",
IF(L3739=TRUE, "콘텐츠 가이드 전송",
IF(NOT(ISBLANK(J3739)), "예약 확정",
IF(I3739=TRUE, "구글폼 회신",
IF(H3739=TRUE, "구글폼 전송",
IF(G3739=TRUE, "거절",
IF(F3739=TRUE, "회신 수신",
"태핑 완료 회신대기")))))
))))</f>
        <v>태핑 완료 회신대기</v>
      </c>
      <c r="F3739" s="22" t="b">
        <v>0</v>
      </c>
      <c r="G3739" s="22" t="b">
        <v>0</v>
      </c>
      <c r="H3739" s="22" t="b">
        <v>0</v>
      </c>
      <c r="I3739" s="22" t="b">
        <f>IF(COUNTIF([1]!Form_Responses1[[#All],[Instagram account
(ex. idenel_official - Do not put "@")]], LOWER(A3739)) &gt; 0, TRUE, FALSE)</f>
        <v>0</v>
      </c>
      <c r="J3739" s="23"/>
      <c r="K3739" s="20"/>
      <c r="L3739" s="22" t="b">
        <v>0</v>
      </c>
      <c r="M3739" s="22" t="b">
        <v>0</v>
      </c>
      <c r="N3739" s="20"/>
      <c r="O3739" s="21" t="str">
        <f>IF(ISBLANK(Table1[[#This Row],[예약일(확정)]]),"",Table1[[#This Row],[예약일(확정)]]+7)</f>
        <v/>
      </c>
      <c r="P3739" s="20"/>
      <c r="Q3739" s="20"/>
      <c r="R3739" s="20"/>
      <c r="S3739" s="20"/>
      <c r="T3739" s="20"/>
      <c r="U3739" s="19"/>
    </row>
    <row r="3740" spans="1:21" ht="17">
      <c r="A3740" s="29" t="s">
        <v>469</v>
      </c>
      <c r="B3740" s="17" t="str">
        <f>"https://www.instagram.com/"&amp;A3740</f>
        <v>https://www.instagram.com/msvalerielim</v>
      </c>
      <c r="C3740" s="16"/>
      <c r="D3740" s="15" t="s">
        <v>446</v>
      </c>
      <c r="E3740" s="11" t="str">
        <f ca="1">IF(AND(J3740&lt;&gt;"", O3740&lt;&gt;"", TODAY() &gt; O3740, N3740=""), "포스팅 지연",
IF(N3740&lt;&gt;"", "포스팅 완료",
IF(M3740=TRUE, "시술 완료",
IF(L3740=TRUE, "콘텐츠 가이드 전송",
IF(NOT(ISBLANK(J3740)), "예약 확정",
IF(I3740=TRUE, "구글폼 회신",
IF(H3740=TRUE, "구글폼 전송",
IF(G3740=TRUE, "거절",
IF(F3740=TRUE, "회신 수신",
"태핑 완료 회신대기")))))
))))</f>
        <v>태핑 완료 회신대기</v>
      </c>
      <c r="F3740" s="13" t="b">
        <v>0</v>
      </c>
      <c r="G3740" s="13" t="b">
        <v>0</v>
      </c>
      <c r="H3740" s="13" t="b">
        <v>0</v>
      </c>
      <c r="I3740" s="13" t="b">
        <f>IF(COUNTIF([1]!Form_Responses1[[#All],[Instagram account
(ex. idenel_official - Do not put "@")]], LOWER(A3740)) &gt; 0, TRUE, FALSE)</f>
        <v>0</v>
      </c>
      <c r="J3740" s="14"/>
      <c r="K3740" s="11"/>
      <c r="L3740" s="13" t="b">
        <v>0</v>
      </c>
      <c r="M3740" s="13" t="b">
        <v>0</v>
      </c>
      <c r="N3740" s="11"/>
      <c r="O3740" s="12" t="str">
        <f>IF(ISBLANK(Table1[[#This Row],[예약일(확정)]]),"",Table1[[#This Row],[예약일(확정)]]+7)</f>
        <v/>
      </c>
      <c r="P3740" s="11"/>
      <c r="Q3740" s="11"/>
      <c r="R3740" s="11"/>
      <c r="S3740" s="11"/>
      <c r="T3740" s="11"/>
      <c r="U3740" s="10"/>
    </row>
    <row r="3741" spans="1:21" ht="17">
      <c r="A3741" s="29" t="s">
        <v>468</v>
      </c>
      <c r="B3741" s="26" t="str">
        <f>"https://www.instagram.com/"&amp;A3741</f>
        <v>https://www.instagram.com/chanel_shanice</v>
      </c>
      <c r="C3741" s="25"/>
      <c r="D3741" s="24" t="s">
        <v>446</v>
      </c>
      <c r="E3741" s="20" t="str">
        <f ca="1">IF(AND(J3741&lt;&gt;"", O3741&lt;&gt;"", TODAY() &gt; O3741, N3741=""), "포스팅 지연",
IF(N3741&lt;&gt;"", "포스팅 완료",
IF(M3741=TRUE, "시술 완료",
IF(L3741=TRUE, "콘텐츠 가이드 전송",
IF(NOT(ISBLANK(J3741)), "예약 확정",
IF(I3741=TRUE, "구글폼 회신",
IF(H3741=TRUE, "구글폼 전송",
IF(G3741=TRUE, "거절",
IF(F3741=TRUE, "회신 수신",
"태핑 완료 회신대기")))))
))))</f>
        <v>태핑 완료 회신대기</v>
      </c>
      <c r="F3741" s="22" t="b">
        <v>0</v>
      </c>
      <c r="G3741" s="22" t="b">
        <v>0</v>
      </c>
      <c r="H3741" s="22" t="b">
        <v>0</v>
      </c>
      <c r="I3741" s="22" t="b">
        <f>IF(COUNTIF([1]!Form_Responses1[[#All],[Instagram account
(ex. idenel_official - Do not put "@")]], LOWER(A3741)) &gt; 0, TRUE, FALSE)</f>
        <v>0</v>
      </c>
      <c r="J3741" s="23"/>
      <c r="K3741" s="20"/>
      <c r="L3741" s="22" t="b">
        <v>0</v>
      </c>
      <c r="M3741" s="22" t="b">
        <v>0</v>
      </c>
      <c r="N3741" s="20"/>
      <c r="O3741" s="21" t="str">
        <f>IF(ISBLANK(Table1[[#This Row],[예약일(확정)]]),"",Table1[[#This Row],[예약일(확정)]]+7)</f>
        <v/>
      </c>
      <c r="P3741" s="20"/>
      <c r="Q3741" s="20"/>
      <c r="R3741" s="20"/>
      <c r="S3741" s="20"/>
      <c r="T3741" s="20"/>
      <c r="U3741" s="19"/>
    </row>
    <row r="3742" spans="1:21" ht="17">
      <c r="A3742" s="18" t="s">
        <v>467</v>
      </c>
      <c r="B3742" s="17" t="str">
        <f>"https://www.instagram.com/"&amp;A3742</f>
        <v>https://www.instagram.com/kerstinmariia</v>
      </c>
      <c r="C3742" s="16"/>
      <c r="D3742" s="15" t="s">
        <v>446</v>
      </c>
      <c r="E3742" s="11" t="str">
        <f ca="1">IF(AND(J3742&lt;&gt;"", O3742&lt;&gt;"", TODAY() &gt; O3742, N3742=""), "포스팅 지연",
IF(N3742&lt;&gt;"", "포스팅 완료",
IF(M3742=TRUE, "시술 완료",
IF(L3742=TRUE, "콘텐츠 가이드 전송",
IF(NOT(ISBLANK(J3742)), "예약 확정",
IF(I3742=TRUE, "구글폼 회신",
IF(H3742=TRUE, "구글폼 전송",
IF(G3742=TRUE, "거절",
IF(F3742=TRUE, "회신 수신",
"태핑 완료 회신대기")))))
))))</f>
        <v>태핑 완료 회신대기</v>
      </c>
      <c r="F3742" s="13" t="b">
        <v>0</v>
      </c>
      <c r="G3742" s="13" t="b">
        <v>0</v>
      </c>
      <c r="H3742" s="13" t="b">
        <v>0</v>
      </c>
      <c r="I3742" s="13" t="b">
        <f>IF(COUNTIF([1]!Form_Responses1[[#All],[Instagram account
(ex. idenel_official - Do not put "@")]], LOWER(A3742)) &gt; 0, TRUE, FALSE)</f>
        <v>0</v>
      </c>
      <c r="J3742" s="14"/>
      <c r="K3742" s="11"/>
      <c r="L3742" s="13" t="b">
        <v>0</v>
      </c>
      <c r="M3742" s="13" t="b">
        <v>0</v>
      </c>
      <c r="N3742" s="11"/>
      <c r="O3742" s="12" t="str">
        <f>IF(ISBLANK(Table1[[#This Row],[예약일(확정)]]),"",Table1[[#This Row],[예약일(확정)]]+7)</f>
        <v/>
      </c>
      <c r="P3742" s="11"/>
      <c r="Q3742" s="11"/>
      <c r="R3742" s="11"/>
      <c r="S3742" s="11"/>
      <c r="T3742" s="11"/>
      <c r="U3742" s="10"/>
    </row>
    <row r="3743" spans="1:21" ht="17">
      <c r="A3743" s="27" t="s">
        <v>466</v>
      </c>
      <c r="B3743" s="26" t="str">
        <f>"https://www.instagram.com/"&amp;A3743</f>
        <v>https://www.instagram.com/ividntt</v>
      </c>
      <c r="C3743" s="25"/>
      <c r="D3743" s="24" t="s">
        <v>446</v>
      </c>
      <c r="E3743" s="20" t="str">
        <f ca="1">IF(AND(J3743&lt;&gt;"", O3743&lt;&gt;"", TODAY() &gt; O3743, N3743=""), "포스팅 지연",
IF(N3743&lt;&gt;"", "포스팅 완료",
IF(M3743=TRUE, "시술 완료",
IF(L3743=TRUE, "콘텐츠 가이드 전송",
IF(NOT(ISBLANK(J3743)), "예약 확정",
IF(I3743=TRUE, "구글폼 회신",
IF(H3743=TRUE, "구글폼 전송",
IF(G3743=TRUE, "거절",
IF(F3743=TRUE, "회신 수신",
"태핑 완료 회신대기")))))
))))</f>
        <v>태핑 완료 회신대기</v>
      </c>
      <c r="F3743" s="22" t="b">
        <v>0</v>
      </c>
      <c r="G3743" s="22" t="b">
        <v>0</v>
      </c>
      <c r="H3743" s="22" t="b">
        <v>0</v>
      </c>
      <c r="I3743" s="22" t="b">
        <f>IF(COUNTIF([1]!Form_Responses1[[#All],[Instagram account
(ex. idenel_official - Do not put "@")]], LOWER(#REF!)) &gt; 0, TRUE, FALSE)</f>
        <v>0</v>
      </c>
      <c r="J3743" s="23"/>
      <c r="K3743" s="20"/>
      <c r="L3743" s="22" t="b">
        <v>0</v>
      </c>
      <c r="M3743" s="22" t="b">
        <v>0</v>
      </c>
      <c r="N3743" s="20"/>
      <c r="O3743" s="21" t="str">
        <f>IF(ISBLANK(Table1[[#This Row],[예약일(확정)]]),"",Table1[[#This Row],[예약일(확정)]]+7)</f>
        <v/>
      </c>
      <c r="P3743" s="20"/>
      <c r="Q3743" s="20"/>
      <c r="R3743" s="20"/>
      <c r="S3743" s="20"/>
      <c r="T3743" s="20"/>
      <c r="U3743" s="19"/>
    </row>
    <row r="3744" spans="1:21" ht="17">
      <c r="A3744" s="31" t="s">
        <v>465</v>
      </c>
      <c r="B3744" s="17" t="str">
        <f>"https://www.instagram.com/"&amp;A3744</f>
        <v>https://www.instagram.com/_sanroeder</v>
      </c>
      <c r="C3744" s="16"/>
      <c r="D3744" s="15" t="s">
        <v>446</v>
      </c>
      <c r="E3744" s="11" t="str">
        <f ca="1">IF(AND(J3744&lt;&gt;"", O3744&lt;&gt;"", TODAY() &gt; O3744, N3744=""), "포스팅 지연",
IF(N3744&lt;&gt;"", "포스팅 완료",
IF(M3744=TRUE, "시술 완료",
IF(L3744=TRUE, "콘텐츠 가이드 전송",
IF(NOT(ISBLANK(J3744)), "예약 확정",
IF(I3744=TRUE, "구글폼 회신",
IF(H3744=TRUE, "구글폼 전송",
IF(G3744=TRUE, "거절",
IF(F3744=TRUE, "회신 수신",
"태핑 완료 회신대기")))))
))))</f>
        <v>태핑 완료 회신대기</v>
      </c>
      <c r="F3744" s="13" t="b">
        <v>0</v>
      </c>
      <c r="G3744" s="13" t="b">
        <v>0</v>
      </c>
      <c r="H3744" s="13" t="b">
        <v>0</v>
      </c>
      <c r="I3744" s="13" t="b">
        <f>IF(COUNTIF([1]!Form_Responses1[[#All],[Instagram account
(ex. idenel_official - Do not put "@")]], LOWER(A3743)) &gt; 0, TRUE, FALSE)</f>
        <v>0</v>
      </c>
      <c r="J3744" s="14"/>
      <c r="K3744" s="11"/>
      <c r="L3744" s="13" t="b">
        <v>0</v>
      </c>
      <c r="M3744" s="13" t="b">
        <v>0</v>
      </c>
      <c r="N3744" s="11"/>
      <c r="O3744" s="12" t="str">
        <f>IF(ISBLANK(Table1[[#This Row],[예약일(확정)]]),"",Table1[[#This Row],[예약일(확정)]]+7)</f>
        <v/>
      </c>
      <c r="P3744" s="11"/>
      <c r="Q3744" s="11"/>
      <c r="R3744" s="11"/>
      <c r="S3744" s="11"/>
      <c r="T3744" s="11"/>
      <c r="U3744" s="10"/>
    </row>
    <row r="3745" spans="1:21" ht="17">
      <c r="A3745" s="27" t="s">
        <v>464</v>
      </c>
      <c r="B3745" s="26" t="str">
        <f>"https://www.instagram.com/"&amp;A3745</f>
        <v>https://www.instagram.com/_karina_sia_</v>
      </c>
      <c r="C3745" s="25"/>
      <c r="D3745" s="24" t="s">
        <v>446</v>
      </c>
      <c r="E3745" s="20" t="str">
        <f ca="1">IF(AND(J3745&lt;&gt;"", O3745&lt;&gt;"", TODAY() &gt; O3745, N3745=""), "포스팅 지연",
IF(N3745&lt;&gt;"", "포스팅 완료",
IF(M3745=TRUE, "시술 완료",
IF(L3745=TRUE, "콘텐츠 가이드 전송",
IF(NOT(ISBLANK(J3745)), "예약 확정",
IF(I3745=TRUE, "구글폼 회신",
IF(H3745=TRUE, "구글폼 전송",
IF(G3745=TRUE, "거절",
IF(F3745=TRUE, "회신 수신",
"태핑 완료 회신대기")))))
))))</f>
        <v>회신 수신</v>
      </c>
      <c r="F3745" s="22" t="b">
        <v>1</v>
      </c>
      <c r="G3745" s="22" t="b">
        <v>0</v>
      </c>
      <c r="H3745" s="22" t="b">
        <v>0</v>
      </c>
      <c r="I3745" s="22" t="b">
        <f>IF(COUNTIF([1]!Form_Responses1[[#All],[Instagram account
(ex. idenel_official - Do not put "@")]], LOWER(A3745)) &gt; 0, TRUE, FALSE)</f>
        <v>0</v>
      </c>
      <c r="J3745" s="23"/>
      <c r="K3745" s="20"/>
      <c r="L3745" s="22" t="b">
        <v>0</v>
      </c>
      <c r="M3745" s="22" t="b">
        <v>0</v>
      </c>
      <c r="N3745" s="20"/>
      <c r="O3745" s="21" t="str">
        <f>IF(ISBLANK(Table1[[#This Row],[예약일(확정)]]),"",Table1[[#This Row],[예약일(확정)]]+7)</f>
        <v/>
      </c>
      <c r="P3745" s="20"/>
      <c r="Q3745" s="20"/>
      <c r="R3745" s="20"/>
      <c r="S3745" s="20"/>
      <c r="T3745" s="20"/>
      <c r="U3745" s="19"/>
    </row>
    <row r="3746" spans="1:21" ht="17">
      <c r="A3746" s="18" t="s">
        <v>463</v>
      </c>
      <c r="B3746" s="17" t="str">
        <f>"https://www.instagram.com/"&amp;A3746</f>
        <v>https://www.instagram.com/yldemz</v>
      </c>
      <c r="C3746" s="16"/>
      <c r="D3746" s="15" t="s">
        <v>446</v>
      </c>
      <c r="E3746" s="11" t="str">
        <f ca="1">IF(AND(J3746&lt;&gt;"", O3746&lt;&gt;"", TODAY() &gt; O3746, N3746=""), "포스팅 지연",
IF(N3746&lt;&gt;"", "포스팅 완료",
IF(M3746=TRUE, "시술 완료",
IF(L3746=TRUE, "콘텐츠 가이드 전송",
IF(NOT(ISBLANK(J3746)), "예약 확정",
IF(I3746=TRUE, "구글폼 회신",
IF(H3746=TRUE, "구글폼 전송",
IF(G3746=TRUE, "거절",
IF(F3746=TRUE, "회신 수신",
"태핑 완료 회신대기")))))
))))</f>
        <v>태핑 완료 회신대기</v>
      </c>
      <c r="F3746" s="13" t="b">
        <v>0</v>
      </c>
      <c r="G3746" s="13" t="b">
        <v>0</v>
      </c>
      <c r="H3746" s="13" t="b">
        <v>0</v>
      </c>
      <c r="I3746" s="13" t="b">
        <f>IF(COUNTIF([1]!Form_Responses1[[#All],[Instagram account
(ex. idenel_official - Do not put "@")]], LOWER(A3746)) &gt; 0, TRUE, FALSE)</f>
        <v>0</v>
      </c>
      <c r="J3746" s="14"/>
      <c r="K3746" s="11"/>
      <c r="L3746" s="13" t="b">
        <v>0</v>
      </c>
      <c r="M3746" s="13" t="b">
        <v>0</v>
      </c>
      <c r="N3746" s="11"/>
      <c r="O3746" s="12" t="str">
        <f>IF(ISBLANK(Table1[[#This Row],[예약일(확정)]]),"",Table1[[#This Row],[예약일(확정)]]+7)</f>
        <v/>
      </c>
      <c r="P3746" s="11"/>
      <c r="Q3746" s="11"/>
      <c r="R3746" s="11"/>
      <c r="S3746" s="11"/>
      <c r="T3746" s="11"/>
      <c r="U3746" s="10"/>
    </row>
    <row r="3747" spans="1:21" ht="17">
      <c r="A3747" s="27" t="s">
        <v>462</v>
      </c>
      <c r="B3747" s="26" t="str">
        <f>"https://www.instagram.com/"&amp;A3747</f>
        <v>https://www.instagram.com/elenapark_s</v>
      </c>
      <c r="C3747" s="25"/>
      <c r="D3747" s="24" t="s">
        <v>446</v>
      </c>
      <c r="E3747" s="20" t="str">
        <f ca="1">IF(AND(J3747&lt;&gt;"", O3747&lt;&gt;"", TODAY() &gt; O3747, N3747=""), "포스팅 지연",
IF(N3747&lt;&gt;"", "포스팅 완료",
IF(M3747=TRUE, "시술 완료",
IF(L3747=TRUE, "콘텐츠 가이드 전송",
IF(NOT(ISBLANK(J3747)), "예약 확정",
IF(I3747=TRUE, "구글폼 회신",
IF(H3747=TRUE, "구글폼 전송",
IF(G3747=TRUE, "거절",
IF(F3747=TRUE, "회신 수신",
"태핑 완료 회신대기")))))
))))</f>
        <v>태핑 완료 회신대기</v>
      </c>
      <c r="F3747" s="22" t="b">
        <v>0</v>
      </c>
      <c r="G3747" s="22" t="b">
        <v>0</v>
      </c>
      <c r="H3747" s="22" t="b">
        <v>0</v>
      </c>
      <c r="I3747" s="22" t="b">
        <f>IF(COUNTIF([1]!Form_Responses1[[#All],[Instagram account
(ex. idenel_official - Do not put "@")]], LOWER(A3747)) &gt; 0, TRUE, FALSE)</f>
        <v>0</v>
      </c>
      <c r="J3747" s="23"/>
      <c r="K3747" s="20"/>
      <c r="L3747" s="22" t="b">
        <v>0</v>
      </c>
      <c r="M3747" s="22" t="b">
        <v>0</v>
      </c>
      <c r="N3747" s="20"/>
      <c r="O3747" s="21" t="str">
        <f>IF(ISBLANK(Table1[[#This Row],[예약일(확정)]]),"",Table1[[#This Row],[예약일(확정)]]+7)</f>
        <v/>
      </c>
      <c r="P3747" s="20"/>
      <c r="Q3747" s="20"/>
      <c r="R3747" s="20"/>
      <c r="S3747" s="20"/>
      <c r="T3747" s="20"/>
      <c r="U3747" s="19"/>
    </row>
    <row r="3748" spans="1:21" ht="17">
      <c r="A3748" s="18" t="s">
        <v>461</v>
      </c>
      <c r="B3748" s="17" t="str">
        <f>"https://www.instagram.com/"&amp;A3748</f>
        <v>https://www.instagram.com/verael_212</v>
      </c>
      <c r="C3748" s="16"/>
      <c r="D3748" s="15" t="s">
        <v>446</v>
      </c>
      <c r="E3748" s="11" t="str">
        <f ca="1">IF(AND(J3748&lt;&gt;"", O3748&lt;&gt;"", TODAY() &gt; O3748, N3748=""), "포스팅 지연",
IF(N3748&lt;&gt;"", "포스팅 완료",
IF(M3748=TRUE, "시술 완료",
IF(L3748=TRUE, "콘텐츠 가이드 전송",
IF(NOT(ISBLANK(J3748)), "예약 확정",
IF(I3748=TRUE, "구글폼 회신",
IF(H3748=TRUE, "구글폼 전송",
IF(G3748=TRUE, "거절",
IF(F3748=TRUE, "회신 수신",
"태핑 완료 회신대기")))))
))))</f>
        <v>태핑 완료 회신대기</v>
      </c>
      <c r="F3748" s="13" t="b">
        <v>0</v>
      </c>
      <c r="G3748" s="13" t="b">
        <v>0</v>
      </c>
      <c r="H3748" s="13" t="b">
        <v>0</v>
      </c>
      <c r="I3748" s="13" t="b">
        <f>IF(COUNTIF([1]!Form_Responses1[[#All],[Instagram account
(ex. idenel_official - Do not put "@")]], LOWER(A3748)) &gt; 0, TRUE, FALSE)</f>
        <v>0</v>
      </c>
      <c r="J3748" s="14"/>
      <c r="K3748" s="11"/>
      <c r="L3748" s="13" t="b">
        <v>0</v>
      </c>
      <c r="M3748" s="13" t="b">
        <v>0</v>
      </c>
      <c r="N3748" s="11"/>
      <c r="O3748" s="12" t="str">
        <f>IF(ISBLANK(Table1[[#This Row],[예약일(확정)]]),"",Table1[[#This Row],[예약일(확정)]]+7)</f>
        <v/>
      </c>
      <c r="P3748" s="11"/>
      <c r="Q3748" s="11"/>
      <c r="R3748" s="11"/>
      <c r="S3748" s="11"/>
      <c r="T3748" s="11"/>
      <c r="U3748" s="10"/>
    </row>
    <row r="3749" spans="1:21" ht="17">
      <c r="A3749" s="27" t="s">
        <v>460</v>
      </c>
      <c r="B3749" s="26" t="str">
        <f>"https://www.instagram.com/"&amp;A3749</f>
        <v>https://www.instagram.com/astel_giorgia</v>
      </c>
      <c r="C3749" s="25"/>
      <c r="D3749" s="24" t="s">
        <v>446</v>
      </c>
      <c r="E3749" s="20" t="str">
        <f ca="1">IF(AND(J3749&lt;&gt;"", O3749&lt;&gt;"", TODAY() &gt; O3749, N3749=""), "포스팅 지연",
IF(N3749&lt;&gt;"", "포스팅 완료",
IF(M3749=TRUE, "시술 완료",
IF(L3749=TRUE, "콘텐츠 가이드 전송",
IF(NOT(ISBLANK(J3749)), "예약 확정",
IF(I3749=TRUE, "구글폼 회신",
IF(H3749=TRUE, "구글폼 전송",
IF(G3749=TRUE, "거절",
IF(F3749=TRUE, "회신 수신",
"태핑 완료 회신대기")))))
))))</f>
        <v>태핑 완료 회신대기</v>
      </c>
      <c r="F3749" s="22" t="b">
        <v>0</v>
      </c>
      <c r="G3749" s="22" t="b">
        <v>0</v>
      </c>
      <c r="H3749" s="22" t="b">
        <v>0</v>
      </c>
      <c r="I3749" s="22" t="b">
        <f>IF(COUNTIF([1]!Form_Responses1[[#All],[Instagram account
(ex. idenel_official - Do not put "@")]], LOWER(A3749)) &gt; 0, TRUE, FALSE)</f>
        <v>0</v>
      </c>
      <c r="J3749" s="23"/>
      <c r="K3749" s="20"/>
      <c r="L3749" s="22" t="b">
        <v>0</v>
      </c>
      <c r="M3749" s="22" t="b">
        <v>0</v>
      </c>
      <c r="N3749" s="20"/>
      <c r="O3749" s="21" t="str">
        <f>IF(ISBLANK(Table1[[#This Row],[예약일(확정)]]),"",Table1[[#This Row],[예약일(확정)]]+7)</f>
        <v/>
      </c>
      <c r="P3749" s="20"/>
      <c r="Q3749" s="20"/>
      <c r="R3749" s="20"/>
      <c r="S3749" s="20"/>
      <c r="T3749" s="20"/>
      <c r="U3749" s="19"/>
    </row>
    <row r="3750" spans="1:21" ht="17">
      <c r="A3750" s="18" t="s">
        <v>459</v>
      </c>
      <c r="B3750" s="17" t="str">
        <f>"https://www.instagram.com/"&amp;A3750</f>
        <v>https://www.instagram.com/annybear</v>
      </c>
      <c r="C3750" s="16"/>
      <c r="D3750" s="15" t="s">
        <v>446</v>
      </c>
      <c r="E3750" s="11" t="str">
        <f ca="1">IF(AND(J3750&lt;&gt;"", O3750&lt;&gt;"", TODAY() &gt; O3750, N3750=""), "포스팅 지연",
IF(N3750&lt;&gt;"", "포스팅 완료",
IF(M3750=TRUE, "시술 완료",
IF(L3750=TRUE, "콘텐츠 가이드 전송",
IF(NOT(ISBLANK(J3750)), "예약 확정",
IF(I3750=TRUE, "구글폼 회신",
IF(H3750=TRUE, "구글폼 전송",
IF(G3750=TRUE, "거절",
IF(F3750=TRUE, "회신 수신",
"태핑 완료 회신대기")))))
))))</f>
        <v>태핑 완료 회신대기</v>
      </c>
      <c r="F3750" s="13" t="b">
        <v>0</v>
      </c>
      <c r="G3750" s="13" t="b">
        <v>0</v>
      </c>
      <c r="H3750" s="13" t="b">
        <v>0</v>
      </c>
      <c r="I3750" s="13" t="b">
        <f>IF(COUNTIF([1]!Form_Responses1[[#All],[Instagram account
(ex. idenel_official - Do not put "@")]], LOWER(A3750)) &gt; 0, TRUE, FALSE)</f>
        <v>0</v>
      </c>
      <c r="J3750" s="14"/>
      <c r="K3750" s="11"/>
      <c r="L3750" s="13" t="b">
        <v>0</v>
      </c>
      <c r="M3750" s="13" t="b">
        <v>0</v>
      </c>
      <c r="N3750" s="11"/>
      <c r="O3750" s="12" t="str">
        <f>IF(ISBLANK(Table1[[#This Row],[예약일(확정)]]),"",Table1[[#This Row],[예약일(확정)]]+7)</f>
        <v/>
      </c>
      <c r="P3750" s="11"/>
      <c r="Q3750" s="11"/>
      <c r="R3750" s="11"/>
      <c r="S3750" s="11"/>
      <c r="T3750" s="11"/>
      <c r="U3750" s="10"/>
    </row>
    <row r="3751" spans="1:21" ht="17">
      <c r="A3751" s="27" t="s">
        <v>458</v>
      </c>
      <c r="B3751" s="26" t="str">
        <f>"https://www.instagram.com/"&amp;A3751</f>
        <v>https://www.instagram.com/cezzaarraa</v>
      </c>
      <c r="C3751" s="25"/>
      <c r="D3751" s="24" t="s">
        <v>446</v>
      </c>
      <c r="E3751" s="20" t="str">
        <f ca="1">IF(AND(J3751&lt;&gt;"", O3751&lt;&gt;"", TODAY() &gt; O3751, N3751=""), "포스팅 지연",
IF(N3751&lt;&gt;"", "포스팅 완료",
IF(M3751=TRUE, "시술 완료",
IF(L3751=TRUE, "콘텐츠 가이드 전송",
IF(NOT(ISBLANK(J3751)), "예약 확정",
IF(I3751=TRUE, "구글폼 회신",
IF(H3751=TRUE, "구글폼 전송",
IF(G3751=TRUE, "거절",
IF(F3751=TRUE, "회신 수신",
"태핑 완료 회신대기")))))
))))</f>
        <v>태핑 완료 회신대기</v>
      </c>
      <c r="F3751" s="22" t="b">
        <v>0</v>
      </c>
      <c r="G3751" s="22" t="b">
        <v>0</v>
      </c>
      <c r="H3751" s="22" t="b">
        <v>0</v>
      </c>
      <c r="I3751" s="22" t="b">
        <f>IF(COUNTIF([1]!Form_Responses1[[#All],[Instagram account
(ex. idenel_official - Do not put "@")]], LOWER(A3751)) &gt; 0, TRUE, FALSE)</f>
        <v>0</v>
      </c>
      <c r="J3751" s="23"/>
      <c r="K3751" s="20"/>
      <c r="L3751" s="22" t="b">
        <v>0</v>
      </c>
      <c r="M3751" s="22" t="b">
        <v>0</v>
      </c>
      <c r="N3751" s="20"/>
      <c r="O3751" s="21" t="str">
        <f>IF(ISBLANK(Table1[[#This Row],[예약일(확정)]]),"",Table1[[#This Row],[예약일(확정)]]+7)</f>
        <v/>
      </c>
      <c r="P3751" s="20"/>
      <c r="Q3751" s="20"/>
      <c r="R3751" s="20"/>
      <c r="S3751" s="20"/>
      <c r="T3751" s="20"/>
      <c r="U3751" s="19"/>
    </row>
    <row r="3752" spans="1:21" ht="17">
      <c r="A3752" s="18" t="s">
        <v>457</v>
      </c>
      <c r="B3752" s="17" t="str">
        <f>"https://www.instagram.com/"&amp;A3752</f>
        <v>https://www.instagram.com/hikaberi</v>
      </c>
      <c r="C3752" s="16"/>
      <c r="D3752" s="15" t="s">
        <v>446</v>
      </c>
      <c r="E3752" s="11" t="str">
        <f ca="1">IF(AND(J3752&lt;&gt;"", O3752&lt;&gt;"", TODAY() &gt; O3752, N3752=""), "포스팅 지연",
IF(N3752&lt;&gt;"", "포스팅 완료",
IF(M3752=TRUE, "시술 완료",
IF(L3752=TRUE, "콘텐츠 가이드 전송",
IF(NOT(ISBLANK(J3752)), "예약 확정",
IF(I3752=TRUE, "구글폼 회신",
IF(H3752=TRUE, "구글폼 전송",
IF(G3752=TRUE, "거절",
IF(F3752=TRUE, "회신 수신",
"태핑 완료 회신대기")))))
))))</f>
        <v>태핑 완료 회신대기</v>
      </c>
      <c r="F3752" s="13" t="b">
        <v>0</v>
      </c>
      <c r="G3752" s="13" t="b">
        <v>0</v>
      </c>
      <c r="H3752" s="13" t="b">
        <v>0</v>
      </c>
      <c r="I3752" s="13" t="b">
        <f>IF(COUNTIF([1]!Form_Responses1[[#All],[Instagram account
(ex. idenel_official - Do not put "@")]], LOWER(A3752)) &gt; 0, TRUE, FALSE)</f>
        <v>0</v>
      </c>
      <c r="J3752" s="14"/>
      <c r="K3752" s="11"/>
      <c r="L3752" s="13" t="b">
        <v>0</v>
      </c>
      <c r="M3752" s="13" t="b">
        <v>0</v>
      </c>
      <c r="N3752" s="11"/>
      <c r="O3752" s="12" t="str">
        <f>IF(ISBLANK(Table1[[#This Row],[예약일(확정)]]),"",Table1[[#This Row],[예약일(확정)]]+7)</f>
        <v/>
      </c>
      <c r="P3752" s="11"/>
      <c r="Q3752" s="11"/>
      <c r="R3752" s="11"/>
      <c r="S3752" s="11"/>
      <c r="T3752" s="11"/>
      <c r="U3752" s="10"/>
    </row>
    <row r="3753" spans="1:21" ht="17">
      <c r="A3753" s="27" t="s">
        <v>456</v>
      </c>
      <c r="B3753" s="26" t="str">
        <f>"https://www.instagram.com/"&amp;A3753</f>
        <v>https://www.instagram.com/gizemzhungiel</v>
      </c>
      <c r="C3753" s="25"/>
      <c r="D3753" s="24" t="s">
        <v>446</v>
      </c>
      <c r="E3753" s="20" t="str">
        <f ca="1">IF(AND(J3753&lt;&gt;"", O3753&lt;&gt;"", TODAY() &gt; O3753, N3753=""), "포스팅 지연",
IF(N3753&lt;&gt;"", "포스팅 완료",
IF(M3753=TRUE, "시술 완료",
IF(L3753=TRUE, "콘텐츠 가이드 전송",
IF(NOT(ISBLANK(J3753)), "예약 확정",
IF(I3753=TRUE, "구글폼 회신",
IF(H3753=TRUE, "구글폼 전송",
IF(G3753=TRUE, "거절",
IF(F3753=TRUE, "회신 수신",
"태핑 완료 회신대기")))))
))))</f>
        <v>태핑 완료 회신대기</v>
      </c>
      <c r="F3753" s="22" t="b">
        <v>0</v>
      </c>
      <c r="G3753" s="22" t="b">
        <v>0</v>
      </c>
      <c r="H3753" s="22" t="b">
        <v>0</v>
      </c>
      <c r="I3753" s="22" t="b">
        <f>IF(COUNTIF([1]!Form_Responses1[[#All],[Instagram account
(ex. idenel_official - Do not put "@")]], LOWER(A3753)) &gt; 0, TRUE, FALSE)</f>
        <v>0</v>
      </c>
      <c r="J3753" s="23"/>
      <c r="K3753" s="20"/>
      <c r="L3753" s="22" t="b">
        <v>0</v>
      </c>
      <c r="M3753" s="22" t="b">
        <v>0</v>
      </c>
      <c r="N3753" s="20"/>
      <c r="O3753" s="21" t="str">
        <f>IF(ISBLANK(Table1[[#This Row],[예약일(확정)]]),"",Table1[[#This Row],[예약일(확정)]]+7)</f>
        <v/>
      </c>
      <c r="P3753" s="20"/>
      <c r="Q3753" s="20"/>
      <c r="R3753" s="20"/>
      <c r="S3753" s="20"/>
      <c r="T3753" s="20"/>
      <c r="U3753" s="19"/>
    </row>
    <row r="3754" spans="1:21" ht="17">
      <c r="A3754" s="18" t="s">
        <v>455</v>
      </c>
      <c r="B3754" s="17" t="str">
        <f>"https://www.instagram.com/"&amp;A3754</f>
        <v>https://www.instagram.com/cmooann</v>
      </c>
      <c r="C3754" s="16"/>
      <c r="D3754" s="15" t="s">
        <v>446</v>
      </c>
      <c r="E3754" s="11" t="str">
        <f ca="1">IF(AND(J3754&lt;&gt;"", O3754&lt;&gt;"", TODAY() &gt; O3754, N3754=""), "포스팅 지연",
IF(N3754&lt;&gt;"", "포스팅 완료",
IF(M3754=TRUE, "시술 완료",
IF(L3754=TRUE, "콘텐츠 가이드 전송",
IF(NOT(ISBLANK(J3754)), "예약 확정",
IF(I3754=TRUE, "구글폼 회신",
IF(H3754=TRUE, "구글폼 전송",
IF(G3754=TRUE, "거절",
IF(F3754=TRUE, "회신 수신",
"태핑 완료 회신대기")))))
))))</f>
        <v>태핑 완료 회신대기</v>
      </c>
      <c r="F3754" s="13" t="b">
        <v>0</v>
      </c>
      <c r="G3754" s="13" t="b">
        <v>0</v>
      </c>
      <c r="H3754" s="13" t="b">
        <v>0</v>
      </c>
      <c r="I3754" s="13" t="b">
        <f>IF(COUNTIF([1]!Form_Responses1[[#All],[Instagram account
(ex. idenel_official - Do not put "@")]], LOWER(A3754)) &gt; 0, TRUE, FALSE)</f>
        <v>0</v>
      </c>
      <c r="J3754" s="14"/>
      <c r="K3754" s="11"/>
      <c r="L3754" s="13" t="b">
        <v>0</v>
      </c>
      <c r="M3754" s="13" t="b">
        <v>0</v>
      </c>
      <c r="N3754" s="11"/>
      <c r="O3754" s="12" t="str">
        <f>IF(ISBLANK(Table1[[#This Row],[예약일(확정)]]),"",Table1[[#This Row],[예약일(확정)]]+7)</f>
        <v/>
      </c>
      <c r="P3754" s="11"/>
      <c r="Q3754" s="11"/>
      <c r="R3754" s="11"/>
      <c r="S3754" s="11"/>
      <c r="T3754" s="11"/>
      <c r="U3754" s="10"/>
    </row>
    <row r="3755" spans="1:21" ht="17">
      <c r="A3755" s="27" t="s">
        <v>454</v>
      </c>
      <c r="B3755" s="26" t="str">
        <f>"https://www.instagram.com/"&amp;A3755</f>
        <v>https://www.instagram.com/naturally.nani</v>
      </c>
      <c r="C3755" s="25"/>
      <c r="D3755" s="24" t="s">
        <v>446</v>
      </c>
      <c r="E3755" s="20" t="str">
        <f ca="1">IF(AND(J3755&lt;&gt;"", O3755&lt;&gt;"", TODAY() &gt; O3755, N3755=""), "포스팅 지연",
IF(N3755&lt;&gt;"", "포스팅 완료",
IF(M3755=TRUE, "시술 완료",
IF(L3755=TRUE, "콘텐츠 가이드 전송",
IF(NOT(ISBLANK(J3755)), "예약 확정",
IF(I3755=TRUE, "구글폼 회신",
IF(H3755=TRUE, "구글폼 전송",
IF(G3755=TRUE, "거절",
IF(F3755=TRUE, "회신 수신",
"태핑 완료 회신대기")))))
))))</f>
        <v>태핑 완료 회신대기</v>
      </c>
      <c r="F3755" s="22" t="b">
        <v>0</v>
      </c>
      <c r="G3755" s="22" t="b">
        <v>0</v>
      </c>
      <c r="H3755" s="22" t="b">
        <v>0</v>
      </c>
      <c r="I3755" s="22" t="b">
        <f>IF(COUNTIF([1]!Form_Responses1[[#All],[Instagram account
(ex. idenel_official - Do not put "@")]], LOWER(A3755)) &gt; 0, TRUE, FALSE)</f>
        <v>0</v>
      </c>
      <c r="J3755" s="23"/>
      <c r="K3755" s="20"/>
      <c r="L3755" s="22" t="b">
        <v>0</v>
      </c>
      <c r="M3755" s="22" t="b">
        <v>0</v>
      </c>
      <c r="N3755" s="20"/>
      <c r="O3755" s="21" t="str">
        <f>IF(ISBLANK(Table1[[#This Row],[예약일(확정)]]),"",Table1[[#This Row],[예약일(확정)]]+7)</f>
        <v/>
      </c>
      <c r="P3755" s="20"/>
      <c r="Q3755" s="20"/>
      <c r="R3755" s="20"/>
      <c r="S3755" s="20"/>
      <c r="T3755" s="20"/>
      <c r="U3755" s="19"/>
    </row>
    <row r="3756" spans="1:21" ht="17">
      <c r="A3756" s="18" t="s">
        <v>453</v>
      </c>
      <c r="B3756" s="17" t="str">
        <f>"https://www.instagram.com/"&amp;A3756</f>
        <v>https://www.instagram.com/ms.rissakaye</v>
      </c>
      <c r="C3756" s="16"/>
      <c r="D3756" s="15" t="s">
        <v>446</v>
      </c>
      <c r="E3756" s="11" t="str">
        <f ca="1">IF(AND(J3756&lt;&gt;"", O3756&lt;&gt;"", TODAY() &gt; O3756, N3756=""), "포스팅 지연",
IF(N3756&lt;&gt;"", "포스팅 완료",
IF(M3756=TRUE, "시술 완료",
IF(L3756=TRUE, "콘텐츠 가이드 전송",
IF(NOT(ISBLANK(J3756)), "예약 확정",
IF(I3756=TRUE, "구글폼 회신",
IF(H3756=TRUE, "구글폼 전송",
IF(G3756=TRUE, "거절",
IF(F3756=TRUE, "회신 수신",
"태핑 완료 회신대기")))))
))))</f>
        <v>구글폼 전송</v>
      </c>
      <c r="F3756" s="13" t="b">
        <v>1</v>
      </c>
      <c r="G3756" s="13" t="b">
        <v>0</v>
      </c>
      <c r="H3756" s="13" t="b">
        <v>1</v>
      </c>
      <c r="I3756" s="13" t="b">
        <f>IF(COUNTIF([1]!Form_Responses1[[#All],[Instagram account
(ex. idenel_official - Do not put "@")]], LOWER(A3756)) &gt; 0, TRUE, FALSE)</f>
        <v>0</v>
      </c>
      <c r="J3756" s="14"/>
      <c r="K3756" s="11"/>
      <c r="L3756" s="13" t="b">
        <v>0</v>
      </c>
      <c r="M3756" s="13" t="b">
        <v>0</v>
      </c>
      <c r="N3756" s="11"/>
      <c r="O3756" s="12" t="str">
        <f>IF(ISBLANK(Table1[[#This Row],[예약일(확정)]]),"",Table1[[#This Row],[예약일(확정)]]+7)</f>
        <v/>
      </c>
      <c r="P3756" s="11"/>
      <c r="Q3756" s="11"/>
      <c r="R3756" s="11"/>
      <c r="S3756" s="11"/>
      <c r="T3756" s="11"/>
      <c r="U3756" s="10"/>
    </row>
    <row r="3757" spans="1:21" ht="17">
      <c r="A3757" s="27" t="s">
        <v>452</v>
      </c>
      <c r="B3757" s="26" t="str">
        <f>"https://www.instagram.com/"&amp;A3757</f>
        <v>https://www.instagram.com/aliciacho</v>
      </c>
      <c r="C3757" s="25"/>
      <c r="D3757" s="24" t="s">
        <v>446</v>
      </c>
      <c r="E3757" s="20" t="str">
        <f ca="1">IF(AND(J3757&lt;&gt;"", O3757&lt;&gt;"", TODAY() &gt; O3757, N3757=""), "포스팅 지연",
IF(N3757&lt;&gt;"", "포스팅 완료",
IF(M3757=TRUE, "시술 완료",
IF(L3757=TRUE, "콘텐츠 가이드 전송",
IF(NOT(ISBLANK(J3757)), "예약 확정",
IF(I3757=TRUE, "구글폼 회신",
IF(H3757=TRUE, "구글폼 전송",
IF(G3757=TRUE, "거절",
IF(F3757=TRUE, "회신 수신",
"태핑 완료 회신대기")))))
))))</f>
        <v>회신 수신</v>
      </c>
      <c r="F3757" s="22" t="b">
        <v>1</v>
      </c>
      <c r="G3757" s="22" t="b">
        <v>0</v>
      </c>
      <c r="H3757" s="22" t="b">
        <v>0</v>
      </c>
      <c r="I3757" s="22" t="b">
        <f>IF(COUNTIF([1]!Form_Responses1[[#All],[Instagram account
(ex. idenel_official - Do not put "@")]], LOWER(A3757)) &gt; 0, TRUE, FALSE)</f>
        <v>0</v>
      </c>
      <c r="J3757" s="23"/>
      <c r="K3757" s="20"/>
      <c r="L3757" s="22" t="b">
        <v>0</v>
      </c>
      <c r="M3757" s="22" t="b">
        <v>0</v>
      </c>
      <c r="N3757" s="20"/>
      <c r="O3757" s="21" t="str">
        <f>IF(ISBLANK(Table1[[#This Row],[예약일(확정)]]),"",Table1[[#This Row],[예약일(확정)]]+7)</f>
        <v/>
      </c>
      <c r="P3757" s="20"/>
      <c r="Q3757" s="20"/>
      <c r="R3757" s="20"/>
      <c r="S3757" s="20"/>
      <c r="T3757" s="20"/>
      <c r="U3757" s="19"/>
    </row>
    <row r="3758" spans="1:21" ht="17">
      <c r="A3758" s="18" t="s">
        <v>451</v>
      </c>
      <c r="B3758" s="17" t="str">
        <f>"https://www.instagram.com/"&amp;A3758</f>
        <v>https://www.instagram.com/xjuliamii</v>
      </c>
      <c r="C3758" s="16"/>
      <c r="D3758" s="15" t="s">
        <v>446</v>
      </c>
      <c r="E3758" s="11" t="str">
        <f ca="1">IF(AND(J3758&lt;&gt;"", O3758&lt;&gt;"", TODAY() &gt; O3758, N3758=""), "포스팅 지연",
IF(N3758&lt;&gt;"", "포스팅 완료",
IF(M3758=TRUE, "시술 완료",
IF(L3758=TRUE, "콘텐츠 가이드 전송",
IF(NOT(ISBLANK(J3758)), "예약 확정",
IF(I3758=TRUE, "구글폼 회신",
IF(H3758=TRUE, "구글폼 전송",
IF(G3758=TRUE, "거절",
IF(F3758=TRUE, "회신 수신",
"태핑 완료 회신대기")))))
))))</f>
        <v>태핑 완료 회신대기</v>
      </c>
      <c r="F3758" s="13" t="b">
        <v>0</v>
      </c>
      <c r="G3758" s="13" t="b">
        <v>0</v>
      </c>
      <c r="H3758" s="13" t="b">
        <v>0</v>
      </c>
      <c r="I3758" s="13" t="b">
        <f>IF(COUNTIF([1]!Form_Responses1[[#All],[Instagram account
(ex. idenel_official - Do not put "@")]], LOWER(A3758)) &gt; 0, TRUE, FALSE)</f>
        <v>0</v>
      </c>
      <c r="J3758" s="14"/>
      <c r="K3758" s="11"/>
      <c r="L3758" s="13" t="b">
        <v>0</v>
      </c>
      <c r="M3758" s="13" t="b">
        <v>0</v>
      </c>
      <c r="N3758" s="11"/>
      <c r="O3758" s="12" t="str">
        <f>IF(ISBLANK(Table1[[#This Row],[예약일(확정)]]),"",Table1[[#This Row],[예약일(확정)]]+7)</f>
        <v/>
      </c>
      <c r="P3758" s="11"/>
      <c r="Q3758" s="11"/>
      <c r="R3758" s="11"/>
      <c r="S3758" s="11"/>
      <c r="T3758" s="11"/>
      <c r="U3758" s="10"/>
    </row>
    <row r="3759" spans="1:21" ht="17">
      <c r="A3759" s="32" t="s">
        <v>450</v>
      </c>
      <c r="B3759" s="26" t="str">
        <f>"https://www.instagram.com/"&amp;A3759</f>
        <v>https://www.instagram.com/ythebird</v>
      </c>
      <c r="C3759" s="25"/>
      <c r="D3759" s="24" t="s">
        <v>446</v>
      </c>
      <c r="E3759" s="20" t="str">
        <f ca="1">IF(AND(J3759&lt;&gt;"", O3759&lt;&gt;"", TODAY() &gt; O3759, N3759=""), "포스팅 지연",
IF(N3759&lt;&gt;"", "포스팅 완료",
IF(M3759=TRUE, "시술 완료",
IF(L3759=TRUE, "콘텐츠 가이드 전송",
IF(NOT(ISBLANK(J3759)), "예약 확정",
IF(I3759=TRUE, "구글폼 회신",
IF(H3759=TRUE, "구글폼 전송",
IF(G3759=TRUE, "거절",
IF(F3759=TRUE, "회신 수신",
"태핑 완료 회신대기")))))
))))</f>
        <v>태핑 완료 회신대기</v>
      </c>
      <c r="F3759" s="22" t="b">
        <v>0</v>
      </c>
      <c r="G3759" s="22" t="b">
        <v>0</v>
      </c>
      <c r="H3759" s="22" t="b">
        <v>0</v>
      </c>
      <c r="I3759" s="22" t="b">
        <f>IF(COUNTIF([1]!Form_Responses1[[#All],[Instagram account
(ex. idenel_official - Do not put "@")]], LOWER(A3759)) &gt; 0, TRUE, FALSE)</f>
        <v>0</v>
      </c>
      <c r="J3759" s="23"/>
      <c r="K3759" s="20"/>
      <c r="L3759" s="22" t="b">
        <v>0</v>
      </c>
      <c r="M3759" s="22" t="b">
        <v>0</v>
      </c>
      <c r="N3759" s="20"/>
      <c r="O3759" s="21" t="str">
        <f>IF(ISBLANK(Table1[[#This Row],[예약일(확정)]]),"",Table1[[#This Row],[예약일(확정)]]+7)</f>
        <v/>
      </c>
      <c r="P3759" s="20"/>
      <c r="Q3759" s="20"/>
      <c r="R3759" s="20"/>
      <c r="S3759" s="20"/>
      <c r="T3759" s="20"/>
      <c r="U3759" s="19"/>
    </row>
    <row r="3760" spans="1:21" ht="17">
      <c r="A3760" s="18" t="s">
        <v>449</v>
      </c>
      <c r="B3760" s="17" t="str">
        <f>"https://www.instagram.com/"&amp;A3760</f>
        <v>https://www.instagram.com/_juniorroyal_</v>
      </c>
      <c r="C3760" s="16"/>
      <c r="D3760" s="15" t="s">
        <v>446</v>
      </c>
      <c r="E3760" s="11" t="str">
        <f ca="1">IF(AND(J3760&lt;&gt;"", O3760&lt;&gt;"", TODAY() &gt; O3760, N3760=""), "포스팅 지연",
IF(N3760&lt;&gt;"", "포스팅 완료",
IF(M3760=TRUE, "시술 완료",
IF(L3760=TRUE, "콘텐츠 가이드 전송",
IF(NOT(ISBLANK(J3760)), "예약 확정",
IF(I3760=TRUE, "구글폼 회신",
IF(H3760=TRUE, "구글폼 전송",
IF(G3760=TRUE, "거절",
IF(F3760=TRUE, "회신 수신",
"태핑 완료 회신대기")))))
))))</f>
        <v>태핑 완료 회신대기</v>
      </c>
      <c r="F3760" s="13" t="b">
        <v>0</v>
      </c>
      <c r="G3760" s="13" t="b">
        <v>0</v>
      </c>
      <c r="H3760" s="13" t="b">
        <v>0</v>
      </c>
      <c r="I3760" s="13" t="b">
        <f>IF(COUNTIF([1]!Form_Responses1[[#All],[Instagram account
(ex. idenel_official - Do not put "@")]], LOWER(A3760)) &gt; 0, TRUE, FALSE)</f>
        <v>0</v>
      </c>
      <c r="J3760" s="14"/>
      <c r="K3760" s="11"/>
      <c r="L3760" s="13" t="b">
        <v>0</v>
      </c>
      <c r="M3760" s="13" t="b">
        <v>0</v>
      </c>
      <c r="N3760" s="11"/>
      <c r="O3760" s="12" t="str">
        <f>IF(ISBLANK(Table1[[#This Row],[예약일(확정)]]),"",Table1[[#This Row],[예약일(확정)]]+7)</f>
        <v/>
      </c>
      <c r="P3760" s="11"/>
      <c r="Q3760" s="11"/>
      <c r="R3760" s="11"/>
      <c r="S3760" s="11"/>
      <c r="T3760" s="11"/>
      <c r="U3760" s="10"/>
    </row>
    <row r="3761" spans="1:21" ht="17">
      <c r="A3761" s="27" t="s">
        <v>345</v>
      </c>
      <c r="B3761" s="26" t="str">
        <f>"https://www.instagram.com/"&amp;A3761</f>
        <v>https://www.instagram.com/lmnopq__tuvwxy</v>
      </c>
      <c r="C3761" s="25"/>
      <c r="D3761" s="24" t="s">
        <v>446</v>
      </c>
      <c r="E3761" s="20" t="str">
        <f ca="1">IF(AND(J3761&lt;&gt;"", O3761&lt;&gt;"", TODAY() &gt; O3761, N3761=""), "포스팅 지연",
IF(N3761&lt;&gt;"", "포스팅 완료",
IF(M3761=TRUE, "시술 완료",
IF(L3761=TRUE, "콘텐츠 가이드 전송",
IF(NOT(ISBLANK(J3761)), "예약 확정",
IF(I3761=TRUE, "구글폼 회신",
IF(H3761=TRUE, "구글폼 전송",
IF(G3761=TRUE, "거절",
IF(F3761=TRUE, "회신 수신",
"태핑 완료 회신대기")))))
))))</f>
        <v>태핑 완료 회신대기</v>
      </c>
      <c r="F3761" s="22" t="b">
        <v>0</v>
      </c>
      <c r="G3761" s="22" t="b">
        <v>0</v>
      </c>
      <c r="H3761" s="22" t="b">
        <v>0</v>
      </c>
      <c r="I3761" s="22" t="b">
        <f>IF(COUNTIF([1]!Form_Responses1[[#All],[Instagram account
(ex. idenel_official - Do not put "@")]], LOWER(A3761)) &gt; 0, TRUE, FALSE)</f>
        <v>0</v>
      </c>
      <c r="J3761" s="23"/>
      <c r="K3761" s="20"/>
      <c r="L3761" s="22" t="b">
        <v>0</v>
      </c>
      <c r="M3761" s="22" t="b">
        <v>0</v>
      </c>
      <c r="N3761" s="20"/>
      <c r="O3761" s="21" t="str">
        <f>IF(ISBLANK(Table1[[#This Row],[예약일(확정)]]),"",Table1[[#This Row],[예약일(확정)]]+7)</f>
        <v/>
      </c>
      <c r="P3761" s="20"/>
      <c r="Q3761" s="20"/>
      <c r="R3761" s="20"/>
      <c r="S3761" s="20"/>
      <c r="T3761" s="20"/>
      <c r="U3761" s="19"/>
    </row>
    <row r="3762" spans="1:21" ht="17">
      <c r="A3762" s="18" t="s">
        <v>448</v>
      </c>
      <c r="B3762" s="17" t="str">
        <f>"https://www.instagram.com/"&amp;A3762</f>
        <v>https://www.instagram.com/angiecaj_h</v>
      </c>
      <c r="C3762" s="16"/>
      <c r="D3762" s="15" t="s">
        <v>446</v>
      </c>
      <c r="E3762" s="11" t="str">
        <f ca="1">IF(AND(J3762&lt;&gt;"", O3762&lt;&gt;"", TODAY() &gt; O3762, N3762=""), "포스팅 지연",
IF(N3762&lt;&gt;"", "포스팅 완료",
IF(M3762=TRUE, "시술 완료",
IF(L3762=TRUE, "콘텐츠 가이드 전송",
IF(NOT(ISBLANK(J3762)), "예약 확정",
IF(I3762=TRUE, "구글폼 회신",
IF(H3762=TRUE, "구글폼 전송",
IF(G3762=TRUE, "거절",
IF(F3762=TRUE, "회신 수신",
"태핑 완료 회신대기")))))
))))</f>
        <v>태핑 완료 회신대기</v>
      </c>
      <c r="F3762" s="13" t="b">
        <v>0</v>
      </c>
      <c r="G3762" s="13" t="b">
        <v>0</v>
      </c>
      <c r="H3762" s="13" t="b">
        <v>0</v>
      </c>
      <c r="I3762" s="13" t="b">
        <f>IF(COUNTIF([1]!Form_Responses1[[#All],[Instagram account
(ex. idenel_official - Do not put "@")]], LOWER(A3762)) &gt; 0, TRUE, FALSE)</f>
        <v>0</v>
      </c>
      <c r="J3762" s="14"/>
      <c r="K3762" s="11"/>
      <c r="L3762" s="13" t="b">
        <v>0</v>
      </c>
      <c r="M3762" s="13" t="b">
        <v>0</v>
      </c>
      <c r="N3762" s="11"/>
      <c r="O3762" s="12" t="str">
        <f>IF(ISBLANK(Table1[[#This Row],[예약일(확정)]]),"",Table1[[#This Row],[예약일(확정)]]+7)</f>
        <v/>
      </c>
      <c r="P3762" s="11"/>
      <c r="Q3762" s="11"/>
      <c r="R3762" s="11"/>
      <c r="S3762" s="11"/>
      <c r="T3762" s="11"/>
      <c r="U3762" s="10"/>
    </row>
    <row r="3763" spans="1:21" ht="17">
      <c r="A3763" s="27" t="s">
        <v>447</v>
      </c>
      <c r="B3763" s="26" t="str">
        <f>"https://www.instagram.com/"&amp;A3763</f>
        <v>https://www.instagram.com/lydiardgr</v>
      </c>
      <c r="C3763" s="25"/>
      <c r="D3763" s="24" t="s">
        <v>446</v>
      </c>
      <c r="E3763" s="20" t="str">
        <f ca="1">IF(AND(J3763&lt;&gt;"", O3763&lt;&gt;"", TODAY() &gt; O3763, N3763=""), "포스팅 지연",
IF(N3763&lt;&gt;"", "포스팅 완료",
IF(M3763=TRUE, "시술 완료",
IF(L3763=TRUE, "콘텐츠 가이드 전송",
IF(NOT(ISBLANK(J3763)), "예약 확정",
IF(I3763=TRUE, "구글폼 회신",
IF(H3763=TRUE, "구글폼 전송",
IF(G3763=TRUE, "거절",
IF(F3763=TRUE, "회신 수신",
"태핑 완료 회신대기")))))
))))</f>
        <v>태핑 완료 회신대기</v>
      </c>
      <c r="F3763" s="22" t="b">
        <v>0</v>
      </c>
      <c r="G3763" s="22" t="b">
        <v>0</v>
      </c>
      <c r="H3763" s="22" t="b">
        <v>0</v>
      </c>
      <c r="I3763" s="22" t="b">
        <f>IF(COUNTIF([1]!Form_Responses1[[#All],[Instagram account
(ex. idenel_official - Do not put "@")]], LOWER(A3763)) &gt; 0, TRUE, FALSE)</f>
        <v>0</v>
      </c>
      <c r="J3763" s="23"/>
      <c r="K3763" s="20"/>
      <c r="L3763" s="22" t="b">
        <v>0</v>
      </c>
      <c r="M3763" s="22" t="b">
        <v>0</v>
      </c>
      <c r="N3763" s="20"/>
      <c r="O3763" s="21" t="str">
        <f>IF(ISBLANK(Table1[[#This Row],[예약일(확정)]]),"",Table1[[#This Row],[예약일(확정)]]+7)</f>
        <v/>
      </c>
      <c r="P3763" s="20"/>
      <c r="Q3763" s="20"/>
      <c r="R3763" s="20"/>
      <c r="S3763" s="20"/>
      <c r="T3763" s="20"/>
      <c r="U3763" s="19"/>
    </row>
    <row r="3764" spans="1:21" ht="17">
      <c r="A3764" s="18" t="s">
        <v>445</v>
      </c>
      <c r="B3764" s="17" t="str">
        <f>"https://www.instagram.com/"&amp;A3764</f>
        <v>https://www.instagram.com/enchantresshaii</v>
      </c>
      <c r="C3764" s="16"/>
      <c r="D3764" s="15" t="s">
        <v>414</v>
      </c>
      <c r="E3764" s="11" t="str">
        <f ca="1">IF(AND(J3764&lt;&gt;"", O3764&lt;&gt;"", TODAY() &gt; O3764, N3764=""), "포스팅 지연",
IF(N3764&lt;&gt;"", "포스팅 완료",
IF(M3764=TRUE, "시술 완료",
IF(L3764=TRUE, "콘텐츠 가이드 전송",
IF(NOT(ISBLANK(J3764)), "예약 확정",
IF(I3764=TRUE, "구글폼 회신",
IF(H3764=TRUE, "구글폼 전송",
IF(G3764=TRUE, "거절",
IF(F3764=TRUE, "회신 수신",
"태핑 완료 회신대기")))))
))))</f>
        <v>구글폼 전송</v>
      </c>
      <c r="F3764" s="13" t="b">
        <v>1</v>
      </c>
      <c r="G3764" s="13" t="b">
        <v>0</v>
      </c>
      <c r="H3764" s="13" t="b">
        <v>1</v>
      </c>
      <c r="I3764" s="13" t="b">
        <f>IF(COUNTIF([1]!Form_Responses1[[#All],[Instagram account
(ex. idenel_official - Do not put "@")]], LOWER(A3764)) &gt; 0, TRUE, FALSE)</f>
        <v>0</v>
      </c>
      <c r="J3764" s="14"/>
      <c r="K3764" s="11"/>
      <c r="L3764" s="13" t="b">
        <v>0</v>
      </c>
      <c r="M3764" s="13" t="b">
        <v>0</v>
      </c>
      <c r="N3764" s="11"/>
      <c r="O3764" s="12" t="str">
        <f>IF(ISBLANK(Table1[[#This Row],[예약일(확정)]]),"",Table1[[#This Row],[예약일(확정)]]+7)</f>
        <v/>
      </c>
      <c r="P3764" s="11"/>
      <c r="Q3764" s="11"/>
      <c r="R3764" s="11"/>
      <c r="S3764" s="11"/>
      <c r="T3764" s="11"/>
      <c r="U3764" s="10"/>
    </row>
    <row r="3765" spans="1:21" ht="17">
      <c r="A3765" s="27" t="s">
        <v>444</v>
      </c>
      <c r="B3765" s="26" t="str">
        <f>"https://www.instagram.com/"&amp;A3765</f>
        <v>https://www.instagram.com/shinyeonseul02</v>
      </c>
      <c r="C3765" s="25"/>
      <c r="D3765" s="24" t="s">
        <v>414</v>
      </c>
      <c r="E3765" s="20" t="str">
        <f ca="1">IF(AND(J3765&lt;&gt;"", O3765&lt;&gt;"", TODAY() &gt; O3765, N3765=""), "포스팅 지연",
IF(N3765&lt;&gt;"", "포스팅 완료",
IF(M3765=TRUE, "시술 완료",
IF(L3765=TRUE, "콘텐츠 가이드 전송",
IF(NOT(ISBLANK(J3765)), "예약 확정",
IF(I3765=TRUE, "구글폼 회신",
IF(H3765=TRUE, "구글폼 전송",
IF(G3765=TRUE, "거절",
IF(F3765=TRUE, "회신 수신",
"태핑 완료 회신대기")))))
))))</f>
        <v>포스팅 지연</v>
      </c>
      <c r="F3765" s="22" t="b">
        <v>1</v>
      </c>
      <c r="G3765" s="22" t="b">
        <v>0</v>
      </c>
      <c r="H3765" s="22" t="b">
        <v>1</v>
      </c>
      <c r="I3765" s="22" t="b">
        <f>IF(COUNTIF([1]!Form_Responses1[[#All],[Instagram account
(ex. idenel_official - Do not put "@")]], LOWER(A3765)) &gt; 0, TRUE, FALSE)</f>
        <v>0</v>
      </c>
      <c r="J3765" s="23">
        <v>45910.708333333336</v>
      </c>
      <c r="K3765" s="20" t="s">
        <v>111</v>
      </c>
      <c r="L3765" s="22" t="b">
        <v>1</v>
      </c>
      <c r="M3765" s="22" t="b">
        <v>0</v>
      </c>
      <c r="N3765" s="20"/>
      <c r="O3765" s="21">
        <f>IF(ISBLANK(Table1[[#This Row],[예약일(확정)]]),"",Table1[[#This Row],[예약일(확정)]]+7)</f>
        <v>45917.708333333336</v>
      </c>
      <c r="P3765" s="20" t="s">
        <v>0</v>
      </c>
      <c r="Q3765" s="20"/>
      <c r="R3765" s="20"/>
      <c r="S3765" s="20"/>
      <c r="T3765" s="20"/>
      <c r="U3765" s="19"/>
    </row>
    <row r="3766" spans="1:21" ht="17">
      <c r="A3766" s="18" t="s">
        <v>443</v>
      </c>
      <c r="B3766" s="17" t="str">
        <f>"https://www.instagram.com/"&amp;A3766</f>
        <v>https://www.instagram.com/toriprk</v>
      </c>
      <c r="C3766" s="16"/>
      <c r="D3766" s="15" t="s">
        <v>414</v>
      </c>
      <c r="E3766" s="11" t="str">
        <f ca="1">IF(AND(J3766&lt;&gt;"", O3766&lt;&gt;"", TODAY() &gt; O3766, N3766=""), "포스팅 지연",
IF(N3766&lt;&gt;"", "포스팅 완료",
IF(M3766=TRUE, "시술 완료",
IF(L3766=TRUE, "콘텐츠 가이드 전송",
IF(NOT(ISBLANK(J3766)), "예약 확정",
IF(I3766=TRUE, "구글폼 회신",
IF(H3766=TRUE, "구글폼 전송",
IF(G3766=TRUE, "거절",
IF(F3766=TRUE, "회신 수신",
"태핑 완료 회신대기")))))
))))</f>
        <v>회신 수신</v>
      </c>
      <c r="F3766" s="13" t="b">
        <v>1</v>
      </c>
      <c r="G3766" s="13" t="b">
        <v>0</v>
      </c>
      <c r="H3766" s="13" t="b">
        <v>0</v>
      </c>
      <c r="I3766" s="13" t="b">
        <f>IF(COUNTIF([1]!Form_Responses1[[#All],[Instagram account
(ex. idenel_official - Do not put "@")]], LOWER(A3766)) &gt; 0, TRUE, FALSE)</f>
        <v>0</v>
      </c>
      <c r="J3766" s="14"/>
      <c r="K3766" s="11"/>
      <c r="L3766" s="13" t="b">
        <v>0</v>
      </c>
      <c r="M3766" s="13" t="b">
        <v>0</v>
      </c>
      <c r="N3766" s="11"/>
      <c r="O3766" s="12" t="str">
        <f>IF(ISBLANK(Table1[[#This Row],[예약일(확정)]]),"",Table1[[#This Row],[예약일(확정)]]+7)</f>
        <v/>
      </c>
      <c r="P3766" s="11"/>
      <c r="Q3766" s="11"/>
      <c r="R3766" s="11"/>
      <c r="S3766" s="11"/>
      <c r="T3766" s="11"/>
      <c r="U3766" s="10"/>
    </row>
    <row r="3767" spans="1:21" ht="17">
      <c r="A3767" s="27" t="s">
        <v>442</v>
      </c>
      <c r="B3767" s="26" t="str">
        <f>"https://www.instagram.com/"&amp;A3767</f>
        <v>https://www.instagram.com/sh.official_jk</v>
      </c>
      <c r="C3767" s="25"/>
      <c r="D3767" s="24" t="s">
        <v>414</v>
      </c>
      <c r="E3767" s="20" t="str">
        <f ca="1">IF(AND(J3767&lt;&gt;"", O3767&lt;&gt;"", TODAY() &gt; O3767, N3767=""), "포스팅 지연",
IF(N3767&lt;&gt;"", "포스팅 완료",
IF(M3767=TRUE, "시술 완료",
IF(L3767=TRUE, "콘텐츠 가이드 전송",
IF(NOT(ISBLANK(J3767)), "예약 확정",
IF(I3767=TRUE, "구글폼 회신",
IF(H3767=TRUE, "구글폼 전송",
IF(G3767=TRUE, "거절",
IF(F3767=TRUE, "회신 수신",
"태핑 완료 회신대기")))))
))))</f>
        <v>태핑 완료 회신대기</v>
      </c>
      <c r="F3767" s="22" t="b">
        <v>0</v>
      </c>
      <c r="G3767" s="22" t="b">
        <v>0</v>
      </c>
      <c r="H3767" s="22" t="b">
        <v>0</v>
      </c>
      <c r="I3767" s="22" t="b">
        <f>IF(COUNTIF([1]!Form_Responses1[[#All],[Instagram account
(ex. idenel_official - Do not put "@")]], LOWER(A3767)) &gt; 0, TRUE, FALSE)</f>
        <v>0</v>
      </c>
      <c r="J3767" s="23"/>
      <c r="K3767" s="20"/>
      <c r="L3767" s="22" t="b">
        <v>0</v>
      </c>
      <c r="M3767" s="22" t="b">
        <v>0</v>
      </c>
      <c r="N3767" s="20"/>
      <c r="O3767" s="21" t="str">
        <f>IF(ISBLANK(Table1[[#This Row],[예약일(확정)]]),"",Table1[[#This Row],[예약일(확정)]]+7)</f>
        <v/>
      </c>
      <c r="P3767" s="20"/>
      <c r="Q3767" s="20"/>
      <c r="R3767" s="20"/>
      <c r="S3767" s="20"/>
      <c r="T3767" s="20"/>
      <c r="U3767" s="19"/>
    </row>
    <row r="3768" spans="1:21" ht="17">
      <c r="A3768" s="18" t="s">
        <v>441</v>
      </c>
      <c r="B3768" s="17" t="str">
        <f>"https://www.instagram.com/"&amp;A3768</f>
        <v>https://www.instagram.com/coreaconvale</v>
      </c>
      <c r="C3768" s="16"/>
      <c r="D3768" s="15" t="s">
        <v>414</v>
      </c>
      <c r="E3768" s="11" t="str">
        <f ca="1">IF(AND(J3768&lt;&gt;"", O3768&lt;&gt;"", TODAY() &gt; O3768, N3768=""), "포스팅 지연",
IF(N3768&lt;&gt;"", "포스팅 완료",
IF(M3768=TRUE, "시술 완료",
IF(L3768=TRUE, "콘텐츠 가이드 전송",
IF(NOT(ISBLANK(J3768)), "예약 확정",
IF(I3768=TRUE, "구글폼 회신",
IF(H3768=TRUE, "구글폼 전송",
IF(G3768=TRUE, "거절",
IF(F3768=TRUE, "회신 수신",
"태핑 완료 회신대기")))))
))))</f>
        <v>태핑 완료 회신대기</v>
      </c>
      <c r="F3768" s="13" t="b">
        <v>0</v>
      </c>
      <c r="G3768" s="13" t="b">
        <v>0</v>
      </c>
      <c r="H3768" s="13" t="b">
        <v>0</v>
      </c>
      <c r="I3768" s="13" t="b">
        <f>IF(COUNTIF([1]!Form_Responses1[[#All],[Instagram account
(ex. idenel_official - Do not put "@")]], LOWER(A3768)) &gt; 0, TRUE, FALSE)</f>
        <v>0</v>
      </c>
      <c r="J3768" s="14"/>
      <c r="K3768" s="11"/>
      <c r="L3768" s="13" t="b">
        <v>0</v>
      </c>
      <c r="M3768" s="13" t="b">
        <v>0</v>
      </c>
      <c r="N3768" s="11"/>
      <c r="O3768" s="12" t="str">
        <f>IF(ISBLANK(Table1[[#This Row],[예약일(확정)]]),"",Table1[[#This Row],[예약일(확정)]]+7)</f>
        <v/>
      </c>
      <c r="P3768" s="11"/>
      <c r="Q3768" s="11"/>
      <c r="R3768" s="11"/>
      <c r="S3768" s="11"/>
      <c r="T3768" s="11"/>
      <c r="U3768" s="10"/>
    </row>
    <row r="3769" spans="1:21" ht="17">
      <c r="A3769" s="27" t="s">
        <v>440</v>
      </c>
      <c r="B3769" s="26" t="str">
        <f>"https://www.instagram.com/"&amp;A3769</f>
        <v>https://www.instagram.com/alyona.weys</v>
      </c>
      <c r="C3769" s="25"/>
      <c r="D3769" s="24" t="s">
        <v>414</v>
      </c>
      <c r="E3769" s="20" t="str">
        <f ca="1">IF(AND(J3769&lt;&gt;"", O3769&lt;&gt;"", TODAY() &gt; O3769, N3769=""), "포스팅 지연",
IF(N3769&lt;&gt;"", "포스팅 완료",
IF(M3769=TRUE, "시술 완료",
IF(L3769=TRUE, "콘텐츠 가이드 전송",
IF(NOT(ISBLANK(J3769)), "예약 확정",
IF(I3769=TRUE, "구글폼 회신",
IF(H3769=TRUE, "구글폼 전송",
IF(G3769=TRUE, "거절",
IF(F3769=TRUE, "회신 수신",
"태핑 완료 회신대기")))))
))))</f>
        <v>태핑 완료 회신대기</v>
      </c>
      <c r="F3769" s="22" t="b">
        <v>0</v>
      </c>
      <c r="G3769" s="22" t="b">
        <v>0</v>
      </c>
      <c r="H3769" s="22" t="b">
        <v>0</v>
      </c>
      <c r="I3769" s="22" t="b">
        <f>IF(COUNTIF([1]!Form_Responses1[[#All],[Instagram account
(ex. idenel_official - Do not put "@")]], LOWER(A3769)) &gt; 0, TRUE, FALSE)</f>
        <v>0</v>
      </c>
      <c r="J3769" s="23"/>
      <c r="K3769" s="20"/>
      <c r="L3769" s="22" t="b">
        <v>0</v>
      </c>
      <c r="M3769" s="22" t="b">
        <v>0</v>
      </c>
      <c r="N3769" s="20"/>
      <c r="O3769" s="21" t="str">
        <f>IF(ISBLANK(Table1[[#This Row],[예약일(확정)]]),"",Table1[[#This Row],[예약일(확정)]]+7)</f>
        <v/>
      </c>
      <c r="P3769" s="20"/>
      <c r="Q3769" s="20"/>
      <c r="R3769" s="20"/>
      <c r="S3769" s="20"/>
      <c r="T3769" s="20"/>
      <c r="U3769" s="19"/>
    </row>
    <row r="3770" spans="1:21" ht="17">
      <c r="A3770" s="18" t="s">
        <v>439</v>
      </c>
      <c r="B3770" s="17" t="str">
        <f>"https://www.instagram.com/"&amp;A3770</f>
        <v>https://www.instagram.com/ameaflower</v>
      </c>
      <c r="C3770" s="16"/>
      <c r="D3770" s="15" t="s">
        <v>414</v>
      </c>
      <c r="E3770" s="11" t="str">
        <f ca="1">IF(AND(J3770&lt;&gt;"", O3770&lt;&gt;"", TODAY() &gt; O3770, N3770=""), "포스팅 지연",
IF(N3770&lt;&gt;"", "포스팅 완료",
IF(M3770=TRUE, "시술 완료",
IF(L3770=TRUE, "콘텐츠 가이드 전송",
IF(NOT(ISBLANK(J3770)), "예약 확정",
IF(I3770=TRUE, "구글폼 회신",
IF(H3770=TRUE, "구글폼 전송",
IF(G3770=TRUE, "거절",
IF(F3770=TRUE, "회신 수신",
"태핑 완료 회신대기")))))
))))</f>
        <v>태핑 완료 회신대기</v>
      </c>
      <c r="F3770" s="13" t="b">
        <v>0</v>
      </c>
      <c r="G3770" s="13" t="b">
        <v>0</v>
      </c>
      <c r="H3770" s="13" t="b">
        <v>0</v>
      </c>
      <c r="I3770" s="13" t="b">
        <f>IF(COUNTIF([1]!Form_Responses1[[#All],[Instagram account
(ex. idenel_official - Do not put "@")]], LOWER(A3770)) &gt; 0, TRUE, FALSE)</f>
        <v>0</v>
      </c>
      <c r="J3770" s="14"/>
      <c r="K3770" s="11"/>
      <c r="L3770" s="13" t="b">
        <v>0</v>
      </c>
      <c r="M3770" s="13" t="b">
        <v>0</v>
      </c>
      <c r="N3770" s="11"/>
      <c r="O3770" s="12" t="str">
        <f>IF(ISBLANK(Table1[[#This Row],[예약일(확정)]]),"",Table1[[#This Row],[예약일(확정)]]+7)</f>
        <v/>
      </c>
      <c r="P3770" s="11"/>
      <c r="Q3770" s="11"/>
      <c r="R3770" s="11"/>
      <c r="S3770" s="11"/>
      <c r="T3770" s="11"/>
      <c r="U3770" s="10"/>
    </row>
    <row r="3771" spans="1:21" ht="17">
      <c r="A3771" s="27" t="s">
        <v>438</v>
      </c>
      <c r="B3771" s="26" t="str">
        <f>"https://www.instagram.com/"&amp;A3771</f>
        <v>https://www.instagram.com/lbdsalma19</v>
      </c>
      <c r="C3771" s="25"/>
      <c r="D3771" s="24" t="s">
        <v>414</v>
      </c>
      <c r="E3771" s="20" t="str">
        <f ca="1">IF(AND(J3771&lt;&gt;"", O3771&lt;&gt;"", TODAY() &gt; O3771, N3771=""), "포스팅 지연",
IF(N3771&lt;&gt;"", "포스팅 완료",
IF(M3771=TRUE, "시술 완료",
IF(L3771=TRUE, "콘텐츠 가이드 전송",
IF(NOT(ISBLANK(J3771)), "예약 확정",
IF(I3771=TRUE, "구글폼 회신",
IF(H3771=TRUE, "구글폼 전송",
IF(G3771=TRUE, "거절",
IF(F3771=TRUE, "회신 수신",
"태핑 완료 회신대기")))))
))))</f>
        <v>태핑 완료 회신대기</v>
      </c>
      <c r="F3771" s="22" t="b">
        <v>0</v>
      </c>
      <c r="G3771" s="22" t="b">
        <v>0</v>
      </c>
      <c r="H3771" s="22" t="b">
        <v>0</v>
      </c>
      <c r="I3771" s="22" t="b">
        <f>IF(COUNTIF([1]!Form_Responses1[[#All],[Instagram account
(ex. idenel_official - Do not put "@")]], LOWER(A3771)) &gt; 0, TRUE, FALSE)</f>
        <v>0</v>
      </c>
      <c r="J3771" s="23"/>
      <c r="K3771" s="20"/>
      <c r="L3771" s="22" t="b">
        <v>0</v>
      </c>
      <c r="M3771" s="22" t="b">
        <v>0</v>
      </c>
      <c r="N3771" s="20"/>
      <c r="O3771" s="21" t="str">
        <f>IF(ISBLANK(Table1[[#This Row],[예약일(확정)]]),"",Table1[[#This Row],[예약일(확정)]]+7)</f>
        <v/>
      </c>
      <c r="P3771" s="20"/>
      <c r="Q3771" s="20"/>
      <c r="R3771" s="20"/>
      <c r="S3771" s="20"/>
      <c r="T3771" s="20"/>
      <c r="U3771" s="19"/>
    </row>
    <row r="3772" spans="1:21" ht="17">
      <c r="A3772" s="18" t="s">
        <v>437</v>
      </c>
      <c r="B3772" s="17" t="str">
        <f>"https://www.instagram.com/"&amp;A3772</f>
        <v>https://www.instagram.com/esra__shaheen</v>
      </c>
      <c r="C3772" s="16"/>
      <c r="D3772" s="15" t="s">
        <v>414</v>
      </c>
      <c r="E3772" s="11" t="str">
        <f ca="1">IF(AND(J3772&lt;&gt;"", O3772&lt;&gt;"", TODAY() &gt; O3772, N3772=""), "포스팅 지연",
IF(N3772&lt;&gt;"", "포스팅 완료",
IF(M3772=TRUE, "시술 완료",
IF(L3772=TRUE, "콘텐츠 가이드 전송",
IF(NOT(ISBLANK(J3772)), "예약 확정",
IF(I3772=TRUE, "구글폼 회신",
IF(H3772=TRUE, "구글폼 전송",
IF(G3772=TRUE, "거절",
IF(F3772=TRUE, "회신 수신",
"태핑 완료 회신대기")))))
))))</f>
        <v>회신 수신</v>
      </c>
      <c r="F3772" s="13" t="b">
        <v>1</v>
      </c>
      <c r="G3772" s="13" t="b">
        <v>0</v>
      </c>
      <c r="H3772" s="13" t="b">
        <v>0</v>
      </c>
      <c r="I3772" s="13" t="b">
        <f>IF(COUNTIF([1]!Form_Responses1[[#All],[Instagram account
(ex. idenel_official - Do not put "@")]], LOWER(A3772)) &gt; 0, TRUE, FALSE)</f>
        <v>0</v>
      </c>
      <c r="J3772" s="14"/>
      <c r="K3772" s="11"/>
      <c r="L3772" s="13" t="b">
        <v>0</v>
      </c>
      <c r="M3772" s="13" t="b">
        <v>0</v>
      </c>
      <c r="N3772" s="11"/>
      <c r="O3772" s="12" t="str">
        <f>IF(ISBLANK(Table1[[#This Row],[예약일(확정)]]),"",Table1[[#This Row],[예약일(확정)]]+7)</f>
        <v/>
      </c>
      <c r="P3772" s="11"/>
      <c r="Q3772" s="11"/>
      <c r="R3772" s="11"/>
      <c r="S3772" s="11"/>
      <c r="T3772" s="11"/>
      <c r="U3772" s="10"/>
    </row>
    <row r="3773" spans="1:21" ht="17">
      <c r="A3773" s="27" t="s">
        <v>436</v>
      </c>
      <c r="B3773" s="26" t="str">
        <f>"https://www.instagram.com/"&amp;A3773</f>
        <v>https://www.instagram.com/priya_bamnote_</v>
      </c>
      <c r="C3773" s="25"/>
      <c r="D3773" s="24" t="s">
        <v>414</v>
      </c>
      <c r="E3773" s="20" t="str">
        <f ca="1">IF(AND(J3773&lt;&gt;"", O3773&lt;&gt;"", TODAY() &gt; O3773, N3773=""), "포스팅 지연",
IF(N3773&lt;&gt;"", "포스팅 완료",
IF(M3773=TRUE, "시술 완료",
IF(L3773=TRUE, "콘텐츠 가이드 전송",
IF(NOT(ISBLANK(J3773)), "예약 확정",
IF(I3773=TRUE, "구글폼 회신",
IF(H3773=TRUE, "구글폼 전송",
IF(G3773=TRUE, "거절",
IF(F3773=TRUE, "회신 수신",
"태핑 완료 회신대기")))))
))))</f>
        <v>구글폼 전송</v>
      </c>
      <c r="F3773" s="22" t="b">
        <v>1</v>
      </c>
      <c r="G3773" s="22" t="b">
        <v>0</v>
      </c>
      <c r="H3773" s="22" t="b">
        <v>1</v>
      </c>
      <c r="I3773" s="22" t="b">
        <f>IF(COUNTIF([1]!Form_Responses1[[#All],[Instagram account
(ex. idenel_official - Do not put "@")]], LOWER(A3773)) &gt; 0, TRUE, FALSE)</f>
        <v>0</v>
      </c>
      <c r="J3773" s="23"/>
      <c r="K3773" s="20"/>
      <c r="L3773" s="22" t="b">
        <v>0</v>
      </c>
      <c r="M3773" s="22" t="b">
        <v>0</v>
      </c>
      <c r="N3773" s="20"/>
      <c r="O3773" s="21" t="str">
        <f>IF(ISBLANK(Table1[[#This Row],[예약일(확정)]]),"",Table1[[#This Row],[예약일(확정)]]+7)</f>
        <v/>
      </c>
      <c r="P3773" s="20"/>
      <c r="Q3773" s="20"/>
      <c r="R3773" s="20"/>
      <c r="S3773" s="20"/>
      <c r="T3773" s="20"/>
      <c r="U3773" s="19"/>
    </row>
    <row r="3774" spans="1:21" ht="17">
      <c r="A3774" s="18" t="s">
        <v>25</v>
      </c>
      <c r="B3774" s="17" t="str">
        <f>"https://www.instagram.com/"&amp;A3774</f>
        <v>https://www.instagram.com/emmytinan</v>
      </c>
      <c r="C3774" s="16"/>
      <c r="D3774" s="15" t="s">
        <v>414</v>
      </c>
      <c r="E3774" s="11" t="str">
        <f ca="1">IF(AND(J3774&lt;&gt;"", O3774&lt;&gt;"", TODAY() &gt; O3774, N3774=""), "포스팅 지연",
IF(N3774&lt;&gt;"", "포스팅 완료",
IF(M3774=TRUE, "시술 완료",
IF(L3774=TRUE, "콘텐츠 가이드 전송",
IF(NOT(ISBLANK(J3774)), "예약 확정",
IF(I3774=TRUE, "구글폼 회신",
IF(H3774=TRUE, "구글폼 전송",
IF(G3774=TRUE, "거절",
IF(F3774=TRUE, "회신 수신",
"태핑 완료 회신대기")))))
))))</f>
        <v>회신 수신</v>
      </c>
      <c r="F3774" s="13" t="b">
        <v>1</v>
      </c>
      <c r="G3774" s="13" t="b">
        <v>0</v>
      </c>
      <c r="H3774" s="13" t="b">
        <v>0</v>
      </c>
      <c r="I3774" s="13" t="b">
        <f>IF(COUNTIF([1]!Form_Responses1[[#All],[Instagram account
(ex. idenel_official - Do not put "@")]], LOWER(A3774)) &gt; 0, TRUE, FALSE)</f>
        <v>0</v>
      </c>
      <c r="J3774" s="14"/>
      <c r="K3774" s="11"/>
      <c r="L3774" s="13" t="b">
        <v>0</v>
      </c>
      <c r="M3774" s="13" t="b">
        <v>0</v>
      </c>
      <c r="N3774" s="11"/>
      <c r="O3774" s="12" t="str">
        <f>IF(ISBLANK(Table1[[#This Row],[예약일(확정)]]),"",Table1[[#This Row],[예약일(확정)]]+7)</f>
        <v/>
      </c>
      <c r="P3774" s="11"/>
      <c r="Q3774" s="11"/>
      <c r="R3774" s="11"/>
      <c r="S3774" s="11"/>
      <c r="T3774" s="11"/>
      <c r="U3774" s="10"/>
    </row>
    <row r="3775" spans="1:21" ht="17">
      <c r="A3775" s="27" t="s">
        <v>435</v>
      </c>
      <c r="B3775" s="26" t="str">
        <f>"https://www.instagram.com/"&amp;A3775</f>
        <v>https://www.instagram.com/vovcha_kim</v>
      </c>
      <c r="C3775" s="25"/>
      <c r="D3775" s="24" t="s">
        <v>414</v>
      </c>
      <c r="E3775" s="20" t="str">
        <f ca="1">IF(AND(J3775&lt;&gt;"", O3775&lt;&gt;"", TODAY() &gt; O3775, N3775=""), "포스팅 지연",
IF(N3775&lt;&gt;"", "포스팅 완료",
IF(M3775=TRUE, "시술 완료",
IF(L3775=TRUE, "콘텐츠 가이드 전송",
IF(NOT(ISBLANK(J3775)), "예약 확정",
IF(I3775=TRUE, "구글폼 회신",
IF(H3775=TRUE, "구글폼 전송",
IF(G3775=TRUE, "거절",
IF(F3775=TRUE, "회신 수신",
"태핑 완료 회신대기")))))
))))</f>
        <v>콘텐츠 가이드 전송</v>
      </c>
      <c r="F3775" s="22" t="b">
        <v>1</v>
      </c>
      <c r="G3775" s="22" t="b">
        <v>0</v>
      </c>
      <c r="H3775" s="22" t="b">
        <v>0</v>
      </c>
      <c r="I3775" s="22" t="b">
        <f>IF(COUNTIF([1]!Form_Responses1[[#All],[Instagram account
(ex. idenel_official - Do not put "@")]], LOWER(A3775)) &gt; 0, TRUE, FALSE)</f>
        <v>0</v>
      </c>
      <c r="J3775" s="23">
        <v>45920.479166666664</v>
      </c>
      <c r="K3775" s="20" t="s">
        <v>339</v>
      </c>
      <c r="L3775" s="22" t="b">
        <v>1</v>
      </c>
      <c r="M3775" s="22" t="b">
        <v>0</v>
      </c>
      <c r="N3775" s="20"/>
      <c r="O3775" s="21">
        <f>IF(ISBLANK(Table1[[#This Row],[예약일(확정)]]),"",Table1[[#This Row],[예약일(확정)]]+7)</f>
        <v>45927.479166666664</v>
      </c>
      <c r="P3775" s="20" t="s">
        <v>0</v>
      </c>
      <c r="Q3775" s="20"/>
      <c r="R3775" s="20"/>
      <c r="S3775" s="20"/>
      <c r="T3775" s="20"/>
      <c r="U3775" s="19"/>
    </row>
    <row r="3776" spans="1:21" ht="17">
      <c r="A3776" s="18" t="s">
        <v>434</v>
      </c>
      <c r="B3776" s="17" t="str">
        <f>"https://www.instagram.com/"&amp;A3776</f>
        <v>https://www.instagram.com/amanda.laquemanda</v>
      </c>
      <c r="C3776" s="16"/>
      <c r="D3776" s="15" t="s">
        <v>414</v>
      </c>
      <c r="E3776" s="11" t="str">
        <f ca="1">IF(AND(J3776&lt;&gt;"", O3776&lt;&gt;"", TODAY() &gt; O3776, N3776=""), "포스팅 지연",
IF(N3776&lt;&gt;"", "포스팅 완료",
IF(M3776=TRUE, "시술 완료",
IF(L3776=TRUE, "콘텐츠 가이드 전송",
IF(NOT(ISBLANK(J3776)), "예약 확정",
IF(I3776=TRUE, "구글폼 회신",
IF(H3776=TRUE, "구글폼 전송",
IF(G3776=TRUE, "거절",
IF(F3776=TRUE, "회신 수신",
"태핑 완료 회신대기")))))
))))</f>
        <v>태핑 완료 회신대기</v>
      </c>
      <c r="F3776" s="13" t="b">
        <v>0</v>
      </c>
      <c r="G3776" s="13" t="b">
        <v>0</v>
      </c>
      <c r="H3776" s="13" t="b">
        <v>0</v>
      </c>
      <c r="I3776" s="13" t="b">
        <f>IF(COUNTIF([1]!Form_Responses1[[#All],[Instagram account
(ex. idenel_official - Do not put "@")]], LOWER(A3776)) &gt; 0, TRUE, FALSE)</f>
        <v>0</v>
      </c>
      <c r="J3776" s="14"/>
      <c r="K3776" s="11"/>
      <c r="L3776" s="13" t="b">
        <v>0</v>
      </c>
      <c r="M3776" s="13" t="b">
        <v>0</v>
      </c>
      <c r="N3776" s="11"/>
      <c r="O3776" s="12" t="str">
        <f>IF(ISBLANK(Table1[[#This Row],[예약일(확정)]]),"",Table1[[#This Row],[예약일(확정)]]+7)</f>
        <v/>
      </c>
      <c r="P3776" s="11"/>
      <c r="Q3776" s="11"/>
      <c r="R3776" s="11"/>
      <c r="S3776" s="11"/>
      <c r="T3776" s="11"/>
      <c r="U3776" s="10"/>
    </row>
    <row r="3777" spans="1:21" ht="17">
      <c r="A3777" s="27" t="s">
        <v>433</v>
      </c>
      <c r="B3777" s="26" t="str">
        <f>"https://www.instagram.com/"&amp;A3777</f>
        <v>https://www.instagram.com/nikita_in_korea</v>
      </c>
      <c r="C3777" s="25"/>
      <c r="D3777" s="24" t="s">
        <v>414</v>
      </c>
      <c r="E3777" s="20" t="str">
        <f ca="1">IF(AND(J3777&lt;&gt;"", O3777&lt;&gt;"", TODAY() &gt; O3777, N3777=""), "포스팅 지연",
IF(N3777&lt;&gt;"", "포스팅 완료",
IF(M3777=TRUE, "시술 완료",
IF(L3777=TRUE, "콘텐츠 가이드 전송",
IF(NOT(ISBLANK(J3777)), "예약 확정",
IF(I3777=TRUE, "구글폼 회신",
IF(H3777=TRUE, "구글폼 전송",
IF(G3777=TRUE, "거절",
IF(F3777=TRUE, "회신 수신",
"태핑 완료 회신대기")))))
))))</f>
        <v>구글폼 전송</v>
      </c>
      <c r="F3777" s="22" t="b">
        <v>1</v>
      </c>
      <c r="G3777" s="22" t="b">
        <v>0</v>
      </c>
      <c r="H3777" s="22" t="b">
        <v>1</v>
      </c>
      <c r="I3777" s="22" t="b">
        <f>IF(COUNTIF([1]!Form_Responses1[[#All],[Instagram account
(ex. idenel_official - Do not put "@")]], LOWER(A3777)) &gt; 0, TRUE, FALSE)</f>
        <v>0</v>
      </c>
      <c r="J3777" s="23"/>
      <c r="K3777" s="20"/>
      <c r="L3777" s="22" t="b">
        <v>0</v>
      </c>
      <c r="M3777" s="22" t="b">
        <v>0</v>
      </c>
      <c r="N3777" s="20"/>
      <c r="O3777" s="21" t="str">
        <f>IF(ISBLANK(Table1[[#This Row],[예약일(확정)]]),"",Table1[[#This Row],[예약일(확정)]]+7)</f>
        <v/>
      </c>
      <c r="P3777" s="20"/>
      <c r="Q3777" s="20"/>
      <c r="R3777" s="20"/>
      <c r="S3777" s="20"/>
      <c r="T3777" s="20"/>
      <c r="U3777" s="19"/>
    </row>
    <row r="3778" spans="1:21" ht="17">
      <c r="A3778" s="18" t="s">
        <v>432</v>
      </c>
      <c r="B3778" s="17" t="str">
        <f>"https://www.instagram.com/"&amp;A3778</f>
        <v>https://www.instagram.com/alexahurka</v>
      </c>
      <c r="C3778" s="16"/>
      <c r="D3778" s="15" t="s">
        <v>414</v>
      </c>
      <c r="E3778" s="11" t="str">
        <f ca="1">IF(AND(J3778&lt;&gt;"", O3778&lt;&gt;"", TODAY() &gt; O3778, N3778=""), "포스팅 지연",
IF(N3778&lt;&gt;"", "포스팅 완료",
IF(M3778=TRUE, "시술 완료",
IF(L3778=TRUE, "콘텐츠 가이드 전송",
IF(NOT(ISBLANK(J3778)), "예약 확정",
IF(I3778=TRUE, "구글폼 회신",
IF(H3778=TRUE, "구글폼 전송",
IF(G3778=TRUE, "거절",
IF(F3778=TRUE, "회신 수신",
"태핑 완료 회신대기")))))
))))</f>
        <v>태핑 완료 회신대기</v>
      </c>
      <c r="F3778" s="13" t="b">
        <v>0</v>
      </c>
      <c r="G3778" s="13" t="b">
        <v>0</v>
      </c>
      <c r="H3778" s="13" t="b">
        <v>0</v>
      </c>
      <c r="I3778" s="13" t="b">
        <f>IF(COUNTIF([1]!Form_Responses1[[#All],[Instagram account
(ex. idenel_official - Do not put "@")]], LOWER(A3778)) &gt; 0, TRUE, FALSE)</f>
        <v>0</v>
      </c>
      <c r="J3778" s="14"/>
      <c r="K3778" s="11"/>
      <c r="L3778" s="13" t="b">
        <v>0</v>
      </c>
      <c r="M3778" s="13" t="b">
        <v>0</v>
      </c>
      <c r="N3778" s="11"/>
      <c r="O3778" s="12" t="str">
        <f>IF(ISBLANK(Table1[[#This Row],[예약일(확정)]]),"",Table1[[#This Row],[예약일(확정)]]+7)</f>
        <v/>
      </c>
      <c r="P3778" s="11"/>
      <c r="Q3778" s="11"/>
      <c r="R3778" s="11"/>
      <c r="S3778" s="11"/>
      <c r="T3778" s="11"/>
      <c r="U3778" s="10"/>
    </row>
    <row r="3779" spans="1:21" ht="17">
      <c r="A3779" s="27" t="s">
        <v>431</v>
      </c>
      <c r="B3779" s="26" t="str">
        <f>"https://www.instagram.com/"&amp;A3779</f>
        <v>https://www.instagram.com/lesyeoux</v>
      </c>
      <c r="C3779" s="25"/>
      <c r="D3779" s="24" t="s">
        <v>414</v>
      </c>
      <c r="E3779" s="20" t="str">
        <f ca="1">IF(AND(J3779&lt;&gt;"", O3779&lt;&gt;"", TODAY() &gt; O3779, N3779=""), "포스팅 지연",
IF(N3779&lt;&gt;"", "포스팅 완료",
IF(M3779=TRUE, "시술 완료",
IF(L3779=TRUE, "콘텐츠 가이드 전송",
IF(NOT(ISBLANK(J3779)), "예약 확정",
IF(I3779=TRUE, "구글폼 회신",
IF(H3779=TRUE, "구글폼 전송",
IF(G3779=TRUE, "거절",
IF(F3779=TRUE, "회신 수신",
"태핑 완료 회신대기")))))
))))</f>
        <v>콘텐츠 가이드 전송</v>
      </c>
      <c r="F3779" s="22" t="b">
        <v>1</v>
      </c>
      <c r="G3779" s="22" t="b">
        <v>0</v>
      </c>
      <c r="H3779" s="22" t="b">
        <v>1</v>
      </c>
      <c r="I3779" s="22" t="b">
        <f>IF(COUNTIF([1]!Form_Responses1[[#All],[Instagram account
(ex. idenel_official - Do not put "@")]], LOWER(A3779)) &gt; 0, TRUE, FALSE)</f>
        <v>0</v>
      </c>
      <c r="J3779" s="23">
        <v>45911.625</v>
      </c>
      <c r="K3779" s="20" t="s">
        <v>111</v>
      </c>
      <c r="L3779" s="22" t="b">
        <v>1</v>
      </c>
      <c r="M3779" s="22" t="b">
        <v>0</v>
      </c>
      <c r="N3779" s="20"/>
      <c r="O3779" s="21">
        <f>IF(ISBLANK(Table1[[#This Row],[예약일(확정)]]),"",Table1[[#This Row],[예약일(확정)]]+7)</f>
        <v>45918.625</v>
      </c>
      <c r="P3779" s="20" t="s">
        <v>0</v>
      </c>
      <c r="Q3779" s="20"/>
      <c r="R3779" s="20"/>
      <c r="S3779" s="20"/>
      <c r="T3779" s="20"/>
      <c r="U3779" s="19"/>
    </row>
    <row r="3780" spans="1:21" ht="17">
      <c r="A3780" s="18" t="s">
        <v>430</v>
      </c>
      <c r="B3780" s="17" t="str">
        <f>"https://www.instagram.com/"&amp;A3780</f>
        <v>https://www.instagram.com/mirla_lva</v>
      </c>
      <c r="C3780" s="16"/>
      <c r="D3780" s="15" t="s">
        <v>414</v>
      </c>
      <c r="E3780" s="11" t="str">
        <f ca="1">IF(AND(J3780&lt;&gt;"", O3780&lt;&gt;"", TODAY() &gt; O3780, N3780=""), "포스팅 지연",
IF(N3780&lt;&gt;"", "포스팅 완료",
IF(M3780=TRUE, "시술 완료",
IF(L3780=TRUE, "콘텐츠 가이드 전송",
IF(NOT(ISBLANK(J3780)), "예약 확정",
IF(I3780=TRUE, "구글폼 회신",
IF(H3780=TRUE, "구글폼 전송",
IF(G3780=TRUE, "거절",
IF(F3780=TRUE, "회신 수신",
"태핑 완료 회신대기")))))
))))</f>
        <v>회신 수신</v>
      </c>
      <c r="F3780" s="13" t="b">
        <v>1</v>
      </c>
      <c r="G3780" s="13" t="b">
        <v>0</v>
      </c>
      <c r="H3780" s="13" t="b">
        <v>0</v>
      </c>
      <c r="I3780" s="13" t="b">
        <f>IF(COUNTIF([1]!Form_Responses1[[#All],[Instagram account
(ex. idenel_official - Do not put "@")]], LOWER(A3780)) &gt; 0, TRUE, FALSE)</f>
        <v>0</v>
      </c>
      <c r="J3780" s="14"/>
      <c r="K3780" s="11"/>
      <c r="L3780" s="13" t="b">
        <v>0</v>
      </c>
      <c r="M3780" s="13" t="b">
        <v>0</v>
      </c>
      <c r="N3780" s="11"/>
      <c r="O3780" s="12" t="str">
        <f>IF(ISBLANK(Table1[[#This Row],[예약일(확정)]]),"",Table1[[#This Row],[예약일(확정)]]+7)</f>
        <v/>
      </c>
      <c r="P3780" s="11"/>
      <c r="Q3780" s="11"/>
      <c r="R3780" s="11"/>
      <c r="S3780" s="11"/>
      <c r="T3780" s="11"/>
      <c r="U3780" s="10"/>
    </row>
    <row r="3781" spans="1:21" ht="17">
      <c r="A3781" s="27" t="s">
        <v>429</v>
      </c>
      <c r="B3781" s="26" t="str">
        <f>"https://www.instagram.com/"&amp;A3781</f>
        <v>https://www.instagram.com/_saurabhi.kulkarni_</v>
      </c>
      <c r="C3781" s="25"/>
      <c r="D3781" s="24" t="s">
        <v>414</v>
      </c>
      <c r="E3781" s="20" t="str">
        <f ca="1">IF(AND(J3781&lt;&gt;"", O3781&lt;&gt;"", TODAY() &gt; O3781, N3781=""), "포스팅 지연",
IF(N3781&lt;&gt;"", "포스팅 완료",
IF(M3781=TRUE, "시술 완료",
IF(L3781=TRUE, "콘텐츠 가이드 전송",
IF(NOT(ISBLANK(J3781)), "예약 확정",
IF(I3781=TRUE, "구글폼 회신",
IF(H3781=TRUE, "구글폼 전송",
IF(G3781=TRUE, "거절",
IF(F3781=TRUE, "회신 수신",
"태핑 완료 회신대기")))))
))))</f>
        <v>회신 수신</v>
      </c>
      <c r="F3781" s="22" t="b">
        <v>1</v>
      </c>
      <c r="G3781" s="22" t="b">
        <v>0</v>
      </c>
      <c r="H3781" s="22" t="b">
        <v>0</v>
      </c>
      <c r="I3781" s="22" t="b">
        <f>IF(COUNTIF([1]!Form_Responses1[[#All],[Instagram account
(ex. idenel_official - Do not put "@")]], LOWER(A3781)) &gt; 0, TRUE, FALSE)</f>
        <v>0</v>
      </c>
      <c r="J3781" s="23"/>
      <c r="K3781" s="20"/>
      <c r="L3781" s="22" t="b">
        <v>0</v>
      </c>
      <c r="M3781" s="22" t="b">
        <v>0</v>
      </c>
      <c r="N3781" s="20"/>
      <c r="O3781" s="21" t="str">
        <f>IF(ISBLANK(Table1[[#This Row],[예약일(확정)]]),"",Table1[[#This Row],[예약일(확정)]]+7)</f>
        <v/>
      </c>
      <c r="P3781" s="20"/>
      <c r="Q3781" s="20"/>
      <c r="R3781" s="20"/>
      <c r="S3781" s="20"/>
      <c r="T3781" s="20"/>
      <c r="U3781" s="19"/>
    </row>
    <row r="3782" spans="1:21" ht="17">
      <c r="A3782" s="18" t="s">
        <v>428</v>
      </c>
      <c r="B3782" s="17" t="str">
        <f>"https://www.instagram.com/"&amp;A3782</f>
        <v>https://www.instagram.com/araihc2000</v>
      </c>
      <c r="C3782" s="16"/>
      <c r="D3782" s="15" t="s">
        <v>414</v>
      </c>
      <c r="E3782" s="11" t="str">
        <f ca="1">IF(AND(J3782&lt;&gt;"", O3782&lt;&gt;"", TODAY() &gt; O3782, N3782=""), "포스팅 지연",
IF(N3782&lt;&gt;"", "포스팅 완료",
IF(M3782=TRUE, "시술 완료",
IF(L3782=TRUE, "콘텐츠 가이드 전송",
IF(NOT(ISBLANK(J3782)), "예약 확정",
IF(I3782=TRUE, "구글폼 회신",
IF(H3782=TRUE, "구글폼 전송",
IF(G3782=TRUE, "거절",
IF(F3782=TRUE, "회신 수신",
"태핑 완료 회신대기")))))
))))</f>
        <v>태핑 완료 회신대기</v>
      </c>
      <c r="F3782" s="13" t="b">
        <v>0</v>
      </c>
      <c r="G3782" s="13" t="b">
        <v>0</v>
      </c>
      <c r="H3782" s="13" t="b">
        <v>0</v>
      </c>
      <c r="I3782" s="13" t="b">
        <f>IF(COUNTIF([1]!Form_Responses1[[#All],[Instagram account
(ex. idenel_official - Do not put "@")]], LOWER(A3782)) &gt; 0, TRUE, FALSE)</f>
        <v>0</v>
      </c>
      <c r="J3782" s="14"/>
      <c r="K3782" s="11"/>
      <c r="L3782" s="13" t="b">
        <v>0</v>
      </c>
      <c r="M3782" s="13" t="b">
        <v>0</v>
      </c>
      <c r="N3782" s="11"/>
      <c r="O3782" s="12" t="str">
        <f>IF(ISBLANK(Table1[[#This Row],[예약일(확정)]]),"",Table1[[#This Row],[예약일(확정)]]+7)</f>
        <v/>
      </c>
      <c r="P3782" s="11"/>
      <c r="Q3782" s="11"/>
      <c r="R3782" s="11"/>
      <c r="S3782" s="11"/>
      <c r="T3782" s="11"/>
      <c r="U3782" s="10"/>
    </row>
    <row r="3783" spans="1:21" ht="17">
      <c r="A3783" s="27" t="s">
        <v>427</v>
      </c>
      <c r="B3783" s="26" t="str">
        <f>"https://www.instagram.com/"&amp;A3783</f>
        <v>https://www.instagram.com/_jke___</v>
      </c>
      <c r="C3783" s="25"/>
      <c r="D3783" s="24" t="s">
        <v>414</v>
      </c>
      <c r="E3783" s="20" t="str">
        <f ca="1">IF(AND(J3783&lt;&gt;"", O3783&lt;&gt;"", TODAY() &gt; O3783, N3783=""), "포스팅 지연",
IF(N3783&lt;&gt;"", "포스팅 완료",
IF(M3783=TRUE, "시술 완료",
IF(L3783=TRUE, "콘텐츠 가이드 전송",
IF(NOT(ISBLANK(J3783)), "예약 확정",
IF(I3783=TRUE, "구글폼 회신",
IF(H3783=TRUE, "구글폼 전송",
IF(G3783=TRUE, "거절",
IF(F3783=TRUE, "회신 수신",
"태핑 완료 회신대기")))))
))))</f>
        <v>태핑 완료 회신대기</v>
      </c>
      <c r="F3783" s="22" t="b">
        <v>0</v>
      </c>
      <c r="G3783" s="22" t="b">
        <v>0</v>
      </c>
      <c r="H3783" s="22" t="b">
        <v>0</v>
      </c>
      <c r="I3783" s="22" t="b">
        <f>IF(COUNTIF([1]!Form_Responses1[[#All],[Instagram account
(ex. idenel_official - Do not put "@")]], LOWER(A3783)) &gt; 0, TRUE, FALSE)</f>
        <v>0</v>
      </c>
      <c r="J3783" s="23"/>
      <c r="K3783" s="20"/>
      <c r="L3783" s="22" t="b">
        <v>0</v>
      </c>
      <c r="M3783" s="22" t="b">
        <v>0</v>
      </c>
      <c r="N3783" s="20"/>
      <c r="O3783" s="21" t="str">
        <f>IF(ISBLANK(Table1[[#This Row],[예약일(확정)]]),"",Table1[[#This Row],[예약일(확정)]]+7)</f>
        <v/>
      </c>
      <c r="P3783" s="20"/>
      <c r="Q3783" s="20"/>
      <c r="R3783" s="20"/>
      <c r="S3783" s="20"/>
      <c r="T3783" s="20"/>
      <c r="U3783" s="19"/>
    </row>
    <row r="3784" spans="1:21" ht="17">
      <c r="A3784" s="18" t="s">
        <v>426</v>
      </c>
      <c r="B3784" s="17" t="str">
        <f>"https://www.instagram.com/"&amp;A3784</f>
        <v>https://www.instagram.com/ashhhleeey13</v>
      </c>
      <c r="C3784" s="16"/>
      <c r="D3784" s="15" t="s">
        <v>414</v>
      </c>
      <c r="E3784" s="11" t="str">
        <f ca="1">IF(AND(J3784&lt;&gt;"", O3784&lt;&gt;"", TODAY() &gt; O3784, N3784=""), "포스팅 지연",
IF(N3784&lt;&gt;"", "포스팅 완료",
IF(M3784=TRUE, "시술 완료",
IF(L3784=TRUE, "콘텐츠 가이드 전송",
IF(NOT(ISBLANK(J3784)), "예약 확정",
IF(I3784=TRUE, "구글폼 회신",
IF(H3784=TRUE, "구글폼 전송",
IF(G3784=TRUE, "거절",
IF(F3784=TRUE, "회신 수신",
"태핑 완료 회신대기")))))
))))</f>
        <v>태핑 완료 회신대기</v>
      </c>
      <c r="F3784" s="13" t="b">
        <v>0</v>
      </c>
      <c r="G3784" s="13" t="b">
        <v>0</v>
      </c>
      <c r="H3784" s="13" t="b">
        <v>0</v>
      </c>
      <c r="I3784" s="13" t="b">
        <f>IF(COUNTIF([1]!Form_Responses1[[#All],[Instagram account
(ex. idenel_official - Do not put "@")]], LOWER(A3784)) &gt; 0, TRUE, FALSE)</f>
        <v>0</v>
      </c>
      <c r="J3784" s="14"/>
      <c r="K3784" s="11"/>
      <c r="L3784" s="13" t="b">
        <v>0</v>
      </c>
      <c r="M3784" s="13" t="b">
        <v>0</v>
      </c>
      <c r="N3784" s="11"/>
      <c r="O3784" s="12" t="str">
        <f>IF(ISBLANK(Table1[[#This Row],[예약일(확정)]]),"",Table1[[#This Row],[예약일(확정)]]+7)</f>
        <v/>
      </c>
      <c r="P3784" s="11"/>
      <c r="Q3784" s="11"/>
      <c r="R3784" s="11"/>
      <c r="S3784" s="11"/>
      <c r="T3784" s="11"/>
      <c r="U3784" s="10"/>
    </row>
    <row r="3785" spans="1:21" ht="17">
      <c r="A3785" s="27" t="s">
        <v>425</v>
      </c>
      <c r="B3785" s="26" t="str">
        <f>"https://www.instagram.com/"&amp;A3785</f>
        <v>https://www.instagram.com/senicoree</v>
      </c>
      <c r="C3785" s="25"/>
      <c r="D3785" s="24" t="s">
        <v>414</v>
      </c>
      <c r="E3785" s="20" t="str">
        <f ca="1">IF(AND(J3785&lt;&gt;"", O3785&lt;&gt;"", TODAY() &gt; O3785, N3785=""), "포스팅 지연",
IF(N3785&lt;&gt;"", "포스팅 완료",
IF(M3785=TRUE, "시술 완료",
IF(L3785=TRUE, "콘텐츠 가이드 전송",
IF(NOT(ISBLANK(J3785)), "예약 확정",
IF(I3785=TRUE, "구글폼 회신",
IF(H3785=TRUE, "구글폼 전송",
IF(G3785=TRUE, "거절",
IF(F3785=TRUE, "회신 수신",
"태핑 완료 회신대기")))))
))))</f>
        <v>태핑 완료 회신대기</v>
      </c>
      <c r="F3785" s="22" t="b">
        <v>0</v>
      </c>
      <c r="G3785" s="22" t="b">
        <v>0</v>
      </c>
      <c r="H3785" s="22" t="b">
        <v>0</v>
      </c>
      <c r="I3785" s="22" t="b">
        <f>IF(COUNTIF([1]!Form_Responses1[[#All],[Instagram account
(ex. idenel_official - Do not put "@")]], LOWER(A3785)) &gt; 0, TRUE, FALSE)</f>
        <v>0</v>
      </c>
      <c r="J3785" s="23"/>
      <c r="K3785" s="20"/>
      <c r="L3785" s="22" t="b">
        <v>0</v>
      </c>
      <c r="M3785" s="22" t="b">
        <v>0</v>
      </c>
      <c r="N3785" s="20"/>
      <c r="O3785" s="21" t="str">
        <f>IF(ISBLANK(Table1[[#This Row],[예약일(확정)]]),"",Table1[[#This Row],[예약일(확정)]]+7)</f>
        <v/>
      </c>
      <c r="P3785" s="20"/>
      <c r="Q3785" s="20"/>
      <c r="R3785" s="20"/>
      <c r="S3785" s="20"/>
      <c r="T3785" s="20"/>
      <c r="U3785" s="19"/>
    </row>
    <row r="3786" spans="1:21" ht="17">
      <c r="A3786" s="18" t="s">
        <v>424</v>
      </c>
      <c r="B3786" s="17" t="str">
        <f>"https://www.instagram.com/"&amp;A3786</f>
        <v>https://www.instagram.com/permato</v>
      </c>
      <c r="C3786" s="16"/>
      <c r="D3786" s="15" t="s">
        <v>414</v>
      </c>
      <c r="E3786" s="11" t="str">
        <f ca="1">IF(AND(J3786&lt;&gt;"", O3786&lt;&gt;"", TODAY() &gt; O3786, N3786=""), "포스팅 지연",
IF(N3786&lt;&gt;"", "포스팅 완료",
IF(M3786=TRUE, "시술 완료",
IF(L3786=TRUE, "콘텐츠 가이드 전송",
IF(NOT(ISBLANK(J3786)), "예약 확정",
IF(I3786=TRUE, "구글폼 회신",
IF(H3786=TRUE, "구글폼 전송",
IF(G3786=TRUE, "거절",
IF(F3786=TRUE, "회신 수신",
"태핑 완료 회신대기")))))
))))</f>
        <v>태핑 완료 회신대기</v>
      </c>
      <c r="F3786" s="13" t="b">
        <v>0</v>
      </c>
      <c r="G3786" s="13" t="b">
        <v>0</v>
      </c>
      <c r="H3786" s="13" t="b">
        <v>0</v>
      </c>
      <c r="I3786" s="13" t="b">
        <f>IF(COUNTIF([1]!Form_Responses1[[#All],[Instagram account
(ex. idenel_official - Do not put "@")]], LOWER(A3786)) &gt; 0, TRUE, FALSE)</f>
        <v>0</v>
      </c>
      <c r="J3786" s="14"/>
      <c r="K3786" s="11"/>
      <c r="L3786" s="13" t="b">
        <v>0</v>
      </c>
      <c r="M3786" s="13" t="b">
        <v>0</v>
      </c>
      <c r="N3786" s="11"/>
      <c r="O3786" s="12" t="str">
        <f>IF(ISBLANK(Table1[[#This Row],[예약일(확정)]]),"",Table1[[#This Row],[예약일(확정)]]+7)</f>
        <v/>
      </c>
      <c r="P3786" s="11"/>
      <c r="Q3786" s="11"/>
      <c r="R3786" s="11"/>
      <c r="S3786" s="11"/>
      <c r="T3786" s="11"/>
      <c r="U3786" s="10"/>
    </row>
    <row r="3787" spans="1:21" ht="17">
      <c r="A3787" s="27" t="s">
        <v>423</v>
      </c>
      <c r="B3787" s="26" t="str">
        <f>"https://www.instagram.com/"&amp;A3787</f>
        <v>https://www.instagram.com/this_is_velaan</v>
      </c>
      <c r="C3787" s="25"/>
      <c r="D3787" s="24" t="s">
        <v>414</v>
      </c>
      <c r="E3787" s="20" t="str">
        <f ca="1">IF(AND(J3787&lt;&gt;"", O3787&lt;&gt;"", TODAY() &gt; O3787, N3787=""), "포스팅 지연",
IF(N3787&lt;&gt;"", "포스팅 완료",
IF(M3787=TRUE, "시술 완료",
IF(L3787=TRUE, "콘텐츠 가이드 전송",
IF(NOT(ISBLANK(J3787)), "예약 확정",
IF(I3787=TRUE, "구글폼 회신",
IF(H3787=TRUE, "구글폼 전송",
IF(G3787=TRUE, "거절",
IF(F3787=TRUE, "회신 수신",
"태핑 완료 회신대기")))))
))))</f>
        <v>태핑 완료 회신대기</v>
      </c>
      <c r="F3787" s="22" t="b">
        <v>0</v>
      </c>
      <c r="G3787" s="22" t="b">
        <v>0</v>
      </c>
      <c r="H3787" s="22" t="b">
        <v>0</v>
      </c>
      <c r="I3787" s="22" t="b">
        <f>IF(COUNTIF([1]!Form_Responses1[[#All],[Instagram account
(ex. idenel_official - Do not put "@")]], LOWER(A3787)) &gt; 0, TRUE, FALSE)</f>
        <v>0</v>
      </c>
      <c r="J3787" s="23"/>
      <c r="K3787" s="20"/>
      <c r="L3787" s="22" t="b">
        <v>0</v>
      </c>
      <c r="M3787" s="22" t="b">
        <v>0</v>
      </c>
      <c r="N3787" s="20"/>
      <c r="O3787" s="21" t="str">
        <f>IF(ISBLANK(Table1[[#This Row],[예약일(확정)]]),"",Table1[[#This Row],[예약일(확정)]]+7)</f>
        <v/>
      </c>
      <c r="P3787" s="20"/>
      <c r="Q3787" s="20"/>
      <c r="R3787" s="20"/>
      <c r="S3787" s="20"/>
      <c r="T3787" s="20"/>
      <c r="U3787" s="19"/>
    </row>
    <row r="3788" spans="1:21" ht="17">
      <c r="A3788" s="18" t="s">
        <v>422</v>
      </c>
      <c r="B3788" s="17" t="str">
        <f>"https://www.instagram.com/"&amp;A3788</f>
        <v>https://www.instagram.com/Lavinia</v>
      </c>
      <c r="C3788" s="16"/>
      <c r="D3788" s="15" t="s">
        <v>414</v>
      </c>
      <c r="E3788" s="11" t="str">
        <f ca="1">IF(AND(J3788&lt;&gt;"", O3788&lt;&gt;"", TODAY() &gt; O3788, N3788=""), "포스팅 지연",
IF(N3788&lt;&gt;"", "포스팅 완료",
IF(M3788=TRUE, "시술 완료",
IF(L3788=TRUE, "콘텐츠 가이드 전송",
IF(NOT(ISBLANK(J3788)), "예약 확정",
IF(I3788=TRUE, "구글폼 회신",
IF(H3788=TRUE, "구글폼 전송",
IF(G3788=TRUE, "거절",
IF(F3788=TRUE, "회신 수신",
"태핑 완료 회신대기")))))
))))</f>
        <v>태핑 완료 회신대기</v>
      </c>
      <c r="F3788" s="13" t="b">
        <v>0</v>
      </c>
      <c r="G3788" s="13" t="b">
        <v>0</v>
      </c>
      <c r="H3788" s="13" t="b">
        <v>0</v>
      </c>
      <c r="I3788" s="13" t="b">
        <f>IF(COUNTIF([1]!Form_Responses1[[#All],[Instagram account
(ex. idenel_official - Do not put "@")]], LOWER(A3788)) &gt; 0, TRUE, FALSE)</f>
        <v>0</v>
      </c>
      <c r="J3788" s="14"/>
      <c r="K3788" s="11"/>
      <c r="L3788" s="13" t="b">
        <v>0</v>
      </c>
      <c r="M3788" s="13" t="b">
        <v>0</v>
      </c>
      <c r="N3788" s="11"/>
      <c r="O3788" s="12" t="str">
        <f>IF(ISBLANK(Table1[[#This Row],[예약일(확정)]]),"",Table1[[#This Row],[예약일(확정)]]+7)</f>
        <v/>
      </c>
      <c r="P3788" s="11"/>
      <c r="Q3788" s="11"/>
      <c r="R3788" s="11"/>
      <c r="S3788" s="11"/>
      <c r="T3788" s="11"/>
      <c r="U3788" s="10"/>
    </row>
    <row r="3789" spans="1:21" ht="17">
      <c r="A3789" s="27" t="s">
        <v>421</v>
      </c>
      <c r="B3789" s="26" t="str">
        <f>"https://www.instagram.com/"&amp;A3789</f>
        <v>https://www.instagram.com/aliizdenis</v>
      </c>
      <c r="C3789" s="25"/>
      <c r="D3789" s="24" t="s">
        <v>414</v>
      </c>
      <c r="E3789" s="20" t="str">
        <f ca="1">IF(AND(J3789&lt;&gt;"", O3789&lt;&gt;"", TODAY() &gt; O3789, N3789=""), "포스팅 지연",
IF(N3789&lt;&gt;"", "포스팅 완료",
IF(M3789=TRUE, "시술 완료",
IF(L3789=TRUE, "콘텐츠 가이드 전송",
IF(NOT(ISBLANK(J3789)), "예약 확정",
IF(I3789=TRUE, "구글폼 회신",
IF(H3789=TRUE, "구글폼 전송",
IF(G3789=TRUE, "거절",
IF(F3789=TRUE, "회신 수신",
"태핑 완료 회신대기")))))
))))</f>
        <v>태핑 완료 회신대기</v>
      </c>
      <c r="F3789" s="22" t="b">
        <v>0</v>
      </c>
      <c r="G3789" s="22" t="b">
        <v>0</v>
      </c>
      <c r="H3789" s="22" t="b">
        <v>0</v>
      </c>
      <c r="I3789" s="22" t="b">
        <f>IF(COUNTIF([1]!Form_Responses1[[#All],[Instagram account
(ex. idenel_official - Do not put "@")]], LOWER(A3789)) &gt; 0, TRUE, FALSE)</f>
        <v>0</v>
      </c>
      <c r="J3789" s="23"/>
      <c r="K3789" s="20"/>
      <c r="L3789" s="22" t="b">
        <v>0</v>
      </c>
      <c r="M3789" s="22" t="b">
        <v>0</v>
      </c>
      <c r="N3789" s="20"/>
      <c r="O3789" s="21" t="str">
        <f>IF(ISBLANK(Table1[[#This Row],[예약일(확정)]]),"",Table1[[#This Row],[예약일(확정)]]+7)</f>
        <v/>
      </c>
      <c r="P3789" s="20"/>
      <c r="Q3789" s="20"/>
      <c r="R3789" s="20"/>
      <c r="S3789" s="20"/>
      <c r="T3789" s="20"/>
      <c r="U3789" s="19"/>
    </row>
    <row r="3790" spans="1:21" ht="17">
      <c r="A3790" s="18" t="s">
        <v>420</v>
      </c>
      <c r="B3790" s="17" t="str">
        <f>"https://www.instagram.com/"&amp;A3790</f>
        <v>https://www.instagram.com/aldanaim</v>
      </c>
      <c r="C3790" s="16"/>
      <c r="D3790" s="15" t="s">
        <v>414</v>
      </c>
      <c r="E3790" s="11" t="str">
        <f ca="1">IF(AND(J3790&lt;&gt;"", O3790&lt;&gt;"", TODAY() &gt; O3790, N3790=""), "포스팅 지연",
IF(N3790&lt;&gt;"", "포스팅 완료",
IF(M3790=TRUE, "시술 완료",
IF(L3790=TRUE, "콘텐츠 가이드 전송",
IF(NOT(ISBLANK(J3790)), "예약 확정",
IF(I3790=TRUE, "구글폼 회신",
IF(H3790=TRUE, "구글폼 전송",
IF(G3790=TRUE, "거절",
IF(F3790=TRUE, "회신 수신",
"태핑 완료 회신대기")))))
))))</f>
        <v>태핑 완료 회신대기</v>
      </c>
      <c r="F3790" s="13" t="b">
        <v>0</v>
      </c>
      <c r="G3790" s="13" t="b">
        <v>0</v>
      </c>
      <c r="H3790" s="13" t="b">
        <v>0</v>
      </c>
      <c r="I3790" s="13" t="b">
        <f>IF(COUNTIF([1]!Form_Responses1[[#All],[Instagram account
(ex. idenel_official - Do not put "@")]], LOWER(A3790)) &gt; 0, TRUE, FALSE)</f>
        <v>0</v>
      </c>
      <c r="J3790" s="14"/>
      <c r="K3790" s="11"/>
      <c r="L3790" s="13" t="b">
        <v>0</v>
      </c>
      <c r="M3790" s="13" t="b">
        <v>0</v>
      </c>
      <c r="N3790" s="11"/>
      <c r="O3790" s="12" t="str">
        <f>IF(ISBLANK(Table1[[#This Row],[예약일(확정)]]),"",Table1[[#This Row],[예약일(확정)]]+7)</f>
        <v/>
      </c>
      <c r="P3790" s="11"/>
      <c r="Q3790" s="11"/>
      <c r="R3790" s="11"/>
      <c r="S3790" s="11"/>
      <c r="T3790" s="11"/>
      <c r="U3790" s="10"/>
    </row>
    <row r="3791" spans="1:21" ht="17">
      <c r="A3791" s="27" t="s">
        <v>419</v>
      </c>
      <c r="B3791" s="26" t="str">
        <f>"https://www.instagram.com/"&amp;A3791</f>
        <v>https://www.instagram.com/ind_in_korea</v>
      </c>
      <c r="C3791" s="25"/>
      <c r="D3791" s="24" t="s">
        <v>414</v>
      </c>
      <c r="E3791" s="20" t="str">
        <f ca="1">IF(AND(J3791&lt;&gt;"", O3791&lt;&gt;"", TODAY() &gt; O3791, N3791=""), "포스팅 지연",
IF(N3791&lt;&gt;"", "포스팅 완료",
IF(M3791=TRUE, "시술 완료",
IF(L3791=TRUE, "콘텐츠 가이드 전송",
IF(NOT(ISBLANK(J3791)), "예약 확정",
IF(I3791=TRUE, "구글폼 회신",
IF(H3791=TRUE, "구글폼 전송",
IF(G3791=TRUE, "거절",
IF(F3791=TRUE, "회신 수신",
"태핑 완료 회신대기")))))
))))</f>
        <v>구글폼 전송</v>
      </c>
      <c r="F3791" s="22" t="b">
        <v>1</v>
      </c>
      <c r="G3791" s="22" t="b">
        <v>0</v>
      </c>
      <c r="H3791" s="22" t="b">
        <v>1</v>
      </c>
      <c r="I3791" s="22" t="b">
        <f>IF(COUNTIF([1]!Form_Responses1[[#All],[Instagram account
(ex. idenel_official - Do not put "@")]], LOWER(A3791)) &gt; 0, TRUE, FALSE)</f>
        <v>0</v>
      </c>
      <c r="J3791" s="23"/>
      <c r="K3791" s="20"/>
      <c r="L3791" s="22" t="b">
        <v>0</v>
      </c>
      <c r="M3791" s="22" t="b">
        <v>0</v>
      </c>
      <c r="N3791" s="20"/>
      <c r="O3791" s="21" t="str">
        <f>IF(ISBLANK(Table1[[#This Row],[예약일(확정)]]),"",Table1[[#This Row],[예약일(확정)]]+7)</f>
        <v/>
      </c>
      <c r="P3791" s="20"/>
      <c r="Q3791" s="20"/>
      <c r="R3791" s="20"/>
      <c r="S3791" s="20"/>
      <c r="T3791" s="20"/>
      <c r="U3791" s="19"/>
    </row>
    <row r="3792" spans="1:21" ht="17">
      <c r="A3792" s="18" t="s">
        <v>418</v>
      </c>
      <c r="B3792" s="17" t="str">
        <f>"https://www.instagram.com/"&amp;A3792</f>
        <v>https://www.instagram.com/mariive92</v>
      </c>
      <c r="C3792" s="16"/>
      <c r="D3792" s="15" t="s">
        <v>414</v>
      </c>
      <c r="E3792" s="11" t="str">
        <f ca="1">IF(AND(J3792&lt;&gt;"", O3792&lt;&gt;"", TODAY() &gt; O3792, N3792=""), "포스팅 지연",
IF(N3792&lt;&gt;"", "포스팅 완료",
IF(M3792=TRUE, "시술 완료",
IF(L3792=TRUE, "콘텐츠 가이드 전송",
IF(NOT(ISBLANK(J3792)), "예약 확정",
IF(I3792=TRUE, "구글폼 회신",
IF(H3792=TRUE, "구글폼 전송",
IF(G3792=TRUE, "거절",
IF(F3792=TRUE, "회신 수신",
"태핑 완료 회신대기")))))
))))</f>
        <v>태핑 완료 회신대기</v>
      </c>
      <c r="F3792" s="13" t="b">
        <v>0</v>
      </c>
      <c r="G3792" s="13" t="b">
        <v>0</v>
      </c>
      <c r="H3792" s="13" t="b">
        <v>0</v>
      </c>
      <c r="I3792" s="13" t="b">
        <f>IF(COUNTIF([1]!Form_Responses1[[#All],[Instagram account
(ex. idenel_official - Do not put "@")]], LOWER(A3792)) &gt; 0, TRUE, FALSE)</f>
        <v>0</v>
      </c>
      <c r="J3792" s="14"/>
      <c r="K3792" s="11"/>
      <c r="L3792" s="13" t="b">
        <v>0</v>
      </c>
      <c r="M3792" s="13" t="b">
        <v>0</v>
      </c>
      <c r="N3792" s="11"/>
      <c r="O3792" s="12" t="str">
        <f>IF(ISBLANK(Table1[[#This Row],[예약일(확정)]]),"",Table1[[#This Row],[예약일(확정)]]+7)</f>
        <v/>
      </c>
      <c r="P3792" s="11"/>
      <c r="Q3792" s="11"/>
      <c r="R3792" s="11"/>
      <c r="S3792" s="11"/>
      <c r="T3792" s="11"/>
      <c r="U3792" s="10"/>
    </row>
    <row r="3793" spans="1:21" ht="17">
      <c r="A3793" s="27" t="s">
        <v>417</v>
      </c>
      <c r="B3793" s="26" t="str">
        <f>"https://www.instagram.com/"&amp;A3793</f>
        <v>https://www.instagram.com/carolain.boni</v>
      </c>
      <c r="C3793" s="25"/>
      <c r="D3793" s="24" t="s">
        <v>414</v>
      </c>
      <c r="E3793" s="20" t="str">
        <f ca="1">IF(AND(J3793&lt;&gt;"", O3793&lt;&gt;"", TODAY() &gt; O3793, N3793=""), "포스팅 지연",
IF(N3793&lt;&gt;"", "포스팅 완료",
IF(M3793=TRUE, "시술 완료",
IF(L3793=TRUE, "콘텐츠 가이드 전송",
IF(NOT(ISBLANK(J3793)), "예약 확정",
IF(I3793=TRUE, "구글폼 회신",
IF(H3793=TRUE, "구글폼 전송",
IF(G3793=TRUE, "거절",
IF(F3793=TRUE, "회신 수신",
"태핑 완료 회신대기")))))
))))</f>
        <v>태핑 완료 회신대기</v>
      </c>
      <c r="F3793" s="22" t="b">
        <v>0</v>
      </c>
      <c r="G3793" s="22" t="b">
        <v>0</v>
      </c>
      <c r="H3793" s="22" t="b">
        <v>0</v>
      </c>
      <c r="I3793" s="22" t="b">
        <f>IF(COUNTIF([1]!Form_Responses1[[#All],[Instagram account
(ex. idenel_official - Do not put "@")]], LOWER(A3793)) &gt; 0, TRUE, FALSE)</f>
        <v>0</v>
      </c>
      <c r="J3793" s="23"/>
      <c r="K3793" s="20"/>
      <c r="L3793" s="22" t="b">
        <v>0</v>
      </c>
      <c r="M3793" s="22" t="b">
        <v>0</v>
      </c>
      <c r="N3793" s="20"/>
      <c r="O3793" s="21" t="str">
        <f>IF(ISBLANK(Table1[[#This Row],[예약일(확정)]]),"",Table1[[#This Row],[예약일(확정)]]+7)</f>
        <v/>
      </c>
      <c r="P3793" s="20"/>
      <c r="Q3793" s="20"/>
      <c r="R3793" s="20"/>
      <c r="S3793" s="20"/>
      <c r="T3793" s="20"/>
      <c r="U3793" s="19"/>
    </row>
    <row r="3794" spans="1:21" ht="17">
      <c r="A3794" s="18" t="s">
        <v>416</v>
      </c>
      <c r="B3794" s="17" t="str">
        <f>"https://www.instagram.com/"&amp;A3794</f>
        <v>https://www.instagram.com/ji_jin_park</v>
      </c>
      <c r="C3794" s="16"/>
      <c r="D3794" s="15" t="s">
        <v>414</v>
      </c>
      <c r="E3794" s="11" t="str">
        <f ca="1">IF(AND(J3794&lt;&gt;"", O3794&lt;&gt;"", TODAY() &gt; O3794, N3794=""), "포스팅 지연",
IF(N3794&lt;&gt;"", "포스팅 완료",
IF(M3794=TRUE, "시술 완료",
IF(L3794=TRUE, "콘텐츠 가이드 전송",
IF(NOT(ISBLANK(J3794)), "예약 확정",
IF(I3794=TRUE, "구글폼 회신",
IF(H3794=TRUE, "구글폼 전송",
IF(G3794=TRUE, "거절",
IF(F3794=TRUE, "회신 수신",
"태핑 완료 회신대기")))))
))))</f>
        <v>태핑 완료 회신대기</v>
      </c>
      <c r="F3794" s="13" t="b">
        <v>0</v>
      </c>
      <c r="G3794" s="13" t="b">
        <v>0</v>
      </c>
      <c r="H3794" s="13" t="b">
        <v>0</v>
      </c>
      <c r="I3794" s="13" t="b">
        <f>IF(COUNTIF([1]!Form_Responses1[[#All],[Instagram account
(ex. idenel_official - Do not put "@")]], LOWER(A3794)) &gt; 0, TRUE, FALSE)</f>
        <v>0</v>
      </c>
      <c r="J3794" s="14"/>
      <c r="K3794" s="11"/>
      <c r="L3794" s="13" t="b">
        <v>0</v>
      </c>
      <c r="M3794" s="13" t="b">
        <v>0</v>
      </c>
      <c r="N3794" s="11"/>
      <c r="O3794" s="12" t="str">
        <f>IF(ISBLANK(Table1[[#This Row],[예약일(확정)]]),"",Table1[[#This Row],[예약일(확정)]]+7)</f>
        <v/>
      </c>
      <c r="P3794" s="11"/>
      <c r="Q3794" s="11"/>
      <c r="R3794" s="11"/>
      <c r="S3794" s="11"/>
      <c r="T3794" s="11"/>
      <c r="U3794" s="10"/>
    </row>
    <row r="3795" spans="1:21" ht="17">
      <c r="A3795" s="27" t="s">
        <v>415</v>
      </c>
      <c r="B3795" s="26" t="str">
        <f>"https://www.instagram.com/"&amp;A3795</f>
        <v>https://www.instagram.com/siysiazhari</v>
      </c>
      <c r="C3795" s="25"/>
      <c r="D3795" s="24" t="s">
        <v>414</v>
      </c>
      <c r="E3795" s="20" t="str">
        <f ca="1">IF(AND(J3795&lt;&gt;"", O3795&lt;&gt;"", TODAY() &gt; O3795, N3795=""), "포스팅 지연",
IF(N3795&lt;&gt;"", "포스팅 완료",
IF(M3795=TRUE, "시술 완료",
IF(L3795=TRUE, "콘텐츠 가이드 전송",
IF(NOT(ISBLANK(J3795)), "예약 확정",
IF(I3795=TRUE, "구글폼 회신",
IF(H3795=TRUE, "구글폼 전송",
IF(G3795=TRUE, "거절",
IF(F3795=TRUE, "회신 수신",
"태핑 완료 회신대기")))))
))))</f>
        <v>태핑 완료 회신대기</v>
      </c>
      <c r="F3795" s="22" t="b">
        <v>0</v>
      </c>
      <c r="G3795" s="22" t="b">
        <v>0</v>
      </c>
      <c r="H3795" s="22" t="b">
        <v>0</v>
      </c>
      <c r="I3795" s="22" t="b">
        <f>IF(COUNTIF([1]!Form_Responses1[[#All],[Instagram account
(ex. idenel_official - Do not put "@")]], LOWER(A3795)) &gt; 0, TRUE, FALSE)</f>
        <v>0</v>
      </c>
      <c r="J3795" s="23"/>
      <c r="K3795" s="20"/>
      <c r="L3795" s="22" t="b">
        <v>0</v>
      </c>
      <c r="M3795" s="22" t="b">
        <v>0</v>
      </c>
      <c r="N3795" s="20"/>
      <c r="O3795" s="21" t="str">
        <f>IF(ISBLANK(Table1[[#This Row],[예약일(확정)]]),"",Table1[[#This Row],[예약일(확정)]]+7)</f>
        <v/>
      </c>
      <c r="P3795" s="20"/>
      <c r="Q3795" s="20"/>
      <c r="R3795" s="20"/>
      <c r="S3795" s="20"/>
      <c r="T3795" s="20"/>
      <c r="U3795" s="19"/>
    </row>
    <row r="3796" spans="1:21" ht="17">
      <c r="A3796" s="18" t="s">
        <v>12</v>
      </c>
      <c r="B3796" s="17" t="str">
        <f>"https://www.instagram.com/"&amp;A3796</f>
        <v>https://www.instagram.com/yeonna_1220</v>
      </c>
      <c r="C3796" s="16"/>
      <c r="D3796" s="15" t="s">
        <v>402</v>
      </c>
      <c r="E3796" s="11" t="str">
        <f ca="1">IF(AND(J3796&lt;&gt;"", O3796&lt;&gt;"", TODAY() &gt; O3796, N3796=""), "포스팅 지연",
IF(N3796&lt;&gt;"", "포스팅 완료",
IF(M3796=TRUE, "시술 완료",
IF(L3796=TRUE, "콘텐츠 가이드 전송",
IF(NOT(ISBLANK(J3796)), "예약 확정",
IF(I3796=TRUE, "구글폼 회신",
IF(H3796=TRUE, "구글폼 전송",
IF(G3796=TRUE, "거절",
IF(F3796=TRUE, "회신 수신",
"태핑 완료 회신대기")))))
))))</f>
        <v>태핑 완료 회신대기</v>
      </c>
      <c r="F3796" s="13" t="b">
        <v>0</v>
      </c>
      <c r="G3796" s="13" t="b">
        <v>0</v>
      </c>
      <c r="H3796" s="13" t="b">
        <v>0</v>
      </c>
      <c r="I3796" s="13" t="b">
        <f>IF(COUNTIF([1]!Form_Responses1[[#All],[Instagram account
(ex. idenel_official - Do not put "@")]], LOWER(A3796)) &gt; 0, TRUE, FALSE)</f>
        <v>0</v>
      </c>
      <c r="J3796" s="14"/>
      <c r="K3796" s="11"/>
      <c r="L3796" s="13" t="b">
        <v>0</v>
      </c>
      <c r="M3796" s="13" t="b">
        <v>0</v>
      </c>
      <c r="N3796" s="11"/>
      <c r="O3796" s="12" t="str">
        <f>IF(ISBLANK(Table1[[#This Row],[예약일(확정)]]),"",Table1[[#This Row],[예약일(확정)]]+7)</f>
        <v/>
      </c>
      <c r="P3796" s="11"/>
      <c r="Q3796" s="11"/>
      <c r="R3796" s="11"/>
      <c r="S3796" s="11"/>
      <c r="T3796" s="11"/>
      <c r="U3796" s="10"/>
    </row>
    <row r="3797" spans="1:21" ht="17">
      <c r="A3797" s="27" t="s">
        <v>413</v>
      </c>
      <c r="B3797" s="26" t="str">
        <f>"https://www.instagram.com/"&amp;A3797</f>
        <v>https://www.instagram.com/kyxarocore</v>
      </c>
      <c r="C3797" s="25"/>
      <c r="D3797" s="24" t="s">
        <v>402</v>
      </c>
      <c r="E3797" s="20" t="str">
        <f ca="1">IF(AND(J3797&lt;&gt;"", O3797&lt;&gt;"", TODAY() &gt; O3797, N3797=""), "포스팅 지연",
IF(N3797&lt;&gt;"", "포스팅 완료",
IF(M3797=TRUE, "시술 완료",
IF(L3797=TRUE, "콘텐츠 가이드 전송",
IF(NOT(ISBLANK(J3797)), "예약 확정",
IF(I3797=TRUE, "구글폼 회신",
IF(H3797=TRUE, "구글폼 전송",
IF(G3797=TRUE, "거절",
IF(F3797=TRUE, "회신 수신",
"태핑 완료 회신대기")))))
))))</f>
        <v>콘텐츠 가이드 전송</v>
      </c>
      <c r="F3797" s="22" t="b">
        <v>1</v>
      </c>
      <c r="G3797" s="22" t="b">
        <v>0</v>
      </c>
      <c r="H3797" s="22" t="b">
        <v>1</v>
      </c>
      <c r="I3797" s="22" t="b">
        <f>IF(COUNTIF([1]!Form_Responses1[[#All],[Instagram account
(ex. idenel_official - Do not put "@")]], LOWER(A3797)) &gt; 0, TRUE, FALSE)</f>
        <v>0</v>
      </c>
      <c r="J3797" s="23">
        <v>45946.583333333336</v>
      </c>
      <c r="K3797" s="20" t="s">
        <v>111</v>
      </c>
      <c r="L3797" s="22" t="b">
        <v>1</v>
      </c>
      <c r="M3797" s="22" t="b">
        <v>0</v>
      </c>
      <c r="N3797" s="20"/>
      <c r="O3797" s="21">
        <f>IF(ISBLANK(Table1[[#This Row],[예약일(확정)]]),"",Table1[[#This Row],[예약일(확정)]]+7)</f>
        <v>45953.583333333336</v>
      </c>
      <c r="P3797" s="20" t="s">
        <v>0</v>
      </c>
      <c r="Q3797" s="20"/>
      <c r="R3797" s="20"/>
      <c r="S3797" s="20"/>
      <c r="T3797" s="20"/>
      <c r="U3797" s="19"/>
    </row>
    <row r="3798" spans="1:21" ht="17">
      <c r="A3798" s="18" t="s">
        <v>412</v>
      </c>
      <c r="B3798" s="17" t="str">
        <f>"https://www.instagram.com/"&amp;A3798</f>
        <v>https://www.instagram.com/lara_javaid</v>
      </c>
      <c r="C3798" s="16"/>
      <c r="D3798" s="15" t="s">
        <v>402</v>
      </c>
      <c r="E3798" s="11" t="str">
        <f ca="1">IF(AND(J3798&lt;&gt;"", O3798&lt;&gt;"", TODAY() &gt; O3798, N3798=""), "포스팅 지연",
IF(N3798&lt;&gt;"", "포스팅 완료",
IF(M3798=TRUE, "시술 완료",
IF(L3798=TRUE, "콘텐츠 가이드 전송",
IF(NOT(ISBLANK(J3798)), "예약 확정",
IF(I3798=TRUE, "구글폼 회신",
IF(H3798=TRUE, "구글폼 전송",
IF(G3798=TRUE, "거절",
IF(F3798=TRUE, "회신 수신",
"태핑 완료 회신대기")))))
))))</f>
        <v>회신 수신</v>
      </c>
      <c r="F3798" s="13" t="b">
        <v>1</v>
      </c>
      <c r="G3798" s="13" t="b">
        <v>0</v>
      </c>
      <c r="H3798" s="13" t="b">
        <v>0</v>
      </c>
      <c r="I3798" s="13" t="b">
        <f>IF(COUNTIF([1]!Form_Responses1[[#All],[Instagram account
(ex. idenel_official - Do not put "@")]], LOWER(A3798)) &gt; 0, TRUE, FALSE)</f>
        <v>0</v>
      </c>
      <c r="J3798" s="14"/>
      <c r="K3798" s="11"/>
      <c r="L3798" s="13" t="b">
        <v>0</v>
      </c>
      <c r="M3798" s="13" t="b">
        <v>0</v>
      </c>
      <c r="N3798" s="11"/>
      <c r="O3798" s="12" t="str">
        <f>IF(ISBLANK(Table1[[#This Row],[예약일(확정)]]),"",Table1[[#This Row],[예약일(확정)]]+7)</f>
        <v/>
      </c>
      <c r="P3798" s="11"/>
      <c r="Q3798" s="11"/>
      <c r="R3798" s="11"/>
      <c r="S3798" s="11"/>
      <c r="T3798" s="11"/>
      <c r="U3798" s="10"/>
    </row>
    <row r="3799" spans="1:21" ht="17">
      <c r="A3799" s="27" t="s">
        <v>411</v>
      </c>
      <c r="B3799" s="26" t="str">
        <f>"https://www.instagram.com/"&amp;A3799</f>
        <v>https://www.instagram.com/juliagulacsi</v>
      </c>
      <c r="C3799" s="25"/>
      <c r="D3799" s="24" t="s">
        <v>402</v>
      </c>
      <c r="E3799" s="20" t="str">
        <f ca="1">IF(AND(J3799&lt;&gt;"", O3799&lt;&gt;"", TODAY() &gt; O3799, N3799=""), "포스팅 지연",
IF(N3799&lt;&gt;"", "포스팅 완료",
IF(M3799=TRUE, "시술 완료",
IF(L3799=TRUE, "콘텐츠 가이드 전송",
IF(NOT(ISBLANK(J3799)), "예약 확정",
IF(I3799=TRUE, "구글폼 회신",
IF(H3799=TRUE, "구글폼 전송",
IF(G3799=TRUE, "거절",
IF(F3799=TRUE, "회신 수신",
"태핑 완료 회신대기")))))
))))</f>
        <v>태핑 완료 회신대기</v>
      </c>
      <c r="F3799" s="22" t="b">
        <v>0</v>
      </c>
      <c r="G3799" s="22" t="b">
        <v>0</v>
      </c>
      <c r="H3799" s="22" t="b">
        <v>0</v>
      </c>
      <c r="I3799" s="22" t="b">
        <f>IF(COUNTIF([1]!Form_Responses1[[#All],[Instagram account
(ex. idenel_official - Do not put "@")]], LOWER(A3799)) &gt; 0, TRUE, FALSE)</f>
        <v>0</v>
      </c>
      <c r="J3799" s="23"/>
      <c r="K3799" s="20"/>
      <c r="L3799" s="22" t="b">
        <v>0</v>
      </c>
      <c r="M3799" s="22" t="b">
        <v>0</v>
      </c>
      <c r="N3799" s="20"/>
      <c r="O3799" s="21" t="str">
        <f>IF(ISBLANK(Table1[[#This Row],[예약일(확정)]]),"",Table1[[#This Row],[예약일(확정)]]+7)</f>
        <v/>
      </c>
      <c r="P3799" s="20"/>
      <c r="Q3799" s="20"/>
      <c r="R3799" s="20"/>
      <c r="S3799" s="20"/>
      <c r="T3799" s="20"/>
      <c r="U3799" s="19"/>
    </row>
    <row r="3800" spans="1:21" ht="17">
      <c r="A3800" s="18" t="s">
        <v>410</v>
      </c>
      <c r="B3800" s="17" t="str">
        <f>"https://www.instagram.com/"&amp;A3800</f>
        <v>https://www.instagram.com/tinaya_1.0_</v>
      </c>
      <c r="C3800" s="16"/>
      <c r="D3800" s="15" t="s">
        <v>402</v>
      </c>
      <c r="E3800" s="11" t="str">
        <f ca="1">IF(AND(J3800&lt;&gt;"", O3800&lt;&gt;"", TODAY() &gt; O3800, N3800=""), "포스팅 지연",
IF(N3800&lt;&gt;"", "포스팅 완료",
IF(M3800=TRUE, "시술 완료",
IF(L3800=TRUE, "콘텐츠 가이드 전송",
IF(NOT(ISBLANK(J3800)), "예약 확정",
IF(I3800=TRUE, "구글폼 회신",
IF(H3800=TRUE, "구글폼 전송",
IF(G3800=TRUE, "거절",
IF(F3800=TRUE, "회신 수신",
"태핑 완료 회신대기")))))
))))</f>
        <v>태핑 완료 회신대기</v>
      </c>
      <c r="F3800" s="13" t="b">
        <v>0</v>
      </c>
      <c r="G3800" s="13" t="b">
        <v>0</v>
      </c>
      <c r="H3800" s="13" t="b">
        <v>0</v>
      </c>
      <c r="I3800" s="13" t="b">
        <f>IF(COUNTIF([1]!Form_Responses1[[#All],[Instagram account
(ex. idenel_official - Do not put "@")]], LOWER(A3800)) &gt; 0, TRUE, FALSE)</f>
        <v>0</v>
      </c>
      <c r="J3800" s="14"/>
      <c r="K3800" s="11"/>
      <c r="L3800" s="13" t="b">
        <v>0</v>
      </c>
      <c r="M3800" s="13" t="b">
        <v>0</v>
      </c>
      <c r="N3800" s="11"/>
      <c r="O3800" s="12" t="str">
        <f>IF(ISBLANK(Table1[[#This Row],[예약일(확정)]]),"",Table1[[#This Row],[예약일(확정)]]+7)</f>
        <v/>
      </c>
      <c r="P3800" s="11"/>
      <c r="Q3800" s="11"/>
      <c r="R3800" s="11"/>
      <c r="S3800" s="11"/>
      <c r="T3800" s="11"/>
      <c r="U3800" s="10"/>
    </row>
    <row r="3801" spans="1:21" ht="17">
      <c r="A3801" s="27" t="s">
        <v>409</v>
      </c>
      <c r="B3801" s="26" t="str">
        <f>"https://www.instagram.com/"&amp;A3801</f>
        <v>https://www.instagram.com/edain.seoul</v>
      </c>
      <c r="C3801" s="25"/>
      <c r="D3801" s="24" t="s">
        <v>402</v>
      </c>
      <c r="E3801" s="20" t="str">
        <f ca="1">IF(AND(J3801&lt;&gt;"", O3801&lt;&gt;"", TODAY() &gt; O3801, N3801=""), "포스팅 지연",
IF(N3801&lt;&gt;"", "포스팅 완료",
IF(M3801=TRUE, "시술 완료",
IF(L3801=TRUE, "콘텐츠 가이드 전송",
IF(NOT(ISBLANK(J3801)), "예약 확정",
IF(I3801=TRUE, "구글폼 회신",
IF(H3801=TRUE, "구글폼 전송",
IF(G3801=TRUE, "거절",
IF(F3801=TRUE, "회신 수신",
"태핑 완료 회신대기")))))
))))</f>
        <v>태핑 완료 회신대기</v>
      </c>
      <c r="F3801" s="22" t="b">
        <v>0</v>
      </c>
      <c r="G3801" s="22" t="b">
        <v>0</v>
      </c>
      <c r="H3801" s="22" t="b">
        <v>0</v>
      </c>
      <c r="I3801" s="22" t="b">
        <f>IF(COUNTIF([1]!Form_Responses1[[#All],[Instagram account
(ex. idenel_official - Do not put "@")]], LOWER(A3801)) &gt; 0, TRUE, FALSE)</f>
        <v>0</v>
      </c>
      <c r="J3801" s="23"/>
      <c r="K3801" s="20"/>
      <c r="L3801" s="22" t="b">
        <v>0</v>
      </c>
      <c r="M3801" s="22" t="b">
        <v>0</v>
      </c>
      <c r="N3801" s="20"/>
      <c r="O3801" s="21" t="str">
        <f>IF(ISBLANK(Table1[[#This Row],[예약일(확정)]]),"",Table1[[#This Row],[예약일(확정)]]+7)</f>
        <v/>
      </c>
      <c r="P3801" s="20"/>
      <c r="Q3801" s="20"/>
      <c r="R3801" s="20"/>
      <c r="S3801" s="20"/>
      <c r="T3801" s="20"/>
      <c r="U3801" s="19"/>
    </row>
    <row r="3802" spans="1:21" ht="17">
      <c r="A3802" s="18" t="s">
        <v>408</v>
      </c>
      <c r="B3802" s="17" t="str">
        <f>"https://www.instagram.com/"&amp;A3802</f>
        <v>https://www.instagram.com/jeonsaadia_</v>
      </c>
      <c r="C3802" s="16"/>
      <c r="D3802" s="15" t="s">
        <v>402</v>
      </c>
      <c r="E3802" s="11" t="str">
        <f ca="1">IF(AND(J3802&lt;&gt;"", O3802&lt;&gt;"", TODAY() &gt; O3802, N3802=""), "포스팅 지연",
IF(N3802&lt;&gt;"", "포스팅 완료",
IF(M3802=TRUE, "시술 완료",
IF(L3802=TRUE, "콘텐츠 가이드 전송",
IF(NOT(ISBLANK(J3802)), "예약 확정",
IF(I3802=TRUE, "구글폼 회신",
IF(H3802=TRUE, "구글폼 전송",
IF(G3802=TRUE, "거절",
IF(F3802=TRUE, "회신 수신",
"태핑 완료 회신대기")))))
))))</f>
        <v>회신 수신</v>
      </c>
      <c r="F3802" s="13" t="b">
        <v>1</v>
      </c>
      <c r="G3802" s="13" t="b">
        <v>0</v>
      </c>
      <c r="H3802" s="13" t="b">
        <v>0</v>
      </c>
      <c r="I3802" s="13" t="b">
        <f>IF(COUNTIF([1]!Form_Responses1[[#All],[Instagram account
(ex. idenel_official - Do not put "@")]], LOWER(A3802)) &gt; 0, TRUE, FALSE)</f>
        <v>0</v>
      </c>
      <c r="J3802" s="14"/>
      <c r="K3802" s="11"/>
      <c r="L3802" s="13" t="b">
        <v>0</v>
      </c>
      <c r="M3802" s="13" t="b">
        <v>0</v>
      </c>
      <c r="N3802" s="11"/>
      <c r="O3802" s="12" t="str">
        <f>IF(ISBLANK(Table1[[#This Row],[예약일(확정)]]),"",Table1[[#This Row],[예약일(확정)]]+7)</f>
        <v/>
      </c>
      <c r="P3802" s="11"/>
      <c r="Q3802" s="11"/>
      <c r="R3802" s="11"/>
      <c r="S3802" s="11"/>
      <c r="T3802" s="11"/>
      <c r="U3802" s="10"/>
    </row>
    <row r="3803" spans="1:21" ht="17">
      <c r="A3803" s="27" t="s">
        <v>407</v>
      </c>
      <c r="B3803" s="26" t="str">
        <f>"https://www.instagram.com/"&amp;A3803</f>
        <v>https://www.instagram.com/anastasiya_sharaya</v>
      </c>
      <c r="C3803" s="25"/>
      <c r="D3803" s="24" t="s">
        <v>402</v>
      </c>
      <c r="E3803" s="20" t="str">
        <f ca="1">IF(AND(J3803&lt;&gt;"", O3803&lt;&gt;"", TODAY() &gt; O3803, N3803=""), "포스팅 지연",
IF(N3803&lt;&gt;"", "포스팅 완료",
IF(M3803=TRUE, "시술 완료",
IF(L3803=TRUE, "콘텐츠 가이드 전송",
IF(NOT(ISBLANK(J3803)), "예약 확정",
IF(I3803=TRUE, "구글폼 회신",
IF(H3803=TRUE, "구글폼 전송",
IF(G3803=TRUE, "거절",
IF(F3803=TRUE, "회신 수신",
"태핑 완료 회신대기")))))
))))</f>
        <v>태핑 완료 회신대기</v>
      </c>
      <c r="F3803" s="22" t="b">
        <v>0</v>
      </c>
      <c r="G3803" s="22" t="b">
        <v>0</v>
      </c>
      <c r="H3803" s="22" t="b">
        <v>0</v>
      </c>
      <c r="I3803" s="22" t="b">
        <f>IF(COUNTIF([1]!Form_Responses1[[#All],[Instagram account
(ex. idenel_official - Do not put "@")]], LOWER(#REF!)) &gt; 0, TRUE, FALSE)</f>
        <v>0</v>
      </c>
      <c r="J3803" s="23"/>
      <c r="K3803" s="20"/>
      <c r="L3803" s="22" t="b">
        <v>0</v>
      </c>
      <c r="M3803" s="22" t="b">
        <v>0</v>
      </c>
      <c r="N3803" s="20"/>
      <c r="O3803" s="21" t="str">
        <f>IF(ISBLANK(Table1[[#This Row],[예약일(확정)]]),"",Table1[[#This Row],[예약일(확정)]]+7)</f>
        <v/>
      </c>
      <c r="P3803" s="20"/>
      <c r="Q3803" s="20"/>
      <c r="R3803" s="20"/>
      <c r="S3803" s="20"/>
      <c r="T3803" s="20"/>
      <c r="U3803" s="19"/>
    </row>
    <row r="3804" spans="1:21" ht="17">
      <c r="A3804" s="31" t="s">
        <v>406</v>
      </c>
      <c r="B3804" s="17" t="str">
        <f>"https://www.instagram.com/"&amp;A3804</f>
        <v>https://www.instagram.com/shaytiana</v>
      </c>
      <c r="C3804" s="16"/>
      <c r="D3804" s="15" t="s">
        <v>402</v>
      </c>
      <c r="E3804" s="11" t="str">
        <f ca="1">IF(AND(J3804&lt;&gt;"", O3804&lt;&gt;"", TODAY() &gt; O3804, N3804=""), "포스팅 지연",
IF(N3804&lt;&gt;"", "포스팅 완료",
IF(M3804=TRUE, "시술 완료",
IF(L3804=TRUE, "콘텐츠 가이드 전송",
IF(NOT(ISBLANK(J3804)), "예약 확정",
IF(I3804=TRUE, "구글폼 회신",
IF(H3804=TRUE, "구글폼 전송",
IF(G3804=TRUE, "거절",
IF(F3804=TRUE, "회신 수신",
"태핑 완료 회신대기")))))
))))</f>
        <v>태핑 완료 회신대기</v>
      </c>
      <c r="F3804" s="13" t="b">
        <v>0</v>
      </c>
      <c r="G3804" s="13" t="b">
        <v>0</v>
      </c>
      <c r="H3804" s="13" t="b">
        <v>0</v>
      </c>
      <c r="I3804" s="13" t="b">
        <f>IF(COUNTIF([1]!Form_Responses1[[#All],[Instagram account
(ex. idenel_official - Do not put "@")]], LOWER(A3803)) &gt; 0, TRUE, FALSE)</f>
        <v>0</v>
      </c>
      <c r="J3804" s="14"/>
      <c r="K3804" s="11"/>
      <c r="L3804" s="13" t="b">
        <v>0</v>
      </c>
      <c r="M3804" s="13" t="b">
        <v>0</v>
      </c>
      <c r="N3804" s="11"/>
      <c r="O3804" s="12" t="str">
        <f>IF(ISBLANK(Table1[[#This Row],[예약일(확정)]]),"",Table1[[#This Row],[예약일(확정)]]+7)</f>
        <v/>
      </c>
      <c r="P3804" s="11"/>
      <c r="Q3804" s="11"/>
      <c r="R3804" s="11"/>
      <c r="S3804" s="11"/>
      <c r="T3804" s="11"/>
      <c r="U3804" s="10"/>
    </row>
    <row r="3805" spans="1:21" ht="17">
      <c r="A3805" s="27" t="s">
        <v>405</v>
      </c>
      <c r="B3805" s="26" t="str">
        <f>"https://www.instagram.com/"&amp;A3805</f>
        <v>https://www.instagram.com/emmakim_yebinmom</v>
      </c>
      <c r="C3805" s="25"/>
      <c r="D3805" s="24" t="s">
        <v>402</v>
      </c>
      <c r="E3805" s="20" t="str">
        <f ca="1">IF(AND(J3805&lt;&gt;"", O3805&lt;&gt;"", TODAY() &gt; O3805, N3805=""), "포스팅 지연",
IF(N3805&lt;&gt;"", "포스팅 완료",
IF(M3805=TRUE, "시술 완료",
IF(L3805=TRUE, "콘텐츠 가이드 전송",
IF(NOT(ISBLANK(J3805)), "예약 확정",
IF(I3805=TRUE, "구글폼 회신",
IF(H3805=TRUE, "구글폼 전송",
IF(G3805=TRUE, "거절",
IF(F3805=TRUE, "회신 수신",
"태핑 완료 회신대기")))))
))))</f>
        <v>태핑 완료 회신대기</v>
      </c>
      <c r="F3805" s="22" t="b">
        <v>0</v>
      </c>
      <c r="G3805" s="22" t="b">
        <v>0</v>
      </c>
      <c r="H3805" s="22" t="b">
        <v>0</v>
      </c>
      <c r="I3805" s="22" t="b">
        <f>IF(COUNTIF([1]!Form_Responses1[[#All],[Instagram account
(ex. idenel_official - Do not put "@")]], LOWER(#REF!)) &gt; 0, TRUE, FALSE)</f>
        <v>0</v>
      </c>
      <c r="J3805" s="23"/>
      <c r="K3805" s="20"/>
      <c r="L3805" s="22" t="b">
        <v>0</v>
      </c>
      <c r="M3805" s="22" t="b">
        <v>0</v>
      </c>
      <c r="N3805" s="20"/>
      <c r="O3805" s="21" t="str">
        <f>IF(ISBLANK(Table1[[#This Row],[예약일(확정)]]),"",Table1[[#This Row],[예약일(확정)]]+7)</f>
        <v/>
      </c>
      <c r="P3805" s="20"/>
      <c r="Q3805" s="20"/>
      <c r="R3805" s="20"/>
      <c r="S3805" s="20"/>
      <c r="T3805" s="20"/>
      <c r="U3805" s="19"/>
    </row>
    <row r="3806" spans="1:21" ht="17">
      <c r="A3806" s="31" t="s">
        <v>404</v>
      </c>
      <c r="B3806" s="17" t="str">
        <f>"https://www.instagram.com/"&amp;A3806</f>
        <v>https://www.instagram.com/nicolepatricew</v>
      </c>
      <c r="C3806" s="16"/>
      <c r="D3806" s="15" t="s">
        <v>402</v>
      </c>
      <c r="E3806" s="11" t="str">
        <f ca="1">IF(AND(J3806&lt;&gt;"", O3806&lt;&gt;"", TODAY() &gt; O3806, N3806=""), "포스팅 지연",
IF(N3806&lt;&gt;"", "포스팅 완료",
IF(M3806=TRUE, "시술 완료",
IF(L3806=TRUE, "콘텐츠 가이드 전송",
IF(NOT(ISBLANK(J3806)), "예약 확정",
IF(I3806=TRUE, "구글폼 회신",
IF(H3806=TRUE, "구글폼 전송",
IF(G3806=TRUE, "거절",
IF(F3806=TRUE, "회신 수신",
"태핑 완료 회신대기")))))
))))</f>
        <v>태핑 완료 회신대기</v>
      </c>
      <c r="F3806" s="13" t="b">
        <v>0</v>
      </c>
      <c r="G3806" s="13" t="b">
        <v>0</v>
      </c>
      <c r="H3806" s="13" t="b">
        <v>0</v>
      </c>
      <c r="I3806" s="13" t="b">
        <f>IF(COUNTIF([1]!Form_Responses1[[#All],[Instagram account
(ex. idenel_official - Do not put "@")]], LOWER(A3805)) &gt; 0, TRUE, FALSE)</f>
        <v>0</v>
      </c>
      <c r="J3806" s="14"/>
      <c r="K3806" s="11"/>
      <c r="L3806" s="13" t="b">
        <v>0</v>
      </c>
      <c r="M3806" s="13" t="b">
        <v>0</v>
      </c>
      <c r="N3806" s="11"/>
      <c r="O3806" s="12" t="str">
        <f>IF(ISBLANK(Table1[[#This Row],[예약일(확정)]]),"",Table1[[#This Row],[예약일(확정)]]+7)</f>
        <v/>
      </c>
      <c r="P3806" s="11"/>
      <c r="Q3806" s="11"/>
      <c r="R3806" s="11"/>
      <c r="S3806" s="11"/>
      <c r="T3806" s="11"/>
      <c r="U3806" s="10"/>
    </row>
    <row r="3807" spans="1:21" ht="17">
      <c r="A3807" s="27" t="s">
        <v>403</v>
      </c>
      <c r="B3807" s="26" t="str">
        <f>"https://www.instagram.com/"&amp;A3807</f>
        <v>https://www.instagram.com/irrelevant.jen</v>
      </c>
      <c r="C3807" s="25"/>
      <c r="D3807" s="24" t="s">
        <v>402</v>
      </c>
      <c r="E3807" s="20" t="str">
        <f ca="1">IF(AND(J3807&lt;&gt;"", O3807&lt;&gt;"", TODAY() &gt; O3807, N3807=""), "포스팅 지연",
IF(N3807&lt;&gt;"", "포스팅 완료",
IF(M3807=TRUE, "시술 완료",
IF(L3807=TRUE, "콘텐츠 가이드 전송",
IF(NOT(ISBLANK(J3807)), "예약 확정",
IF(I3807=TRUE, "구글폼 회신",
IF(H3807=TRUE, "구글폼 전송",
IF(G3807=TRUE, "거절",
IF(F3807=TRUE, "회신 수신",
"태핑 완료 회신대기")))))
))))</f>
        <v>태핑 완료 회신대기</v>
      </c>
      <c r="F3807" s="22" t="b">
        <v>0</v>
      </c>
      <c r="G3807" s="22" t="b">
        <v>0</v>
      </c>
      <c r="H3807" s="22" t="b">
        <v>0</v>
      </c>
      <c r="I3807" s="22" t="b">
        <f>IF(COUNTIF([1]!Form_Responses1[[#All],[Instagram account
(ex. idenel_official - Do not put "@")]], LOWER(A3807)) &gt; 0, TRUE, FALSE)</f>
        <v>0</v>
      </c>
      <c r="J3807" s="23"/>
      <c r="K3807" s="20"/>
      <c r="L3807" s="22" t="b">
        <v>0</v>
      </c>
      <c r="M3807" s="22" t="b">
        <v>0</v>
      </c>
      <c r="N3807" s="20"/>
      <c r="O3807" s="21" t="str">
        <f>IF(ISBLANK(Table1[[#This Row],[예약일(확정)]]),"",Table1[[#This Row],[예약일(확정)]]+7)</f>
        <v/>
      </c>
      <c r="P3807" s="20"/>
      <c r="Q3807" s="20"/>
      <c r="R3807" s="20"/>
      <c r="S3807" s="20"/>
      <c r="T3807" s="20"/>
      <c r="U3807" s="19"/>
    </row>
    <row r="3808" spans="1:21" ht="17">
      <c r="A3808" s="18" t="s">
        <v>401</v>
      </c>
      <c r="B3808" s="17" t="str">
        <f>"https://www.instagram.com/"&amp;A3808</f>
        <v>https://www.instagram.com/taniaa.ald</v>
      </c>
      <c r="C3808" s="16"/>
      <c r="D3808" s="15" t="s">
        <v>321</v>
      </c>
      <c r="E3808" s="11" t="str">
        <f ca="1">IF(AND(J3808&lt;&gt;"", O3808&lt;&gt;"", TODAY() &gt; O3808, N3808=""), "포스팅 지연",
IF(N3808&lt;&gt;"", "포스팅 완료",
IF(M3808=TRUE, "시술 완료",
IF(L3808=TRUE, "콘텐츠 가이드 전송",
IF(NOT(ISBLANK(J3808)), "예약 확정",
IF(I3808=TRUE, "구글폼 회신",
IF(H3808=TRUE, "구글폼 전송",
IF(G3808=TRUE, "거절",
IF(F3808=TRUE, "회신 수신",
"태핑 완료 회신대기")))))
))))</f>
        <v>태핑 완료 회신대기</v>
      </c>
      <c r="F3808" s="13" t="b">
        <v>0</v>
      </c>
      <c r="G3808" s="13" t="b">
        <v>0</v>
      </c>
      <c r="H3808" s="13" t="b">
        <v>0</v>
      </c>
      <c r="I3808" s="13" t="b">
        <f>IF(COUNTIF([1]!Form_Responses1[[#All],[Instagram account
(ex. idenel_official - Do not put "@")]], LOWER(A3808)) &gt; 0, TRUE, FALSE)</f>
        <v>0</v>
      </c>
      <c r="J3808" s="14"/>
      <c r="K3808" s="11"/>
      <c r="L3808" s="13" t="b">
        <v>0</v>
      </c>
      <c r="M3808" s="13" t="b">
        <v>0</v>
      </c>
      <c r="N3808" s="11"/>
      <c r="O3808" s="12" t="str">
        <f>IF(ISBLANK(Table1[[#This Row],[예약일(확정)]]),"",Table1[[#This Row],[예약일(확정)]]+7)</f>
        <v/>
      </c>
      <c r="P3808" s="11"/>
      <c r="Q3808" s="11"/>
      <c r="R3808" s="11"/>
      <c r="S3808" s="11"/>
      <c r="T3808" s="11"/>
      <c r="U3808" s="10"/>
    </row>
    <row r="3809" spans="1:21" ht="17">
      <c r="A3809" s="27" t="s">
        <v>400</v>
      </c>
      <c r="B3809" s="26" t="str">
        <f>"https://www.instagram.com/"&amp;A3809</f>
        <v>https://www.instagram.com/berebian_vlogs</v>
      </c>
      <c r="C3809" s="25"/>
      <c r="D3809" s="24" t="s">
        <v>321</v>
      </c>
      <c r="E3809" s="20" t="str">
        <f ca="1">IF(AND(J3809&lt;&gt;"", O3809&lt;&gt;"", TODAY() &gt; O3809, N3809=""), "포스팅 지연",
IF(N3809&lt;&gt;"", "포스팅 완료",
IF(M3809=TRUE, "시술 완료",
IF(L3809=TRUE, "콘텐츠 가이드 전송",
IF(NOT(ISBLANK(J3809)), "예약 확정",
IF(I3809=TRUE, "구글폼 회신",
IF(H3809=TRUE, "구글폼 전송",
IF(G3809=TRUE, "거절",
IF(F3809=TRUE, "회신 수신",
"태핑 완료 회신대기")))))
))))</f>
        <v>콘텐츠 가이드 전송</v>
      </c>
      <c r="F3809" s="22" t="b">
        <v>1</v>
      </c>
      <c r="G3809" s="22" t="b">
        <v>0</v>
      </c>
      <c r="H3809" s="22" t="b">
        <v>1</v>
      </c>
      <c r="I3809" s="22" t="b">
        <f>IF(COUNTIF([1]!Form_Responses1[[#All],[Instagram account
(ex. idenel_official - Do not put "@")]], LOWER(A3809)) &gt; 0, TRUE, FALSE)</f>
        <v>0</v>
      </c>
      <c r="J3809" s="23">
        <v>45925.625</v>
      </c>
      <c r="K3809" s="20" t="s">
        <v>111</v>
      </c>
      <c r="L3809" s="22" t="b">
        <v>1</v>
      </c>
      <c r="M3809" s="22" t="b">
        <v>0</v>
      </c>
      <c r="N3809" s="20"/>
      <c r="O3809" s="21">
        <f>IF(ISBLANK(Table1[[#This Row],[예약일(확정)]]),"",Table1[[#This Row],[예약일(확정)]]+7)</f>
        <v>45932.625</v>
      </c>
      <c r="P3809" s="20" t="s">
        <v>0</v>
      </c>
      <c r="Q3809" s="20"/>
      <c r="R3809" s="20"/>
      <c r="S3809" s="20"/>
      <c r="T3809" s="20"/>
      <c r="U3809" s="19"/>
    </row>
    <row r="3810" spans="1:21" ht="17">
      <c r="A3810" s="18" t="s">
        <v>399</v>
      </c>
      <c r="B3810" s="17" t="str">
        <f>"https://www.instagram.com/"&amp;A3810</f>
        <v>https://www.instagram.com/rociocadizh</v>
      </c>
      <c r="C3810" s="16"/>
      <c r="D3810" s="15" t="s">
        <v>321</v>
      </c>
      <c r="E3810" s="11" t="str">
        <f ca="1">IF(AND(J3810&lt;&gt;"", O3810&lt;&gt;"", TODAY() &gt; O3810, N3810=""), "포스팅 지연",
IF(N3810&lt;&gt;"", "포스팅 완료",
IF(M3810=TRUE, "시술 완료",
IF(L3810=TRUE, "콘텐츠 가이드 전송",
IF(NOT(ISBLANK(J3810)), "예약 확정",
IF(I3810=TRUE, "구글폼 회신",
IF(H3810=TRUE, "구글폼 전송",
IF(G3810=TRUE, "거절",
IF(F3810=TRUE, "회신 수신",
"태핑 완료 회신대기")))))
))))</f>
        <v>구글폼 전송</v>
      </c>
      <c r="F3810" s="13" t="b">
        <v>1</v>
      </c>
      <c r="G3810" s="13" t="b">
        <v>0</v>
      </c>
      <c r="H3810" s="13" t="b">
        <v>1</v>
      </c>
      <c r="I3810" s="13" t="b">
        <f>IF(COUNTIF([1]!Form_Responses1[[#All],[Instagram account
(ex. idenel_official - Do not put "@")]], LOWER(A3810)) &gt; 0, TRUE, FALSE)</f>
        <v>0</v>
      </c>
      <c r="J3810" s="14"/>
      <c r="K3810" s="11"/>
      <c r="L3810" s="13" t="b">
        <v>0</v>
      </c>
      <c r="M3810" s="13" t="b">
        <v>0</v>
      </c>
      <c r="N3810" s="11"/>
      <c r="O3810" s="12" t="str">
        <f>IF(ISBLANK(Table1[[#This Row],[예약일(확정)]]),"",Table1[[#This Row],[예약일(확정)]]+7)</f>
        <v/>
      </c>
      <c r="P3810" s="11"/>
      <c r="Q3810" s="11"/>
      <c r="R3810" s="11"/>
      <c r="S3810" s="11"/>
      <c r="T3810" s="11"/>
      <c r="U3810" s="10"/>
    </row>
    <row r="3811" spans="1:21" ht="17">
      <c r="A3811" s="27" t="s">
        <v>398</v>
      </c>
      <c r="B3811" s="26" t="str">
        <f>"https://www.instagram.com/"&amp;A3811</f>
        <v>https://www.instagram.com/meylouuu</v>
      </c>
      <c r="C3811" s="25"/>
      <c r="D3811" s="24" t="s">
        <v>321</v>
      </c>
      <c r="E3811" s="20" t="str">
        <f ca="1">IF(AND(J3811&lt;&gt;"", O3811&lt;&gt;"", TODAY() &gt; O3811, N3811=""), "포스팅 지연",
IF(N3811&lt;&gt;"", "포스팅 완료",
IF(M3811=TRUE, "시술 완료",
IF(L3811=TRUE, "콘텐츠 가이드 전송",
IF(NOT(ISBLANK(J3811)), "예약 확정",
IF(I3811=TRUE, "구글폼 회신",
IF(H3811=TRUE, "구글폼 전송",
IF(G3811=TRUE, "거절",
IF(F3811=TRUE, "회신 수신",
"태핑 완료 회신대기")))))
))))</f>
        <v>회신 수신</v>
      </c>
      <c r="F3811" s="22" t="b">
        <v>1</v>
      </c>
      <c r="G3811" s="22" t="b">
        <v>0</v>
      </c>
      <c r="H3811" s="22" t="b">
        <v>0</v>
      </c>
      <c r="I3811" s="22" t="b">
        <f>IF(COUNTIF([1]!Form_Responses1[[#All],[Instagram account
(ex. idenel_official - Do not put "@")]], LOWER(A3811)) &gt; 0, TRUE, FALSE)</f>
        <v>0</v>
      </c>
      <c r="J3811" s="23"/>
      <c r="K3811" s="20"/>
      <c r="L3811" s="22" t="b">
        <v>0</v>
      </c>
      <c r="M3811" s="22" t="b">
        <v>0</v>
      </c>
      <c r="N3811" s="20"/>
      <c r="O3811" s="21" t="str">
        <f>IF(ISBLANK(Table1[[#This Row],[예약일(확정)]]),"",Table1[[#This Row],[예약일(확정)]]+7)</f>
        <v/>
      </c>
      <c r="P3811" s="20"/>
      <c r="Q3811" s="20"/>
      <c r="R3811" s="20"/>
      <c r="S3811" s="20"/>
      <c r="T3811" s="20"/>
      <c r="U3811" s="19"/>
    </row>
    <row r="3812" spans="1:21" ht="17">
      <c r="A3812" s="18" t="s">
        <v>397</v>
      </c>
      <c r="B3812" s="17" t="str">
        <f>"https://www.instagram.com/"&amp;A3812</f>
        <v xml:space="preserve">https://www.instagram.com/igobart_ </v>
      </c>
      <c r="C3812" s="16"/>
      <c r="D3812" s="15" t="s">
        <v>321</v>
      </c>
      <c r="E3812" s="11" t="str">
        <f ca="1">IF(AND(J3812&lt;&gt;"", O3812&lt;&gt;"", TODAY() &gt; O3812, N3812=""), "포스팅 지연",
IF(N3812&lt;&gt;"", "포스팅 완료",
IF(M3812=TRUE, "시술 완료",
IF(L3812=TRUE, "콘텐츠 가이드 전송",
IF(NOT(ISBLANK(J3812)), "예약 확정",
IF(I3812=TRUE, "구글폼 회신",
IF(H3812=TRUE, "구글폼 전송",
IF(G3812=TRUE, "거절",
IF(F3812=TRUE, "회신 수신",
"태핑 완료 회신대기")))))
))))</f>
        <v>태핑 완료 회신대기</v>
      </c>
      <c r="F3812" s="13" t="b">
        <v>0</v>
      </c>
      <c r="G3812" s="13" t="b">
        <v>0</v>
      </c>
      <c r="H3812" s="13" t="b">
        <v>0</v>
      </c>
      <c r="I3812" s="13" t="b">
        <f>IF(COUNTIF([1]!Form_Responses1[[#All],[Instagram account
(ex. idenel_official - Do not put "@")]], LOWER(A3812)) &gt; 0, TRUE, FALSE)</f>
        <v>0</v>
      </c>
      <c r="J3812" s="14"/>
      <c r="K3812" s="11"/>
      <c r="L3812" s="13" t="b">
        <v>0</v>
      </c>
      <c r="M3812" s="13" t="b">
        <v>0</v>
      </c>
      <c r="N3812" s="11"/>
      <c r="O3812" s="12" t="str">
        <f>IF(ISBLANK(Table1[[#This Row],[예약일(확정)]]),"",Table1[[#This Row],[예약일(확정)]]+7)</f>
        <v/>
      </c>
      <c r="P3812" s="11"/>
      <c r="Q3812" s="11"/>
      <c r="R3812" s="11"/>
      <c r="S3812" s="11"/>
      <c r="T3812" s="11"/>
      <c r="U3812" s="10"/>
    </row>
    <row r="3813" spans="1:21" ht="17">
      <c r="A3813" s="27" t="s">
        <v>396</v>
      </c>
      <c r="B3813" s="26" t="str">
        <f>"https://www.instagram.com/"&amp;A3813</f>
        <v>https://www.instagram.com/rosesbymicaela_</v>
      </c>
      <c r="C3813" s="25"/>
      <c r="D3813" s="24" t="s">
        <v>321</v>
      </c>
      <c r="E3813" s="20" t="str">
        <f ca="1">IF(AND(J3813&lt;&gt;"", O3813&lt;&gt;"", TODAY() &gt; O3813, N3813=""), "포스팅 지연",
IF(N3813&lt;&gt;"", "포스팅 완료",
IF(M3813=TRUE, "시술 완료",
IF(L3813=TRUE, "콘텐츠 가이드 전송",
IF(NOT(ISBLANK(J3813)), "예약 확정",
IF(I3813=TRUE, "구글폼 회신",
IF(H3813=TRUE, "구글폼 전송",
IF(G3813=TRUE, "거절",
IF(F3813=TRUE, "회신 수신",
"태핑 완료 회신대기")))))
))))</f>
        <v>태핑 완료 회신대기</v>
      </c>
      <c r="F3813" s="22" t="b">
        <v>0</v>
      </c>
      <c r="G3813" s="22" t="b">
        <v>0</v>
      </c>
      <c r="H3813" s="22" t="b">
        <v>0</v>
      </c>
      <c r="I3813" s="22" t="b">
        <f>IF(COUNTIF([1]!Form_Responses1[[#All],[Instagram account
(ex. idenel_official - Do not put "@")]], LOWER(A3813)) &gt; 0, TRUE, FALSE)</f>
        <v>0</v>
      </c>
      <c r="J3813" s="23"/>
      <c r="K3813" s="20"/>
      <c r="L3813" s="22" t="b">
        <v>0</v>
      </c>
      <c r="M3813" s="22" t="b">
        <v>0</v>
      </c>
      <c r="N3813" s="20"/>
      <c r="O3813" s="21" t="str">
        <f>IF(ISBLANK(Table1[[#This Row],[예약일(확정)]]),"",Table1[[#This Row],[예약일(확정)]]+7)</f>
        <v/>
      </c>
      <c r="P3813" s="20"/>
      <c r="Q3813" s="20"/>
      <c r="R3813" s="20"/>
      <c r="S3813" s="20"/>
      <c r="T3813" s="20"/>
      <c r="U3813" s="19"/>
    </row>
    <row r="3814" spans="1:21" ht="17">
      <c r="A3814" s="18" t="s">
        <v>395</v>
      </c>
      <c r="B3814" s="17" t="str">
        <f>"https://www.instagram.com/"&amp;A3814</f>
        <v>https://www.instagram.com/rara_aywara</v>
      </c>
      <c r="C3814" s="16"/>
      <c r="D3814" s="15" t="s">
        <v>321</v>
      </c>
      <c r="E3814" s="11" t="str">
        <f ca="1">IF(AND(J3814&lt;&gt;"", O3814&lt;&gt;"", TODAY() &gt; O3814, N3814=""), "포스팅 지연",
IF(N3814&lt;&gt;"", "포스팅 완료",
IF(M3814=TRUE, "시술 완료",
IF(L3814=TRUE, "콘텐츠 가이드 전송",
IF(NOT(ISBLANK(J3814)), "예약 확정",
IF(I3814=TRUE, "구글폼 회신",
IF(H3814=TRUE, "구글폼 전송",
IF(G3814=TRUE, "거절",
IF(F3814=TRUE, "회신 수신",
"태핑 완료 회신대기")))))
))))</f>
        <v>태핑 완료 회신대기</v>
      </c>
      <c r="F3814" s="13" t="b">
        <v>0</v>
      </c>
      <c r="G3814" s="13" t="b">
        <v>0</v>
      </c>
      <c r="H3814" s="13" t="b">
        <v>0</v>
      </c>
      <c r="I3814" s="13" t="b">
        <f>IF(COUNTIF([1]!Form_Responses1[[#All],[Instagram account
(ex. idenel_official - Do not put "@")]], LOWER(A3814)) &gt; 0, TRUE, FALSE)</f>
        <v>0</v>
      </c>
      <c r="J3814" s="14"/>
      <c r="K3814" s="11"/>
      <c r="L3814" s="13" t="b">
        <v>0</v>
      </c>
      <c r="M3814" s="13" t="b">
        <v>0</v>
      </c>
      <c r="N3814" s="11"/>
      <c r="O3814" s="12" t="str">
        <f>IF(ISBLANK(Table1[[#This Row],[예약일(확정)]]),"",Table1[[#This Row],[예약일(확정)]]+7)</f>
        <v/>
      </c>
      <c r="P3814" s="11"/>
      <c r="Q3814" s="11"/>
      <c r="R3814" s="11"/>
      <c r="S3814" s="11"/>
      <c r="T3814" s="11"/>
      <c r="U3814" s="10"/>
    </row>
    <row r="3815" spans="1:21" ht="17">
      <c r="A3815" s="27" t="s">
        <v>394</v>
      </c>
      <c r="B3815" s="26" t="str">
        <f>"https://www.instagram.com/"&amp;A3815</f>
        <v>https://www.instagram.com/mai_drinks_soju</v>
      </c>
      <c r="C3815" s="25"/>
      <c r="D3815" s="24" t="s">
        <v>321</v>
      </c>
      <c r="E3815" s="20" t="str">
        <f ca="1">IF(AND(J3815&lt;&gt;"", O3815&lt;&gt;"", TODAY() &gt; O3815, N3815=""), "포스팅 지연",
IF(N3815&lt;&gt;"", "포스팅 완료",
IF(M3815=TRUE, "시술 완료",
IF(L3815=TRUE, "콘텐츠 가이드 전송",
IF(NOT(ISBLANK(J3815)), "예약 확정",
IF(I3815=TRUE, "구글폼 회신",
IF(H3815=TRUE, "구글폼 전송",
IF(G3815=TRUE, "거절",
IF(F3815=TRUE, "회신 수신",
"태핑 완료 회신대기")))))
))))</f>
        <v>태핑 완료 회신대기</v>
      </c>
      <c r="F3815" s="22" t="b">
        <v>0</v>
      </c>
      <c r="G3815" s="22" t="b">
        <v>0</v>
      </c>
      <c r="H3815" s="22" t="b">
        <v>0</v>
      </c>
      <c r="I3815" s="22" t="b">
        <f>IF(COUNTIF([1]!Form_Responses1[[#All],[Instagram account
(ex. idenel_official - Do not put "@")]], LOWER(A3815)) &gt; 0, TRUE, FALSE)</f>
        <v>0</v>
      </c>
      <c r="J3815" s="23"/>
      <c r="K3815" s="20"/>
      <c r="L3815" s="22" t="b">
        <v>0</v>
      </c>
      <c r="M3815" s="22" t="b">
        <v>0</v>
      </c>
      <c r="N3815" s="20"/>
      <c r="O3815" s="21" t="str">
        <f>IF(ISBLANK(Table1[[#This Row],[예약일(확정)]]),"",Table1[[#This Row],[예약일(확정)]]+7)</f>
        <v/>
      </c>
      <c r="P3815" s="20"/>
      <c r="Q3815" s="20"/>
      <c r="R3815" s="20"/>
      <c r="S3815" s="20"/>
      <c r="T3815" s="20"/>
      <c r="U3815" s="19"/>
    </row>
    <row r="3816" spans="1:21" ht="17">
      <c r="A3816" s="18" t="s">
        <v>393</v>
      </c>
      <c r="B3816" s="17" t="str">
        <f>"https://www.instagram.com/"&amp;A3816</f>
        <v>https://www.instagram.com/halima_mea</v>
      </c>
      <c r="C3816" s="16"/>
      <c r="D3816" s="15" t="s">
        <v>321</v>
      </c>
      <c r="E3816" s="11" t="str">
        <f ca="1">IF(AND(J3816&lt;&gt;"", O3816&lt;&gt;"", TODAY() &gt; O3816, N3816=""), "포스팅 지연",
IF(N3816&lt;&gt;"", "포스팅 완료",
IF(M3816=TRUE, "시술 완료",
IF(L3816=TRUE, "콘텐츠 가이드 전송",
IF(NOT(ISBLANK(J3816)), "예약 확정",
IF(I3816=TRUE, "구글폼 회신",
IF(H3816=TRUE, "구글폼 전송",
IF(G3816=TRUE, "거절",
IF(F3816=TRUE, "회신 수신",
"태핑 완료 회신대기")))))
))))</f>
        <v>콘텐츠 가이드 전송</v>
      </c>
      <c r="F3816" s="13" t="b">
        <v>1</v>
      </c>
      <c r="G3816" s="13" t="b">
        <v>0</v>
      </c>
      <c r="H3816" s="13" t="b">
        <v>1</v>
      </c>
      <c r="I3816" s="13" t="b">
        <f>IF(COUNTIF([1]!Form_Responses1[[#All],[Instagram account
(ex. idenel_official - Do not put "@")]], LOWER(A3816)) &gt; 0, TRUE, FALSE)</f>
        <v>0</v>
      </c>
      <c r="J3816" s="14">
        <v>45915.6875</v>
      </c>
      <c r="K3816" s="11" t="s">
        <v>111</v>
      </c>
      <c r="L3816" s="13" t="b">
        <v>1</v>
      </c>
      <c r="M3816" s="13" t="b">
        <v>0</v>
      </c>
      <c r="N3816" s="11"/>
      <c r="O3816" s="12">
        <f>IF(ISBLANK(Table1[[#This Row],[예약일(확정)]]),"",Table1[[#This Row],[예약일(확정)]]+7)</f>
        <v>45922.6875</v>
      </c>
      <c r="P3816" s="11" t="s">
        <v>0</v>
      </c>
      <c r="Q3816" s="11"/>
      <c r="R3816" s="11"/>
      <c r="S3816" s="11"/>
      <c r="T3816" s="11"/>
      <c r="U3816" s="10"/>
    </row>
    <row r="3817" spans="1:21" ht="17">
      <c r="A3817" s="27" t="s">
        <v>392</v>
      </c>
      <c r="B3817" s="26" t="str">
        <f>"https://www.instagram.com/"&amp;A3817</f>
        <v>https://www.instagram.com/vivien.sczesny</v>
      </c>
      <c r="C3817" s="25"/>
      <c r="D3817" s="24" t="s">
        <v>321</v>
      </c>
      <c r="E3817" s="20" t="str">
        <f ca="1">IF(AND(J3817&lt;&gt;"", O3817&lt;&gt;"", TODAY() &gt; O3817, N3817=""), "포스팅 지연",
IF(N3817&lt;&gt;"", "포스팅 완료",
IF(M3817=TRUE, "시술 완료",
IF(L3817=TRUE, "콘텐츠 가이드 전송",
IF(NOT(ISBLANK(J3817)), "예약 확정",
IF(I3817=TRUE, "구글폼 회신",
IF(H3817=TRUE, "구글폼 전송",
IF(G3817=TRUE, "거절",
IF(F3817=TRUE, "회신 수신",
"태핑 완료 회신대기")))))
))))</f>
        <v>구글폼 전송</v>
      </c>
      <c r="F3817" s="22" t="b">
        <v>1</v>
      </c>
      <c r="G3817" s="22" t="b">
        <v>0</v>
      </c>
      <c r="H3817" s="22" t="b">
        <v>1</v>
      </c>
      <c r="I3817" s="22" t="b">
        <f>IF(COUNTIF([1]!Form_Responses1[[#All],[Instagram account
(ex. idenel_official - Do not put "@")]], LOWER(A3817)) &gt; 0, TRUE, FALSE)</f>
        <v>0</v>
      </c>
      <c r="J3817" s="23"/>
      <c r="K3817" s="20"/>
      <c r="L3817" s="22" t="b">
        <v>0</v>
      </c>
      <c r="M3817" s="22" t="b">
        <v>0</v>
      </c>
      <c r="N3817" s="20"/>
      <c r="O3817" s="21" t="str">
        <f>IF(ISBLANK(Table1[[#This Row],[예약일(확정)]]),"",Table1[[#This Row],[예약일(확정)]]+7)</f>
        <v/>
      </c>
      <c r="P3817" s="20"/>
      <c r="Q3817" s="20"/>
      <c r="R3817" s="20"/>
      <c r="S3817" s="20"/>
      <c r="T3817" s="20"/>
      <c r="U3817" s="19"/>
    </row>
    <row r="3818" spans="1:21" ht="17">
      <c r="A3818" s="18" t="s">
        <v>380</v>
      </c>
      <c r="B3818" s="17" t="str">
        <f>"https://www.instagram.com/"&amp;A3818</f>
        <v>https://www.instagram.com/wandermoony</v>
      </c>
      <c r="C3818" s="16"/>
      <c r="D3818" s="15" t="s">
        <v>321</v>
      </c>
      <c r="E3818" s="11" t="str">
        <f ca="1">IF(AND(J3818&lt;&gt;"", O3818&lt;&gt;"", TODAY() &gt; O3818, N3818=""), "포스팅 지연",
IF(N3818&lt;&gt;"", "포스팅 완료",
IF(M3818=TRUE, "시술 완료",
IF(L3818=TRUE, "콘텐츠 가이드 전송",
IF(NOT(ISBLANK(J3818)), "예약 확정",
IF(I3818=TRUE, "구글폼 회신",
IF(H3818=TRUE, "구글폼 전송",
IF(G3818=TRUE, "거절",
IF(F3818=TRUE, "회신 수신",
"태핑 완료 회신대기")))))
))))</f>
        <v>태핑 완료 회신대기</v>
      </c>
      <c r="F3818" s="13" t="b">
        <v>0</v>
      </c>
      <c r="G3818" s="13" t="b">
        <v>0</v>
      </c>
      <c r="H3818" s="13" t="b">
        <v>0</v>
      </c>
      <c r="I3818" s="13" t="b">
        <f>IF(COUNTIF([1]!Form_Responses1[[#All],[Instagram account
(ex. idenel_official - Do not put "@")]], LOWER(A3818)) &gt; 0, TRUE, FALSE)</f>
        <v>0</v>
      </c>
      <c r="J3818" s="14"/>
      <c r="K3818" s="11"/>
      <c r="L3818" s="13" t="b">
        <v>0</v>
      </c>
      <c r="M3818" s="13" t="b">
        <v>0</v>
      </c>
      <c r="N3818" s="11"/>
      <c r="O3818" s="12" t="str">
        <f>IF(ISBLANK(Table1[[#This Row],[예약일(확정)]]),"",Table1[[#This Row],[예약일(확정)]]+7)</f>
        <v/>
      </c>
      <c r="P3818" s="11"/>
      <c r="Q3818" s="11"/>
      <c r="R3818" s="11"/>
      <c r="S3818" s="11"/>
      <c r="T3818" s="11"/>
      <c r="U3818" s="10"/>
    </row>
    <row r="3819" spans="1:21" ht="17">
      <c r="A3819" s="27" t="s">
        <v>391</v>
      </c>
      <c r="B3819" s="26" t="str">
        <f>"https://www.instagram.com/"&amp;A3819</f>
        <v>https://www.instagram.com/melodyofherseoul</v>
      </c>
      <c r="C3819" s="25"/>
      <c r="D3819" s="24" t="s">
        <v>321</v>
      </c>
      <c r="E3819" s="20" t="str">
        <f ca="1">IF(AND(J3819&lt;&gt;"", O3819&lt;&gt;"", TODAY() &gt; O3819, N3819=""), "포스팅 지연",
IF(N3819&lt;&gt;"", "포스팅 완료",
IF(M3819=TRUE, "시술 완료",
IF(L3819=TRUE, "콘텐츠 가이드 전송",
IF(NOT(ISBLANK(J3819)), "예약 확정",
IF(I3819=TRUE, "구글폼 회신",
IF(H3819=TRUE, "구글폼 전송",
IF(G3819=TRUE, "거절",
IF(F3819=TRUE, "회신 수신",
"태핑 완료 회신대기")))))
))))</f>
        <v>구글폼 전송</v>
      </c>
      <c r="F3819" s="22" t="b">
        <v>1</v>
      </c>
      <c r="G3819" s="22" t="b">
        <v>0</v>
      </c>
      <c r="H3819" s="22" t="b">
        <v>1</v>
      </c>
      <c r="I3819" s="22" t="b">
        <f>IF(COUNTIF([1]!Form_Responses1[[#All],[Instagram account
(ex. idenel_official - Do not put "@")]], LOWER(A3819)) &gt; 0, TRUE, FALSE)</f>
        <v>0</v>
      </c>
      <c r="J3819" s="23"/>
      <c r="K3819" s="20"/>
      <c r="L3819" s="22" t="b">
        <v>0</v>
      </c>
      <c r="M3819" s="22" t="b">
        <v>0</v>
      </c>
      <c r="N3819" s="20"/>
      <c r="O3819" s="21" t="str">
        <f>IF(ISBLANK(Table1[[#This Row],[예약일(확정)]]),"",Table1[[#This Row],[예약일(확정)]]+7)</f>
        <v/>
      </c>
      <c r="P3819" s="20"/>
      <c r="Q3819" s="20"/>
      <c r="R3819" s="20"/>
      <c r="S3819" s="20"/>
      <c r="T3819" s="20"/>
      <c r="U3819" s="19"/>
    </row>
    <row r="3820" spans="1:21" ht="17">
      <c r="A3820" s="18" t="s">
        <v>390</v>
      </c>
      <c r="B3820" s="17" t="str">
        <f>"https://www.instagram.com/"&amp;A3820</f>
        <v>https://www.instagram.com/proyectohan</v>
      </c>
      <c r="C3820" s="16"/>
      <c r="D3820" s="15" t="s">
        <v>321</v>
      </c>
      <c r="E3820" s="11" t="str">
        <f ca="1">IF(AND(J3820&lt;&gt;"", O3820&lt;&gt;"", TODAY() &gt; O3820, N3820=""), "포스팅 지연",
IF(N3820&lt;&gt;"", "포스팅 완료",
IF(M3820=TRUE, "시술 완료",
IF(L3820=TRUE, "콘텐츠 가이드 전송",
IF(NOT(ISBLANK(J3820)), "예약 확정",
IF(I3820=TRUE, "구글폼 회신",
IF(H3820=TRUE, "구글폼 전송",
IF(G3820=TRUE, "거절",
IF(F3820=TRUE, "회신 수신",
"태핑 완료 회신대기")))))
))))</f>
        <v>태핑 완료 회신대기</v>
      </c>
      <c r="F3820" s="13" t="b">
        <v>0</v>
      </c>
      <c r="G3820" s="13" t="b">
        <v>0</v>
      </c>
      <c r="H3820" s="13" t="b">
        <v>0</v>
      </c>
      <c r="I3820" s="13" t="b">
        <f>IF(COUNTIF([1]!Form_Responses1[[#All],[Instagram account
(ex. idenel_official - Do not put "@")]], LOWER(A3820)) &gt; 0, TRUE, FALSE)</f>
        <v>0</v>
      </c>
      <c r="J3820" s="14"/>
      <c r="K3820" s="11"/>
      <c r="L3820" s="13" t="b">
        <v>0</v>
      </c>
      <c r="M3820" s="13" t="b">
        <v>0</v>
      </c>
      <c r="N3820" s="11"/>
      <c r="O3820" s="12" t="str">
        <f>IF(ISBLANK(Table1[[#This Row],[예약일(확정)]]),"",Table1[[#This Row],[예약일(확정)]]+7)</f>
        <v/>
      </c>
      <c r="P3820" s="11"/>
      <c r="Q3820" s="11"/>
      <c r="R3820" s="11"/>
      <c r="S3820" s="11"/>
      <c r="T3820" s="11"/>
      <c r="U3820" s="10"/>
    </row>
    <row r="3821" spans="1:21" ht="17">
      <c r="A3821" s="27" t="s">
        <v>194</v>
      </c>
      <c r="B3821" s="26" t="str">
        <f>"https://www.instagram.com/"&amp;A3821</f>
        <v>https://www.instagram.com/dk_a_life</v>
      </c>
      <c r="C3821" s="25"/>
      <c r="D3821" s="24" t="s">
        <v>321</v>
      </c>
      <c r="E3821" s="20" t="str">
        <f ca="1">IF(AND(J3821&lt;&gt;"", O3821&lt;&gt;"", TODAY() &gt; O3821, N3821=""), "포스팅 지연",
IF(N3821&lt;&gt;"", "포스팅 완료",
IF(M3821=TRUE, "시술 완료",
IF(L3821=TRUE, "콘텐츠 가이드 전송",
IF(NOT(ISBLANK(J3821)), "예약 확정",
IF(I3821=TRUE, "구글폼 회신",
IF(H3821=TRUE, "구글폼 전송",
IF(G3821=TRUE, "거절",
IF(F3821=TRUE, "회신 수신",
"태핑 완료 회신대기")))))
))))</f>
        <v>태핑 완료 회신대기</v>
      </c>
      <c r="F3821" s="22" t="b">
        <v>0</v>
      </c>
      <c r="G3821" s="22" t="b">
        <v>0</v>
      </c>
      <c r="H3821" s="22" t="b">
        <v>0</v>
      </c>
      <c r="I3821" s="22" t="b">
        <f>IF(COUNTIF([1]!Form_Responses1[[#All],[Instagram account
(ex. idenel_official - Do not put "@")]], LOWER(A3821)) &gt; 0, TRUE, FALSE)</f>
        <v>0</v>
      </c>
      <c r="J3821" s="23"/>
      <c r="K3821" s="20"/>
      <c r="L3821" s="22" t="b">
        <v>0</v>
      </c>
      <c r="M3821" s="22" t="b">
        <v>0</v>
      </c>
      <c r="N3821" s="20"/>
      <c r="O3821" s="21" t="str">
        <f>IF(ISBLANK(Table1[[#This Row],[예약일(확정)]]),"",Table1[[#This Row],[예약일(확정)]]+7)</f>
        <v/>
      </c>
      <c r="P3821" s="20"/>
      <c r="Q3821" s="20"/>
      <c r="R3821" s="20"/>
      <c r="S3821" s="20"/>
      <c r="T3821" s="20"/>
      <c r="U3821" s="19"/>
    </row>
    <row r="3822" spans="1:21" ht="17">
      <c r="A3822" s="18" t="s">
        <v>389</v>
      </c>
      <c r="B3822" s="17" t="str">
        <f>"https://www.instagram.com/"&amp;A3822</f>
        <v>https://www.instagram.com/imsansxx</v>
      </c>
      <c r="C3822" s="16"/>
      <c r="D3822" s="15" t="s">
        <v>321</v>
      </c>
      <c r="E3822" s="11" t="str">
        <f ca="1">IF(AND(J3822&lt;&gt;"", O3822&lt;&gt;"", TODAY() &gt; O3822, N3822=""), "포스팅 지연",
IF(N3822&lt;&gt;"", "포스팅 완료",
IF(M3822=TRUE, "시술 완료",
IF(L3822=TRUE, "콘텐츠 가이드 전송",
IF(NOT(ISBLANK(J3822)), "예약 확정",
IF(I3822=TRUE, "구글폼 회신",
IF(H3822=TRUE, "구글폼 전송",
IF(G3822=TRUE, "거절",
IF(F3822=TRUE, "회신 수신",
"태핑 완료 회신대기")))))
))))</f>
        <v>태핑 완료 회신대기</v>
      </c>
      <c r="F3822" s="13" t="b">
        <v>0</v>
      </c>
      <c r="G3822" s="13" t="b">
        <v>0</v>
      </c>
      <c r="H3822" s="13" t="b">
        <v>0</v>
      </c>
      <c r="I3822" s="13" t="b">
        <f>IF(COUNTIF([1]!Form_Responses1[[#All],[Instagram account
(ex. idenel_official - Do not put "@")]], LOWER(A3822)) &gt; 0, TRUE, FALSE)</f>
        <v>0</v>
      </c>
      <c r="J3822" s="14"/>
      <c r="K3822" s="11"/>
      <c r="L3822" s="13" t="b">
        <v>0</v>
      </c>
      <c r="M3822" s="13" t="b">
        <v>0</v>
      </c>
      <c r="N3822" s="11"/>
      <c r="O3822" s="12" t="str">
        <f>IF(ISBLANK(Table1[[#This Row],[예약일(확정)]]),"",Table1[[#This Row],[예약일(확정)]]+7)</f>
        <v/>
      </c>
      <c r="P3822" s="11"/>
      <c r="Q3822" s="11"/>
      <c r="R3822" s="11"/>
      <c r="S3822" s="11"/>
      <c r="T3822" s="11"/>
      <c r="U3822" s="10"/>
    </row>
    <row r="3823" spans="1:21" ht="17">
      <c r="A3823" s="27" t="s">
        <v>388</v>
      </c>
      <c r="B3823" s="26" t="str">
        <f>"https://www.instagram.com/"&amp;A3823</f>
        <v>https://www.instagram.com/nuraulia9_</v>
      </c>
      <c r="C3823" s="25"/>
      <c r="D3823" s="24" t="s">
        <v>321</v>
      </c>
      <c r="E3823" s="20" t="str">
        <f ca="1">IF(AND(J3823&lt;&gt;"", O3823&lt;&gt;"", TODAY() &gt; O3823, N3823=""), "포스팅 지연",
IF(N3823&lt;&gt;"", "포스팅 완료",
IF(M3823=TRUE, "시술 완료",
IF(L3823=TRUE, "콘텐츠 가이드 전송",
IF(NOT(ISBLANK(J3823)), "예약 확정",
IF(I3823=TRUE, "구글폼 회신",
IF(H3823=TRUE, "구글폼 전송",
IF(G3823=TRUE, "거절",
IF(F3823=TRUE, "회신 수신",
"태핑 완료 회신대기")))))
))))</f>
        <v>회신 수신</v>
      </c>
      <c r="F3823" s="22" t="b">
        <v>1</v>
      </c>
      <c r="G3823" s="22" t="b">
        <v>0</v>
      </c>
      <c r="H3823" s="22" t="b">
        <v>0</v>
      </c>
      <c r="I3823" s="22" t="b">
        <f>IF(COUNTIF([1]!Form_Responses1[[#All],[Instagram account
(ex. idenel_official - Do not put "@")]], LOWER(A3823)) &gt; 0, TRUE, FALSE)</f>
        <v>0</v>
      </c>
      <c r="J3823" s="23"/>
      <c r="K3823" s="20"/>
      <c r="L3823" s="22" t="b">
        <v>0</v>
      </c>
      <c r="M3823" s="22" t="b">
        <v>0</v>
      </c>
      <c r="N3823" s="20"/>
      <c r="O3823" s="21" t="str">
        <f>IF(ISBLANK(Table1[[#This Row],[예약일(확정)]]),"",Table1[[#This Row],[예약일(확정)]]+7)</f>
        <v/>
      </c>
      <c r="P3823" s="20"/>
      <c r="Q3823" s="20"/>
      <c r="R3823" s="20"/>
      <c r="S3823" s="20"/>
      <c r="T3823" s="20"/>
      <c r="U3823" s="19"/>
    </row>
    <row r="3824" spans="1:21" ht="17">
      <c r="A3824" s="18" t="s">
        <v>387</v>
      </c>
      <c r="B3824" s="17" t="str">
        <f>"https://www.instagram.com/"&amp;A3824</f>
        <v>https://www.instagram.com/nada_elbashatly</v>
      </c>
      <c r="C3824" s="16"/>
      <c r="D3824" s="15" t="s">
        <v>321</v>
      </c>
      <c r="E3824" s="11" t="str">
        <f ca="1">IF(AND(J3824&lt;&gt;"", O3824&lt;&gt;"", TODAY() &gt; O3824, N3824=""), "포스팅 지연",
IF(N3824&lt;&gt;"", "포스팅 완료",
IF(M3824=TRUE, "시술 완료",
IF(L3824=TRUE, "콘텐츠 가이드 전송",
IF(NOT(ISBLANK(J3824)), "예약 확정",
IF(I3824=TRUE, "구글폼 회신",
IF(H3824=TRUE, "구글폼 전송",
IF(G3824=TRUE, "거절",
IF(F3824=TRUE, "회신 수신",
"태핑 완료 회신대기")))))
))))</f>
        <v>태핑 완료 회신대기</v>
      </c>
      <c r="F3824" s="13" t="b">
        <v>0</v>
      </c>
      <c r="G3824" s="13" t="b">
        <v>0</v>
      </c>
      <c r="H3824" s="13" t="b">
        <v>0</v>
      </c>
      <c r="I3824" s="13" t="b">
        <f>IF(COUNTIF([1]!Form_Responses1[[#All],[Instagram account
(ex. idenel_official - Do not put "@")]], LOWER(A3824)) &gt; 0, TRUE, FALSE)</f>
        <v>0</v>
      </c>
      <c r="J3824" s="14"/>
      <c r="K3824" s="11"/>
      <c r="L3824" s="13" t="b">
        <v>0</v>
      </c>
      <c r="M3824" s="13" t="b">
        <v>0</v>
      </c>
      <c r="N3824" s="11"/>
      <c r="O3824" s="12" t="str">
        <f>IF(ISBLANK(Table1[[#This Row],[예약일(확정)]]),"",Table1[[#This Row],[예약일(확정)]]+7)</f>
        <v/>
      </c>
      <c r="P3824" s="11"/>
      <c r="Q3824" s="11"/>
      <c r="R3824" s="11"/>
      <c r="S3824" s="11"/>
      <c r="T3824" s="11"/>
      <c r="U3824" s="10"/>
    </row>
    <row r="3825" spans="1:21" ht="17">
      <c r="A3825" s="27" t="s">
        <v>386</v>
      </c>
      <c r="B3825" s="26" t="str">
        <f>"https://www.instagram.com/"&amp;A3825</f>
        <v>https://www.instagram.com/jangjihoo</v>
      </c>
      <c r="C3825" s="25"/>
      <c r="D3825" s="24" t="s">
        <v>321</v>
      </c>
      <c r="E3825" s="20" t="str">
        <f ca="1">IF(AND(J3825&lt;&gt;"", O3825&lt;&gt;"", TODAY() &gt; O3825, N3825=""), "포스팅 지연",
IF(N3825&lt;&gt;"", "포스팅 완료",
IF(M3825=TRUE, "시술 완료",
IF(L3825=TRUE, "콘텐츠 가이드 전송",
IF(NOT(ISBLANK(J3825)), "예약 확정",
IF(I3825=TRUE, "구글폼 회신",
IF(H3825=TRUE, "구글폼 전송",
IF(G3825=TRUE, "거절",
IF(F3825=TRUE, "회신 수신",
"태핑 완료 회신대기")))))
))))</f>
        <v>태핑 완료 회신대기</v>
      </c>
      <c r="F3825" s="22" t="b">
        <v>0</v>
      </c>
      <c r="G3825" s="22" t="b">
        <v>0</v>
      </c>
      <c r="H3825" s="22" t="b">
        <v>0</v>
      </c>
      <c r="I3825" s="22" t="b">
        <f>IF(COUNTIF([1]!Form_Responses1[[#All],[Instagram account
(ex. idenel_official - Do not put "@")]], LOWER(A3825)) &gt; 0, TRUE, FALSE)</f>
        <v>0</v>
      </c>
      <c r="J3825" s="23"/>
      <c r="K3825" s="20"/>
      <c r="L3825" s="22" t="b">
        <v>0</v>
      </c>
      <c r="M3825" s="22" t="b">
        <v>0</v>
      </c>
      <c r="N3825" s="20"/>
      <c r="O3825" s="21" t="str">
        <f>IF(ISBLANK(Table1[[#This Row],[예약일(확정)]]),"",Table1[[#This Row],[예약일(확정)]]+7)</f>
        <v/>
      </c>
      <c r="P3825" s="20"/>
      <c r="Q3825" s="20"/>
      <c r="R3825" s="20"/>
      <c r="S3825" s="20"/>
      <c r="T3825" s="20"/>
      <c r="U3825" s="19"/>
    </row>
    <row r="3826" spans="1:21" ht="17">
      <c r="A3826" s="18" t="s">
        <v>385</v>
      </c>
      <c r="B3826" s="17" t="str">
        <f>"https://www.instagram.com/"&amp;A3826</f>
        <v>https://www.instagram.com/missjuwii</v>
      </c>
      <c r="C3826" s="16"/>
      <c r="D3826" s="15" t="s">
        <v>321</v>
      </c>
      <c r="E3826" s="11" t="str">
        <f ca="1">IF(AND(J3826&lt;&gt;"", O3826&lt;&gt;"", TODAY() &gt; O3826, N3826=""), "포스팅 지연",
IF(N3826&lt;&gt;"", "포스팅 완료",
IF(M3826=TRUE, "시술 완료",
IF(L3826=TRUE, "콘텐츠 가이드 전송",
IF(NOT(ISBLANK(J3826)), "예약 확정",
IF(I3826=TRUE, "구글폼 회신",
IF(H3826=TRUE, "구글폼 전송",
IF(G3826=TRUE, "거절",
IF(F3826=TRUE, "회신 수신",
"태핑 완료 회신대기")))))
))))</f>
        <v>태핑 완료 회신대기</v>
      </c>
      <c r="F3826" s="13" t="b">
        <v>0</v>
      </c>
      <c r="G3826" s="13" t="b">
        <v>0</v>
      </c>
      <c r="H3826" s="13" t="b">
        <v>0</v>
      </c>
      <c r="I3826" s="13" t="b">
        <f>IF(COUNTIF([1]!Form_Responses1[[#All],[Instagram account
(ex. idenel_official - Do not put "@")]], LOWER(A3826)) &gt; 0, TRUE, FALSE)</f>
        <v>0</v>
      </c>
      <c r="J3826" s="14"/>
      <c r="K3826" s="11"/>
      <c r="L3826" s="13" t="b">
        <v>0</v>
      </c>
      <c r="M3826" s="13" t="b">
        <v>0</v>
      </c>
      <c r="N3826" s="11"/>
      <c r="O3826" s="12" t="str">
        <f>IF(ISBLANK(Table1[[#This Row],[예약일(확정)]]),"",Table1[[#This Row],[예약일(확정)]]+7)</f>
        <v/>
      </c>
      <c r="P3826" s="11"/>
      <c r="Q3826" s="11"/>
      <c r="R3826" s="11"/>
      <c r="S3826" s="11"/>
      <c r="T3826" s="11"/>
      <c r="U3826" s="10"/>
    </row>
    <row r="3827" spans="1:21" ht="17">
      <c r="A3827" s="27" t="s">
        <v>384</v>
      </c>
      <c r="B3827" s="26" t="str">
        <f>"https://www.instagram.com/"&amp;A3827</f>
        <v>https://www.instagram.com/won_sara</v>
      </c>
      <c r="C3827" s="25"/>
      <c r="D3827" s="24" t="s">
        <v>321</v>
      </c>
      <c r="E3827" s="20" t="str">
        <f ca="1">IF(AND(J3827&lt;&gt;"", O3827&lt;&gt;"", TODAY() &gt; O3827, N3827=""), "포스팅 지연",
IF(N3827&lt;&gt;"", "포스팅 완료",
IF(M3827=TRUE, "시술 완료",
IF(L3827=TRUE, "콘텐츠 가이드 전송",
IF(NOT(ISBLANK(J3827)), "예약 확정",
IF(I3827=TRUE, "구글폼 회신",
IF(H3827=TRUE, "구글폼 전송",
IF(G3827=TRUE, "거절",
IF(F3827=TRUE, "회신 수신",
"태핑 완료 회신대기")))))
))))</f>
        <v>태핑 완료 회신대기</v>
      </c>
      <c r="F3827" s="22" t="b">
        <v>0</v>
      </c>
      <c r="G3827" s="22" t="b">
        <v>0</v>
      </c>
      <c r="H3827" s="22" t="b">
        <v>0</v>
      </c>
      <c r="I3827" s="22" t="b">
        <f>IF(COUNTIF([1]!Form_Responses1[[#All],[Instagram account
(ex. idenel_official - Do not put "@")]], LOWER(A3827)) &gt; 0, TRUE, FALSE)</f>
        <v>0</v>
      </c>
      <c r="J3827" s="23"/>
      <c r="K3827" s="20"/>
      <c r="L3827" s="22" t="b">
        <v>0</v>
      </c>
      <c r="M3827" s="22" t="b">
        <v>0</v>
      </c>
      <c r="N3827" s="20"/>
      <c r="O3827" s="21" t="str">
        <f>IF(ISBLANK(Table1[[#This Row],[예약일(확정)]]),"",Table1[[#This Row],[예약일(확정)]]+7)</f>
        <v/>
      </c>
      <c r="P3827" s="20"/>
      <c r="Q3827" s="20"/>
      <c r="R3827" s="20"/>
      <c r="S3827" s="20"/>
      <c r="T3827" s="20"/>
      <c r="U3827" s="19"/>
    </row>
    <row r="3828" spans="1:21" ht="17">
      <c r="A3828" s="18" t="s">
        <v>383</v>
      </c>
      <c r="B3828" s="17" t="str">
        <f>"https://www.instagram.com/"&amp;A3828</f>
        <v>https://www.instagram.com/seulmate_drama</v>
      </c>
      <c r="C3828" s="16"/>
      <c r="D3828" s="15" t="s">
        <v>321</v>
      </c>
      <c r="E3828" s="11" t="str">
        <f ca="1">IF(AND(J3828&lt;&gt;"", O3828&lt;&gt;"", TODAY() &gt; O3828, N3828=""), "포스팅 지연",
IF(N3828&lt;&gt;"", "포스팅 완료",
IF(M3828=TRUE, "시술 완료",
IF(L3828=TRUE, "콘텐츠 가이드 전송",
IF(NOT(ISBLANK(J3828)), "예약 확정",
IF(I3828=TRUE, "구글폼 회신",
IF(H3828=TRUE, "구글폼 전송",
IF(G3828=TRUE, "거절",
IF(F3828=TRUE, "회신 수신",
"태핑 완료 회신대기")))))
))))</f>
        <v>태핑 완료 회신대기</v>
      </c>
      <c r="F3828" s="13" t="b">
        <v>0</v>
      </c>
      <c r="G3828" s="13" t="b">
        <v>0</v>
      </c>
      <c r="H3828" s="13" t="b">
        <v>0</v>
      </c>
      <c r="I3828" s="13" t="b">
        <f>IF(COUNTIF([1]!Form_Responses1[[#All],[Instagram account
(ex. idenel_official - Do not put "@")]], LOWER(A3828)) &gt; 0, TRUE, FALSE)</f>
        <v>0</v>
      </c>
      <c r="J3828" s="14"/>
      <c r="K3828" s="11"/>
      <c r="L3828" s="13" t="b">
        <v>0</v>
      </c>
      <c r="M3828" s="13" t="b">
        <v>0</v>
      </c>
      <c r="N3828" s="11"/>
      <c r="O3828" s="12" t="str">
        <f>IF(ISBLANK(Table1[[#This Row],[예약일(확정)]]),"",Table1[[#This Row],[예약일(확정)]]+7)</f>
        <v/>
      </c>
      <c r="P3828" s="11"/>
      <c r="Q3828" s="11"/>
      <c r="R3828" s="11"/>
      <c r="S3828" s="11"/>
      <c r="T3828" s="11"/>
      <c r="U3828" s="10"/>
    </row>
    <row r="3829" spans="1:21" ht="17">
      <c r="A3829" s="27" t="s">
        <v>382</v>
      </c>
      <c r="B3829" s="26" t="str">
        <f>"https://www.instagram.com/"&amp;A3829</f>
        <v>https://www.instagram.com/miniko_35</v>
      </c>
      <c r="C3829" s="25"/>
      <c r="D3829" s="24" t="s">
        <v>321</v>
      </c>
      <c r="E3829" s="20" t="str">
        <f ca="1">IF(AND(J3829&lt;&gt;"", O3829&lt;&gt;"", TODAY() &gt; O3829, N3829=""), "포스팅 지연",
IF(N3829&lt;&gt;"", "포스팅 완료",
IF(M3829=TRUE, "시술 완료",
IF(L3829=TRUE, "콘텐츠 가이드 전송",
IF(NOT(ISBLANK(J3829)), "예약 확정",
IF(I3829=TRUE, "구글폼 회신",
IF(H3829=TRUE, "구글폼 전송",
IF(G3829=TRUE, "거절",
IF(F3829=TRUE, "회신 수신",
"태핑 완료 회신대기")))))
))))</f>
        <v>태핑 완료 회신대기</v>
      </c>
      <c r="F3829" s="22" t="b">
        <v>0</v>
      </c>
      <c r="G3829" s="22" t="b">
        <v>0</v>
      </c>
      <c r="H3829" s="22" t="b">
        <v>0</v>
      </c>
      <c r="I3829" s="22" t="b">
        <f>IF(COUNTIF([1]!Form_Responses1[[#All],[Instagram account
(ex. idenel_official - Do not put "@")]], LOWER(A3829)) &gt; 0, TRUE, FALSE)</f>
        <v>0</v>
      </c>
      <c r="J3829" s="23"/>
      <c r="K3829" s="20"/>
      <c r="L3829" s="22" t="b">
        <v>0</v>
      </c>
      <c r="M3829" s="22" t="b">
        <v>0</v>
      </c>
      <c r="N3829" s="20"/>
      <c r="O3829" s="21" t="str">
        <f>IF(ISBLANK(Table1[[#This Row],[예약일(확정)]]),"",Table1[[#This Row],[예약일(확정)]]+7)</f>
        <v/>
      </c>
      <c r="P3829" s="20"/>
      <c r="Q3829" s="20"/>
      <c r="R3829" s="20"/>
      <c r="S3829" s="20"/>
      <c r="T3829" s="20"/>
      <c r="U3829" s="19"/>
    </row>
    <row r="3830" spans="1:21" ht="17">
      <c r="A3830" s="18" t="s">
        <v>381</v>
      </c>
      <c r="B3830" s="17" t="str">
        <f>"https://www.instagram.com/"&amp;A3830</f>
        <v>https://www.instagram.com/raquinoya</v>
      </c>
      <c r="C3830" s="16"/>
      <c r="D3830" s="15" t="s">
        <v>321</v>
      </c>
      <c r="E3830" s="11" t="str">
        <f ca="1">IF(AND(J3830&lt;&gt;"", O3830&lt;&gt;"", TODAY() &gt; O3830, N3830=""), "포스팅 지연",
IF(N3830&lt;&gt;"", "포스팅 완료",
IF(M3830=TRUE, "시술 완료",
IF(L3830=TRUE, "콘텐츠 가이드 전송",
IF(NOT(ISBLANK(J3830)), "예약 확정",
IF(I3830=TRUE, "구글폼 회신",
IF(H3830=TRUE, "구글폼 전송",
IF(G3830=TRUE, "거절",
IF(F3830=TRUE, "회신 수신",
"태핑 완료 회신대기")))))
))))</f>
        <v>회신 수신</v>
      </c>
      <c r="F3830" s="13" t="b">
        <v>1</v>
      </c>
      <c r="G3830" s="13" t="b">
        <v>0</v>
      </c>
      <c r="H3830" s="13" t="b">
        <v>0</v>
      </c>
      <c r="I3830" s="13" t="b">
        <f>IF(COUNTIF([1]!Form_Responses1[[#All],[Instagram account
(ex. idenel_official - Do not put "@")]], LOWER(A3830)) &gt; 0, TRUE, FALSE)</f>
        <v>0</v>
      </c>
      <c r="J3830" s="14"/>
      <c r="K3830" s="11"/>
      <c r="L3830" s="13" t="b">
        <v>0</v>
      </c>
      <c r="M3830" s="13" t="b">
        <v>0</v>
      </c>
      <c r="N3830" s="11"/>
      <c r="O3830" s="12" t="str">
        <f>IF(ISBLANK(Table1[[#This Row],[예약일(확정)]]),"",Table1[[#This Row],[예약일(확정)]]+7)</f>
        <v/>
      </c>
      <c r="P3830" s="11"/>
      <c r="Q3830" s="11"/>
      <c r="R3830" s="11"/>
      <c r="S3830" s="11"/>
      <c r="T3830" s="11"/>
      <c r="U3830" s="10"/>
    </row>
    <row r="3831" spans="1:21" ht="17">
      <c r="A3831" s="27" t="s">
        <v>380</v>
      </c>
      <c r="B3831" s="26" t="str">
        <f>"https://www.instagram.com/"&amp;A3831</f>
        <v>https://www.instagram.com/wandermoony</v>
      </c>
      <c r="C3831" s="25"/>
      <c r="D3831" s="24" t="s">
        <v>321</v>
      </c>
      <c r="E3831" s="20" t="str">
        <f ca="1">IF(AND(J3831&lt;&gt;"", O3831&lt;&gt;"", TODAY() &gt; O3831, N3831=""), "포스팅 지연",
IF(N3831&lt;&gt;"", "포스팅 완료",
IF(M3831=TRUE, "시술 완료",
IF(L3831=TRUE, "콘텐츠 가이드 전송",
IF(NOT(ISBLANK(J3831)), "예약 확정",
IF(I3831=TRUE, "구글폼 회신",
IF(H3831=TRUE, "구글폼 전송",
IF(G3831=TRUE, "거절",
IF(F3831=TRUE, "회신 수신",
"태핑 완료 회신대기")))))
))))</f>
        <v>태핑 완료 회신대기</v>
      </c>
      <c r="F3831" s="22" t="b">
        <v>0</v>
      </c>
      <c r="G3831" s="22" t="b">
        <v>0</v>
      </c>
      <c r="H3831" s="22" t="b">
        <v>0</v>
      </c>
      <c r="I3831" s="22" t="b">
        <f>IF(COUNTIF([1]!Form_Responses1[[#All],[Instagram account
(ex. idenel_official - Do not put "@")]], LOWER(A3831)) &gt; 0, TRUE, FALSE)</f>
        <v>0</v>
      </c>
      <c r="J3831" s="23"/>
      <c r="K3831" s="20"/>
      <c r="L3831" s="22" t="b">
        <v>0</v>
      </c>
      <c r="M3831" s="22" t="b">
        <v>0</v>
      </c>
      <c r="N3831" s="20"/>
      <c r="O3831" s="21" t="str">
        <f>IF(ISBLANK(Table1[[#This Row],[예약일(확정)]]),"",Table1[[#This Row],[예약일(확정)]]+7)</f>
        <v/>
      </c>
      <c r="P3831" s="20"/>
      <c r="Q3831" s="20"/>
      <c r="R3831" s="20"/>
      <c r="S3831" s="20"/>
      <c r="T3831" s="20"/>
      <c r="U3831" s="19"/>
    </row>
    <row r="3832" spans="1:21" ht="17">
      <c r="A3832" s="18" t="s">
        <v>379</v>
      </c>
      <c r="B3832" s="17" t="str">
        <f>"https://www.instagram.com/"&amp;A3832</f>
        <v>https://www.instagram.com/maralloyola</v>
      </c>
      <c r="C3832" s="16"/>
      <c r="D3832" s="15" t="s">
        <v>321</v>
      </c>
      <c r="E3832" s="11" t="str">
        <f ca="1">IF(AND(J3832&lt;&gt;"", O3832&lt;&gt;"", TODAY() &gt; O3832, N3832=""), "포스팅 지연",
IF(N3832&lt;&gt;"", "포스팅 완료",
IF(M3832=TRUE, "시술 완료",
IF(L3832=TRUE, "콘텐츠 가이드 전송",
IF(NOT(ISBLANK(J3832)), "예약 확정",
IF(I3832=TRUE, "구글폼 회신",
IF(H3832=TRUE, "구글폼 전송",
IF(G3832=TRUE, "거절",
IF(F3832=TRUE, "회신 수신",
"태핑 완료 회신대기")))))
))))</f>
        <v>태핑 완료 회신대기</v>
      </c>
      <c r="F3832" s="13" t="b">
        <v>0</v>
      </c>
      <c r="G3832" s="13" t="b">
        <v>0</v>
      </c>
      <c r="H3832" s="13" t="b">
        <v>0</v>
      </c>
      <c r="I3832" s="13" t="b">
        <f>IF(COUNTIF([1]!Form_Responses1[[#All],[Instagram account
(ex. idenel_official - Do not put "@")]], LOWER(A3832)) &gt; 0, TRUE, FALSE)</f>
        <v>0</v>
      </c>
      <c r="J3832" s="14"/>
      <c r="K3832" s="11"/>
      <c r="L3832" s="13" t="b">
        <v>0</v>
      </c>
      <c r="M3832" s="13" t="b">
        <v>0</v>
      </c>
      <c r="N3832" s="11"/>
      <c r="O3832" s="12" t="str">
        <f>IF(ISBLANK(Table1[[#This Row],[예약일(확정)]]),"",Table1[[#This Row],[예약일(확정)]]+7)</f>
        <v/>
      </c>
      <c r="P3832" s="11"/>
      <c r="Q3832" s="11"/>
      <c r="R3832" s="11"/>
      <c r="S3832" s="11"/>
      <c r="T3832" s="11"/>
      <c r="U3832" s="10"/>
    </row>
    <row r="3833" spans="1:21" ht="17">
      <c r="A3833" s="27" t="s">
        <v>378</v>
      </c>
      <c r="B3833" s="26" t="str">
        <f>"https://www.instagram.com/"&amp;A3833</f>
        <v>https://www.instagram.com/jiiminn.a</v>
      </c>
      <c r="C3833" s="25"/>
      <c r="D3833" s="24" t="s">
        <v>321</v>
      </c>
      <c r="E3833" s="20" t="str">
        <f ca="1">IF(AND(J3833&lt;&gt;"", O3833&lt;&gt;"", TODAY() &gt; O3833, N3833=""), "포스팅 지연",
IF(N3833&lt;&gt;"", "포스팅 완료",
IF(M3833=TRUE, "시술 완료",
IF(L3833=TRUE, "콘텐츠 가이드 전송",
IF(NOT(ISBLANK(J3833)), "예약 확정",
IF(I3833=TRUE, "구글폼 회신",
IF(H3833=TRUE, "구글폼 전송",
IF(G3833=TRUE, "거절",
IF(F3833=TRUE, "회신 수신",
"태핑 완료 회신대기")))))
))))</f>
        <v>태핑 완료 회신대기</v>
      </c>
      <c r="F3833" s="22" t="b">
        <v>0</v>
      </c>
      <c r="G3833" s="22" t="b">
        <v>0</v>
      </c>
      <c r="H3833" s="22" t="b">
        <v>0</v>
      </c>
      <c r="I3833" s="22" t="b">
        <f>IF(COUNTIF([1]!Form_Responses1[[#All],[Instagram account
(ex. idenel_official - Do not put "@")]], LOWER(A3833)) &gt; 0, TRUE, FALSE)</f>
        <v>0</v>
      </c>
      <c r="J3833" s="23"/>
      <c r="K3833" s="20"/>
      <c r="L3833" s="22" t="b">
        <v>0</v>
      </c>
      <c r="M3833" s="22" t="b">
        <v>0</v>
      </c>
      <c r="N3833" s="20"/>
      <c r="O3833" s="21" t="str">
        <f>IF(ISBLANK(Table1[[#This Row],[예약일(확정)]]),"",Table1[[#This Row],[예약일(확정)]]+7)</f>
        <v/>
      </c>
      <c r="P3833" s="20"/>
      <c r="Q3833" s="20"/>
      <c r="R3833" s="20"/>
      <c r="S3833" s="20"/>
      <c r="T3833" s="20"/>
      <c r="U3833" s="19"/>
    </row>
    <row r="3834" spans="1:21" ht="17">
      <c r="A3834" s="18" t="s">
        <v>377</v>
      </c>
      <c r="B3834" s="17" t="str">
        <f>"https://www.instagram.com/"&amp;A3834</f>
        <v>https://www.instagram.com/erikahbassani</v>
      </c>
      <c r="C3834" s="16"/>
      <c r="D3834" s="15" t="s">
        <v>321</v>
      </c>
      <c r="E3834" s="11" t="str">
        <f ca="1">IF(AND(J3834&lt;&gt;"", O3834&lt;&gt;"", TODAY() &gt; O3834, N3834=""), "포스팅 지연",
IF(N3834&lt;&gt;"", "포스팅 완료",
IF(M3834=TRUE, "시술 완료",
IF(L3834=TRUE, "콘텐츠 가이드 전송",
IF(NOT(ISBLANK(J3834)), "예약 확정",
IF(I3834=TRUE, "구글폼 회신",
IF(H3834=TRUE, "구글폼 전송",
IF(G3834=TRUE, "거절",
IF(F3834=TRUE, "회신 수신",
"태핑 완료 회신대기")))))
))))</f>
        <v>태핑 완료 회신대기</v>
      </c>
      <c r="F3834" s="13" t="b">
        <v>0</v>
      </c>
      <c r="G3834" s="13" t="b">
        <v>0</v>
      </c>
      <c r="H3834" s="13" t="b">
        <v>0</v>
      </c>
      <c r="I3834" s="13" t="b">
        <f>IF(COUNTIF([1]!Form_Responses1[[#All],[Instagram account
(ex. idenel_official - Do not put "@")]], LOWER(A3834)) &gt; 0, TRUE, FALSE)</f>
        <v>0</v>
      </c>
      <c r="J3834" s="14"/>
      <c r="K3834" s="11"/>
      <c r="L3834" s="13" t="b">
        <v>0</v>
      </c>
      <c r="M3834" s="13" t="b">
        <v>0</v>
      </c>
      <c r="N3834" s="11"/>
      <c r="O3834" s="12" t="str">
        <f>IF(ISBLANK(Table1[[#This Row],[예약일(확정)]]),"",Table1[[#This Row],[예약일(확정)]]+7)</f>
        <v/>
      </c>
      <c r="P3834" s="11"/>
      <c r="Q3834" s="11"/>
      <c r="R3834" s="11"/>
      <c r="S3834" s="11"/>
      <c r="T3834" s="11"/>
      <c r="U3834" s="10"/>
    </row>
    <row r="3835" spans="1:21" ht="17">
      <c r="A3835" s="27" t="s">
        <v>376</v>
      </c>
      <c r="B3835" s="26" t="str">
        <f>"https://www.instagram.com/"&amp;A3835</f>
        <v>https://www.instagram.com/escritoramelinafuenmayor</v>
      </c>
      <c r="C3835" s="25"/>
      <c r="D3835" s="24" t="s">
        <v>321</v>
      </c>
      <c r="E3835" s="20" t="str">
        <f ca="1">IF(AND(J3835&lt;&gt;"", O3835&lt;&gt;"", TODAY() &gt; O3835, N3835=""), "포스팅 지연",
IF(N3835&lt;&gt;"", "포스팅 완료",
IF(M3835=TRUE, "시술 완료",
IF(L3835=TRUE, "콘텐츠 가이드 전송",
IF(NOT(ISBLANK(J3835)), "예약 확정",
IF(I3835=TRUE, "구글폼 회신",
IF(H3835=TRUE, "구글폼 전송",
IF(G3835=TRUE, "거절",
IF(F3835=TRUE, "회신 수신",
"태핑 완료 회신대기")))))
))))</f>
        <v>태핑 완료 회신대기</v>
      </c>
      <c r="F3835" s="22" t="b">
        <v>0</v>
      </c>
      <c r="G3835" s="22" t="b">
        <v>0</v>
      </c>
      <c r="H3835" s="22" t="b">
        <v>0</v>
      </c>
      <c r="I3835" s="22" t="b">
        <f>IF(COUNTIF([1]!Form_Responses1[[#All],[Instagram account
(ex. idenel_official - Do not put "@")]], LOWER(A3835)) &gt; 0, TRUE, FALSE)</f>
        <v>0</v>
      </c>
      <c r="J3835" s="23"/>
      <c r="K3835" s="20"/>
      <c r="L3835" s="22" t="b">
        <v>0</v>
      </c>
      <c r="M3835" s="22" t="b">
        <v>0</v>
      </c>
      <c r="N3835" s="20"/>
      <c r="O3835" s="21" t="str">
        <f>IF(ISBLANK(Table1[[#This Row],[예약일(확정)]]),"",Table1[[#This Row],[예약일(확정)]]+7)</f>
        <v/>
      </c>
      <c r="P3835" s="20"/>
      <c r="Q3835" s="20"/>
      <c r="R3835" s="20"/>
      <c r="S3835" s="20"/>
      <c r="T3835" s="20"/>
      <c r="U3835" s="19"/>
    </row>
    <row r="3836" spans="1:21" ht="17">
      <c r="A3836" s="18" t="s">
        <v>375</v>
      </c>
      <c r="B3836" s="17" t="str">
        <f>"https://www.instagram.com/"&amp;A3836</f>
        <v>https://www.instagram.com/mnipyl</v>
      </c>
      <c r="C3836" s="16"/>
      <c r="D3836" s="15" t="s">
        <v>321</v>
      </c>
      <c r="E3836" s="11" t="str">
        <f ca="1">IF(AND(J3836&lt;&gt;"", O3836&lt;&gt;"", TODAY() &gt; O3836, N3836=""), "포스팅 지연",
IF(N3836&lt;&gt;"", "포스팅 완료",
IF(M3836=TRUE, "시술 완료",
IF(L3836=TRUE, "콘텐츠 가이드 전송",
IF(NOT(ISBLANK(J3836)), "예약 확정",
IF(I3836=TRUE, "구글폼 회신",
IF(H3836=TRUE, "구글폼 전송",
IF(G3836=TRUE, "거절",
IF(F3836=TRUE, "회신 수신",
"태핑 완료 회신대기")))))
))))</f>
        <v>태핑 완료 회신대기</v>
      </c>
      <c r="F3836" s="13" t="b">
        <v>0</v>
      </c>
      <c r="G3836" s="13" t="b">
        <v>0</v>
      </c>
      <c r="H3836" s="13" t="b">
        <v>0</v>
      </c>
      <c r="I3836" s="13" t="b">
        <f>IF(COUNTIF([1]!Form_Responses1[[#All],[Instagram account
(ex. idenel_official - Do not put "@")]], LOWER(A3836)) &gt; 0, TRUE, FALSE)</f>
        <v>0</v>
      </c>
      <c r="J3836" s="14"/>
      <c r="K3836" s="11"/>
      <c r="L3836" s="13" t="b">
        <v>0</v>
      </c>
      <c r="M3836" s="13" t="b">
        <v>0</v>
      </c>
      <c r="N3836" s="11"/>
      <c r="O3836" s="12" t="str">
        <f>IF(ISBLANK(Table1[[#This Row],[예약일(확정)]]),"",Table1[[#This Row],[예약일(확정)]]+7)</f>
        <v/>
      </c>
      <c r="P3836" s="11"/>
      <c r="Q3836" s="11"/>
      <c r="R3836" s="11"/>
      <c r="S3836" s="11"/>
      <c r="T3836" s="11"/>
      <c r="U3836" s="10"/>
    </row>
    <row r="3837" spans="1:21" ht="17">
      <c r="A3837" s="27" t="s">
        <v>374</v>
      </c>
      <c r="B3837" s="26" t="str">
        <f>"https://www.instagram.com/"&amp;A3837</f>
        <v>https://www.instagram.com/anakrd</v>
      </c>
      <c r="C3837" s="25"/>
      <c r="D3837" s="24" t="s">
        <v>321</v>
      </c>
      <c r="E3837" s="20" t="str">
        <f ca="1">IF(AND(J3837&lt;&gt;"", O3837&lt;&gt;"", TODAY() &gt; O3837, N3837=""), "포스팅 지연",
IF(N3837&lt;&gt;"", "포스팅 완료",
IF(M3837=TRUE, "시술 완료",
IF(L3837=TRUE, "콘텐츠 가이드 전송",
IF(NOT(ISBLANK(J3837)), "예약 확정",
IF(I3837=TRUE, "구글폼 회신",
IF(H3837=TRUE, "구글폼 전송",
IF(G3837=TRUE, "거절",
IF(F3837=TRUE, "회신 수신",
"태핑 완료 회신대기")))))
))))</f>
        <v>태핑 완료 회신대기</v>
      </c>
      <c r="F3837" s="22" t="b">
        <v>0</v>
      </c>
      <c r="G3837" s="22" t="b">
        <v>0</v>
      </c>
      <c r="H3837" s="22" t="b">
        <v>0</v>
      </c>
      <c r="I3837" s="22" t="b">
        <f>IF(COUNTIF([1]!Form_Responses1[[#All],[Instagram account
(ex. idenel_official - Do not put "@")]], LOWER(A3837)) &gt; 0, TRUE, FALSE)</f>
        <v>0</v>
      </c>
      <c r="J3837" s="23"/>
      <c r="K3837" s="20"/>
      <c r="L3837" s="22" t="b">
        <v>0</v>
      </c>
      <c r="M3837" s="22" t="b">
        <v>0</v>
      </c>
      <c r="N3837" s="20"/>
      <c r="O3837" s="21" t="str">
        <f>IF(ISBLANK(Table1[[#This Row],[예약일(확정)]]),"",Table1[[#This Row],[예약일(확정)]]+7)</f>
        <v/>
      </c>
      <c r="P3837" s="20"/>
      <c r="Q3837" s="20"/>
      <c r="R3837" s="20"/>
      <c r="S3837" s="20"/>
      <c r="T3837" s="20"/>
      <c r="U3837" s="19"/>
    </row>
    <row r="3838" spans="1:21" ht="17">
      <c r="A3838" s="18" t="s">
        <v>373</v>
      </c>
      <c r="B3838" s="17" t="str">
        <f>"https://www.instagram.com/"&amp;A3838</f>
        <v>https://www.instagram.com/passaportedabettina</v>
      </c>
      <c r="C3838" s="16"/>
      <c r="D3838" s="15" t="s">
        <v>321</v>
      </c>
      <c r="E3838" s="11" t="str">
        <f ca="1">IF(AND(J3838&lt;&gt;"", O3838&lt;&gt;"", TODAY() &gt; O3838, N3838=""), "포스팅 지연",
IF(N3838&lt;&gt;"", "포스팅 완료",
IF(M3838=TRUE, "시술 완료",
IF(L3838=TRUE, "콘텐츠 가이드 전송",
IF(NOT(ISBLANK(J3838)), "예약 확정",
IF(I3838=TRUE, "구글폼 회신",
IF(H3838=TRUE, "구글폼 전송",
IF(G3838=TRUE, "거절",
IF(F3838=TRUE, "회신 수신",
"태핑 완료 회신대기")))))
))))</f>
        <v>태핑 완료 회신대기</v>
      </c>
      <c r="F3838" s="13" t="b">
        <v>0</v>
      </c>
      <c r="G3838" s="13" t="b">
        <v>0</v>
      </c>
      <c r="H3838" s="13" t="b">
        <v>0</v>
      </c>
      <c r="I3838" s="13" t="b">
        <f>IF(COUNTIF([1]!Form_Responses1[[#All],[Instagram account
(ex. idenel_official - Do not put "@")]], LOWER(A3838)) &gt; 0, TRUE, FALSE)</f>
        <v>0</v>
      </c>
      <c r="J3838" s="14"/>
      <c r="K3838" s="11"/>
      <c r="L3838" s="13" t="b">
        <v>0</v>
      </c>
      <c r="M3838" s="13" t="b">
        <v>0</v>
      </c>
      <c r="N3838" s="11"/>
      <c r="O3838" s="12" t="str">
        <f>IF(ISBLANK(Table1[[#This Row],[예약일(확정)]]),"",Table1[[#This Row],[예약일(확정)]]+7)</f>
        <v/>
      </c>
      <c r="P3838" s="11"/>
      <c r="Q3838" s="11"/>
      <c r="R3838" s="11"/>
      <c r="S3838" s="11"/>
      <c r="T3838" s="11"/>
      <c r="U3838" s="10"/>
    </row>
    <row r="3839" spans="1:21" ht="17">
      <c r="A3839" s="27" t="s">
        <v>372</v>
      </c>
      <c r="B3839" s="26" t="str">
        <f>"https://www.instagram.com/"&amp;A3839</f>
        <v>https://www.instagram.com/betaniacorales</v>
      </c>
      <c r="C3839" s="25"/>
      <c r="D3839" s="24" t="s">
        <v>321</v>
      </c>
      <c r="E3839" s="20" t="str">
        <f ca="1">IF(AND(J3839&lt;&gt;"", O3839&lt;&gt;"", TODAY() &gt; O3839, N3839=""), "포스팅 지연",
IF(N3839&lt;&gt;"", "포스팅 완료",
IF(M3839=TRUE, "시술 완료",
IF(L3839=TRUE, "콘텐츠 가이드 전송",
IF(NOT(ISBLANK(J3839)), "예약 확정",
IF(I3839=TRUE, "구글폼 회신",
IF(H3839=TRUE, "구글폼 전송",
IF(G3839=TRUE, "거절",
IF(F3839=TRUE, "회신 수신",
"태핑 완료 회신대기")))))
))))</f>
        <v>태핑 완료 회신대기</v>
      </c>
      <c r="F3839" s="22" t="b">
        <v>0</v>
      </c>
      <c r="G3839" s="22" t="b">
        <v>0</v>
      </c>
      <c r="H3839" s="22" t="b">
        <v>0</v>
      </c>
      <c r="I3839" s="22" t="b">
        <f>IF(COUNTIF([1]!Form_Responses1[[#All],[Instagram account
(ex. idenel_official - Do not put "@")]], LOWER(A3839)) &gt; 0, TRUE, FALSE)</f>
        <v>0</v>
      </c>
      <c r="J3839" s="23"/>
      <c r="K3839" s="20"/>
      <c r="L3839" s="22" t="b">
        <v>0</v>
      </c>
      <c r="M3839" s="22" t="b">
        <v>0</v>
      </c>
      <c r="N3839" s="20"/>
      <c r="O3839" s="21" t="str">
        <f>IF(ISBLANK(Table1[[#This Row],[예약일(확정)]]),"",Table1[[#This Row],[예약일(확정)]]+7)</f>
        <v/>
      </c>
      <c r="P3839" s="20"/>
      <c r="Q3839" s="20"/>
      <c r="R3839" s="20"/>
      <c r="S3839" s="20"/>
      <c r="T3839" s="20"/>
      <c r="U3839" s="19"/>
    </row>
    <row r="3840" spans="1:21" ht="17">
      <c r="A3840" s="18" t="s">
        <v>371</v>
      </c>
      <c r="B3840" s="17" t="str">
        <f>"https://www.instagram.com/"&amp;A3840</f>
        <v>https://www.instagram.com/reyu_48</v>
      </c>
      <c r="C3840" s="16"/>
      <c r="D3840" s="15" t="s">
        <v>321</v>
      </c>
      <c r="E3840" s="11" t="str">
        <f ca="1">IF(AND(J3840&lt;&gt;"", O3840&lt;&gt;"", TODAY() &gt; O3840, N3840=""), "포스팅 지연",
IF(N3840&lt;&gt;"", "포스팅 완료",
IF(M3840=TRUE, "시술 완료",
IF(L3840=TRUE, "콘텐츠 가이드 전송",
IF(NOT(ISBLANK(J3840)), "예약 확정",
IF(I3840=TRUE, "구글폼 회신",
IF(H3840=TRUE, "구글폼 전송",
IF(G3840=TRUE, "거절",
IF(F3840=TRUE, "회신 수신",
"태핑 완료 회신대기")))))
))))</f>
        <v>회신 수신</v>
      </c>
      <c r="F3840" s="13" t="b">
        <v>1</v>
      </c>
      <c r="G3840" s="13" t="b">
        <v>0</v>
      </c>
      <c r="H3840" s="13" t="b">
        <v>0</v>
      </c>
      <c r="I3840" s="13" t="b">
        <f>IF(COUNTIF([1]!Form_Responses1[[#All],[Instagram account
(ex. idenel_official - Do not put "@")]], LOWER(A3840)) &gt; 0, TRUE, FALSE)</f>
        <v>0</v>
      </c>
      <c r="J3840" s="14"/>
      <c r="K3840" s="11"/>
      <c r="L3840" s="13" t="b">
        <v>0</v>
      </c>
      <c r="M3840" s="13" t="b">
        <v>0</v>
      </c>
      <c r="N3840" s="11"/>
      <c r="O3840" s="12" t="str">
        <f>IF(ISBLANK(Table1[[#This Row],[예약일(확정)]]),"",Table1[[#This Row],[예약일(확정)]]+7)</f>
        <v/>
      </c>
      <c r="P3840" s="11"/>
      <c r="Q3840" s="11"/>
      <c r="R3840" s="11"/>
      <c r="S3840" s="11"/>
      <c r="T3840" s="11"/>
      <c r="U3840" s="10"/>
    </row>
    <row r="3841" spans="1:21" ht="17">
      <c r="A3841" s="27" t="s">
        <v>370</v>
      </c>
      <c r="B3841" s="26" t="str">
        <f>"https://www.instagram.com/"&amp;A3841</f>
        <v>https://www.instagram.com/hales_r16_</v>
      </c>
      <c r="C3841" s="25"/>
      <c r="D3841" s="24" t="s">
        <v>321</v>
      </c>
      <c r="E3841" s="20" t="str">
        <f ca="1">IF(AND(J3841&lt;&gt;"", O3841&lt;&gt;"", TODAY() &gt; O3841, N3841=""), "포스팅 지연",
IF(N3841&lt;&gt;"", "포스팅 완료",
IF(M3841=TRUE, "시술 완료",
IF(L3841=TRUE, "콘텐츠 가이드 전송",
IF(NOT(ISBLANK(J3841)), "예약 확정",
IF(I3841=TRUE, "구글폼 회신",
IF(H3841=TRUE, "구글폼 전송",
IF(G3841=TRUE, "거절",
IF(F3841=TRUE, "회신 수신",
"태핑 완료 회신대기")))))
))))</f>
        <v>태핑 완료 회신대기</v>
      </c>
      <c r="F3841" s="22" t="b">
        <v>0</v>
      </c>
      <c r="G3841" s="22" t="b">
        <v>0</v>
      </c>
      <c r="H3841" s="22" t="b">
        <v>0</v>
      </c>
      <c r="I3841" s="22" t="b">
        <f>IF(COUNTIF([1]!Form_Responses1[[#All],[Instagram account
(ex. idenel_official - Do not put "@")]], LOWER(A3841)) &gt; 0, TRUE, FALSE)</f>
        <v>0</v>
      </c>
      <c r="J3841" s="23"/>
      <c r="K3841" s="20"/>
      <c r="L3841" s="22" t="b">
        <v>0</v>
      </c>
      <c r="M3841" s="22" t="b">
        <v>0</v>
      </c>
      <c r="N3841" s="20"/>
      <c r="O3841" s="21" t="str">
        <f>IF(ISBLANK(Table1[[#This Row],[예약일(확정)]]),"",Table1[[#This Row],[예약일(확정)]]+7)</f>
        <v/>
      </c>
      <c r="P3841" s="20"/>
      <c r="Q3841" s="20"/>
      <c r="R3841" s="20"/>
      <c r="S3841" s="20"/>
      <c r="T3841" s="20"/>
      <c r="U3841" s="19"/>
    </row>
    <row r="3842" spans="1:21" ht="17">
      <c r="A3842" s="18" t="s">
        <v>369</v>
      </c>
      <c r="B3842" s="17" t="str">
        <f>"https://www.instagram.com/"&amp;A3842</f>
        <v>https://www.instagram.com/marbelislugo_escritora</v>
      </c>
      <c r="C3842" s="16"/>
      <c r="D3842" s="15" t="s">
        <v>321</v>
      </c>
      <c r="E3842" s="11" t="str">
        <f ca="1">IF(AND(J3842&lt;&gt;"", O3842&lt;&gt;"", TODAY() &gt; O3842, N3842=""), "포스팅 지연",
IF(N3842&lt;&gt;"", "포스팅 완료",
IF(M3842=TRUE, "시술 완료",
IF(L3842=TRUE, "콘텐츠 가이드 전송",
IF(NOT(ISBLANK(J3842)), "예약 확정",
IF(I3842=TRUE, "구글폼 회신",
IF(H3842=TRUE, "구글폼 전송",
IF(G3842=TRUE, "거절",
IF(F3842=TRUE, "회신 수신",
"태핑 완료 회신대기")))))
))))</f>
        <v>태핑 완료 회신대기</v>
      </c>
      <c r="F3842" s="13" t="b">
        <v>0</v>
      </c>
      <c r="G3842" s="13" t="b">
        <v>0</v>
      </c>
      <c r="H3842" s="13" t="b">
        <v>0</v>
      </c>
      <c r="I3842" s="13" t="b">
        <f>IF(COUNTIF([1]!Form_Responses1[[#All],[Instagram account
(ex. idenel_official - Do not put "@")]], LOWER(A3842)) &gt; 0, TRUE, FALSE)</f>
        <v>0</v>
      </c>
      <c r="J3842" s="14"/>
      <c r="K3842" s="11"/>
      <c r="L3842" s="13" t="b">
        <v>0</v>
      </c>
      <c r="M3842" s="13" t="b">
        <v>0</v>
      </c>
      <c r="N3842" s="11"/>
      <c r="O3842" s="12" t="str">
        <f>IF(ISBLANK(Table1[[#This Row],[예약일(확정)]]),"",Table1[[#This Row],[예약일(확정)]]+7)</f>
        <v/>
      </c>
      <c r="P3842" s="11"/>
      <c r="Q3842" s="11"/>
      <c r="R3842" s="11"/>
      <c r="S3842" s="11"/>
      <c r="T3842" s="11"/>
      <c r="U3842" s="10"/>
    </row>
    <row r="3843" spans="1:21" ht="17">
      <c r="A3843" s="27" t="s">
        <v>368</v>
      </c>
      <c r="B3843" s="26" t="str">
        <f>"https://www.instagram.com/"&amp;A3843</f>
        <v>https://www.instagram.com/itsmeyellaaaa</v>
      </c>
      <c r="C3843" s="25"/>
      <c r="D3843" s="24" t="s">
        <v>321</v>
      </c>
      <c r="E3843" s="20" t="str">
        <f ca="1">IF(AND(J3843&lt;&gt;"", O3843&lt;&gt;"", TODAY() &gt; O3843, N3843=""), "포스팅 지연",
IF(N3843&lt;&gt;"", "포스팅 완료",
IF(M3843=TRUE, "시술 완료",
IF(L3843=TRUE, "콘텐츠 가이드 전송",
IF(NOT(ISBLANK(J3843)), "예약 확정",
IF(I3843=TRUE, "구글폼 회신",
IF(H3843=TRUE, "구글폼 전송",
IF(G3843=TRUE, "거절",
IF(F3843=TRUE, "회신 수신",
"태핑 완료 회신대기")))))
))))</f>
        <v>회신 수신</v>
      </c>
      <c r="F3843" s="22" t="b">
        <v>1</v>
      </c>
      <c r="G3843" s="22" t="b">
        <v>0</v>
      </c>
      <c r="H3843" s="22" t="b">
        <v>0</v>
      </c>
      <c r="I3843" s="22" t="b">
        <f>IF(COUNTIF([1]!Form_Responses1[[#All],[Instagram account
(ex. idenel_official - Do not put "@")]], LOWER(A3843)) &gt; 0, TRUE, FALSE)</f>
        <v>0</v>
      </c>
      <c r="J3843" s="23"/>
      <c r="K3843" s="20"/>
      <c r="L3843" s="22" t="b">
        <v>0</v>
      </c>
      <c r="M3843" s="22" t="b">
        <v>0</v>
      </c>
      <c r="N3843" s="20"/>
      <c r="O3843" s="21" t="str">
        <f>IF(ISBLANK(Table1[[#This Row],[예약일(확정)]]),"",Table1[[#This Row],[예약일(확정)]]+7)</f>
        <v/>
      </c>
      <c r="P3843" s="20"/>
      <c r="Q3843" s="20"/>
      <c r="R3843" s="20"/>
      <c r="S3843" s="20"/>
      <c r="T3843" s="20"/>
      <c r="U3843" s="19"/>
    </row>
    <row r="3844" spans="1:21" ht="17">
      <c r="A3844" s="18" t="s">
        <v>367</v>
      </c>
      <c r="B3844" s="17" t="str">
        <f>"https://www.instagram.com/"&amp;A3844</f>
        <v>https://www.instagram.com/jasmineskh</v>
      </c>
      <c r="C3844" s="16"/>
      <c r="D3844" s="15" t="s">
        <v>321</v>
      </c>
      <c r="E3844" s="11" t="str">
        <f ca="1">IF(AND(J3844&lt;&gt;"", O3844&lt;&gt;"", TODAY() &gt; O3844, N3844=""), "포스팅 지연",
IF(N3844&lt;&gt;"", "포스팅 완료",
IF(M3844=TRUE, "시술 완료",
IF(L3844=TRUE, "콘텐츠 가이드 전송",
IF(NOT(ISBLANK(J3844)), "예약 확정",
IF(I3844=TRUE, "구글폼 회신",
IF(H3844=TRUE, "구글폼 전송",
IF(G3844=TRUE, "거절",
IF(F3844=TRUE, "회신 수신",
"태핑 완료 회신대기")))))
))))</f>
        <v>태핑 완료 회신대기</v>
      </c>
      <c r="F3844" s="13" t="b">
        <v>0</v>
      </c>
      <c r="G3844" s="13" t="b">
        <v>0</v>
      </c>
      <c r="H3844" s="13" t="b">
        <v>0</v>
      </c>
      <c r="I3844" s="13" t="b">
        <f>IF(COUNTIF([1]!Form_Responses1[[#All],[Instagram account
(ex. idenel_official - Do not put "@")]], LOWER(A3844)) &gt; 0, TRUE, FALSE)</f>
        <v>0</v>
      </c>
      <c r="J3844" s="14"/>
      <c r="K3844" s="11"/>
      <c r="L3844" s="13" t="b">
        <v>0</v>
      </c>
      <c r="M3844" s="13" t="b">
        <v>0</v>
      </c>
      <c r="N3844" s="11"/>
      <c r="O3844" s="12" t="str">
        <f>IF(ISBLANK(Table1[[#This Row],[예약일(확정)]]),"",Table1[[#This Row],[예약일(확정)]]+7)</f>
        <v/>
      </c>
      <c r="P3844" s="11"/>
      <c r="Q3844" s="11"/>
      <c r="R3844" s="11"/>
      <c r="S3844" s="11"/>
      <c r="T3844" s="11"/>
      <c r="U3844" s="10"/>
    </row>
    <row r="3845" spans="1:21" ht="17">
      <c r="A3845" s="27" t="s">
        <v>366</v>
      </c>
      <c r="B3845" s="26" t="str">
        <f>"https://www.instagram.com/"&amp;A3845</f>
        <v>https://www.instagram.com/larissa__godoy_</v>
      </c>
      <c r="C3845" s="25"/>
      <c r="D3845" s="24" t="s">
        <v>321</v>
      </c>
      <c r="E3845" s="20" t="str">
        <f ca="1">IF(AND(J3845&lt;&gt;"", O3845&lt;&gt;"", TODAY() &gt; O3845, N3845=""), "포스팅 지연",
IF(N3845&lt;&gt;"", "포스팅 완료",
IF(M3845=TRUE, "시술 완료",
IF(L3845=TRUE, "콘텐츠 가이드 전송",
IF(NOT(ISBLANK(J3845)), "예약 확정",
IF(I3845=TRUE, "구글폼 회신",
IF(H3845=TRUE, "구글폼 전송",
IF(G3845=TRUE, "거절",
IF(F3845=TRUE, "회신 수신",
"태핑 완료 회신대기")))))
))))</f>
        <v>태핑 완료 회신대기</v>
      </c>
      <c r="F3845" s="22" t="b">
        <v>0</v>
      </c>
      <c r="G3845" s="22" t="b">
        <v>0</v>
      </c>
      <c r="H3845" s="22" t="b">
        <v>0</v>
      </c>
      <c r="I3845" s="22" t="b">
        <f>IF(COUNTIF([1]!Form_Responses1[[#All],[Instagram account
(ex. idenel_official - Do not put "@")]], LOWER(A3845)) &gt; 0, TRUE, FALSE)</f>
        <v>0</v>
      </c>
      <c r="J3845" s="23"/>
      <c r="K3845" s="20"/>
      <c r="L3845" s="22" t="b">
        <v>0</v>
      </c>
      <c r="M3845" s="22" t="b">
        <v>0</v>
      </c>
      <c r="N3845" s="20"/>
      <c r="O3845" s="21" t="str">
        <f>IF(ISBLANK(Table1[[#This Row],[예약일(확정)]]),"",Table1[[#This Row],[예약일(확정)]]+7)</f>
        <v/>
      </c>
      <c r="P3845" s="20"/>
      <c r="Q3845" s="20"/>
      <c r="R3845" s="20"/>
      <c r="S3845" s="20"/>
      <c r="T3845" s="20"/>
      <c r="U3845" s="19"/>
    </row>
    <row r="3846" spans="1:21" ht="17">
      <c r="A3846" s="18" t="s">
        <v>365</v>
      </c>
      <c r="B3846" s="17" t="str">
        <f>"https://www.instagram.com/"&amp;A3846</f>
        <v>https://www.instagram.com/miss4ndr4.exe</v>
      </c>
      <c r="C3846" s="16"/>
      <c r="D3846" s="15" t="s">
        <v>321</v>
      </c>
      <c r="E3846" s="11" t="str">
        <f ca="1">IF(AND(J3846&lt;&gt;"", O3846&lt;&gt;"", TODAY() &gt; O3846, N3846=""), "포스팅 지연",
IF(N3846&lt;&gt;"", "포스팅 완료",
IF(M3846=TRUE, "시술 완료",
IF(L3846=TRUE, "콘텐츠 가이드 전송",
IF(NOT(ISBLANK(J3846)), "예약 확정",
IF(I3846=TRUE, "구글폼 회신",
IF(H3846=TRUE, "구글폼 전송",
IF(G3846=TRUE, "거절",
IF(F3846=TRUE, "회신 수신",
"태핑 완료 회신대기")))))
))))</f>
        <v>태핑 완료 회신대기</v>
      </c>
      <c r="F3846" s="13" t="b">
        <v>0</v>
      </c>
      <c r="G3846" s="13" t="b">
        <v>0</v>
      </c>
      <c r="H3846" s="13" t="b">
        <v>0</v>
      </c>
      <c r="I3846" s="13" t="b">
        <f>IF(COUNTIF([1]!Form_Responses1[[#All],[Instagram account
(ex. idenel_official - Do not put "@")]], LOWER(A3846)) &gt; 0, TRUE, FALSE)</f>
        <v>0</v>
      </c>
      <c r="J3846" s="14"/>
      <c r="K3846" s="11"/>
      <c r="L3846" s="13" t="b">
        <v>0</v>
      </c>
      <c r="M3846" s="13" t="b">
        <v>0</v>
      </c>
      <c r="N3846" s="11"/>
      <c r="O3846" s="12" t="str">
        <f>IF(ISBLANK(Table1[[#This Row],[예약일(확정)]]),"",Table1[[#This Row],[예약일(확정)]]+7)</f>
        <v/>
      </c>
      <c r="P3846" s="11"/>
      <c r="Q3846" s="11"/>
      <c r="R3846" s="11"/>
      <c r="S3846" s="11"/>
      <c r="T3846" s="11"/>
      <c r="U3846" s="10"/>
    </row>
    <row r="3847" spans="1:21" ht="17">
      <c r="A3847" s="27" t="s">
        <v>364</v>
      </c>
      <c r="B3847" s="26" t="str">
        <f>"https://www.instagram.com/"&amp;A3847</f>
        <v>https://www.instagram.com/cocoashots</v>
      </c>
      <c r="C3847" s="25"/>
      <c r="D3847" s="24" t="s">
        <v>321</v>
      </c>
      <c r="E3847" s="20" t="str">
        <f ca="1">IF(AND(J3847&lt;&gt;"", O3847&lt;&gt;"", TODAY() &gt; O3847, N3847=""), "포스팅 지연",
IF(N3847&lt;&gt;"", "포스팅 완료",
IF(M3847=TRUE, "시술 완료",
IF(L3847=TRUE, "콘텐츠 가이드 전송",
IF(NOT(ISBLANK(J3847)), "예약 확정",
IF(I3847=TRUE, "구글폼 회신",
IF(H3847=TRUE, "구글폼 전송",
IF(G3847=TRUE, "거절",
IF(F3847=TRUE, "회신 수신",
"태핑 완료 회신대기")))))
))))</f>
        <v>구글폼 전송</v>
      </c>
      <c r="F3847" s="22" t="b">
        <v>1</v>
      </c>
      <c r="G3847" s="22" t="b">
        <v>0</v>
      </c>
      <c r="H3847" s="22" t="b">
        <v>1</v>
      </c>
      <c r="I3847" s="22" t="b">
        <f>IF(COUNTIF([1]!Form_Responses1[[#All],[Instagram account
(ex. idenel_official - Do not put "@")]], LOWER(A3847)) &gt; 0, TRUE, FALSE)</f>
        <v>0</v>
      </c>
      <c r="J3847" s="23"/>
      <c r="K3847" s="20"/>
      <c r="L3847" s="22" t="b">
        <v>0</v>
      </c>
      <c r="M3847" s="22" t="b">
        <v>0</v>
      </c>
      <c r="N3847" s="20"/>
      <c r="O3847" s="21" t="str">
        <f>IF(ISBLANK(Table1[[#This Row],[예약일(확정)]]),"",Table1[[#This Row],[예약일(확정)]]+7)</f>
        <v/>
      </c>
      <c r="P3847" s="20"/>
      <c r="Q3847" s="20"/>
      <c r="R3847" s="20"/>
      <c r="S3847" s="20"/>
      <c r="T3847" s="20"/>
      <c r="U3847" s="19"/>
    </row>
    <row r="3848" spans="1:21" ht="17">
      <c r="A3848" s="18" t="s">
        <v>363</v>
      </c>
      <c r="B3848" s="17" t="str">
        <f>"https://www.instagram.com/"&amp;A3848</f>
        <v>https://www.instagram.com/riku_tv77</v>
      </c>
      <c r="C3848" s="16"/>
      <c r="D3848" s="15" t="s">
        <v>321</v>
      </c>
      <c r="E3848" s="11" t="str">
        <f ca="1">IF(AND(J3848&lt;&gt;"", O3848&lt;&gt;"", TODAY() &gt; O3848, N3848=""), "포스팅 지연",
IF(N3848&lt;&gt;"", "포스팅 완료",
IF(M3848=TRUE, "시술 완료",
IF(L3848=TRUE, "콘텐츠 가이드 전송",
IF(NOT(ISBLANK(J3848)), "예약 확정",
IF(I3848=TRUE, "구글폼 회신",
IF(H3848=TRUE, "구글폼 전송",
IF(G3848=TRUE, "거절",
IF(F3848=TRUE, "회신 수신",
"태핑 완료 회신대기")))))
))))</f>
        <v>태핑 완료 회신대기</v>
      </c>
      <c r="F3848" s="13" t="b">
        <v>0</v>
      </c>
      <c r="G3848" s="13" t="b">
        <v>0</v>
      </c>
      <c r="H3848" s="13" t="b">
        <v>0</v>
      </c>
      <c r="I3848" s="13" t="b">
        <f>IF(COUNTIF([1]!Form_Responses1[[#All],[Instagram account
(ex. idenel_official - Do not put "@")]], LOWER(A3848)) &gt; 0, TRUE, FALSE)</f>
        <v>0</v>
      </c>
      <c r="J3848" s="14"/>
      <c r="K3848" s="11"/>
      <c r="L3848" s="13" t="b">
        <v>0</v>
      </c>
      <c r="M3848" s="13" t="b">
        <v>0</v>
      </c>
      <c r="N3848" s="11"/>
      <c r="O3848" s="12" t="str">
        <f>IF(ISBLANK(Table1[[#This Row],[예약일(확정)]]),"",Table1[[#This Row],[예약일(확정)]]+7)</f>
        <v/>
      </c>
      <c r="P3848" s="11"/>
      <c r="Q3848" s="11"/>
      <c r="R3848" s="11"/>
      <c r="S3848" s="11"/>
      <c r="T3848" s="11"/>
      <c r="U3848" s="10"/>
    </row>
    <row r="3849" spans="1:21" ht="17">
      <c r="A3849" s="27" t="s">
        <v>362</v>
      </c>
      <c r="B3849" s="26" t="str">
        <f>"https://www.instagram.com/"&amp;A3849</f>
        <v>https://www.instagram.com/shebert497</v>
      </c>
      <c r="C3849" s="25"/>
      <c r="D3849" s="24" t="s">
        <v>321</v>
      </c>
      <c r="E3849" s="20" t="str">
        <f ca="1">IF(AND(J3849&lt;&gt;"", O3849&lt;&gt;"", TODAY() &gt; O3849, N3849=""), "포스팅 지연",
IF(N3849&lt;&gt;"", "포스팅 완료",
IF(M3849=TRUE, "시술 완료",
IF(L3849=TRUE, "콘텐츠 가이드 전송",
IF(NOT(ISBLANK(J3849)), "예약 확정",
IF(I3849=TRUE, "구글폼 회신",
IF(H3849=TRUE, "구글폼 전송",
IF(G3849=TRUE, "거절",
IF(F3849=TRUE, "회신 수신",
"태핑 완료 회신대기")))))
))))</f>
        <v>회신 수신</v>
      </c>
      <c r="F3849" s="22" t="b">
        <v>1</v>
      </c>
      <c r="G3849" s="22" t="b">
        <v>0</v>
      </c>
      <c r="H3849" s="22" t="b">
        <v>0</v>
      </c>
      <c r="I3849" s="22" t="b">
        <f>IF(COUNTIF([1]!Form_Responses1[[#All],[Instagram account
(ex. idenel_official - Do not put "@")]], LOWER(A3849)) &gt; 0, TRUE, FALSE)</f>
        <v>0</v>
      </c>
      <c r="J3849" s="23"/>
      <c r="K3849" s="20"/>
      <c r="L3849" s="22" t="b">
        <v>0</v>
      </c>
      <c r="M3849" s="22" t="b">
        <v>0</v>
      </c>
      <c r="N3849" s="20"/>
      <c r="O3849" s="21" t="str">
        <f>IF(ISBLANK(Table1[[#This Row],[예약일(확정)]]),"",Table1[[#This Row],[예약일(확정)]]+7)</f>
        <v/>
      </c>
      <c r="P3849" s="20"/>
      <c r="Q3849" s="20"/>
      <c r="R3849" s="20"/>
      <c r="S3849" s="20"/>
      <c r="T3849" s="20"/>
      <c r="U3849" s="19"/>
    </row>
    <row r="3850" spans="1:21" ht="17">
      <c r="A3850" s="18" t="s">
        <v>361</v>
      </c>
      <c r="B3850" s="17" t="str">
        <f>"https://www.instagram.com/"&amp;A3850</f>
        <v>https://www.instagram.com/heylatii</v>
      </c>
      <c r="C3850" s="16"/>
      <c r="D3850" s="15" t="s">
        <v>321</v>
      </c>
      <c r="E3850" s="11" t="str">
        <f ca="1">IF(AND(J3850&lt;&gt;"", O3850&lt;&gt;"", TODAY() &gt; O3850, N3850=""), "포스팅 지연",
IF(N3850&lt;&gt;"", "포스팅 완료",
IF(M3850=TRUE, "시술 완료",
IF(L3850=TRUE, "콘텐츠 가이드 전송",
IF(NOT(ISBLANK(J3850)), "예약 확정",
IF(I3850=TRUE, "구글폼 회신",
IF(H3850=TRUE, "구글폼 전송",
IF(G3850=TRUE, "거절",
IF(F3850=TRUE, "회신 수신",
"태핑 완료 회신대기")))))
))))</f>
        <v>구글폼 전송</v>
      </c>
      <c r="F3850" s="13" t="b">
        <v>1</v>
      </c>
      <c r="G3850" s="13" t="b">
        <v>0</v>
      </c>
      <c r="H3850" s="13" t="b">
        <v>1</v>
      </c>
      <c r="I3850" s="13" t="b">
        <f>IF(COUNTIF([1]!Form_Responses1[[#All],[Instagram account
(ex. idenel_official - Do not put "@")]], LOWER(A3850)) &gt; 0, TRUE, FALSE)</f>
        <v>0</v>
      </c>
      <c r="J3850" s="14"/>
      <c r="K3850" s="11"/>
      <c r="L3850" s="13" t="b">
        <v>0</v>
      </c>
      <c r="M3850" s="13" t="b">
        <v>0</v>
      </c>
      <c r="N3850" s="11"/>
      <c r="O3850" s="12" t="str">
        <f>IF(ISBLANK(Table1[[#This Row],[예약일(확정)]]),"",Table1[[#This Row],[예약일(확정)]]+7)</f>
        <v/>
      </c>
      <c r="P3850" s="11"/>
      <c r="Q3850" s="11"/>
      <c r="R3850" s="11"/>
      <c r="S3850" s="11"/>
      <c r="T3850" s="11"/>
      <c r="U3850" s="10"/>
    </row>
    <row r="3851" spans="1:21" ht="17">
      <c r="A3851" s="27" t="s">
        <v>360</v>
      </c>
      <c r="B3851" s="26" t="str">
        <f>"https://www.instagram.com/"&amp;A3851</f>
        <v>https://www.instagram.com/andiechan_</v>
      </c>
      <c r="C3851" s="25"/>
      <c r="D3851" s="24" t="s">
        <v>321</v>
      </c>
      <c r="E3851" s="20" t="str">
        <f ca="1">IF(AND(J3851&lt;&gt;"", O3851&lt;&gt;"", TODAY() &gt; O3851, N3851=""), "포스팅 지연",
IF(N3851&lt;&gt;"", "포스팅 완료",
IF(M3851=TRUE, "시술 완료",
IF(L3851=TRUE, "콘텐츠 가이드 전송",
IF(NOT(ISBLANK(J3851)), "예약 확정",
IF(I3851=TRUE, "구글폼 회신",
IF(H3851=TRUE, "구글폼 전송",
IF(G3851=TRUE, "거절",
IF(F3851=TRUE, "회신 수신",
"태핑 완료 회신대기")))))
))))</f>
        <v>태핑 완료 회신대기</v>
      </c>
      <c r="F3851" s="22" t="b">
        <v>0</v>
      </c>
      <c r="G3851" s="22" t="b">
        <v>0</v>
      </c>
      <c r="H3851" s="22" t="b">
        <v>0</v>
      </c>
      <c r="I3851" s="22" t="b">
        <f>IF(COUNTIF([1]!Form_Responses1[[#All],[Instagram account
(ex. idenel_official - Do not put "@")]], LOWER(A3851)) &gt; 0, TRUE, FALSE)</f>
        <v>0</v>
      </c>
      <c r="J3851" s="23"/>
      <c r="K3851" s="20"/>
      <c r="L3851" s="22" t="b">
        <v>0</v>
      </c>
      <c r="M3851" s="22" t="b">
        <v>0</v>
      </c>
      <c r="N3851" s="20"/>
      <c r="O3851" s="21" t="str">
        <f>IF(ISBLANK(Table1[[#This Row],[예약일(확정)]]),"",Table1[[#This Row],[예약일(확정)]]+7)</f>
        <v/>
      </c>
      <c r="P3851" s="20"/>
      <c r="Q3851" s="20"/>
      <c r="R3851" s="20"/>
      <c r="S3851" s="20"/>
      <c r="T3851" s="20"/>
      <c r="U3851" s="19"/>
    </row>
    <row r="3852" spans="1:21" ht="17">
      <c r="A3852" s="18" t="s">
        <v>359</v>
      </c>
      <c r="B3852" s="17" t="str">
        <f>"https://www.instagram.com/"&amp;A3852</f>
        <v>https://www.instagram.com/flx.olaya</v>
      </c>
      <c r="C3852" s="16"/>
      <c r="D3852" s="15" t="s">
        <v>321</v>
      </c>
      <c r="E3852" s="11" t="str">
        <f ca="1">IF(AND(J3852&lt;&gt;"", O3852&lt;&gt;"", TODAY() &gt; O3852, N3852=""), "포스팅 지연",
IF(N3852&lt;&gt;"", "포스팅 완료",
IF(M3852=TRUE, "시술 완료",
IF(L3852=TRUE, "콘텐츠 가이드 전송",
IF(NOT(ISBLANK(J3852)), "예약 확정",
IF(I3852=TRUE, "구글폼 회신",
IF(H3852=TRUE, "구글폼 전송",
IF(G3852=TRUE, "거절",
IF(F3852=TRUE, "회신 수신",
"태핑 완료 회신대기")))))
))))</f>
        <v>태핑 완료 회신대기</v>
      </c>
      <c r="F3852" s="13" t="b">
        <v>0</v>
      </c>
      <c r="G3852" s="13" t="b">
        <v>0</v>
      </c>
      <c r="H3852" s="13" t="b">
        <v>0</v>
      </c>
      <c r="I3852" s="13" t="b">
        <f>IF(COUNTIF([1]!Form_Responses1[[#All],[Instagram account
(ex. idenel_official - Do not put "@")]], LOWER(A3852)) &gt; 0, TRUE, FALSE)</f>
        <v>0</v>
      </c>
      <c r="J3852" s="14"/>
      <c r="K3852" s="11"/>
      <c r="L3852" s="13" t="b">
        <v>0</v>
      </c>
      <c r="M3852" s="13" t="b">
        <v>0</v>
      </c>
      <c r="N3852" s="11"/>
      <c r="O3852" s="12" t="str">
        <f>IF(ISBLANK(Table1[[#This Row],[예약일(확정)]]),"",Table1[[#This Row],[예약일(확정)]]+7)</f>
        <v/>
      </c>
      <c r="P3852" s="11"/>
      <c r="Q3852" s="11"/>
      <c r="R3852" s="11"/>
      <c r="S3852" s="11"/>
      <c r="T3852" s="11"/>
      <c r="U3852" s="10"/>
    </row>
    <row r="3853" spans="1:21" ht="17">
      <c r="A3853" s="27" t="s">
        <v>358</v>
      </c>
      <c r="B3853" s="26" t="str">
        <f>"https://www.instagram.com/"&amp;A3853</f>
        <v>https://www.instagram.com/nikosunmi</v>
      </c>
      <c r="C3853" s="25"/>
      <c r="D3853" s="24" t="s">
        <v>321</v>
      </c>
      <c r="E3853" s="20" t="str">
        <f ca="1">IF(AND(J3853&lt;&gt;"", O3853&lt;&gt;"", TODAY() &gt; O3853, N3853=""), "포스팅 지연",
IF(N3853&lt;&gt;"", "포스팅 완료",
IF(M3853=TRUE, "시술 완료",
IF(L3853=TRUE, "콘텐츠 가이드 전송",
IF(NOT(ISBLANK(J3853)), "예약 확정",
IF(I3853=TRUE, "구글폼 회신",
IF(H3853=TRUE, "구글폼 전송",
IF(G3853=TRUE, "거절",
IF(F3853=TRUE, "회신 수신",
"태핑 완료 회신대기")))))
))))</f>
        <v>태핑 완료 회신대기</v>
      </c>
      <c r="F3853" s="22" t="b">
        <v>0</v>
      </c>
      <c r="G3853" s="22" t="b">
        <v>0</v>
      </c>
      <c r="H3853" s="22" t="b">
        <v>0</v>
      </c>
      <c r="I3853" s="22" t="b">
        <f>IF(COUNTIF([1]!Form_Responses1[[#All],[Instagram account
(ex. idenel_official - Do not put "@")]], LOWER(A3853)) &gt; 0, TRUE, FALSE)</f>
        <v>0</v>
      </c>
      <c r="J3853" s="23"/>
      <c r="K3853" s="20"/>
      <c r="L3853" s="22" t="b">
        <v>0</v>
      </c>
      <c r="M3853" s="22" t="b">
        <v>0</v>
      </c>
      <c r="N3853" s="20"/>
      <c r="O3853" s="21" t="str">
        <f>IF(ISBLANK(Table1[[#This Row],[예약일(확정)]]),"",Table1[[#This Row],[예약일(확정)]]+7)</f>
        <v/>
      </c>
      <c r="P3853" s="20"/>
      <c r="Q3853" s="20"/>
      <c r="R3853" s="20"/>
      <c r="S3853" s="20"/>
      <c r="T3853" s="20"/>
      <c r="U3853" s="19"/>
    </row>
    <row r="3854" spans="1:21" ht="17">
      <c r="A3854" s="18" t="s">
        <v>357</v>
      </c>
      <c r="B3854" s="17" t="str">
        <f>"https://www.instagram.com/"&amp;A3854</f>
        <v>https://www.instagram.com/1ndomeeekoo</v>
      </c>
      <c r="C3854" s="16"/>
      <c r="D3854" s="15" t="s">
        <v>321</v>
      </c>
      <c r="E3854" s="11" t="str">
        <f ca="1">IF(AND(J3854&lt;&gt;"", O3854&lt;&gt;"", TODAY() &gt; O3854, N3854=""), "포스팅 지연",
IF(N3854&lt;&gt;"", "포스팅 완료",
IF(M3854=TRUE, "시술 완료",
IF(L3854=TRUE, "콘텐츠 가이드 전송",
IF(NOT(ISBLANK(J3854)), "예약 확정",
IF(I3854=TRUE, "구글폼 회신",
IF(H3854=TRUE, "구글폼 전송",
IF(G3854=TRUE, "거절",
IF(F3854=TRUE, "회신 수신",
"태핑 완료 회신대기")))))
))))</f>
        <v>태핑 완료 회신대기</v>
      </c>
      <c r="F3854" s="13" t="b">
        <v>0</v>
      </c>
      <c r="G3854" s="13" t="b">
        <v>0</v>
      </c>
      <c r="H3854" s="13" t="b">
        <v>0</v>
      </c>
      <c r="I3854" s="13" t="b">
        <f>IF(COUNTIF([1]!Form_Responses1[[#All],[Instagram account
(ex. idenel_official - Do not put "@")]], LOWER(A3854)) &gt; 0, TRUE, FALSE)</f>
        <v>0</v>
      </c>
      <c r="J3854" s="14"/>
      <c r="K3854" s="11"/>
      <c r="L3854" s="13" t="b">
        <v>0</v>
      </c>
      <c r="M3854" s="13" t="b">
        <v>0</v>
      </c>
      <c r="N3854" s="11"/>
      <c r="O3854" s="12" t="str">
        <f>IF(ISBLANK(Table1[[#This Row],[예약일(확정)]]),"",Table1[[#This Row],[예약일(확정)]]+7)</f>
        <v/>
      </c>
      <c r="P3854" s="11"/>
      <c r="Q3854" s="11"/>
      <c r="R3854" s="11"/>
      <c r="S3854" s="11"/>
      <c r="T3854" s="11"/>
      <c r="U3854" s="10"/>
    </row>
    <row r="3855" spans="1:21" ht="17">
      <c r="A3855" s="27" t="s">
        <v>356</v>
      </c>
      <c r="B3855" s="26" t="str">
        <f>"https://www.instagram.com/"&amp;A3855</f>
        <v>https://www.instagram.com/claudyclauu</v>
      </c>
      <c r="C3855" s="25"/>
      <c r="D3855" s="24" t="s">
        <v>321</v>
      </c>
      <c r="E3855" s="20" t="str">
        <f ca="1">IF(AND(J3855&lt;&gt;"", O3855&lt;&gt;"", TODAY() &gt; O3855, N3855=""), "포스팅 지연",
IF(N3855&lt;&gt;"", "포스팅 완료",
IF(M3855=TRUE, "시술 완료",
IF(L3855=TRUE, "콘텐츠 가이드 전송",
IF(NOT(ISBLANK(J3855)), "예약 확정",
IF(I3855=TRUE, "구글폼 회신",
IF(H3855=TRUE, "구글폼 전송",
IF(G3855=TRUE, "거절",
IF(F3855=TRUE, "회신 수신",
"태핑 완료 회신대기")))))
))))</f>
        <v>태핑 완료 회신대기</v>
      </c>
      <c r="F3855" s="22" t="b">
        <v>0</v>
      </c>
      <c r="G3855" s="22" t="b">
        <v>0</v>
      </c>
      <c r="H3855" s="22" t="b">
        <v>0</v>
      </c>
      <c r="I3855" s="22" t="b">
        <f>IF(COUNTIF([1]!Form_Responses1[[#All],[Instagram account
(ex. idenel_official - Do not put "@")]], LOWER(A3855)) &gt; 0, TRUE, FALSE)</f>
        <v>0</v>
      </c>
      <c r="J3855" s="23"/>
      <c r="K3855" s="20"/>
      <c r="L3855" s="22" t="b">
        <v>0</v>
      </c>
      <c r="M3855" s="22" t="b">
        <v>0</v>
      </c>
      <c r="N3855" s="20"/>
      <c r="O3855" s="21" t="str">
        <f>IF(ISBLANK(Table1[[#This Row],[예약일(확정)]]),"",Table1[[#This Row],[예약일(확정)]]+7)</f>
        <v/>
      </c>
      <c r="P3855" s="20"/>
      <c r="Q3855" s="20"/>
      <c r="R3855" s="20"/>
      <c r="S3855" s="20"/>
      <c r="T3855" s="20"/>
      <c r="U3855" s="19"/>
    </row>
    <row r="3856" spans="1:21" ht="17">
      <c r="A3856" s="18" t="s">
        <v>355</v>
      </c>
      <c r="B3856" s="17" t="str">
        <f>"https://www.instagram.com/"&amp;A3856</f>
        <v>https://www.instagram.com/daniela.ferreira46</v>
      </c>
      <c r="C3856" s="16"/>
      <c r="D3856" s="15" t="s">
        <v>321</v>
      </c>
      <c r="E3856" s="11" t="str">
        <f ca="1">IF(AND(J3856&lt;&gt;"", O3856&lt;&gt;"", TODAY() &gt; O3856, N3856=""), "포스팅 지연",
IF(N3856&lt;&gt;"", "포스팅 완료",
IF(M3856=TRUE, "시술 완료",
IF(L3856=TRUE, "콘텐츠 가이드 전송",
IF(NOT(ISBLANK(J3856)), "예약 확정",
IF(I3856=TRUE, "구글폼 회신",
IF(H3856=TRUE, "구글폼 전송",
IF(G3856=TRUE, "거절",
IF(F3856=TRUE, "회신 수신",
"태핑 완료 회신대기")))))
))))</f>
        <v>태핑 완료 회신대기</v>
      </c>
      <c r="F3856" s="13" t="b">
        <v>0</v>
      </c>
      <c r="G3856" s="13" t="b">
        <v>0</v>
      </c>
      <c r="H3856" s="13" t="b">
        <v>0</v>
      </c>
      <c r="I3856" s="13" t="b">
        <f>IF(COUNTIF([1]!Form_Responses1[[#All],[Instagram account
(ex. idenel_official - Do not put "@")]], LOWER(A3856)) &gt; 0, TRUE, FALSE)</f>
        <v>0</v>
      </c>
      <c r="J3856" s="14"/>
      <c r="K3856" s="11"/>
      <c r="L3856" s="13" t="b">
        <v>0</v>
      </c>
      <c r="M3856" s="13" t="b">
        <v>0</v>
      </c>
      <c r="N3856" s="11"/>
      <c r="O3856" s="12" t="str">
        <f>IF(ISBLANK(Table1[[#This Row],[예약일(확정)]]),"",Table1[[#This Row],[예약일(확정)]]+7)</f>
        <v/>
      </c>
      <c r="P3856" s="11"/>
      <c r="Q3856" s="11"/>
      <c r="R3856" s="11"/>
      <c r="S3856" s="11"/>
      <c r="T3856" s="11"/>
      <c r="U3856" s="10"/>
    </row>
    <row r="3857" spans="1:21" ht="17">
      <c r="A3857" s="27" t="s">
        <v>354</v>
      </c>
      <c r="B3857" s="26" t="str">
        <f>"https://www.instagram.com/"&amp;A3857</f>
        <v>https://www.instagram.com/evellyn.feliix</v>
      </c>
      <c r="C3857" s="25"/>
      <c r="D3857" s="24" t="s">
        <v>321</v>
      </c>
      <c r="E3857" s="20" t="str">
        <f ca="1">IF(AND(J3857&lt;&gt;"", O3857&lt;&gt;"", TODAY() &gt; O3857, N3857=""), "포스팅 지연",
IF(N3857&lt;&gt;"", "포스팅 완료",
IF(M3857=TRUE, "시술 완료",
IF(L3857=TRUE, "콘텐츠 가이드 전송",
IF(NOT(ISBLANK(J3857)), "예약 확정",
IF(I3857=TRUE, "구글폼 회신",
IF(H3857=TRUE, "구글폼 전송",
IF(G3857=TRUE, "거절",
IF(F3857=TRUE, "회신 수신",
"태핑 완료 회신대기")))))
))))</f>
        <v>태핑 완료 회신대기</v>
      </c>
      <c r="F3857" s="22" t="b">
        <v>0</v>
      </c>
      <c r="G3857" s="22" t="b">
        <v>0</v>
      </c>
      <c r="H3857" s="22" t="b">
        <v>0</v>
      </c>
      <c r="I3857" s="22" t="b">
        <f>IF(COUNTIF([1]!Form_Responses1[[#All],[Instagram account
(ex. idenel_official - Do not put "@")]], LOWER(A3857)) &gt; 0, TRUE, FALSE)</f>
        <v>0</v>
      </c>
      <c r="J3857" s="23"/>
      <c r="K3857" s="20"/>
      <c r="L3857" s="22" t="b">
        <v>0</v>
      </c>
      <c r="M3857" s="22" t="b">
        <v>0</v>
      </c>
      <c r="N3857" s="20"/>
      <c r="O3857" s="21" t="str">
        <f>IF(ISBLANK(Table1[[#This Row],[예약일(확정)]]),"",Table1[[#This Row],[예약일(확정)]]+7)</f>
        <v/>
      </c>
      <c r="P3857" s="20"/>
      <c r="Q3857" s="20"/>
      <c r="R3857" s="20"/>
      <c r="S3857" s="20"/>
      <c r="T3857" s="20"/>
      <c r="U3857" s="19"/>
    </row>
    <row r="3858" spans="1:21" ht="17">
      <c r="A3858" s="18" t="s">
        <v>353</v>
      </c>
      <c r="B3858" s="17" t="str">
        <f>"https://www.instagram.com/"&amp;A3858</f>
        <v>https://www.instagram.com/strong.koreann</v>
      </c>
      <c r="C3858" s="16"/>
      <c r="D3858" s="15" t="s">
        <v>321</v>
      </c>
      <c r="E3858" s="11" t="str">
        <f ca="1">IF(AND(J3858&lt;&gt;"", O3858&lt;&gt;"", TODAY() &gt; O3858, N3858=""), "포스팅 지연",
IF(N3858&lt;&gt;"", "포스팅 완료",
IF(M3858=TRUE, "시술 완료",
IF(L3858=TRUE, "콘텐츠 가이드 전송",
IF(NOT(ISBLANK(J3858)), "예약 확정",
IF(I3858=TRUE, "구글폼 회신",
IF(H3858=TRUE, "구글폼 전송",
IF(G3858=TRUE, "거절",
IF(F3858=TRUE, "회신 수신",
"태핑 완료 회신대기")))))
))))</f>
        <v>태핑 완료 회신대기</v>
      </c>
      <c r="F3858" s="13" t="b">
        <v>0</v>
      </c>
      <c r="G3858" s="13" t="b">
        <v>0</v>
      </c>
      <c r="H3858" s="13" t="b">
        <v>0</v>
      </c>
      <c r="I3858" s="13" t="b">
        <f>IF(COUNTIF([1]!Form_Responses1[[#All],[Instagram account
(ex. idenel_official - Do not put "@")]], LOWER(A3858)) &gt; 0, TRUE, FALSE)</f>
        <v>0</v>
      </c>
      <c r="J3858" s="14"/>
      <c r="K3858" s="11"/>
      <c r="L3858" s="13" t="b">
        <v>0</v>
      </c>
      <c r="M3858" s="13" t="b">
        <v>0</v>
      </c>
      <c r="N3858" s="11"/>
      <c r="O3858" s="12" t="str">
        <f>IF(ISBLANK(Table1[[#This Row],[예약일(확정)]]),"",Table1[[#This Row],[예약일(확정)]]+7)</f>
        <v/>
      </c>
      <c r="P3858" s="11"/>
      <c r="Q3858" s="11"/>
      <c r="R3858" s="11"/>
      <c r="S3858" s="11"/>
      <c r="T3858" s="11"/>
      <c r="U3858" s="10"/>
    </row>
    <row r="3859" spans="1:21" ht="17">
      <c r="A3859" s="27" t="s">
        <v>352</v>
      </c>
      <c r="B3859" s="26" t="str">
        <f>"https://www.instagram.com/"&amp;A3859</f>
        <v>https://www.instagram.com/_iimyui</v>
      </c>
      <c r="C3859" s="25"/>
      <c r="D3859" s="24" t="s">
        <v>321</v>
      </c>
      <c r="E3859" s="20" t="str">
        <f ca="1">IF(AND(J3859&lt;&gt;"", O3859&lt;&gt;"", TODAY() &gt; O3859, N3859=""), "포스팅 지연",
IF(N3859&lt;&gt;"", "포스팅 완료",
IF(M3859=TRUE, "시술 완료",
IF(L3859=TRUE, "콘텐츠 가이드 전송",
IF(NOT(ISBLANK(J3859)), "예약 확정",
IF(I3859=TRUE, "구글폼 회신",
IF(H3859=TRUE, "구글폼 전송",
IF(G3859=TRUE, "거절",
IF(F3859=TRUE, "회신 수신",
"태핑 완료 회신대기")))))
))))</f>
        <v>태핑 완료 회신대기</v>
      </c>
      <c r="F3859" s="22" t="b">
        <v>0</v>
      </c>
      <c r="G3859" s="22" t="b">
        <v>0</v>
      </c>
      <c r="H3859" s="22" t="b">
        <v>0</v>
      </c>
      <c r="I3859" s="22" t="b">
        <f>IF(COUNTIF([1]!Form_Responses1[[#All],[Instagram account
(ex. idenel_official - Do not put "@")]], LOWER(A3859)) &gt; 0, TRUE, FALSE)</f>
        <v>0</v>
      </c>
      <c r="J3859" s="23"/>
      <c r="K3859" s="20"/>
      <c r="L3859" s="22" t="b">
        <v>0</v>
      </c>
      <c r="M3859" s="22" t="b">
        <v>0</v>
      </c>
      <c r="N3859" s="20"/>
      <c r="O3859" s="21" t="str">
        <f>IF(ISBLANK(Table1[[#This Row],[예약일(확정)]]),"",Table1[[#This Row],[예약일(확정)]]+7)</f>
        <v/>
      </c>
      <c r="P3859" s="20"/>
      <c r="Q3859" s="20"/>
      <c r="R3859" s="20"/>
      <c r="S3859" s="20"/>
      <c r="T3859" s="20"/>
      <c r="U3859" s="19"/>
    </row>
    <row r="3860" spans="1:21" ht="17">
      <c r="A3860" s="18" t="s">
        <v>351</v>
      </c>
      <c r="B3860" s="17" t="str">
        <f>"https://www.instagram.com/"&amp;A3860</f>
        <v>https://www.instagram.com/soydanee</v>
      </c>
      <c r="C3860" s="16"/>
      <c r="D3860" s="15" t="s">
        <v>321</v>
      </c>
      <c r="E3860" s="11" t="str">
        <f ca="1">IF(AND(J3860&lt;&gt;"", O3860&lt;&gt;"", TODAY() &gt; O3860, N3860=""), "포스팅 지연",
IF(N3860&lt;&gt;"", "포스팅 완료",
IF(M3860=TRUE, "시술 완료",
IF(L3860=TRUE, "콘텐츠 가이드 전송",
IF(NOT(ISBLANK(J3860)), "예약 확정",
IF(I3860=TRUE, "구글폼 회신",
IF(H3860=TRUE, "구글폼 전송",
IF(G3860=TRUE, "거절",
IF(F3860=TRUE, "회신 수신",
"태핑 완료 회신대기")))))
))))</f>
        <v>태핑 완료 회신대기</v>
      </c>
      <c r="F3860" s="13" t="b">
        <v>0</v>
      </c>
      <c r="G3860" s="13" t="b">
        <v>0</v>
      </c>
      <c r="H3860" s="13" t="b">
        <v>0</v>
      </c>
      <c r="I3860" s="13" t="b">
        <f>IF(COUNTIF([1]!Form_Responses1[[#All],[Instagram account
(ex. idenel_official - Do not put "@")]], LOWER(A3860)) &gt; 0, TRUE, FALSE)</f>
        <v>0</v>
      </c>
      <c r="J3860" s="14"/>
      <c r="K3860" s="11"/>
      <c r="L3860" s="13" t="b">
        <v>0</v>
      </c>
      <c r="M3860" s="13" t="b">
        <v>0</v>
      </c>
      <c r="N3860" s="11"/>
      <c r="O3860" s="12" t="str">
        <f>IF(ISBLANK(Table1[[#This Row],[예약일(확정)]]),"",Table1[[#This Row],[예약일(확정)]]+7)</f>
        <v/>
      </c>
      <c r="P3860" s="11"/>
      <c r="Q3860" s="11"/>
      <c r="R3860" s="11"/>
      <c r="S3860" s="11"/>
      <c r="T3860" s="11"/>
      <c r="U3860" s="10"/>
    </row>
    <row r="3861" spans="1:21" ht="17">
      <c r="A3861" s="27" t="s">
        <v>350</v>
      </c>
      <c r="B3861" s="26" t="str">
        <f>"https://www.instagram.com/"&amp;A3861</f>
        <v>https://www.instagram.com/octhima.art</v>
      </c>
      <c r="C3861" s="25"/>
      <c r="D3861" s="24" t="s">
        <v>321</v>
      </c>
      <c r="E3861" s="20" t="str">
        <f ca="1">IF(AND(J3861&lt;&gt;"", O3861&lt;&gt;"", TODAY() &gt; O3861, N3861=""), "포스팅 지연",
IF(N3861&lt;&gt;"", "포스팅 완료",
IF(M3861=TRUE, "시술 완료",
IF(L3861=TRUE, "콘텐츠 가이드 전송",
IF(NOT(ISBLANK(J3861)), "예약 확정",
IF(I3861=TRUE, "구글폼 회신",
IF(H3861=TRUE, "구글폼 전송",
IF(G3861=TRUE, "거절",
IF(F3861=TRUE, "회신 수신",
"태핑 완료 회신대기")))))
))))</f>
        <v>태핑 완료 회신대기</v>
      </c>
      <c r="F3861" s="22" t="b">
        <v>0</v>
      </c>
      <c r="G3861" s="22" t="b">
        <v>0</v>
      </c>
      <c r="H3861" s="22" t="b">
        <v>0</v>
      </c>
      <c r="I3861" s="22" t="b">
        <f>IF(COUNTIF([1]!Form_Responses1[[#All],[Instagram account
(ex. idenel_official - Do not put "@")]], LOWER(A3861)) &gt; 0, TRUE, FALSE)</f>
        <v>0</v>
      </c>
      <c r="J3861" s="23"/>
      <c r="K3861" s="20"/>
      <c r="L3861" s="22" t="b">
        <v>0</v>
      </c>
      <c r="M3861" s="22" t="b">
        <v>0</v>
      </c>
      <c r="N3861" s="20"/>
      <c r="O3861" s="21" t="str">
        <f>IF(ISBLANK(Table1[[#This Row],[예약일(확정)]]),"",Table1[[#This Row],[예약일(확정)]]+7)</f>
        <v/>
      </c>
      <c r="P3861" s="20"/>
      <c r="Q3861" s="20"/>
      <c r="R3861" s="20"/>
      <c r="S3861" s="20"/>
      <c r="T3861" s="20"/>
      <c r="U3861" s="19"/>
    </row>
    <row r="3862" spans="1:21" ht="17">
      <c r="A3862" s="18" t="s">
        <v>349</v>
      </c>
      <c r="B3862" s="17" t="str">
        <f>"https://www.instagram.com/"&amp;A3862</f>
        <v>https://www.instagram.com/lenehajunsu</v>
      </c>
      <c r="C3862" s="16"/>
      <c r="D3862" s="15" t="s">
        <v>321</v>
      </c>
      <c r="E3862" s="11" t="str">
        <f ca="1">IF(AND(J3862&lt;&gt;"", O3862&lt;&gt;"", TODAY() &gt; O3862, N3862=""), "포스팅 지연",
IF(N3862&lt;&gt;"", "포스팅 완료",
IF(M3862=TRUE, "시술 완료",
IF(L3862=TRUE, "콘텐츠 가이드 전송",
IF(NOT(ISBLANK(J3862)), "예약 확정",
IF(I3862=TRUE, "구글폼 회신",
IF(H3862=TRUE, "구글폼 전송",
IF(G3862=TRUE, "거절",
IF(F3862=TRUE, "회신 수신",
"태핑 완료 회신대기")))))
))))</f>
        <v>회신 수신</v>
      </c>
      <c r="F3862" s="13" t="b">
        <v>1</v>
      </c>
      <c r="G3862" s="13" t="b">
        <v>0</v>
      </c>
      <c r="H3862" s="13" t="b">
        <v>0</v>
      </c>
      <c r="I3862" s="13" t="b">
        <f>IF(COUNTIF([1]!Form_Responses1[[#All],[Instagram account
(ex. idenel_official - Do not put "@")]], LOWER(A3862)) &gt; 0, TRUE, FALSE)</f>
        <v>0</v>
      </c>
      <c r="J3862" s="14"/>
      <c r="K3862" s="11"/>
      <c r="L3862" s="13" t="b">
        <v>0</v>
      </c>
      <c r="M3862" s="13" t="b">
        <v>0</v>
      </c>
      <c r="N3862" s="11"/>
      <c r="O3862" s="12" t="str">
        <f>IF(ISBLANK(Table1[[#This Row],[예약일(확정)]]),"",Table1[[#This Row],[예약일(확정)]]+7)</f>
        <v/>
      </c>
      <c r="P3862" s="11"/>
      <c r="Q3862" s="11"/>
      <c r="R3862" s="11"/>
      <c r="S3862" s="11"/>
      <c r="T3862" s="11"/>
      <c r="U3862" s="10"/>
    </row>
    <row r="3863" spans="1:21" ht="17">
      <c r="A3863" s="27" t="s">
        <v>348</v>
      </c>
      <c r="B3863" s="26" t="str">
        <f>"https://www.instagram.com/"&amp;A3863</f>
        <v>https://www.instagram.com/nikiengheepi</v>
      </c>
      <c r="C3863" s="25"/>
      <c r="D3863" s="24" t="s">
        <v>321</v>
      </c>
      <c r="E3863" s="20" t="str">
        <f ca="1">IF(AND(J3863&lt;&gt;"", O3863&lt;&gt;"", TODAY() &gt; O3863, N3863=""), "포스팅 지연",
IF(N3863&lt;&gt;"", "포스팅 완료",
IF(M3863=TRUE, "시술 완료",
IF(L3863=TRUE, "콘텐츠 가이드 전송",
IF(NOT(ISBLANK(J3863)), "예약 확정",
IF(I3863=TRUE, "구글폼 회신",
IF(H3863=TRUE, "구글폼 전송",
IF(G3863=TRUE, "거절",
IF(F3863=TRUE, "회신 수신",
"태핑 완료 회신대기")))))
))))</f>
        <v>태핑 완료 회신대기</v>
      </c>
      <c r="F3863" s="22" t="b">
        <v>0</v>
      </c>
      <c r="G3863" s="22" t="b">
        <v>0</v>
      </c>
      <c r="H3863" s="22" t="b">
        <v>0</v>
      </c>
      <c r="I3863" s="22" t="b">
        <f>IF(COUNTIF([1]!Form_Responses1[[#All],[Instagram account
(ex. idenel_official - Do not put "@")]], LOWER(A3863)) &gt; 0, TRUE, FALSE)</f>
        <v>0</v>
      </c>
      <c r="J3863" s="23"/>
      <c r="K3863" s="20"/>
      <c r="L3863" s="22" t="b">
        <v>0</v>
      </c>
      <c r="M3863" s="22" t="b">
        <v>0</v>
      </c>
      <c r="N3863" s="20"/>
      <c r="O3863" s="21" t="str">
        <f>IF(ISBLANK(Table1[[#This Row],[예약일(확정)]]),"",Table1[[#This Row],[예약일(확정)]]+7)</f>
        <v/>
      </c>
      <c r="P3863" s="20"/>
      <c r="Q3863" s="20"/>
      <c r="R3863" s="20"/>
      <c r="S3863" s="20"/>
      <c r="T3863" s="20"/>
      <c r="U3863" s="19"/>
    </row>
    <row r="3864" spans="1:21" ht="17">
      <c r="A3864" s="18" t="s">
        <v>347</v>
      </c>
      <c r="B3864" s="17" t="str">
        <f>"https://www.instagram.com/"&amp;A3864</f>
        <v>https://www.instagram.com/lilyinapinkscarf</v>
      </c>
      <c r="C3864" s="16"/>
      <c r="D3864" s="15" t="s">
        <v>321</v>
      </c>
      <c r="E3864" s="11" t="str">
        <f ca="1">IF(AND(J3864&lt;&gt;"", O3864&lt;&gt;"", TODAY() &gt; O3864, N3864=""), "포스팅 지연",
IF(N3864&lt;&gt;"", "포스팅 완료",
IF(M3864=TRUE, "시술 완료",
IF(L3864=TRUE, "콘텐츠 가이드 전송",
IF(NOT(ISBLANK(J3864)), "예약 확정",
IF(I3864=TRUE, "구글폼 회신",
IF(H3864=TRUE, "구글폼 전송",
IF(G3864=TRUE, "거절",
IF(F3864=TRUE, "회신 수신",
"태핑 완료 회신대기")))))
))))</f>
        <v>태핑 완료 회신대기</v>
      </c>
      <c r="F3864" s="13" t="b">
        <v>0</v>
      </c>
      <c r="G3864" s="13" t="b">
        <v>0</v>
      </c>
      <c r="H3864" s="13" t="b">
        <v>0</v>
      </c>
      <c r="I3864" s="13" t="b">
        <f>IF(COUNTIF([1]!Form_Responses1[[#All],[Instagram account
(ex. idenel_official - Do not put "@")]], LOWER(A3864)) &gt; 0, TRUE, FALSE)</f>
        <v>0</v>
      </c>
      <c r="J3864" s="14"/>
      <c r="K3864" s="11"/>
      <c r="L3864" s="13" t="b">
        <v>0</v>
      </c>
      <c r="M3864" s="13" t="b">
        <v>0</v>
      </c>
      <c r="N3864" s="11"/>
      <c r="O3864" s="12" t="str">
        <f>IF(ISBLANK(Table1[[#This Row],[예약일(확정)]]),"",Table1[[#This Row],[예약일(확정)]]+7)</f>
        <v/>
      </c>
      <c r="P3864" s="11"/>
      <c r="Q3864" s="11"/>
      <c r="R3864" s="11"/>
      <c r="S3864" s="11"/>
      <c r="T3864" s="11"/>
      <c r="U3864" s="10"/>
    </row>
    <row r="3865" spans="1:21" ht="17">
      <c r="A3865" s="27" t="s">
        <v>346</v>
      </c>
      <c r="B3865" s="26" t="str">
        <f>"https://www.instagram.com/"&amp;A3865</f>
        <v>https://www.instagram.com/salmaknani.98</v>
      </c>
      <c r="C3865" s="25"/>
      <c r="D3865" s="24" t="s">
        <v>321</v>
      </c>
      <c r="E3865" s="20" t="str">
        <f ca="1">IF(AND(J3865&lt;&gt;"", O3865&lt;&gt;"", TODAY() &gt; O3865, N3865=""), "포스팅 지연",
IF(N3865&lt;&gt;"", "포스팅 완료",
IF(M3865=TRUE, "시술 완료",
IF(L3865=TRUE, "콘텐츠 가이드 전송",
IF(NOT(ISBLANK(J3865)), "예약 확정",
IF(I3865=TRUE, "구글폼 회신",
IF(H3865=TRUE, "구글폼 전송",
IF(G3865=TRUE, "거절",
IF(F3865=TRUE, "회신 수신",
"태핑 완료 회신대기")))))
))))</f>
        <v>태핑 완료 회신대기</v>
      </c>
      <c r="F3865" s="22" t="b">
        <v>0</v>
      </c>
      <c r="G3865" s="22" t="b">
        <v>0</v>
      </c>
      <c r="H3865" s="22" t="b">
        <v>0</v>
      </c>
      <c r="I3865" s="22" t="b">
        <f>IF(COUNTIF([1]!Form_Responses1[[#All],[Instagram account
(ex. idenel_official - Do not put "@")]], LOWER(A3865)) &gt; 0, TRUE, FALSE)</f>
        <v>0</v>
      </c>
      <c r="J3865" s="23"/>
      <c r="K3865" s="20"/>
      <c r="L3865" s="22" t="b">
        <v>0</v>
      </c>
      <c r="M3865" s="22" t="b">
        <v>0</v>
      </c>
      <c r="N3865" s="20"/>
      <c r="O3865" s="21" t="str">
        <f>IF(ISBLANK(Table1[[#This Row],[예약일(확정)]]),"",Table1[[#This Row],[예약일(확정)]]+7)</f>
        <v/>
      </c>
      <c r="P3865" s="20"/>
      <c r="Q3865" s="20"/>
      <c r="R3865" s="20"/>
      <c r="S3865" s="20"/>
      <c r="T3865" s="20"/>
      <c r="U3865" s="19"/>
    </row>
    <row r="3866" spans="1:21" ht="17">
      <c r="A3866" s="18" t="s">
        <v>345</v>
      </c>
      <c r="B3866" s="17" t="str">
        <f>"https://www.instagram.com/"&amp;A3866</f>
        <v>https://www.instagram.com/lmnopq__tuvwxy</v>
      </c>
      <c r="C3866" s="16"/>
      <c r="D3866" s="15" t="s">
        <v>321</v>
      </c>
      <c r="E3866" s="11" t="str">
        <f ca="1">IF(AND(J3866&lt;&gt;"", O3866&lt;&gt;"", TODAY() &gt; O3866, N3866=""), "포스팅 지연",
IF(N3866&lt;&gt;"", "포스팅 완료",
IF(M3866=TRUE, "시술 완료",
IF(L3866=TRUE, "콘텐츠 가이드 전송",
IF(NOT(ISBLANK(J3866)), "예약 확정",
IF(I3866=TRUE, "구글폼 회신",
IF(H3866=TRUE, "구글폼 전송",
IF(G3866=TRUE, "거절",
IF(F3866=TRUE, "회신 수신",
"태핑 완료 회신대기")))))
))))</f>
        <v>태핑 완료 회신대기</v>
      </c>
      <c r="F3866" s="13" t="b">
        <v>0</v>
      </c>
      <c r="G3866" s="13" t="b">
        <v>0</v>
      </c>
      <c r="H3866" s="13" t="b">
        <v>0</v>
      </c>
      <c r="I3866" s="13" t="b">
        <f>IF(COUNTIF([1]!Form_Responses1[[#All],[Instagram account
(ex. idenel_official - Do not put "@")]], LOWER(A3866)) &gt; 0, TRUE, FALSE)</f>
        <v>0</v>
      </c>
      <c r="J3866" s="14"/>
      <c r="K3866" s="11"/>
      <c r="L3866" s="13" t="b">
        <v>0</v>
      </c>
      <c r="M3866" s="13" t="b">
        <v>0</v>
      </c>
      <c r="N3866" s="11"/>
      <c r="O3866" s="12" t="str">
        <f>IF(ISBLANK(Table1[[#This Row],[예약일(확정)]]),"",Table1[[#This Row],[예약일(확정)]]+7)</f>
        <v/>
      </c>
      <c r="P3866" s="11"/>
      <c r="Q3866" s="11"/>
      <c r="R3866" s="11"/>
      <c r="S3866" s="11"/>
      <c r="T3866" s="11"/>
      <c r="U3866" s="10"/>
    </row>
    <row r="3867" spans="1:21" ht="17">
      <c r="A3867" s="27" t="s">
        <v>344</v>
      </c>
      <c r="B3867" s="26" t="str">
        <f>"https://www.instagram.com/"&amp;A3867</f>
        <v>https://www.instagram.com/bliss.jwoo</v>
      </c>
      <c r="C3867" s="25"/>
      <c r="D3867" s="24" t="s">
        <v>321</v>
      </c>
      <c r="E3867" s="20" t="str">
        <f ca="1">IF(AND(J3867&lt;&gt;"", O3867&lt;&gt;"", TODAY() &gt; O3867, N3867=""), "포스팅 지연",
IF(N3867&lt;&gt;"", "포스팅 완료",
IF(M3867=TRUE, "시술 완료",
IF(L3867=TRUE, "콘텐츠 가이드 전송",
IF(NOT(ISBLANK(J3867)), "예약 확정",
IF(I3867=TRUE, "구글폼 회신",
IF(H3867=TRUE, "구글폼 전송",
IF(G3867=TRUE, "거절",
IF(F3867=TRUE, "회신 수신",
"태핑 완료 회신대기")))))
))))</f>
        <v>태핑 완료 회신대기</v>
      </c>
      <c r="F3867" s="22" t="b">
        <v>0</v>
      </c>
      <c r="G3867" s="22" t="b">
        <v>0</v>
      </c>
      <c r="H3867" s="22" t="b">
        <v>0</v>
      </c>
      <c r="I3867" s="22" t="b">
        <f>IF(COUNTIF([1]!Form_Responses1[[#All],[Instagram account
(ex. idenel_official - Do not put "@")]], LOWER(A3867)) &gt; 0, TRUE, FALSE)</f>
        <v>0</v>
      </c>
      <c r="J3867" s="23"/>
      <c r="K3867" s="20"/>
      <c r="L3867" s="22" t="b">
        <v>0</v>
      </c>
      <c r="M3867" s="22" t="b">
        <v>0</v>
      </c>
      <c r="N3867" s="20"/>
      <c r="O3867" s="21" t="str">
        <f>IF(ISBLANK(Table1[[#This Row],[예약일(확정)]]),"",Table1[[#This Row],[예약일(확정)]]+7)</f>
        <v/>
      </c>
      <c r="P3867" s="20"/>
      <c r="Q3867" s="20"/>
      <c r="R3867" s="20"/>
      <c r="S3867" s="20"/>
      <c r="T3867" s="20"/>
      <c r="U3867" s="19"/>
    </row>
    <row r="3868" spans="1:21" ht="17">
      <c r="A3868" s="18" t="s">
        <v>343</v>
      </c>
      <c r="B3868" s="17" t="str">
        <f>"https://www.instagram.com/"&amp;A3868</f>
        <v>https://www.instagram.com/nia.diaryy</v>
      </c>
      <c r="C3868" s="16"/>
      <c r="D3868" s="15" t="s">
        <v>321</v>
      </c>
      <c r="E3868" s="11" t="str">
        <f ca="1">IF(AND(J3868&lt;&gt;"", O3868&lt;&gt;"", TODAY() &gt; O3868, N3868=""), "포스팅 지연",
IF(N3868&lt;&gt;"", "포스팅 완료",
IF(M3868=TRUE, "시술 완료",
IF(L3868=TRUE, "콘텐츠 가이드 전송",
IF(NOT(ISBLANK(J3868)), "예약 확정",
IF(I3868=TRUE, "구글폼 회신",
IF(H3868=TRUE, "구글폼 전송",
IF(G3868=TRUE, "거절",
IF(F3868=TRUE, "회신 수신",
"태핑 완료 회신대기")))))
))))</f>
        <v>태핑 완료 회신대기</v>
      </c>
      <c r="F3868" s="13" t="b">
        <v>0</v>
      </c>
      <c r="G3868" s="13" t="b">
        <v>0</v>
      </c>
      <c r="H3868" s="13" t="b">
        <v>0</v>
      </c>
      <c r="I3868" s="13" t="b">
        <f>IF(COUNTIF([1]!Form_Responses1[[#All],[Instagram account
(ex. idenel_official - Do not put "@")]], LOWER(A3868)) &gt; 0, TRUE, FALSE)</f>
        <v>0</v>
      </c>
      <c r="J3868" s="14"/>
      <c r="K3868" s="11"/>
      <c r="L3868" s="13" t="b">
        <v>0</v>
      </c>
      <c r="M3868" s="13" t="b">
        <v>0</v>
      </c>
      <c r="N3868" s="11"/>
      <c r="O3868" s="12" t="str">
        <f>IF(ISBLANK(Table1[[#This Row],[예약일(확정)]]),"",Table1[[#This Row],[예약일(확정)]]+7)</f>
        <v/>
      </c>
      <c r="P3868" s="11"/>
      <c r="Q3868" s="11"/>
      <c r="R3868" s="11"/>
      <c r="S3868" s="11"/>
      <c r="T3868" s="11"/>
      <c r="U3868" s="10"/>
    </row>
    <row r="3869" spans="1:21" ht="17">
      <c r="A3869" s="27" t="s">
        <v>342</v>
      </c>
      <c r="B3869" s="26" t="str">
        <f>"https://www.instagram.com/"&amp;A3869</f>
        <v>https://www.instagram.com/french.with.aya</v>
      </c>
      <c r="C3869" s="25"/>
      <c r="D3869" s="24" t="s">
        <v>321</v>
      </c>
      <c r="E3869" s="20" t="str">
        <f ca="1">IF(AND(J3869&lt;&gt;"", O3869&lt;&gt;"", TODAY() &gt; O3869, N3869=""), "포스팅 지연",
IF(N3869&lt;&gt;"", "포스팅 완료",
IF(M3869=TRUE, "시술 완료",
IF(L3869=TRUE, "콘텐츠 가이드 전송",
IF(NOT(ISBLANK(J3869)), "예약 확정",
IF(I3869=TRUE, "구글폼 회신",
IF(H3869=TRUE, "구글폼 전송",
IF(G3869=TRUE, "거절",
IF(F3869=TRUE, "회신 수신",
"태핑 완료 회신대기")))))
))))</f>
        <v>회신 수신</v>
      </c>
      <c r="F3869" s="22" t="b">
        <v>1</v>
      </c>
      <c r="G3869" s="22" t="b">
        <v>0</v>
      </c>
      <c r="H3869" s="22" t="b">
        <v>0</v>
      </c>
      <c r="I3869" s="22" t="b">
        <f>IF(COUNTIF([1]!Form_Responses1[[#All],[Instagram account
(ex. idenel_official - Do not put "@")]], LOWER(A3869)) &gt; 0, TRUE, FALSE)</f>
        <v>0</v>
      </c>
      <c r="J3869" s="23"/>
      <c r="K3869" s="20"/>
      <c r="L3869" s="22" t="b">
        <v>0</v>
      </c>
      <c r="M3869" s="22" t="b">
        <v>0</v>
      </c>
      <c r="N3869" s="20"/>
      <c r="O3869" s="21" t="str">
        <f>IF(ISBLANK(Table1[[#This Row],[예약일(확정)]]),"",Table1[[#This Row],[예약일(확정)]]+7)</f>
        <v/>
      </c>
      <c r="P3869" s="20"/>
      <c r="Q3869" s="20"/>
      <c r="R3869" s="20"/>
      <c r="S3869" s="20"/>
      <c r="T3869" s="20"/>
      <c r="U3869" s="19"/>
    </row>
    <row r="3870" spans="1:21" ht="17">
      <c r="A3870" s="18" t="s">
        <v>341</v>
      </c>
      <c r="B3870" s="17" t="str">
        <f>"https://www.instagram.com/"&amp;A3870</f>
        <v>https://www.instagram.com/therealnomikang</v>
      </c>
      <c r="C3870" s="16"/>
      <c r="D3870" s="15" t="s">
        <v>321</v>
      </c>
      <c r="E3870" s="11" t="str">
        <f ca="1">IF(AND(J3870&lt;&gt;"", O3870&lt;&gt;"", TODAY() &gt; O3870, N3870=""), "포스팅 지연",
IF(N3870&lt;&gt;"", "포스팅 완료",
IF(M3870=TRUE, "시술 완료",
IF(L3870=TRUE, "콘텐츠 가이드 전송",
IF(NOT(ISBLANK(J3870)), "예약 확정",
IF(I3870=TRUE, "구글폼 회신",
IF(H3870=TRUE, "구글폼 전송",
IF(G3870=TRUE, "거절",
IF(F3870=TRUE, "회신 수신",
"태핑 완료 회신대기")))))
))))</f>
        <v>태핑 완료 회신대기</v>
      </c>
      <c r="F3870" s="13" t="b">
        <v>0</v>
      </c>
      <c r="G3870" s="13" t="b">
        <v>0</v>
      </c>
      <c r="H3870" s="13" t="b">
        <v>0</v>
      </c>
      <c r="I3870" s="13" t="b">
        <f>IF(COUNTIF([1]!Form_Responses1[[#All],[Instagram account
(ex. idenel_official - Do not put "@")]], LOWER(A3870)) &gt; 0, TRUE, FALSE)</f>
        <v>0</v>
      </c>
      <c r="J3870" s="14"/>
      <c r="K3870" s="11"/>
      <c r="L3870" s="13" t="b">
        <v>0</v>
      </c>
      <c r="M3870" s="13" t="b">
        <v>0</v>
      </c>
      <c r="N3870" s="11"/>
      <c r="O3870" s="12" t="str">
        <f>IF(ISBLANK(Table1[[#This Row],[예약일(확정)]]),"",Table1[[#This Row],[예약일(확정)]]+7)</f>
        <v/>
      </c>
      <c r="P3870" s="11"/>
      <c r="Q3870" s="11"/>
      <c r="R3870" s="11"/>
      <c r="S3870" s="11"/>
      <c r="T3870" s="11"/>
      <c r="U3870" s="10"/>
    </row>
    <row r="3871" spans="1:21" ht="17">
      <c r="A3871" s="27" t="s">
        <v>340</v>
      </c>
      <c r="B3871" s="26" t="str">
        <f>"https://www.instagram.com/"&amp;A3871</f>
        <v>https://www.instagram.com/ellaaabltz_r</v>
      </c>
      <c r="C3871" s="25"/>
      <c r="D3871" s="24" t="s">
        <v>2</v>
      </c>
      <c r="E3871" s="20" t="str">
        <f ca="1">IF(AND(J3871&lt;&gt;"", O3871&lt;&gt;"", TODAY() &gt; O3871, N3871=""), "포스팅 지연",
IF(N3871&lt;&gt;"", "포스팅 완료",
IF(M3871=TRUE, "시술 완료",
IF(L3871=TRUE, "콘텐츠 가이드 전송",
IF(NOT(ISBLANK(J3871)), "예약 확정",
IF(I3871=TRUE, "구글폼 회신",
IF(H3871=TRUE, "구글폼 전송",
IF(G3871=TRUE, "거절",
IF(F3871=TRUE, "회신 수신",
"태핑 완료 회신대기")))))
))))</f>
        <v>콘텐츠 가이드 전송</v>
      </c>
      <c r="F3871" s="22" t="b">
        <v>0</v>
      </c>
      <c r="G3871" s="22" t="b">
        <v>0</v>
      </c>
      <c r="H3871" s="22" t="b">
        <v>0</v>
      </c>
      <c r="I3871" s="22" t="b">
        <f>IF(COUNTIF([1]!Form_Responses1[[#All],[Instagram account
(ex. idenel_official - Do not put "@")]], LOWER(A3871)) &gt; 0, TRUE, FALSE)</f>
        <v>0</v>
      </c>
      <c r="J3871" s="23">
        <v>45916.416666666664</v>
      </c>
      <c r="K3871" s="20" t="s">
        <v>339</v>
      </c>
      <c r="L3871" s="22" t="b">
        <v>1</v>
      </c>
      <c r="M3871" s="22" t="b">
        <v>0</v>
      </c>
      <c r="N3871" s="20"/>
      <c r="O3871" s="21">
        <f>IF(ISBLANK(Table1[[#This Row],[예약일(확정)]]),"",Table1[[#This Row],[예약일(확정)]]+7)</f>
        <v>45923.416666666664</v>
      </c>
      <c r="P3871" s="20" t="s">
        <v>0</v>
      </c>
      <c r="Q3871" s="20"/>
      <c r="R3871" s="20"/>
      <c r="S3871" s="20"/>
      <c r="T3871" s="20"/>
      <c r="U3871" s="19"/>
    </row>
    <row r="3872" spans="1:21" ht="17">
      <c r="A3872" s="18" t="s">
        <v>338</v>
      </c>
      <c r="B3872" s="17" t="str">
        <f>"https://www.instagram.com/"&amp;A3872</f>
        <v>https://www.instagram.com/koreankareen</v>
      </c>
      <c r="C3872" s="16"/>
      <c r="D3872" s="15" t="s">
        <v>4</v>
      </c>
      <c r="E3872" s="11" t="str">
        <f ca="1">IF(AND(J3872&lt;&gt;"", O3872&lt;&gt;"", TODAY() &gt; O3872, N3872=""), "포스팅 지연",
IF(N3872&lt;&gt;"", "포스팅 완료",
IF(M3872=TRUE, "시술 완료",
IF(L3872=TRUE, "콘텐츠 가이드 전송",
IF(NOT(ISBLANK(J3872)), "예약 확정",
IF(I3872=TRUE, "구글폼 회신",
IF(H3872=TRUE, "구글폼 전송",
IF(G3872=TRUE, "거절",
IF(F3872=TRUE, "회신 수신",
"태핑 완료 회신대기")))))
))))</f>
        <v>태핑 완료 회신대기</v>
      </c>
      <c r="F3872" s="13" t="b">
        <v>0</v>
      </c>
      <c r="G3872" s="13" t="b">
        <v>0</v>
      </c>
      <c r="H3872" s="13" t="b">
        <v>0</v>
      </c>
      <c r="I3872" s="13" t="b">
        <f>IF(COUNTIF([1]!Form_Responses1[[#All],[Instagram account
(ex. idenel_official - Do not put "@")]], LOWER(A3872)) &gt; 0, TRUE, FALSE)</f>
        <v>0</v>
      </c>
      <c r="J3872" s="14"/>
      <c r="K3872" s="11"/>
      <c r="L3872" s="13" t="b">
        <v>0</v>
      </c>
      <c r="M3872" s="13" t="b">
        <v>0</v>
      </c>
      <c r="N3872" s="11"/>
      <c r="O3872" s="12" t="str">
        <f>IF(ISBLANK(Table1[[#This Row],[예약일(확정)]]),"",Table1[[#This Row],[예약일(확정)]]+7)</f>
        <v/>
      </c>
      <c r="P3872" s="11"/>
      <c r="Q3872" s="11"/>
      <c r="R3872" s="11"/>
      <c r="S3872" s="11"/>
      <c r="T3872" s="11"/>
      <c r="U3872" s="10"/>
    </row>
    <row r="3873" spans="1:21" ht="17">
      <c r="A3873" s="27" t="s">
        <v>337</v>
      </c>
      <c r="B3873" s="26" t="str">
        <f>"https://www.instagram.com/"&amp;A3873</f>
        <v>https://www.instagram.com/angelaapham</v>
      </c>
      <c r="C3873" s="25"/>
      <c r="D3873" s="24" t="s">
        <v>4</v>
      </c>
      <c r="E3873" s="20" t="str">
        <f ca="1">IF(AND(J3873&lt;&gt;"", O3873&lt;&gt;"", TODAY() &gt; O3873, N3873=""), "포스팅 지연",
IF(N3873&lt;&gt;"", "포스팅 완료",
IF(M3873=TRUE, "시술 완료",
IF(L3873=TRUE, "콘텐츠 가이드 전송",
IF(NOT(ISBLANK(J3873)), "예약 확정",
IF(I3873=TRUE, "구글폼 회신",
IF(H3873=TRUE, "구글폼 전송",
IF(G3873=TRUE, "거절",
IF(F3873=TRUE, "회신 수신",
"태핑 완료 회신대기")))))
))))</f>
        <v>태핑 완료 회신대기</v>
      </c>
      <c r="F3873" s="22" t="b">
        <v>0</v>
      </c>
      <c r="G3873" s="22" t="b">
        <v>0</v>
      </c>
      <c r="H3873" s="22" t="b">
        <v>0</v>
      </c>
      <c r="I3873" s="22" t="b">
        <f>IF(COUNTIF([1]!Form_Responses1[[#All],[Instagram account
(ex. idenel_official - Do not put "@")]], LOWER(A3873)) &gt; 0, TRUE, FALSE)</f>
        <v>0</v>
      </c>
      <c r="J3873" s="23"/>
      <c r="K3873" s="20"/>
      <c r="L3873" s="22" t="b">
        <v>0</v>
      </c>
      <c r="M3873" s="22" t="b">
        <v>0</v>
      </c>
      <c r="N3873" s="20"/>
      <c r="O3873" s="21" t="str">
        <f>IF(ISBLANK(Table1[[#This Row],[예약일(확정)]]),"",Table1[[#This Row],[예약일(확정)]]+7)</f>
        <v/>
      </c>
      <c r="P3873" s="20"/>
      <c r="Q3873" s="20"/>
      <c r="R3873" s="20"/>
      <c r="S3873" s="20"/>
      <c r="T3873" s="20"/>
      <c r="U3873" s="19"/>
    </row>
    <row r="3874" spans="1:21" ht="17">
      <c r="A3874" s="18" t="s">
        <v>336</v>
      </c>
      <c r="B3874" s="17" t="str">
        <f>"https://www.instagram.com/"&amp;A3874</f>
        <v>https://www.instagram.com/liebi_915</v>
      </c>
      <c r="C3874" s="16"/>
      <c r="D3874" s="15" t="s">
        <v>4</v>
      </c>
      <c r="E3874" s="11" t="str">
        <f ca="1">IF(AND(J3874&lt;&gt;"", O3874&lt;&gt;"", TODAY() &gt; O3874, N3874=""), "포스팅 지연",
IF(N3874&lt;&gt;"", "포스팅 완료",
IF(M3874=TRUE, "시술 완료",
IF(L3874=TRUE, "콘텐츠 가이드 전송",
IF(NOT(ISBLANK(J3874)), "예약 확정",
IF(I3874=TRUE, "구글폼 회신",
IF(H3874=TRUE, "구글폼 전송",
IF(G3874=TRUE, "거절",
IF(F3874=TRUE, "회신 수신",
"태핑 완료 회신대기")))))
))))</f>
        <v>태핑 완료 회신대기</v>
      </c>
      <c r="F3874" s="13" t="b">
        <v>0</v>
      </c>
      <c r="G3874" s="13" t="b">
        <v>0</v>
      </c>
      <c r="H3874" s="13" t="b">
        <v>0</v>
      </c>
      <c r="I3874" s="13" t="b">
        <f>IF(COUNTIF([1]!Form_Responses1[[#All],[Instagram account
(ex. idenel_official - Do not put "@")]], LOWER(A3874)) &gt; 0, TRUE, FALSE)</f>
        <v>0</v>
      </c>
      <c r="J3874" s="14"/>
      <c r="K3874" s="11"/>
      <c r="L3874" s="13" t="b">
        <v>0</v>
      </c>
      <c r="M3874" s="13" t="b">
        <v>0</v>
      </c>
      <c r="N3874" s="11"/>
      <c r="O3874" s="12" t="str">
        <f>IF(ISBLANK(Table1[[#This Row],[예약일(확정)]]),"",Table1[[#This Row],[예약일(확정)]]+7)</f>
        <v/>
      </c>
      <c r="P3874" s="11"/>
      <c r="Q3874" s="11"/>
      <c r="R3874" s="11"/>
      <c r="S3874" s="11"/>
      <c r="T3874" s="11"/>
      <c r="U3874" s="10"/>
    </row>
    <row r="3875" spans="1:21" ht="17">
      <c r="A3875" s="27" t="s">
        <v>335</v>
      </c>
      <c r="B3875" s="26" t="str">
        <f>"https://www.instagram.com/"&amp;A3875</f>
        <v>https://www.instagram.com/chrsfranz</v>
      </c>
      <c r="C3875" s="25"/>
      <c r="D3875" s="24" t="s">
        <v>4</v>
      </c>
      <c r="E3875" s="20" t="str">
        <f ca="1">IF(AND(J3875&lt;&gt;"", O3875&lt;&gt;"", TODAY() &gt; O3875, N3875=""), "포스팅 지연",
IF(N3875&lt;&gt;"", "포스팅 완료",
IF(M3875=TRUE, "시술 완료",
IF(L3875=TRUE, "콘텐츠 가이드 전송",
IF(NOT(ISBLANK(J3875)), "예약 확정",
IF(I3875=TRUE, "구글폼 회신",
IF(H3875=TRUE, "구글폼 전송",
IF(G3875=TRUE, "거절",
IF(F3875=TRUE, "회신 수신",
"태핑 완료 회신대기")))))
))))</f>
        <v>태핑 완료 회신대기</v>
      </c>
      <c r="F3875" s="22" t="b">
        <v>0</v>
      </c>
      <c r="G3875" s="22" t="b">
        <v>0</v>
      </c>
      <c r="H3875" s="22" t="b">
        <v>0</v>
      </c>
      <c r="I3875" s="22" t="b">
        <f>IF(COUNTIF([1]!Form_Responses1[[#All],[Instagram account
(ex. idenel_official - Do not put "@")]], LOWER(A3875)) &gt; 0, TRUE, FALSE)</f>
        <v>0</v>
      </c>
      <c r="J3875" s="23"/>
      <c r="K3875" s="20"/>
      <c r="L3875" s="22" t="b">
        <v>0</v>
      </c>
      <c r="M3875" s="22" t="b">
        <v>0</v>
      </c>
      <c r="N3875" s="20"/>
      <c r="O3875" s="21" t="str">
        <f>IF(ISBLANK(Table1[[#This Row],[예약일(확정)]]),"",Table1[[#This Row],[예약일(확정)]]+7)</f>
        <v/>
      </c>
      <c r="P3875" s="20"/>
      <c r="Q3875" s="20"/>
      <c r="R3875" s="20"/>
      <c r="S3875" s="20"/>
      <c r="T3875" s="20"/>
      <c r="U3875" s="19"/>
    </row>
    <row r="3876" spans="1:21" ht="17">
      <c r="A3876" s="18" t="s">
        <v>334</v>
      </c>
      <c r="B3876" s="17" t="str">
        <f>"https://www.instagram.com/"&amp;A3876</f>
        <v>https://www.instagram.com/beverlyyip</v>
      </c>
      <c r="C3876" s="16"/>
      <c r="D3876" s="15" t="s">
        <v>4</v>
      </c>
      <c r="E3876" s="11" t="str">
        <f ca="1">IF(AND(J3876&lt;&gt;"", O3876&lt;&gt;"", TODAY() &gt; O3876, N3876=""), "포스팅 지연",
IF(N3876&lt;&gt;"", "포스팅 완료",
IF(M3876=TRUE, "시술 완료",
IF(L3876=TRUE, "콘텐츠 가이드 전송",
IF(NOT(ISBLANK(J3876)), "예약 확정",
IF(I3876=TRUE, "구글폼 회신",
IF(H3876=TRUE, "구글폼 전송",
IF(G3876=TRUE, "거절",
IF(F3876=TRUE, "회신 수신",
"태핑 완료 회신대기")))))
))))</f>
        <v>태핑 완료 회신대기</v>
      </c>
      <c r="F3876" s="13" t="b">
        <v>0</v>
      </c>
      <c r="G3876" s="13" t="b">
        <v>0</v>
      </c>
      <c r="H3876" s="13" t="b">
        <v>0</v>
      </c>
      <c r="I3876" s="13" t="b">
        <f>IF(COUNTIF([1]!Form_Responses1[[#All],[Instagram account
(ex. idenel_official - Do not put "@")]], LOWER(A3876)) &gt; 0, TRUE, FALSE)</f>
        <v>0</v>
      </c>
      <c r="J3876" s="14"/>
      <c r="K3876" s="11"/>
      <c r="L3876" s="13" t="b">
        <v>0</v>
      </c>
      <c r="M3876" s="13" t="b">
        <v>0</v>
      </c>
      <c r="N3876" s="11"/>
      <c r="O3876" s="12" t="str">
        <f>IF(ISBLANK(Table1[[#This Row],[예약일(확정)]]),"",Table1[[#This Row],[예약일(확정)]]+7)</f>
        <v/>
      </c>
      <c r="P3876" s="11"/>
      <c r="Q3876" s="11"/>
      <c r="R3876" s="11"/>
      <c r="S3876" s="11"/>
      <c r="T3876" s="11"/>
      <c r="U3876" s="10"/>
    </row>
    <row r="3877" spans="1:21" ht="17">
      <c r="A3877" s="27" t="s">
        <v>333</v>
      </c>
      <c r="B3877" s="26" t="str">
        <f>"https://www.instagram.com/"&amp;A3877</f>
        <v>https://www.instagram.com/jqandri</v>
      </c>
      <c r="C3877" s="25"/>
      <c r="D3877" s="24" t="s">
        <v>4</v>
      </c>
      <c r="E3877" s="20" t="str">
        <f ca="1">IF(AND(J3877&lt;&gt;"", O3877&lt;&gt;"", TODAY() &gt; O3877, N3877=""), "포스팅 지연",
IF(N3877&lt;&gt;"", "포스팅 완료",
IF(M3877=TRUE, "시술 완료",
IF(L3877=TRUE, "콘텐츠 가이드 전송",
IF(NOT(ISBLANK(J3877)), "예약 확정",
IF(I3877=TRUE, "구글폼 회신",
IF(H3877=TRUE, "구글폼 전송",
IF(G3877=TRUE, "거절",
IF(F3877=TRUE, "회신 수신",
"태핑 완료 회신대기")))))
))))</f>
        <v>태핑 완료 회신대기</v>
      </c>
      <c r="F3877" s="22" t="b">
        <v>0</v>
      </c>
      <c r="G3877" s="22" t="b">
        <v>0</v>
      </c>
      <c r="H3877" s="22" t="b">
        <v>0</v>
      </c>
      <c r="I3877" s="22" t="b">
        <f>IF(COUNTIF([1]!Form_Responses1[[#All],[Instagram account
(ex. idenel_official - Do not put "@")]], LOWER(A3877)) &gt; 0, TRUE, FALSE)</f>
        <v>0</v>
      </c>
      <c r="J3877" s="23"/>
      <c r="K3877" s="20"/>
      <c r="L3877" s="22" t="b">
        <v>0</v>
      </c>
      <c r="M3877" s="22" t="b">
        <v>0</v>
      </c>
      <c r="N3877" s="20"/>
      <c r="O3877" s="21" t="str">
        <f>IF(ISBLANK(Table1[[#This Row],[예약일(확정)]]),"",Table1[[#This Row],[예약일(확정)]]+7)</f>
        <v/>
      </c>
      <c r="P3877" s="20"/>
      <c r="Q3877" s="20"/>
      <c r="R3877" s="20"/>
      <c r="S3877" s="20"/>
      <c r="T3877" s="20"/>
      <c r="U3877" s="19"/>
    </row>
    <row r="3878" spans="1:21" ht="17">
      <c r="A3878" s="18" t="s">
        <v>332</v>
      </c>
      <c r="B3878" s="17" t="str">
        <f>"https://www.instagram.com/"&amp;A3878</f>
        <v>https://www.instagram.com/rachsuss</v>
      </c>
      <c r="C3878" s="16"/>
      <c r="D3878" s="15" t="s">
        <v>4</v>
      </c>
      <c r="E3878" s="11" t="str">
        <f ca="1">IF(AND(J3878&lt;&gt;"", O3878&lt;&gt;"", TODAY() &gt; O3878, N3878=""), "포스팅 지연",
IF(N3878&lt;&gt;"", "포스팅 완료",
IF(M3878=TRUE, "시술 완료",
IF(L3878=TRUE, "콘텐츠 가이드 전송",
IF(NOT(ISBLANK(J3878)), "예약 확정",
IF(I3878=TRUE, "구글폼 회신",
IF(H3878=TRUE, "구글폼 전송",
IF(G3878=TRUE, "거절",
IF(F3878=TRUE, "회신 수신",
"태핑 완료 회신대기")))))
))))</f>
        <v>태핑 완료 회신대기</v>
      </c>
      <c r="F3878" s="13" t="b">
        <v>0</v>
      </c>
      <c r="G3878" s="13" t="b">
        <v>0</v>
      </c>
      <c r="H3878" s="13" t="b">
        <v>0</v>
      </c>
      <c r="I3878" s="13" t="b">
        <f>IF(COUNTIF([1]!Form_Responses1[[#All],[Instagram account
(ex. idenel_official - Do not put "@")]], LOWER(A3878)) &gt; 0, TRUE, FALSE)</f>
        <v>0</v>
      </c>
      <c r="J3878" s="14"/>
      <c r="K3878" s="11"/>
      <c r="L3878" s="13" t="b">
        <v>0</v>
      </c>
      <c r="M3878" s="13" t="b">
        <v>0</v>
      </c>
      <c r="N3878" s="11"/>
      <c r="O3878" s="12" t="str">
        <f>IF(ISBLANK(Table1[[#This Row],[예약일(확정)]]),"",Table1[[#This Row],[예약일(확정)]]+7)</f>
        <v/>
      </c>
      <c r="P3878" s="11"/>
      <c r="Q3878" s="11"/>
      <c r="R3878" s="11"/>
      <c r="S3878" s="11"/>
      <c r="T3878" s="11"/>
      <c r="U3878" s="10"/>
    </row>
    <row r="3879" spans="1:21" ht="17">
      <c r="A3879" s="27" t="s">
        <v>331</v>
      </c>
      <c r="B3879" s="26" t="str">
        <f>"https://www.instagram.com/"&amp;A3879</f>
        <v>https://www.instagram.com/veryrarekat</v>
      </c>
      <c r="C3879" s="25"/>
      <c r="D3879" s="24" t="s">
        <v>4</v>
      </c>
      <c r="E3879" s="20" t="str">
        <f ca="1">IF(AND(J3879&lt;&gt;"", O3879&lt;&gt;"", TODAY() &gt; O3879, N3879=""), "포스팅 지연",
IF(N3879&lt;&gt;"", "포스팅 완료",
IF(M3879=TRUE, "시술 완료",
IF(L3879=TRUE, "콘텐츠 가이드 전송",
IF(NOT(ISBLANK(J3879)), "예약 확정",
IF(I3879=TRUE, "구글폼 회신",
IF(H3879=TRUE, "구글폼 전송",
IF(G3879=TRUE, "거절",
IF(F3879=TRUE, "회신 수신",
"태핑 완료 회신대기")))))
))))</f>
        <v>태핑 완료 회신대기</v>
      </c>
      <c r="F3879" s="22" t="b">
        <v>0</v>
      </c>
      <c r="G3879" s="22" t="b">
        <v>0</v>
      </c>
      <c r="H3879" s="22" t="b">
        <v>0</v>
      </c>
      <c r="I3879" s="22" t="b">
        <f>IF(COUNTIF([1]!Form_Responses1[[#All],[Instagram account
(ex. idenel_official - Do not put "@")]], LOWER(A3879)) &gt; 0, TRUE, FALSE)</f>
        <v>0</v>
      </c>
      <c r="J3879" s="23"/>
      <c r="K3879" s="20"/>
      <c r="L3879" s="22" t="b">
        <v>0</v>
      </c>
      <c r="M3879" s="22" t="b">
        <v>0</v>
      </c>
      <c r="N3879" s="20"/>
      <c r="O3879" s="21" t="str">
        <f>IF(ISBLANK(Table1[[#This Row],[예약일(확정)]]),"",Table1[[#This Row],[예약일(확정)]]+7)</f>
        <v/>
      </c>
      <c r="P3879" s="20"/>
      <c r="Q3879" s="20"/>
      <c r="R3879" s="20"/>
      <c r="S3879" s="20"/>
      <c r="T3879" s="20"/>
      <c r="U3879" s="19"/>
    </row>
    <row r="3880" spans="1:21" ht="17">
      <c r="A3880" s="18" t="s">
        <v>330</v>
      </c>
      <c r="B3880" s="17" t="str">
        <f>"https://www.instagram.com/"&amp;A3880</f>
        <v>https://www.instagram.com/noeypitchas</v>
      </c>
      <c r="C3880" s="16"/>
      <c r="D3880" s="15" t="s">
        <v>4</v>
      </c>
      <c r="E3880" s="11" t="str">
        <f ca="1">IF(AND(J3880&lt;&gt;"", O3880&lt;&gt;"", TODAY() &gt; O3880, N3880=""), "포스팅 지연",
IF(N3880&lt;&gt;"", "포스팅 완료",
IF(M3880=TRUE, "시술 완료",
IF(L3880=TRUE, "콘텐츠 가이드 전송",
IF(NOT(ISBLANK(J3880)), "예약 확정",
IF(I3880=TRUE, "구글폼 회신",
IF(H3880=TRUE, "구글폼 전송",
IF(G3880=TRUE, "거절",
IF(F3880=TRUE, "회신 수신",
"태핑 완료 회신대기")))))
))))</f>
        <v>태핑 완료 회신대기</v>
      </c>
      <c r="F3880" s="13" t="b">
        <v>0</v>
      </c>
      <c r="G3880" s="13" t="b">
        <v>0</v>
      </c>
      <c r="H3880" s="13" t="b">
        <v>0</v>
      </c>
      <c r="I3880" s="13" t="b">
        <f>IF(COUNTIF([1]!Form_Responses1[[#All],[Instagram account
(ex. idenel_official - Do not put "@")]], LOWER(A3880)) &gt; 0, TRUE, FALSE)</f>
        <v>0</v>
      </c>
      <c r="J3880" s="14"/>
      <c r="K3880" s="11"/>
      <c r="L3880" s="13" t="b">
        <v>0</v>
      </c>
      <c r="M3880" s="13" t="b">
        <v>0</v>
      </c>
      <c r="N3880" s="11"/>
      <c r="O3880" s="12" t="str">
        <f>IF(ISBLANK(Table1[[#This Row],[예약일(확정)]]),"",Table1[[#This Row],[예약일(확정)]]+7)</f>
        <v/>
      </c>
      <c r="P3880" s="11"/>
      <c r="Q3880" s="11"/>
      <c r="R3880" s="11"/>
      <c r="S3880" s="11"/>
      <c r="T3880" s="11"/>
      <c r="U3880" s="10"/>
    </row>
    <row r="3881" spans="1:21" ht="17">
      <c r="A3881" s="27" t="s">
        <v>329</v>
      </c>
      <c r="B3881" s="26" t="str">
        <f>"https://www.instagram.com/"&amp;A3881</f>
        <v>https://www.instagram.com/prettysoul.xx</v>
      </c>
      <c r="C3881" s="25"/>
      <c r="D3881" s="24" t="s">
        <v>4</v>
      </c>
      <c r="E3881" s="20" t="str">
        <f ca="1">IF(AND(J3881&lt;&gt;"", O3881&lt;&gt;"", TODAY() &gt; O3881, N3881=""), "포스팅 지연",
IF(N3881&lt;&gt;"", "포스팅 완료",
IF(M3881=TRUE, "시술 완료",
IF(L3881=TRUE, "콘텐츠 가이드 전송",
IF(NOT(ISBLANK(J3881)), "예약 확정",
IF(I3881=TRUE, "구글폼 회신",
IF(H3881=TRUE, "구글폼 전송",
IF(G3881=TRUE, "거절",
IF(F3881=TRUE, "회신 수신",
"태핑 완료 회신대기")))))
))))</f>
        <v>태핑 완료 회신대기</v>
      </c>
      <c r="F3881" s="22" t="b">
        <v>0</v>
      </c>
      <c r="G3881" s="22" t="b">
        <v>0</v>
      </c>
      <c r="H3881" s="22" t="b">
        <v>0</v>
      </c>
      <c r="I3881" s="22" t="b">
        <f>IF(COUNTIF([1]!Form_Responses1[[#All],[Instagram account
(ex. idenel_official - Do not put "@")]], LOWER(A3881)) &gt; 0, TRUE, FALSE)</f>
        <v>0</v>
      </c>
      <c r="J3881" s="23"/>
      <c r="K3881" s="20"/>
      <c r="L3881" s="22" t="b">
        <v>0</v>
      </c>
      <c r="M3881" s="22" t="b">
        <v>0</v>
      </c>
      <c r="N3881" s="20"/>
      <c r="O3881" s="21" t="str">
        <f>IF(ISBLANK(Table1[[#This Row],[예약일(확정)]]),"",Table1[[#This Row],[예약일(확정)]]+7)</f>
        <v/>
      </c>
      <c r="P3881" s="20"/>
      <c r="Q3881" s="20"/>
      <c r="R3881" s="20"/>
      <c r="S3881" s="20"/>
      <c r="T3881" s="20"/>
      <c r="U3881" s="19"/>
    </row>
    <row r="3882" spans="1:21" ht="17">
      <c r="A3882" s="18" t="s">
        <v>328</v>
      </c>
      <c r="B3882" s="17" t="str">
        <f>"https://www.instagram.com/"&amp;A3882</f>
        <v>https://www.instagram.com/yunise</v>
      </c>
      <c r="C3882" s="16"/>
      <c r="D3882" s="15" t="s">
        <v>4</v>
      </c>
      <c r="E3882" s="11" t="str">
        <f ca="1">IF(AND(J3882&lt;&gt;"", O3882&lt;&gt;"", TODAY() &gt; O3882, N3882=""), "포스팅 지연",
IF(N3882&lt;&gt;"", "포스팅 완료",
IF(M3882=TRUE, "시술 완료",
IF(L3882=TRUE, "콘텐츠 가이드 전송",
IF(NOT(ISBLANK(J3882)), "예약 확정",
IF(I3882=TRUE, "구글폼 회신",
IF(H3882=TRUE, "구글폼 전송",
IF(G3882=TRUE, "거절",
IF(F3882=TRUE, "회신 수신",
"태핑 완료 회신대기")))))
))))</f>
        <v>구글폼 전송</v>
      </c>
      <c r="F3882" s="13" t="b">
        <v>1</v>
      </c>
      <c r="G3882" s="13" t="b">
        <v>0</v>
      </c>
      <c r="H3882" s="13" t="b">
        <v>1</v>
      </c>
      <c r="I3882" s="13" t="b">
        <f>IF(COUNTIF([1]!Form_Responses1[[#All],[Instagram account
(ex. idenel_official - Do not put "@")]], LOWER(A3882)) &gt; 0, TRUE, FALSE)</f>
        <v>0</v>
      </c>
      <c r="J3882" s="14"/>
      <c r="K3882" s="11"/>
      <c r="L3882" s="13" t="b">
        <v>0</v>
      </c>
      <c r="M3882" s="13" t="b">
        <v>0</v>
      </c>
      <c r="N3882" s="11"/>
      <c r="O3882" s="12" t="str">
        <f>IF(ISBLANK(Table1[[#This Row],[예약일(확정)]]),"",Table1[[#This Row],[예약일(확정)]]+7)</f>
        <v/>
      </c>
      <c r="P3882" s="11"/>
      <c r="Q3882" s="11"/>
      <c r="R3882" s="11"/>
      <c r="S3882" s="11"/>
      <c r="T3882" s="11"/>
      <c r="U3882" s="10"/>
    </row>
    <row r="3883" spans="1:21" ht="17">
      <c r="A3883" s="27" t="s">
        <v>327</v>
      </c>
      <c r="B3883" s="26" t="str">
        <f>"https://www.instagram.com/"&amp;A3883</f>
        <v>https://www.instagram.com/camii.moonflower</v>
      </c>
      <c r="C3883" s="25"/>
      <c r="D3883" s="24" t="s">
        <v>321</v>
      </c>
      <c r="E3883" s="20" t="str">
        <f ca="1">IF(AND(J3883&lt;&gt;"", O3883&lt;&gt;"", TODAY() &gt; O3883, N3883=""), "포스팅 지연",
IF(N3883&lt;&gt;"", "포스팅 완료",
IF(M3883=TRUE, "시술 완료",
IF(L3883=TRUE, "콘텐츠 가이드 전송",
IF(NOT(ISBLANK(J3883)), "예약 확정",
IF(I3883=TRUE, "구글폼 회신",
IF(H3883=TRUE, "구글폼 전송",
IF(G3883=TRUE, "거절",
IF(F3883=TRUE, "회신 수신",
"태핑 완료 회신대기")))))
))))</f>
        <v>태핑 완료 회신대기</v>
      </c>
      <c r="F3883" s="22" t="b">
        <v>0</v>
      </c>
      <c r="G3883" s="22" t="b">
        <v>0</v>
      </c>
      <c r="H3883" s="22" t="b">
        <v>0</v>
      </c>
      <c r="I3883" s="22" t="b">
        <f>IF(COUNTIF([1]!Form_Responses1[[#All],[Instagram account
(ex. idenel_official - Do not put "@")]], LOWER(A3883)) &gt; 0, TRUE, FALSE)</f>
        <v>0</v>
      </c>
      <c r="J3883" s="23"/>
      <c r="K3883" s="20"/>
      <c r="L3883" s="22" t="b">
        <v>0</v>
      </c>
      <c r="M3883" s="22" t="b">
        <v>0</v>
      </c>
      <c r="N3883" s="20"/>
      <c r="O3883" s="21" t="str">
        <f>IF(ISBLANK(Table1[[#This Row],[예약일(확정)]]),"",Table1[[#This Row],[예약일(확정)]]+7)</f>
        <v/>
      </c>
      <c r="P3883" s="20"/>
      <c r="Q3883" s="20"/>
      <c r="R3883" s="20"/>
      <c r="S3883" s="20"/>
      <c r="T3883" s="20"/>
      <c r="U3883" s="19"/>
    </row>
    <row r="3884" spans="1:21" ht="17">
      <c r="A3884" s="18" t="s">
        <v>326</v>
      </c>
      <c r="B3884" s="17" t="str">
        <f>"https://www.instagram.com/"&amp;A3884</f>
        <v>https://www.instagram.com/tathianagusmao</v>
      </c>
      <c r="C3884" s="16"/>
      <c r="D3884" s="15" t="s">
        <v>321</v>
      </c>
      <c r="E3884" s="11" t="str">
        <f ca="1">IF(AND(J3884&lt;&gt;"", O3884&lt;&gt;"", TODAY() &gt; O3884, N3884=""), "포스팅 지연",
IF(N3884&lt;&gt;"", "포스팅 완료",
IF(M3884=TRUE, "시술 완료",
IF(L3884=TRUE, "콘텐츠 가이드 전송",
IF(NOT(ISBLANK(J3884)), "예약 확정",
IF(I3884=TRUE, "구글폼 회신",
IF(H3884=TRUE, "구글폼 전송",
IF(G3884=TRUE, "거절",
IF(F3884=TRUE, "회신 수신",
"태핑 완료 회신대기")))))
))))</f>
        <v>회신 수신</v>
      </c>
      <c r="F3884" s="13" t="b">
        <v>1</v>
      </c>
      <c r="G3884" s="13" t="b">
        <v>0</v>
      </c>
      <c r="H3884" s="13" t="b">
        <v>0</v>
      </c>
      <c r="I3884" s="13" t="b">
        <f>IF(COUNTIF([1]!Form_Responses1[[#All],[Instagram account
(ex. idenel_official - Do not put "@")]], LOWER(A3884)) &gt; 0, TRUE, FALSE)</f>
        <v>0</v>
      </c>
      <c r="J3884" s="14"/>
      <c r="K3884" s="11"/>
      <c r="L3884" s="13" t="b">
        <v>0</v>
      </c>
      <c r="M3884" s="13" t="b">
        <v>0</v>
      </c>
      <c r="N3884" s="11"/>
      <c r="O3884" s="12" t="str">
        <f>IF(ISBLANK(Table1[[#This Row],[예약일(확정)]]),"",Table1[[#This Row],[예약일(확정)]]+7)</f>
        <v/>
      </c>
      <c r="P3884" s="11"/>
      <c r="Q3884" s="11"/>
      <c r="R3884" s="11"/>
      <c r="S3884" s="11"/>
      <c r="T3884" s="11"/>
      <c r="U3884" s="10"/>
    </row>
    <row r="3885" spans="1:21" ht="17">
      <c r="A3885" s="27" t="s">
        <v>325</v>
      </c>
      <c r="B3885" s="26" t="str">
        <f>"https://www.instagram.com/"&amp;A3885</f>
        <v>https://www.instagram.com/nicoleta_mihaela01</v>
      </c>
      <c r="C3885" s="25"/>
      <c r="D3885" s="24" t="s">
        <v>321</v>
      </c>
      <c r="E3885" s="20" t="str">
        <f ca="1">IF(AND(J3885&lt;&gt;"", O3885&lt;&gt;"", TODAY() &gt; O3885, N3885=""), "포스팅 지연",
IF(N3885&lt;&gt;"", "포스팅 완료",
IF(M3885=TRUE, "시술 완료",
IF(L3885=TRUE, "콘텐츠 가이드 전송",
IF(NOT(ISBLANK(J3885)), "예약 확정",
IF(I3885=TRUE, "구글폼 회신",
IF(H3885=TRUE, "구글폼 전송",
IF(G3885=TRUE, "거절",
IF(F3885=TRUE, "회신 수신",
"태핑 완료 회신대기")))))
))))</f>
        <v>회신 수신</v>
      </c>
      <c r="F3885" s="22" t="b">
        <v>1</v>
      </c>
      <c r="G3885" s="22" t="b">
        <v>0</v>
      </c>
      <c r="H3885" s="22" t="b">
        <v>0</v>
      </c>
      <c r="I3885" s="22" t="b">
        <f>IF(COUNTIF([1]!Form_Responses1[[#All],[Instagram account
(ex. idenel_official - Do not put "@")]], LOWER(A3885)) &gt; 0, TRUE, FALSE)</f>
        <v>0</v>
      </c>
      <c r="J3885" s="23"/>
      <c r="K3885" s="20"/>
      <c r="L3885" s="22" t="b">
        <v>0</v>
      </c>
      <c r="M3885" s="22" t="b">
        <v>0</v>
      </c>
      <c r="N3885" s="20"/>
      <c r="O3885" s="21" t="str">
        <f>IF(ISBLANK(Table1[[#This Row],[예약일(확정)]]),"",Table1[[#This Row],[예약일(확정)]]+7)</f>
        <v/>
      </c>
      <c r="P3885" s="20"/>
      <c r="Q3885" s="20"/>
      <c r="R3885" s="20"/>
      <c r="S3885" s="20"/>
      <c r="T3885" s="20"/>
      <c r="U3885" s="19"/>
    </row>
    <row r="3886" spans="1:21" ht="17">
      <c r="A3886" s="18" t="s">
        <v>324</v>
      </c>
      <c r="B3886" s="17" t="str">
        <f>"https://www.instagram.com/"&amp;A3886</f>
        <v>https://www.instagram.com/nimss.13</v>
      </c>
      <c r="C3886" s="16"/>
      <c r="D3886" s="15" t="s">
        <v>321</v>
      </c>
      <c r="E3886" s="11" t="str">
        <f ca="1">IF(AND(J3886&lt;&gt;"", O3886&lt;&gt;"", TODAY() &gt; O3886, N3886=""), "포스팅 지연",
IF(N3886&lt;&gt;"", "포스팅 완료",
IF(M3886=TRUE, "시술 완료",
IF(L3886=TRUE, "콘텐츠 가이드 전송",
IF(NOT(ISBLANK(J3886)), "예약 확정",
IF(I3886=TRUE, "구글폼 회신",
IF(H3886=TRUE, "구글폼 전송",
IF(G3886=TRUE, "거절",
IF(F3886=TRUE, "회신 수신",
"태핑 완료 회신대기")))))
))))</f>
        <v>태핑 완료 회신대기</v>
      </c>
      <c r="F3886" s="13" t="b">
        <v>0</v>
      </c>
      <c r="G3886" s="13" t="b">
        <v>0</v>
      </c>
      <c r="H3886" s="13" t="b">
        <v>0</v>
      </c>
      <c r="I3886" s="13" t="b">
        <f>IF(COUNTIF([1]!Form_Responses1[[#All],[Instagram account
(ex. idenel_official - Do not put "@")]], LOWER(A3886)) &gt; 0, TRUE, FALSE)</f>
        <v>0</v>
      </c>
      <c r="J3886" s="14"/>
      <c r="K3886" s="11"/>
      <c r="L3886" s="13" t="b">
        <v>0</v>
      </c>
      <c r="M3886" s="13" t="b">
        <v>0</v>
      </c>
      <c r="N3886" s="11"/>
      <c r="O3886" s="12" t="str">
        <f>IF(ISBLANK(Table1[[#This Row],[예약일(확정)]]),"",Table1[[#This Row],[예약일(확정)]]+7)</f>
        <v/>
      </c>
      <c r="P3886" s="11"/>
      <c r="Q3886" s="11"/>
      <c r="R3886" s="11"/>
      <c r="S3886" s="11"/>
      <c r="T3886" s="11"/>
      <c r="U3886" s="10"/>
    </row>
    <row r="3887" spans="1:21" ht="17">
      <c r="A3887" s="27" t="s">
        <v>323</v>
      </c>
      <c r="B3887" s="26" t="str">
        <f>"https://www.instagram.com/"&amp;A3887</f>
        <v>https://www.instagram.com/ciribiriibela</v>
      </c>
      <c r="C3887" s="25"/>
      <c r="D3887" s="24" t="s">
        <v>321</v>
      </c>
      <c r="E3887" s="20" t="str">
        <f ca="1">IF(AND(J3887&lt;&gt;"", O3887&lt;&gt;"", TODAY() &gt; O3887, N3887=""), "포스팅 지연",
IF(N3887&lt;&gt;"", "포스팅 완료",
IF(M3887=TRUE, "시술 완료",
IF(L3887=TRUE, "콘텐츠 가이드 전송",
IF(NOT(ISBLANK(J3887)), "예약 확정",
IF(I3887=TRUE, "구글폼 회신",
IF(H3887=TRUE, "구글폼 전송",
IF(G3887=TRUE, "거절",
IF(F3887=TRUE, "회신 수신",
"태핑 완료 회신대기")))))
))))</f>
        <v>태핑 완료 회신대기</v>
      </c>
      <c r="F3887" s="22" t="b">
        <v>0</v>
      </c>
      <c r="G3887" s="22" t="b">
        <v>0</v>
      </c>
      <c r="H3887" s="22" t="b">
        <v>0</v>
      </c>
      <c r="I3887" s="22" t="b">
        <f>IF(COUNTIF([1]!Form_Responses1[[#All],[Instagram account
(ex. idenel_official - Do not put "@")]], LOWER(A3887)) &gt; 0, TRUE, FALSE)</f>
        <v>0</v>
      </c>
      <c r="J3887" s="23"/>
      <c r="K3887" s="20"/>
      <c r="L3887" s="22" t="b">
        <v>0</v>
      </c>
      <c r="M3887" s="22" t="b">
        <v>0</v>
      </c>
      <c r="N3887" s="20"/>
      <c r="O3887" s="21" t="str">
        <f>IF(ISBLANK(Table1[[#This Row],[예약일(확정)]]),"",Table1[[#This Row],[예약일(확정)]]+7)</f>
        <v/>
      </c>
      <c r="P3887" s="20"/>
      <c r="Q3887" s="20"/>
      <c r="R3887" s="20"/>
      <c r="S3887" s="20"/>
      <c r="T3887" s="20"/>
      <c r="U3887" s="19"/>
    </row>
    <row r="3888" spans="1:21" ht="17">
      <c r="A3888" s="18" t="s">
        <v>322</v>
      </c>
      <c r="B3888" s="17" t="str">
        <f>"https://www.instagram.com/"&amp;A3888</f>
        <v>https://www.instagram.com/ranikorerohi</v>
      </c>
      <c r="C3888" s="16"/>
      <c r="D3888" s="15" t="s">
        <v>321</v>
      </c>
      <c r="E3888" s="11" t="str">
        <f ca="1">IF(AND(J3888&lt;&gt;"", O3888&lt;&gt;"", TODAY() &gt; O3888, N3888=""), "포스팅 지연",
IF(N3888&lt;&gt;"", "포스팅 완료",
IF(M3888=TRUE, "시술 완료",
IF(L3888=TRUE, "콘텐츠 가이드 전송",
IF(NOT(ISBLANK(J3888)), "예약 확정",
IF(I3888=TRUE, "구글폼 회신",
IF(H3888=TRUE, "구글폼 전송",
IF(G3888=TRUE, "거절",
IF(F3888=TRUE, "회신 수신",
"태핑 완료 회신대기")))))
))))</f>
        <v>태핑 완료 회신대기</v>
      </c>
      <c r="F3888" s="13" t="b">
        <v>0</v>
      </c>
      <c r="G3888" s="13" t="b">
        <v>0</v>
      </c>
      <c r="H3888" s="13" t="b">
        <v>0</v>
      </c>
      <c r="I3888" s="13" t="b">
        <f>IF(COUNTIF([1]!Form_Responses1[[#All],[Instagram account
(ex. idenel_official - Do not put "@")]], LOWER(A3888)) &gt; 0, TRUE, FALSE)</f>
        <v>0</v>
      </c>
      <c r="J3888" s="14"/>
      <c r="K3888" s="11"/>
      <c r="L3888" s="13" t="b">
        <v>0</v>
      </c>
      <c r="M3888" s="13" t="b">
        <v>0</v>
      </c>
      <c r="N3888" s="11"/>
      <c r="O3888" s="12" t="str">
        <f>IF(ISBLANK(Table1[[#This Row],[예약일(확정)]]),"",Table1[[#This Row],[예약일(확정)]]+7)</f>
        <v/>
      </c>
      <c r="P3888" s="11"/>
      <c r="Q3888" s="11"/>
      <c r="R3888" s="11"/>
      <c r="S3888" s="11"/>
      <c r="T3888" s="11"/>
      <c r="U3888" s="10"/>
    </row>
    <row r="3889" spans="1:21" ht="17">
      <c r="A3889" s="27" t="s">
        <v>320</v>
      </c>
      <c r="B3889" s="26" t="str">
        <f>"https://www.instagram.com/"&amp;A3889</f>
        <v>https://www.instagram.com/daybeau_clinic</v>
      </c>
      <c r="C3889" s="25"/>
      <c r="D3889" s="24" t="s">
        <v>269</v>
      </c>
      <c r="E3889" s="20" t="str">
        <f ca="1">IF(AND(J3889&lt;&gt;"", O3889&lt;&gt;"", TODAY() &gt; O3889, N3889=""), "포스팅 지연",
IF(N3889&lt;&gt;"", "포스팅 완료",
IF(M3889=TRUE, "시술 완료",
IF(L3889=TRUE, "콘텐츠 가이드 전송",
IF(NOT(ISBLANK(J3889)), "예약 확정",
IF(I3889=TRUE, "구글폼 회신",
IF(H3889=TRUE, "구글폼 전송",
IF(G3889=TRUE, "거절",
IF(F3889=TRUE, "회신 수신",
"태핑 완료 회신대기")))))
))))</f>
        <v>태핑 완료 회신대기</v>
      </c>
      <c r="F3889" s="22" t="b">
        <v>0</v>
      </c>
      <c r="G3889" s="22" t="b">
        <v>0</v>
      </c>
      <c r="H3889" s="22" t="b">
        <v>0</v>
      </c>
      <c r="I3889" s="22" t="b">
        <f>IF(COUNTIF([1]!Form_Responses1[[#All],[Instagram account
(ex. idenel_official - Do not put "@")]], LOWER(A3889)) &gt; 0, TRUE, FALSE)</f>
        <v>0</v>
      </c>
      <c r="J3889" s="23"/>
      <c r="K3889" s="20"/>
      <c r="L3889" s="22" t="b">
        <v>0</v>
      </c>
      <c r="M3889" s="22" t="b">
        <v>0</v>
      </c>
      <c r="N3889" s="20"/>
      <c r="O3889" s="21" t="str">
        <f>IF(ISBLANK(Table1[[#This Row],[예약일(확정)]]),"",Table1[[#This Row],[예약일(확정)]]+7)</f>
        <v/>
      </c>
      <c r="P3889" s="20"/>
      <c r="Q3889" s="20"/>
      <c r="R3889" s="20"/>
      <c r="S3889" s="20"/>
      <c r="T3889" s="20"/>
      <c r="U3889" s="19"/>
    </row>
    <row r="3890" spans="1:21" ht="17">
      <c r="A3890" s="18" t="s">
        <v>319</v>
      </c>
      <c r="B3890" s="17" t="str">
        <f>"https://www.instagram.com/"&amp;A3890</f>
        <v>https://www.instagram.com/_ririvk</v>
      </c>
      <c r="C3890" s="16"/>
      <c r="D3890" s="15" t="s">
        <v>269</v>
      </c>
      <c r="E3890" s="11" t="str">
        <f ca="1">IF(AND(J3890&lt;&gt;"", O3890&lt;&gt;"", TODAY() &gt; O3890, N3890=""), "포스팅 지연",
IF(N3890&lt;&gt;"", "포스팅 완료",
IF(M3890=TRUE, "시술 완료",
IF(L3890=TRUE, "콘텐츠 가이드 전송",
IF(NOT(ISBLANK(J3890)), "예약 확정",
IF(I3890=TRUE, "구글폼 회신",
IF(H3890=TRUE, "구글폼 전송",
IF(G3890=TRUE, "거절",
IF(F3890=TRUE, "회신 수신",
"태핑 완료 회신대기")))))
))))</f>
        <v>태핑 완료 회신대기</v>
      </c>
      <c r="F3890" s="13" t="b">
        <v>0</v>
      </c>
      <c r="G3890" s="13" t="b">
        <v>0</v>
      </c>
      <c r="H3890" s="13" t="b">
        <v>0</v>
      </c>
      <c r="I3890" s="13" t="b">
        <f>IF(COUNTIF([1]!Form_Responses1[[#All],[Instagram account
(ex. idenel_official - Do not put "@")]], LOWER(A3890)) &gt; 0, TRUE, FALSE)</f>
        <v>0</v>
      </c>
      <c r="J3890" s="14"/>
      <c r="K3890" s="11"/>
      <c r="L3890" s="13" t="b">
        <v>0</v>
      </c>
      <c r="M3890" s="13" t="b">
        <v>0</v>
      </c>
      <c r="N3890" s="11"/>
      <c r="O3890" s="12" t="str">
        <f>IF(ISBLANK(Table1[[#This Row],[예약일(확정)]]),"",Table1[[#This Row],[예약일(확정)]]+7)</f>
        <v/>
      </c>
      <c r="P3890" s="11"/>
      <c r="Q3890" s="11"/>
      <c r="R3890" s="11"/>
      <c r="S3890" s="11"/>
      <c r="T3890" s="11"/>
      <c r="U3890" s="10"/>
    </row>
    <row r="3891" spans="1:21" ht="17">
      <c r="A3891" s="27" t="s">
        <v>318</v>
      </c>
      <c r="B3891" s="26" t="str">
        <f>"https://www.instagram.com/"&amp;A3891</f>
        <v>https://www.instagram.com/aboutzoelee</v>
      </c>
      <c r="C3891" s="25"/>
      <c r="D3891" s="24" t="s">
        <v>269</v>
      </c>
      <c r="E3891" s="20" t="str">
        <f ca="1">IF(AND(J3891&lt;&gt;"", O3891&lt;&gt;"", TODAY() &gt; O3891, N3891=""), "포스팅 지연",
IF(N3891&lt;&gt;"", "포스팅 완료",
IF(M3891=TRUE, "시술 완료",
IF(L3891=TRUE, "콘텐츠 가이드 전송",
IF(NOT(ISBLANK(J3891)), "예약 확정",
IF(I3891=TRUE, "구글폼 회신",
IF(H3891=TRUE, "구글폼 전송",
IF(G3891=TRUE, "거절",
IF(F3891=TRUE, "회신 수신",
"태핑 완료 회신대기")))))
))))</f>
        <v>태핑 완료 회신대기</v>
      </c>
      <c r="F3891" s="22" t="b">
        <v>0</v>
      </c>
      <c r="G3891" s="22" t="b">
        <v>0</v>
      </c>
      <c r="H3891" s="22" t="b">
        <v>0</v>
      </c>
      <c r="I3891" s="22" t="b">
        <f>IF(COUNTIF([1]!Form_Responses1[[#All],[Instagram account
(ex. idenel_official - Do not put "@")]], LOWER(A3891)) &gt; 0, TRUE, FALSE)</f>
        <v>0</v>
      </c>
      <c r="J3891" s="23"/>
      <c r="K3891" s="20"/>
      <c r="L3891" s="22" t="b">
        <v>0</v>
      </c>
      <c r="M3891" s="22" t="b">
        <v>0</v>
      </c>
      <c r="N3891" s="20"/>
      <c r="O3891" s="21" t="str">
        <f>IF(ISBLANK(Table1[[#This Row],[예약일(확정)]]),"",Table1[[#This Row],[예약일(확정)]]+7)</f>
        <v/>
      </c>
      <c r="P3891" s="20"/>
      <c r="Q3891" s="20"/>
      <c r="R3891" s="20"/>
      <c r="S3891" s="20"/>
      <c r="T3891" s="20"/>
      <c r="U3891" s="19"/>
    </row>
    <row r="3892" spans="1:21" ht="17">
      <c r="A3892" s="18" t="s">
        <v>317</v>
      </c>
      <c r="B3892" s="17" t="str">
        <f>"https://www.instagram.com/"&amp;A3892</f>
        <v>https://www.instagram.com/wenlin0618</v>
      </c>
      <c r="C3892" s="16"/>
      <c r="D3892" s="15" t="s">
        <v>269</v>
      </c>
      <c r="E3892" s="11" t="str">
        <f ca="1">IF(AND(J3892&lt;&gt;"", O3892&lt;&gt;"", TODAY() &gt; O3892, N3892=""), "포스팅 지연",
IF(N3892&lt;&gt;"", "포스팅 완료",
IF(M3892=TRUE, "시술 완료",
IF(L3892=TRUE, "콘텐츠 가이드 전송",
IF(NOT(ISBLANK(J3892)), "예약 확정",
IF(I3892=TRUE, "구글폼 회신",
IF(H3892=TRUE, "구글폼 전송",
IF(G3892=TRUE, "거절",
IF(F3892=TRUE, "회신 수신",
"태핑 완료 회신대기")))))
))))</f>
        <v>태핑 완료 회신대기</v>
      </c>
      <c r="F3892" s="13" t="b">
        <v>0</v>
      </c>
      <c r="G3892" s="13" t="b">
        <v>0</v>
      </c>
      <c r="H3892" s="13" t="b">
        <v>0</v>
      </c>
      <c r="I3892" s="13" t="b">
        <f>IF(COUNTIF([1]!Form_Responses1[[#All],[Instagram account
(ex. idenel_official - Do not put "@")]], LOWER(A3892)) &gt; 0, TRUE, FALSE)</f>
        <v>0</v>
      </c>
      <c r="J3892" s="14"/>
      <c r="K3892" s="11"/>
      <c r="L3892" s="13" t="b">
        <v>0</v>
      </c>
      <c r="M3892" s="13" t="b">
        <v>0</v>
      </c>
      <c r="N3892" s="11"/>
      <c r="O3892" s="12" t="str">
        <f>IF(ISBLANK(Table1[[#This Row],[예약일(확정)]]),"",Table1[[#This Row],[예약일(확정)]]+7)</f>
        <v/>
      </c>
      <c r="P3892" s="11"/>
      <c r="Q3892" s="11"/>
      <c r="R3892" s="11"/>
      <c r="S3892" s="11"/>
      <c r="T3892" s="11"/>
      <c r="U3892" s="10"/>
    </row>
    <row r="3893" spans="1:21" ht="17">
      <c r="A3893" s="27" t="s">
        <v>316</v>
      </c>
      <c r="B3893" s="26" t="str">
        <f>"https://www.instagram.com/"&amp;A3893</f>
        <v>https://www.instagram.com/dealingswithdy</v>
      </c>
      <c r="C3893" s="25"/>
      <c r="D3893" s="24" t="s">
        <v>269</v>
      </c>
      <c r="E3893" s="20" t="str">
        <f ca="1">IF(AND(J3893&lt;&gt;"", O3893&lt;&gt;"", TODAY() &gt; O3893, N3893=""), "포스팅 지연",
IF(N3893&lt;&gt;"", "포스팅 완료",
IF(M3893=TRUE, "시술 완료",
IF(L3893=TRUE, "콘텐츠 가이드 전송",
IF(NOT(ISBLANK(J3893)), "예약 확정",
IF(I3893=TRUE, "구글폼 회신",
IF(H3893=TRUE, "구글폼 전송",
IF(G3893=TRUE, "거절",
IF(F3893=TRUE, "회신 수신",
"태핑 완료 회신대기")))))
))))</f>
        <v>회신 수신</v>
      </c>
      <c r="F3893" s="22" t="b">
        <v>1</v>
      </c>
      <c r="G3893" s="22" t="b">
        <v>0</v>
      </c>
      <c r="H3893" s="22" t="b">
        <v>0</v>
      </c>
      <c r="I3893" s="22" t="b">
        <f>IF(COUNTIF([1]!Form_Responses1[[#All],[Instagram account
(ex. idenel_official - Do not put "@")]], LOWER(A3893)) &gt; 0, TRUE, FALSE)</f>
        <v>0</v>
      </c>
      <c r="J3893" s="23"/>
      <c r="K3893" s="20"/>
      <c r="L3893" s="22" t="b">
        <v>0</v>
      </c>
      <c r="M3893" s="22" t="b">
        <v>0</v>
      </c>
      <c r="N3893" s="20"/>
      <c r="O3893" s="21" t="str">
        <f>IF(ISBLANK(Table1[[#This Row],[예약일(확정)]]),"",Table1[[#This Row],[예약일(확정)]]+7)</f>
        <v/>
      </c>
      <c r="P3893" s="20"/>
      <c r="Q3893" s="20"/>
      <c r="R3893" s="20"/>
      <c r="S3893" s="20"/>
      <c r="T3893" s="20"/>
      <c r="U3893" s="19"/>
    </row>
    <row r="3894" spans="1:21" ht="17">
      <c r="A3894" s="18" t="s">
        <v>315</v>
      </c>
      <c r="B3894" s="17" t="str">
        <f>"https://www.instagram.com/"&amp;A3894</f>
        <v>https://www.instagram.com/7mayu2mayu</v>
      </c>
      <c r="C3894" s="16"/>
      <c r="D3894" s="15" t="s">
        <v>269</v>
      </c>
      <c r="E3894" s="11" t="str">
        <f ca="1">IF(AND(J3894&lt;&gt;"", O3894&lt;&gt;"", TODAY() &gt; O3894, N3894=""), "포스팅 지연",
IF(N3894&lt;&gt;"", "포스팅 완료",
IF(M3894=TRUE, "시술 완료",
IF(L3894=TRUE, "콘텐츠 가이드 전송",
IF(NOT(ISBLANK(J3894)), "예약 확정",
IF(I3894=TRUE, "구글폼 회신",
IF(H3894=TRUE, "구글폼 전송",
IF(G3894=TRUE, "거절",
IF(F3894=TRUE, "회신 수신",
"태핑 완료 회신대기")))))
))))</f>
        <v>태핑 완료 회신대기</v>
      </c>
      <c r="F3894" s="13" t="b">
        <v>0</v>
      </c>
      <c r="G3894" s="13" t="b">
        <v>0</v>
      </c>
      <c r="H3894" s="13" t="b">
        <v>0</v>
      </c>
      <c r="I3894" s="13" t="b">
        <f>IF(COUNTIF([1]!Form_Responses1[[#All],[Instagram account
(ex. idenel_official - Do not put "@")]], LOWER(A3894)) &gt; 0, TRUE, FALSE)</f>
        <v>0</v>
      </c>
      <c r="J3894" s="14"/>
      <c r="K3894" s="11"/>
      <c r="L3894" s="13" t="b">
        <v>0</v>
      </c>
      <c r="M3894" s="13" t="b">
        <v>0</v>
      </c>
      <c r="N3894" s="11"/>
      <c r="O3894" s="12" t="str">
        <f>IF(ISBLANK(Table1[[#This Row],[예약일(확정)]]),"",Table1[[#This Row],[예약일(확정)]]+7)</f>
        <v/>
      </c>
      <c r="P3894" s="11"/>
      <c r="Q3894" s="11"/>
      <c r="R3894" s="11"/>
      <c r="S3894" s="11"/>
      <c r="T3894" s="11"/>
      <c r="U3894" s="10"/>
    </row>
    <row r="3895" spans="1:21" ht="17">
      <c r="A3895" s="27" t="s">
        <v>314</v>
      </c>
      <c r="B3895" s="26" t="str">
        <f>"https://www.instagram.com/"&amp;A3895</f>
        <v>https://www.instagram.com/keinyan69</v>
      </c>
      <c r="C3895" s="25"/>
      <c r="D3895" s="24" t="s">
        <v>269</v>
      </c>
      <c r="E3895" s="20" t="str">
        <f ca="1">IF(AND(J3895&lt;&gt;"", O3895&lt;&gt;"", TODAY() &gt; O3895, N3895=""), "포스팅 지연",
IF(N3895&lt;&gt;"", "포스팅 완료",
IF(M3895=TRUE, "시술 완료",
IF(L3895=TRUE, "콘텐츠 가이드 전송",
IF(NOT(ISBLANK(J3895)), "예약 확정",
IF(I3895=TRUE, "구글폼 회신",
IF(H3895=TRUE, "구글폼 전송",
IF(G3895=TRUE, "거절",
IF(F3895=TRUE, "회신 수신",
"태핑 완료 회신대기")))))
))))</f>
        <v>태핑 완료 회신대기</v>
      </c>
      <c r="F3895" s="22" t="b">
        <v>0</v>
      </c>
      <c r="G3895" s="22" t="b">
        <v>0</v>
      </c>
      <c r="H3895" s="22" t="b">
        <v>0</v>
      </c>
      <c r="I3895" s="22" t="b">
        <f>IF(COUNTIF([1]!Form_Responses1[[#All],[Instagram account
(ex. idenel_official - Do not put "@")]], LOWER(A3895)) &gt; 0, TRUE, FALSE)</f>
        <v>0</v>
      </c>
      <c r="J3895" s="23"/>
      <c r="K3895" s="20"/>
      <c r="L3895" s="22" t="b">
        <v>0</v>
      </c>
      <c r="M3895" s="22" t="b">
        <v>0</v>
      </c>
      <c r="N3895" s="20"/>
      <c r="O3895" s="21" t="str">
        <f>IF(ISBLANK(Table1[[#This Row],[예약일(확정)]]),"",Table1[[#This Row],[예약일(확정)]]+7)</f>
        <v/>
      </c>
      <c r="P3895" s="20"/>
      <c r="Q3895" s="20"/>
      <c r="R3895" s="20"/>
      <c r="S3895" s="20"/>
      <c r="T3895" s="20"/>
      <c r="U3895" s="19"/>
    </row>
    <row r="3896" spans="1:21" ht="17">
      <c r="A3896" s="18" t="s">
        <v>313</v>
      </c>
      <c r="B3896" s="17" t="str">
        <f>"https://www.instagram.com/"&amp;A3896</f>
        <v>https://www.instagram.com/mariahjenae</v>
      </c>
      <c r="C3896" s="16"/>
      <c r="D3896" s="15" t="s">
        <v>269</v>
      </c>
      <c r="E3896" s="11" t="str">
        <f ca="1">IF(AND(J3896&lt;&gt;"", O3896&lt;&gt;"", TODAY() &gt; O3896, N3896=""), "포스팅 지연",
IF(N3896&lt;&gt;"", "포스팅 완료",
IF(M3896=TRUE, "시술 완료",
IF(L3896=TRUE, "콘텐츠 가이드 전송",
IF(NOT(ISBLANK(J3896)), "예약 확정",
IF(I3896=TRUE, "구글폼 회신",
IF(H3896=TRUE, "구글폼 전송",
IF(G3896=TRUE, "거절",
IF(F3896=TRUE, "회신 수신",
"태핑 완료 회신대기")))))
))))</f>
        <v>태핑 완료 회신대기</v>
      </c>
      <c r="F3896" s="13" t="b">
        <v>0</v>
      </c>
      <c r="G3896" s="13" t="b">
        <v>0</v>
      </c>
      <c r="H3896" s="13" t="b">
        <v>0</v>
      </c>
      <c r="I3896" s="13" t="b">
        <f>IF(COUNTIF([1]!Form_Responses1[[#All],[Instagram account
(ex. idenel_official - Do not put "@")]], LOWER(A3896)) &gt; 0, TRUE, FALSE)</f>
        <v>0</v>
      </c>
      <c r="J3896" s="14"/>
      <c r="K3896" s="11"/>
      <c r="L3896" s="13" t="b">
        <v>0</v>
      </c>
      <c r="M3896" s="13" t="b">
        <v>0</v>
      </c>
      <c r="N3896" s="11"/>
      <c r="O3896" s="12" t="str">
        <f>IF(ISBLANK(Table1[[#This Row],[예약일(확정)]]),"",Table1[[#This Row],[예약일(확정)]]+7)</f>
        <v/>
      </c>
      <c r="P3896" s="11"/>
      <c r="Q3896" s="11"/>
      <c r="R3896" s="11"/>
      <c r="S3896" s="11"/>
      <c r="T3896" s="11"/>
      <c r="U3896" s="10"/>
    </row>
    <row r="3897" spans="1:21" ht="17">
      <c r="A3897" s="27" t="s">
        <v>312</v>
      </c>
      <c r="B3897" s="26" t="str">
        <f>"https://www.instagram.com/"&amp;A3897</f>
        <v>https://www.instagram.com/ayutan0528</v>
      </c>
      <c r="C3897" s="25"/>
      <c r="D3897" s="24" t="s">
        <v>269</v>
      </c>
      <c r="E3897" s="20" t="str">
        <f ca="1">IF(AND(J3897&lt;&gt;"", O3897&lt;&gt;"", TODAY() &gt; O3897, N3897=""), "포스팅 지연",
IF(N3897&lt;&gt;"", "포스팅 완료",
IF(M3897=TRUE, "시술 완료",
IF(L3897=TRUE, "콘텐츠 가이드 전송",
IF(NOT(ISBLANK(J3897)), "예약 확정",
IF(I3897=TRUE, "구글폼 회신",
IF(H3897=TRUE, "구글폼 전송",
IF(G3897=TRUE, "거절",
IF(F3897=TRUE, "회신 수신",
"태핑 완료 회신대기")))))
))))</f>
        <v>태핑 완료 회신대기</v>
      </c>
      <c r="F3897" s="22" t="b">
        <v>0</v>
      </c>
      <c r="G3897" s="22" t="b">
        <v>0</v>
      </c>
      <c r="H3897" s="22" t="b">
        <v>0</v>
      </c>
      <c r="I3897" s="22" t="b">
        <f>IF(COUNTIF([1]!Form_Responses1[[#All],[Instagram account
(ex. idenel_official - Do not put "@")]], LOWER(A3897)) &gt; 0, TRUE, FALSE)</f>
        <v>0</v>
      </c>
      <c r="J3897" s="23"/>
      <c r="K3897" s="20"/>
      <c r="L3897" s="22" t="b">
        <v>0</v>
      </c>
      <c r="M3897" s="22" t="b">
        <v>0</v>
      </c>
      <c r="N3897" s="20"/>
      <c r="O3897" s="21" t="str">
        <f>IF(ISBLANK(Table1[[#This Row],[예약일(확정)]]),"",Table1[[#This Row],[예약일(확정)]]+7)</f>
        <v/>
      </c>
      <c r="P3897" s="20"/>
      <c r="Q3897" s="20"/>
      <c r="R3897" s="20"/>
      <c r="S3897" s="20"/>
      <c r="T3897" s="20"/>
      <c r="U3897" s="19"/>
    </row>
    <row r="3898" spans="1:21" ht="17">
      <c r="A3898" s="18" t="s">
        <v>311</v>
      </c>
      <c r="B3898" s="17" t="str">
        <f>"https://www.instagram.com/"&amp;A3898</f>
        <v>https://www.instagram.com/justsavxnnah</v>
      </c>
      <c r="C3898" s="16"/>
      <c r="D3898" s="15" t="s">
        <v>269</v>
      </c>
      <c r="E3898" s="11" t="str">
        <f ca="1">IF(AND(J3898&lt;&gt;"", O3898&lt;&gt;"", TODAY() &gt; O3898, N3898=""), "포스팅 지연",
IF(N3898&lt;&gt;"", "포스팅 완료",
IF(M3898=TRUE, "시술 완료",
IF(L3898=TRUE, "콘텐츠 가이드 전송",
IF(NOT(ISBLANK(J3898)), "예약 확정",
IF(I3898=TRUE, "구글폼 회신",
IF(H3898=TRUE, "구글폼 전송",
IF(G3898=TRUE, "거절",
IF(F3898=TRUE, "회신 수신",
"태핑 완료 회신대기")))))
))))</f>
        <v>회신 수신</v>
      </c>
      <c r="F3898" s="13" t="b">
        <v>1</v>
      </c>
      <c r="G3898" s="13" t="b">
        <v>0</v>
      </c>
      <c r="H3898" s="13" t="b">
        <v>0</v>
      </c>
      <c r="I3898" s="13" t="b">
        <f>IF(COUNTIF([1]!Form_Responses1[[#All],[Instagram account
(ex. idenel_official - Do not put "@")]], LOWER(A3898)) &gt; 0, TRUE, FALSE)</f>
        <v>0</v>
      </c>
      <c r="J3898" s="14"/>
      <c r="K3898" s="11"/>
      <c r="L3898" s="13" t="b">
        <v>0</v>
      </c>
      <c r="M3898" s="13" t="b">
        <v>0</v>
      </c>
      <c r="N3898" s="11"/>
      <c r="O3898" s="12" t="str">
        <f>IF(ISBLANK(Table1[[#This Row],[예약일(확정)]]),"",Table1[[#This Row],[예약일(확정)]]+7)</f>
        <v/>
      </c>
      <c r="P3898" s="11"/>
      <c r="Q3898" s="11"/>
      <c r="R3898" s="11"/>
      <c r="S3898" s="11"/>
      <c r="T3898" s="11"/>
      <c r="U3898" s="10"/>
    </row>
    <row r="3899" spans="1:21" ht="17">
      <c r="A3899" s="27" t="s">
        <v>310</v>
      </c>
      <c r="B3899" s="26" t="str">
        <f>"https://www.instagram.com/"&amp;A3899</f>
        <v>https://www.instagram.com/trip_aaas</v>
      </c>
      <c r="C3899" s="25"/>
      <c r="D3899" s="24" t="s">
        <v>269</v>
      </c>
      <c r="E3899" s="20" t="str">
        <f ca="1">IF(AND(J3899&lt;&gt;"", O3899&lt;&gt;"", TODAY() &gt; O3899, N3899=""), "포스팅 지연",
IF(N3899&lt;&gt;"", "포스팅 완료",
IF(M3899=TRUE, "시술 완료",
IF(L3899=TRUE, "콘텐츠 가이드 전송",
IF(NOT(ISBLANK(J3899)), "예약 확정",
IF(I3899=TRUE, "구글폼 회신",
IF(H3899=TRUE, "구글폼 전송",
IF(G3899=TRUE, "거절",
IF(F3899=TRUE, "회신 수신",
"태핑 완료 회신대기")))))
))))</f>
        <v>회신 수신</v>
      </c>
      <c r="F3899" s="22" t="b">
        <v>1</v>
      </c>
      <c r="G3899" s="22" t="b">
        <v>0</v>
      </c>
      <c r="H3899" s="22" t="b">
        <v>0</v>
      </c>
      <c r="I3899" s="22" t="b">
        <f>IF(COUNTIF([1]!Form_Responses1[[#All],[Instagram account
(ex. idenel_official - Do not put "@")]], LOWER(A3899)) &gt; 0, TRUE, FALSE)</f>
        <v>0</v>
      </c>
      <c r="J3899" s="23"/>
      <c r="K3899" s="20"/>
      <c r="L3899" s="22" t="b">
        <v>0</v>
      </c>
      <c r="M3899" s="22" t="b">
        <v>0</v>
      </c>
      <c r="N3899" s="20"/>
      <c r="O3899" s="21" t="str">
        <f>IF(ISBLANK(Table1[[#This Row],[예약일(확정)]]),"",Table1[[#This Row],[예약일(확정)]]+7)</f>
        <v/>
      </c>
      <c r="P3899" s="20"/>
      <c r="Q3899" s="20"/>
      <c r="R3899" s="20"/>
      <c r="S3899" s="20"/>
      <c r="T3899" s="20"/>
      <c r="U3899" s="19"/>
    </row>
    <row r="3900" spans="1:21" ht="17">
      <c r="A3900" s="18" t="s">
        <v>309</v>
      </c>
      <c r="B3900" s="17" t="str">
        <f>"https://www.instagram.com/"&amp;A3900</f>
        <v>https://www.instagram.com/rurirurihime</v>
      </c>
      <c r="C3900" s="16"/>
      <c r="D3900" s="15" t="s">
        <v>269</v>
      </c>
      <c r="E3900" s="11" t="str">
        <f ca="1">IF(AND(J3900&lt;&gt;"", O3900&lt;&gt;"", TODAY() &gt; O3900, N3900=""), "포스팅 지연",
IF(N3900&lt;&gt;"", "포스팅 완료",
IF(M3900=TRUE, "시술 완료",
IF(L3900=TRUE, "콘텐츠 가이드 전송",
IF(NOT(ISBLANK(J3900)), "예약 확정",
IF(I3900=TRUE, "구글폼 회신",
IF(H3900=TRUE, "구글폼 전송",
IF(G3900=TRUE, "거절",
IF(F3900=TRUE, "회신 수신",
"태핑 완료 회신대기")))))
))))</f>
        <v>태핑 완료 회신대기</v>
      </c>
      <c r="F3900" s="13" t="b">
        <v>0</v>
      </c>
      <c r="G3900" s="13" t="b">
        <v>0</v>
      </c>
      <c r="H3900" s="13" t="b">
        <v>0</v>
      </c>
      <c r="I3900" s="13" t="b">
        <f>IF(COUNTIF([1]!Form_Responses1[[#All],[Instagram account
(ex. idenel_official - Do not put "@")]], LOWER(A3900)) &gt; 0, TRUE, FALSE)</f>
        <v>0</v>
      </c>
      <c r="J3900" s="14"/>
      <c r="K3900" s="11"/>
      <c r="L3900" s="13" t="b">
        <v>0</v>
      </c>
      <c r="M3900" s="13" t="b">
        <v>0</v>
      </c>
      <c r="N3900" s="11"/>
      <c r="O3900" s="12" t="str">
        <f>IF(ISBLANK(Table1[[#This Row],[예약일(확정)]]),"",Table1[[#This Row],[예약일(확정)]]+7)</f>
        <v/>
      </c>
      <c r="P3900" s="11"/>
      <c r="Q3900" s="11"/>
      <c r="R3900" s="11"/>
      <c r="S3900" s="11"/>
      <c r="T3900" s="11"/>
      <c r="U3900" s="10"/>
    </row>
    <row r="3901" spans="1:21" ht="17">
      <c r="A3901" s="27" t="s">
        <v>308</v>
      </c>
      <c r="B3901" s="26" t="str">
        <f>"https://www.instagram.com/"&amp;A3901</f>
        <v>https://www.instagram.com/bloomingpines</v>
      </c>
      <c r="C3901" s="25"/>
      <c r="D3901" s="24" t="s">
        <v>269</v>
      </c>
      <c r="E3901" s="20" t="str">
        <f ca="1">IF(AND(J3901&lt;&gt;"", O3901&lt;&gt;"", TODAY() &gt; O3901, N3901=""), "포스팅 지연",
IF(N3901&lt;&gt;"", "포스팅 완료",
IF(M3901=TRUE, "시술 완료",
IF(L3901=TRUE, "콘텐츠 가이드 전송",
IF(NOT(ISBLANK(J3901)), "예약 확정",
IF(I3901=TRUE, "구글폼 회신",
IF(H3901=TRUE, "구글폼 전송",
IF(G3901=TRUE, "거절",
IF(F3901=TRUE, "회신 수신",
"태핑 완료 회신대기")))))
))))</f>
        <v>구글폼 전송</v>
      </c>
      <c r="F3901" s="22" t="b">
        <v>1</v>
      </c>
      <c r="G3901" s="22" t="b">
        <v>0</v>
      </c>
      <c r="H3901" s="22" t="b">
        <v>1</v>
      </c>
      <c r="I3901" s="22" t="b">
        <f>IF(COUNTIF([1]!Form_Responses1[[#All],[Instagram account
(ex. idenel_official - Do not put "@")]], LOWER(A3901)) &gt; 0, TRUE, FALSE)</f>
        <v>0</v>
      </c>
      <c r="J3901" s="23"/>
      <c r="K3901" s="20"/>
      <c r="L3901" s="22" t="b">
        <v>0</v>
      </c>
      <c r="M3901" s="22" t="b">
        <v>0</v>
      </c>
      <c r="N3901" s="20"/>
      <c r="O3901" s="21" t="str">
        <f>IF(ISBLANK(Table1[[#This Row],[예약일(확정)]]),"",Table1[[#This Row],[예약일(확정)]]+7)</f>
        <v/>
      </c>
      <c r="P3901" s="20"/>
      <c r="Q3901" s="20"/>
      <c r="R3901" s="20"/>
      <c r="S3901" s="20"/>
      <c r="T3901" s="20"/>
      <c r="U3901" s="19"/>
    </row>
    <row r="3902" spans="1:21" ht="17">
      <c r="A3902" s="18" t="s">
        <v>307</v>
      </c>
      <c r="B3902" s="17" t="str">
        <f>"https://www.instagram.com/"&amp;A3902</f>
        <v>https://www.instagram.com/satoharu_korea</v>
      </c>
      <c r="C3902" s="16"/>
      <c r="D3902" s="15" t="s">
        <v>269</v>
      </c>
      <c r="E3902" s="11" t="str">
        <f ca="1">IF(AND(J3902&lt;&gt;"", O3902&lt;&gt;"", TODAY() &gt; O3902, N3902=""), "포스팅 지연",
IF(N3902&lt;&gt;"", "포스팅 완료",
IF(M3902=TRUE, "시술 완료",
IF(L3902=TRUE, "콘텐츠 가이드 전송",
IF(NOT(ISBLANK(J3902)), "예약 확정",
IF(I3902=TRUE, "구글폼 회신",
IF(H3902=TRUE, "구글폼 전송",
IF(G3902=TRUE, "거절",
IF(F3902=TRUE, "회신 수신",
"태핑 완료 회신대기")))))
))))</f>
        <v>태핑 완료 회신대기</v>
      </c>
      <c r="F3902" s="13" t="b">
        <v>0</v>
      </c>
      <c r="G3902" s="13" t="b">
        <v>0</v>
      </c>
      <c r="H3902" s="13" t="b">
        <v>0</v>
      </c>
      <c r="I3902" s="13" t="b">
        <f>IF(COUNTIF([1]!Form_Responses1[[#All],[Instagram account
(ex. idenel_official - Do not put "@")]], LOWER(A3902)) &gt; 0, TRUE, FALSE)</f>
        <v>0</v>
      </c>
      <c r="J3902" s="14"/>
      <c r="K3902" s="11"/>
      <c r="L3902" s="13" t="b">
        <v>0</v>
      </c>
      <c r="M3902" s="13" t="b">
        <v>0</v>
      </c>
      <c r="N3902" s="11"/>
      <c r="O3902" s="12" t="str">
        <f>IF(ISBLANK(Table1[[#This Row],[예약일(확정)]]),"",Table1[[#This Row],[예약일(확정)]]+7)</f>
        <v/>
      </c>
      <c r="P3902" s="11"/>
      <c r="Q3902" s="11"/>
      <c r="R3902" s="11"/>
      <c r="S3902" s="11"/>
      <c r="T3902" s="11"/>
      <c r="U3902" s="10"/>
    </row>
    <row r="3903" spans="1:21" ht="17">
      <c r="A3903" s="27" t="s">
        <v>306</v>
      </c>
      <c r="B3903" s="26" t="str">
        <f>"https://www.instagram.com/"&amp;A3903</f>
        <v>https://www.instagram.com/lebo_kp</v>
      </c>
      <c r="C3903" s="25"/>
      <c r="D3903" s="24" t="s">
        <v>2</v>
      </c>
      <c r="E3903" s="20" t="str">
        <f ca="1">IF(AND(J3903&lt;&gt;"", O3903&lt;&gt;"", TODAY() &gt; O3903, N3903=""), "포스팅 지연",
IF(N3903&lt;&gt;"", "포스팅 완료",
IF(M3903=TRUE, "시술 완료",
IF(L3903=TRUE, "콘텐츠 가이드 전송",
IF(NOT(ISBLANK(J3903)), "예약 확정",
IF(I3903=TRUE, "구글폼 회신",
IF(H3903=TRUE, "구글폼 전송",
IF(G3903=TRUE, "거절",
IF(F3903=TRUE, "회신 수신",
"태핑 완료 회신대기")))))
))))</f>
        <v>예약 확정</v>
      </c>
      <c r="F3903" s="22" t="b">
        <v>0</v>
      </c>
      <c r="G3903" s="22" t="b">
        <v>0</v>
      </c>
      <c r="H3903" s="22" t="b">
        <v>0</v>
      </c>
      <c r="I3903" s="22" t="b">
        <f>IF(COUNTIF([1]!Form_Responses1[[#All],[Instagram account
(ex. idenel_official - Do not put "@")]], LOWER(A3903)) &gt; 0, TRUE, FALSE)</f>
        <v>0</v>
      </c>
      <c r="J3903" s="23">
        <v>45925.708333333336</v>
      </c>
      <c r="K3903" s="20" t="s">
        <v>1</v>
      </c>
      <c r="L3903" s="22" t="b">
        <v>0</v>
      </c>
      <c r="M3903" s="22" t="b">
        <v>0</v>
      </c>
      <c r="N3903" s="20"/>
      <c r="O3903" s="21">
        <f>IF(ISBLANK(Table1[[#This Row],[예약일(확정)]]),"",Table1[[#This Row],[예약일(확정)]]+7)</f>
        <v>45932.708333333336</v>
      </c>
      <c r="P3903" s="20"/>
      <c r="Q3903" s="20"/>
      <c r="R3903" s="20"/>
      <c r="S3903" s="20"/>
      <c r="T3903" s="20"/>
      <c r="U3903" s="19"/>
    </row>
    <row r="3904" spans="1:21" ht="17">
      <c r="A3904" s="18" t="s">
        <v>305</v>
      </c>
      <c r="B3904" s="17" t="str">
        <f>"https://www.instagram.com/"&amp;A3904</f>
        <v>https://www.instagram.com/dididuit7</v>
      </c>
      <c r="C3904" s="16">
        <v>45908</v>
      </c>
      <c r="D3904" s="15" t="s">
        <v>269</v>
      </c>
      <c r="E3904" s="11" t="str">
        <f ca="1">IF(AND(J3904&lt;&gt;"", O3904&lt;&gt;"", TODAY() &gt; O3904, N3904=""), "포스팅 지연",
IF(N3904&lt;&gt;"", "포스팅 완료",
IF(M3904=TRUE, "시술 완료",
IF(L3904=TRUE, "콘텐츠 가이드 전송",
IF(NOT(ISBLANK(J3904)), "예약 확정",
IF(I3904=TRUE, "구글폼 회신",
IF(H3904=TRUE, "구글폼 전송",
IF(G3904=TRUE, "거절",
IF(F3904=TRUE, "회신 수신",
"태핑 완료 회신대기")))))
))))</f>
        <v>태핑 완료 회신대기</v>
      </c>
      <c r="F3904" s="13" t="b">
        <v>0</v>
      </c>
      <c r="G3904" s="13" t="b">
        <v>0</v>
      </c>
      <c r="H3904" s="13" t="b">
        <v>0</v>
      </c>
      <c r="I3904" s="13" t="b">
        <f>IF(COUNTIF([1]!Form_Responses1[[#All],[Instagram account
(ex. idenel_official - Do not put "@")]], LOWER(A3904)) &gt; 0, TRUE, FALSE)</f>
        <v>0</v>
      </c>
      <c r="J3904" s="14"/>
      <c r="K3904" s="11"/>
      <c r="L3904" s="13" t="b">
        <v>0</v>
      </c>
      <c r="M3904" s="13" t="b">
        <v>0</v>
      </c>
      <c r="N3904" s="11"/>
      <c r="O3904" s="12" t="str">
        <f>IF(ISBLANK(Table1[[#This Row],[예약일(확정)]]),"",Table1[[#This Row],[예약일(확정)]]+7)</f>
        <v/>
      </c>
      <c r="P3904" s="11"/>
      <c r="Q3904" s="11"/>
      <c r="R3904" s="11"/>
      <c r="S3904" s="11"/>
      <c r="T3904" s="11"/>
      <c r="U3904" s="10"/>
    </row>
    <row r="3905" spans="1:21" ht="17">
      <c r="A3905" s="27" t="s">
        <v>304</v>
      </c>
      <c r="B3905" s="26" t="str">
        <f>"https://www.instagram.com/"&amp;A3905</f>
        <v>https://www.instagram.com/hirotaku_gourmet</v>
      </c>
      <c r="C3905" s="25">
        <v>45908</v>
      </c>
      <c r="D3905" s="24" t="s">
        <v>269</v>
      </c>
      <c r="E3905" s="20" t="str">
        <f ca="1">IF(AND(J3905&lt;&gt;"", O3905&lt;&gt;"", TODAY() &gt; O3905, N3905=""), "포스팅 지연",
IF(N3905&lt;&gt;"", "포스팅 완료",
IF(M3905=TRUE, "시술 완료",
IF(L3905=TRUE, "콘텐츠 가이드 전송",
IF(NOT(ISBLANK(J3905)), "예약 확정",
IF(I3905=TRUE, "구글폼 회신",
IF(H3905=TRUE, "구글폼 전송",
IF(G3905=TRUE, "거절",
IF(F3905=TRUE, "회신 수신",
"태핑 완료 회신대기")))))
))))</f>
        <v>회신 수신</v>
      </c>
      <c r="F3905" s="22" t="b">
        <v>1</v>
      </c>
      <c r="G3905" s="22" t="b">
        <v>0</v>
      </c>
      <c r="H3905" s="22" t="b">
        <v>0</v>
      </c>
      <c r="I3905" s="22" t="b">
        <f>IF(COUNTIF([1]!Form_Responses1[[#All],[Instagram account
(ex. idenel_official - Do not put "@")]], LOWER(A3905)) &gt; 0, TRUE, FALSE)</f>
        <v>0</v>
      </c>
      <c r="J3905" s="23"/>
      <c r="K3905" s="20"/>
      <c r="L3905" s="22" t="b">
        <v>0</v>
      </c>
      <c r="M3905" s="22" t="b">
        <v>0</v>
      </c>
      <c r="N3905" s="20"/>
      <c r="O3905" s="21" t="str">
        <f>IF(ISBLANK(Table1[[#This Row],[예약일(확정)]]),"",Table1[[#This Row],[예약일(확정)]]+7)</f>
        <v/>
      </c>
      <c r="P3905" s="20"/>
      <c r="Q3905" s="20"/>
      <c r="R3905" s="20"/>
      <c r="S3905" s="20"/>
      <c r="T3905" s="20"/>
      <c r="U3905" s="19"/>
    </row>
    <row r="3906" spans="1:21" ht="17">
      <c r="A3906" s="18" t="s">
        <v>303</v>
      </c>
      <c r="B3906" s="17" t="str">
        <f>"https://www.instagram.com/"&amp;A3906</f>
        <v>https://www.instagram.com/kabatako</v>
      </c>
      <c r="C3906" s="16">
        <v>45908</v>
      </c>
      <c r="D3906" s="15" t="s">
        <v>269</v>
      </c>
      <c r="E3906" s="11" t="str">
        <f ca="1">IF(AND(J3906&lt;&gt;"", O3906&lt;&gt;"", TODAY() &gt; O3906, N3906=""), "포스팅 지연",
IF(N3906&lt;&gt;"", "포스팅 완료",
IF(M3906=TRUE, "시술 완료",
IF(L3906=TRUE, "콘텐츠 가이드 전송",
IF(NOT(ISBLANK(J3906)), "예약 확정",
IF(I3906=TRUE, "구글폼 회신",
IF(H3906=TRUE, "구글폼 전송",
IF(G3906=TRUE, "거절",
IF(F3906=TRUE, "회신 수신",
"태핑 완료 회신대기")))))
))))</f>
        <v>구글폼 전송</v>
      </c>
      <c r="F3906" s="13" t="b">
        <v>1</v>
      </c>
      <c r="G3906" s="13" t="b">
        <v>0</v>
      </c>
      <c r="H3906" s="13" t="b">
        <v>1</v>
      </c>
      <c r="I3906" s="13" t="b">
        <f>IF(COUNTIF([1]!Form_Responses1[[#All],[Instagram account
(ex. idenel_official - Do not put "@")]], LOWER(A3906)) &gt; 0, TRUE, FALSE)</f>
        <v>0</v>
      </c>
      <c r="J3906" s="14"/>
      <c r="K3906" s="11"/>
      <c r="L3906" s="13" t="b">
        <v>0</v>
      </c>
      <c r="M3906" s="13" t="b">
        <v>0</v>
      </c>
      <c r="N3906" s="11"/>
      <c r="O3906" s="12" t="str">
        <f>IF(ISBLANK(Table1[[#This Row],[예약일(확정)]]),"",Table1[[#This Row],[예약일(확정)]]+7)</f>
        <v/>
      </c>
      <c r="P3906" s="11"/>
      <c r="Q3906" s="11"/>
      <c r="R3906" s="11"/>
      <c r="S3906" s="11"/>
      <c r="T3906" s="11"/>
      <c r="U3906" s="10"/>
    </row>
    <row r="3907" spans="1:21" ht="17">
      <c r="A3907" s="27" t="s">
        <v>302</v>
      </c>
      <c r="B3907" s="26" t="str">
        <f>"https://www.instagram.com/"&amp;A3907</f>
        <v>https://www.instagram.com/yuki_korea</v>
      </c>
      <c r="C3907" s="25">
        <v>45908</v>
      </c>
      <c r="D3907" s="24" t="s">
        <v>269</v>
      </c>
      <c r="E3907" s="20" t="str">
        <f ca="1">IF(AND(J3907&lt;&gt;"", O3907&lt;&gt;"", TODAY() &gt; O3907, N3907=""), "포스팅 지연",
IF(N3907&lt;&gt;"", "포스팅 완료",
IF(M3907=TRUE, "시술 완료",
IF(L3907=TRUE, "콘텐츠 가이드 전송",
IF(NOT(ISBLANK(J3907)), "예약 확정",
IF(I3907=TRUE, "구글폼 회신",
IF(H3907=TRUE, "구글폼 전송",
IF(G3907=TRUE, "거절",
IF(F3907=TRUE, "회신 수신",
"태핑 완료 회신대기")))))
))))</f>
        <v>태핑 완료 회신대기</v>
      </c>
      <c r="F3907" s="22" t="b">
        <v>0</v>
      </c>
      <c r="G3907" s="22" t="b">
        <v>0</v>
      </c>
      <c r="H3907" s="22" t="b">
        <v>0</v>
      </c>
      <c r="I3907" s="22" t="b">
        <f>IF(COUNTIF([1]!Form_Responses1[[#All],[Instagram account
(ex. idenel_official - Do not put "@")]], LOWER(A3907)) &gt; 0, TRUE, FALSE)</f>
        <v>0</v>
      </c>
      <c r="J3907" s="23"/>
      <c r="K3907" s="20"/>
      <c r="L3907" s="22" t="b">
        <v>0</v>
      </c>
      <c r="M3907" s="22" t="b">
        <v>0</v>
      </c>
      <c r="N3907" s="20"/>
      <c r="O3907" s="21" t="str">
        <f>IF(ISBLANK(Table1[[#This Row],[예약일(확정)]]),"",Table1[[#This Row],[예약일(확정)]]+7)</f>
        <v/>
      </c>
      <c r="P3907" s="20"/>
      <c r="Q3907" s="20"/>
      <c r="R3907" s="20"/>
      <c r="S3907" s="20"/>
      <c r="T3907" s="20"/>
      <c r="U3907" s="19"/>
    </row>
    <row r="3908" spans="1:21" ht="17">
      <c r="A3908" s="18" t="s">
        <v>301</v>
      </c>
      <c r="B3908" s="17" t="str">
        <f>"https://www.instagram.com/"&amp;A3908</f>
        <v>https://www.instagram.com/shinya19950502</v>
      </c>
      <c r="C3908" s="16">
        <v>45908</v>
      </c>
      <c r="D3908" s="15" t="s">
        <v>269</v>
      </c>
      <c r="E3908" s="11" t="str">
        <f ca="1">IF(AND(J3908&lt;&gt;"", O3908&lt;&gt;"", TODAY() &gt; O3908, N3908=""), "포스팅 지연",
IF(N3908&lt;&gt;"", "포스팅 완료",
IF(M3908=TRUE, "시술 완료",
IF(L3908=TRUE, "콘텐츠 가이드 전송",
IF(NOT(ISBLANK(J3908)), "예약 확정",
IF(I3908=TRUE, "구글폼 회신",
IF(H3908=TRUE, "구글폼 전송",
IF(G3908=TRUE, "거절",
IF(F3908=TRUE, "회신 수신",
"태핑 완료 회신대기")))))
))))</f>
        <v>태핑 완료 회신대기</v>
      </c>
      <c r="F3908" s="13" t="b">
        <v>0</v>
      </c>
      <c r="G3908" s="13" t="b">
        <v>0</v>
      </c>
      <c r="H3908" s="13" t="b">
        <v>0</v>
      </c>
      <c r="I3908" s="13" t="b">
        <f>IF(COUNTIF([1]!Form_Responses1[[#All],[Instagram account
(ex. idenel_official - Do not put "@")]], LOWER(A3908)) &gt; 0, TRUE, FALSE)</f>
        <v>0</v>
      </c>
      <c r="J3908" s="14"/>
      <c r="K3908" s="11"/>
      <c r="L3908" s="13" t="b">
        <v>0</v>
      </c>
      <c r="M3908" s="13" t="b">
        <v>0</v>
      </c>
      <c r="N3908" s="11"/>
      <c r="O3908" s="12" t="str">
        <f>IF(ISBLANK(Table1[[#This Row],[예약일(확정)]]),"",Table1[[#This Row],[예약일(확정)]]+7)</f>
        <v/>
      </c>
      <c r="P3908" s="11"/>
      <c r="Q3908" s="11"/>
      <c r="R3908" s="11"/>
      <c r="S3908" s="11"/>
      <c r="T3908" s="11"/>
      <c r="U3908" s="10"/>
    </row>
    <row r="3909" spans="1:21" ht="17">
      <c r="A3909" s="27" t="s">
        <v>300</v>
      </c>
      <c r="B3909" s="26" t="str">
        <f>"https://www.instagram.com/"&amp;A3909</f>
        <v>https://www.instagram.com/maru_cafelog</v>
      </c>
      <c r="C3909" s="25">
        <v>45908</v>
      </c>
      <c r="D3909" s="24" t="s">
        <v>269</v>
      </c>
      <c r="E3909" s="20" t="str">
        <f ca="1">IF(AND(J3909&lt;&gt;"", O3909&lt;&gt;"", TODAY() &gt; O3909, N3909=""), "포스팅 지연",
IF(N3909&lt;&gt;"", "포스팅 완료",
IF(M3909=TRUE, "시술 완료",
IF(L3909=TRUE, "콘텐츠 가이드 전송",
IF(NOT(ISBLANK(J3909)), "예약 확정",
IF(I3909=TRUE, "구글폼 회신",
IF(H3909=TRUE, "구글폼 전송",
IF(G3909=TRUE, "거절",
IF(F3909=TRUE, "회신 수신",
"태핑 완료 회신대기")))))
))))</f>
        <v>태핑 완료 회신대기</v>
      </c>
      <c r="F3909" s="22" t="b">
        <v>0</v>
      </c>
      <c r="G3909" s="22" t="b">
        <v>0</v>
      </c>
      <c r="H3909" s="22" t="b">
        <v>0</v>
      </c>
      <c r="I3909" s="22" t="b">
        <f>IF(COUNTIF([1]!Form_Responses1[[#All],[Instagram account
(ex. idenel_official - Do not put "@")]], LOWER(A3909)) &gt; 0, TRUE, FALSE)</f>
        <v>0</v>
      </c>
      <c r="J3909" s="23"/>
      <c r="K3909" s="20"/>
      <c r="L3909" s="22" t="b">
        <v>0</v>
      </c>
      <c r="M3909" s="22" t="b">
        <v>0</v>
      </c>
      <c r="N3909" s="20"/>
      <c r="O3909" s="21" t="str">
        <f>IF(ISBLANK(Table1[[#This Row],[예약일(확정)]]),"",Table1[[#This Row],[예약일(확정)]]+7)</f>
        <v/>
      </c>
      <c r="P3909" s="20"/>
      <c r="Q3909" s="20"/>
      <c r="R3909" s="20"/>
      <c r="S3909" s="20"/>
      <c r="T3909" s="20"/>
      <c r="U3909" s="19"/>
    </row>
    <row r="3910" spans="1:21" ht="17">
      <c r="A3910" s="18" t="s">
        <v>299</v>
      </c>
      <c r="B3910" s="17" t="str">
        <f>"https://www.instagram.com/"&amp;A3910</f>
        <v>https://www.instagram.com/eiko__korea</v>
      </c>
      <c r="C3910" s="16">
        <v>45908</v>
      </c>
      <c r="D3910" s="15" t="s">
        <v>269</v>
      </c>
      <c r="E3910" s="11" t="str">
        <f ca="1">IF(AND(J3910&lt;&gt;"", O3910&lt;&gt;"", TODAY() &gt; O3910, N3910=""), "포스팅 지연",
IF(N3910&lt;&gt;"", "포스팅 완료",
IF(M3910=TRUE, "시술 완료",
IF(L3910=TRUE, "콘텐츠 가이드 전송",
IF(NOT(ISBLANK(J3910)), "예약 확정",
IF(I3910=TRUE, "구글폼 회신",
IF(H3910=TRUE, "구글폼 전송",
IF(G3910=TRUE, "거절",
IF(F3910=TRUE, "회신 수신",
"태핑 완료 회신대기")))))
))))</f>
        <v>태핑 완료 회신대기</v>
      </c>
      <c r="F3910" s="13" t="b">
        <v>0</v>
      </c>
      <c r="G3910" s="13" t="b">
        <v>0</v>
      </c>
      <c r="H3910" s="13" t="b">
        <v>0</v>
      </c>
      <c r="I3910" s="13" t="b">
        <f>IF(COUNTIF([1]!Form_Responses1[[#All],[Instagram account
(ex. idenel_official - Do not put "@")]], LOWER(A3910)) &gt; 0, TRUE, FALSE)</f>
        <v>0</v>
      </c>
      <c r="J3910" s="14"/>
      <c r="K3910" s="11"/>
      <c r="L3910" s="13" t="b">
        <v>0</v>
      </c>
      <c r="M3910" s="13" t="b">
        <v>0</v>
      </c>
      <c r="N3910" s="11"/>
      <c r="O3910" s="12" t="str">
        <f>IF(ISBLANK(Table1[[#This Row],[예약일(확정)]]),"",Table1[[#This Row],[예약일(확정)]]+7)</f>
        <v/>
      </c>
      <c r="P3910" s="11"/>
      <c r="Q3910" s="11"/>
      <c r="R3910" s="11"/>
      <c r="S3910" s="11"/>
      <c r="T3910" s="11"/>
      <c r="U3910" s="10"/>
    </row>
    <row r="3911" spans="1:21" ht="17">
      <c r="A3911" s="27" t="s">
        <v>298</v>
      </c>
      <c r="B3911" s="26" t="str">
        <f>"https://www.instagram.com/"&amp;A3911</f>
        <v>https://www.instagram.com/yukari_sanno</v>
      </c>
      <c r="C3911" s="25">
        <v>45908</v>
      </c>
      <c r="D3911" s="24" t="s">
        <v>269</v>
      </c>
      <c r="E3911" s="20" t="str">
        <f ca="1">IF(AND(J3911&lt;&gt;"", O3911&lt;&gt;"", TODAY() &gt; O3911, N3911=""), "포스팅 지연",
IF(N3911&lt;&gt;"", "포스팅 완료",
IF(M3911=TRUE, "시술 완료",
IF(L3911=TRUE, "콘텐츠 가이드 전송",
IF(NOT(ISBLANK(J3911)), "예약 확정",
IF(I3911=TRUE, "구글폼 회신",
IF(H3911=TRUE, "구글폼 전송",
IF(G3911=TRUE, "거절",
IF(F3911=TRUE, "회신 수신",
"태핑 완료 회신대기")))))
))))</f>
        <v>콘텐츠 가이드 전송</v>
      </c>
      <c r="F3911" s="22" t="b">
        <v>1</v>
      </c>
      <c r="G3911" s="22" t="b">
        <v>0</v>
      </c>
      <c r="H3911" s="22" t="b">
        <v>1</v>
      </c>
      <c r="I3911" s="22" t="b">
        <f>IF(COUNTIF([1]!Form_Responses1[[#All],[Instagram account
(ex. idenel_official - Do not put "@")]], LOWER(A3911)) &gt; 0, TRUE, FALSE)</f>
        <v>0</v>
      </c>
      <c r="J3911" s="23">
        <v>45957.583333333336</v>
      </c>
      <c r="K3911" s="20" t="s">
        <v>111</v>
      </c>
      <c r="L3911" s="22" t="b">
        <v>1</v>
      </c>
      <c r="M3911" s="22" t="b">
        <v>0</v>
      </c>
      <c r="N3911" s="20"/>
      <c r="O3911" s="21">
        <f>IF(ISBLANK(Table1[[#This Row],[예약일(확정)]]),"",Table1[[#This Row],[예약일(확정)]]+7)</f>
        <v>45964.583333333336</v>
      </c>
      <c r="P3911" s="20" t="s">
        <v>0</v>
      </c>
      <c r="Q3911" s="20"/>
      <c r="R3911" s="20"/>
      <c r="S3911" s="20"/>
      <c r="T3911" s="20"/>
      <c r="U3911" s="19"/>
    </row>
    <row r="3912" spans="1:21" ht="17">
      <c r="A3912" s="18" t="s">
        <v>297</v>
      </c>
      <c r="B3912" s="17" t="str">
        <f>"https://www.instagram.com/"&amp;A3912</f>
        <v>https://www.instagram.com/eunsatv</v>
      </c>
      <c r="C3912" s="16">
        <v>45908</v>
      </c>
      <c r="D3912" s="15" t="s">
        <v>269</v>
      </c>
      <c r="E3912" s="11" t="str">
        <f ca="1">IF(AND(J3912&lt;&gt;"", O3912&lt;&gt;"", TODAY() &gt; O3912, N3912=""), "포스팅 지연",
IF(N3912&lt;&gt;"", "포스팅 완료",
IF(M3912=TRUE, "시술 완료",
IF(L3912=TRUE, "콘텐츠 가이드 전송",
IF(NOT(ISBLANK(J3912)), "예약 확정",
IF(I3912=TRUE, "구글폼 회신",
IF(H3912=TRUE, "구글폼 전송",
IF(G3912=TRUE, "거절",
IF(F3912=TRUE, "회신 수신",
"태핑 완료 회신대기")))))
))))</f>
        <v>태핑 완료 회신대기</v>
      </c>
      <c r="F3912" s="13" t="b">
        <v>0</v>
      </c>
      <c r="G3912" s="13" t="b">
        <v>0</v>
      </c>
      <c r="H3912" s="13" t="b">
        <v>0</v>
      </c>
      <c r="I3912" s="13" t="b">
        <f>IF(COUNTIF([1]!Form_Responses1[[#All],[Instagram account
(ex. idenel_official - Do not put "@")]], LOWER(A3912)) &gt; 0, TRUE, FALSE)</f>
        <v>0</v>
      </c>
      <c r="J3912" s="14"/>
      <c r="K3912" s="11"/>
      <c r="L3912" s="13" t="b">
        <v>0</v>
      </c>
      <c r="M3912" s="13" t="b">
        <v>0</v>
      </c>
      <c r="N3912" s="11"/>
      <c r="O3912" s="12" t="str">
        <f>IF(ISBLANK(Table1[[#This Row],[예약일(확정)]]),"",Table1[[#This Row],[예약일(확정)]]+7)</f>
        <v/>
      </c>
      <c r="P3912" s="11"/>
      <c r="Q3912" s="11"/>
      <c r="R3912" s="11"/>
      <c r="S3912" s="11"/>
      <c r="T3912" s="11"/>
      <c r="U3912" s="10"/>
    </row>
    <row r="3913" spans="1:21" ht="17">
      <c r="A3913" s="27" t="s">
        <v>296</v>
      </c>
      <c r="B3913" s="26" t="str">
        <f>"https://www.instagram.com/"&amp;A3913</f>
        <v>https://www.instagram.com/makigram423h</v>
      </c>
      <c r="C3913" s="25">
        <v>45908</v>
      </c>
      <c r="D3913" s="24" t="s">
        <v>269</v>
      </c>
      <c r="E3913" s="20" t="str">
        <f ca="1">IF(AND(J3913&lt;&gt;"", O3913&lt;&gt;"", TODAY() &gt; O3913, N3913=""), "포스팅 지연",
IF(N3913&lt;&gt;"", "포스팅 완료",
IF(M3913=TRUE, "시술 완료",
IF(L3913=TRUE, "콘텐츠 가이드 전송",
IF(NOT(ISBLANK(J3913)), "예약 확정",
IF(I3913=TRUE, "구글폼 회신",
IF(H3913=TRUE, "구글폼 전송",
IF(G3913=TRUE, "거절",
IF(F3913=TRUE, "회신 수신",
"태핑 완료 회신대기")))))
))))</f>
        <v>태핑 완료 회신대기</v>
      </c>
      <c r="F3913" s="22" t="b">
        <v>0</v>
      </c>
      <c r="G3913" s="22" t="b">
        <v>0</v>
      </c>
      <c r="H3913" s="22" t="b">
        <v>0</v>
      </c>
      <c r="I3913" s="22" t="b">
        <f>IF(COUNTIF([1]!Form_Responses1[[#All],[Instagram account
(ex. idenel_official - Do not put "@")]], LOWER(A3913)) &gt; 0, TRUE, FALSE)</f>
        <v>0</v>
      </c>
      <c r="J3913" s="23"/>
      <c r="K3913" s="20"/>
      <c r="L3913" s="22" t="b">
        <v>0</v>
      </c>
      <c r="M3913" s="22" t="b">
        <v>0</v>
      </c>
      <c r="N3913" s="20"/>
      <c r="O3913" s="21" t="str">
        <f>IF(ISBLANK(Table1[[#This Row],[예약일(확정)]]),"",Table1[[#This Row],[예약일(확정)]]+7)</f>
        <v/>
      </c>
      <c r="P3913" s="20"/>
      <c r="Q3913" s="20"/>
      <c r="R3913" s="20"/>
      <c r="S3913" s="20"/>
      <c r="T3913" s="20"/>
      <c r="U3913" s="19"/>
    </row>
    <row r="3914" spans="1:21" ht="17">
      <c r="A3914" s="18" t="s">
        <v>295</v>
      </c>
      <c r="B3914" s="17" t="str">
        <f>"https://www.instagram.com/"&amp;A3914</f>
        <v>https://www.instagram.com/takahashi_made</v>
      </c>
      <c r="C3914" s="16">
        <v>45908</v>
      </c>
      <c r="D3914" s="15" t="s">
        <v>269</v>
      </c>
      <c r="E3914" s="11" t="str">
        <f ca="1">IF(AND(J3914&lt;&gt;"", O3914&lt;&gt;"", TODAY() &gt; O3914, N3914=""), "포스팅 지연",
IF(N3914&lt;&gt;"", "포스팅 완료",
IF(M3914=TRUE, "시술 완료",
IF(L3914=TRUE, "콘텐츠 가이드 전송",
IF(NOT(ISBLANK(J3914)), "예약 확정",
IF(I3914=TRUE, "구글폼 회신",
IF(H3914=TRUE, "구글폼 전송",
IF(G3914=TRUE, "거절",
IF(F3914=TRUE, "회신 수신",
"태핑 완료 회신대기")))))
))))</f>
        <v>구글폼 전송</v>
      </c>
      <c r="F3914" s="13" t="b">
        <v>1</v>
      </c>
      <c r="G3914" s="13" t="b">
        <v>0</v>
      </c>
      <c r="H3914" s="13" t="b">
        <v>1</v>
      </c>
      <c r="I3914" s="13" t="b">
        <f>IF(COUNTIF([1]!Form_Responses1[[#All],[Instagram account
(ex. idenel_official - Do not put "@")]], LOWER(A3914)) &gt; 0, TRUE, FALSE)</f>
        <v>0</v>
      </c>
      <c r="J3914" s="14"/>
      <c r="K3914" s="11"/>
      <c r="L3914" s="13" t="b">
        <v>0</v>
      </c>
      <c r="M3914" s="13" t="b">
        <v>0</v>
      </c>
      <c r="N3914" s="11"/>
      <c r="O3914" s="12" t="str">
        <f>IF(ISBLANK(Table1[[#This Row],[예약일(확정)]]),"",Table1[[#This Row],[예약일(확정)]]+7)</f>
        <v/>
      </c>
      <c r="P3914" s="11"/>
      <c r="Q3914" s="11"/>
      <c r="R3914" s="11"/>
      <c r="S3914" s="11"/>
      <c r="T3914" s="11"/>
      <c r="U3914" s="10"/>
    </row>
    <row r="3915" spans="1:21" ht="17">
      <c r="A3915" s="27" t="s">
        <v>294</v>
      </c>
      <c r="B3915" s="26" t="str">
        <f>"https://www.instagram.com/"&amp;A3915</f>
        <v>https://www.instagram.com/beauteaki</v>
      </c>
      <c r="C3915" s="25">
        <v>45908</v>
      </c>
      <c r="D3915" s="24" t="s">
        <v>269</v>
      </c>
      <c r="E3915" s="20" t="str">
        <f ca="1">IF(AND(J3915&lt;&gt;"", O3915&lt;&gt;"", TODAY() &gt; O3915, N3915=""), "포스팅 지연",
IF(N3915&lt;&gt;"", "포스팅 완료",
IF(M3915=TRUE, "시술 완료",
IF(L3915=TRUE, "콘텐츠 가이드 전송",
IF(NOT(ISBLANK(J3915)), "예약 확정",
IF(I3915=TRUE, "구글폼 회신",
IF(H3915=TRUE, "구글폼 전송",
IF(G3915=TRUE, "거절",
IF(F3915=TRUE, "회신 수신",
"태핑 완료 회신대기")))))
))))</f>
        <v>태핑 완료 회신대기</v>
      </c>
      <c r="F3915" s="22" t="b">
        <v>0</v>
      </c>
      <c r="G3915" s="22" t="b">
        <v>0</v>
      </c>
      <c r="H3915" s="22" t="b">
        <v>0</v>
      </c>
      <c r="I3915" s="22" t="b">
        <f>IF(COUNTIF([1]!Form_Responses1[[#All],[Instagram account
(ex. idenel_official - Do not put "@")]], LOWER(A3915)) &gt; 0, TRUE, FALSE)</f>
        <v>0</v>
      </c>
      <c r="J3915" s="23"/>
      <c r="K3915" s="20"/>
      <c r="L3915" s="22" t="b">
        <v>0</v>
      </c>
      <c r="M3915" s="22" t="b">
        <v>0</v>
      </c>
      <c r="N3915" s="20"/>
      <c r="O3915" s="21" t="str">
        <f>IF(ISBLANK(Table1[[#This Row],[예약일(확정)]]),"",Table1[[#This Row],[예약일(확정)]]+7)</f>
        <v/>
      </c>
      <c r="P3915" s="20"/>
      <c r="Q3915" s="20"/>
      <c r="R3915" s="20"/>
      <c r="S3915" s="20"/>
      <c r="T3915" s="20"/>
      <c r="U3915" s="19"/>
    </row>
    <row r="3916" spans="1:21" ht="17">
      <c r="A3916" s="18" t="s">
        <v>293</v>
      </c>
      <c r="B3916" s="17" t="str">
        <f>"https://www.instagram.com/"&amp;A3916</f>
        <v>https://www.instagram.com/akaikumin</v>
      </c>
      <c r="C3916" s="16">
        <v>45908</v>
      </c>
      <c r="D3916" s="15" t="s">
        <v>269</v>
      </c>
      <c r="E3916" s="11" t="str">
        <f ca="1">IF(AND(J3916&lt;&gt;"", O3916&lt;&gt;"", TODAY() &gt; O3916, N3916=""), "포스팅 지연",
IF(N3916&lt;&gt;"", "포스팅 완료",
IF(M3916=TRUE, "시술 완료",
IF(L3916=TRUE, "콘텐츠 가이드 전송",
IF(NOT(ISBLANK(J3916)), "예약 확정",
IF(I3916=TRUE, "구글폼 회신",
IF(H3916=TRUE, "구글폼 전송",
IF(G3916=TRUE, "거절",
IF(F3916=TRUE, "회신 수신",
"태핑 완료 회신대기")))))
))))</f>
        <v>태핑 완료 회신대기</v>
      </c>
      <c r="F3916" s="13" t="b">
        <v>0</v>
      </c>
      <c r="G3916" s="13" t="b">
        <v>0</v>
      </c>
      <c r="H3916" s="13" t="b">
        <v>0</v>
      </c>
      <c r="I3916" s="13" t="b">
        <f>IF(COUNTIF([1]!Form_Responses1[[#All],[Instagram account
(ex. idenel_official - Do not put "@")]], LOWER(A3916)) &gt; 0, TRUE, FALSE)</f>
        <v>0</v>
      </c>
      <c r="J3916" s="14"/>
      <c r="K3916" s="11"/>
      <c r="L3916" s="13" t="b">
        <v>0</v>
      </c>
      <c r="M3916" s="13" t="b">
        <v>0</v>
      </c>
      <c r="N3916" s="11"/>
      <c r="O3916" s="12" t="str">
        <f>IF(ISBLANK(Table1[[#This Row],[예약일(확정)]]),"",Table1[[#This Row],[예약일(확정)]]+7)</f>
        <v/>
      </c>
      <c r="P3916" s="11"/>
      <c r="Q3916" s="11"/>
      <c r="R3916" s="11"/>
      <c r="S3916" s="11"/>
      <c r="T3916" s="11"/>
      <c r="U3916" s="10"/>
    </row>
    <row r="3917" spans="1:21" ht="17">
      <c r="A3917" s="27" t="s">
        <v>292</v>
      </c>
      <c r="B3917" s="26" t="str">
        <f>"https://www.instagram.com/"&amp;A3917</f>
        <v>https://www.instagram.com/_airingomaru</v>
      </c>
      <c r="C3917" s="25">
        <v>45908</v>
      </c>
      <c r="D3917" s="24" t="s">
        <v>269</v>
      </c>
      <c r="E3917" s="20" t="str">
        <f ca="1">IF(AND(J3917&lt;&gt;"", O3917&lt;&gt;"", TODAY() &gt; O3917, N3917=""), "포스팅 지연",
IF(N3917&lt;&gt;"", "포스팅 완료",
IF(M3917=TRUE, "시술 완료",
IF(L3917=TRUE, "콘텐츠 가이드 전송",
IF(NOT(ISBLANK(J3917)), "예약 확정",
IF(I3917=TRUE, "구글폼 회신",
IF(H3917=TRUE, "구글폼 전송",
IF(G3917=TRUE, "거절",
IF(F3917=TRUE, "회신 수신",
"태핑 완료 회신대기")))))
))))</f>
        <v>태핑 완료 회신대기</v>
      </c>
      <c r="F3917" s="22" t="b">
        <v>0</v>
      </c>
      <c r="G3917" s="22" t="b">
        <v>0</v>
      </c>
      <c r="H3917" s="22" t="b">
        <v>0</v>
      </c>
      <c r="I3917" s="22" t="b">
        <f>IF(COUNTIF([1]!Form_Responses1[[#All],[Instagram account
(ex. idenel_official - Do not put "@")]], LOWER(A3917)) &gt; 0, TRUE, FALSE)</f>
        <v>0</v>
      </c>
      <c r="J3917" s="23"/>
      <c r="K3917" s="20"/>
      <c r="L3917" s="22" t="b">
        <v>0</v>
      </c>
      <c r="M3917" s="22" t="b">
        <v>0</v>
      </c>
      <c r="N3917" s="20"/>
      <c r="O3917" s="21" t="str">
        <f>IF(ISBLANK(Table1[[#This Row],[예약일(확정)]]),"",Table1[[#This Row],[예약일(확정)]]+7)</f>
        <v/>
      </c>
      <c r="P3917" s="20"/>
      <c r="Q3917" s="20"/>
      <c r="R3917" s="20"/>
      <c r="S3917" s="20"/>
      <c r="T3917" s="20"/>
      <c r="U3917" s="19"/>
    </row>
    <row r="3918" spans="1:21" ht="17">
      <c r="A3918" s="18" t="s">
        <v>291</v>
      </c>
      <c r="B3918" s="17" t="str">
        <f>"https://www.instagram.com/"&amp;A3918</f>
        <v>https://www.instagram.com/rcc___hgc</v>
      </c>
      <c r="C3918" s="16">
        <v>45908</v>
      </c>
      <c r="D3918" s="15" t="s">
        <v>269</v>
      </c>
      <c r="E3918" s="11" t="str">
        <f ca="1">IF(AND(J3918&lt;&gt;"", O3918&lt;&gt;"", TODAY() &gt; O3918, N3918=""), "포스팅 지연",
IF(N3918&lt;&gt;"", "포스팅 완료",
IF(M3918=TRUE, "시술 완료",
IF(L3918=TRUE, "콘텐츠 가이드 전송",
IF(NOT(ISBLANK(J3918)), "예약 확정",
IF(I3918=TRUE, "구글폼 회신",
IF(H3918=TRUE, "구글폼 전송",
IF(G3918=TRUE, "거절",
IF(F3918=TRUE, "회신 수신",
"태핑 완료 회신대기")))))
))))</f>
        <v>태핑 완료 회신대기</v>
      </c>
      <c r="F3918" s="13" t="b">
        <v>0</v>
      </c>
      <c r="G3918" s="13" t="b">
        <v>0</v>
      </c>
      <c r="H3918" s="13" t="b">
        <v>0</v>
      </c>
      <c r="I3918" s="13" t="b">
        <f>IF(COUNTIF([1]!Form_Responses1[[#All],[Instagram account
(ex. idenel_official - Do not put "@")]], LOWER(A3918)) &gt; 0, TRUE, FALSE)</f>
        <v>0</v>
      </c>
      <c r="J3918" s="14"/>
      <c r="K3918" s="11"/>
      <c r="L3918" s="13" t="b">
        <v>0</v>
      </c>
      <c r="M3918" s="13" t="b">
        <v>0</v>
      </c>
      <c r="N3918" s="11"/>
      <c r="O3918" s="12" t="str">
        <f>IF(ISBLANK(Table1[[#This Row],[예약일(확정)]]),"",Table1[[#This Row],[예약일(확정)]]+7)</f>
        <v/>
      </c>
      <c r="P3918" s="11"/>
      <c r="Q3918" s="11"/>
      <c r="R3918" s="11"/>
      <c r="S3918" s="11"/>
      <c r="T3918" s="11"/>
      <c r="U3918" s="10"/>
    </row>
    <row r="3919" spans="1:21" ht="17">
      <c r="A3919" s="27" t="s">
        <v>290</v>
      </c>
      <c r="B3919" s="26" t="str">
        <f>"https://www.instagram.com/"&amp;A3919</f>
        <v>https://www.instagram.com/ttiiee_0</v>
      </c>
      <c r="C3919" s="25">
        <v>45908</v>
      </c>
      <c r="D3919" s="24" t="s">
        <v>269</v>
      </c>
      <c r="E3919" s="20" t="str">
        <f ca="1">IF(AND(J3919&lt;&gt;"", O3919&lt;&gt;"", TODAY() &gt; O3919, N3919=""), "포스팅 지연",
IF(N3919&lt;&gt;"", "포스팅 완료",
IF(M3919=TRUE, "시술 완료",
IF(L3919=TRUE, "콘텐츠 가이드 전송",
IF(NOT(ISBLANK(J3919)), "예약 확정",
IF(I3919=TRUE, "구글폼 회신",
IF(H3919=TRUE, "구글폼 전송",
IF(G3919=TRUE, "거절",
IF(F3919=TRUE, "회신 수신",
"태핑 완료 회신대기")))))
))))</f>
        <v>태핑 완료 회신대기</v>
      </c>
      <c r="F3919" s="22" t="b">
        <v>0</v>
      </c>
      <c r="G3919" s="22" t="b">
        <v>0</v>
      </c>
      <c r="H3919" s="22" t="b">
        <v>0</v>
      </c>
      <c r="I3919" s="22" t="b">
        <f>IF(COUNTIF([1]!Form_Responses1[[#All],[Instagram account
(ex. idenel_official - Do not put "@")]], LOWER(A3919)) &gt; 0, TRUE, FALSE)</f>
        <v>0</v>
      </c>
      <c r="J3919" s="23"/>
      <c r="K3919" s="20"/>
      <c r="L3919" s="22" t="b">
        <v>0</v>
      </c>
      <c r="M3919" s="22" t="b">
        <v>0</v>
      </c>
      <c r="N3919" s="20"/>
      <c r="O3919" s="21" t="str">
        <f>IF(ISBLANK(Table1[[#This Row],[예약일(확정)]]),"",Table1[[#This Row],[예약일(확정)]]+7)</f>
        <v/>
      </c>
      <c r="P3919" s="20"/>
      <c r="Q3919" s="20"/>
      <c r="R3919" s="20"/>
      <c r="S3919" s="20"/>
      <c r="T3919" s="20"/>
      <c r="U3919" s="19"/>
    </row>
    <row r="3920" spans="1:21" ht="17">
      <c r="A3920" s="18" t="s">
        <v>289</v>
      </c>
      <c r="B3920" s="17" t="str">
        <f>"https://www.instagram.com/"&amp;A3920</f>
        <v>https://www.instagram.com/momo_koreacafe</v>
      </c>
      <c r="C3920" s="16">
        <v>45908</v>
      </c>
      <c r="D3920" s="15" t="s">
        <v>269</v>
      </c>
      <c r="E3920" s="11" t="str">
        <f ca="1">IF(AND(J3920&lt;&gt;"", O3920&lt;&gt;"", TODAY() &gt; O3920, N3920=""), "포스팅 지연",
IF(N3920&lt;&gt;"", "포스팅 완료",
IF(M3920=TRUE, "시술 완료",
IF(L3920=TRUE, "콘텐츠 가이드 전송",
IF(NOT(ISBLANK(J3920)), "예약 확정",
IF(I3920=TRUE, "구글폼 회신",
IF(H3920=TRUE, "구글폼 전송",
IF(G3920=TRUE, "거절",
IF(F3920=TRUE, "회신 수신",
"태핑 완료 회신대기")))))
))))</f>
        <v>태핑 완료 회신대기</v>
      </c>
      <c r="F3920" s="13" t="b">
        <v>0</v>
      </c>
      <c r="G3920" s="13" t="b">
        <v>0</v>
      </c>
      <c r="H3920" s="13" t="b">
        <v>0</v>
      </c>
      <c r="I3920" s="13" t="b">
        <f>IF(COUNTIF([1]!Form_Responses1[[#All],[Instagram account
(ex. idenel_official - Do not put "@")]], LOWER(A3920)) &gt; 0, TRUE, FALSE)</f>
        <v>0</v>
      </c>
      <c r="J3920" s="14"/>
      <c r="K3920" s="11"/>
      <c r="L3920" s="13" t="b">
        <v>0</v>
      </c>
      <c r="M3920" s="13" t="b">
        <v>0</v>
      </c>
      <c r="N3920" s="11"/>
      <c r="O3920" s="12" t="str">
        <f>IF(ISBLANK(Table1[[#This Row],[예약일(확정)]]),"",Table1[[#This Row],[예약일(확정)]]+7)</f>
        <v/>
      </c>
      <c r="P3920" s="11"/>
      <c r="Q3920" s="11"/>
      <c r="R3920" s="11"/>
      <c r="S3920" s="11"/>
      <c r="T3920" s="11"/>
      <c r="U3920" s="10"/>
    </row>
    <row r="3921" spans="1:21" ht="17">
      <c r="A3921" s="27" t="s">
        <v>288</v>
      </c>
      <c r="B3921" s="26" t="str">
        <f>"https://www.instagram.com/"&amp;A3921</f>
        <v>https://www.instagram.com/bpdudgus678</v>
      </c>
      <c r="C3921" s="25">
        <v>45909</v>
      </c>
      <c r="D3921" s="24" t="s">
        <v>2</v>
      </c>
      <c r="E3921" s="20" t="str">
        <f ca="1">IF(AND(J3921&lt;&gt;"", O3921&lt;&gt;"", TODAY() &gt; O3921, N3921=""), "포스팅 지연",
IF(N3921&lt;&gt;"", "포스팅 완료",
IF(M3921=TRUE, "시술 완료",
IF(L3921=TRUE, "콘텐츠 가이드 전송",
IF(NOT(ISBLANK(J3921)), "예약 확정",
IF(I3921=TRUE, "구글폼 회신",
IF(H3921=TRUE, "구글폼 전송",
IF(G3921=TRUE, "거절",
IF(F3921=TRUE, "회신 수신",
"태핑 완료 회신대기")))))
))))</f>
        <v>콘텐츠 가이드 전송</v>
      </c>
      <c r="F3921" s="22" t="b">
        <v>0</v>
      </c>
      <c r="G3921" s="22" t="b">
        <v>0</v>
      </c>
      <c r="H3921" s="22" t="b">
        <v>0</v>
      </c>
      <c r="I3921" s="22" t="b">
        <f>IF(COUNTIF([1]!Form_Responses1[[#All],[Instagram account
(ex. idenel_official - Do not put "@")]], LOWER(A3921)) &gt; 0, TRUE, FALSE)</f>
        <v>0</v>
      </c>
      <c r="J3921" s="23">
        <v>45922.625</v>
      </c>
      <c r="K3921" s="20" t="s">
        <v>111</v>
      </c>
      <c r="L3921" s="22" t="b">
        <v>1</v>
      </c>
      <c r="M3921" s="22" t="b">
        <v>0</v>
      </c>
      <c r="N3921" s="20"/>
      <c r="O3921" s="21">
        <f>IF(ISBLANK(Table1[[#This Row],[예약일(확정)]]),"",Table1[[#This Row],[예약일(확정)]]+7)</f>
        <v>45929.625</v>
      </c>
      <c r="P3921" s="20" t="s">
        <v>0</v>
      </c>
      <c r="Q3921" s="20"/>
      <c r="R3921" s="20"/>
      <c r="S3921" s="20"/>
      <c r="T3921" s="20"/>
      <c r="U3921" s="19"/>
    </row>
    <row r="3922" spans="1:21" ht="17">
      <c r="A3922" s="18" t="s">
        <v>287</v>
      </c>
      <c r="B3922" s="17" t="str">
        <f>"https://www.instagram.com/"&amp;A3922</f>
        <v>https://www.instagram.com/w_mia</v>
      </c>
      <c r="C3922" s="16">
        <v>45909</v>
      </c>
      <c r="D3922" s="15" t="s">
        <v>269</v>
      </c>
      <c r="E3922" s="11" t="str">
        <f ca="1">IF(AND(J3922&lt;&gt;"", O3922&lt;&gt;"", TODAY() &gt; O3922, N3922=""), "포스팅 지연",
IF(N3922&lt;&gt;"", "포스팅 완료",
IF(M3922=TRUE, "시술 완료",
IF(L3922=TRUE, "콘텐츠 가이드 전송",
IF(NOT(ISBLANK(J3922)), "예약 확정",
IF(I3922=TRUE, "구글폼 회신",
IF(H3922=TRUE, "구글폼 전송",
IF(G3922=TRUE, "거절",
IF(F3922=TRUE, "회신 수신",
"태핑 완료 회신대기")))))
))))</f>
        <v>태핑 완료 회신대기</v>
      </c>
      <c r="F3922" s="13" t="b">
        <v>0</v>
      </c>
      <c r="G3922" s="13" t="b">
        <v>0</v>
      </c>
      <c r="H3922" s="13" t="b">
        <v>0</v>
      </c>
      <c r="I3922" s="13" t="b">
        <f>IF(COUNTIF([1]!Form_Responses1[[#All],[Instagram account
(ex. idenel_official - Do not put "@")]], LOWER(A3922)) &gt; 0, TRUE, FALSE)</f>
        <v>0</v>
      </c>
      <c r="J3922" s="14"/>
      <c r="K3922" s="11"/>
      <c r="L3922" s="13" t="b">
        <v>0</v>
      </c>
      <c r="M3922" s="13" t="b">
        <v>0</v>
      </c>
      <c r="N3922" s="11"/>
      <c r="O3922" s="12" t="str">
        <f>IF(ISBLANK(Table1[[#This Row],[예약일(확정)]]),"",Table1[[#This Row],[예약일(확정)]]+7)</f>
        <v/>
      </c>
      <c r="P3922" s="11"/>
      <c r="Q3922" s="11"/>
      <c r="R3922" s="11"/>
      <c r="S3922" s="11"/>
      <c r="T3922" s="11"/>
      <c r="U3922" s="10"/>
    </row>
    <row r="3923" spans="1:21" ht="17">
      <c r="A3923" s="27" t="s">
        <v>286</v>
      </c>
      <c r="B3923" s="26" t="str">
        <f>"https://www.instagram.com/"&amp;A3923</f>
        <v>https://www.instagram.com/bee.triss</v>
      </c>
      <c r="C3923" s="25">
        <v>45909</v>
      </c>
      <c r="D3923" s="24" t="s">
        <v>269</v>
      </c>
      <c r="E3923" s="20" t="str">
        <f ca="1">IF(AND(J3923&lt;&gt;"", O3923&lt;&gt;"", TODAY() &gt; O3923, N3923=""), "포스팅 지연",
IF(N3923&lt;&gt;"", "포스팅 완료",
IF(M3923=TRUE, "시술 완료",
IF(L3923=TRUE, "콘텐츠 가이드 전송",
IF(NOT(ISBLANK(J3923)), "예약 확정",
IF(I3923=TRUE, "구글폼 회신",
IF(H3923=TRUE, "구글폼 전송",
IF(G3923=TRUE, "거절",
IF(F3923=TRUE, "회신 수신",
"태핑 완료 회신대기")))))
))))</f>
        <v>회신 수신</v>
      </c>
      <c r="F3923" s="22" t="b">
        <v>1</v>
      </c>
      <c r="G3923" s="22" t="b">
        <v>0</v>
      </c>
      <c r="H3923" s="22" t="b">
        <v>0</v>
      </c>
      <c r="I3923" s="22" t="b">
        <f>IF(COUNTIF([1]!Form_Responses1[[#All],[Instagram account
(ex. idenel_official - Do not put "@")]], LOWER(A3923)) &gt; 0, TRUE, FALSE)</f>
        <v>0</v>
      </c>
      <c r="J3923" s="23"/>
      <c r="K3923" s="20"/>
      <c r="L3923" s="22" t="b">
        <v>0</v>
      </c>
      <c r="M3923" s="22" t="b">
        <v>0</v>
      </c>
      <c r="N3923" s="20"/>
      <c r="O3923" s="21" t="str">
        <f>IF(ISBLANK(Table1[[#This Row],[예약일(확정)]]),"",Table1[[#This Row],[예약일(확정)]]+7)</f>
        <v/>
      </c>
      <c r="P3923" s="20"/>
      <c r="Q3923" s="20"/>
      <c r="R3923" s="20"/>
      <c r="S3923" s="20"/>
      <c r="T3923" s="20"/>
      <c r="U3923" s="19"/>
    </row>
    <row r="3924" spans="1:21" ht="17">
      <c r="A3924" s="18" t="s">
        <v>285</v>
      </c>
      <c r="B3924" s="17" t="str">
        <f>"https://www.instagram.com/"&amp;A3924</f>
        <v>https://www.instagram.com/kelmeleats</v>
      </c>
      <c r="C3924" s="16">
        <v>45909</v>
      </c>
      <c r="D3924" s="15" t="s">
        <v>269</v>
      </c>
      <c r="E3924" s="11" t="str">
        <f ca="1">IF(AND(J3924&lt;&gt;"", O3924&lt;&gt;"", TODAY() &gt; O3924, N3924=""), "포스팅 지연",
IF(N3924&lt;&gt;"", "포스팅 완료",
IF(M3924=TRUE, "시술 완료",
IF(L3924=TRUE, "콘텐츠 가이드 전송",
IF(NOT(ISBLANK(J3924)), "예약 확정",
IF(I3924=TRUE, "구글폼 회신",
IF(H3924=TRUE, "구글폼 전송",
IF(G3924=TRUE, "거절",
IF(F3924=TRUE, "회신 수신",
"태핑 완료 회신대기")))))
))))</f>
        <v>태핑 완료 회신대기</v>
      </c>
      <c r="F3924" s="13" t="b">
        <v>0</v>
      </c>
      <c r="G3924" s="13" t="b">
        <v>0</v>
      </c>
      <c r="H3924" s="13" t="b">
        <v>0</v>
      </c>
      <c r="I3924" s="13" t="b">
        <f>IF(COUNTIF([1]!Form_Responses1[[#All],[Instagram account
(ex. idenel_official - Do not put "@")]], LOWER(A3924)) &gt; 0, TRUE, FALSE)</f>
        <v>0</v>
      </c>
      <c r="J3924" s="14"/>
      <c r="K3924" s="11"/>
      <c r="L3924" s="13" t="b">
        <v>0</v>
      </c>
      <c r="M3924" s="13" t="b">
        <v>0</v>
      </c>
      <c r="N3924" s="11"/>
      <c r="O3924" s="12" t="str">
        <f>IF(ISBLANK(Table1[[#This Row],[예약일(확정)]]),"",Table1[[#This Row],[예약일(확정)]]+7)</f>
        <v/>
      </c>
      <c r="P3924" s="11"/>
      <c r="Q3924" s="11"/>
      <c r="R3924" s="11"/>
      <c r="S3924" s="11"/>
      <c r="T3924" s="11"/>
      <c r="U3924" s="10"/>
    </row>
    <row r="3925" spans="1:21" ht="17">
      <c r="A3925" s="27" t="s">
        <v>284</v>
      </c>
      <c r="B3925" s="26" t="str">
        <f>"https://www.instagram.com/"&amp;A3925</f>
        <v>https://www.instagram.com/alloyyyy___</v>
      </c>
      <c r="C3925" s="25">
        <v>45909</v>
      </c>
      <c r="D3925" s="24" t="s">
        <v>269</v>
      </c>
      <c r="E3925" s="20" t="str">
        <f ca="1">IF(AND(J3925&lt;&gt;"", O3925&lt;&gt;"", TODAY() &gt; O3925, N3925=""), "포스팅 지연",
IF(N3925&lt;&gt;"", "포스팅 완료",
IF(M3925=TRUE, "시술 완료",
IF(L3925=TRUE, "콘텐츠 가이드 전송",
IF(NOT(ISBLANK(J3925)), "예약 확정",
IF(I3925=TRUE, "구글폼 회신",
IF(H3925=TRUE, "구글폼 전송",
IF(G3925=TRUE, "거절",
IF(F3925=TRUE, "회신 수신",
"태핑 완료 회신대기")))))
))))</f>
        <v>태핑 완료 회신대기</v>
      </c>
      <c r="F3925" s="22" t="b">
        <v>0</v>
      </c>
      <c r="G3925" s="22" t="b">
        <v>0</v>
      </c>
      <c r="H3925" s="22" t="b">
        <v>0</v>
      </c>
      <c r="I3925" s="22" t="b">
        <f>IF(COUNTIF([1]!Form_Responses1[[#All],[Instagram account
(ex. idenel_official - Do not put "@")]], LOWER(A3925)) &gt; 0, TRUE, FALSE)</f>
        <v>0</v>
      </c>
      <c r="J3925" s="23"/>
      <c r="K3925" s="20"/>
      <c r="L3925" s="22" t="b">
        <v>0</v>
      </c>
      <c r="M3925" s="22" t="b">
        <v>0</v>
      </c>
      <c r="N3925" s="20"/>
      <c r="O3925" s="21" t="str">
        <f>IF(ISBLANK(Table1[[#This Row],[예약일(확정)]]),"",Table1[[#This Row],[예약일(확정)]]+7)</f>
        <v/>
      </c>
      <c r="P3925" s="20"/>
      <c r="Q3925" s="20"/>
      <c r="R3925" s="20"/>
      <c r="S3925" s="20"/>
      <c r="T3925" s="20"/>
      <c r="U3925" s="19"/>
    </row>
    <row r="3926" spans="1:21" ht="17">
      <c r="A3926" s="18" t="s">
        <v>283</v>
      </c>
      <c r="B3926" s="17" t="str">
        <f>"https://www.instagram.com/"&amp;A3926</f>
        <v>https://www.instagram.com/graceannryu</v>
      </c>
      <c r="C3926" s="16">
        <v>45909</v>
      </c>
      <c r="D3926" s="15" t="s">
        <v>269</v>
      </c>
      <c r="E3926" s="11" t="str">
        <f ca="1">IF(AND(J3926&lt;&gt;"", O3926&lt;&gt;"", TODAY() &gt; O3926, N3926=""), "포스팅 지연",
IF(N3926&lt;&gt;"", "포스팅 완료",
IF(M3926=TRUE, "시술 완료",
IF(L3926=TRUE, "콘텐츠 가이드 전송",
IF(NOT(ISBLANK(J3926)), "예약 확정",
IF(I3926=TRUE, "구글폼 회신",
IF(H3926=TRUE, "구글폼 전송",
IF(G3926=TRUE, "거절",
IF(F3926=TRUE, "회신 수신",
"태핑 완료 회신대기")))))
))))</f>
        <v>회신 수신</v>
      </c>
      <c r="F3926" s="13" t="b">
        <v>1</v>
      </c>
      <c r="G3926" s="13" t="b">
        <v>0</v>
      </c>
      <c r="H3926" s="13" t="b">
        <v>0</v>
      </c>
      <c r="I3926" s="13" t="b">
        <f>IF(COUNTIF([1]!Form_Responses1[[#All],[Instagram account
(ex. idenel_official - Do not put "@")]], LOWER(A3926)) &gt; 0, TRUE, FALSE)</f>
        <v>0</v>
      </c>
      <c r="J3926" s="14"/>
      <c r="K3926" s="11"/>
      <c r="L3926" s="13" t="b">
        <v>0</v>
      </c>
      <c r="M3926" s="13" t="b">
        <v>0</v>
      </c>
      <c r="N3926" s="11"/>
      <c r="O3926" s="12" t="str">
        <f>IF(ISBLANK(Table1[[#This Row],[예약일(확정)]]),"",Table1[[#This Row],[예약일(확정)]]+7)</f>
        <v/>
      </c>
      <c r="P3926" s="11"/>
      <c r="Q3926" s="11"/>
      <c r="R3926" s="11"/>
      <c r="S3926" s="11"/>
      <c r="T3926" s="11"/>
      <c r="U3926" s="10"/>
    </row>
    <row r="3927" spans="1:21" ht="17">
      <c r="A3927" s="27" t="s">
        <v>103</v>
      </c>
      <c r="B3927" s="26" t="str">
        <f>"https://www.instagram.com/"&amp;A3927</f>
        <v>https://www.instagram.com/sugafairy7</v>
      </c>
      <c r="C3927" s="25">
        <v>45909</v>
      </c>
      <c r="D3927" s="24" t="s">
        <v>269</v>
      </c>
      <c r="E3927" s="20" t="str">
        <f ca="1">IF(AND(J3927&lt;&gt;"", O3927&lt;&gt;"", TODAY() &gt; O3927, N3927=""), "포스팅 지연",
IF(N3927&lt;&gt;"", "포스팅 완료",
IF(M3927=TRUE, "시술 완료",
IF(L3927=TRUE, "콘텐츠 가이드 전송",
IF(NOT(ISBLANK(J3927)), "예약 확정",
IF(I3927=TRUE, "구글폼 회신",
IF(H3927=TRUE, "구글폼 전송",
IF(G3927=TRUE, "거절",
IF(F3927=TRUE, "회신 수신",
"태핑 완료 회신대기")))))
))))</f>
        <v>태핑 완료 회신대기</v>
      </c>
      <c r="F3927" s="22" t="b">
        <v>0</v>
      </c>
      <c r="G3927" s="22" t="b">
        <v>0</v>
      </c>
      <c r="H3927" s="22" t="b">
        <v>0</v>
      </c>
      <c r="I3927" s="22" t="b">
        <f>IF(COUNTIF([1]!Form_Responses1[[#All],[Instagram account
(ex. idenel_official - Do not put "@")]], LOWER(A3927)) &gt; 0, TRUE, FALSE)</f>
        <v>0</v>
      </c>
      <c r="J3927" s="23"/>
      <c r="K3927" s="20"/>
      <c r="L3927" s="22" t="b">
        <v>0</v>
      </c>
      <c r="M3927" s="22" t="b">
        <v>0</v>
      </c>
      <c r="N3927" s="20"/>
      <c r="O3927" s="21" t="str">
        <f>IF(ISBLANK(Table1[[#This Row],[예약일(확정)]]),"",Table1[[#This Row],[예약일(확정)]]+7)</f>
        <v/>
      </c>
      <c r="P3927" s="20"/>
      <c r="Q3927" s="20"/>
      <c r="R3927" s="20"/>
      <c r="S3927" s="20"/>
      <c r="T3927" s="20"/>
      <c r="U3927" s="19"/>
    </row>
    <row r="3928" spans="1:21" ht="17">
      <c r="A3928" s="18" t="s">
        <v>282</v>
      </c>
      <c r="B3928" s="17" t="str">
        <f>"https://www.instagram.com/"&amp;A3928</f>
        <v>https://www.instagram.com/victoria.chee</v>
      </c>
      <c r="C3928" s="16">
        <v>45909</v>
      </c>
      <c r="D3928" s="15" t="s">
        <v>269</v>
      </c>
      <c r="E3928" s="11" t="str">
        <f ca="1">IF(AND(J3928&lt;&gt;"", O3928&lt;&gt;"", TODAY() &gt; O3928, N3928=""), "포스팅 지연",
IF(N3928&lt;&gt;"", "포스팅 완료",
IF(M3928=TRUE, "시술 완료",
IF(L3928=TRUE, "콘텐츠 가이드 전송",
IF(NOT(ISBLANK(J3928)), "예약 확정",
IF(I3928=TRUE, "구글폼 회신",
IF(H3928=TRUE, "구글폼 전송",
IF(G3928=TRUE, "거절",
IF(F3928=TRUE, "회신 수신",
"태핑 완료 회신대기")))))
))))</f>
        <v>태핑 완료 회신대기</v>
      </c>
      <c r="F3928" s="13" t="b">
        <v>0</v>
      </c>
      <c r="G3928" s="13" t="b">
        <v>0</v>
      </c>
      <c r="H3928" s="13" t="b">
        <v>0</v>
      </c>
      <c r="I3928" s="13" t="b">
        <f>IF(COUNTIF([1]!Form_Responses1[[#All],[Instagram account
(ex. idenel_official - Do not put "@")]], LOWER(A3928)) &gt; 0, TRUE, FALSE)</f>
        <v>0</v>
      </c>
      <c r="J3928" s="14"/>
      <c r="K3928" s="11"/>
      <c r="L3928" s="13" t="b">
        <v>0</v>
      </c>
      <c r="M3928" s="13" t="b">
        <v>0</v>
      </c>
      <c r="N3928" s="11"/>
      <c r="O3928" s="12" t="str">
        <f>IF(ISBLANK(Table1[[#This Row],[예약일(확정)]]),"",Table1[[#This Row],[예약일(확정)]]+7)</f>
        <v/>
      </c>
      <c r="P3928" s="11"/>
      <c r="Q3928" s="11"/>
      <c r="R3928" s="11"/>
      <c r="S3928" s="11"/>
      <c r="T3928" s="11"/>
      <c r="U3928" s="10"/>
    </row>
    <row r="3929" spans="1:21" ht="17">
      <c r="A3929" s="27" t="s">
        <v>281</v>
      </c>
      <c r="B3929" s="26" t="str">
        <f>"https://www.instagram.com/"&amp;A3929</f>
        <v>https://www.instagram.com/okmbl</v>
      </c>
      <c r="C3929" s="25">
        <v>45909</v>
      </c>
      <c r="D3929" s="24" t="s">
        <v>269</v>
      </c>
      <c r="E3929" s="20" t="str">
        <f ca="1">IF(AND(J3929&lt;&gt;"", O3929&lt;&gt;"", TODAY() &gt; O3929, N3929=""), "포스팅 지연",
IF(N3929&lt;&gt;"", "포스팅 완료",
IF(M3929=TRUE, "시술 완료",
IF(L3929=TRUE, "콘텐츠 가이드 전송",
IF(NOT(ISBLANK(J3929)), "예약 확정",
IF(I3929=TRUE, "구글폼 회신",
IF(H3929=TRUE, "구글폼 전송",
IF(G3929=TRUE, "거절",
IF(F3929=TRUE, "회신 수신",
"태핑 완료 회신대기")))))
))))</f>
        <v>태핑 완료 회신대기</v>
      </c>
      <c r="F3929" s="22" t="b">
        <v>0</v>
      </c>
      <c r="G3929" s="22" t="b">
        <v>0</v>
      </c>
      <c r="H3929" s="22" t="b">
        <v>0</v>
      </c>
      <c r="I3929" s="22" t="b">
        <f>IF(COUNTIF([1]!Form_Responses1[[#All],[Instagram account
(ex. idenel_official - Do not put "@")]], LOWER(A3929)) &gt; 0, TRUE, FALSE)</f>
        <v>0</v>
      </c>
      <c r="J3929" s="23"/>
      <c r="K3929" s="20"/>
      <c r="L3929" s="22" t="b">
        <v>0</v>
      </c>
      <c r="M3929" s="22" t="b">
        <v>0</v>
      </c>
      <c r="N3929" s="20"/>
      <c r="O3929" s="21" t="str">
        <f>IF(ISBLANK(Table1[[#This Row],[예약일(확정)]]),"",Table1[[#This Row],[예약일(확정)]]+7)</f>
        <v/>
      </c>
      <c r="P3929" s="20"/>
      <c r="Q3929" s="20"/>
      <c r="R3929" s="20"/>
      <c r="S3929" s="20"/>
      <c r="T3929" s="20"/>
      <c r="U3929" s="19"/>
    </row>
    <row r="3930" spans="1:21" ht="17">
      <c r="A3930" s="18" t="s">
        <v>280</v>
      </c>
      <c r="B3930" s="17" t="str">
        <f>"https://www.instagram.com/"&amp;A3930</f>
        <v>https://www.instagram.com/itskaleynicole</v>
      </c>
      <c r="C3930" s="16">
        <v>45909</v>
      </c>
      <c r="D3930" s="15" t="s">
        <v>269</v>
      </c>
      <c r="E3930" s="11" t="str">
        <f ca="1">IF(AND(J3930&lt;&gt;"", O3930&lt;&gt;"", TODAY() &gt; O3930, N3930=""), "포스팅 지연",
IF(N3930&lt;&gt;"", "포스팅 완료",
IF(M3930=TRUE, "시술 완료",
IF(L3930=TRUE, "콘텐츠 가이드 전송",
IF(NOT(ISBLANK(J3930)), "예약 확정",
IF(I3930=TRUE, "구글폼 회신",
IF(H3930=TRUE, "구글폼 전송",
IF(G3930=TRUE, "거절",
IF(F3930=TRUE, "회신 수신",
"태핑 완료 회신대기")))))
))))</f>
        <v>태핑 완료 회신대기</v>
      </c>
      <c r="F3930" s="13" t="b">
        <v>0</v>
      </c>
      <c r="G3930" s="13" t="b">
        <v>0</v>
      </c>
      <c r="H3930" s="13" t="b">
        <v>0</v>
      </c>
      <c r="I3930" s="13" t="b">
        <f>IF(COUNTIF([1]!Form_Responses1[[#All],[Instagram account
(ex. idenel_official - Do not put "@")]], LOWER(A3930)) &gt; 0, TRUE, FALSE)</f>
        <v>0</v>
      </c>
      <c r="J3930" s="14"/>
      <c r="K3930" s="11"/>
      <c r="L3930" s="13" t="b">
        <v>0</v>
      </c>
      <c r="M3930" s="13" t="b">
        <v>0</v>
      </c>
      <c r="N3930" s="11"/>
      <c r="O3930" s="12" t="str">
        <f>IF(ISBLANK(Table1[[#This Row],[예약일(확정)]]),"",Table1[[#This Row],[예약일(확정)]]+7)</f>
        <v/>
      </c>
      <c r="P3930" s="11"/>
      <c r="Q3930" s="11"/>
      <c r="R3930" s="11"/>
      <c r="S3930" s="11"/>
      <c r="T3930" s="11"/>
      <c r="U3930" s="10"/>
    </row>
    <row r="3931" spans="1:21" ht="17">
      <c r="A3931" s="27" t="s">
        <v>279</v>
      </c>
      <c r="B3931" s="26" t="str">
        <f>"https://www.instagram.com/"&amp;A3931</f>
        <v>https://www.instagram.com/hemxsphere</v>
      </c>
      <c r="C3931" s="25">
        <v>45909</v>
      </c>
      <c r="D3931" s="24" t="s">
        <v>269</v>
      </c>
      <c r="E3931" s="20" t="str">
        <f ca="1">IF(AND(J3931&lt;&gt;"", O3931&lt;&gt;"", TODAY() &gt; O3931, N3931=""), "포스팅 지연",
IF(N3931&lt;&gt;"", "포스팅 완료",
IF(M3931=TRUE, "시술 완료",
IF(L3931=TRUE, "콘텐츠 가이드 전송",
IF(NOT(ISBLANK(J3931)), "예약 확정",
IF(I3931=TRUE, "구글폼 회신",
IF(H3931=TRUE, "구글폼 전송",
IF(G3931=TRUE, "거절",
IF(F3931=TRUE, "회신 수신",
"태핑 완료 회신대기")))))
))))</f>
        <v>태핑 완료 회신대기</v>
      </c>
      <c r="F3931" s="22" t="b">
        <v>0</v>
      </c>
      <c r="G3931" s="22" t="b">
        <v>0</v>
      </c>
      <c r="H3931" s="22" t="b">
        <v>0</v>
      </c>
      <c r="I3931" s="22" t="b">
        <f>IF(COUNTIF([1]!Form_Responses1[[#All],[Instagram account
(ex. idenel_official - Do not put "@")]], LOWER(A3931)) &gt; 0, TRUE, FALSE)</f>
        <v>0</v>
      </c>
      <c r="J3931" s="23"/>
      <c r="K3931" s="20"/>
      <c r="L3931" s="22" t="b">
        <v>0</v>
      </c>
      <c r="M3931" s="22" t="b">
        <v>0</v>
      </c>
      <c r="N3931" s="20"/>
      <c r="O3931" s="21" t="str">
        <f>IF(ISBLANK(Table1[[#This Row],[예약일(확정)]]),"",Table1[[#This Row],[예약일(확정)]]+7)</f>
        <v/>
      </c>
      <c r="P3931" s="20"/>
      <c r="Q3931" s="20"/>
      <c r="R3931" s="20"/>
      <c r="S3931" s="20"/>
      <c r="T3931" s="20"/>
      <c r="U3931" s="19"/>
    </row>
    <row r="3932" spans="1:21" ht="17">
      <c r="A3932" s="18" t="s">
        <v>278</v>
      </c>
      <c r="B3932" s="17" t="str">
        <f>"https://www.instagram.com/"&amp;A3932</f>
        <v>https://www.instagram.com/niaagness</v>
      </c>
      <c r="C3932" s="16">
        <v>45909</v>
      </c>
      <c r="D3932" s="15" t="s">
        <v>269</v>
      </c>
      <c r="E3932" s="11" t="str">
        <f ca="1">IF(AND(J3932&lt;&gt;"", O3932&lt;&gt;"", TODAY() &gt; O3932, N3932=""), "포스팅 지연",
IF(N3932&lt;&gt;"", "포스팅 완료",
IF(M3932=TRUE, "시술 완료",
IF(L3932=TRUE, "콘텐츠 가이드 전송",
IF(NOT(ISBLANK(J3932)), "예약 확정",
IF(I3932=TRUE, "구글폼 회신",
IF(H3932=TRUE, "구글폼 전송",
IF(G3932=TRUE, "거절",
IF(F3932=TRUE, "회신 수신",
"태핑 완료 회신대기")))))
))))</f>
        <v>태핑 완료 회신대기</v>
      </c>
      <c r="F3932" s="13" t="b">
        <v>0</v>
      </c>
      <c r="G3932" s="13" t="b">
        <v>0</v>
      </c>
      <c r="H3932" s="13" t="b">
        <v>0</v>
      </c>
      <c r="I3932" s="13" t="b">
        <f>IF(COUNTIF([1]!Form_Responses1[[#All],[Instagram account
(ex. idenel_official - Do not put "@")]], LOWER(A3932)) &gt; 0, TRUE, FALSE)</f>
        <v>0</v>
      </c>
      <c r="J3932" s="14"/>
      <c r="K3932" s="11"/>
      <c r="L3932" s="13" t="b">
        <v>0</v>
      </c>
      <c r="M3932" s="13" t="b">
        <v>0</v>
      </c>
      <c r="N3932" s="11"/>
      <c r="O3932" s="12" t="str">
        <f>IF(ISBLANK(Table1[[#This Row],[예약일(확정)]]),"",Table1[[#This Row],[예약일(확정)]]+7)</f>
        <v/>
      </c>
      <c r="P3932" s="11"/>
      <c r="Q3932" s="11"/>
      <c r="R3932" s="11"/>
      <c r="S3932" s="11"/>
      <c r="T3932" s="11"/>
      <c r="U3932" s="10"/>
    </row>
    <row r="3933" spans="1:21" ht="17">
      <c r="A3933" s="27" t="s">
        <v>277</v>
      </c>
      <c r="B3933" s="26" t="str">
        <f>"https://www.instagram.com/"&amp;A3933</f>
        <v>https://www.instagram.com/cxlipoppy_0o</v>
      </c>
      <c r="C3933" s="25">
        <v>45909</v>
      </c>
      <c r="D3933" s="24" t="s">
        <v>269</v>
      </c>
      <c r="E3933" s="20" t="str">
        <f ca="1">IF(AND(J3933&lt;&gt;"", O3933&lt;&gt;"", TODAY() &gt; O3933, N3933=""), "포스팅 지연",
IF(N3933&lt;&gt;"", "포스팅 완료",
IF(M3933=TRUE, "시술 완료",
IF(L3933=TRUE, "콘텐츠 가이드 전송",
IF(NOT(ISBLANK(J3933)), "예약 확정",
IF(I3933=TRUE, "구글폼 회신",
IF(H3933=TRUE, "구글폼 전송",
IF(G3933=TRUE, "거절",
IF(F3933=TRUE, "회신 수신",
"태핑 완료 회신대기")))))
))))</f>
        <v>태핑 완료 회신대기</v>
      </c>
      <c r="F3933" s="22" t="b">
        <v>0</v>
      </c>
      <c r="G3933" s="22" t="b">
        <v>0</v>
      </c>
      <c r="H3933" s="22" t="b">
        <v>0</v>
      </c>
      <c r="I3933" s="22" t="b">
        <f>IF(COUNTIF([1]!Form_Responses1[[#All],[Instagram account
(ex. idenel_official - Do not put "@")]], LOWER(A3933)) &gt; 0, TRUE, FALSE)</f>
        <v>0</v>
      </c>
      <c r="J3933" s="23"/>
      <c r="K3933" s="20"/>
      <c r="L3933" s="22" t="b">
        <v>0</v>
      </c>
      <c r="M3933" s="22" t="b">
        <v>0</v>
      </c>
      <c r="N3933" s="20"/>
      <c r="O3933" s="21" t="str">
        <f>IF(ISBLANK(Table1[[#This Row],[예약일(확정)]]),"",Table1[[#This Row],[예약일(확정)]]+7)</f>
        <v/>
      </c>
      <c r="P3933" s="20"/>
      <c r="Q3933" s="20"/>
      <c r="R3933" s="20"/>
      <c r="S3933" s="20"/>
      <c r="T3933" s="20"/>
      <c r="U3933" s="19"/>
    </row>
    <row r="3934" spans="1:21" ht="17">
      <c r="A3934" s="18" t="s">
        <v>276</v>
      </c>
      <c r="B3934" s="17" t="str">
        <f>"https://www.instagram.com/"&amp;A3934</f>
        <v>https://www.instagram.com/topppn</v>
      </c>
      <c r="C3934" s="16">
        <v>45909</v>
      </c>
      <c r="D3934" s="15" t="s">
        <v>269</v>
      </c>
      <c r="E3934" s="11" t="str">
        <f ca="1">IF(AND(J3934&lt;&gt;"", O3934&lt;&gt;"", TODAY() &gt; O3934, N3934=""), "포스팅 지연",
IF(N3934&lt;&gt;"", "포스팅 완료",
IF(M3934=TRUE, "시술 완료",
IF(L3934=TRUE, "콘텐츠 가이드 전송",
IF(NOT(ISBLANK(J3934)), "예약 확정",
IF(I3934=TRUE, "구글폼 회신",
IF(H3934=TRUE, "구글폼 전송",
IF(G3934=TRUE, "거절",
IF(F3934=TRUE, "회신 수신",
"태핑 완료 회신대기")))))
))))</f>
        <v>태핑 완료 회신대기</v>
      </c>
      <c r="F3934" s="13" t="b">
        <v>0</v>
      </c>
      <c r="G3934" s="13" t="b">
        <v>0</v>
      </c>
      <c r="H3934" s="13" t="b">
        <v>0</v>
      </c>
      <c r="I3934" s="13" t="b">
        <f>IF(COUNTIF([1]!Form_Responses1[[#All],[Instagram account
(ex. idenel_official - Do not put "@")]], LOWER(A3934)) &gt; 0, TRUE, FALSE)</f>
        <v>0</v>
      </c>
      <c r="J3934" s="14"/>
      <c r="K3934" s="11"/>
      <c r="L3934" s="13" t="b">
        <v>0</v>
      </c>
      <c r="M3934" s="13" t="b">
        <v>0</v>
      </c>
      <c r="N3934" s="11"/>
      <c r="O3934" s="12" t="str">
        <f>IF(ISBLANK(Table1[[#This Row],[예약일(확정)]]),"",Table1[[#This Row],[예약일(확정)]]+7)</f>
        <v/>
      </c>
      <c r="P3934" s="11"/>
      <c r="Q3934" s="11"/>
      <c r="R3934" s="11"/>
      <c r="S3934" s="11"/>
      <c r="T3934" s="11"/>
      <c r="U3934" s="10"/>
    </row>
    <row r="3935" spans="1:21" ht="17">
      <c r="A3935" s="27" t="s">
        <v>275</v>
      </c>
      <c r="B3935" s="26" t="str">
        <f>"https://www.instagram.com/"&amp;A3935</f>
        <v>https://www.instagram.com/vivi_vppv</v>
      </c>
      <c r="C3935" s="25">
        <v>45909</v>
      </c>
      <c r="D3935" s="24" t="s">
        <v>269</v>
      </c>
      <c r="E3935" s="20" t="str">
        <f ca="1">IF(AND(J3935&lt;&gt;"", O3935&lt;&gt;"", TODAY() &gt; O3935, N3935=""), "포스팅 지연",
IF(N3935&lt;&gt;"", "포스팅 완료",
IF(M3935=TRUE, "시술 완료",
IF(L3935=TRUE, "콘텐츠 가이드 전송",
IF(NOT(ISBLANK(J3935)), "예약 확정",
IF(I3935=TRUE, "구글폼 회신",
IF(H3935=TRUE, "구글폼 전송",
IF(G3935=TRUE, "거절",
IF(F3935=TRUE, "회신 수신",
"태핑 완료 회신대기")))))
))))</f>
        <v>태핑 완료 회신대기</v>
      </c>
      <c r="F3935" s="22" t="b">
        <v>0</v>
      </c>
      <c r="G3935" s="22" t="b">
        <v>0</v>
      </c>
      <c r="H3935" s="22" t="b">
        <v>0</v>
      </c>
      <c r="I3935" s="22" t="b">
        <f>IF(COUNTIF([1]!Form_Responses1[[#All],[Instagram account
(ex. idenel_official - Do not put "@")]], LOWER(A3935)) &gt; 0, TRUE, FALSE)</f>
        <v>0</v>
      </c>
      <c r="J3935" s="23"/>
      <c r="K3935" s="20"/>
      <c r="L3935" s="22" t="b">
        <v>0</v>
      </c>
      <c r="M3935" s="22" t="b">
        <v>0</v>
      </c>
      <c r="N3935" s="20"/>
      <c r="O3935" s="21" t="str">
        <f>IF(ISBLANK(Table1[[#This Row],[예약일(확정)]]),"",Table1[[#This Row],[예약일(확정)]]+7)</f>
        <v/>
      </c>
      <c r="P3935" s="20"/>
      <c r="Q3935" s="20"/>
      <c r="R3935" s="20"/>
      <c r="S3935" s="20"/>
      <c r="T3935" s="20"/>
      <c r="U3935" s="19"/>
    </row>
    <row r="3936" spans="1:21" ht="17">
      <c r="A3936" s="18" t="s">
        <v>274</v>
      </c>
      <c r="B3936" s="17" t="str">
        <f>"https://www.instagram.com/"&amp;A3936</f>
        <v>https://www.instagram.com/vionns_vlog</v>
      </c>
      <c r="C3936" s="16">
        <v>45909</v>
      </c>
      <c r="D3936" s="15" t="s">
        <v>269</v>
      </c>
      <c r="E3936" s="11" t="str">
        <f ca="1">IF(AND(J3936&lt;&gt;"", O3936&lt;&gt;"", TODAY() &gt; O3936, N3936=""), "포스팅 지연",
IF(N3936&lt;&gt;"", "포스팅 완료",
IF(M3936=TRUE, "시술 완료",
IF(L3936=TRUE, "콘텐츠 가이드 전송",
IF(NOT(ISBLANK(J3936)), "예약 확정",
IF(I3936=TRUE, "구글폼 회신",
IF(H3936=TRUE, "구글폼 전송",
IF(G3936=TRUE, "거절",
IF(F3936=TRUE, "회신 수신",
"태핑 완료 회신대기")))))
))))</f>
        <v>태핑 완료 회신대기</v>
      </c>
      <c r="F3936" s="13" t="b">
        <v>0</v>
      </c>
      <c r="G3936" s="13" t="b">
        <v>0</v>
      </c>
      <c r="H3936" s="13" t="b">
        <v>0</v>
      </c>
      <c r="I3936" s="13" t="b">
        <f>IF(COUNTIF([1]!Form_Responses1[[#All],[Instagram account
(ex. idenel_official - Do not put "@")]], LOWER(A3936)) &gt; 0, TRUE, FALSE)</f>
        <v>0</v>
      </c>
      <c r="J3936" s="14"/>
      <c r="K3936" s="11"/>
      <c r="L3936" s="13" t="b">
        <v>0</v>
      </c>
      <c r="M3936" s="13" t="b">
        <v>0</v>
      </c>
      <c r="N3936" s="11"/>
      <c r="O3936" s="12" t="str">
        <f>IF(ISBLANK(Table1[[#This Row],[예약일(확정)]]),"",Table1[[#This Row],[예약일(확정)]]+7)</f>
        <v/>
      </c>
      <c r="P3936" s="11"/>
      <c r="Q3936" s="11"/>
      <c r="R3936" s="11"/>
      <c r="S3936" s="11"/>
      <c r="T3936" s="11"/>
      <c r="U3936" s="10"/>
    </row>
    <row r="3937" spans="1:21" ht="17">
      <c r="A3937" s="27" t="s">
        <v>273</v>
      </c>
      <c r="B3937" s="26" t="str">
        <f>"https://www.instagram.com/"&amp;A3937</f>
        <v>https://www.instagram.com/drunkface</v>
      </c>
      <c r="C3937" s="25">
        <v>45909</v>
      </c>
      <c r="D3937" s="24" t="s">
        <v>269</v>
      </c>
      <c r="E3937" s="20" t="str">
        <f ca="1">IF(AND(J3937&lt;&gt;"", O3937&lt;&gt;"", TODAY() &gt; O3937, N3937=""), "포스팅 지연",
IF(N3937&lt;&gt;"", "포스팅 완료",
IF(M3937=TRUE, "시술 완료",
IF(L3937=TRUE, "콘텐츠 가이드 전송",
IF(NOT(ISBLANK(J3937)), "예약 확정",
IF(I3937=TRUE, "구글폼 회신",
IF(H3937=TRUE, "구글폼 전송",
IF(G3937=TRUE, "거절",
IF(F3937=TRUE, "회신 수신",
"태핑 완료 회신대기")))))
))))</f>
        <v>태핑 완료 회신대기</v>
      </c>
      <c r="F3937" s="22" t="b">
        <v>0</v>
      </c>
      <c r="G3937" s="22" t="b">
        <v>0</v>
      </c>
      <c r="H3937" s="22" t="b">
        <v>0</v>
      </c>
      <c r="I3937" s="22" t="b">
        <f>IF(COUNTIF([1]!Form_Responses1[[#All],[Instagram account
(ex. idenel_official - Do not put "@")]], LOWER(A3937)) &gt; 0, TRUE, FALSE)</f>
        <v>0</v>
      </c>
      <c r="J3937" s="23"/>
      <c r="K3937" s="20"/>
      <c r="L3937" s="22" t="b">
        <v>0</v>
      </c>
      <c r="M3937" s="22" t="b">
        <v>0</v>
      </c>
      <c r="N3937" s="20"/>
      <c r="O3937" s="21" t="str">
        <f>IF(ISBLANK(Table1[[#This Row],[예약일(확정)]]),"",Table1[[#This Row],[예약일(확정)]]+7)</f>
        <v/>
      </c>
      <c r="P3937" s="20"/>
      <c r="Q3937" s="20"/>
      <c r="R3937" s="20"/>
      <c r="S3937" s="20"/>
      <c r="T3937" s="20"/>
      <c r="U3937" s="19"/>
    </row>
    <row r="3938" spans="1:21" ht="17">
      <c r="A3938" s="18" t="s">
        <v>272</v>
      </c>
      <c r="B3938" s="17" t="str">
        <f>"https://www.instagram.com/"&amp;A3938</f>
        <v>https://www.instagram.com/armws_ksd</v>
      </c>
      <c r="C3938" s="16">
        <v>45909</v>
      </c>
      <c r="D3938" s="15" t="s">
        <v>269</v>
      </c>
      <c r="E3938" s="11" t="str">
        <f ca="1">IF(AND(J3938&lt;&gt;"", O3938&lt;&gt;"", TODAY() &gt; O3938, N3938=""), "포스팅 지연",
IF(N3938&lt;&gt;"", "포스팅 완료",
IF(M3938=TRUE, "시술 완료",
IF(L3938=TRUE, "콘텐츠 가이드 전송",
IF(NOT(ISBLANK(J3938)), "예약 확정",
IF(I3938=TRUE, "구글폼 회신",
IF(H3938=TRUE, "구글폼 전송",
IF(G3938=TRUE, "거절",
IF(F3938=TRUE, "회신 수신",
"태핑 완료 회신대기")))))
))))</f>
        <v>태핑 완료 회신대기</v>
      </c>
      <c r="F3938" s="13" t="b">
        <v>0</v>
      </c>
      <c r="G3938" s="13" t="b">
        <v>0</v>
      </c>
      <c r="H3938" s="13" t="b">
        <v>0</v>
      </c>
      <c r="I3938" s="13" t="b">
        <f>IF(COUNTIF([1]!Form_Responses1[[#All],[Instagram account
(ex. idenel_official - Do not put "@")]], LOWER(A3938)) &gt; 0, TRUE, FALSE)</f>
        <v>0</v>
      </c>
      <c r="J3938" s="14"/>
      <c r="K3938" s="11"/>
      <c r="L3938" s="13" t="b">
        <v>0</v>
      </c>
      <c r="M3938" s="13" t="b">
        <v>0</v>
      </c>
      <c r="N3938" s="11"/>
      <c r="O3938" s="12" t="str">
        <f>IF(ISBLANK(Table1[[#This Row],[예약일(확정)]]),"",Table1[[#This Row],[예약일(확정)]]+7)</f>
        <v/>
      </c>
      <c r="P3938" s="11"/>
      <c r="Q3938" s="11"/>
      <c r="R3938" s="11"/>
      <c r="S3938" s="11"/>
      <c r="T3938" s="11"/>
      <c r="U3938" s="10"/>
    </row>
    <row r="3939" spans="1:21" ht="17">
      <c r="A3939" s="27" t="s">
        <v>271</v>
      </c>
      <c r="B3939" s="26" t="str">
        <f>"https://www.instagram.com/"&amp;A3939</f>
        <v>https://www.instagram.com/noonnita</v>
      </c>
      <c r="C3939" s="25">
        <v>45909</v>
      </c>
      <c r="D3939" s="24" t="s">
        <v>269</v>
      </c>
      <c r="E3939" s="20" t="str">
        <f ca="1">IF(AND(J3939&lt;&gt;"", O3939&lt;&gt;"", TODAY() &gt; O3939, N3939=""), "포스팅 지연",
IF(N3939&lt;&gt;"", "포스팅 완료",
IF(M3939=TRUE, "시술 완료",
IF(L3939=TRUE, "콘텐츠 가이드 전송",
IF(NOT(ISBLANK(J3939)), "예약 확정",
IF(I3939=TRUE, "구글폼 회신",
IF(H3939=TRUE, "구글폼 전송",
IF(G3939=TRUE, "거절",
IF(F3939=TRUE, "회신 수신",
"태핑 완료 회신대기")))))
))))</f>
        <v>태핑 완료 회신대기</v>
      </c>
      <c r="F3939" s="22" t="b">
        <v>0</v>
      </c>
      <c r="G3939" s="22" t="b">
        <v>0</v>
      </c>
      <c r="H3939" s="22" t="b">
        <v>0</v>
      </c>
      <c r="I3939" s="22" t="b">
        <f>IF(COUNTIF([1]!Form_Responses1[[#All],[Instagram account
(ex. idenel_official - Do not put "@")]], LOWER(A3939)) &gt; 0, TRUE, FALSE)</f>
        <v>0</v>
      </c>
      <c r="J3939" s="23"/>
      <c r="K3939" s="20"/>
      <c r="L3939" s="22" t="b">
        <v>0</v>
      </c>
      <c r="M3939" s="22" t="b">
        <v>0</v>
      </c>
      <c r="N3939" s="20"/>
      <c r="O3939" s="21" t="str">
        <f>IF(ISBLANK(Table1[[#This Row],[예약일(확정)]]),"",Table1[[#This Row],[예약일(확정)]]+7)</f>
        <v/>
      </c>
      <c r="P3939" s="20"/>
      <c r="Q3939" s="20"/>
      <c r="R3939" s="20"/>
      <c r="S3939" s="20"/>
      <c r="T3939" s="20"/>
      <c r="U3939" s="19"/>
    </row>
    <row r="3940" spans="1:21" ht="17">
      <c r="A3940" s="18" t="s">
        <v>270</v>
      </c>
      <c r="B3940" s="17" t="str">
        <f>"https://www.instagram.com/"&amp;A3940</f>
        <v>https://www.instagram.com/doodadledledle</v>
      </c>
      <c r="C3940" s="16">
        <v>45909</v>
      </c>
      <c r="D3940" s="15" t="s">
        <v>269</v>
      </c>
      <c r="E3940" s="11" t="str">
        <f ca="1">IF(AND(J3940&lt;&gt;"", O3940&lt;&gt;"", TODAY() &gt; O3940, N3940=""), "포스팅 지연",
IF(N3940&lt;&gt;"", "포스팅 완료",
IF(M3940=TRUE, "시술 완료",
IF(L3940=TRUE, "콘텐츠 가이드 전송",
IF(NOT(ISBLANK(J3940)), "예약 확정",
IF(I3940=TRUE, "구글폼 회신",
IF(H3940=TRUE, "구글폼 전송",
IF(G3940=TRUE, "거절",
IF(F3940=TRUE, "회신 수신",
"태핑 완료 회신대기")))))
))))</f>
        <v>태핑 완료 회신대기</v>
      </c>
      <c r="F3940" s="13" t="b">
        <v>0</v>
      </c>
      <c r="G3940" s="13" t="b">
        <v>0</v>
      </c>
      <c r="H3940" s="13" t="b">
        <v>0</v>
      </c>
      <c r="I3940" s="13" t="b">
        <f>IF(COUNTIF([1]!Form_Responses1[[#All],[Instagram account
(ex. idenel_official - Do not put "@")]], LOWER(A3940)) &gt; 0, TRUE, FALSE)</f>
        <v>0</v>
      </c>
      <c r="J3940" s="14"/>
      <c r="K3940" s="11"/>
      <c r="L3940" s="13" t="b">
        <v>0</v>
      </c>
      <c r="M3940" s="13" t="b">
        <v>0</v>
      </c>
      <c r="N3940" s="11"/>
      <c r="O3940" s="12" t="str">
        <f>IF(ISBLANK(Table1[[#This Row],[예약일(확정)]]),"",Table1[[#This Row],[예약일(확정)]]+7)</f>
        <v/>
      </c>
      <c r="P3940" s="11"/>
      <c r="Q3940" s="11"/>
      <c r="R3940" s="11"/>
      <c r="S3940" s="11"/>
      <c r="T3940" s="11"/>
      <c r="U3940" s="10"/>
    </row>
    <row r="3941" spans="1:21" ht="17">
      <c r="A3941" s="30" t="s">
        <v>268</v>
      </c>
      <c r="B3941" s="26" t="str">
        <f>"https://www.instagram.com/"&amp;A3941</f>
        <v>https://www.instagram.com/nastik.ba</v>
      </c>
      <c r="C3941" s="25">
        <v>45909</v>
      </c>
      <c r="D3941" s="24" t="s">
        <v>7</v>
      </c>
      <c r="E3941" s="20" t="str">
        <f ca="1">IF(AND(J3941&lt;&gt;"", O3941&lt;&gt;"", TODAY() &gt; O3941, N3941=""), "포스팅 지연",
IF(N3941&lt;&gt;"", "포스팅 완료",
IF(M3941=TRUE, "시술 완료",
IF(L3941=TRUE, "콘텐츠 가이드 전송",
IF(NOT(ISBLANK(J3941)), "예약 확정",
IF(I3941=TRUE, "구글폼 회신",
IF(H3941=TRUE, "구글폼 전송",
IF(G3941=TRUE, "거절",
IF(F3941=TRUE, "회신 수신",
"태핑 완료 회신대기")))))
))))</f>
        <v>회신 수신</v>
      </c>
      <c r="F3941" s="22" t="b">
        <v>1</v>
      </c>
      <c r="G3941" s="22" t="b">
        <v>0</v>
      </c>
      <c r="H3941" s="22" t="b">
        <v>0</v>
      </c>
      <c r="I3941" s="22" t="b">
        <f>IF(COUNTIF([1]!Form_Responses1[[#All],[Instagram account
(ex. idenel_official - Do not put "@")]], LOWER(A3941)) &gt; 0, TRUE, FALSE)</f>
        <v>0</v>
      </c>
      <c r="J3941" s="23"/>
      <c r="K3941" s="20"/>
      <c r="L3941" s="22" t="b">
        <v>0</v>
      </c>
      <c r="M3941" s="22" t="b">
        <v>0</v>
      </c>
      <c r="N3941" s="20"/>
      <c r="O3941" s="21" t="str">
        <f>IF(ISBLANK(Table1[[#This Row],[예약일(확정)]]),"",Table1[[#This Row],[예약일(확정)]]+7)</f>
        <v/>
      </c>
      <c r="P3941" s="20"/>
      <c r="Q3941" s="20"/>
      <c r="R3941" s="20"/>
      <c r="S3941" s="20"/>
      <c r="T3941" s="20"/>
      <c r="U3941" s="19"/>
    </row>
    <row r="3942" spans="1:21" ht="17">
      <c r="A3942" s="18" t="s">
        <v>267</v>
      </c>
      <c r="B3942" s="17" t="str">
        <f>"https://www.instagram.com/"&amp;A3942</f>
        <v>https://www.instagram.com/makeup_by_preeya</v>
      </c>
      <c r="C3942" s="16">
        <v>45909</v>
      </c>
      <c r="D3942" s="15" t="s">
        <v>7</v>
      </c>
      <c r="E3942" s="11" t="str">
        <f ca="1">IF(AND(J3942&lt;&gt;"", O3942&lt;&gt;"", TODAY() &gt; O3942, N3942=""), "포스팅 지연",
IF(N3942&lt;&gt;"", "포스팅 완료",
IF(M3942=TRUE, "시술 완료",
IF(L3942=TRUE, "콘텐츠 가이드 전송",
IF(NOT(ISBLANK(J3942)), "예약 확정",
IF(I3942=TRUE, "구글폼 회신",
IF(H3942=TRUE, "구글폼 전송",
IF(G3942=TRUE, "거절",
IF(F3942=TRUE, "회신 수신",
"태핑 완료 회신대기")))))
))))</f>
        <v>태핑 완료 회신대기</v>
      </c>
      <c r="F3942" s="13" t="b">
        <v>0</v>
      </c>
      <c r="G3942" s="13" t="b">
        <v>0</v>
      </c>
      <c r="H3942" s="13" t="b">
        <v>0</v>
      </c>
      <c r="I3942" s="13" t="b">
        <f>IF(COUNTIF([1]!Form_Responses1[[#All],[Instagram account
(ex. idenel_official - Do not put "@")]], LOWER(A3942)) &gt; 0, TRUE, FALSE)</f>
        <v>0</v>
      </c>
      <c r="J3942" s="14"/>
      <c r="K3942" s="11"/>
      <c r="L3942" s="13" t="b">
        <v>0</v>
      </c>
      <c r="M3942" s="13" t="b">
        <v>0</v>
      </c>
      <c r="N3942" s="11"/>
      <c r="O3942" s="12" t="str">
        <f>IF(ISBLANK(Table1[[#This Row],[예약일(확정)]]),"",Table1[[#This Row],[예약일(확정)]]+7)</f>
        <v/>
      </c>
      <c r="P3942" s="11"/>
      <c r="Q3942" s="11"/>
      <c r="R3942" s="11"/>
      <c r="S3942" s="11"/>
      <c r="T3942" s="11"/>
      <c r="U3942" s="10"/>
    </row>
    <row r="3943" spans="1:21" ht="17">
      <c r="A3943" s="27" t="s">
        <v>266</v>
      </c>
      <c r="B3943" s="26" t="str">
        <f>"https://www.instagram.com/"&amp;A3943</f>
        <v>https://www.instagram.com/anna_vivar</v>
      </c>
      <c r="C3943" s="25">
        <v>45909</v>
      </c>
      <c r="D3943" s="24" t="s">
        <v>7</v>
      </c>
      <c r="E3943" s="20" t="str">
        <f ca="1">IF(AND(J3943&lt;&gt;"", O3943&lt;&gt;"", TODAY() &gt; O3943, N3943=""), "포스팅 지연",
IF(N3943&lt;&gt;"", "포스팅 완료",
IF(M3943=TRUE, "시술 완료",
IF(L3943=TRUE, "콘텐츠 가이드 전송",
IF(NOT(ISBLANK(J3943)), "예약 확정",
IF(I3943=TRUE, "구글폼 회신",
IF(H3943=TRUE, "구글폼 전송",
IF(G3943=TRUE, "거절",
IF(F3943=TRUE, "회신 수신",
"태핑 완료 회신대기")))))
))))</f>
        <v>태핑 완료 회신대기</v>
      </c>
      <c r="F3943" s="22" t="b">
        <v>0</v>
      </c>
      <c r="G3943" s="22" t="b">
        <v>0</v>
      </c>
      <c r="H3943" s="22" t="b">
        <v>0</v>
      </c>
      <c r="I3943" s="22" t="b">
        <f>IF(COUNTIF([1]!Form_Responses1[[#All],[Instagram account
(ex. idenel_official - Do not put "@")]], LOWER(A3943)) &gt; 0, TRUE, FALSE)</f>
        <v>0</v>
      </c>
      <c r="J3943" s="23"/>
      <c r="K3943" s="20"/>
      <c r="L3943" s="22" t="b">
        <v>0</v>
      </c>
      <c r="M3943" s="22" t="b">
        <v>0</v>
      </c>
      <c r="N3943" s="20"/>
      <c r="O3943" s="21" t="str">
        <f>IF(ISBLANK(Table1[[#This Row],[예약일(확정)]]),"",Table1[[#This Row],[예약일(확정)]]+7)</f>
        <v/>
      </c>
      <c r="P3943" s="20"/>
      <c r="Q3943" s="20"/>
      <c r="R3943" s="20"/>
      <c r="S3943" s="20"/>
      <c r="T3943" s="20"/>
      <c r="U3943" s="19"/>
    </row>
    <row r="3944" spans="1:21" ht="17">
      <c r="A3944" s="18" t="s">
        <v>265</v>
      </c>
      <c r="B3944" s="17" t="str">
        <f>"https://www.instagram.com/"&amp;A3944</f>
        <v>https://www.instagram.com/deliaandreea2320</v>
      </c>
      <c r="C3944" s="16">
        <v>45909</v>
      </c>
      <c r="D3944" s="15" t="s">
        <v>7</v>
      </c>
      <c r="E3944" s="11" t="str">
        <f ca="1">IF(AND(J3944&lt;&gt;"", O3944&lt;&gt;"", TODAY() &gt; O3944, N3944=""), "포스팅 지연",
IF(N3944&lt;&gt;"", "포스팅 완료",
IF(M3944=TRUE, "시술 완료",
IF(L3944=TRUE, "콘텐츠 가이드 전송",
IF(NOT(ISBLANK(J3944)), "예약 확정",
IF(I3944=TRUE, "구글폼 회신",
IF(H3944=TRUE, "구글폼 전송",
IF(G3944=TRUE, "거절",
IF(F3944=TRUE, "회신 수신",
"태핑 완료 회신대기")))))
))))</f>
        <v>태핑 완료 회신대기</v>
      </c>
      <c r="F3944" s="13" t="b">
        <v>0</v>
      </c>
      <c r="G3944" s="13" t="b">
        <v>0</v>
      </c>
      <c r="H3944" s="13" t="b">
        <v>0</v>
      </c>
      <c r="I3944" s="13" t="b">
        <f>IF(COUNTIF([1]!Form_Responses1[[#All],[Instagram account
(ex. idenel_official - Do not put "@")]], LOWER(A3944)) &gt; 0, TRUE, FALSE)</f>
        <v>0</v>
      </c>
      <c r="J3944" s="14"/>
      <c r="K3944" s="11"/>
      <c r="L3944" s="13" t="b">
        <v>0</v>
      </c>
      <c r="M3944" s="13" t="b">
        <v>0</v>
      </c>
      <c r="N3944" s="11"/>
      <c r="O3944" s="12" t="str">
        <f>IF(ISBLANK(Table1[[#This Row],[예약일(확정)]]),"",Table1[[#This Row],[예약일(확정)]]+7)</f>
        <v/>
      </c>
      <c r="P3944" s="11"/>
      <c r="Q3944" s="11"/>
      <c r="R3944" s="11"/>
      <c r="S3944" s="11"/>
      <c r="T3944" s="11"/>
      <c r="U3944" s="10"/>
    </row>
    <row r="3945" spans="1:21" ht="17">
      <c r="A3945" s="27" t="s">
        <v>264</v>
      </c>
      <c r="B3945" s="26" t="str">
        <f>"https://www.instagram.com/"&amp;A3945</f>
        <v>https://www.instagram.com/lillynicols</v>
      </c>
      <c r="C3945" s="25">
        <v>45909</v>
      </c>
      <c r="D3945" s="24" t="s">
        <v>7</v>
      </c>
      <c r="E3945" s="20" t="str">
        <f ca="1">IF(AND(J3945&lt;&gt;"", O3945&lt;&gt;"", TODAY() &gt; O3945, N3945=""), "포스팅 지연",
IF(N3945&lt;&gt;"", "포스팅 완료",
IF(M3945=TRUE, "시술 완료",
IF(L3945=TRUE, "콘텐츠 가이드 전송",
IF(NOT(ISBLANK(J3945)), "예약 확정",
IF(I3945=TRUE, "구글폼 회신",
IF(H3945=TRUE, "구글폼 전송",
IF(G3945=TRUE, "거절",
IF(F3945=TRUE, "회신 수신",
"태핑 완료 회신대기")))))
))))</f>
        <v>태핑 완료 회신대기</v>
      </c>
      <c r="F3945" s="22" t="b">
        <v>0</v>
      </c>
      <c r="G3945" s="22" t="b">
        <v>0</v>
      </c>
      <c r="H3945" s="22" t="b">
        <v>0</v>
      </c>
      <c r="I3945" s="22" t="b">
        <f>IF(COUNTIF([1]!Form_Responses1[[#All],[Instagram account
(ex. idenel_official - Do not put "@")]], LOWER(A3945)) &gt; 0, TRUE, FALSE)</f>
        <v>0</v>
      </c>
      <c r="J3945" s="23"/>
      <c r="K3945" s="20"/>
      <c r="L3945" s="22" t="b">
        <v>0</v>
      </c>
      <c r="M3945" s="22" t="b">
        <v>0</v>
      </c>
      <c r="N3945" s="20"/>
      <c r="O3945" s="21" t="str">
        <f>IF(ISBLANK(Table1[[#This Row],[예약일(확정)]]),"",Table1[[#This Row],[예약일(확정)]]+7)</f>
        <v/>
      </c>
      <c r="P3945" s="20"/>
      <c r="Q3945" s="20"/>
      <c r="R3945" s="20"/>
      <c r="S3945" s="20"/>
      <c r="T3945" s="20"/>
      <c r="U3945" s="19"/>
    </row>
    <row r="3946" spans="1:21" ht="17">
      <c r="A3946" s="18" t="s">
        <v>263</v>
      </c>
      <c r="B3946" s="17" t="str">
        <f>"https://www.instagram.com/"&amp;A3946</f>
        <v>https://www.instagram.com/adam_n_aylon</v>
      </c>
      <c r="C3946" s="16">
        <v>45909</v>
      </c>
      <c r="D3946" s="15" t="s">
        <v>7</v>
      </c>
      <c r="E3946" s="11" t="str">
        <f ca="1">IF(AND(J3946&lt;&gt;"", O3946&lt;&gt;"", TODAY() &gt; O3946, N3946=""), "포스팅 지연",
IF(N3946&lt;&gt;"", "포스팅 완료",
IF(M3946=TRUE, "시술 완료",
IF(L3946=TRUE, "콘텐츠 가이드 전송",
IF(NOT(ISBLANK(J3946)), "예약 확정",
IF(I3946=TRUE, "구글폼 회신",
IF(H3946=TRUE, "구글폼 전송",
IF(G3946=TRUE, "거절",
IF(F3946=TRUE, "회신 수신",
"태핑 완료 회신대기")))))
))))</f>
        <v>태핑 완료 회신대기</v>
      </c>
      <c r="F3946" s="13" t="b">
        <v>0</v>
      </c>
      <c r="G3946" s="13" t="b">
        <v>0</v>
      </c>
      <c r="H3946" s="13" t="b">
        <v>0</v>
      </c>
      <c r="I3946" s="13" t="b">
        <f>IF(COUNTIF([1]!Form_Responses1[[#All],[Instagram account
(ex. idenel_official - Do not put "@")]], LOWER(A3946)) &gt; 0, TRUE, FALSE)</f>
        <v>0</v>
      </c>
      <c r="J3946" s="14"/>
      <c r="K3946" s="11"/>
      <c r="L3946" s="13" t="b">
        <v>0</v>
      </c>
      <c r="M3946" s="13" t="b">
        <v>0</v>
      </c>
      <c r="N3946" s="11"/>
      <c r="O3946" s="12" t="str">
        <f>IF(ISBLANK(Table1[[#This Row],[예약일(확정)]]),"",Table1[[#This Row],[예약일(확정)]]+7)</f>
        <v/>
      </c>
      <c r="P3946" s="11"/>
      <c r="Q3946" s="11"/>
      <c r="R3946" s="11"/>
      <c r="S3946" s="11"/>
      <c r="T3946" s="11"/>
      <c r="U3946" s="10"/>
    </row>
    <row r="3947" spans="1:21" ht="17">
      <c r="A3947" s="27" t="s">
        <v>262</v>
      </c>
      <c r="B3947" s="26" t="str">
        <f>"https://www.instagram.com/"&amp;A3947</f>
        <v>https://www.instagram.com/khasan___01</v>
      </c>
      <c r="C3947" s="25">
        <v>45909</v>
      </c>
      <c r="D3947" s="24" t="s">
        <v>7</v>
      </c>
      <c r="E3947" s="20" t="str">
        <f ca="1">IF(AND(J3947&lt;&gt;"", O3947&lt;&gt;"", TODAY() &gt; O3947, N3947=""), "포스팅 지연",
IF(N3947&lt;&gt;"", "포스팅 완료",
IF(M3947=TRUE, "시술 완료",
IF(L3947=TRUE, "콘텐츠 가이드 전송",
IF(NOT(ISBLANK(J3947)), "예약 확정",
IF(I3947=TRUE, "구글폼 회신",
IF(H3947=TRUE, "구글폼 전송",
IF(G3947=TRUE, "거절",
IF(F3947=TRUE, "회신 수신",
"태핑 완료 회신대기")))))
))))</f>
        <v>구글폼 전송</v>
      </c>
      <c r="F3947" s="22" t="b">
        <v>1</v>
      </c>
      <c r="G3947" s="22" t="b">
        <v>0</v>
      </c>
      <c r="H3947" s="22" t="b">
        <v>1</v>
      </c>
      <c r="I3947" s="22" t="b">
        <f>IF(COUNTIF([1]!Form_Responses1[[#All],[Instagram account
(ex. idenel_official - Do not put "@")]], LOWER(A3947)) &gt; 0, TRUE, FALSE)</f>
        <v>0</v>
      </c>
      <c r="J3947" s="23"/>
      <c r="K3947" s="20"/>
      <c r="L3947" s="22" t="b">
        <v>0</v>
      </c>
      <c r="M3947" s="22" t="b">
        <v>0</v>
      </c>
      <c r="N3947" s="20"/>
      <c r="O3947" s="21" t="str">
        <f>IF(ISBLANK(Table1[[#This Row],[예약일(확정)]]),"",Table1[[#This Row],[예약일(확정)]]+7)</f>
        <v/>
      </c>
      <c r="P3947" s="20"/>
      <c r="Q3947" s="20"/>
      <c r="R3947" s="20"/>
      <c r="S3947" s="20"/>
      <c r="T3947" s="20"/>
      <c r="U3947" s="19"/>
    </row>
    <row r="3948" spans="1:21" ht="17">
      <c r="A3948" s="18" t="s">
        <v>261</v>
      </c>
      <c r="B3948" s="17" t="str">
        <f>"https://www.instagram.com/"&amp;A3948</f>
        <v>https://www.instagram.com/margkimmm</v>
      </c>
      <c r="C3948" s="16">
        <v>45909</v>
      </c>
      <c r="D3948" s="15" t="s">
        <v>7</v>
      </c>
      <c r="E3948" s="11" t="str">
        <f ca="1">IF(AND(J3948&lt;&gt;"", O3948&lt;&gt;"", TODAY() &gt; O3948, N3948=""), "포스팅 지연",
IF(N3948&lt;&gt;"", "포스팅 완료",
IF(M3948=TRUE, "시술 완료",
IF(L3948=TRUE, "콘텐츠 가이드 전송",
IF(NOT(ISBLANK(J3948)), "예약 확정",
IF(I3948=TRUE, "구글폼 회신",
IF(H3948=TRUE, "구글폼 전송",
IF(G3948=TRUE, "거절",
IF(F3948=TRUE, "회신 수신",
"태핑 완료 회신대기")))))
))))</f>
        <v>태핑 완료 회신대기</v>
      </c>
      <c r="F3948" s="13" t="b">
        <v>0</v>
      </c>
      <c r="G3948" s="13" t="b">
        <v>0</v>
      </c>
      <c r="H3948" s="13" t="b">
        <v>0</v>
      </c>
      <c r="I3948" s="13" t="b">
        <f>IF(COUNTIF([1]!Form_Responses1[[#All],[Instagram account
(ex. idenel_official - Do not put "@")]], LOWER(A3948)) &gt; 0, TRUE, FALSE)</f>
        <v>0</v>
      </c>
      <c r="J3948" s="14"/>
      <c r="K3948" s="11"/>
      <c r="L3948" s="13" t="b">
        <v>0</v>
      </c>
      <c r="M3948" s="13" t="b">
        <v>0</v>
      </c>
      <c r="N3948" s="11"/>
      <c r="O3948" s="12" t="str">
        <f>IF(ISBLANK(Table1[[#This Row],[예약일(확정)]]),"",Table1[[#This Row],[예약일(확정)]]+7)</f>
        <v/>
      </c>
      <c r="P3948" s="11"/>
      <c r="Q3948" s="11"/>
      <c r="R3948" s="11"/>
      <c r="S3948" s="11"/>
      <c r="T3948" s="11"/>
      <c r="U3948" s="10"/>
    </row>
    <row r="3949" spans="1:21" ht="17">
      <c r="A3949" s="27" t="s">
        <v>260</v>
      </c>
      <c r="B3949" s="26" t="str">
        <f>"https://www.instagram.com/"&amp;A3949</f>
        <v>https://www.instagram.com/ry7nn_</v>
      </c>
      <c r="C3949" s="25">
        <v>45909</v>
      </c>
      <c r="D3949" s="24" t="s">
        <v>7</v>
      </c>
      <c r="E3949" s="20" t="str">
        <f ca="1">IF(AND(J3949&lt;&gt;"", O3949&lt;&gt;"", TODAY() &gt; O3949, N3949=""), "포스팅 지연",
IF(N3949&lt;&gt;"", "포스팅 완료",
IF(M3949=TRUE, "시술 완료",
IF(L3949=TRUE, "콘텐츠 가이드 전송",
IF(NOT(ISBLANK(J3949)), "예약 확정",
IF(I3949=TRUE, "구글폼 회신",
IF(H3949=TRUE, "구글폼 전송",
IF(G3949=TRUE, "거절",
IF(F3949=TRUE, "회신 수신",
"태핑 완료 회신대기")))))
))))</f>
        <v>회신 수신</v>
      </c>
      <c r="F3949" s="22" t="b">
        <v>1</v>
      </c>
      <c r="G3949" s="22" t="b">
        <v>0</v>
      </c>
      <c r="H3949" s="22" t="b">
        <v>0</v>
      </c>
      <c r="I3949" s="22" t="b">
        <f>IF(COUNTIF([1]!Form_Responses1[[#All],[Instagram account
(ex. idenel_official - Do not put "@")]], LOWER(A3949)) &gt; 0, TRUE, FALSE)</f>
        <v>0</v>
      </c>
      <c r="J3949" s="23"/>
      <c r="K3949" s="20"/>
      <c r="L3949" s="22" t="b">
        <v>0</v>
      </c>
      <c r="M3949" s="22" t="b">
        <v>0</v>
      </c>
      <c r="N3949" s="20"/>
      <c r="O3949" s="21" t="str">
        <f>IF(ISBLANK(Table1[[#This Row],[예약일(확정)]]),"",Table1[[#This Row],[예약일(확정)]]+7)</f>
        <v/>
      </c>
      <c r="P3949" s="20"/>
      <c r="Q3949" s="20"/>
      <c r="R3949" s="20"/>
      <c r="S3949" s="20"/>
      <c r="T3949" s="20"/>
      <c r="U3949" s="19"/>
    </row>
    <row r="3950" spans="1:21" ht="17">
      <c r="A3950" s="18" t="s">
        <v>259</v>
      </c>
      <c r="B3950" s="17" t="str">
        <f>"https://www.instagram.com/"&amp;A3950</f>
        <v>https://www.instagram.com/stuffs.unlmtd</v>
      </c>
      <c r="C3950" s="16">
        <v>45909</v>
      </c>
      <c r="D3950" s="15" t="s">
        <v>7</v>
      </c>
      <c r="E3950" s="11" t="str">
        <f ca="1">IF(AND(J3950&lt;&gt;"", O3950&lt;&gt;"", TODAY() &gt; O3950, N3950=""), "포스팅 지연",
IF(N3950&lt;&gt;"", "포스팅 완료",
IF(M3950=TRUE, "시술 완료",
IF(L3950=TRUE, "콘텐츠 가이드 전송",
IF(NOT(ISBLANK(J3950)), "예약 확정",
IF(I3950=TRUE, "구글폼 회신",
IF(H3950=TRUE, "구글폼 전송",
IF(G3950=TRUE, "거절",
IF(F3950=TRUE, "회신 수신",
"태핑 완료 회신대기")))))
))))</f>
        <v>태핑 완료 회신대기</v>
      </c>
      <c r="F3950" s="13" t="b">
        <v>0</v>
      </c>
      <c r="G3950" s="13" t="b">
        <v>0</v>
      </c>
      <c r="H3950" s="13" t="b">
        <v>0</v>
      </c>
      <c r="I3950" s="13" t="b">
        <f>IF(COUNTIF([1]!Form_Responses1[[#All],[Instagram account
(ex. idenel_official - Do not put "@")]], LOWER(A3950)) &gt; 0, TRUE, FALSE)</f>
        <v>0</v>
      </c>
      <c r="J3950" s="14"/>
      <c r="K3950" s="11"/>
      <c r="L3950" s="13" t="b">
        <v>0</v>
      </c>
      <c r="M3950" s="13" t="b">
        <v>0</v>
      </c>
      <c r="N3950" s="11"/>
      <c r="O3950" s="12" t="str">
        <f>IF(ISBLANK(Table1[[#This Row],[예약일(확정)]]),"",Table1[[#This Row],[예약일(확정)]]+7)</f>
        <v/>
      </c>
      <c r="P3950" s="11"/>
      <c r="Q3950" s="11"/>
      <c r="R3950" s="11"/>
      <c r="S3950" s="11"/>
      <c r="T3950" s="11"/>
      <c r="U3950" s="10"/>
    </row>
    <row r="3951" spans="1:21" ht="17">
      <c r="A3951" s="27" t="s">
        <v>258</v>
      </c>
      <c r="B3951" s="26" t="str">
        <f>"https://www.instagram.com/"&amp;A3951</f>
        <v>https://www.instagram.com/aphangvanvan</v>
      </c>
      <c r="C3951" s="25">
        <v>45909</v>
      </c>
      <c r="D3951" s="24" t="s">
        <v>7</v>
      </c>
      <c r="E3951" s="20" t="str">
        <f ca="1">IF(AND(J3951&lt;&gt;"", O3951&lt;&gt;"", TODAY() &gt; O3951, N3951=""), "포스팅 지연",
IF(N3951&lt;&gt;"", "포스팅 완료",
IF(M3951=TRUE, "시술 완료",
IF(L3951=TRUE, "콘텐츠 가이드 전송",
IF(NOT(ISBLANK(J3951)), "예약 확정",
IF(I3951=TRUE, "구글폼 회신",
IF(H3951=TRUE, "구글폼 전송",
IF(G3951=TRUE, "거절",
IF(F3951=TRUE, "회신 수신",
"태핑 완료 회신대기")))))
))))</f>
        <v>태핑 완료 회신대기</v>
      </c>
      <c r="F3951" s="22" t="b">
        <v>0</v>
      </c>
      <c r="G3951" s="22" t="b">
        <v>0</v>
      </c>
      <c r="H3951" s="22" t="b">
        <v>0</v>
      </c>
      <c r="I3951" s="22" t="b">
        <f>IF(COUNTIF([1]!Form_Responses1[[#All],[Instagram account
(ex. idenel_official - Do not put "@")]], LOWER(A3951)) &gt; 0, TRUE, FALSE)</f>
        <v>0</v>
      </c>
      <c r="J3951" s="23"/>
      <c r="K3951" s="20"/>
      <c r="L3951" s="22" t="b">
        <v>0</v>
      </c>
      <c r="M3951" s="22" t="b">
        <v>0</v>
      </c>
      <c r="N3951" s="20"/>
      <c r="O3951" s="21" t="str">
        <f>IF(ISBLANK(Table1[[#This Row],[예약일(확정)]]),"",Table1[[#This Row],[예약일(확정)]]+7)</f>
        <v/>
      </c>
      <c r="P3951" s="20"/>
      <c r="Q3951" s="20"/>
      <c r="R3951" s="20"/>
      <c r="S3951" s="20"/>
      <c r="T3951" s="20"/>
      <c r="U3951" s="19"/>
    </row>
    <row r="3952" spans="1:21" ht="17">
      <c r="A3952" s="18" t="s">
        <v>257</v>
      </c>
      <c r="B3952" s="17" t="str">
        <f>"https://www.instagram.com/"&amp;A3952</f>
        <v>https://www.instagram.com/brianna.melaniee</v>
      </c>
      <c r="C3952" s="16">
        <v>45909</v>
      </c>
      <c r="D3952" s="15" t="s">
        <v>7</v>
      </c>
      <c r="E3952" s="11" t="str">
        <f ca="1">IF(AND(J3952&lt;&gt;"", O3952&lt;&gt;"", TODAY() &gt; O3952, N3952=""), "포스팅 지연",
IF(N3952&lt;&gt;"", "포스팅 완료",
IF(M3952=TRUE, "시술 완료",
IF(L3952=TRUE, "콘텐츠 가이드 전송",
IF(NOT(ISBLANK(J3952)), "예약 확정",
IF(I3952=TRUE, "구글폼 회신",
IF(H3952=TRUE, "구글폼 전송",
IF(G3952=TRUE, "거절",
IF(F3952=TRUE, "회신 수신",
"태핑 완료 회신대기")))))
))))</f>
        <v>태핑 완료 회신대기</v>
      </c>
      <c r="F3952" s="13" t="b">
        <v>0</v>
      </c>
      <c r="G3952" s="13" t="b">
        <v>0</v>
      </c>
      <c r="H3952" s="13" t="b">
        <v>0</v>
      </c>
      <c r="I3952" s="13" t="b">
        <f>IF(COUNTIF([1]!Form_Responses1[[#All],[Instagram account
(ex. idenel_official - Do not put "@")]], LOWER(A3952)) &gt; 0, TRUE, FALSE)</f>
        <v>0</v>
      </c>
      <c r="J3952" s="14"/>
      <c r="K3952" s="11"/>
      <c r="L3952" s="13" t="b">
        <v>0</v>
      </c>
      <c r="M3952" s="13" t="b">
        <v>0</v>
      </c>
      <c r="N3952" s="11"/>
      <c r="O3952" s="12" t="str">
        <f>IF(ISBLANK(Table1[[#This Row],[예약일(확정)]]),"",Table1[[#This Row],[예약일(확정)]]+7)</f>
        <v/>
      </c>
      <c r="P3952" s="11"/>
      <c r="Q3952" s="11"/>
      <c r="R3952" s="11"/>
      <c r="S3952" s="11"/>
      <c r="T3952" s="11"/>
      <c r="U3952" s="10"/>
    </row>
    <row r="3953" spans="1:21" ht="17">
      <c r="A3953" s="27" t="s">
        <v>256</v>
      </c>
      <c r="B3953" s="26" t="str">
        <f>"https://www.instagram.com/"&amp;A3953</f>
        <v>https://www.instagram.com/tatyarias</v>
      </c>
      <c r="C3953" s="25">
        <v>45909</v>
      </c>
      <c r="D3953" s="24" t="s">
        <v>7</v>
      </c>
      <c r="E3953" s="20" t="str">
        <f ca="1">IF(AND(J3953&lt;&gt;"", O3953&lt;&gt;"", TODAY() &gt; O3953, N3953=""), "포스팅 지연",
IF(N3953&lt;&gt;"", "포스팅 완료",
IF(M3953=TRUE, "시술 완료",
IF(L3953=TRUE, "콘텐츠 가이드 전송",
IF(NOT(ISBLANK(J3953)), "예약 확정",
IF(I3953=TRUE, "구글폼 회신",
IF(H3953=TRUE, "구글폼 전송",
IF(G3953=TRUE, "거절",
IF(F3953=TRUE, "회신 수신",
"태핑 완료 회신대기")))))
))))</f>
        <v>태핑 완료 회신대기</v>
      </c>
      <c r="F3953" s="22" t="b">
        <v>0</v>
      </c>
      <c r="G3953" s="22" t="b">
        <v>0</v>
      </c>
      <c r="H3953" s="22" t="b">
        <v>0</v>
      </c>
      <c r="I3953" s="22" t="b">
        <f>IF(COUNTIF([1]!Form_Responses1[[#All],[Instagram account
(ex. idenel_official - Do not put "@")]], LOWER(A3953)) &gt; 0, TRUE, FALSE)</f>
        <v>0</v>
      </c>
      <c r="J3953" s="23"/>
      <c r="K3953" s="20"/>
      <c r="L3953" s="22" t="b">
        <v>0</v>
      </c>
      <c r="M3953" s="22" t="b">
        <v>0</v>
      </c>
      <c r="N3953" s="20"/>
      <c r="O3953" s="21" t="str">
        <f>IF(ISBLANK(Table1[[#This Row],[예약일(확정)]]),"",Table1[[#This Row],[예약일(확정)]]+7)</f>
        <v/>
      </c>
      <c r="P3953" s="20"/>
      <c r="Q3953" s="20"/>
      <c r="R3953" s="20"/>
      <c r="S3953" s="20"/>
      <c r="T3953" s="20"/>
      <c r="U3953" s="19"/>
    </row>
    <row r="3954" spans="1:21" ht="17">
      <c r="A3954" s="18" t="s">
        <v>255</v>
      </c>
      <c r="B3954" s="17" t="str">
        <f>"https://www.instagram.com/"&amp;A3954</f>
        <v>https://www.instagram.com/arkac993</v>
      </c>
      <c r="C3954" s="16">
        <v>45909</v>
      </c>
      <c r="D3954" s="15" t="s">
        <v>7</v>
      </c>
      <c r="E3954" s="11" t="str">
        <f ca="1">IF(AND(J3954&lt;&gt;"", O3954&lt;&gt;"", TODAY() &gt; O3954, N3954=""), "포스팅 지연",
IF(N3954&lt;&gt;"", "포스팅 완료",
IF(M3954=TRUE, "시술 완료",
IF(L3954=TRUE, "콘텐츠 가이드 전송",
IF(NOT(ISBLANK(J3954)), "예약 확정",
IF(I3954=TRUE, "구글폼 회신",
IF(H3954=TRUE, "구글폼 전송",
IF(G3954=TRUE, "거절",
IF(F3954=TRUE, "회신 수신",
"태핑 완료 회신대기")))))
))))</f>
        <v>회신 수신</v>
      </c>
      <c r="F3954" s="13" t="b">
        <v>1</v>
      </c>
      <c r="G3954" s="13" t="b">
        <v>0</v>
      </c>
      <c r="H3954" s="13" t="b">
        <v>0</v>
      </c>
      <c r="I3954" s="13" t="b">
        <f>IF(COUNTIF([1]!Form_Responses1[[#All],[Instagram account
(ex. idenel_official - Do not put "@")]], LOWER(A3954)) &gt; 0, TRUE, FALSE)</f>
        <v>0</v>
      </c>
      <c r="J3954" s="14"/>
      <c r="K3954" s="11"/>
      <c r="L3954" s="13" t="b">
        <v>0</v>
      </c>
      <c r="M3954" s="13" t="b">
        <v>0</v>
      </c>
      <c r="N3954" s="11"/>
      <c r="O3954" s="12" t="str">
        <f>IF(ISBLANK(Table1[[#This Row],[예약일(확정)]]),"",Table1[[#This Row],[예약일(확정)]]+7)</f>
        <v/>
      </c>
      <c r="P3954" s="11"/>
      <c r="Q3954" s="11"/>
      <c r="R3954" s="11"/>
      <c r="S3954" s="11"/>
      <c r="T3954" s="11"/>
      <c r="U3954" s="10"/>
    </row>
    <row r="3955" spans="1:21" ht="17">
      <c r="A3955" s="27" t="s">
        <v>254</v>
      </c>
      <c r="B3955" s="26" t="str">
        <f>"https://www.instagram.com/"&amp;A3955</f>
        <v>https://www.instagram.com/thefoodieengineer_</v>
      </c>
      <c r="C3955" s="25">
        <v>45909</v>
      </c>
      <c r="D3955" s="24" t="s">
        <v>7</v>
      </c>
      <c r="E3955" s="20" t="str">
        <f ca="1">IF(AND(J3955&lt;&gt;"", O3955&lt;&gt;"", TODAY() &gt; O3955, N3955=""), "포스팅 지연",
IF(N3955&lt;&gt;"", "포스팅 완료",
IF(M3955=TRUE, "시술 완료",
IF(L3955=TRUE, "콘텐츠 가이드 전송",
IF(NOT(ISBLANK(J3955)), "예약 확정",
IF(I3955=TRUE, "구글폼 회신",
IF(H3955=TRUE, "구글폼 전송",
IF(G3955=TRUE, "거절",
IF(F3955=TRUE, "회신 수신",
"태핑 완료 회신대기")))))
))))</f>
        <v>회신 수신</v>
      </c>
      <c r="F3955" s="22" t="b">
        <v>1</v>
      </c>
      <c r="G3955" s="22" t="b">
        <v>0</v>
      </c>
      <c r="H3955" s="22" t="b">
        <v>0</v>
      </c>
      <c r="I3955" s="22" t="b">
        <f>IF(COUNTIF([1]!Form_Responses1[[#All],[Instagram account
(ex. idenel_official - Do not put "@")]], LOWER(A3955)) &gt; 0, TRUE, FALSE)</f>
        <v>0</v>
      </c>
      <c r="J3955" s="23"/>
      <c r="K3955" s="20"/>
      <c r="L3955" s="22" t="b">
        <v>0</v>
      </c>
      <c r="M3955" s="22" t="b">
        <v>0</v>
      </c>
      <c r="N3955" s="20"/>
      <c r="O3955" s="21" t="str">
        <f>IF(ISBLANK(Table1[[#This Row],[예약일(확정)]]),"",Table1[[#This Row],[예약일(확정)]]+7)</f>
        <v/>
      </c>
      <c r="P3955" s="20"/>
      <c r="Q3955" s="20"/>
      <c r="R3955" s="20"/>
      <c r="S3955" s="20"/>
      <c r="T3955" s="20"/>
      <c r="U3955" s="19"/>
    </row>
    <row r="3956" spans="1:21" ht="17">
      <c r="A3956" s="18" t="s">
        <v>253</v>
      </c>
      <c r="B3956" s="17" t="str">
        <f>"https://www.instagram.com/"&amp;A3956</f>
        <v>https://www.instagram.com/lianna_nigmatulina</v>
      </c>
      <c r="C3956" s="16">
        <v>45909</v>
      </c>
      <c r="D3956" s="15" t="s">
        <v>7</v>
      </c>
      <c r="E3956" s="11" t="str">
        <f ca="1">IF(AND(J3956&lt;&gt;"", O3956&lt;&gt;"", TODAY() &gt; O3956, N3956=""), "포스팅 지연",
IF(N3956&lt;&gt;"", "포스팅 완료",
IF(M3956=TRUE, "시술 완료",
IF(L3956=TRUE, "콘텐츠 가이드 전송",
IF(NOT(ISBLANK(J3956)), "예약 확정",
IF(I3956=TRUE, "구글폼 회신",
IF(H3956=TRUE, "구글폼 전송",
IF(G3956=TRUE, "거절",
IF(F3956=TRUE, "회신 수신",
"태핑 완료 회신대기")))))
))))</f>
        <v>태핑 완료 회신대기</v>
      </c>
      <c r="F3956" s="13" t="b">
        <v>0</v>
      </c>
      <c r="G3956" s="13" t="b">
        <v>0</v>
      </c>
      <c r="H3956" s="13" t="b">
        <v>0</v>
      </c>
      <c r="I3956" s="13" t="b">
        <f>IF(COUNTIF([1]!Form_Responses1[[#All],[Instagram account
(ex. idenel_official - Do not put "@")]], LOWER(A3956)) &gt; 0, TRUE, FALSE)</f>
        <v>0</v>
      </c>
      <c r="J3956" s="14"/>
      <c r="K3956" s="11"/>
      <c r="L3956" s="13" t="b">
        <v>0</v>
      </c>
      <c r="M3956" s="13" t="b">
        <v>0</v>
      </c>
      <c r="N3956" s="11"/>
      <c r="O3956" s="12" t="str">
        <f>IF(ISBLANK(Table1[[#This Row],[예약일(확정)]]),"",Table1[[#This Row],[예약일(확정)]]+7)</f>
        <v/>
      </c>
      <c r="P3956" s="11"/>
      <c r="Q3956" s="11"/>
      <c r="R3956" s="11"/>
      <c r="S3956" s="11"/>
      <c r="T3956" s="11"/>
      <c r="U3956" s="10"/>
    </row>
    <row r="3957" spans="1:21" ht="17">
      <c r="A3957" s="27" t="s">
        <v>252</v>
      </c>
      <c r="B3957" s="26" t="str">
        <f>"https://www.instagram.com/"&amp;A3957</f>
        <v>https://www.instagram.com/leeginau</v>
      </c>
      <c r="C3957" s="25">
        <v>45909</v>
      </c>
      <c r="D3957" s="24" t="s">
        <v>7</v>
      </c>
      <c r="E3957" s="20" t="str">
        <f ca="1">IF(AND(J3957&lt;&gt;"", O3957&lt;&gt;"", TODAY() &gt; O3957, N3957=""), "포스팅 지연",
IF(N3957&lt;&gt;"", "포스팅 완료",
IF(M3957=TRUE, "시술 완료",
IF(L3957=TRUE, "콘텐츠 가이드 전송",
IF(NOT(ISBLANK(J3957)), "예약 확정",
IF(I3957=TRUE, "구글폼 회신",
IF(H3957=TRUE, "구글폼 전송",
IF(G3957=TRUE, "거절",
IF(F3957=TRUE, "회신 수신",
"태핑 완료 회신대기")))))
))))</f>
        <v>태핑 완료 회신대기</v>
      </c>
      <c r="F3957" s="22" t="b">
        <v>0</v>
      </c>
      <c r="G3957" s="22" t="b">
        <v>0</v>
      </c>
      <c r="H3957" s="22" t="b">
        <v>0</v>
      </c>
      <c r="I3957" s="22" t="b">
        <f>IF(COUNTIF([1]!Form_Responses1[[#All],[Instagram account
(ex. idenel_official - Do not put "@")]], LOWER(A3957)) &gt; 0, TRUE, FALSE)</f>
        <v>0</v>
      </c>
      <c r="J3957" s="23"/>
      <c r="K3957" s="20"/>
      <c r="L3957" s="22" t="b">
        <v>0</v>
      </c>
      <c r="M3957" s="22" t="b">
        <v>0</v>
      </c>
      <c r="N3957" s="20"/>
      <c r="O3957" s="21" t="str">
        <f>IF(ISBLANK(Table1[[#This Row],[예약일(확정)]]),"",Table1[[#This Row],[예약일(확정)]]+7)</f>
        <v/>
      </c>
      <c r="P3957" s="20"/>
      <c r="Q3957" s="20"/>
      <c r="R3957" s="20"/>
      <c r="S3957" s="20"/>
      <c r="T3957" s="20"/>
      <c r="U3957" s="19"/>
    </row>
    <row r="3958" spans="1:21" ht="17">
      <c r="A3958" s="18" t="s">
        <v>251</v>
      </c>
      <c r="B3958" s="17" t="str">
        <f>"https://www.instagram.com/"&amp;A3958</f>
        <v>https://www.instagram.com/hongshaine</v>
      </c>
      <c r="C3958" s="16">
        <v>45909</v>
      </c>
      <c r="D3958" s="15" t="s">
        <v>7</v>
      </c>
      <c r="E3958" s="11" t="str">
        <f ca="1">IF(AND(J3958&lt;&gt;"", O3958&lt;&gt;"", TODAY() &gt; O3958, N3958=""), "포스팅 지연",
IF(N3958&lt;&gt;"", "포스팅 완료",
IF(M3958=TRUE, "시술 완료",
IF(L3958=TRUE, "콘텐츠 가이드 전송",
IF(NOT(ISBLANK(J3958)), "예약 확정",
IF(I3958=TRUE, "구글폼 회신",
IF(H3958=TRUE, "구글폼 전송",
IF(G3958=TRUE, "거절",
IF(F3958=TRUE, "회신 수신",
"태핑 완료 회신대기")))))
))))</f>
        <v>태핑 완료 회신대기</v>
      </c>
      <c r="F3958" s="13" t="b">
        <v>0</v>
      </c>
      <c r="G3958" s="13" t="b">
        <v>0</v>
      </c>
      <c r="H3958" s="13" t="b">
        <v>0</v>
      </c>
      <c r="I3958" s="13" t="b">
        <f>IF(COUNTIF([1]!Form_Responses1[[#All],[Instagram account
(ex. idenel_official - Do not put "@")]], LOWER(A3958)) &gt; 0, TRUE, FALSE)</f>
        <v>0</v>
      </c>
      <c r="J3958" s="14"/>
      <c r="K3958" s="11"/>
      <c r="L3958" s="13" t="b">
        <v>0</v>
      </c>
      <c r="M3958" s="13" t="b">
        <v>0</v>
      </c>
      <c r="N3958" s="11"/>
      <c r="O3958" s="12" t="str">
        <f>IF(ISBLANK(Table1[[#This Row],[예약일(확정)]]),"",Table1[[#This Row],[예약일(확정)]]+7)</f>
        <v/>
      </c>
      <c r="P3958" s="11"/>
      <c r="Q3958" s="11"/>
      <c r="R3958" s="11"/>
      <c r="S3958" s="11"/>
      <c r="T3958" s="11"/>
      <c r="U3958" s="10"/>
    </row>
    <row r="3959" spans="1:21" ht="17">
      <c r="A3959" s="27" t="s">
        <v>250</v>
      </c>
      <c r="B3959" s="26" t="str">
        <f>"https://www.instagram.com/"&amp;A3959</f>
        <v>https://www.instagram.com/muhammad_amjad_pkkr</v>
      </c>
      <c r="C3959" s="25">
        <v>45909</v>
      </c>
      <c r="D3959" s="24" t="s">
        <v>7</v>
      </c>
      <c r="E3959" s="20" t="str">
        <f ca="1">IF(AND(J3959&lt;&gt;"", O3959&lt;&gt;"", TODAY() &gt; O3959, N3959=""), "포스팅 지연",
IF(N3959&lt;&gt;"", "포스팅 완료",
IF(M3959=TRUE, "시술 완료",
IF(L3959=TRUE, "콘텐츠 가이드 전송",
IF(NOT(ISBLANK(J3959)), "예약 확정",
IF(I3959=TRUE, "구글폼 회신",
IF(H3959=TRUE, "구글폼 전송",
IF(G3959=TRUE, "거절",
IF(F3959=TRUE, "회신 수신",
"태핑 완료 회신대기")))))
))))</f>
        <v>회신 수신</v>
      </c>
      <c r="F3959" s="22" t="b">
        <v>1</v>
      </c>
      <c r="G3959" s="22" t="b">
        <v>0</v>
      </c>
      <c r="H3959" s="22" t="b">
        <v>0</v>
      </c>
      <c r="I3959" s="22" t="b">
        <f>IF(COUNTIF([1]!Form_Responses1[[#All],[Instagram account
(ex. idenel_official - Do not put "@")]], LOWER(A3959)) &gt; 0, TRUE, FALSE)</f>
        <v>0</v>
      </c>
      <c r="J3959" s="23"/>
      <c r="K3959" s="20"/>
      <c r="L3959" s="22" t="b">
        <v>0</v>
      </c>
      <c r="M3959" s="22" t="b">
        <v>0</v>
      </c>
      <c r="N3959" s="20"/>
      <c r="O3959" s="21" t="str">
        <f>IF(ISBLANK(Table1[[#This Row],[예약일(확정)]]),"",Table1[[#This Row],[예약일(확정)]]+7)</f>
        <v/>
      </c>
      <c r="P3959" s="20"/>
      <c r="Q3959" s="20"/>
      <c r="R3959" s="20"/>
      <c r="S3959" s="20"/>
      <c r="T3959" s="20"/>
      <c r="U3959" s="19"/>
    </row>
    <row r="3960" spans="1:21" ht="17">
      <c r="A3960" s="18" t="s">
        <v>249</v>
      </c>
      <c r="B3960" s="17" t="str">
        <f>"https://www.instagram.com/"&amp;A3960</f>
        <v>https://www.instagram.com/j_erkezhan</v>
      </c>
      <c r="C3960" s="16">
        <v>45909</v>
      </c>
      <c r="D3960" s="15" t="s">
        <v>7</v>
      </c>
      <c r="E3960" s="11" t="str">
        <f ca="1">IF(AND(J3960&lt;&gt;"", O3960&lt;&gt;"", TODAY() &gt; O3960, N3960=""), "포스팅 지연",
IF(N3960&lt;&gt;"", "포스팅 완료",
IF(M3960=TRUE, "시술 완료",
IF(L3960=TRUE, "콘텐츠 가이드 전송",
IF(NOT(ISBLANK(J3960)), "예약 확정",
IF(I3960=TRUE, "구글폼 회신",
IF(H3960=TRUE, "구글폼 전송",
IF(G3960=TRUE, "거절",
IF(F3960=TRUE, "회신 수신",
"태핑 완료 회신대기")))))
))))</f>
        <v>태핑 완료 회신대기</v>
      </c>
      <c r="F3960" s="13" t="b">
        <v>0</v>
      </c>
      <c r="G3960" s="13" t="b">
        <v>0</v>
      </c>
      <c r="H3960" s="13" t="b">
        <v>0</v>
      </c>
      <c r="I3960" s="13" t="b">
        <f>IF(COUNTIF([1]!Form_Responses1[[#All],[Instagram account
(ex. idenel_official - Do not put "@")]], LOWER(A3960)) &gt; 0, TRUE, FALSE)</f>
        <v>0</v>
      </c>
      <c r="J3960" s="14"/>
      <c r="K3960" s="11"/>
      <c r="L3960" s="13" t="b">
        <v>0</v>
      </c>
      <c r="M3960" s="13" t="b">
        <v>0</v>
      </c>
      <c r="N3960" s="11"/>
      <c r="O3960" s="12" t="str">
        <f>IF(ISBLANK(Table1[[#This Row],[예약일(확정)]]),"",Table1[[#This Row],[예약일(확정)]]+7)</f>
        <v/>
      </c>
      <c r="P3960" s="11"/>
      <c r="Q3960" s="11"/>
      <c r="R3960" s="11"/>
      <c r="S3960" s="11"/>
      <c r="T3960" s="11"/>
      <c r="U3960" s="10"/>
    </row>
    <row r="3961" spans="1:21" ht="17">
      <c r="A3961" s="27" t="s">
        <v>248</v>
      </c>
      <c r="B3961" s="26" t="str">
        <f>"https://www.instagram.com/"&amp;A3961</f>
        <v>https://www.instagram.com/yana.vnk</v>
      </c>
      <c r="C3961" s="25">
        <v>45909</v>
      </c>
      <c r="D3961" s="24" t="s">
        <v>7</v>
      </c>
      <c r="E3961" s="20" t="str">
        <f ca="1">IF(AND(J3961&lt;&gt;"", O3961&lt;&gt;"", TODAY() &gt; O3961, N3961=""), "포스팅 지연",
IF(N3961&lt;&gt;"", "포스팅 완료",
IF(M3961=TRUE, "시술 완료",
IF(L3961=TRUE, "콘텐츠 가이드 전송",
IF(NOT(ISBLANK(J3961)), "예약 확정",
IF(I3961=TRUE, "구글폼 회신",
IF(H3961=TRUE, "구글폼 전송",
IF(G3961=TRUE, "거절",
IF(F3961=TRUE, "회신 수신",
"태핑 완료 회신대기")))))
))))</f>
        <v>태핑 완료 회신대기</v>
      </c>
      <c r="F3961" s="22" t="b">
        <v>0</v>
      </c>
      <c r="G3961" s="22" t="b">
        <v>0</v>
      </c>
      <c r="H3961" s="22" t="b">
        <v>0</v>
      </c>
      <c r="I3961" s="22" t="b">
        <f>IF(COUNTIF([1]!Form_Responses1[[#All],[Instagram account
(ex. idenel_official - Do not put "@")]], LOWER(A3961)) &gt; 0, TRUE, FALSE)</f>
        <v>0</v>
      </c>
      <c r="J3961" s="23"/>
      <c r="K3961" s="20"/>
      <c r="L3961" s="22" t="b">
        <v>0</v>
      </c>
      <c r="M3961" s="22" t="b">
        <v>0</v>
      </c>
      <c r="N3961" s="20"/>
      <c r="O3961" s="21" t="str">
        <f>IF(ISBLANK(Table1[[#This Row],[예약일(확정)]]),"",Table1[[#This Row],[예약일(확정)]]+7)</f>
        <v/>
      </c>
      <c r="P3961" s="20"/>
      <c r="Q3961" s="20"/>
      <c r="R3961" s="20"/>
      <c r="S3961" s="20"/>
      <c r="T3961" s="20"/>
      <c r="U3961" s="19"/>
    </row>
    <row r="3962" spans="1:21" ht="17">
      <c r="A3962" s="18" t="s">
        <v>247</v>
      </c>
      <c r="B3962" s="17" t="str">
        <f>"https://www.instagram.com/"&amp;A3962</f>
        <v>https://www.instagram.com/chagovets_nadya</v>
      </c>
      <c r="C3962" s="16">
        <v>45909</v>
      </c>
      <c r="D3962" s="15" t="s">
        <v>7</v>
      </c>
      <c r="E3962" s="11" t="str">
        <f ca="1">IF(AND(J3962&lt;&gt;"", O3962&lt;&gt;"", TODAY() &gt; O3962, N3962=""), "포스팅 지연",
IF(N3962&lt;&gt;"", "포스팅 완료",
IF(M3962=TRUE, "시술 완료",
IF(L3962=TRUE, "콘텐츠 가이드 전송",
IF(NOT(ISBLANK(J3962)), "예약 확정",
IF(I3962=TRUE, "구글폼 회신",
IF(H3962=TRUE, "구글폼 전송",
IF(G3962=TRUE, "거절",
IF(F3962=TRUE, "회신 수신",
"태핑 완료 회신대기")))))
))))</f>
        <v>태핑 완료 회신대기</v>
      </c>
      <c r="F3962" s="13" t="b">
        <v>0</v>
      </c>
      <c r="G3962" s="13" t="b">
        <v>0</v>
      </c>
      <c r="H3962" s="13" t="b">
        <v>0</v>
      </c>
      <c r="I3962" s="13" t="b">
        <f>IF(COUNTIF([1]!Form_Responses1[[#All],[Instagram account
(ex. idenel_official - Do not put "@")]], LOWER(A3962)) &gt; 0, TRUE, FALSE)</f>
        <v>0</v>
      </c>
      <c r="J3962" s="14"/>
      <c r="K3962" s="11"/>
      <c r="L3962" s="13" t="b">
        <v>0</v>
      </c>
      <c r="M3962" s="13" t="b">
        <v>0</v>
      </c>
      <c r="N3962" s="11"/>
      <c r="O3962" s="12" t="str">
        <f>IF(ISBLANK(Table1[[#This Row],[예약일(확정)]]),"",Table1[[#This Row],[예약일(확정)]]+7)</f>
        <v/>
      </c>
      <c r="P3962" s="11"/>
      <c r="Q3962" s="11"/>
      <c r="R3962" s="11"/>
      <c r="S3962" s="11"/>
      <c r="T3962" s="11"/>
      <c r="U3962" s="10"/>
    </row>
    <row r="3963" spans="1:21" ht="17">
      <c r="A3963" s="27" t="s">
        <v>246</v>
      </c>
      <c r="B3963" s="26" t="str">
        <f>"https://www.instagram.com/"&amp;A3963</f>
        <v>https://www.instagram.com/a.ce_7</v>
      </c>
      <c r="C3963" s="25">
        <v>45909</v>
      </c>
      <c r="D3963" s="24" t="s">
        <v>7</v>
      </c>
      <c r="E3963" s="20" t="str">
        <f ca="1">IF(AND(J3963&lt;&gt;"", O3963&lt;&gt;"", TODAY() &gt; O3963, N3963=""), "포스팅 지연",
IF(N3963&lt;&gt;"", "포스팅 완료",
IF(M3963=TRUE, "시술 완료",
IF(L3963=TRUE, "콘텐츠 가이드 전송",
IF(NOT(ISBLANK(J3963)), "예약 확정",
IF(I3963=TRUE, "구글폼 회신",
IF(H3963=TRUE, "구글폼 전송",
IF(G3963=TRUE, "거절",
IF(F3963=TRUE, "회신 수신",
"태핑 완료 회신대기")))))
))))</f>
        <v>태핑 완료 회신대기</v>
      </c>
      <c r="F3963" s="22" t="b">
        <v>0</v>
      </c>
      <c r="G3963" s="22" t="b">
        <v>0</v>
      </c>
      <c r="H3963" s="22" t="b">
        <v>0</v>
      </c>
      <c r="I3963" s="22" t="b">
        <f>IF(COUNTIF([1]!Form_Responses1[[#All],[Instagram account
(ex. idenel_official - Do not put "@")]], LOWER(A3963)) &gt; 0, TRUE, FALSE)</f>
        <v>0</v>
      </c>
      <c r="J3963" s="23"/>
      <c r="K3963" s="20"/>
      <c r="L3963" s="22" t="b">
        <v>0</v>
      </c>
      <c r="M3963" s="22" t="b">
        <v>0</v>
      </c>
      <c r="N3963" s="20"/>
      <c r="O3963" s="21" t="str">
        <f>IF(ISBLANK(Table1[[#This Row],[예약일(확정)]]),"",Table1[[#This Row],[예약일(확정)]]+7)</f>
        <v/>
      </c>
      <c r="P3963" s="20"/>
      <c r="Q3963" s="20"/>
      <c r="R3963" s="20"/>
      <c r="S3963" s="20"/>
      <c r="T3963" s="20"/>
      <c r="U3963" s="19"/>
    </row>
    <row r="3964" spans="1:21" ht="17">
      <c r="A3964" s="18" t="s">
        <v>245</v>
      </c>
      <c r="B3964" s="17" t="str">
        <f>"https://www.instagram.com/"&amp;A3964</f>
        <v>https://www.instagram.com/nsykala</v>
      </c>
      <c r="C3964" s="16">
        <v>45909</v>
      </c>
      <c r="D3964" s="15" t="s">
        <v>7</v>
      </c>
      <c r="E3964" s="11" t="str">
        <f ca="1">IF(AND(J3964&lt;&gt;"", O3964&lt;&gt;"", TODAY() &gt; O3964, N3964=""), "포스팅 지연",
IF(N3964&lt;&gt;"", "포스팅 완료",
IF(M3964=TRUE, "시술 완료",
IF(L3964=TRUE, "콘텐츠 가이드 전송",
IF(NOT(ISBLANK(J3964)), "예약 확정",
IF(I3964=TRUE, "구글폼 회신",
IF(H3964=TRUE, "구글폼 전송",
IF(G3964=TRUE, "거절",
IF(F3964=TRUE, "회신 수신",
"태핑 완료 회신대기")))))
))))</f>
        <v>회신 수신</v>
      </c>
      <c r="F3964" s="13" t="b">
        <v>1</v>
      </c>
      <c r="G3964" s="13" t="b">
        <v>0</v>
      </c>
      <c r="H3964" s="13" t="b">
        <v>0</v>
      </c>
      <c r="I3964" s="13" t="b">
        <f>IF(COUNTIF([1]!Form_Responses1[[#All],[Instagram account
(ex. idenel_official - Do not put "@")]], LOWER(A3964)) &gt; 0, TRUE, FALSE)</f>
        <v>0</v>
      </c>
      <c r="J3964" s="14"/>
      <c r="K3964" s="11"/>
      <c r="L3964" s="13" t="b">
        <v>0</v>
      </c>
      <c r="M3964" s="13" t="b">
        <v>0</v>
      </c>
      <c r="N3964" s="11"/>
      <c r="O3964" s="12" t="str">
        <f>IF(ISBLANK(Table1[[#This Row],[예약일(확정)]]),"",Table1[[#This Row],[예약일(확정)]]+7)</f>
        <v/>
      </c>
      <c r="P3964" s="11"/>
      <c r="Q3964" s="11"/>
      <c r="R3964" s="11"/>
      <c r="S3964" s="11"/>
      <c r="T3964" s="11"/>
      <c r="U3964" s="10"/>
    </row>
    <row r="3965" spans="1:21" ht="17">
      <c r="A3965" s="27" t="s">
        <v>244</v>
      </c>
      <c r="B3965" s="26" t="str">
        <f>"https://www.instagram.com/"&amp;A3965</f>
        <v>https://www.instagram.com/joyceolivareslife</v>
      </c>
      <c r="C3965" s="25">
        <v>45909</v>
      </c>
      <c r="D3965" s="24" t="s">
        <v>7</v>
      </c>
      <c r="E3965" s="20" t="str">
        <f ca="1">IF(AND(J3965&lt;&gt;"", O3965&lt;&gt;"", TODAY() &gt; O3965, N3965=""), "포스팅 지연",
IF(N3965&lt;&gt;"", "포스팅 완료",
IF(M3965=TRUE, "시술 완료",
IF(L3965=TRUE, "콘텐츠 가이드 전송",
IF(NOT(ISBLANK(J3965)), "예약 확정",
IF(I3965=TRUE, "구글폼 회신",
IF(H3965=TRUE, "구글폼 전송",
IF(G3965=TRUE, "거절",
IF(F3965=TRUE, "회신 수신",
"태핑 완료 회신대기")))))
))))</f>
        <v>회신 수신</v>
      </c>
      <c r="F3965" s="22" t="b">
        <v>1</v>
      </c>
      <c r="G3965" s="22" t="b">
        <v>0</v>
      </c>
      <c r="H3965" s="22" t="b">
        <v>0</v>
      </c>
      <c r="I3965" s="22" t="b">
        <f>IF(COUNTIF([1]!Form_Responses1[[#All],[Instagram account
(ex. idenel_official - Do not put "@")]], LOWER(A3965)) &gt; 0, TRUE, FALSE)</f>
        <v>0</v>
      </c>
      <c r="J3965" s="23"/>
      <c r="K3965" s="20"/>
      <c r="L3965" s="22" t="b">
        <v>0</v>
      </c>
      <c r="M3965" s="22" t="b">
        <v>0</v>
      </c>
      <c r="N3965" s="20"/>
      <c r="O3965" s="21" t="str">
        <f>IF(ISBLANK(Table1[[#This Row],[예약일(확정)]]),"",Table1[[#This Row],[예약일(확정)]]+7)</f>
        <v/>
      </c>
      <c r="P3965" s="20"/>
      <c r="Q3965" s="20"/>
      <c r="R3965" s="20"/>
      <c r="S3965" s="20"/>
      <c r="T3965" s="20"/>
      <c r="U3965" s="19"/>
    </row>
    <row r="3966" spans="1:21" ht="17">
      <c r="A3966" s="18" t="s">
        <v>243</v>
      </c>
      <c r="B3966" s="17" t="str">
        <f>"https://www.instagram.com/"&amp;A3966</f>
        <v>https://www.instagram.com/kiirstinleigh</v>
      </c>
      <c r="C3966" s="16">
        <v>45909</v>
      </c>
      <c r="D3966" s="15" t="s">
        <v>7</v>
      </c>
      <c r="E3966" s="11" t="str">
        <f ca="1">IF(AND(J3966&lt;&gt;"", O3966&lt;&gt;"", TODAY() &gt; O3966, N3966=""), "포스팅 지연",
IF(N3966&lt;&gt;"", "포스팅 완료",
IF(M3966=TRUE, "시술 완료",
IF(L3966=TRUE, "콘텐츠 가이드 전송",
IF(NOT(ISBLANK(J3966)), "예약 확정",
IF(I3966=TRUE, "구글폼 회신",
IF(H3966=TRUE, "구글폼 전송",
IF(G3966=TRUE, "거절",
IF(F3966=TRUE, "회신 수신",
"태핑 완료 회신대기")))))
))))</f>
        <v>태핑 완료 회신대기</v>
      </c>
      <c r="F3966" s="13" t="b">
        <v>0</v>
      </c>
      <c r="G3966" s="13" t="b">
        <v>0</v>
      </c>
      <c r="H3966" s="13" t="b">
        <v>0</v>
      </c>
      <c r="I3966" s="13" t="b">
        <f>IF(COUNTIF([1]!Form_Responses1[[#All],[Instagram account
(ex. idenel_official - Do not put "@")]], LOWER(A3966)) &gt; 0, TRUE, FALSE)</f>
        <v>0</v>
      </c>
      <c r="J3966" s="14"/>
      <c r="K3966" s="11"/>
      <c r="L3966" s="13" t="b">
        <v>0</v>
      </c>
      <c r="M3966" s="13" t="b">
        <v>0</v>
      </c>
      <c r="N3966" s="11"/>
      <c r="O3966" s="12" t="str">
        <f>IF(ISBLANK(Table1[[#This Row],[예약일(확정)]]),"",Table1[[#This Row],[예약일(확정)]]+7)</f>
        <v/>
      </c>
      <c r="P3966" s="11"/>
      <c r="Q3966" s="11"/>
      <c r="R3966" s="11"/>
      <c r="S3966" s="11"/>
      <c r="T3966" s="11"/>
      <c r="U3966" s="10"/>
    </row>
    <row r="3967" spans="1:21" ht="17">
      <c r="A3967" s="27" t="s">
        <v>242</v>
      </c>
      <c r="B3967" s="26" t="str">
        <f>"https://www.instagram.com/"&amp;A3967</f>
        <v>https://www.instagram.com/astrophiliana</v>
      </c>
      <c r="C3967" s="25">
        <v>45909</v>
      </c>
      <c r="D3967" s="24" t="s">
        <v>7</v>
      </c>
      <c r="E3967" s="20" t="str">
        <f ca="1">IF(AND(J3967&lt;&gt;"", O3967&lt;&gt;"", TODAY() &gt; O3967, N3967=""), "포스팅 지연",
IF(N3967&lt;&gt;"", "포스팅 완료",
IF(M3967=TRUE, "시술 완료",
IF(L3967=TRUE, "콘텐츠 가이드 전송",
IF(NOT(ISBLANK(J3967)), "예약 확정",
IF(I3967=TRUE, "구글폼 회신",
IF(H3967=TRUE, "구글폼 전송",
IF(G3967=TRUE, "거절",
IF(F3967=TRUE, "회신 수신",
"태핑 완료 회신대기")))))
))))</f>
        <v>태핑 완료 회신대기</v>
      </c>
      <c r="F3967" s="22" t="b">
        <v>0</v>
      </c>
      <c r="G3967" s="22" t="b">
        <v>0</v>
      </c>
      <c r="H3967" s="22" t="b">
        <v>0</v>
      </c>
      <c r="I3967" s="22" t="b">
        <f>IF(COUNTIF([1]!Form_Responses1[[#All],[Instagram account
(ex. idenel_official - Do not put "@")]], LOWER(A3967)) &gt; 0, TRUE, FALSE)</f>
        <v>0</v>
      </c>
      <c r="J3967" s="23"/>
      <c r="K3967" s="20"/>
      <c r="L3967" s="22" t="b">
        <v>0</v>
      </c>
      <c r="M3967" s="22" t="b">
        <v>0</v>
      </c>
      <c r="N3967" s="20"/>
      <c r="O3967" s="21" t="str">
        <f>IF(ISBLANK(Table1[[#This Row],[예약일(확정)]]),"",Table1[[#This Row],[예약일(확정)]]+7)</f>
        <v/>
      </c>
      <c r="P3967" s="20"/>
      <c r="Q3967" s="20"/>
      <c r="R3967" s="20"/>
      <c r="S3967" s="20"/>
      <c r="T3967" s="20"/>
      <c r="U3967" s="19"/>
    </row>
    <row r="3968" spans="1:21" ht="17">
      <c r="A3968" s="29" t="s">
        <v>241</v>
      </c>
      <c r="B3968" s="17" t="str">
        <f>"https://www.instagram.com/"&amp;A3968</f>
        <v>https://www.instagram.com/kseniasenia_</v>
      </c>
      <c r="C3968" s="16">
        <v>45909</v>
      </c>
      <c r="D3968" s="15" t="s">
        <v>7</v>
      </c>
      <c r="E3968" s="11" t="str">
        <f ca="1">IF(AND(J3968&lt;&gt;"", O3968&lt;&gt;"", TODAY() &gt; O3968, N3968=""), "포스팅 지연",
IF(N3968&lt;&gt;"", "포스팅 완료",
IF(M3968=TRUE, "시술 완료",
IF(L3968=TRUE, "콘텐츠 가이드 전송",
IF(NOT(ISBLANK(J3968)), "예약 확정",
IF(I3968=TRUE, "구글폼 회신",
IF(H3968=TRUE, "구글폼 전송",
IF(G3968=TRUE, "거절",
IF(F3968=TRUE, "회신 수신",
"태핑 완료 회신대기")))))
))))</f>
        <v>태핑 완료 회신대기</v>
      </c>
      <c r="F3968" s="13" t="b">
        <v>0</v>
      </c>
      <c r="G3968" s="13" t="b">
        <v>0</v>
      </c>
      <c r="H3968" s="13" t="b">
        <v>0</v>
      </c>
      <c r="I3968" s="13" t="b">
        <f>IF(COUNTIF([1]!Form_Responses1[[#All],[Instagram account
(ex. idenel_official - Do not put "@")]], LOWER(A3968)) &gt; 0, TRUE, FALSE)</f>
        <v>0</v>
      </c>
      <c r="J3968" s="14"/>
      <c r="K3968" s="11"/>
      <c r="L3968" s="13" t="b">
        <v>0</v>
      </c>
      <c r="M3968" s="13" t="b">
        <v>0</v>
      </c>
      <c r="N3968" s="11"/>
      <c r="O3968" s="12" t="str">
        <f>IF(ISBLANK(Table1[[#This Row],[예약일(확정)]]),"",Table1[[#This Row],[예약일(확정)]]+7)</f>
        <v/>
      </c>
      <c r="P3968" s="11"/>
      <c r="Q3968" s="11"/>
      <c r="R3968" s="11"/>
      <c r="S3968" s="11"/>
      <c r="T3968" s="11"/>
      <c r="U3968" s="10"/>
    </row>
    <row r="3969" spans="1:21" ht="17">
      <c r="A3969" s="27" t="s">
        <v>240</v>
      </c>
      <c r="B3969" s="26" t="str">
        <f>"https://www.instagram.com/"&amp;A3969</f>
        <v>https://www.instagram.com/lelleaa</v>
      </c>
      <c r="C3969" s="25">
        <v>45909</v>
      </c>
      <c r="D3969" s="24" t="s">
        <v>7</v>
      </c>
      <c r="E3969" s="20" t="str">
        <f ca="1">IF(AND(J3969&lt;&gt;"", O3969&lt;&gt;"", TODAY() &gt; O3969, N3969=""), "포스팅 지연",
IF(N3969&lt;&gt;"", "포스팅 완료",
IF(M3969=TRUE, "시술 완료",
IF(L3969=TRUE, "콘텐츠 가이드 전송",
IF(NOT(ISBLANK(J3969)), "예약 확정",
IF(I3969=TRUE, "구글폼 회신",
IF(H3969=TRUE, "구글폼 전송",
IF(G3969=TRUE, "거절",
IF(F3969=TRUE, "회신 수신",
"태핑 완료 회신대기")))))
))))</f>
        <v>태핑 완료 회신대기</v>
      </c>
      <c r="F3969" s="22" t="b">
        <v>0</v>
      </c>
      <c r="G3969" s="22" t="b">
        <v>0</v>
      </c>
      <c r="H3969" s="22" t="b">
        <v>0</v>
      </c>
      <c r="I3969" s="22" t="b">
        <f>IF(COUNTIF([1]!Form_Responses1[[#All],[Instagram account
(ex. idenel_official - Do not put "@")]], LOWER(A3969)) &gt; 0, TRUE, FALSE)</f>
        <v>0</v>
      </c>
      <c r="J3969" s="23"/>
      <c r="K3969" s="20"/>
      <c r="L3969" s="22" t="b">
        <v>0</v>
      </c>
      <c r="M3969" s="22" t="b">
        <v>0</v>
      </c>
      <c r="N3969" s="20"/>
      <c r="O3969" s="21" t="str">
        <f>IF(ISBLANK(Table1[[#This Row],[예약일(확정)]]),"",Table1[[#This Row],[예약일(확정)]]+7)</f>
        <v/>
      </c>
      <c r="P3969" s="20"/>
      <c r="Q3969" s="20"/>
      <c r="R3969" s="20"/>
      <c r="S3969" s="20"/>
      <c r="T3969" s="20"/>
      <c r="U3969" s="19"/>
    </row>
    <row r="3970" spans="1:21" ht="17">
      <c r="A3970" s="18" t="s">
        <v>239</v>
      </c>
      <c r="B3970" s="17" t="str">
        <f>"https://www.instagram.com/"&amp;A3970</f>
        <v>https://www.instagram.com/miamakesmusic1</v>
      </c>
      <c r="C3970" s="16">
        <v>45909</v>
      </c>
      <c r="D3970" s="15" t="s">
        <v>7</v>
      </c>
      <c r="E3970" s="11" t="str">
        <f ca="1">IF(AND(J3970&lt;&gt;"", O3970&lt;&gt;"", TODAY() &gt; O3970, N3970=""), "포스팅 지연",
IF(N3970&lt;&gt;"", "포스팅 완료",
IF(M3970=TRUE, "시술 완료",
IF(L3970=TRUE, "콘텐츠 가이드 전송",
IF(NOT(ISBLANK(J3970)), "예약 확정",
IF(I3970=TRUE, "구글폼 회신",
IF(H3970=TRUE, "구글폼 전송",
IF(G3970=TRUE, "거절",
IF(F3970=TRUE, "회신 수신",
"태핑 완료 회신대기")))))
))))</f>
        <v>태핑 완료 회신대기</v>
      </c>
      <c r="F3970" s="13" t="b">
        <v>0</v>
      </c>
      <c r="G3970" s="13" t="b">
        <v>0</v>
      </c>
      <c r="H3970" s="13" t="b">
        <v>0</v>
      </c>
      <c r="I3970" s="13" t="b">
        <f>IF(COUNTIF([1]!Form_Responses1[[#All],[Instagram account
(ex. idenel_official - Do not put "@")]], LOWER(A3970)) &gt; 0, TRUE, FALSE)</f>
        <v>0</v>
      </c>
      <c r="J3970" s="14"/>
      <c r="K3970" s="11"/>
      <c r="L3970" s="13" t="b">
        <v>0</v>
      </c>
      <c r="M3970" s="13" t="b">
        <v>0</v>
      </c>
      <c r="N3970" s="11"/>
      <c r="O3970" s="12" t="str">
        <f>IF(ISBLANK(Table1[[#This Row],[예약일(확정)]]),"",Table1[[#This Row],[예약일(확정)]]+7)</f>
        <v/>
      </c>
      <c r="P3970" s="11"/>
      <c r="Q3970" s="11"/>
      <c r="R3970" s="11"/>
      <c r="S3970" s="11"/>
      <c r="T3970" s="11"/>
      <c r="U3970" s="10"/>
    </row>
    <row r="3971" spans="1:21" ht="17">
      <c r="A3971" s="27" t="s">
        <v>238</v>
      </c>
      <c r="B3971" s="26" t="str">
        <f>"https://www.instagram.com/"&amp;A3971</f>
        <v>https://www.instagram.com/dianakelss</v>
      </c>
      <c r="C3971" s="25">
        <v>45909</v>
      </c>
      <c r="D3971" s="24" t="s">
        <v>7</v>
      </c>
      <c r="E3971" s="20" t="str">
        <f ca="1">IF(AND(J3971&lt;&gt;"", O3971&lt;&gt;"", TODAY() &gt; O3971, N3971=""), "포스팅 지연",
IF(N3971&lt;&gt;"", "포스팅 완료",
IF(M3971=TRUE, "시술 완료",
IF(L3971=TRUE, "콘텐츠 가이드 전송",
IF(NOT(ISBLANK(J3971)), "예약 확정",
IF(I3971=TRUE, "구글폼 회신",
IF(H3971=TRUE, "구글폼 전송",
IF(G3971=TRUE, "거절",
IF(F3971=TRUE, "회신 수신",
"태핑 완료 회신대기")))))
))))</f>
        <v>회신 수신</v>
      </c>
      <c r="F3971" s="22" t="b">
        <v>1</v>
      </c>
      <c r="G3971" s="22" t="b">
        <v>0</v>
      </c>
      <c r="H3971" s="22" t="b">
        <v>0</v>
      </c>
      <c r="I3971" s="22" t="b">
        <f>IF(COUNTIF([1]!Form_Responses1[[#All],[Instagram account
(ex. idenel_official - Do not put "@")]], LOWER(A3971)) &gt; 0, TRUE, FALSE)</f>
        <v>0</v>
      </c>
      <c r="J3971" s="23"/>
      <c r="K3971" s="20"/>
      <c r="L3971" s="22" t="b">
        <v>0</v>
      </c>
      <c r="M3971" s="22" t="b">
        <v>0</v>
      </c>
      <c r="N3971" s="20"/>
      <c r="O3971" s="21" t="str">
        <f>IF(ISBLANK(Table1[[#This Row],[예약일(확정)]]),"",Table1[[#This Row],[예약일(확정)]]+7)</f>
        <v/>
      </c>
      <c r="P3971" s="20"/>
      <c r="Q3971" s="20"/>
      <c r="R3971" s="20"/>
      <c r="S3971" s="20"/>
      <c r="T3971" s="20"/>
      <c r="U3971" s="19"/>
    </row>
    <row r="3972" spans="1:21" ht="17">
      <c r="A3972" s="18" t="s">
        <v>237</v>
      </c>
      <c r="B3972" s="17" t="str">
        <f>"https://www.instagram.com/"&amp;A3972</f>
        <v>https://www.instagram.com/moona_rosa</v>
      </c>
      <c r="C3972" s="16">
        <v>45909</v>
      </c>
      <c r="D3972" s="15" t="s">
        <v>7</v>
      </c>
      <c r="E3972" s="11" t="str">
        <f ca="1">IF(AND(J3972&lt;&gt;"", O3972&lt;&gt;"", TODAY() &gt; O3972, N3972=""), "포스팅 지연",
IF(N3972&lt;&gt;"", "포스팅 완료",
IF(M3972=TRUE, "시술 완료",
IF(L3972=TRUE, "콘텐츠 가이드 전송",
IF(NOT(ISBLANK(J3972)), "예약 확정",
IF(I3972=TRUE, "구글폼 회신",
IF(H3972=TRUE, "구글폼 전송",
IF(G3972=TRUE, "거절",
IF(F3972=TRUE, "회신 수신",
"태핑 완료 회신대기")))))
))))</f>
        <v>태핑 완료 회신대기</v>
      </c>
      <c r="F3972" s="13" t="b">
        <v>0</v>
      </c>
      <c r="G3972" s="13" t="b">
        <v>0</v>
      </c>
      <c r="H3972" s="13" t="b">
        <v>0</v>
      </c>
      <c r="I3972" s="13" t="b">
        <f>IF(COUNTIF([1]!Form_Responses1[[#All],[Instagram account
(ex. idenel_official - Do not put "@")]], LOWER(A3972)) &gt; 0, TRUE, FALSE)</f>
        <v>0</v>
      </c>
      <c r="J3972" s="14"/>
      <c r="K3972" s="11"/>
      <c r="L3972" s="13" t="b">
        <v>0</v>
      </c>
      <c r="M3972" s="13" t="b">
        <v>0</v>
      </c>
      <c r="N3972" s="11"/>
      <c r="O3972" s="12" t="str">
        <f>IF(ISBLANK(Table1[[#This Row],[예약일(확정)]]),"",Table1[[#This Row],[예약일(확정)]]+7)</f>
        <v/>
      </c>
      <c r="P3972" s="11"/>
      <c r="Q3972" s="11"/>
      <c r="R3972" s="11"/>
      <c r="S3972" s="11"/>
      <c r="T3972" s="11"/>
      <c r="U3972" s="10"/>
    </row>
    <row r="3973" spans="1:21" ht="17">
      <c r="A3973" s="30" t="s">
        <v>236</v>
      </c>
      <c r="B3973" s="26" t="str">
        <f>"https://www.instagram.com/"&amp;A3973</f>
        <v>https://www.instagram.com/jerw.in</v>
      </c>
      <c r="C3973" s="25">
        <v>45909</v>
      </c>
      <c r="D3973" s="24" t="s">
        <v>7</v>
      </c>
      <c r="E3973" s="20" t="str">
        <f ca="1">IF(AND(J3973&lt;&gt;"", O3973&lt;&gt;"", TODAY() &gt; O3973, N3973=""), "포스팅 지연",
IF(N3973&lt;&gt;"", "포스팅 완료",
IF(M3973=TRUE, "시술 완료",
IF(L3973=TRUE, "콘텐츠 가이드 전송",
IF(NOT(ISBLANK(J3973)), "예약 확정",
IF(I3973=TRUE, "구글폼 회신",
IF(H3973=TRUE, "구글폼 전송",
IF(G3973=TRUE, "거절",
IF(F3973=TRUE, "회신 수신",
"태핑 완료 회신대기")))))
))))</f>
        <v>태핑 완료 회신대기</v>
      </c>
      <c r="F3973" s="22" t="b">
        <v>0</v>
      </c>
      <c r="G3973" s="22" t="b">
        <v>0</v>
      </c>
      <c r="H3973" s="22" t="b">
        <v>0</v>
      </c>
      <c r="I3973" s="22" t="b">
        <f>IF(COUNTIF([1]!Form_Responses1[[#All],[Instagram account
(ex. idenel_official - Do not put "@")]], LOWER(A3973)) &gt; 0, TRUE, FALSE)</f>
        <v>0</v>
      </c>
      <c r="J3973" s="23"/>
      <c r="K3973" s="20"/>
      <c r="L3973" s="22" t="b">
        <v>0</v>
      </c>
      <c r="M3973" s="22" t="b">
        <v>0</v>
      </c>
      <c r="N3973" s="20"/>
      <c r="O3973" s="21" t="str">
        <f>IF(ISBLANK(Table1[[#This Row],[예약일(확정)]]),"",Table1[[#This Row],[예약일(확정)]]+7)</f>
        <v/>
      </c>
      <c r="P3973" s="20"/>
      <c r="Q3973" s="20"/>
      <c r="R3973" s="20"/>
      <c r="S3973" s="20"/>
      <c r="T3973" s="20"/>
      <c r="U3973" s="19"/>
    </row>
    <row r="3974" spans="1:21" ht="17">
      <c r="A3974" s="18" t="s">
        <v>235</v>
      </c>
      <c r="B3974" s="17" t="str">
        <f>"https://www.instagram.com/"&amp;A3974</f>
        <v>https://www.instagram.com/nameberrry</v>
      </c>
      <c r="C3974" s="16">
        <v>45909</v>
      </c>
      <c r="D3974" s="15" t="s">
        <v>7</v>
      </c>
      <c r="E3974" s="11" t="str">
        <f ca="1">IF(AND(J3974&lt;&gt;"", O3974&lt;&gt;"", TODAY() &gt; O3974, N3974=""), "포스팅 지연",
IF(N3974&lt;&gt;"", "포스팅 완료",
IF(M3974=TRUE, "시술 완료",
IF(L3974=TRUE, "콘텐츠 가이드 전송",
IF(NOT(ISBLANK(J3974)), "예약 확정",
IF(I3974=TRUE, "구글폼 회신",
IF(H3974=TRUE, "구글폼 전송",
IF(G3974=TRUE, "거절",
IF(F3974=TRUE, "회신 수신",
"태핑 완료 회신대기")))))
))))</f>
        <v>태핑 완료 회신대기</v>
      </c>
      <c r="F3974" s="13" t="b">
        <v>0</v>
      </c>
      <c r="G3974" s="13" t="b">
        <v>0</v>
      </c>
      <c r="H3974" s="13" t="b">
        <v>0</v>
      </c>
      <c r="I3974" s="13" t="b">
        <f>IF(COUNTIF([1]!Form_Responses1[[#All],[Instagram account
(ex. idenel_official - Do not put "@")]], LOWER(A3974)) &gt; 0, TRUE, FALSE)</f>
        <v>0</v>
      </c>
      <c r="J3974" s="14"/>
      <c r="K3974" s="11"/>
      <c r="L3974" s="13" t="b">
        <v>0</v>
      </c>
      <c r="M3974" s="13" t="b">
        <v>0</v>
      </c>
      <c r="N3974" s="11"/>
      <c r="O3974" s="12" t="str">
        <f>IF(ISBLANK(Table1[[#This Row],[예약일(확정)]]),"",Table1[[#This Row],[예약일(확정)]]+7)</f>
        <v/>
      </c>
      <c r="P3974" s="11"/>
      <c r="Q3974" s="11"/>
      <c r="R3974" s="11"/>
      <c r="S3974" s="11"/>
      <c r="T3974" s="11"/>
      <c r="U3974" s="10"/>
    </row>
    <row r="3975" spans="1:21" ht="17">
      <c r="A3975" s="29" t="s">
        <v>234</v>
      </c>
      <c r="B3975" s="26" t="str">
        <f>"https://www.instagram.com/"&amp;A3975</f>
        <v>https://www.instagram.com/hajarelmouhafidi</v>
      </c>
      <c r="C3975" s="25">
        <v>45909</v>
      </c>
      <c r="D3975" s="24" t="s">
        <v>7</v>
      </c>
      <c r="E3975" s="20" t="str">
        <f ca="1">IF(AND(J3975&lt;&gt;"", O3975&lt;&gt;"", TODAY() &gt; O3975, N3975=""), "포스팅 지연",
IF(N3975&lt;&gt;"", "포스팅 완료",
IF(M3975=TRUE, "시술 완료",
IF(L3975=TRUE, "콘텐츠 가이드 전송",
IF(NOT(ISBLANK(J3975)), "예약 확정",
IF(I3975=TRUE, "구글폼 회신",
IF(H3975=TRUE, "구글폼 전송",
IF(G3975=TRUE, "거절",
IF(F3975=TRUE, "회신 수신",
"태핑 완료 회신대기")))))
))))</f>
        <v>태핑 완료 회신대기</v>
      </c>
      <c r="F3975" s="22" t="b">
        <v>0</v>
      </c>
      <c r="G3975" s="22" t="b">
        <v>0</v>
      </c>
      <c r="H3975" s="22" t="b">
        <v>0</v>
      </c>
      <c r="I3975" s="22" t="b">
        <f>IF(COUNTIF([1]!Form_Responses1[[#All],[Instagram account
(ex. idenel_official - Do not put "@")]], LOWER(A3975)) &gt; 0, TRUE, FALSE)</f>
        <v>0</v>
      </c>
      <c r="J3975" s="23"/>
      <c r="K3975" s="20"/>
      <c r="L3975" s="22" t="b">
        <v>0</v>
      </c>
      <c r="M3975" s="22" t="b">
        <v>0</v>
      </c>
      <c r="N3975" s="20"/>
      <c r="O3975" s="21" t="str">
        <f>IF(ISBLANK(Table1[[#This Row],[예약일(확정)]]),"",Table1[[#This Row],[예약일(확정)]]+7)</f>
        <v/>
      </c>
      <c r="P3975" s="20"/>
      <c r="Q3975" s="20"/>
      <c r="R3975" s="20"/>
      <c r="S3975" s="20"/>
      <c r="T3975" s="20"/>
      <c r="U3975" s="19"/>
    </row>
    <row r="3976" spans="1:21" ht="17">
      <c r="A3976" s="29" t="s">
        <v>233</v>
      </c>
      <c r="B3976" s="17" t="str">
        <f>"https://www.instagram.com/"&amp;A3976</f>
        <v>https://www.instagram.com/elizaveta_yz</v>
      </c>
      <c r="C3976" s="16">
        <v>45909</v>
      </c>
      <c r="D3976" s="15" t="s">
        <v>7</v>
      </c>
      <c r="E3976" s="11" t="str">
        <f ca="1">IF(AND(J3976&lt;&gt;"", O3976&lt;&gt;"", TODAY() &gt; O3976, N3976=""), "포스팅 지연",
IF(N3976&lt;&gt;"", "포스팅 완료",
IF(M3976=TRUE, "시술 완료",
IF(L3976=TRUE, "콘텐츠 가이드 전송",
IF(NOT(ISBLANK(J3976)), "예약 확정",
IF(I3976=TRUE, "구글폼 회신",
IF(H3976=TRUE, "구글폼 전송",
IF(G3976=TRUE, "거절",
IF(F3976=TRUE, "회신 수신",
"태핑 완료 회신대기")))))
))))</f>
        <v>회신 수신</v>
      </c>
      <c r="F3976" s="13" t="b">
        <v>1</v>
      </c>
      <c r="G3976" s="13" t="b">
        <v>0</v>
      </c>
      <c r="H3976" s="13" t="b">
        <v>0</v>
      </c>
      <c r="I3976" s="13" t="b">
        <f>IF(COUNTIF([1]!Form_Responses1[[#All],[Instagram account
(ex. idenel_official - Do not put "@")]], LOWER(A3976)) &gt; 0, TRUE, FALSE)</f>
        <v>0</v>
      </c>
      <c r="J3976" s="14"/>
      <c r="K3976" s="11"/>
      <c r="L3976" s="13" t="b">
        <v>0</v>
      </c>
      <c r="M3976" s="13" t="b">
        <v>0</v>
      </c>
      <c r="N3976" s="11"/>
      <c r="O3976" s="12" t="str">
        <f>IF(ISBLANK(Table1[[#This Row],[예약일(확정)]]),"",Table1[[#This Row],[예약일(확정)]]+7)</f>
        <v/>
      </c>
      <c r="P3976" s="11"/>
      <c r="Q3976" s="11"/>
      <c r="R3976" s="11"/>
      <c r="S3976" s="11"/>
      <c r="T3976" s="11"/>
      <c r="U3976" s="10"/>
    </row>
    <row r="3977" spans="1:21" ht="17">
      <c r="A3977" s="27" t="s">
        <v>232</v>
      </c>
      <c r="B3977" s="26" t="str">
        <f>"https://www.instagram.com/"&amp;A3977</f>
        <v>https://www.instagram.com/jellyhaeni</v>
      </c>
      <c r="C3977" s="25">
        <v>45909</v>
      </c>
      <c r="D3977" s="24" t="s">
        <v>7</v>
      </c>
      <c r="E3977" s="20" t="str">
        <f ca="1">IF(AND(J3977&lt;&gt;"", O3977&lt;&gt;"", TODAY() &gt; O3977, N3977=""), "포스팅 지연",
IF(N3977&lt;&gt;"", "포스팅 완료",
IF(M3977=TRUE, "시술 완료",
IF(L3977=TRUE, "콘텐츠 가이드 전송",
IF(NOT(ISBLANK(J3977)), "예약 확정",
IF(I3977=TRUE, "구글폼 회신",
IF(H3977=TRUE, "구글폼 전송",
IF(G3977=TRUE, "거절",
IF(F3977=TRUE, "회신 수신",
"태핑 완료 회신대기")))))
))))</f>
        <v>태핑 완료 회신대기</v>
      </c>
      <c r="F3977" s="22" t="b">
        <v>0</v>
      </c>
      <c r="G3977" s="22" t="b">
        <v>0</v>
      </c>
      <c r="H3977" s="22" t="b">
        <v>0</v>
      </c>
      <c r="I3977" s="22" t="b">
        <f>IF(COUNTIF([1]!Form_Responses1[[#All],[Instagram account
(ex. idenel_official - Do not put "@")]], LOWER(A3977)) &gt; 0, TRUE, FALSE)</f>
        <v>0</v>
      </c>
      <c r="J3977" s="23"/>
      <c r="K3977" s="20"/>
      <c r="L3977" s="22" t="b">
        <v>0</v>
      </c>
      <c r="M3977" s="22" t="b">
        <v>0</v>
      </c>
      <c r="N3977" s="20"/>
      <c r="O3977" s="21" t="str">
        <f>IF(ISBLANK(Table1[[#This Row],[예약일(확정)]]),"",Table1[[#This Row],[예약일(확정)]]+7)</f>
        <v/>
      </c>
      <c r="P3977" s="20"/>
      <c r="Q3977" s="20"/>
      <c r="R3977" s="20"/>
      <c r="S3977" s="20"/>
      <c r="T3977" s="20"/>
      <c r="U3977" s="19"/>
    </row>
    <row r="3978" spans="1:21" ht="17">
      <c r="A3978" s="29" t="s">
        <v>231</v>
      </c>
      <c r="B3978" s="17" t="str">
        <f>"https://www.instagram.com/"&amp;A3978</f>
        <v>https://www.instagram.com/angelinahanjaya</v>
      </c>
      <c r="C3978" s="16">
        <v>45909</v>
      </c>
      <c r="D3978" s="15" t="s">
        <v>7</v>
      </c>
      <c r="E3978" s="11" t="str">
        <f ca="1">IF(AND(J3978&lt;&gt;"", O3978&lt;&gt;"", TODAY() &gt; O3978, N3978=""), "포스팅 지연",
IF(N3978&lt;&gt;"", "포스팅 완료",
IF(M3978=TRUE, "시술 완료",
IF(L3978=TRUE, "콘텐츠 가이드 전송",
IF(NOT(ISBLANK(J3978)), "예약 확정",
IF(I3978=TRUE, "구글폼 회신",
IF(H3978=TRUE, "구글폼 전송",
IF(G3978=TRUE, "거절",
IF(F3978=TRUE, "회신 수신",
"태핑 완료 회신대기")))))
))))</f>
        <v>태핑 완료 회신대기</v>
      </c>
      <c r="F3978" s="13" t="b">
        <v>0</v>
      </c>
      <c r="G3978" s="13" t="b">
        <v>0</v>
      </c>
      <c r="H3978" s="13" t="b">
        <v>0</v>
      </c>
      <c r="I3978" s="13" t="b">
        <f>IF(COUNTIF([1]!Form_Responses1[[#All],[Instagram account
(ex. idenel_official - Do not put "@")]], LOWER(A3978)) &gt; 0, TRUE, FALSE)</f>
        <v>0</v>
      </c>
      <c r="J3978" s="14"/>
      <c r="K3978" s="11"/>
      <c r="L3978" s="13" t="b">
        <v>0</v>
      </c>
      <c r="M3978" s="13" t="b">
        <v>0</v>
      </c>
      <c r="N3978" s="11"/>
      <c r="O3978" s="12" t="str">
        <f>IF(ISBLANK(Table1[[#This Row],[예약일(확정)]]),"",Table1[[#This Row],[예약일(확정)]]+7)</f>
        <v/>
      </c>
      <c r="P3978" s="11"/>
      <c r="Q3978" s="11"/>
      <c r="R3978" s="11"/>
      <c r="S3978" s="11"/>
      <c r="T3978" s="11"/>
      <c r="U3978" s="10"/>
    </row>
    <row r="3979" spans="1:21" ht="17">
      <c r="A3979" s="27" t="s">
        <v>230</v>
      </c>
      <c r="B3979" s="26" t="str">
        <f>"https://www.instagram.com/"&amp;A3979</f>
        <v>https://www.instagram.com/faiz_najibcmm</v>
      </c>
      <c r="C3979" s="25">
        <v>45909</v>
      </c>
      <c r="D3979" s="24" t="s">
        <v>7</v>
      </c>
      <c r="E3979" s="20" t="str">
        <f ca="1">IF(AND(J3979&lt;&gt;"", O3979&lt;&gt;"", TODAY() &gt; O3979, N3979=""), "포스팅 지연",
IF(N3979&lt;&gt;"", "포스팅 완료",
IF(M3979=TRUE, "시술 완료",
IF(L3979=TRUE, "콘텐츠 가이드 전송",
IF(NOT(ISBLANK(J3979)), "예약 확정",
IF(I3979=TRUE, "구글폼 회신",
IF(H3979=TRUE, "구글폼 전송",
IF(G3979=TRUE, "거절",
IF(F3979=TRUE, "회신 수신",
"태핑 완료 회신대기")))))
))))</f>
        <v>태핑 완료 회신대기</v>
      </c>
      <c r="F3979" s="22" t="b">
        <v>0</v>
      </c>
      <c r="G3979" s="22" t="b">
        <v>0</v>
      </c>
      <c r="H3979" s="22" t="b">
        <v>0</v>
      </c>
      <c r="I3979" s="22" t="b">
        <f>IF(COUNTIF([1]!Form_Responses1[[#All],[Instagram account
(ex. idenel_official - Do not put "@")]], LOWER(A3979)) &gt; 0, TRUE, FALSE)</f>
        <v>0</v>
      </c>
      <c r="J3979" s="23"/>
      <c r="K3979" s="20"/>
      <c r="L3979" s="22" t="b">
        <v>0</v>
      </c>
      <c r="M3979" s="22" t="b">
        <v>0</v>
      </c>
      <c r="N3979" s="20"/>
      <c r="O3979" s="21" t="str">
        <f>IF(ISBLANK(Table1[[#This Row],[예약일(확정)]]),"",Table1[[#This Row],[예약일(확정)]]+7)</f>
        <v/>
      </c>
      <c r="P3979" s="20"/>
      <c r="Q3979" s="20"/>
      <c r="R3979" s="20"/>
      <c r="S3979" s="20"/>
      <c r="T3979" s="20"/>
      <c r="U3979" s="19"/>
    </row>
    <row r="3980" spans="1:21" ht="17">
      <c r="A3980" s="18" t="s">
        <v>229</v>
      </c>
      <c r="B3980" s="17" t="str">
        <f>"https://www.instagram.com/"&amp;A3980</f>
        <v>https://www.instagram.com/juuumai1</v>
      </c>
      <c r="C3980" s="16">
        <v>45909</v>
      </c>
      <c r="D3980" s="15" t="s">
        <v>7</v>
      </c>
      <c r="E3980" s="11" t="str">
        <f ca="1">IF(AND(J3980&lt;&gt;"", O3980&lt;&gt;"", TODAY() &gt; O3980, N3980=""), "포스팅 지연",
IF(N3980&lt;&gt;"", "포스팅 완료",
IF(M3980=TRUE, "시술 완료",
IF(L3980=TRUE, "콘텐츠 가이드 전송",
IF(NOT(ISBLANK(J3980)), "예약 확정",
IF(I3980=TRUE, "구글폼 회신",
IF(H3980=TRUE, "구글폼 전송",
IF(G3980=TRUE, "거절",
IF(F3980=TRUE, "회신 수신",
"태핑 완료 회신대기")))))
))))</f>
        <v>태핑 완료 회신대기</v>
      </c>
      <c r="F3980" s="13" t="b">
        <v>0</v>
      </c>
      <c r="G3980" s="13" t="b">
        <v>0</v>
      </c>
      <c r="H3980" s="13" t="b">
        <v>0</v>
      </c>
      <c r="I3980" s="13" t="b">
        <f>IF(COUNTIF([1]!Form_Responses1[[#All],[Instagram account
(ex. idenel_official - Do not put "@")]], LOWER(A3980)) &gt; 0, TRUE, FALSE)</f>
        <v>0</v>
      </c>
      <c r="J3980" s="14"/>
      <c r="K3980" s="11"/>
      <c r="L3980" s="13" t="b">
        <v>0</v>
      </c>
      <c r="M3980" s="13" t="b">
        <v>0</v>
      </c>
      <c r="N3980" s="11"/>
      <c r="O3980" s="12" t="str">
        <f>IF(ISBLANK(Table1[[#This Row],[예약일(확정)]]),"",Table1[[#This Row],[예약일(확정)]]+7)</f>
        <v/>
      </c>
      <c r="P3980" s="11"/>
      <c r="Q3980" s="11"/>
      <c r="R3980" s="11"/>
      <c r="S3980" s="11"/>
      <c r="T3980" s="11"/>
      <c r="U3980" s="10"/>
    </row>
    <row r="3981" spans="1:21" ht="17">
      <c r="A3981" s="27" t="s">
        <v>228</v>
      </c>
      <c r="B3981" s="26" t="str">
        <f>"https://www.instagram.com/"&amp;A3981</f>
        <v>https://www.instagram.com/tilovovadinara</v>
      </c>
      <c r="C3981" s="25">
        <v>45909</v>
      </c>
      <c r="D3981" s="24" t="s">
        <v>7</v>
      </c>
      <c r="E3981" s="20" t="str">
        <f ca="1">IF(AND(J3981&lt;&gt;"", O3981&lt;&gt;"", TODAY() &gt; O3981, N3981=""), "포스팅 지연",
IF(N3981&lt;&gt;"", "포스팅 완료",
IF(M3981=TRUE, "시술 완료",
IF(L3981=TRUE, "콘텐츠 가이드 전송",
IF(NOT(ISBLANK(J3981)), "예약 확정",
IF(I3981=TRUE, "구글폼 회신",
IF(H3981=TRUE, "구글폼 전송",
IF(G3981=TRUE, "거절",
IF(F3981=TRUE, "회신 수신",
"태핑 완료 회신대기")))))
))))</f>
        <v>태핑 완료 회신대기</v>
      </c>
      <c r="F3981" s="22" t="b">
        <v>0</v>
      </c>
      <c r="G3981" s="22" t="b">
        <v>0</v>
      </c>
      <c r="H3981" s="22" t="b">
        <v>0</v>
      </c>
      <c r="I3981" s="22" t="b">
        <f>IF(COUNTIF([1]!Form_Responses1[[#All],[Instagram account
(ex. idenel_official - Do not put "@")]], LOWER(A3981)) &gt; 0, TRUE, FALSE)</f>
        <v>0</v>
      </c>
      <c r="J3981" s="23"/>
      <c r="K3981" s="20"/>
      <c r="L3981" s="22" t="b">
        <v>0</v>
      </c>
      <c r="M3981" s="22" t="b">
        <v>0</v>
      </c>
      <c r="N3981" s="20"/>
      <c r="O3981" s="21" t="str">
        <f>IF(ISBLANK(Table1[[#This Row],[예약일(확정)]]),"",Table1[[#This Row],[예약일(확정)]]+7)</f>
        <v/>
      </c>
      <c r="P3981" s="20"/>
      <c r="Q3981" s="20"/>
      <c r="R3981" s="20"/>
      <c r="S3981" s="20"/>
      <c r="T3981" s="20"/>
      <c r="U3981" s="19"/>
    </row>
    <row r="3982" spans="1:21" ht="17">
      <c r="A3982" s="18" t="s">
        <v>227</v>
      </c>
      <c r="B3982" s="17" t="str">
        <f>"https://www.instagram.com/"&amp;A3982</f>
        <v>https://www.instagram.com/marinemrn___</v>
      </c>
      <c r="C3982" s="16">
        <v>45909</v>
      </c>
      <c r="D3982" s="15" t="s">
        <v>7</v>
      </c>
      <c r="E3982" s="11" t="str">
        <f ca="1">IF(AND(J3982&lt;&gt;"", O3982&lt;&gt;"", TODAY() &gt; O3982, N3982=""), "포스팅 지연",
IF(N3982&lt;&gt;"", "포스팅 완료",
IF(M3982=TRUE, "시술 완료",
IF(L3982=TRUE, "콘텐츠 가이드 전송",
IF(NOT(ISBLANK(J3982)), "예약 확정",
IF(I3982=TRUE, "구글폼 회신",
IF(H3982=TRUE, "구글폼 전송",
IF(G3982=TRUE, "거절",
IF(F3982=TRUE, "회신 수신",
"태핑 완료 회신대기")))))
))))</f>
        <v>태핑 완료 회신대기</v>
      </c>
      <c r="F3982" s="13" t="b">
        <v>0</v>
      </c>
      <c r="G3982" s="13" t="b">
        <v>0</v>
      </c>
      <c r="H3982" s="13" t="b">
        <v>0</v>
      </c>
      <c r="I3982" s="13" t="b">
        <f>IF(COUNTIF([1]!Form_Responses1[[#All],[Instagram account
(ex. idenel_official - Do not put "@")]], LOWER(A3982)) &gt; 0, TRUE, FALSE)</f>
        <v>0</v>
      </c>
      <c r="J3982" s="14"/>
      <c r="K3982" s="11"/>
      <c r="L3982" s="13" t="b">
        <v>0</v>
      </c>
      <c r="M3982" s="13" t="b">
        <v>0</v>
      </c>
      <c r="N3982" s="11"/>
      <c r="O3982" s="12" t="str">
        <f>IF(ISBLANK(Table1[[#This Row],[예약일(확정)]]),"",Table1[[#This Row],[예약일(확정)]]+7)</f>
        <v/>
      </c>
      <c r="P3982" s="11"/>
      <c r="Q3982" s="11"/>
      <c r="R3982" s="11"/>
      <c r="S3982" s="11"/>
      <c r="T3982" s="11"/>
      <c r="U3982" s="10"/>
    </row>
    <row r="3983" spans="1:21" ht="17">
      <c r="A3983" s="27" t="s">
        <v>226</v>
      </c>
      <c r="B3983" s="26" t="str">
        <f>"https://www.instagram.com/"&amp;A3983</f>
        <v>https://www.instagram.com/j00diefoodie</v>
      </c>
      <c r="C3983" s="25">
        <v>45909</v>
      </c>
      <c r="D3983" s="24" t="s">
        <v>7</v>
      </c>
      <c r="E3983" s="20" t="str">
        <f ca="1">IF(AND(J3983&lt;&gt;"", O3983&lt;&gt;"", TODAY() &gt; O3983, N3983=""), "포스팅 지연",
IF(N3983&lt;&gt;"", "포스팅 완료",
IF(M3983=TRUE, "시술 완료",
IF(L3983=TRUE, "콘텐츠 가이드 전송",
IF(NOT(ISBLANK(J3983)), "예약 확정",
IF(I3983=TRUE, "구글폼 회신",
IF(H3983=TRUE, "구글폼 전송",
IF(G3983=TRUE, "거절",
IF(F3983=TRUE, "회신 수신",
"태핑 완료 회신대기")))))
))))</f>
        <v>태핑 완료 회신대기</v>
      </c>
      <c r="F3983" s="22" t="b">
        <v>0</v>
      </c>
      <c r="G3983" s="22" t="b">
        <v>0</v>
      </c>
      <c r="H3983" s="22" t="b">
        <v>0</v>
      </c>
      <c r="I3983" s="22" t="b">
        <f>IF(COUNTIF([1]!Form_Responses1[[#All],[Instagram account
(ex. idenel_official - Do not put "@")]], LOWER(A3983)) &gt; 0, TRUE, FALSE)</f>
        <v>0</v>
      </c>
      <c r="J3983" s="23"/>
      <c r="K3983" s="20"/>
      <c r="L3983" s="22" t="b">
        <v>0</v>
      </c>
      <c r="M3983" s="22" t="b">
        <v>0</v>
      </c>
      <c r="N3983" s="20"/>
      <c r="O3983" s="21" t="str">
        <f>IF(ISBLANK(Table1[[#This Row],[예약일(확정)]]),"",Table1[[#This Row],[예약일(확정)]]+7)</f>
        <v/>
      </c>
      <c r="P3983" s="20"/>
      <c r="Q3983" s="20"/>
      <c r="R3983" s="20"/>
      <c r="S3983" s="20"/>
      <c r="T3983" s="20"/>
      <c r="U3983" s="19"/>
    </row>
    <row r="3984" spans="1:21" ht="17">
      <c r="A3984" s="18" t="s">
        <v>225</v>
      </c>
      <c r="B3984" s="17" t="str">
        <f>"https://www.instagram.com/"&amp;A3984</f>
        <v>https://www.instagram.com/sofialvg</v>
      </c>
      <c r="C3984" s="16">
        <v>45909</v>
      </c>
      <c r="D3984" s="15" t="s">
        <v>7</v>
      </c>
      <c r="E3984" s="11" t="str">
        <f ca="1">IF(AND(J3984&lt;&gt;"", O3984&lt;&gt;"", TODAY() &gt; O3984, N3984=""), "포스팅 지연",
IF(N3984&lt;&gt;"", "포스팅 완료",
IF(M3984=TRUE, "시술 완료",
IF(L3984=TRUE, "콘텐츠 가이드 전송",
IF(NOT(ISBLANK(J3984)), "예약 확정",
IF(I3984=TRUE, "구글폼 회신",
IF(H3984=TRUE, "구글폼 전송",
IF(G3984=TRUE, "거절",
IF(F3984=TRUE, "회신 수신",
"태핑 완료 회신대기")))))
))))</f>
        <v>태핑 완료 회신대기</v>
      </c>
      <c r="F3984" s="13" t="b">
        <v>0</v>
      </c>
      <c r="G3984" s="13" t="b">
        <v>0</v>
      </c>
      <c r="H3984" s="13" t="b">
        <v>0</v>
      </c>
      <c r="I3984" s="13" t="b">
        <f>IF(COUNTIF([1]!Form_Responses1[[#All],[Instagram account
(ex. idenel_official - Do not put "@")]], LOWER(A3984)) &gt; 0, TRUE, FALSE)</f>
        <v>0</v>
      </c>
      <c r="J3984" s="14"/>
      <c r="K3984" s="11"/>
      <c r="L3984" s="13" t="b">
        <v>0</v>
      </c>
      <c r="M3984" s="13" t="b">
        <v>0</v>
      </c>
      <c r="N3984" s="11"/>
      <c r="O3984" s="12" t="str">
        <f>IF(ISBLANK(Table1[[#This Row],[예약일(확정)]]),"",Table1[[#This Row],[예약일(확정)]]+7)</f>
        <v/>
      </c>
      <c r="P3984" s="11"/>
      <c r="Q3984" s="11"/>
      <c r="R3984" s="11"/>
      <c r="S3984" s="11"/>
      <c r="T3984" s="11"/>
      <c r="U3984" s="10"/>
    </row>
    <row r="3985" spans="1:21" ht="17">
      <c r="A3985" s="27" t="s">
        <v>224</v>
      </c>
      <c r="B3985" s="26" t="str">
        <f>"https://www.instagram.com/"&amp;A3985</f>
        <v>https://www.instagram.com/yesimbozkus</v>
      </c>
      <c r="C3985" s="25">
        <v>45909</v>
      </c>
      <c r="D3985" s="24" t="s">
        <v>7</v>
      </c>
      <c r="E3985" s="20" t="str">
        <f ca="1">IF(AND(J3985&lt;&gt;"", O3985&lt;&gt;"", TODAY() &gt; O3985, N3985=""), "포스팅 지연",
IF(N3985&lt;&gt;"", "포스팅 완료",
IF(M3985=TRUE, "시술 완료",
IF(L3985=TRUE, "콘텐츠 가이드 전송",
IF(NOT(ISBLANK(J3985)), "예약 확정",
IF(I3985=TRUE, "구글폼 회신",
IF(H3985=TRUE, "구글폼 전송",
IF(G3985=TRUE, "거절",
IF(F3985=TRUE, "회신 수신",
"태핑 완료 회신대기")))))
))))</f>
        <v>태핑 완료 회신대기</v>
      </c>
      <c r="F3985" s="22" t="b">
        <v>0</v>
      </c>
      <c r="G3985" s="22" t="b">
        <v>0</v>
      </c>
      <c r="H3985" s="22" t="b">
        <v>0</v>
      </c>
      <c r="I3985" s="22" t="b">
        <f>IF(COUNTIF([1]!Form_Responses1[[#All],[Instagram account
(ex. idenel_official - Do not put "@")]], LOWER(A3985)) &gt; 0, TRUE, FALSE)</f>
        <v>0</v>
      </c>
      <c r="J3985" s="23"/>
      <c r="K3985" s="20"/>
      <c r="L3985" s="22" t="b">
        <v>0</v>
      </c>
      <c r="M3985" s="22" t="b">
        <v>0</v>
      </c>
      <c r="N3985" s="20"/>
      <c r="O3985" s="21" t="str">
        <f>IF(ISBLANK(Table1[[#This Row],[예약일(확정)]]),"",Table1[[#This Row],[예약일(확정)]]+7)</f>
        <v/>
      </c>
      <c r="P3985" s="20"/>
      <c r="Q3985" s="20"/>
      <c r="R3985" s="20"/>
      <c r="S3985" s="20"/>
      <c r="T3985" s="20"/>
      <c r="U3985" s="19"/>
    </row>
    <row r="3986" spans="1:21" ht="17">
      <c r="A3986" s="18" t="s">
        <v>223</v>
      </c>
      <c r="B3986" s="17" t="str">
        <f>"https://www.instagram.com/"&amp;A3986</f>
        <v>https://www.instagram.com/thedintheusa</v>
      </c>
      <c r="C3986" s="16">
        <v>45909</v>
      </c>
      <c r="D3986" s="15" t="s">
        <v>7</v>
      </c>
      <c r="E3986" s="11" t="str">
        <f ca="1">IF(AND(J3986&lt;&gt;"", O3986&lt;&gt;"", TODAY() &gt; O3986, N3986=""), "포스팅 지연",
IF(N3986&lt;&gt;"", "포스팅 완료",
IF(M3986=TRUE, "시술 완료",
IF(L3986=TRUE, "콘텐츠 가이드 전송",
IF(NOT(ISBLANK(J3986)), "예약 확정",
IF(I3986=TRUE, "구글폼 회신",
IF(H3986=TRUE, "구글폼 전송",
IF(G3986=TRUE, "거절",
IF(F3986=TRUE, "회신 수신",
"태핑 완료 회신대기")))))
))))</f>
        <v>태핑 완료 회신대기</v>
      </c>
      <c r="F3986" s="13" t="b">
        <v>0</v>
      </c>
      <c r="G3986" s="13" t="b">
        <v>0</v>
      </c>
      <c r="H3986" s="13" t="b">
        <v>0</v>
      </c>
      <c r="I3986" s="13" t="b">
        <f>IF(COUNTIF([1]!Form_Responses1[[#All],[Instagram account
(ex. idenel_official - Do not put "@")]], LOWER(A3986)) &gt; 0, TRUE, FALSE)</f>
        <v>0</v>
      </c>
      <c r="J3986" s="14"/>
      <c r="K3986" s="11"/>
      <c r="L3986" s="13" t="b">
        <v>0</v>
      </c>
      <c r="M3986" s="13" t="b">
        <v>0</v>
      </c>
      <c r="N3986" s="11"/>
      <c r="O3986" s="12" t="str">
        <f>IF(ISBLANK(Table1[[#This Row],[예약일(확정)]]),"",Table1[[#This Row],[예약일(확정)]]+7)</f>
        <v/>
      </c>
      <c r="P3986" s="11"/>
      <c r="Q3986" s="11"/>
      <c r="R3986" s="11"/>
      <c r="S3986" s="11"/>
      <c r="T3986" s="11"/>
      <c r="U3986" s="10"/>
    </row>
    <row r="3987" spans="1:21" ht="17">
      <c r="A3987" s="27" t="s">
        <v>222</v>
      </c>
      <c r="B3987" s="26" t="str">
        <f>"https://www.instagram.com/"&amp;A3987</f>
        <v>https://www.instagram.com/easuellen</v>
      </c>
      <c r="C3987" s="25">
        <v>45909</v>
      </c>
      <c r="D3987" s="24" t="s">
        <v>7</v>
      </c>
      <c r="E3987" s="20" t="str">
        <f ca="1">IF(AND(J3987&lt;&gt;"", O3987&lt;&gt;"", TODAY() &gt; O3987, N3987=""), "포스팅 지연",
IF(N3987&lt;&gt;"", "포스팅 완료",
IF(M3987=TRUE, "시술 완료",
IF(L3987=TRUE, "콘텐츠 가이드 전송",
IF(NOT(ISBLANK(J3987)), "예약 확정",
IF(I3987=TRUE, "구글폼 회신",
IF(H3987=TRUE, "구글폼 전송",
IF(G3987=TRUE, "거절",
IF(F3987=TRUE, "회신 수신",
"태핑 완료 회신대기")))))
))))</f>
        <v>태핑 완료 회신대기</v>
      </c>
      <c r="F3987" s="22" t="b">
        <v>0</v>
      </c>
      <c r="G3987" s="22" t="b">
        <v>0</v>
      </c>
      <c r="H3987" s="22" t="b">
        <v>0</v>
      </c>
      <c r="I3987" s="22" t="b">
        <f>IF(COUNTIF([1]!Form_Responses1[[#All],[Instagram account
(ex. idenel_official - Do not put "@")]], LOWER(A3987)) &gt; 0, TRUE, FALSE)</f>
        <v>0</v>
      </c>
      <c r="J3987" s="23"/>
      <c r="K3987" s="20"/>
      <c r="L3987" s="22" t="b">
        <v>0</v>
      </c>
      <c r="M3987" s="22" t="b">
        <v>0</v>
      </c>
      <c r="N3987" s="20"/>
      <c r="O3987" s="21" t="str">
        <f>IF(ISBLANK(Table1[[#This Row],[예약일(확정)]]),"",Table1[[#This Row],[예약일(확정)]]+7)</f>
        <v/>
      </c>
      <c r="P3987" s="20"/>
      <c r="Q3987" s="20"/>
      <c r="R3987" s="20"/>
      <c r="S3987" s="20"/>
      <c r="T3987" s="20"/>
      <c r="U3987" s="19"/>
    </row>
    <row r="3988" spans="1:21" ht="17">
      <c r="A3988" s="18" t="s">
        <v>221</v>
      </c>
      <c r="B3988" s="17" t="str">
        <f>"https://www.instagram.com/"&amp;A3988</f>
        <v>https://www.instagram.com/sibel_duru</v>
      </c>
      <c r="C3988" s="16">
        <v>45909</v>
      </c>
      <c r="D3988" s="15" t="s">
        <v>7</v>
      </c>
      <c r="E3988" s="11" t="str">
        <f ca="1">IF(AND(J3988&lt;&gt;"", O3988&lt;&gt;"", TODAY() &gt; O3988, N3988=""), "포스팅 지연",
IF(N3988&lt;&gt;"", "포스팅 완료",
IF(M3988=TRUE, "시술 완료",
IF(L3988=TRUE, "콘텐츠 가이드 전송",
IF(NOT(ISBLANK(J3988)), "예약 확정",
IF(I3988=TRUE, "구글폼 회신",
IF(H3988=TRUE, "구글폼 전송",
IF(G3988=TRUE, "거절",
IF(F3988=TRUE, "회신 수신",
"태핑 완료 회신대기")))))
))))</f>
        <v>태핑 완료 회신대기</v>
      </c>
      <c r="F3988" s="13" t="b">
        <v>0</v>
      </c>
      <c r="G3988" s="13" t="b">
        <v>0</v>
      </c>
      <c r="H3988" s="13" t="b">
        <v>0</v>
      </c>
      <c r="I3988" s="13" t="b">
        <f>IF(COUNTIF([1]!Form_Responses1[[#All],[Instagram account
(ex. idenel_official - Do not put "@")]], LOWER(A3988)) &gt; 0, TRUE, FALSE)</f>
        <v>0</v>
      </c>
      <c r="J3988" s="14"/>
      <c r="K3988" s="11"/>
      <c r="L3988" s="13" t="b">
        <v>0</v>
      </c>
      <c r="M3988" s="13" t="b">
        <v>0</v>
      </c>
      <c r="N3988" s="11"/>
      <c r="O3988" s="12" t="str">
        <f>IF(ISBLANK(Table1[[#This Row],[예약일(확정)]]),"",Table1[[#This Row],[예약일(확정)]]+7)</f>
        <v/>
      </c>
      <c r="P3988" s="11"/>
      <c r="Q3988" s="11"/>
      <c r="R3988" s="11"/>
      <c r="S3988" s="11"/>
      <c r="T3988" s="11"/>
      <c r="U3988" s="10"/>
    </row>
    <row r="3989" spans="1:21" ht="17">
      <c r="A3989" s="29" t="s">
        <v>220</v>
      </c>
      <c r="B3989" s="26" t="str">
        <f>"https://www.instagram.com/"&amp;A3989</f>
        <v>https://www.instagram.com/sarii0715</v>
      </c>
      <c r="C3989" s="25">
        <v>45909</v>
      </c>
      <c r="D3989" s="24" t="s">
        <v>7</v>
      </c>
      <c r="E3989" s="20" t="str">
        <f ca="1">IF(AND(J3989&lt;&gt;"", O3989&lt;&gt;"", TODAY() &gt; O3989, N3989=""), "포스팅 지연",
IF(N3989&lt;&gt;"", "포스팅 완료",
IF(M3989=TRUE, "시술 완료",
IF(L3989=TRUE, "콘텐츠 가이드 전송",
IF(NOT(ISBLANK(J3989)), "예약 확정",
IF(I3989=TRUE, "구글폼 회신",
IF(H3989=TRUE, "구글폼 전송",
IF(G3989=TRUE, "거절",
IF(F3989=TRUE, "회신 수신",
"태핑 완료 회신대기")))))
))))</f>
        <v>태핑 완료 회신대기</v>
      </c>
      <c r="F3989" s="22" t="b">
        <v>0</v>
      </c>
      <c r="G3989" s="22" t="b">
        <v>0</v>
      </c>
      <c r="H3989" s="22" t="b">
        <v>0</v>
      </c>
      <c r="I3989" s="22" t="b">
        <f>IF(COUNTIF([1]!Form_Responses1[[#All],[Instagram account
(ex. idenel_official - Do not put "@")]], LOWER(A3989)) &gt; 0, TRUE, FALSE)</f>
        <v>0</v>
      </c>
      <c r="J3989" s="23"/>
      <c r="K3989" s="20"/>
      <c r="L3989" s="22" t="b">
        <v>0</v>
      </c>
      <c r="M3989" s="22" t="b">
        <v>0</v>
      </c>
      <c r="N3989" s="20"/>
      <c r="O3989" s="21" t="str">
        <f>IF(ISBLANK(Table1[[#This Row],[예약일(확정)]]),"",Table1[[#This Row],[예약일(확정)]]+7)</f>
        <v/>
      </c>
      <c r="P3989" s="20"/>
      <c r="Q3989" s="20"/>
      <c r="R3989" s="20"/>
      <c r="S3989" s="20"/>
      <c r="T3989" s="20"/>
      <c r="U3989" s="19"/>
    </row>
    <row r="3990" spans="1:21" ht="17">
      <c r="A3990" s="18" t="s">
        <v>219</v>
      </c>
      <c r="B3990" s="17" t="str">
        <f>"https://www.instagram.com/"&amp;A3990</f>
        <v>https://www.instagram.com/vindyalvioo</v>
      </c>
      <c r="C3990" s="16">
        <v>45909</v>
      </c>
      <c r="D3990" s="15" t="s">
        <v>7</v>
      </c>
      <c r="E3990" s="11" t="str">
        <f ca="1">IF(AND(J3990&lt;&gt;"", O3990&lt;&gt;"", TODAY() &gt; O3990, N3990=""), "포스팅 지연",
IF(N3990&lt;&gt;"", "포스팅 완료",
IF(M3990=TRUE, "시술 완료",
IF(L3990=TRUE, "콘텐츠 가이드 전송",
IF(NOT(ISBLANK(J3990)), "예약 확정",
IF(I3990=TRUE, "구글폼 회신",
IF(H3990=TRUE, "구글폼 전송",
IF(G3990=TRUE, "거절",
IF(F3990=TRUE, "회신 수신",
"태핑 완료 회신대기")))))
))))</f>
        <v>구글폼 전송</v>
      </c>
      <c r="F3990" s="13" t="b">
        <v>1</v>
      </c>
      <c r="G3990" s="13" t="b">
        <v>0</v>
      </c>
      <c r="H3990" s="13" t="b">
        <v>1</v>
      </c>
      <c r="I3990" s="13" t="b">
        <f>IF(COUNTIF([1]!Form_Responses1[[#All],[Instagram account
(ex. idenel_official - Do not put "@")]], LOWER(A3990)) &gt; 0, TRUE, FALSE)</f>
        <v>0</v>
      </c>
      <c r="J3990" s="14"/>
      <c r="K3990" s="11"/>
      <c r="L3990" s="13" t="b">
        <v>0</v>
      </c>
      <c r="M3990" s="13" t="b">
        <v>0</v>
      </c>
      <c r="N3990" s="11"/>
      <c r="O3990" s="12" t="str">
        <f>IF(ISBLANK(Table1[[#This Row],[예약일(확정)]]),"",Table1[[#This Row],[예약일(확정)]]+7)</f>
        <v/>
      </c>
      <c r="P3990" s="11"/>
      <c r="Q3990" s="11"/>
      <c r="R3990" s="11"/>
      <c r="S3990" s="11"/>
      <c r="T3990" s="11"/>
      <c r="U3990" s="10"/>
    </row>
    <row r="3991" spans="1:21" ht="17">
      <c r="A3991" s="27" t="s">
        <v>218</v>
      </c>
      <c r="B3991" s="26" t="str">
        <f>"https://www.instagram.com/"&amp;A3991</f>
        <v>https://www.instagram.com/ahenkerell</v>
      </c>
      <c r="C3991" s="25">
        <v>45909</v>
      </c>
      <c r="D3991" s="24" t="s">
        <v>7</v>
      </c>
      <c r="E3991" s="20" t="str">
        <f ca="1">IF(AND(J3991&lt;&gt;"", O3991&lt;&gt;"", TODAY() &gt; O3991, N3991=""), "포스팅 지연",
IF(N3991&lt;&gt;"", "포스팅 완료",
IF(M3991=TRUE, "시술 완료",
IF(L3991=TRUE, "콘텐츠 가이드 전송",
IF(NOT(ISBLANK(J3991)), "예약 확정",
IF(I3991=TRUE, "구글폼 회신",
IF(H3991=TRUE, "구글폼 전송",
IF(G3991=TRUE, "거절",
IF(F3991=TRUE, "회신 수신",
"태핑 완료 회신대기")))))
))))</f>
        <v>태핑 완료 회신대기</v>
      </c>
      <c r="F3991" s="22" t="b">
        <v>0</v>
      </c>
      <c r="G3991" s="22" t="b">
        <v>0</v>
      </c>
      <c r="H3991" s="22" t="b">
        <v>0</v>
      </c>
      <c r="I3991" s="22" t="b">
        <f>IF(COUNTIF([1]!Form_Responses1[[#All],[Instagram account
(ex. idenel_official - Do not put "@")]], LOWER(A3991)) &gt; 0, TRUE, FALSE)</f>
        <v>0</v>
      </c>
      <c r="J3991" s="23"/>
      <c r="K3991" s="20"/>
      <c r="L3991" s="22" t="b">
        <v>0</v>
      </c>
      <c r="M3991" s="22" t="b">
        <v>0</v>
      </c>
      <c r="N3991" s="20"/>
      <c r="O3991" s="21" t="str">
        <f>IF(ISBLANK(Table1[[#This Row],[예약일(확정)]]),"",Table1[[#This Row],[예약일(확정)]]+7)</f>
        <v/>
      </c>
      <c r="P3991" s="20"/>
      <c r="Q3991" s="20"/>
      <c r="R3991" s="20"/>
      <c r="S3991" s="20"/>
      <c r="T3991" s="20"/>
      <c r="U3991" s="19"/>
    </row>
    <row r="3992" spans="1:21" ht="17">
      <c r="A3992" s="18" t="s">
        <v>217</v>
      </c>
      <c r="B3992" s="17" t="str">
        <f>"https://www.instagram.com/"&amp;A3992</f>
        <v>https://www.instagram.com/linlingel</v>
      </c>
      <c r="C3992" s="16">
        <v>45909</v>
      </c>
      <c r="D3992" s="15" t="s">
        <v>7</v>
      </c>
      <c r="E3992" s="11" t="str">
        <f ca="1">IF(AND(J3992&lt;&gt;"", O3992&lt;&gt;"", TODAY() &gt; O3992, N3992=""), "포스팅 지연",
IF(N3992&lt;&gt;"", "포스팅 완료",
IF(M3992=TRUE, "시술 완료",
IF(L3992=TRUE, "콘텐츠 가이드 전송",
IF(NOT(ISBLANK(J3992)), "예약 확정",
IF(I3992=TRUE, "구글폼 회신",
IF(H3992=TRUE, "구글폼 전송",
IF(G3992=TRUE, "거절",
IF(F3992=TRUE, "회신 수신",
"태핑 완료 회신대기")))))
))))</f>
        <v>태핑 완료 회신대기</v>
      </c>
      <c r="F3992" s="13" t="b">
        <v>0</v>
      </c>
      <c r="G3992" s="13" t="b">
        <v>0</v>
      </c>
      <c r="H3992" s="13" t="b">
        <v>0</v>
      </c>
      <c r="I3992" s="13" t="b">
        <f>IF(COUNTIF([1]!Form_Responses1[[#All],[Instagram account
(ex. idenel_official - Do not put "@")]], LOWER(A3992)) &gt; 0, TRUE, FALSE)</f>
        <v>0</v>
      </c>
      <c r="J3992" s="14"/>
      <c r="K3992" s="11"/>
      <c r="L3992" s="13" t="b">
        <v>0</v>
      </c>
      <c r="M3992" s="13" t="b">
        <v>0</v>
      </c>
      <c r="N3992" s="11"/>
      <c r="O3992" s="12" t="str">
        <f>IF(ISBLANK(Table1[[#This Row],[예약일(확정)]]),"",Table1[[#This Row],[예약일(확정)]]+7)</f>
        <v/>
      </c>
      <c r="P3992" s="11"/>
      <c r="Q3992" s="11"/>
      <c r="R3992" s="11"/>
      <c r="S3992" s="11"/>
      <c r="T3992" s="11"/>
      <c r="U3992" s="10"/>
    </row>
    <row r="3993" spans="1:21" ht="17">
      <c r="A3993" s="29" t="s">
        <v>216</v>
      </c>
      <c r="B3993" s="26" t="str">
        <f>"https://www.instagram.com/"&amp;A3993</f>
        <v>https://www.instagram.com/somasowa</v>
      </c>
      <c r="C3993" s="25">
        <v>45909</v>
      </c>
      <c r="D3993" s="24" t="s">
        <v>7</v>
      </c>
      <c r="E3993" s="20" t="str">
        <f ca="1">IF(AND(J3993&lt;&gt;"", O3993&lt;&gt;"", TODAY() &gt; O3993, N3993=""), "포스팅 지연",
IF(N3993&lt;&gt;"", "포스팅 완료",
IF(M3993=TRUE, "시술 완료",
IF(L3993=TRUE, "콘텐츠 가이드 전송",
IF(NOT(ISBLANK(J3993)), "예약 확정",
IF(I3993=TRUE, "구글폼 회신",
IF(H3993=TRUE, "구글폼 전송",
IF(G3993=TRUE, "거절",
IF(F3993=TRUE, "회신 수신",
"태핑 완료 회신대기")))))
))))</f>
        <v>태핑 완료 회신대기</v>
      </c>
      <c r="F3993" s="22" t="b">
        <v>0</v>
      </c>
      <c r="G3993" s="22" t="b">
        <v>0</v>
      </c>
      <c r="H3993" s="22" t="b">
        <v>0</v>
      </c>
      <c r="I3993" s="22" t="b">
        <f>IF(COUNTIF([1]!Form_Responses1[[#All],[Instagram account
(ex. idenel_official - Do not put "@")]], LOWER(A3993)) &gt; 0, TRUE, FALSE)</f>
        <v>0</v>
      </c>
      <c r="J3993" s="23"/>
      <c r="K3993" s="20"/>
      <c r="L3993" s="22" t="b">
        <v>0</v>
      </c>
      <c r="M3993" s="22" t="b">
        <v>0</v>
      </c>
      <c r="N3993" s="20"/>
      <c r="O3993" s="21" t="str">
        <f>IF(ISBLANK(Table1[[#This Row],[예약일(확정)]]),"",Table1[[#This Row],[예약일(확정)]]+7)</f>
        <v/>
      </c>
      <c r="P3993" s="20"/>
      <c r="Q3993" s="20"/>
      <c r="R3993" s="20"/>
      <c r="S3993" s="20"/>
      <c r="T3993" s="20"/>
      <c r="U3993" s="19"/>
    </row>
    <row r="3994" spans="1:21" ht="17">
      <c r="A3994" s="18" t="s">
        <v>215</v>
      </c>
      <c r="B3994" s="17" t="str">
        <f>"https://www.instagram.com/"&amp;A3994</f>
        <v>https://www.instagram.com/livia.cury</v>
      </c>
      <c r="C3994" s="16">
        <v>45909</v>
      </c>
      <c r="D3994" s="15" t="s">
        <v>7</v>
      </c>
      <c r="E3994" s="11" t="str">
        <f ca="1">IF(AND(J3994&lt;&gt;"", O3994&lt;&gt;"", TODAY() &gt; O3994, N3994=""), "포스팅 지연",
IF(N3994&lt;&gt;"", "포스팅 완료",
IF(M3994=TRUE, "시술 완료",
IF(L3994=TRUE, "콘텐츠 가이드 전송",
IF(NOT(ISBLANK(J3994)), "예약 확정",
IF(I3994=TRUE, "구글폼 회신",
IF(H3994=TRUE, "구글폼 전송",
IF(G3994=TRUE, "거절",
IF(F3994=TRUE, "회신 수신",
"태핑 완료 회신대기")))))
))))</f>
        <v>회신 수신</v>
      </c>
      <c r="F3994" s="13" t="b">
        <v>1</v>
      </c>
      <c r="G3994" s="13" t="b">
        <v>0</v>
      </c>
      <c r="H3994" s="13" t="b">
        <v>0</v>
      </c>
      <c r="I3994" s="13" t="b">
        <f>IF(COUNTIF([1]!Form_Responses1[[#All],[Instagram account
(ex. idenel_official - Do not put "@")]], LOWER(A3994)) &gt; 0, TRUE, FALSE)</f>
        <v>0</v>
      </c>
      <c r="J3994" s="14"/>
      <c r="K3994" s="11"/>
      <c r="L3994" s="13" t="b">
        <v>0</v>
      </c>
      <c r="M3994" s="13" t="b">
        <v>0</v>
      </c>
      <c r="N3994" s="11"/>
      <c r="O3994" s="12" t="str">
        <f>IF(ISBLANK(Table1[[#This Row],[예약일(확정)]]),"",Table1[[#This Row],[예약일(확정)]]+7)</f>
        <v/>
      </c>
      <c r="P3994" s="11"/>
      <c r="Q3994" s="11"/>
      <c r="R3994" s="11"/>
      <c r="S3994" s="11"/>
      <c r="T3994" s="11"/>
      <c r="U3994" s="10"/>
    </row>
    <row r="3995" spans="1:21" ht="17">
      <c r="A3995" s="29" t="s">
        <v>214</v>
      </c>
      <c r="B3995" s="26" t="str">
        <f>"https://www.instagram.com/"&amp;A3995</f>
        <v>https://www.instagram.com/cary.riquelmeg</v>
      </c>
      <c r="C3995" s="25">
        <v>45909</v>
      </c>
      <c r="D3995" s="24" t="s">
        <v>7</v>
      </c>
      <c r="E3995" s="20" t="str">
        <f ca="1">IF(AND(J3995&lt;&gt;"", O3995&lt;&gt;"", TODAY() &gt; O3995, N3995=""), "포스팅 지연",
IF(N3995&lt;&gt;"", "포스팅 완료",
IF(M3995=TRUE, "시술 완료",
IF(L3995=TRUE, "콘텐츠 가이드 전송",
IF(NOT(ISBLANK(J3995)), "예약 확정",
IF(I3995=TRUE, "구글폼 회신",
IF(H3995=TRUE, "구글폼 전송",
IF(G3995=TRUE, "거절",
IF(F3995=TRUE, "회신 수신",
"태핑 완료 회신대기")))))
))))</f>
        <v>태핑 완료 회신대기</v>
      </c>
      <c r="F3995" s="22" t="b">
        <v>0</v>
      </c>
      <c r="G3995" s="22" t="b">
        <v>0</v>
      </c>
      <c r="H3995" s="22" t="b">
        <v>0</v>
      </c>
      <c r="I3995" s="22" t="b">
        <f>IF(COUNTIF([1]!Form_Responses1[[#All],[Instagram account
(ex. idenel_official - Do not put "@")]], LOWER(A3995)) &gt; 0, TRUE, FALSE)</f>
        <v>0</v>
      </c>
      <c r="J3995" s="23"/>
      <c r="K3995" s="20"/>
      <c r="L3995" s="22" t="b">
        <v>0</v>
      </c>
      <c r="M3995" s="22" t="b">
        <v>0</v>
      </c>
      <c r="N3995" s="20"/>
      <c r="O3995" s="21" t="str">
        <f>IF(ISBLANK(Table1[[#This Row],[예약일(확정)]]),"",Table1[[#This Row],[예약일(확정)]]+7)</f>
        <v/>
      </c>
      <c r="P3995" s="20"/>
      <c r="Q3995" s="20"/>
      <c r="R3995" s="20"/>
      <c r="S3995" s="20"/>
      <c r="T3995" s="20"/>
      <c r="U3995" s="19"/>
    </row>
    <row r="3996" spans="1:21" ht="17">
      <c r="A3996" s="18" t="s">
        <v>213</v>
      </c>
      <c r="B3996" s="17" t="str">
        <f>"https://www.instagram.com/"&amp;A3996</f>
        <v>https://www.instagram.com/candidarshine</v>
      </c>
      <c r="C3996" s="16">
        <v>45909</v>
      </c>
      <c r="D3996" s="15" t="s">
        <v>7</v>
      </c>
      <c r="E3996" s="11" t="str">
        <f ca="1">IF(AND(J3996&lt;&gt;"", O3996&lt;&gt;"", TODAY() &gt; O3996, N3996=""), "포스팅 지연",
IF(N3996&lt;&gt;"", "포스팅 완료",
IF(M3996=TRUE, "시술 완료",
IF(L3996=TRUE, "콘텐츠 가이드 전송",
IF(NOT(ISBLANK(J3996)), "예약 확정",
IF(I3996=TRUE, "구글폼 회신",
IF(H3996=TRUE, "구글폼 전송",
IF(G3996=TRUE, "거절",
IF(F3996=TRUE, "회신 수신",
"태핑 완료 회신대기")))))
))))</f>
        <v>태핑 완료 회신대기</v>
      </c>
      <c r="F3996" s="13" t="b">
        <v>0</v>
      </c>
      <c r="G3996" s="13" t="b">
        <v>0</v>
      </c>
      <c r="H3996" s="13" t="b">
        <v>0</v>
      </c>
      <c r="I3996" s="13" t="b">
        <f>IF(COUNTIF([1]!Form_Responses1[[#All],[Instagram account
(ex. idenel_official - Do not put "@")]], LOWER(A3996)) &gt; 0, TRUE, FALSE)</f>
        <v>0</v>
      </c>
      <c r="J3996" s="14"/>
      <c r="K3996" s="11"/>
      <c r="L3996" s="13" t="b">
        <v>0</v>
      </c>
      <c r="M3996" s="13" t="b">
        <v>0</v>
      </c>
      <c r="N3996" s="11"/>
      <c r="O3996" s="12" t="str">
        <f>IF(ISBLANK(Table1[[#This Row],[예약일(확정)]]),"",Table1[[#This Row],[예약일(확정)]]+7)</f>
        <v/>
      </c>
      <c r="P3996" s="11"/>
      <c r="Q3996" s="11"/>
      <c r="R3996" s="11"/>
      <c r="S3996" s="11"/>
      <c r="T3996" s="11"/>
      <c r="U3996" s="10"/>
    </row>
    <row r="3997" spans="1:21" ht="17">
      <c r="A3997" s="29" t="s">
        <v>212</v>
      </c>
      <c r="B3997" s="26" t="str">
        <f>"https://www.instagram.com/"&amp;A3997</f>
        <v>https://www.instagram.com/kariinasxo</v>
      </c>
      <c r="C3997" s="25">
        <v>45909</v>
      </c>
      <c r="D3997" s="24" t="s">
        <v>7</v>
      </c>
      <c r="E3997" s="20" t="str">
        <f ca="1">IF(AND(J3997&lt;&gt;"", O3997&lt;&gt;"", TODAY() &gt; O3997, N3997=""), "포스팅 지연",
IF(N3997&lt;&gt;"", "포스팅 완료",
IF(M3997=TRUE, "시술 완료",
IF(L3997=TRUE, "콘텐츠 가이드 전송",
IF(NOT(ISBLANK(J3997)), "예약 확정",
IF(I3997=TRUE, "구글폼 회신",
IF(H3997=TRUE, "구글폼 전송",
IF(G3997=TRUE, "거절",
IF(F3997=TRUE, "회신 수신",
"태핑 완료 회신대기")))))
))))</f>
        <v>태핑 완료 회신대기</v>
      </c>
      <c r="F3997" s="22" t="b">
        <v>0</v>
      </c>
      <c r="G3997" s="22" t="b">
        <v>0</v>
      </c>
      <c r="H3997" s="22" t="b">
        <v>0</v>
      </c>
      <c r="I3997" s="22" t="b">
        <f>IF(COUNTIF([1]!Form_Responses1[[#All],[Instagram account
(ex. idenel_official - Do not put "@")]], LOWER(A3997)) &gt; 0, TRUE, FALSE)</f>
        <v>0</v>
      </c>
      <c r="J3997" s="23"/>
      <c r="K3997" s="20"/>
      <c r="L3997" s="22" t="b">
        <v>0</v>
      </c>
      <c r="M3997" s="22" t="b">
        <v>0</v>
      </c>
      <c r="N3997" s="20"/>
      <c r="O3997" s="21" t="str">
        <f>IF(ISBLANK(Table1[[#This Row],[예약일(확정)]]),"",Table1[[#This Row],[예약일(확정)]]+7)</f>
        <v/>
      </c>
      <c r="P3997" s="20"/>
      <c r="Q3997" s="20"/>
      <c r="R3997" s="20"/>
      <c r="S3997" s="20"/>
      <c r="T3997" s="20"/>
      <c r="U3997" s="19"/>
    </row>
    <row r="3998" spans="1:21" ht="17">
      <c r="A3998" s="29" t="s">
        <v>211</v>
      </c>
      <c r="B3998" s="17" t="str">
        <f>"https://www.instagram.com/"&amp;A3998</f>
        <v>https://www.instagram.com/danirmz</v>
      </c>
      <c r="C3998" s="16">
        <v>45909</v>
      </c>
      <c r="D3998" s="15" t="s">
        <v>7</v>
      </c>
      <c r="E3998" s="11" t="str">
        <f ca="1">IF(AND(J3998&lt;&gt;"", O3998&lt;&gt;"", TODAY() &gt; O3998, N3998=""), "포스팅 지연",
IF(N3998&lt;&gt;"", "포스팅 완료",
IF(M3998=TRUE, "시술 완료",
IF(L3998=TRUE, "콘텐츠 가이드 전송",
IF(NOT(ISBLANK(J3998)), "예약 확정",
IF(I3998=TRUE, "구글폼 회신",
IF(H3998=TRUE, "구글폼 전송",
IF(G3998=TRUE, "거절",
IF(F3998=TRUE, "회신 수신",
"태핑 완료 회신대기")))))
))))</f>
        <v>태핑 완료 회신대기</v>
      </c>
      <c r="F3998" s="13" t="b">
        <v>0</v>
      </c>
      <c r="G3998" s="13" t="b">
        <v>0</v>
      </c>
      <c r="H3998" s="13" t="b">
        <v>0</v>
      </c>
      <c r="I3998" s="13" t="b">
        <f>IF(COUNTIF([1]!Form_Responses1[[#All],[Instagram account
(ex. idenel_official - Do not put "@")]], LOWER(A3998)) &gt; 0, TRUE, FALSE)</f>
        <v>0</v>
      </c>
      <c r="J3998" s="14"/>
      <c r="K3998" s="11"/>
      <c r="L3998" s="13" t="b">
        <v>0</v>
      </c>
      <c r="M3998" s="13" t="b">
        <v>0</v>
      </c>
      <c r="N3998" s="11"/>
      <c r="O3998" s="12" t="str">
        <f>IF(ISBLANK(Table1[[#This Row],[예약일(확정)]]),"",Table1[[#This Row],[예약일(확정)]]+7)</f>
        <v/>
      </c>
      <c r="P3998" s="11"/>
      <c r="Q3998" s="11"/>
      <c r="R3998" s="11"/>
      <c r="S3998" s="11"/>
      <c r="T3998" s="11"/>
      <c r="U3998" s="10"/>
    </row>
    <row r="3999" spans="1:21" ht="17">
      <c r="A3999" s="27" t="s">
        <v>210</v>
      </c>
      <c r="B3999" s="26" t="str">
        <f>"https://www.instagram.com/"&amp;A3999</f>
        <v>https://www.instagram.com/honournapoleon</v>
      </c>
      <c r="C3999" s="25">
        <v>45909</v>
      </c>
      <c r="D3999" s="24" t="s">
        <v>7</v>
      </c>
      <c r="E3999" s="20" t="str">
        <f ca="1">IF(AND(J3999&lt;&gt;"", O3999&lt;&gt;"", TODAY() &gt; O3999, N3999=""), "포스팅 지연",
IF(N3999&lt;&gt;"", "포스팅 완료",
IF(M3999=TRUE, "시술 완료",
IF(L3999=TRUE, "콘텐츠 가이드 전송",
IF(NOT(ISBLANK(J3999)), "예약 확정",
IF(I3999=TRUE, "구글폼 회신",
IF(H3999=TRUE, "구글폼 전송",
IF(G3999=TRUE, "거절",
IF(F3999=TRUE, "회신 수신",
"태핑 완료 회신대기")))))
))))</f>
        <v>회신 수신</v>
      </c>
      <c r="F3999" s="22" t="b">
        <v>1</v>
      </c>
      <c r="G3999" s="22" t="b">
        <v>0</v>
      </c>
      <c r="H3999" s="22" t="b">
        <v>0</v>
      </c>
      <c r="I3999" s="22" t="b">
        <f>IF(COUNTIF([1]!Form_Responses1[[#All],[Instagram account
(ex. idenel_official - Do not put "@")]], LOWER(A3999)) &gt; 0, TRUE, FALSE)</f>
        <v>0</v>
      </c>
      <c r="J3999" s="23"/>
      <c r="K3999" s="20"/>
      <c r="L3999" s="22" t="b">
        <v>0</v>
      </c>
      <c r="M3999" s="22" t="b">
        <v>0</v>
      </c>
      <c r="N3999" s="20"/>
      <c r="O3999" s="21" t="str">
        <f>IF(ISBLANK(Table1[[#This Row],[예약일(확정)]]),"",Table1[[#This Row],[예약일(확정)]]+7)</f>
        <v/>
      </c>
      <c r="P3999" s="20"/>
      <c r="Q3999" s="20"/>
      <c r="R3999" s="20"/>
      <c r="S3999" s="20"/>
      <c r="T3999" s="20"/>
      <c r="U3999" s="19"/>
    </row>
    <row r="4000" spans="1:21" ht="17">
      <c r="A4000" s="29" t="s">
        <v>209</v>
      </c>
      <c r="B4000" s="17" t="str">
        <f>"https://www.instagram.com/"&amp;A4000</f>
        <v>https://www.instagram.com/sitikhadijahhalim</v>
      </c>
      <c r="C4000" s="16">
        <v>45909</v>
      </c>
      <c r="D4000" s="15" t="s">
        <v>7</v>
      </c>
      <c r="E4000" s="11" t="str">
        <f ca="1">IF(AND(J4000&lt;&gt;"", O4000&lt;&gt;"", TODAY() &gt; O4000, N4000=""), "포스팅 지연",
IF(N4000&lt;&gt;"", "포스팅 완료",
IF(M4000=TRUE, "시술 완료",
IF(L4000=TRUE, "콘텐츠 가이드 전송",
IF(NOT(ISBLANK(J4000)), "예약 확정",
IF(I4000=TRUE, "구글폼 회신",
IF(H4000=TRUE, "구글폼 전송",
IF(G4000=TRUE, "거절",
IF(F4000=TRUE, "회신 수신",
"태핑 완료 회신대기")))))
))))</f>
        <v>태핑 완료 회신대기</v>
      </c>
      <c r="F4000" s="13" t="b">
        <v>0</v>
      </c>
      <c r="G4000" s="13" t="b">
        <v>0</v>
      </c>
      <c r="H4000" s="13" t="b">
        <v>0</v>
      </c>
      <c r="I4000" s="13" t="b">
        <f>IF(COUNTIF([1]!Form_Responses1[[#All],[Instagram account
(ex. idenel_official - Do not put "@")]], LOWER(A4000)) &gt; 0, TRUE, FALSE)</f>
        <v>0</v>
      </c>
      <c r="J4000" s="14"/>
      <c r="K4000" s="11"/>
      <c r="L4000" s="13" t="b">
        <v>0</v>
      </c>
      <c r="M4000" s="13" t="b">
        <v>0</v>
      </c>
      <c r="N4000" s="11"/>
      <c r="O4000" s="12" t="str">
        <f>IF(ISBLANK(Table1[[#This Row],[예약일(확정)]]),"",Table1[[#This Row],[예약일(확정)]]+7)</f>
        <v/>
      </c>
      <c r="P4000" s="11"/>
      <c r="Q4000" s="11"/>
      <c r="R4000" s="11"/>
      <c r="S4000" s="11"/>
      <c r="T4000" s="11"/>
      <c r="U4000" s="10"/>
    </row>
    <row r="4001" spans="1:21" ht="17">
      <c r="A4001" s="27" t="s">
        <v>208</v>
      </c>
      <c r="B4001" s="26" t="str">
        <f>"https://www.instagram.com/"&amp;A4001</f>
        <v>https://www.instagram.com/_jin.kim</v>
      </c>
      <c r="C4001" s="25">
        <v>45909</v>
      </c>
      <c r="D4001" s="24" t="s">
        <v>7</v>
      </c>
      <c r="E4001" s="20" t="str">
        <f ca="1">IF(AND(J4001&lt;&gt;"", O4001&lt;&gt;"", TODAY() &gt; O4001, N4001=""), "포스팅 지연",
IF(N4001&lt;&gt;"", "포스팅 완료",
IF(M4001=TRUE, "시술 완료",
IF(L4001=TRUE, "콘텐츠 가이드 전송",
IF(NOT(ISBLANK(J4001)), "예약 확정",
IF(I4001=TRUE, "구글폼 회신",
IF(H4001=TRUE, "구글폼 전송",
IF(G4001=TRUE, "거절",
IF(F4001=TRUE, "회신 수신",
"태핑 완료 회신대기")))))
))))</f>
        <v>태핑 완료 회신대기</v>
      </c>
      <c r="F4001" s="22" t="b">
        <v>0</v>
      </c>
      <c r="G4001" s="22" t="b">
        <v>0</v>
      </c>
      <c r="H4001" s="22" t="b">
        <v>0</v>
      </c>
      <c r="I4001" s="22" t="b">
        <f>IF(COUNTIF([1]!Form_Responses1[[#All],[Instagram account
(ex. idenel_official - Do not put "@")]], LOWER(A4001)) &gt; 0, TRUE, FALSE)</f>
        <v>0</v>
      </c>
      <c r="J4001" s="23"/>
      <c r="K4001" s="20"/>
      <c r="L4001" s="22" t="b">
        <v>0</v>
      </c>
      <c r="M4001" s="22" t="b">
        <v>0</v>
      </c>
      <c r="N4001" s="20"/>
      <c r="O4001" s="21" t="str">
        <f>IF(ISBLANK(Table1[[#This Row],[예약일(확정)]]),"",Table1[[#This Row],[예약일(확정)]]+7)</f>
        <v/>
      </c>
      <c r="P4001" s="20"/>
      <c r="Q4001" s="20"/>
      <c r="R4001" s="20"/>
      <c r="S4001" s="20"/>
      <c r="T4001" s="20"/>
      <c r="U4001" s="19"/>
    </row>
    <row r="4002" spans="1:21" ht="17">
      <c r="A4002" s="29" t="s">
        <v>207</v>
      </c>
      <c r="B4002" s="17" t="str">
        <f>"https://www.instagram.com/"&amp;A4002</f>
        <v>https://www.instagram.com/thzm</v>
      </c>
      <c r="C4002" s="16">
        <v>45909</v>
      </c>
      <c r="D4002" s="15" t="s">
        <v>7</v>
      </c>
      <c r="E4002" s="11" t="str">
        <f ca="1">IF(AND(J4002&lt;&gt;"", O4002&lt;&gt;"", TODAY() &gt; O4002, N4002=""), "포스팅 지연",
IF(N4002&lt;&gt;"", "포스팅 완료",
IF(M4002=TRUE, "시술 완료",
IF(L4002=TRUE, "콘텐츠 가이드 전송",
IF(NOT(ISBLANK(J4002)), "예약 확정",
IF(I4002=TRUE, "구글폼 회신",
IF(H4002=TRUE, "구글폼 전송",
IF(G4002=TRUE, "거절",
IF(F4002=TRUE, "회신 수신",
"태핑 완료 회신대기")))))
))))</f>
        <v>태핑 완료 회신대기</v>
      </c>
      <c r="F4002" s="13" t="b">
        <v>0</v>
      </c>
      <c r="G4002" s="13" t="b">
        <v>0</v>
      </c>
      <c r="H4002" s="13" t="b">
        <v>0</v>
      </c>
      <c r="I4002" s="13" t="b">
        <f>IF(COUNTIF([1]!Form_Responses1[[#All],[Instagram account
(ex. idenel_official - Do not put "@")]], LOWER(A4002)) &gt; 0, TRUE, FALSE)</f>
        <v>0</v>
      </c>
      <c r="J4002" s="14"/>
      <c r="K4002" s="11"/>
      <c r="L4002" s="13" t="b">
        <v>0</v>
      </c>
      <c r="M4002" s="13" t="b">
        <v>0</v>
      </c>
      <c r="N4002" s="11"/>
      <c r="O4002" s="12" t="str">
        <f>IF(ISBLANK(Table1[[#This Row],[예약일(확정)]]),"",Table1[[#This Row],[예약일(확정)]]+7)</f>
        <v/>
      </c>
      <c r="P4002" s="11"/>
      <c r="Q4002" s="11"/>
      <c r="R4002" s="11"/>
      <c r="S4002" s="11"/>
      <c r="T4002" s="11"/>
      <c r="U4002" s="10"/>
    </row>
    <row r="4003" spans="1:21" ht="17">
      <c r="A4003" s="27" t="s">
        <v>206</v>
      </c>
      <c r="B4003" s="26" t="str">
        <f>"https://www.instagram.com/"&amp;A4003</f>
        <v>https://www.instagram.com/explorewithalise</v>
      </c>
      <c r="C4003" s="25">
        <v>45909</v>
      </c>
      <c r="D4003" s="24" t="s">
        <v>7</v>
      </c>
      <c r="E4003" s="20" t="str">
        <f ca="1">IF(AND(J4003&lt;&gt;"", O4003&lt;&gt;"", TODAY() &gt; O4003, N4003=""), "포스팅 지연",
IF(N4003&lt;&gt;"", "포스팅 완료",
IF(M4003=TRUE, "시술 완료",
IF(L4003=TRUE, "콘텐츠 가이드 전송",
IF(NOT(ISBLANK(J4003)), "예약 확정",
IF(I4003=TRUE, "구글폼 회신",
IF(H4003=TRUE, "구글폼 전송",
IF(G4003=TRUE, "거절",
IF(F4003=TRUE, "회신 수신",
"태핑 완료 회신대기")))))
))))</f>
        <v>태핑 완료 회신대기</v>
      </c>
      <c r="F4003" s="22" t="b">
        <v>0</v>
      </c>
      <c r="G4003" s="22" t="b">
        <v>0</v>
      </c>
      <c r="H4003" s="22" t="b">
        <v>0</v>
      </c>
      <c r="I4003" s="22" t="b">
        <f>IF(COUNTIF([1]!Form_Responses1[[#All],[Instagram account
(ex. idenel_official - Do not put "@")]], LOWER(A4003)) &gt; 0, TRUE, FALSE)</f>
        <v>0</v>
      </c>
      <c r="J4003" s="23"/>
      <c r="K4003" s="20"/>
      <c r="L4003" s="22" t="b">
        <v>0</v>
      </c>
      <c r="M4003" s="22" t="b">
        <v>0</v>
      </c>
      <c r="N4003" s="20"/>
      <c r="O4003" s="21" t="str">
        <f>IF(ISBLANK(Table1[[#This Row],[예약일(확정)]]),"",Table1[[#This Row],[예약일(확정)]]+7)</f>
        <v/>
      </c>
      <c r="P4003" s="20"/>
      <c r="Q4003" s="20"/>
      <c r="R4003" s="20"/>
      <c r="S4003" s="20"/>
      <c r="T4003" s="20"/>
      <c r="U4003" s="19"/>
    </row>
    <row r="4004" spans="1:21" ht="17">
      <c r="A4004" s="18" t="s">
        <v>205</v>
      </c>
      <c r="B4004" s="17" t="str">
        <f>"https://www.instagram.com/"&amp;A4004</f>
        <v>https://www.instagram.com/sophiekallai</v>
      </c>
      <c r="C4004" s="16">
        <v>45909</v>
      </c>
      <c r="D4004" s="15" t="s">
        <v>7</v>
      </c>
      <c r="E4004" s="11" t="str">
        <f ca="1">IF(AND(J4004&lt;&gt;"", O4004&lt;&gt;"", TODAY() &gt; O4004, N4004=""), "포스팅 지연",
IF(N4004&lt;&gt;"", "포스팅 완료",
IF(M4004=TRUE, "시술 완료",
IF(L4004=TRUE, "콘텐츠 가이드 전송",
IF(NOT(ISBLANK(J4004)), "예약 확정",
IF(I4004=TRUE, "구글폼 회신",
IF(H4004=TRUE, "구글폼 전송",
IF(G4004=TRUE, "거절",
IF(F4004=TRUE, "회신 수신",
"태핑 완료 회신대기")))))
))))</f>
        <v>태핑 완료 회신대기</v>
      </c>
      <c r="F4004" s="13" t="b">
        <v>0</v>
      </c>
      <c r="G4004" s="13" t="b">
        <v>0</v>
      </c>
      <c r="H4004" s="13" t="b">
        <v>0</v>
      </c>
      <c r="I4004" s="13" t="b">
        <f>IF(COUNTIF([1]!Form_Responses1[[#All],[Instagram account
(ex. idenel_official - Do not put "@")]], LOWER(A4004)) &gt; 0, TRUE, FALSE)</f>
        <v>0</v>
      </c>
      <c r="J4004" s="14"/>
      <c r="K4004" s="11"/>
      <c r="L4004" s="13" t="b">
        <v>0</v>
      </c>
      <c r="M4004" s="13" t="b">
        <v>0</v>
      </c>
      <c r="N4004" s="11"/>
      <c r="O4004" s="12" t="str">
        <f>IF(ISBLANK(Table1[[#This Row],[예약일(확정)]]),"",Table1[[#This Row],[예약일(확정)]]+7)</f>
        <v/>
      </c>
      <c r="P4004" s="11"/>
      <c r="Q4004" s="11"/>
      <c r="R4004" s="11"/>
      <c r="S4004" s="11"/>
      <c r="T4004" s="11"/>
      <c r="U4004" s="10"/>
    </row>
    <row r="4005" spans="1:21" ht="17">
      <c r="A4005" s="27" t="s">
        <v>204</v>
      </c>
      <c r="B4005" s="26" t="str">
        <f>"https://www.instagram.com/"&amp;A4005</f>
        <v>https://www.instagram.com/camilahtv</v>
      </c>
      <c r="C4005" s="25">
        <v>45909</v>
      </c>
      <c r="D4005" s="24" t="s">
        <v>7</v>
      </c>
      <c r="E4005" s="20" t="str">
        <f ca="1">IF(AND(J4005&lt;&gt;"", O4005&lt;&gt;"", TODAY() &gt; O4005, N4005=""), "포스팅 지연",
IF(N4005&lt;&gt;"", "포스팅 완료",
IF(M4005=TRUE, "시술 완료",
IF(L4005=TRUE, "콘텐츠 가이드 전송",
IF(NOT(ISBLANK(J4005)), "예약 확정",
IF(I4005=TRUE, "구글폼 회신",
IF(H4005=TRUE, "구글폼 전송",
IF(G4005=TRUE, "거절",
IF(F4005=TRUE, "회신 수신",
"태핑 완료 회신대기")))))
))))</f>
        <v>태핑 완료 회신대기</v>
      </c>
      <c r="F4005" s="22" t="b">
        <v>0</v>
      </c>
      <c r="G4005" s="22" t="b">
        <v>0</v>
      </c>
      <c r="H4005" s="22" t="b">
        <v>0</v>
      </c>
      <c r="I4005" s="22" t="b">
        <f>IF(COUNTIF([1]!Form_Responses1[[#All],[Instagram account
(ex. idenel_official - Do not put "@")]], LOWER(A4005)) &gt; 0, TRUE, FALSE)</f>
        <v>0</v>
      </c>
      <c r="J4005" s="23"/>
      <c r="K4005" s="20"/>
      <c r="L4005" s="22" t="b">
        <v>0</v>
      </c>
      <c r="M4005" s="22" t="b">
        <v>0</v>
      </c>
      <c r="N4005" s="20"/>
      <c r="O4005" s="21" t="str">
        <f>IF(ISBLANK(Table1[[#This Row],[예약일(확정)]]),"",Table1[[#This Row],[예약일(확정)]]+7)</f>
        <v/>
      </c>
      <c r="P4005" s="20"/>
      <c r="Q4005" s="20"/>
      <c r="R4005" s="20"/>
      <c r="S4005" s="20"/>
      <c r="T4005" s="20"/>
      <c r="U4005" s="19"/>
    </row>
    <row r="4006" spans="1:21" ht="17">
      <c r="A4006" s="29" t="s">
        <v>203</v>
      </c>
      <c r="B4006" s="17" t="str">
        <f>"https://www.instagram.com/"&amp;A4006</f>
        <v>https://www.instagram.com/genesisaileen_</v>
      </c>
      <c r="C4006" s="16">
        <v>45909</v>
      </c>
      <c r="D4006" s="15" t="s">
        <v>7</v>
      </c>
      <c r="E4006" s="11" t="str">
        <f ca="1">IF(AND(J4006&lt;&gt;"", O4006&lt;&gt;"", TODAY() &gt; O4006, N4006=""), "포스팅 지연",
IF(N4006&lt;&gt;"", "포스팅 완료",
IF(M4006=TRUE, "시술 완료",
IF(L4006=TRUE, "콘텐츠 가이드 전송",
IF(NOT(ISBLANK(J4006)), "예약 확정",
IF(I4006=TRUE, "구글폼 회신",
IF(H4006=TRUE, "구글폼 전송",
IF(G4006=TRUE, "거절",
IF(F4006=TRUE, "회신 수신",
"태핑 완료 회신대기")))))
))))</f>
        <v>태핑 완료 회신대기</v>
      </c>
      <c r="F4006" s="13" t="b">
        <v>0</v>
      </c>
      <c r="G4006" s="13" t="b">
        <v>0</v>
      </c>
      <c r="H4006" s="13" t="b">
        <v>0</v>
      </c>
      <c r="I4006" s="13" t="b">
        <f>IF(COUNTIF([1]!Form_Responses1[[#All],[Instagram account
(ex. idenel_official - Do not put "@")]], LOWER(A4006)) &gt; 0, TRUE, FALSE)</f>
        <v>0</v>
      </c>
      <c r="J4006" s="14"/>
      <c r="K4006" s="11"/>
      <c r="L4006" s="13" t="b">
        <v>0</v>
      </c>
      <c r="M4006" s="13" t="b">
        <v>0</v>
      </c>
      <c r="N4006" s="11"/>
      <c r="O4006" s="12" t="str">
        <f>IF(ISBLANK(Table1[[#This Row],[예약일(확정)]]),"",Table1[[#This Row],[예약일(확정)]]+7)</f>
        <v/>
      </c>
      <c r="P4006" s="11"/>
      <c r="Q4006" s="11"/>
      <c r="R4006" s="11"/>
      <c r="S4006" s="11"/>
      <c r="T4006" s="11"/>
      <c r="U4006" s="10"/>
    </row>
    <row r="4007" spans="1:21" ht="17">
      <c r="A4007" s="27" t="s">
        <v>202</v>
      </c>
      <c r="B4007" s="26" t="str">
        <f>"https://www.instagram.com/"&amp;A4007</f>
        <v>https://www.instagram.com/be_suzy__</v>
      </c>
      <c r="C4007" s="25">
        <v>45909</v>
      </c>
      <c r="D4007" s="24" t="s">
        <v>7</v>
      </c>
      <c r="E4007" s="20" t="str">
        <f ca="1">IF(AND(J4007&lt;&gt;"", O4007&lt;&gt;"", TODAY() &gt; O4007, N4007=""), "포스팅 지연",
IF(N4007&lt;&gt;"", "포스팅 완료",
IF(M4007=TRUE, "시술 완료",
IF(L4007=TRUE, "콘텐츠 가이드 전송",
IF(NOT(ISBLANK(J4007)), "예약 확정",
IF(I4007=TRUE, "구글폼 회신",
IF(H4007=TRUE, "구글폼 전송",
IF(G4007=TRUE, "거절",
IF(F4007=TRUE, "회신 수신",
"태핑 완료 회신대기")))))
))))</f>
        <v>태핑 완료 회신대기</v>
      </c>
      <c r="F4007" s="22" t="b">
        <v>0</v>
      </c>
      <c r="G4007" s="22" t="b">
        <v>0</v>
      </c>
      <c r="H4007" s="22" t="b">
        <v>0</v>
      </c>
      <c r="I4007" s="22" t="b">
        <f>IF(COUNTIF([1]!Form_Responses1[[#All],[Instagram account
(ex. idenel_official - Do not put "@")]], LOWER(A4007)) &gt; 0, TRUE, FALSE)</f>
        <v>0</v>
      </c>
      <c r="J4007" s="23"/>
      <c r="K4007" s="20"/>
      <c r="L4007" s="22" t="b">
        <v>0</v>
      </c>
      <c r="M4007" s="22" t="b">
        <v>0</v>
      </c>
      <c r="N4007" s="20"/>
      <c r="O4007" s="21" t="str">
        <f>IF(ISBLANK(Table1[[#This Row],[예약일(확정)]]),"",Table1[[#This Row],[예약일(확정)]]+7)</f>
        <v/>
      </c>
      <c r="P4007" s="20"/>
      <c r="Q4007" s="20"/>
      <c r="R4007" s="20"/>
      <c r="S4007" s="20"/>
      <c r="T4007" s="20"/>
      <c r="U4007" s="19"/>
    </row>
    <row r="4008" spans="1:21" ht="17">
      <c r="A4008" s="18" t="s">
        <v>201</v>
      </c>
      <c r="B4008" s="17" t="str">
        <f>"https://www.instagram.com/"&amp;A4008</f>
        <v>https://www.instagram.com/epiphanik_26</v>
      </c>
      <c r="C4008" s="16">
        <v>45909</v>
      </c>
      <c r="D4008" s="15" t="s">
        <v>7</v>
      </c>
      <c r="E4008" s="11" t="str">
        <f ca="1">IF(AND(J4008&lt;&gt;"", O4008&lt;&gt;"", TODAY() &gt; O4008, N4008=""), "포스팅 지연",
IF(N4008&lt;&gt;"", "포스팅 완료",
IF(M4008=TRUE, "시술 완료",
IF(L4008=TRUE, "콘텐츠 가이드 전송",
IF(NOT(ISBLANK(J4008)), "예약 확정",
IF(I4008=TRUE, "구글폼 회신",
IF(H4008=TRUE, "구글폼 전송",
IF(G4008=TRUE, "거절",
IF(F4008=TRUE, "회신 수신",
"태핑 완료 회신대기")))))
))))</f>
        <v>태핑 완료 회신대기</v>
      </c>
      <c r="F4008" s="13" t="b">
        <v>0</v>
      </c>
      <c r="G4008" s="13" t="b">
        <v>0</v>
      </c>
      <c r="H4008" s="13" t="b">
        <v>0</v>
      </c>
      <c r="I4008" s="13" t="b">
        <f>IF(COUNTIF([1]!Form_Responses1[[#All],[Instagram account
(ex. idenel_official - Do not put "@")]], LOWER(A4008)) &gt; 0, TRUE, FALSE)</f>
        <v>0</v>
      </c>
      <c r="J4008" s="14"/>
      <c r="K4008" s="11"/>
      <c r="L4008" s="13" t="b">
        <v>0</v>
      </c>
      <c r="M4008" s="13" t="b">
        <v>0</v>
      </c>
      <c r="N4008" s="11"/>
      <c r="O4008" s="12" t="str">
        <f>IF(ISBLANK(Table1[[#This Row],[예약일(확정)]]),"",Table1[[#This Row],[예약일(확정)]]+7)</f>
        <v/>
      </c>
      <c r="P4008" s="11"/>
      <c r="Q4008" s="11"/>
      <c r="R4008" s="11"/>
      <c r="S4008" s="11"/>
      <c r="T4008" s="11"/>
      <c r="U4008" s="10"/>
    </row>
    <row r="4009" spans="1:21" ht="17">
      <c r="A4009" s="27" t="s">
        <v>200</v>
      </c>
      <c r="B4009" s="26" t="str">
        <f>"https://www.instagram.com/"&amp;A4009</f>
        <v>https://www.instagram.com/pablainkorea</v>
      </c>
      <c r="C4009" s="25">
        <v>45909</v>
      </c>
      <c r="D4009" s="24" t="s">
        <v>7</v>
      </c>
      <c r="E4009" s="20" t="str">
        <f ca="1">IF(AND(J4009&lt;&gt;"", O4009&lt;&gt;"", TODAY() &gt; O4009, N4009=""), "포스팅 지연",
IF(N4009&lt;&gt;"", "포스팅 완료",
IF(M4009=TRUE, "시술 완료",
IF(L4009=TRUE, "콘텐츠 가이드 전송",
IF(NOT(ISBLANK(J4009)), "예약 확정",
IF(I4009=TRUE, "구글폼 회신",
IF(H4009=TRUE, "구글폼 전송",
IF(G4009=TRUE, "거절",
IF(F4009=TRUE, "회신 수신",
"태핑 완료 회신대기")))))
))))</f>
        <v>회신 수신</v>
      </c>
      <c r="F4009" s="22" t="b">
        <v>1</v>
      </c>
      <c r="G4009" s="22" t="b">
        <v>0</v>
      </c>
      <c r="H4009" s="22" t="b">
        <v>0</v>
      </c>
      <c r="I4009" s="22" t="b">
        <f>IF(COUNTIF([1]!Form_Responses1[[#All],[Instagram account
(ex. idenel_official - Do not put "@")]], LOWER(A4009)) &gt; 0, TRUE, FALSE)</f>
        <v>0</v>
      </c>
      <c r="J4009" s="23"/>
      <c r="K4009" s="20"/>
      <c r="L4009" s="22" t="b">
        <v>0</v>
      </c>
      <c r="M4009" s="22" t="b">
        <v>0</v>
      </c>
      <c r="N4009" s="20"/>
      <c r="O4009" s="21" t="str">
        <f>IF(ISBLANK(Table1[[#This Row],[예약일(확정)]]),"",Table1[[#This Row],[예약일(확정)]]+7)</f>
        <v/>
      </c>
      <c r="P4009" s="20"/>
      <c r="Q4009" s="20"/>
      <c r="R4009" s="20"/>
      <c r="S4009" s="20"/>
      <c r="T4009" s="20"/>
      <c r="U4009" s="19"/>
    </row>
    <row r="4010" spans="1:21" ht="17">
      <c r="A4010" s="18" t="s">
        <v>199</v>
      </c>
      <c r="B4010" s="17" t="str">
        <f>"https://www.instagram.com/"&amp;A4010</f>
        <v>https://www.instagram.com/rayaneroxy</v>
      </c>
      <c r="C4010" s="16">
        <v>45909</v>
      </c>
      <c r="D4010" s="15" t="s">
        <v>7</v>
      </c>
      <c r="E4010" s="11" t="str">
        <f ca="1">IF(AND(J4010&lt;&gt;"", O4010&lt;&gt;"", TODAY() &gt; O4010, N4010=""), "포스팅 지연",
IF(N4010&lt;&gt;"", "포스팅 완료",
IF(M4010=TRUE, "시술 완료",
IF(L4010=TRUE, "콘텐츠 가이드 전송",
IF(NOT(ISBLANK(J4010)), "예약 확정",
IF(I4010=TRUE, "구글폼 회신",
IF(H4010=TRUE, "구글폼 전송",
IF(G4010=TRUE, "거절",
IF(F4010=TRUE, "회신 수신",
"태핑 완료 회신대기")))))
))))</f>
        <v>태핑 완료 회신대기</v>
      </c>
      <c r="F4010" s="13" t="b">
        <v>0</v>
      </c>
      <c r="G4010" s="13" t="b">
        <v>0</v>
      </c>
      <c r="H4010" s="13" t="b">
        <v>0</v>
      </c>
      <c r="I4010" s="13" t="b">
        <f>IF(COUNTIF([1]!Form_Responses1[[#All],[Instagram account
(ex. idenel_official - Do not put "@")]], LOWER(A4010)) &gt; 0, TRUE, FALSE)</f>
        <v>0</v>
      </c>
      <c r="J4010" s="14"/>
      <c r="K4010" s="11"/>
      <c r="L4010" s="13" t="b">
        <v>0</v>
      </c>
      <c r="M4010" s="13" t="b">
        <v>0</v>
      </c>
      <c r="N4010" s="11"/>
      <c r="O4010" s="12" t="str">
        <f>IF(ISBLANK(Table1[[#This Row],[예약일(확정)]]),"",Table1[[#This Row],[예약일(확정)]]+7)</f>
        <v/>
      </c>
      <c r="P4010" s="11"/>
      <c r="Q4010" s="11"/>
      <c r="R4010" s="11"/>
      <c r="S4010" s="11"/>
      <c r="T4010" s="11"/>
      <c r="U4010" s="10"/>
    </row>
    <row r="4011" spans="1:21" ht="17">
      <c r="A4011" s="27" t="s">
        <v>198</v>
      </c>
      <c r="B4011" s="26" t="str">
        <f>"https://www.instagram.com/"&amp;A4011</f>
        <v>https://www.instagram.com/noopur_18</v>
      </c>
      <c r="C4011" s="25">
        <v>45909</v>
      </c>
      <c r="D4011" s="24" t="s">
        <v>7</v>
      </c>
      <c r="E4011" s="20" t="str">
        <f ca="1">IF(AND(J4011&lt;&gt;"", O4011&lt;&gt;"", TODAY() &gt; O4011, N4011=""), "포스팅 지연",
IF(N4011&lt;&gt;"", "포스팅 완료",
IF(M4011=TRUE, "시술 완료",
IF(L4011=TRUE, "콘텐츠 가이드 전송",
IF(NOT(ISBLANK(J4011)), "예약 확정",
IF(I4011=TRUE, "구글폼 회신",
IF(H4011=TRUE, "구글폼 전송",
IF(G4011=TRUE, "거절",
IF(F4011=TRUE, "회신 수신",
"태핑 완료 회신대기")))))
))))</f>
        <v>태핑 완료 회신대기</v>
      </c>
      <c r="F4011" s="22" t="b">
        <v>0</v>
      </c>
      <c r="G4011" s="22" t="b">
        <v>0</v>
      </c>
      <c r="H4011" s="22" t="b">
        <v>0</v>
      </c>
      <c r="I4011" s="22" t="b">
        <f>IF(COUNTIF([1]!Form_Responses1[[#All],[Instagram account
(ex. idenel_official - Do not put "@")]], LOWER(A4011)) &gt; 0, TRUE, FALSE)</f>
        <v>0</v>
      </c>
      <c r="J4011" s="23"/>
      <c r="K4011" s="20"/>
      <c r="L4011" s="22" t="b">
        <v>0</v>
      </c>
      <c r="M4011" s="22" t="b">
        <v>0</v>
      </c>
      <c r="N4011" s="20"/>
      <c r="O4011" s="21" t="str">
        <f>IF(ISBLANK(Table1[[#This Row],[예약일(확정)]]),"",Table1[[#This Row],[예약일(확정)]]+7)</f>
        <v/>
      </c>
      <c r="P4011" s="20"/>
      <c r="Q4011" s="20"/>
      <c r="R4011" s="20"/>
      <c r="S4011" s="20"/>
      <c r="T4011" s="20"/>
      <c r="U4011" s="19"/>
    </row>
    <row r="4012" spans="1:21" ht="17">
      <c r="A4012" s="18" t="s">
        <v>197</v>
      </c>
      <c r="B4012" s="17" t="str">
        <f>"https://www.instagram.com/"&amp;A4012</f>
        <v>https://www.instagram.com/natashavl__</v>
      </c>
      <c r="C4012" s="16">
        <v>45909</v>
      </c>
      <c r="D4012" s="15" t="s">
        <v>7</v>
      </c>
      <c r="E4012" s="11" t="str">
        <f ca="1">IF(AND(J4012&lt;&gt;"", O4012&lt;&gt;"", TODAY() &gt; O4012, N4012=""), "포스팅 지연",
IF(N4012&lt;&gt;"", "포스팅 완료",
IF(M4012=TRUE, "시술 완료",
IF(L4012=TRUE, "콘텐츠 가이드 전송",
IF(NOT(ISBLANK(J4012)), "예약 확정",
IF(I4012=TRUE, "구글폼 회신",
IF(H4012=TRUE, "구글폼 전송",
IF(G4012=TRUE, "거절",
IF(F4012=TRUE, "회신 수신",
"태핑 완료 회신대기")))))
))))</f>
        <v>회신 수신</v>
      </c>
      <c r="F4012" s="13" t="b">
        <v>1</v>
      </c>
      <c r="G4012" s="13" t="b">
        <v>0</v>
      </c>
      <c r="H4012" s="13" t="b">
        <v>0</v>
      </c>
      <c r="I4012" s="13" t="b">
        <f>IF(COUNTIF([1]!Form_Responses1[[#All],[Instagram account
(ex. idenel_official - Do not put "@")]], LOWER(A4012)) &gt; 0, TRUE, FALSE)</f>
        <v>0</v>
      </c>
      <c r="J4012" s="14"/>
      <c r="K4012" s="11"/>
      <c r="L4012" s="13" t="b">
        <v>0</v>
      </c>
      <c r="M4012" s="13" t="b">
        <v>0</v>
      </c>
      <c r="N4012" s="11"/>
      <c r="O4012" s="12" t="str">
        <f>IF(ISBLANK(Table1[[#This Row],[예약일(확정)]]),"",Table1[[#This Row],[예약일(확정)]]+7)</f>
        <v/>
      </c>
      <c r="P4012" s="11"/>
      <c r="Q4012" s="11"/>
      <c r="R4012" s="11"/>
      <c r="S4012" s="11"/>
      <c r="T4012" s="11"/>
      <c r="U4012" s="10"/>
    </row>
    <row r="4013" spans="1:21" ht="17">
      <c r="A4013" s="27" t="s">
        <v>196</v>
      </c>
      <c r="B4013" s="26" t="str">
        <f>"https://www.instagram.com/"&amp;A4013</f>
        <v>https://www.instagram.com/rmyrose</v>
      </c>
      <c r="C4013" s="25">
        <v>45909</v>
      </c>
      <c r="D4013" s="24" t="s">
        <v>7</v>
      </c>
      <c r="E4013" s="20" t="str">
        <f ca="1">IF(AND(J4013&lt;&gt;"", O4013&lt;&gt;"", TODAY() &gt; O4013, N4013=""), "포스팅 지연",
IF(N4013&lt;&gt;"", "포스팅 완료",
IF(M4013=TRUE, "시술 완료",
IF(L4013=TRUE, "콘텐츠 가이드 전송",
IF(NOT(ISBLANK(J4013)), "예약 확정",
IF(I4013=TRUE, "구글폼 회신",
IF(H4013=TRUE, "구글폼 전송",
IF(G4013=TRUE, "거절",
IF(F4013=TRUE, "회신 수신",
"태핑 완료 회신대기")))))
))))</f>
        <v>태핑 완료 회신대기</v>
      </c>
      <c r="F4013" s="22" t="b">
        <v>0</v>
      </c>
      <c r="G4013" s="22" t="b">
        <v>0</v>
      </c>
      <c r="H4013" s="22" t="b">
        <v>0</v>
      </c>
      <c r="I4013" s="22" t="b">
        <f>IF(COUNTIF([1]!Form_Responses1[[#All],[Instagram account
(ex. idenel_official - Do not put "@")]], LOWER(A4013)) &gt; 0, TRUE, FALSE)</f>
        <v>0</v>
      </c>
      <c r="J4013" s="23"/>
      <c r="K4013" s="20"/>
      <c r="L4013" s="22" t="b">
        <v>0</v>
      </c>
      <c r="M4013" s="22" t="b">
        <v>0</v>
      </c>
      <c r="N4013" s="20"/>
      <c r="O4013" s="21" t="str">
        <f>IF(ISBLANK(Table1[[#This Row],[예약일(확정)]]),"",Table1[[#This Row],[예약일(확정)]]+7)</f>
        <v/>
      </c>
      <c r="P4013" s="20"/>
      <c r="Q4013" s="20"/>
      <c r="R4013" s="20"/>
      <c r="S4013" s="20"/>
      <c r="T4013" s="20"/>
      <c r="U4013" s="19"/>
    </row>
    <row r="4014" spans="1:21" ht="17">
      <c r="A4014" s="18" t="s">
        <v>195</v>
      </c>
      <c r="B4014" s="17" t="str">
        <f>"https://www.instagram.com/"&amp;A4014</f>
        <v>https://www.instagram.com/jasic0111</v>
      </c>
      <c r="C4014" s="16">
        <v>45909</v>
      </c>
      <c r="D4014" s="15" t="s">
        <v>7</v>
      </c>
      <c r="E4014" s="11" t="str">
        <f ca="1">IF(AND(J4014&lt;&gt;"", O4014&lt;&gt;"", TODAY() &gt; O4014, N4014=""), "포스팅 지연",
IF(N4014&lt;&gt;"", "포스팅 완료",
IF(M4014=TRUE, "시술 완료",
IF(L4014=TRUE, "콘텐츠 가이드 전송",
IF(NOT(ISBLANK(J4014)), "예약 확정",
IF(I4014=TRUE, "구글폼 회신",
IF(H4014=TRUE, "구글폼 전송",
IF(G4014=TRUE, "거절",
IF(F4014=TRUE, "회신 수신",
"태핑 완료 회신대기")))))
))))</f>
        <v>태핑 완료 회신대기</v>
      </c>
      <c r="F4014" s="13" t="b">
        <v>0</v>
      </c>
      <c r="G4014" s="13" t="b">
        <v>0</v>
      </c>
      <c r="H4014" s="13" t="b">
        <v>0</v>
      </c>
      <c r="I4014" s="13" t="b">
        <f>IF(COUNTIF([1]!Form_Responses1[[#All],[Instagram account
(ex. idenel_official - Do not put "@")]], LOWER(A4014)) &gt; 0, TRUE, FALSE)</f>
        <v>0</v>
      </c>
      <c r="J4014" s="14"/>
      <c r="K4014" s="11"/>
      <c r="L4014" s="13" t="b">
        <v>0</v>
      </c>
      <c r="M4014" s="13" t="b">
        <v>0</v>
      </c>
      <c r="N4014" s="11"/>
      <c r="O4014" s="12" t="str">
        <f>IF(ISBLANK(Table1[[#This Row],[예약일(확정)]]),"",Table1[[#This Row],[예약일(확정)]]+7)</f>
        <v/>
      </c>
      <c r="P4014" s="11"/>
      <c r="Q4014" s="11"/>
      <c r="R4014" s="11"/>
      <c r="S4014" s="11"/>
      <c r="T4014" s="11"/>
      <c r="U4014" s="10"/>
    </row>
    <row r="4015" spans="1:21" ht="17">
      <c r="A4015" s="27" t="s">
        <v>194</v>
      </c>
      <c r="B4015" s="26" t="str">
        <f>"https://www.instagram.com/"&amp;A4015</f>
        <v>https://www.instagram.com/dk_a_life</v>
      </c>
      <c r="C4015" s="25">
        <v>45909</v>
      </c>
      <c r="D4015" s="24" t="s">
        <v>7</v>
      </c>
      <c r="E4015" s="20" t="str">
        <f ca="1">IF(AND(J4015&lt;&gt;"", O4015&lt;&gt;"", TODAY() &gt; O4015, N4015=""), "포스팅 지연",
IF(N4015&lt;&gt;"", "포스팅 완료",
IF(M4015=TRUE, "시술 완료",
IF(L4015=TRUE, "콘텐츠 가이드 전송",
IF(NOT(ISBLANK(J4015)), "예약 확정",
IF(I4015=TRUE, "구글폼 회신",
IF(H4015=TRUE, "구글폼 전송",
IF(G4015=TRUE, "거절",
IF(F4015=TRUE, "회신 수신",
"태핑 완료 회신대기")))))
))))</f>
        <v>태핑 완료 회신대기</v>
      </c>
      <c r="F4015" s="22" t="b">
        <v>0</v>
      </c>
      <c r="G4015" s="22" t="b">
        <v>0</v>
      </c>
      <c r="H4015" s="22" t="b">
        <v>0</v>
      </c>
      <c r="I4015" s="22" t="b">
        <f>IF(COUNTIF([1]!Form_Responses1[[#All],[Instagram account
(ex. idenel_official - Do not put "@")]], LOWER(A4015)) &gt; 0, TRUE, FALSE)</f>
        <v>0</v>
      </c>
      <c r="J4015" s="23"/>
      <c r="K4015" s="20"/>
      <c r="L4015" s="22" t="b">
        <v>0</v>
      </c>
      <c r="M4015" s="22" t="b">
        <v>0</v>
      </c>
      <c r="N4015" s="20"/>
      <c r="O4015" s="21" t="str">
        <f>IF(ISBLANK(Table1[[#This Row],[예약일(확정)]]),"",Table1[[#This Row],[예약일(확정)]]+7)</f>
        <v/>
      </c>
      <c r="P4015" s="20"/>
      <c r="Q4015" s="20"/>
      <c r="R4015" s="20"/>
      <c r="S4015" s="20"/>
      <c r="T4015" s="20"/>
      <c r="U4015" s="19"/>
    </row>
    <row r="4016" spans="1:21" ht="17">
      <c r="A4016" s="18" t="s">
        <v>193</v>
      </c>
      <c r="B4016" s="17" t="str">
        <f>"https://www.instagram.com/"&amp;A4016</f>
        <v>https://www.instagram.com/bellaz.9</v>
      </c>
      <c r="C4016" s="16">
        <v>45909</v>
      </c>
      <c r="D4016" s="15" t="s">
        <v>7</v>
      </c>
      <c r="E4016" s="11" t="str">
        <f ca="1">IF(AND(J4016&lt;&gt;"", O4016&lt;&gt;"", TODAY() &gt; O4016, N4016=""), "포스팅 지연",
IF(N4016&lt;&gt;"", "포스팅 완료",
IF(M4016=TRUE, "시술 완료",
IF(L4016=TRUE, "콘텐츠 가이드 전송",
IF(NOT(ISBLANK(J4016)), "예약 확정",
IF(I4016=TRUE, "구글폼 회신",
IF(H4016=TRUE, "구글폼 전송",
IF(G4016=TRUE, "거절",
IF(F4016=TRUE, "회신 수신",
"태핑 완료 회신대기")))))
))))</f>
        <v>태핑 완료 회신대기</v>
      </c>
      <c r="F4016" s="13" t="b">
        <v>0</v>
      </c>
      <c r="G4016" s="13" t="b">
        <v>0</v>
      </c>
      <c r="H4016" s="13" t="b">
        <v>0</v>
      </c>
      <c r="I4016" s="13" t="b">
        <f>IF(COUNTIF([1]!Form_Responses1[[#All],[Instagram account
(ex. idenel_official - Do not put "@")]], LOWER(A4016)) &gt; 0, TRUE, FALSE)</f>
        <v>0</v>
      </c>
      <c r="J4016" s="14"/>
      <c r="K4016" s="11"/>
      <c r="L4016" s="13" t="b">
        <v>0</v>
      </c>
      <c r="M4016" s="13" t="b">
        <v>0</v>
      </c>
      <c r="N4016" s="11"/>
      <c r="O4016" s="12" t="str">
        <f>IF(ISBLANK(Table1[[#This Row],[예약일(확정)]]),"",Table1[[#This Row],[예약일(확정)]]+7)</f>
        <v/>
      </c>
      <c r="P4016" s="11"/>
      <c r="Q4016" s="11"/>
      <c r="R4016" s="11"/>
      <c r="S4016" s="11"/>
      <c r="T4016" s="11"/>
      <c r="U4016" s="10"/>
    </row>
    <row r="4017" spans="1:21" ht="17">
      <c r="A4017" s="27" t="s">
        <v>192</v>
      </c>
      <c r="B4017" s="26" t="str">
        <f>"https://www.instagram.com/"&amp;A4017</f>
        <v>https://www.instagram.com/christina_lagatita</v>
      </c>
      <c r="C4017" s="25">
        <v>45909</v>
      </c>
      <c r="D4017" s="24" t="s">
        <v>7</v>
      </c>
      <c r="E4017" s="20" t="str">
        <f ca="1">IF(AND(J4017&lt;&gt;"", O4017&lt;&gt;"", TODAY() &gt; O4017, N4017=""), "포스팅 지연",
IF(N4017&lt;&gt;"", "포스팅 완료",
IF(M4017=TRUE, "시술 완료",
IF(L4017=TRUE, "콘텐츠 가이드 전송",
IF(NOT(ISBLANK(J4017)), "예약 확정",
IF(I4017=TRUE, "구글폼 회신",
IF(H4017=TRUE, "구글폼 전송",
IF(G4017=TRUE, "거절",
IF(F4017=TRUE, "회신 수신",
"태핑 완료 회신대기")))))
))))</f>
        <v>태핑 완료 회신대기</v>
      </c>
      <c r="F4017" s="22" t="b">
        <v>0</v>
      </c>
      <c r="G4017" s="22" t="b">
        <v>0</v>
      </c>
      <c r="H4017" s="22" t="b">
        <v>0</v>
      </c>
      <c r="I4017" s="22" t="b">
        <f>IF(COUNTIF([1]!Form_Responses1[[#All],[Instagram account
(ex. idenel_official - Do not put "@")]], LOWER(A4017)) &gt; 0, TRUE, FALSE)</f>
        <v>0</v>
      </c>
      <c r="J4017" s="23"/>
      <c r="K4017" s="20"/>
      <c r="L4017" s="22" t="b">
        <v>0</v>
      </c>
      <c r="M4017" s="22" t="b">
        <v>0</v>
      </c>
      <c r="N4017" s="20"/>
      <c r="O4017" s="21" t="str">
        <f>IF(ISBLANK(Table1[[#This Row],[예약일(확정)]]),"",Table1[[#This Row],[예약일(확정)]]+7)</f>
        <v/>
      </c>
      <c r="P4017" s="20"/>
      <c r="Q4017" s="20"/>
      <c r="R4017" s="20"/>
      <c r="S4017" s="20"/>
      <c r="T4017" s="20"/>
      <c r="U4017" s="19"/>
    </row>
    <row r="4018" spans="1:21" ht="17">
      <c r="A4018" s="18" t="s">
        <v>191</v>
      </c>
      <c r="B4018" s="17" t="str">
        <f>"https://www.instagram.com/"&amp;A4018</f>
        <v>https://www.instagram.com/mimiminessa</v>
      </c>
      <c r="C4018" s="16">
        <v>45909</v>
      </c>
      <c r="D4018" s="15" t="s">
        <v>7</v>
      </c>
      <c r="E4018" s="11" t="str">
        <f ca="1">IF(AND(J4018&lt;&gt;"", O4018&lt;&gt;"", TODAY() &gt; O4018, N4018=""), "포스팅 지연",
IF(N4018&lt;&gt;"", "포스팅 완료",
IF(M4018=TRUE, "시술 완료",
IF(L4018=TRUE, "콘텐츠 가이드 전송",
IF(NOT(ISBLANK(J4018)), "예약 확정",
IF(I4018=TRUE, "구글폼 회신",
IF(H4018=TRUE, "구글폼 전송",
IF(G4018=TRUE, "거절",
IF(F4018=TRUE, "회신 수신",
"태핑 완료 회신대기")))))
))))</f>
        <v>태핑 완료 회신대기</v>
      </c>
      <c r="F4018" s="13" t="b">
        <v>0</v>
      </c>
      <c r="G4018" s="13" t="b">
        <v>0</v>
      </c>
      <c r="H4018" s="13" t="b">
        <v>0</v>
      </c>
      <c r="I4018" s="13" t="b">
        <f>IF(COUNTIF([1]!Form_Responses1[[#All],[Instagram account
(ex. idenel_official - Do not put "@")]], LOWER(A4018)) &gt; 0, TRUE, FALSE)</f>
        <v>0</v>
      </c>
      <c r="J4018" s="14"/>
      <c r="K4018" s="11"/>
      <c r="L4018" s="13" t="b">
        <v>0</v>
      </c>
      <c r="M4018" s="13" t="b">
        <v>0</v>
      </c>
      <c r="N4018" s="11"/>
      <c r="O4018" s="12" t="str">
        <f>IF(ISBLANK(Table1[[#This Row],[예약일(확정)]]),"",Table1[[#This Row],[예약일(확정)]]+7)</f>
        <v/>
      </c>
      <c r="P4018" s="11"/>
      <c r="Q4018" s="11"/>
      <c r="R4018" s="11"/>
      <c r="S4018" s="11"/>
      <c r="T4018" s="11"/>
      <c r="U4018" s="10"/>
    </row>
    <row r="4019" spans="1:21" ht="17">
      <c r="A4019" s="27" t="s">
        <v>190</v>
      </c>
      <c r="B4019" s="26" t="str">
        <f>"https://www.instagram.com/"&amp;A4019</f>
        <v>https://www.instagram.com/maria_alvarezdancer</v>
      </c>
      <c r="C4019" s="25">
        <v>45909</v>
      </c>
      <c r="D4019" s="24" t="s">
        <v>7</v>
      </c>
      <c r="E4019" s="20" t="str">
        <f ca="1">IF(AND(J4019&lt;&gt;"", O4019&lt;&gt;"", TODAY() &gt; O4019, N4019=""), "포스팅 지연",
IF(N4019&lt;&gt;"", "포스팅 완료",
IF(M4019=TRUE, "시술 완료",
IF(L4019=TRUE, "콘텐츠 가이드 전송",
IF(NOT(ISBLANK(J4019)), "예약 확정",
IF(I4019=TRUE, "구글폼 회신",
IF(H4019=TRUE, "구글폼 전송",
IF(G4019=TRUE, "거절",
IF(F4019=TRUE, "회신 수신",
"태핑 완료 회신대기")))))
))))</f>
        <v>태핑 완료 회신대기</v>
      </c>
      <c r="F4019" s="22" t="b">
        <v>0</v>
      </c>
      <c r="G4019" s="22" t="b">
        <v>0</v>
      </c>
      <c r="H4019" s="22" t="b">
        <v>0</v>
      </c>
      <c r="I4019" s="22" t="b">
        <f>IF(COUNTIF([1]!Form_Responses1[[#All],[Instagram account
(ex. idenel_official - Do not put "@")]], LOWER(A4019)) &gt; 0, TRUE, FALSE)</f>
        <v>0</v>
      </c>
      <c r="J4019" s="23"/>
      <c r="K4019" s="20"/>
      <c r="L4019" s="22" t="b">
        <v>0</v>
      </c>
      <c r="M4019" s="22" t="b">
        <v>0</v>
      </c>
      <c r="N4019" s="20"/>
      <c r="O4019" s="21" t="str">
        <f>IF(ISBLANK(Table1[[#This Row],[예약일(확정)]]),"",Table1[[#This Row],[예약일(확정)]]+7)</f>
        <v/>
      </c>
      <c r="P4019" s="20"/>
      <c r="Q4019" s="20"/>
      <c r="R4019" s="20"/>
      <c r="S4019" s="20"/>
      <c r="T4019" s="20"/>
      <c r="U4019" s="19"/>
    </row>
    <row r="4020" spans="1:21" ht="17">
      <c r="A4020" s="18" t="s">
        <v>189</v>
      </c>
      <c r="B4020" s="17" t="str">
        <f>"https://www.instagram.com/"&amp;A4020</f>
        <v>https://www.instagram.com/halime856</v>
      </c>
      <c r="C4020" s="16">
        <v>45909</v>
      </c>
      <c r="D4020" s="15" t="s">
        <v>7</v>
      </c>
      <c r="E4020" s="11" t="str">
        <f ca="1">IF(AND(J4020&lt;&gt;"", O4020&lt;&gt;"", TODAY() &gt; O4020, N4020=""), "포스팅 지연",
IF(N4020&lt;&gt;"", "포스팅 완료",
IF(M4020=TRUE, "시술 완료",
IF(L4020=TRUE, "콘텐츠 가이드 전송",
IF(NOT(ISBLANK(J4020)), "예약 확정",
IF(I4020=TRUE, "구글폼 회신",
IF(H4020=TRUE, "구글폼 전송",
IF(G4020=TRUE, "거절",
IF(F4020=TRUE, "회신 수신",
"태핑 완료 회신대기")))))
))))</f>
        <v>태핑 완료 회신대기</v>
      </c>
      <c r="F4020" s="13" t="b">
        <v>0</v>
      </c>
      <c r="G4020" s="13" t="b">
        <v>0</v>
      </c>
      <c r="H4020" s="13" t="b">
        <v>0</v>
      </c>
      <c r="I4020" s="13" t="b">
        <f>IF(COUNTIF([1]!Form_Responses1[[#All],[Instagram account
(ex. idenel_official - Do not put "@")]], LOWER(A4020)) &gt; 0, TRUE, FALSE)</f>
        <v>0</v>
      </c>
      <c r="J4020" s="14"/>
      <c r="K4020" s="11"/>
      <c r="L4020" s="13" t="b">
        <v>0</v>
      </c>
      <c r="M4020" s="13" t="b">
        <v>0</v>
      </c>
      <c r="N4020" s="11"/>
      <c r="O4020" s="12" t="str">
        <f>IF(ISBLANK(Table1[[#This Row],[예약일(확정)]]),"",Table1[[#This Row],[예약일(확정)]]+7)</f>
        <v/>
      </c>
      <c r="P4020" s="11"/>
      <c r="Q4020" s="11"/>
      <c r="R4020" s="11"/>
      <c r="S4020" s="11"/>
      <c r="T4020" s="11"/>
      <c r="U4020" s="10"/>
    </row>
    <row r="4021" spans="1:21" ht="17">
      <c r="A4021" s="27" t="s">
        <v>188</v>
      </c>
      <c r="B4021" s="26" t="str">
        <f>"https://www.instagram.com/"&amp;A4021</f>
        <v>https://www.instagram.com/rosetr.an</v>
      </c>
      <c r="C4021" s="25">
        <v>45909</v>
      </c>
      <c r="D4021" s="24" t="s">
        <v>7</v>
      </c>
      <c r="E4021" s="20" t="str">
        <f ca="1">IF(AND(J4021&lt;&gt;"", O4021&lt;&gt;"", TODAY() &gt; O4021, N4021=""), "포스팅 지연",
IF(N4021&lt;&gt;"", "포스팅 완료",
IF(M4021=TRUE, "시술 완료",
IF(L4021=TRUE, "콘텐츠 가이드 전송",
IF(NOT(ISBLANK(J4021)), "예약 확정",
IF(I4021=TRUE, "구글폼 회신",
IF(H4021=TRUE, "구글폼 전송",
IF(G4021=TRUE, "거절",
IF(F4021=TRUE, "회신 수신",
"태핑 완료 회신대기")))))
))))</f>
        <v>회신 수신</v>
      </c>
      <c r="F4021" s="22" t="b">
        <v>1</v>
      </c>
      <c r="G4021" s="22" t="b">
        <v>0</v>
      </c>
      <c r="H4021" s="22" t="b">
        <v>0</v>
      </c>
      <c r="I4021" s="22" t="b">
        <f>IF(COUNTIF([1]!Form_Responses1[[#All],[Instagram account
(ex. idenel_official - Do not put "@")]], LOWER(A4021)) &gt; 0, TRUE, FALSE)</f>
        <v>0</v>
      </c>
      <c r="J4021" s="23"/>
      <c r="K4021" s="20"/>
      <c r="L4021" s="22" t="b">
        <v>0</v>
      </c>
      <c r="M4021" s="22" t="b">
        <v>0</v>
      </c>
      <c r="N4021" s="20"/>
      <c r="O4021" s="21" t="str">
        <f>IF(ISBLANK(Table1[[#This Row],[예약일(확정)]]),"",Table1[[#This Row],[예약일(확정)]]+7)</f>
        <v/>
      </c>
      <c r="P4021" s="20"/>
      <c r="Q4021" s="20"/>
      <c r="R4021" s="20"/>
      <c r="S4021" s="20"/>
      <c r="T4021" s="20"/>
      <c r="U4021" s="19"/>
    </row>
    <row r="4022" spans="1:21" ht="17">
      <c r="A4022" s="18" t="s">
        <v>187</v>
      </c>
      <c r="B4022" s="17" t="str">
        <f>"https://www.instagram.com/"&amp;A4022</f>
        <v>https://www.instagram.com/theyuriii</v>
      </c>
      <c r="C4022" s="16">
        <v>45909</v>
      </c>
      <c r="D4022" s="15" t="s">
        <v>7</v>
      </c>
      <c r="E4022" s="11" t="str">
        <f ca="1">IF(AND(J4022&lt;&gt;"", O4022&lt;&gt;"", TODAY() &gt; O4022, N4022=""), "포스팅 지연",
IF(N4022&lt;&gt;"", "포스팅 완료",
IF(M4022=TRUE, "시술 완료",
IF(L4022=TRUE, "콘텐츠 가이드 전송",
IF(NOT(ISBLANK(J4022)), "예약 확정",
IF(I4022=TRUE, "구글폼 회신",
IF(H4022=TRUE, "구글폼 전송",
IF(G4022=TRUE, "거절",
IF(F4022=TRUE, "회신 수신",
"태핑 완료 회신대기")))))
))))</f>
        <v>태핑 완료 회신대기</v>
      </c>
      <c r="F4022" s="13" t="b">
        <v>0</v>
      </c>
      <c r="G4022" s="13" t="b">
        <v>0</v>
      </c>
      <c r="H4022" s="13" t="b">
        <v>0</v>
      </c>
      <c r="I4022" s="13" t="b">
        <f>IF(COUNTIF([1]!Form_Responses1[[#All],[Instagram account
(ex. idenel_official - Do not put "@")]], LOWER(A4022)) &gt; 0, TRUE, FALSE)</f>
        <v>0</v>
      </c>
      <c r="J4022" s="14"/>
      <c r="K4022" s="11"/>
      <c r="L4022" s="13" t="b">
        <v>0</v>
      </c>
      <c r="M4022" s="13" t="b">
        <v>0</v>
      </c>
      <c r="N4022" s="11"/>
      <c r="O4022" s="12" t="str">
        <f>IF(ISBLANK(Table1[[#This Row],[예약일(확정)]]),"",Table1[[#This Row],[예약일(확정)]]+7)</f>
        <v/>
      </c>
      <c r="P4022" s="11"/>
      <c r="Q4022" s="11"/>
      <c r="R4022" s="11"/>
      <c r="S4022" s="11"/>
      <c r="T4022" s="11"/>
      <c r="U4022" s="10"/>
    </row>
    <row r="4023" spans="1:21" ht="17">
      <c r="A4023" s="27" t="s">
        <v>186</v>
      </c>
      <c r="B4023" s="26" t="str">
        <f>"https://www.instagram.com/"&amp;A4023</f>
        <v>https://www.instagram.com/kerrinramz</v>
      </c>
      <c r="C4023" s="25">
        <v>45909</v>
      </c>
      <c r="D4023" s="24" t="s">
        <v>7</v>
      </c>
      <c r="E4023" s="20" t="str">
        <f ca="1">IF(AND(J4023&lt;&gt;"", O4023&lt;&gt;"", TODAY() &gt; O4023, N4023=""), "포스팅 지연",
IF(N4023&lt;&gt;"", "포스팅 완료",
IF(M4023=TRUE, "시술 완료",
IF(L4023=TRUE, "콘텐츠 가이드 전송",
IF(NOT(ISBLANK(J4023)), "예약 확정",
IF(I4023=TRUE, "구글폼 회신",
IF(H4023=TRUE, "구글폼 전송",
IF(G4023=TRUE, "거절",
IF(F4023=TRUE, "회신 수신",
"태핑 완료 회신대기")))))
))))</f>
        <v>구글폼 전송</v>
      </c>
      <c r="F4023" s="22" t="b">
        <v>1</v>
      </c>
      <c r="G4023" s="22" t="b">
        <v>0</v>
      </c>
      <c r="H4023" s="22" t="b">
        <v>1</v>
      </c>
      <c r="I4023" s="22" t="b">
        <f>IF(COUNTIF([1]!Form_Responses1[[#All],[Instagram account
(ex. idenel_official - Do not put "@")]], LOWER(A4023)) &gt; 0, TRUE, FALSE)</f>
        <v>0</v>
      </c>
      <c r="J4023" s="23"/>
      <c r="K4023" s="20"/>
      <c r="L4023" s="22" t="b">
        <v>0</v>
      </c>
      <c r="M4023" s="22" t="b">
        <v>0</v>
      </c>
      <c r="N4023" s="20"/>
      <c r="O4023" s="21" t="str">
        <f>IF(ISBLANK(Table1[[#This Row],[예약일(확정)]]),"",Table1[[#This Row],[예약일(확정)]]+7)</f>
        <v/>
      </c>
      <c r="P4023" s="20"/>
      <c r="Q4023" s="20"/>
      <c r="R4023" s="20"/>
      <c r="S4023" s="20"/>
      <c r="T4023" s="20"/>
      <c r="U4023" s="19"/>
    </row>
    <row r="4024" spans="1:21" ht="17">
      <c r="A4024" s="18" t="s">
        <v>185</v>
      </c>
      <c r="B4024" s="17" t="str">
        <f>"https://www.instagram.com/"&amp;A4024</f>
        <v>https://www.instagram.com/riacienne</v>
      </c>
      <c r="C4024" s="16">
        <v>45909</v>
      </c>
      <c r="D4024" s="15" t="s">
        <v>7</v>
      </c>
      <c r="E4024" s="11" t="str">
        <f ca="1">IF(AND(J4024&lt;&gt;"", O4024&lt;&gt;"", TODAY() &gt; O4024, N4024=""), "포스팅 지연",
IF(N4024&lt;&gt;"", "포스팅 완료",
IF(M4024=TRUE, "시술 완료",
IF(L4024=TRUE, "콘텐츠 가이드 전송",
IF(NOT(ISBLANK(J4024)), "예약 확정",
IF(I4024=TRUE, "구글폼 회신",
IF(H4024=TRUE, "구글폼 전송",
IF(G4024=TRUE, "거절",
IF(F4024=TRUE, "회신 수신",
"태핑 완료 회신대기")))))
))))</f>
        <v>태핑 완료 회신대기</v>
      </c>
      <c r="F4024" s="13" t="b">
        <v>0</v>
      </c>
      <c r="G4024" s="13" t="b">
        <v>0</v>
      </c>
      <c r="H4024" s="13" t="b">
        <v>0</v>
      </c>
      <c r="I4024" s="13" t="b">
        <f>IF(COUNTIF([1]!Form_Responses1[[#All],[Instagram account
(ex. idenel_official - Do not put "@")]], LOWER(A4024)) &gt; 0, TRUE, FALSE)</f>
        <v>0</v>
      </c>
      <c r="J4024" s="14"/>
      <c r="K4024" s="11"/>
      <c r="L4024" s="13" t="b">
        <v>0</v>
      </c>
      <c r="M4024" s="13" t="b">
        <v>0</v>
      </c>
      <c r="N4024" s="11"/>
      <c r="O4024" s="12" t="str">
        <f>IF(ISBLANK(Table1[[#This Row],[예약일(확정)]]),"",Table1[[#This Row],[예약일(확정)]]+7)</f>
        <v/>
      </c>
      <c r="P4024" s="11"/>
      <c r="Q4024" s="11"/>
      <c r="R4024" s="11"/>
      <c r="S4024" s="11"/>
      <c r="T4024" s="11"/>
      <c r="U4024" s="10"/>
    </row>
    <row r="4025" spans="1:21" ht="17">
      <c r="A4025" s="27" t="s">
        <v>184</v>
      </c>
      <c r="B4025" s="26" t="str">
        <f>"https://www.instagram.com/"&amp;A4025</f>
        <v>https://www.instagram.com/_candyyy____</v>
      </c>
      <c r="C4025" s="25">
        <v>45909</v>
      </c>
      <c r="D4025" s="24" t="s">
        <v>7</v>
      </c>
      <c r="E4025" s="20" t="str">
        <f ca="1">IF(AND(J4025&lt;&gt;"", O4025&lt;&gt;"", TODAY() &gt; O4025, N4025=""), "포스팅 지연",
IF(N4025&lt;&gt;"", "포스팅 완료",
IF(M4025=TRUE, "시술 완료",
IF(L4025=TRUE, "콘텐츠 가이드 전송",
IF(NOT(ISBLANK(J4025)), "예약 확정",
IF(I4025=TRUE, "구글폼 회신",
IF(H4025=TRUE, "구글폼 전송",
IF(G4025=TRUE, "거절",
IF(F4025=TRUE, "회신 수신",
"태핑 완료 회신대기")))))
))))</f>
        <v>태핑 완료 회신대기</v>
      </c>
      <c r="F4025" s="22" t="b">
        <v>0</v>
      </c>
      <c r="G4025" s="22" t="b">
        <v>0</v>
      </c>
      <c r="H4025" s="22" t="b">
        <v>0</v>
      </c>
      <c r="I4025" s="22" t="b">
        <f>IF(COUNTIF([1]!Form_Responses1[[#All],[Instagram account
(ex. idenel_official - Do not put "@")]], LOWER(A4025)) &gt; 0, TRUE, FALSE)</f>
        <v>0</v>
      </c>
      <c r="J4025" s="23"/>
      <c r="K4025" s="20"/>
      <c r="L4025" s="22" t="b">
        <v>0</v>
      </c>
      <c r="M4025" s="22" t="b">
        <v>0</v>
      </c>
      <c r="N4025" s="20"/>
      <c r="O4025" s="21" t="str">
        <f>IF(ISBLANK(Table1[[#This Row],[예약일(확정)]]),"",Table1[[#This Row],[예약일(확정)]]+7)</f>
        <v/>
      </c>
      <c r="P4025" s="20"/>
      <c r="Q4025" s="20"/>
      <c r="R4025" s="20"/>
      <c r="S4025" s="20"/>
      <c r="T4025" s="20"/>
      <c r="U4025" s="19"/>
    </row>
    <row r="4026" spans="1:21" ht="17">
      <c r="A4026" s="18" t="s">
        <v>183</v>
      </c>
      <c r="B4026" s="17" t="str">
        <f>"https://www.instagram.com/"&amp;A4026</f>
        <v>https://www.instagram.com/nadiazalecka</v>
      </c>
      <c r="C4026" s="16">
        <v>45909</v>
      </c>
      <c r="D4026" s="15" t="s">
        <v>7</v>
      </c>
      <c r="E4026" s="11" t="str">
        <f ca="1">IF(AND(J4026&lt;&gt;"", O4026&lt;&gt;"", TODAY() &gt; O4026, N4026=""), "포스팅 지연",
IF(N4026&lt;&gt;"", "포스팅 완료",
IF(M4026=TRUE, "시술 완료",
IF(L4026=TRUE, "콘텐츠 가이드 전송",
IF(NOT(ISBLANK(J4026)), "예약 확정",
IF(I4026=TRUE, "구글폼 회신",
IF(H4026=TRUE, "구글폼 전송",
IF(G4026=TRUE, "거절",
IF(F4026=TRUE, "회신 수신",
"태핑 완료 회신대기")))))
))))</f>
        <v>태핑 완료 회신대기</v>
      </c>
      <c r="F4026" s="13" t="b">
        <v>0</v>
      </c>
      <c r="G4026" s="13" t="b">
        <v>0</v>
      </c>
      <c r="H4026" s="13" t="b">
        <v>0</v>
      </c>
      <c r="I4026" s="13" t="b">
        <f>IF(COUNTIF([1]!Form_Responses1[[#All],[Instagram account
(ex. idenel_official - Do not put "@")]], LOWER(A4026)) &gt; 0, TRUE, FALSE)</f>
        <v>0</v>
      </c>
      <c r="J4026" s="14"/>
      <c r="K4026" s="11"/>
      <c r="L4026" s="13" t="b">
        <v>0</v>
      </c>
      <c r="M4026" s="13" t="b">
        <v>0</v>
      </c>
      <c r="N4026" s="11"/>
      <c r="O4026" s="12" t="str">
        <f>IF(ISBLANK(Table1[[#This Row],[예약일(확정)]]),"",Table1[[#This Row],[예약일(확정)]]+7)</f>
        <v/>
      </c>
      <c r="P4026" s="11"/>
      <c r="Q4026" s="11"/>
      <c r="R4026" s="11"/>
      <c r="S4026" s="11"/>
      <c r="T4026" s="11"/>
      <c r="U4026" s="10"/>
    </row>
    <row r="4027" spans="1:21" ht="17">
      <c r="A4027" s="27" t="s">
        <v>182</v>
      </c>
      <c r="B4027" s="26" t="str">
        <f>"https://www.instagram.com/"&amp;A4027</f>
        <v>https://www.instagram.com/chiaragiudicee</v>
      </c>
      <c r="C4027" s="25">
        <v>45909</v>
      </c>
      <c r="D4027" s="24" t="s">
        <v>7</v>
      </c>
      <c r="E4027" s="20" t="str">
        <f ca="1">IF(AND(J4027&lt;&gt;"", O4027&lt;&gt;"", TODAY() &gt; O4027, N4027=""), "포스팅 지연",
IF(N4027&lt;&gt;"", "포스팅 완료",
IF(M4027=TRUE, "시술 완료",
IF(L4027=TRUE, "콘텐츠 가이드 전송",
IF(NOT(ISBLANK(J4027)), "예약 확정",
IF(I4027=TRUE, "구글폼 회신",
IF(H4027=TRUE, "구글폼 전송",
IF(G4027=TRUE, "거절",
IF(F4027=TRUE, "회신 수신",
"태핑 완료 회신대기")))))
))))</f>
        <v>태핑 완료 회신대기</v>
      </c>
      <c r="F4027" s="22" t="b">
        <v>0</v>
      </c>
      <c r="G4027" s="22" t="b">
        <v>0</v>
      </c>
      <c r="H4027" s="22" t="b">
        <v>0</v>
      </c>
      <c r="I4027" s="22" t="b">
        <f>IF(COUNTIF([1]!Form_Responses1[[#All],[Instagram account
(ex. idenel_official - Do not put "@")]], LOWER(A4027)) &gt; 0, TRUE, FALSE)</f>
        <v>0</v>
      </c>
      <c r="J4027" s="23"/>
      <c r="K4027" s="20"/>
      <c r="L4027" s="22" t="b">
        <v>0</v>
      </c>
      <c r="M4027" s="22" t="b">
        <v>0</v>
      </c>
      <c r="N4027" s="20"/>
      <c r="O4027" s="21" t="str">
        <f>IF(ISBLANK(Table1[[#This Row],[예약일(확정)]]),"",Table1[[#This Row],[예약일(확정)]]+7)</f>
        <v/>
      </c>
      <c r="P4027" s="20"/>
      <c r="Q4027" s="20"/>
      <c r="R4027" s="20"/>
      <c r="S4027" s="20"/>
      <c r="T4027" s="20"/>
      <c r="U4027" s="19"/>
    </row>
    <row r="4028" spans="1:21" ht="17">
      <c r="A4028" s="29" t="s">
        <v>181</v>
      </c>
      <c r="B4028" s="17" t="str">
        <f>"https://www.instagram.com/"&amp;A4028</f>
        <v>https://www.instagram.com/anasta_siyak</v>
      </c>
      <c r="C4028" s="16">
        <v>45909</v>
      </c>
      <c r="D4028" s="15" t="s">
        <v>7</v>
      </c>
      <c r="E4028" s="11" t="str">
        <f ca="1">IF(AND(J4028&lt;&gt;"", O4028&lt;&gt;"", TODAY() &gt; O4028, N4028=""), "포스팅 지연",
IF(N4028&lt;&gt;"", "포스팅 완료",
IF(M4028=TRUE, "시술 완료",
IF(L4028=TRUE, "콘텐츠 가이드 전송",
IF(NOT(ISBLANK(J4028)), "예약 확정",
IF(I4028=TRUE, "구글폼 회신",
IF(H4028=TRUE, "구글폼 전송",
IF(G4028=TRUE, "거절",
IF(F4028=TRUE, "회신 수신",
"태핑 완료 회신대기")))))
))))</f>
        <v>회신 수신</v>
      </c>
      <c r="F4028" s="13" t="b">
        <v>1</v>
      </c>
      <c r="G4028" s="13" t="b">
        <v>0</v>
      </c>
      <c r="H4028" s="13" t="b">
        <v>0</v>
      </c>
      <c r="I4028" s="13" t="b">
        <f>IF(COUNTIF([1]!Form_Responses1[[#All],[Instagram account
(ex. idenel_official - Do not put "@")]], LOWER(A4028)) &gt; 0, TRUE, FALSE)</f>
        <v>0</v>
      </c>
      <c r="J4028" s="14"/>
      <c r="K4028" s="11"/>
      <c r="L4028" s="13" t="b">
        <v>0</v>
      </c>
      <c r="M4028" s="13" t="b">
        <v>0</v>
      </c>
      <c r="N4028" s="11"/>
      <c r="O4028" s="12" t="str">
        <f>IF(ISBLANK(Table1[[#This Row],[예약일(확정)]]),"",Table1[[#This Row],[예약일(확정)]]+7)</f>
        <v/>
      </c>
      <c r="P4028" s="11"/>
      <c r="Q4028" s="11"/>
      <c r="R4028" s="11"/>
      <c r="S4028" s="11"/>
      <c r="T4028" s="11"/>
      <c r="U4028" s="10"/>
    </row>
    <row r="4029" spans="1:21" ht="17">
      <c r="A4029" s="27" t="s">
        <v>180</v>
      </c>
      <c r="B4029" s="26" t="str">
        <f>"https://www.instagram.com/"&amp;A4029</f>
        <v>https://www.instagram.com/ka_____1019</v>
      </c>
      <c r="C4029" s="25">
        <v>45909</v>
      </c>
      <c r="D4029" s="24" t="s">
        <v>7</v>
      </c>
      <c r="E4029" s="20" t="str">
        <f ca="1">IF(AND(J4029&lt;&gt;"", O4029&lt;&gt;"", TODAY() &gt; O4029, N4029=""), "포스팅 지연",
IF(N4029&lt;&gt;"", "포스팅 완료",
IF(M4029=TRUE, "시술 완료",
IF(L4029=TRUE, "콘텐츠 가이드 전송",
IF(NOT(ISBLANK(J4029)), "예약 확정",
IF(I4029=TRUE, "구글폼 회신",
IF(H4029=TRUE, "구글폼 전송",
IF(G4029=TRUE, "거절",
IF(F4029=TRUE, "회신 수신",
"태핑 완료 회신대기")))))
))))</f>
        <v>회신 수신</v>
      </c>
      <c r="F4029" s="22" t="b">
        <v>1</v>
      </c>
      <c r="G4029" s="22" t="b">
        <v>0</v>
      </c>
      <c r="H4029" s="22" t="b">
        <v>0</v>
      </c>
      <c r="I4029" s="22" t="b">
        <f>IF(COUNTIF([1]!Form_Responses1[[#All],[Instagram account
(ex. idenel_official - Do not put "@")]], LOWER(A4029)) &gt; 0, TRUE, FALSE)</f>
        <v>0</v>
      </c>
      <c r="J4029" s="23"/>
      <c r="K4029" s="20"/>
      <c r="L4029" s="22" t="b">
        <v>0</v>
      </c>
      <c r="M4029" s="22" t="b">
        <v>0</v>
      </c>
      <c r="N4029" s="20"/>
      <c r="O4029" s="21" t="str">
        <f>IF(ISBLANK(Table1[[#This Row],[예약일(확정)]]),"",Table1[[#This Row],[예약일(확정)]]+7)</f>
        <v/>
      </c>
      <c r="P4029" s="20"/>
      <c r="Q4029" s="20"/>
      <c r="R4029" s="20"/>
      <c r="S4029" s="20"/>
      <c r="T4029" s="20"/>
      <c r="U4029" s="19"/>
    </row>
    <row r="4030" spans="1:21" ht="17">
      <c r="A4030" s="18" t="s">
        <v>179</v>
      </c>
      <c r="B4030" s="17" t="str">
        <f>"https://www.instagram.com/"&amp;A4030</f>
        <v>https://www.instagram.com/y__lavi</v>
      </c>
      <c r="C4030" s="16">
        <v>45909</v>
      </c>
      <c r="D4030" s="15" t="s">
        <v>7</v>
      </c>
      <c r="E4030" s="11" t="str">
        <f ca="1">IF(AND(J4030&lt;&gt;"", O4030&lt;&gt;"", TODAY() &gt; O4030, N4030=""), "포스팅 지연",
IF(N4030&lt;&gt;"", "포스팅 완료",
IF(M4030=TRUE, "시술 완료",
IF(L4030=TRUE, "콘텐츠 가이드 전송",
IF(NOT(ISBLANK(J4030)), "예약 확정",
IF(I4030=TRUE, "구글폼 회신",
IF(H4030=TRUE, "구글폼 전송",
IF(G4030=TRUE, "거절",
IF(F4030=TRUE, "회신 수신",
"태핑 완료 회신대기")))))
))))</f>
        <v>태핑 완료 회신대기</v>
      </c>
      <c r="F4030" s="13" t="b">
        <v>0</v>
      </c>
      <c r="G4030" s="13" t="b">
        <v>0</v>
      </c>
      <c r="H4030" s="13" t="b">
        <v>0</v>
      </c>
      <c r="I4030" s="13" t="b">
        <f>IF(COUNTIF([1]!Form_Responses1[[#All],[Instagram account
(ex. idenel_official - Do not put "@")]], LOWER(A4030)) &gt; 0, TRUE, FALSE)</f>
        <v>0</v>
      </c>
      <c r="J4030" s="14"/>
      <c r="K4030" s="11"/>
      <c r="L4030" s="13" t="b">
        <v>0</v>
      </c>
      <c r="M4030" s="13" t="b">
        <v>0</v>
      </c>
      <c r="N4030" s="11"/>
      <c r="O4030" s="12" t="str">
        <f>IF(ISBLANK(Table1[[#This Row],[예약일(확정)]]),"",Table1[[#This Row],[예약일(확정)]]+7)</f>
        <v/>
      </c>
      <c r="P4030" s="11"/>
      <c r="Q4030" s="11"/>
      <c r="R4030" s="11"/>
      <c r="S4030" s="11"/>
      <c r="T4030" s="11"/>
      <c r="U4030" s="10"/>
    </row>
    <row r="4031" spans="1:21" ht="17">
      <c r="A4031" s="27" t="s">
        <v>178</v>
      </c>
      <c r="B4031" s="26" t="str">
        <f>"https://www.instagram.com/"&amp;A4031</f>
        <v>https://www.instagram.com/doreen_lara</v>
      </c>
      <c r="C4031" s="25">
        <v>45909</v>
      </c>
      <c r="D4031" s="24" t="s">
        <v>7</v>
      </c>
      <c r="E4031" s="20" t="str">
        <f ca="1">IF(AND(J4031&lt;&gt;"", O4031&lt;&gt;"", TODAY() &gt; O4031, N4031=""), "포스팅 지연",
IF(N4031&lt;&gt;"", "포스팅 완료",
IF(M4031=TRUE, "시술 완료",
IF(L4031=TRUE, "콘텐츠 가이드 전송",
IF(NOT(ISBLANK(J4031)), "예약 확정",
IF(I4031=TRUE, "구글폼 회신",
IF(H4031=TRUE, "구글폼 전송",
IF(G4031=TRUE, "거절",
IF(F4031=TRUE, "회신 수신",
"태핑 완료 회신대기")))))
))))</f>
        <v>태핑 완료 회신대기</v>
      </c>
      <c r="F4031" s="22" t="b">
        <v>0</v>
      </c>
      <c r="G4031" s="22" t="b">
        <v>0</v>
      </c>
      <c r="H4031" s="22" t="b">
        <v>0</v>
      </c>
      <c r="I4031" s="22" t="b">
        <f>IF(COUNTIF([1]!Form_Responses1[[#All],[Instagram account
(ex. idenel_official - Do not put "@")]], LOWER(A4031)) &gt; 0, TRUE, FALSE)</f>
        <v>0</v>
      </c>
      <c r="J4031" s="23"/>
      <c r="K4031" s="20"/>
      <c r="L4031" s="22" t="b">
        <v>0</v>
      </c>
      <c r="M4031" s="22" t="b">
        <v>0</v>
      </c>
      <c r="N4031" s="20"/>
      <c r="O4031" s="21" t="str">
        <f>IF(ISBLANK(Table1[[#This Row],[예약일(확정)]]),"",Table1[[#This Row],[예약일(확정)]]+7)</f>
        <v/>
      </c>
      <c r="P4031" s="20"/>
      <c r="Q4031" s="20"/>
      <c r="R4031" s="20"/>
      <c r="S4031" s="20"/>
      <c r="T4031" s="20"/>
      <c r="U4031" s="19"/>
    </row>
    <row r="4032" spans="1:21" ht="17">
      <c r="A4032" s="18" t="s">
        <v>177</v>
      </c>
      <c r="B4032" s="17" t="str">
        <f>"https://www.instagram.com/"&amp;A4032</f>
        <v>https://www.instagram.com/f.minjma7</v>
      </c>
      <c r="C4032" s="16">
        <v>45909</v>
      </c>
      <c r="D4032" s="15" t="s">
        <v>7</v>
      </c>
      <c r="E4032" s="11" t="str">
        <f ca="1">IF(AND(J4032&lt;&gt;"", O4032&lt;&gt;"", TODAY() &gt; O4032, N4032=""), "포스팅 지연",
IF(N4032&lt;&gt;"", "포스팅 완료",
IF(M4032=TRUE, "시술 완료",
IF(L4032=TRUE, "콘텐츠 가이드 전송",
IF(NOT(ISBLANK(J4032)), "예약 확정",
IF(I4032=TRUE, "구글폼 회신",
IF(H4032=TRUE, "구글폼 전송",
IF(G4032=TRUE, "거절",
IF(F4032=TRUE, "회신 수신",
"태핑 완료 회신대기")))))
))))</f>
        <v>태핑 완료 회신대기</v>
      </c>
      <c r="F4032" s="13" t="b">
        <v>0</v>
      </c>
      <c r="G4032" s="13" t="b">
        <v>0</v>
      </c>
      <c r="H4032" s="13" t="b">
        <v>0</v>
      </c>
      <c r="I4032" s="13" t="b">
        <f>IF(COUNTIF([1]!Form_Responses1[[#All],[Instagram account
(ex. idenel_official - Do not put "@")]], LOWER(A4032)) &gt; 0, TRUE, FALSE)</f>
        <v>0</v>
      </c>
      <c r="J4032" s="14"/>
      <c r="K4032" s="11"/>
      <c r="L4032" s="13" t="b">
        <v>0</v>
      </c>
      <c r="M4032" s="13" t="b">
        <v>0</v>
      </c>
      <c r="N4032" s="11"/>
      <c r="O4032" s="12" t="str">
        <f>IF(ISBLANK(Table1[[#This Row],[예약일(확정)]]),"",Table1[[#This Row],[예약일(확정)]]+7)</f>
        <v/>
      </c>
      <c r="P4032" s="11"/>
      <c r="Q4032" s="11"/>
      <c r="R4032" s="11"/>
      <c r="S4032" s="11"/>
      <c r="T4032" s="11"/>
      <c r="U4032" s="10"/>
    </row>
    <row r="4033" spans="1:21" ht="17">
      <c r="A4033" s="27" t="s">
        <v>176</v>
      </c>
      <c r="B4033" s="26" t="str">
        <f>"https://www.instagram.com/"&amp;A4033</f>
        <v>https://www.instagram.com/chloe.horen</v>
      </c>
      <c r="C4033" s="25">
        <v>45909</v>
      </c>
      <c r="D4033" s="24" t="s">
        <v>7</v>
      </c>
      <c r="E4033" s="20" t="str">
        <f ca="1">IF(AND(J4033&lt;&gt;"", O4033&lt;&gt;"", TODAY() &gt; O4033, N4033=""), "포스팅 지연",
IF(N4033&lt;&gt;"", "포스팅 완료",
IF(M4033=TRUE, "시술 완료",
IF(L4033=TRUE, "콘텐츠 가이드 전송",
IF(NOT(ISBLANK(J4033)), "예약 확정",
IF(I4033=TRUE, "구글폼 회신",
IF(H4033=TRUE, "구글폼 전송",
IF(G4033=TRUE, "거절",
IF(F4033=TRUE, "회신 수신",
"태핑 완료 회신대기")))))
))))</f>
        <v>태핑 완료 회신대기</v>
      </c>
      <c r="F4033" s="22" t="b">
        <v>0</v>
      </c>
      <c r="G4033" s="22" t="b">
        <v>0</v>
      </c>
      <c r="H4033" s="22" t="b">
        <v>0</v>
      </c>
      <c r="I4033" s="22" t="b">
        <f>IF(COUNTIF([1]!Form_Responses1[[#All],[Instagram account
(ex. idenel_official - Do not put "@")]], LOWER(A4033)) &gt; 0, TRUE, FALSE)</f>
        <v>0</v>
      </c>
      <c r="J4033" s="23"/>
      <c r="K4033" s="20"/>
      <c r="L4033" s="22" t="b">
        <v>0</v>
      </c>
      <c r="M4033" s="22" t="b">
        <v>0</v>
      </c>
      <c r="N4033" s="20"/>
      <c r="O4033" s="21" t="str">
        <f>IF(ISBLANK(Table1[[#This Row],[예약일(확정)]]),"",Table1[[#This Row],[예약일(확정)]]+7)</f>
        <v/>
      </c>
      <c r="P4033" s="20"/>
      <c r="Q4033" s="20"/>
      <c r="R4033" s="20"/>
      <c r="S4033" s="20"/>
      <c r="T4033" s="20"/>
      <c r="U4033" s="19"/>
    </row>
    <row r="4034" spans="1:21" ht="17">
      <c r="A4034" s="18" t="s">
        <v>175</v>
      </c>
      <c r="B4034" s="17" t="str">
        <f>"https://www.instagram.com/"&amp;A4034</f>
        <v>https://www.instagram.com/italymeetkorea</v>
      </c>
      <c r="C4034" s="16">
        <v>45909</v>
      </c>
      <c r="D4034" s="15" t="s">
        <v>7</v>
      </c>
      <c r="E4034" s="11" t="str">
        <f ca="1">IF(AND(J4034&lt;&gt;"", O4034&lt;&gt;"", TODAY() &gt; O4034, N4034=""), "포스팅 지연",
IF(N4034&lt;&gt;"", "포스팅 완료",
IF(M4034=TRUE, "시술 완료",
IF(L4034=TRUE, "콘텐츠 가이드 전송",
IF(NOT(ISBLANK(J4034)), "예약 확정",
IF(I4034=TRUE, "구글폼 회신",
IF(H4034=TRUE, "구글폼 전송",
IF(G4034=TRUE, "거절",
IF(F4034=TRUE, "회신 수신",
"태핑 완료 회신대기")))))
))))</f>
        <v>태핑 완료 회신대기</v>
      </c>
      <c r="F4034" s="13" t="b">
        <v>0</v>
      </c>
      <c r="G4034" s="13" t="b">
        <v>0</v>
      </c>
      <c r="H4034" s="13" t="b">
        <v>0</v>
      </c>
      <c r="I4034" s="13" t="b">
        <f>IF(COUNTIF([1]!Form_Responses1[[#All],[Instagram account
(ex. idenel_official - Do not put "@")]], LOWER(A4034)) &gt; 0, TRUE, FALSE)</f>
        <v>0</v>
      </c>
      <c r="J4034" s="14"/>
      <c r="K4034" s="11"/>
      <c r="L4034" s="13" t="b">
        <v>0</v>
      </c>
      <c r="M4034" s="13" t="b">
        <v>0</v>
      </c>
      <c r="N4034" s="11"/>
      <c r="O4034" s="12" t="str">
        <f>IF(ISBLANK(Table1[[#This Row],[예약일(확정)]]),"",Table1[[#This Row],[예약일(확정)]]+7)</f>
        <v/>
      </c>
      <c r="P4034" s="11"/>
      <c r="Q4034" s="11"/>
      <c r="R4034" s="11"/>
      <c r="S4034" s="11"/>
      <c r="T4034" s="11"/>
      <c r="U4034" s="10"/>
    </row>
    <row r="4035" spans="1:21" ht="17">
      <c r="A4035" s="27" t="s">
        <v>174</v>
      </c>
      <c r="B4035" s="26" t="str">
        <f>"https://www.instagram.com/"&amp;A4035</f>
        <v>https://www.instagram.com/mimii_park</v>
      </c>
      <c r="C4035" s="25">
        <v>45909</v>
      </c>
      <c r="D4035" s="24" t="s">
        <v>7</v>
      </c>
      <c r="E4035" s="20" t="str">
        <f ca="1">IF(AND(J4035&lt;&gt;"", O4035&lt;&gt;"", TODAY() &gt; O4035, N4035=""), "포스팅 지연",
IF(N4035&lt;&gt;"", "포스팅 완료",
IF(M4035=TRUE, "시술 완료",
IF(L4035=TRUE, "콘텐츠 가이드 전송",
IF(NOT(ISBLANK(J4035)), "예약 확정",
IF(I4035=TRUE, "구글폼 회신",
IF(H4035=TRUE, "구글폼 전송",
IF(G4035=TRUE, "거절",
IF(F4035=TRUE, "회신 수신",
"태핑 완료 회신대기")))))
))))</f>
        <v>태핑 완료 회신대기</v>
      </c>
      <c r="F4035" s="22" t="b">
        <v>0</v>
      </c>
      <c r="G4035" s="22" t="b">
        <v>0</v>
      </c>
      <c r="H4035" s="22" t="b">
        <v>0</v>
      </c>
      <c r="I4035" s="22" t="b">
        <f>IF(COUNTIF([1]!Form_Responses1[[#All],[Instagram account
(ex. idenel_official - Do not put "@")]], LOWER(A4035)) &gt; 0, TRUE, FALSE)</f>
        <v>0</v>
      </c>
      <c r="J4035" s="23"/>
      <c r="K4035" s="20"/>
      <c r="L4035" s="22" t="b">
        <v>0</v>
      </c>
      <c r="M4035" s="22" t="b">
        <v>0</v>
      </c>
      <c r="N4035" s="20"/>
      <c r="O4035" s="21" t="str">
        <f>IF(ISBLANK(Table1[[#This Row],[예약일(확정)]]),"",Table1[[#This Row],[예약일(확정)]]+7)</f>
        <v/>
      </c>
      <c r="P4035" s="20"/>
      <c r="Q4035" s="20"/>
      <c r="R4035" s="20"/>
      <c r="S4035" s="20"/>
      <c r="T4035" s="20"/>
      <c r="U4035" s="19"/>
    </row>
    <row r="4036" spans="1:21" ht="17">
      <c r="A4036" s="18" t="s">
        <v>173</v>
      </c>
      <c r="B4036" s="17" t="str">
        <f>"https://www.instagram.com/"&amp;A4036</f>
        <v>https://www.instagram.com/rachelle_julia</v>
      </c>
      <c r="C4036" s="16">
        <v>45909</v>
      </c>
      <c r="D4036" s="15" t="s">
        <v>7</v>
      </c>
      <c r="E4036" s="11" t="str">
        <f ca="1">IF(AND(J4036&lt;&gt;"", O4036&lt;&gt;"", TODAY() &gt; O4036, N4036=""), "포스팅 지연",
IF(N4036&lt;&gt;"", "포스팅 완료",
IF(M4036=TRUE, "시술 완료",
IF(L4036=TRUE, "콘텐츠 가이드 전송",
IF(NOT(ISBLANK(J4036)), "예약 확정",
IF(I4036=TRUE, "구글폼 회신",
IF(H4036=TRUE, "구글폼 전송",
IF(G4036=TRUE, "거절",
IF(F4036=TRUE, "회신 수신",
"태핑 완료 회신대기")))))
))))</f>
        <v>태핑 완료 회신대기</v>
      </c>
      <c r="F4036" s="13" t="b">
        <v>0</v>
      </c>
      <c r="G4036" s="13" t="b">
        <v>0</v>
      </c>
      <c r="H4036" s="13" t="b">
        <v>0</v>
      </c>
      <c r="I4036" s="13" t="b">
        <f>IF(COUNTIF([1]!Form_Responses1[[#All],[Instagram account
(ex. idenel_official - Do not put "@")]], LOWER(A4036)) &gt; 0, TRUE, FALSE)</f>
        <v>0</v>
      </c>
      <c r="J4036" s="14"/>
      <c r="K4036" s="11"/>
      <c r="L4036" s="13" t="b">
        <v>0</v>
      </c>
      <c r="M4036" s="13" t="b">
        <v>0</v>
      </c>
      <c r="N4036" s="11"/>
      <c r="O4036" s="12" t="str">
        <f>IF(ISBLANK(Table1[[#This Row],[예약일(확정)]]),"",Table1[[#This Row],[예약일(확정)]]+7)</f>
        <v/>
      </c>
      <c r="P4036" s="11"/>
      <c r="Q4036" s="11"/>
      <c r="R4036" s="11"/>
      <c r="S4036" s="11"/>
      <c r="T4036" s="11"/>
      <c r="U4036" s="10"/>
    </row>
    <row r="4037" spans="1:21" ht="17">
      <c r="A4037" s="27" t="s">
        <v>172</v>
      </c>
      <c r="B4037" s="26" t="str">
        <f>"https://www.instagram.com/"&amp;A4037</f>
        <v>https://www.instagram.com/frezdiaries</v>
      </c>
      <c r="C4037" s="25">
        <v>45909</v>
      </c>
      <c r="D4037" s="24" t="s">
        <v>7</v>
      </c>
      <c r="E4037" s="20" t="str">
        <f ca="1">IF(AND(J4037&lt;&gt;"", O4037&lt;&gt;"", TODAY() &gt; O4037, N4037=""), "포스팅 지연",
IF(N4037&lt;&gt;"", "포스팅 완료",
IF(M4037=TRUE, "시술 완료",
IF(L4037=TRUE, "콘텐츠 가이드 전송",
IF(NOT(ISBLANK(J4037)), "예약 확정",
IF(I4037=TRUE, "구글폼 회신",
IF(H4037=TRUE, "구글폼 전송",
IF(G4037=TRUE, "거절",
IF(F4037=TRUE, "회신 수신",
"태핑 완료 회신대기")))))
))))</f>
        <v>태핑 완료 회신대기</v>
      </c>
      <c r="F4037" s="22" t="b">
        <v>0</v>
      </c>
      <c r="G4037" s="22" t="b">
        <v>0</v>
      </c>
      <c r="H4037" s="22" t="b">
        <v>0</v>
      </c>
      <c r="I4037" s="22" t="b">
        <f>IF(COUNTIF([1]!Form_Responses1[[#All],[Instagram account
(ex. idenel_official - Do not put "@")]], LOWER(A4037)) &gt; 0, TRUE, FALSE)</f>
        <v>0</v>
      </c>
      <c r="J4037" s="23"/>
      <c r="K4037" s="20"/>
      <c r="L4037" s="22" t="b">
        <v>0</v>
      </c>
      <c r="M4037" s="22" t="b">
        <v>0</v>
      </c>
      <c r="N4037" s="20"/>
      <c r="O4037" s="21" t="str">
        <f>IF(ISBLANK(Table1[[#This Row],[예약일(확정)]]),"",Table1[[#This Row],[예약일(확정)]]+7)</f>
        <v/>
      </c>
      <c r="P4037" s="20"/>
      <c r="Q4037" s="20"/>
      <c r="R4037" s="20"/>
      <c r="S4037" s="20"/>
      <c r="T4037" s="20"/>
      <c r="U4037" s="19"/>
    </row>
    <row r="4038" spans="1:21" ht="17">
      <c r="A4038" s="18" t="s">
        <v>171</v>
      </c>
      <c r="B4038" s="17" t="str">
        <f>"https://www.instagram.com/"&amp;A4038</f>
        <v>https://www.instagram.com/drschzannechoo</v>
      </c>
      <c r="C4038" s="16">
        <v>45909</v>
      </c>
      <c r="D4038" s="15" t="s">
        <v>7</v>
      </c>
      <c r="E4038" s="11" t="str">
        <f ca="1">IF(AND(J4038&lt;&gt;"", O4038&lt;&gt;"", TODAY() &gt; O4038, N4038=""), "포스팅 지연",
IF(N4038&lt;&gt;"", "포스팅 완료",
IF(M4038=TRUE, "시술 완료",
IF(L4038=TRUE, "콘텐츠 가이드 전송",
IF(NOT(ISBLANK(J4038)), "예약 확정",
IF(I4038=TRUE, "구글폼 회신",
IF(H4038=TRUE, "구글폼 전송",
IF(G4038=TRUE, "거절",
IF(F4038=TRUE, "회신 수신",
"태핑 완료 회신대기")))))
))))</f>
        <v>태핑 완료 회신대기</v>
      </c>
      <c r="F4038" s="13" t="b">
        <v>0</v>
      </c>
      <c r="G4038" s="13" t="b">
        <v>0</v>
      </c>
      <c r="H4038" s="13" t="b">
        <v>0</v>
      </c>
      <c r="I4038" s="13" t="b">
        <f>IF(COUNTIF([1]!Form_Responses1[[#All],[Instagram account
(ex. idenel_official - Do not put "@")]], LOWER(A4038)) &gt; 0, TRUE, FALSE)</f>
        <v>0</v>
      </c>
      <c r="J4038" s="14"/>
      <c r="K4038" s="11"/>
      <c r="L4038" s="13" t="b">
        <v>0</v>
      </c>
      <c r="M4038" s="13" t="b">
        <v>0</v>
      </c>
      <c r="N4038" s="11"/>
      <c r="O4038" s="12" t="str">
        <f>IF(ISBLANK(Table1[[#This Row],[예약일(확정)]]),"",Table1[[#This Row],[예약일(확정)]]+7)</f>
        <v/>
      </c>
      <c r="P4038" s="11"/>
      <c r="Q4038" s="11"/>
      <c r="R4038" s="11"/>
      <c r="S4038" s="11"/>
      <c r="T4038" s="11"/>
      <c r="U4038" s="10"/>
    </row>
    <row r="4039" spans="1:21" ht="17">
      <c r="A4039" s="27" t="s">
        <v>170</v>
      </c>
      <c r="B4039" s="26" t="str">
        <f>"https://www.instagram.com/"&amp;A4039</f>
        <v>https://www.instagram.com/poterpish</v>
      </c>
      <c r="C4039" s="25">
        <v>45909</v>
      </c>
      <c r="D4039" s="24" t="s">
        <v>7</v>
      </c>
      <c r="E4039" s="20" t="str">
        <f ca="1">IF(AND(J4039&lt;&gt;"", O4039&lt;&gt;"", TODAY() &gt; O4039, N4039=""), "포스팅 지연",
IF(N4039&lt;&gt;"", "포스팅 완료",
IF(M4039=TRUE, "시술 완료",
IF(L4039=TRUE, "콘텐츠 가이드 전송",
IF(NOT(ISBLANK(J4039)), "예약 확정",
IF(I4039=TRUE, "구글폼 회신",
IF(H4039=TRUE, "구글폼 전송",
IF(G4039=TRUE, "거절",
IF(F4039=TRUE, "회신 수신",
"태핑 완료 회신대기")))))
))))</f>
        <v>태핑 완료 회신대기</v>
      </c>
      <c r="F4039" s="22" t="b">
        <v>0</v>
      </c>
      <c r="G4039" s="22" t="b">
        <v>0</v>
      </c>
      <c r="H4039" s="22" t="b">
        <v>0</v>
      </c>
      <c r="I4039" s="22" t="b">
        <f>IF(COUNTIF([1]!Form_Responses1[[#All],[Instagram account
(ex. idenel_official - Do not put "@")]], LOWER(A4039)) &gt; 0, TRUE, FALSE)</f>
        <v>0</v>
      </c>
      <c r="J4039" s="23"/>
      <c r="K4039" s="20"/>
      <c r="L4039" s="22" t="b">
        <v>0</v>
      </c>
      <c r="M4039" s="22" t="b">
        <v>0</v>
      </c>
      <c r="N4039" s="20"/>
      <c r="O4039" s="21" t="str">
        <f>IF(ISBLANK(Table1[[#This Row],[예약일(확정)]]),"",Table1[[#This Row],[예약일(확정)]]+7)</f>
        <v/>
      </c>
      <c r="P4039" s="20"/>
      <c r="Q4039" s="20"/>
      <c r="R4039" s="20"/>
      <c r="S4039" s="20"/>
      <c r="T4039" s="20"/>
      <c r="U4039" s="19"/>
    </row>
    <row r="4040" spans="1:21" ht="17">
      <c r="A4040" s="18" t="s">
        <v>169</v>
      </c>
      <c r="B4040" s="17" t="str">
        <f>"https://www.instagram.com/"&amp;A4040</f>
        <v>https://www.instagram.com/amyeatinglife</v>
      </c>
      <c r="C4040" s="16">
        <v>45909</v>
      </c>
      <c r="D4040" s="15" t="s">
        <v>7</v>
      </c>
      <c r="E4040" s="11" t="str">
        <f ca="1">IF(AND(J4040&lt;&gt;"", O4040&lt;&gt;"", TODAY() &gt; O4040, N4040=""), "포스팅 지연",
IF(N4040&lt;&gt;"", "포스팅 완료",
IF(M4040=TRUE, "시술 완료",
IF(L4040=TRUE, "콘텐츠 가이드 전송",
IF(NOT(ISBLANK(J4040)), "예약 확정",
IF(I4040=TRUE, "구글폼 회신",
IF(H4040=TRUE, "구글폼 전송",
IF(G4040=TRUE, "거절",
IF(F4040=TRUE, "회신 수신",
"태핑 완료 회신대기")))))
))))</f>
        <v>태핑 완료 회신대기</v>
      </c>
      <c r="F4040" s="13" t="b">
        <v>0</v>
      </c>
      <c r="G4040" s="13" t="b">
        <v>0</v>
      </c>
      <c r="H4040" s="13" t="b">
        <v>0</v>
      </c>
      <c r="I4040" s="13" t="b">
        <f>IF(COUNTIF([1]!Form_Responses1[[#All],[Instagram account
(ex. idenel_official - Do not put "@")]], LOWER(A4040)) &gt; 0, TRUE, FALSE)</f>
        <v>0</v>
      </c>
      <c r="J4040" s="14"/>
      <c r="K4040" s="11"/>
      <c r="L4040" s="13" t="b">
        <v>0</v>
      </c>
      <c r="M4040" s="13" t="b">
        <v>0</v>
      </c>
      <c r="N4040" s="11"/>
      <c r="O4040" s="12" t="str">
        <f>IF(ISBLANK(Table1[[#This Row],[예약일(확정)]]),"",Table1[[#This Row],[예약일(확정)]]+7)</f>
        <v/>
      </c>
      <c r="P4040" s="11"/>
      <c r="Q4040" s="11"/>
      <c r="R4040" s="11"/>
      <c r="S4040" s="11"/>
      <c r="T4040" s="11"/>
      <c r="U4040" s="10"/>
    </row>
    <row r="4041" spans="1:21" ht="17">
      <c r="A4041" s="27" t="s">
        <v>168</v>
      </c>
      <c r="B4041" s="26" t="str">
        <f>"https://www.instagram.com/"&amp;A4041</f>
        <v>https://www.instagram.com/sjeongmii</v>
      </c>
      <c r="C4041" s="25">
        <v>45909</v>
      </c>
      <c r="D4041" s="24" t="s">
        <v>7</v>
      </c>
      <c r="E4041" s="20" t="str">
        <f ca="1">IF(AND(J4041&lt;&gt;"", O4041&lt;&gt;"", TODAY() &gt; O4041, N4041=""), "포스팅 지연",
IF(N4041&lt;&gt;"", "포스팅 완료",
IF(M4041=TRUE, "시술 완료",
IF(L4041=TRUE, "콘텐츠 가이드 전송",
IF(NOT(ISBLANK(J4041)), "예약 확정",
IF(I4041=TRUE, "구글폼 회신",
IF(H4041=TRUE, "구글폼 전송",
IF(G4041=TRUE, "거절",
IF(F4041=TRUE, "회신 수신",
"태핑 완료 회신대기")))))
))))</f>
        <v>태핑 완료 회신대기</v>
      </c>
      <c r="F4041" s="22" t="b">
        <v>0</v>
      </c>
      <c r="G4041" s="22" t="b">
        <v>0</v>
      </c>
      <c r="H4041" s="22" t="b">
        <v>0</v>
      </c>
      <c r="I4041" s="22" t="b">
        <f>IF(COUNTIF([1]!Form_Responses1[[#All],[Instagram account
(ex. idenel_official - Do not put "@")]], LOWER(A4041)) &gt; 0, TRUE, FALSE)</f>
        <v>0</v>
      </c>
      <c r="J4041" s="23"/>
      <c r="K4041" s="20"/>
      <c r="L4041" s="22" t="b">
        <v>0</v>
      </c>
      <c r="M4041" s="22" t="b">
        <v>0</v>
      </c>
      <c r="N4041" s="20"/>
      <c r="O4041" s="21" t="str">
        <f>IF(ISBLANK(Table1[[#This Row],[예약일(확정)]]),"",Table1[[#This Row],[예약일(확정)]]+7)</f>
        <v/>
      </c>
      <c r="P4041" s="20"/>
      <c r="Q4041" s="20"/>
      <c r="R4041" s="20"/>
      <c r="S4041" s="20"/>
      <c r="T4041" s="20"/>
      <c r="U4041" s="19"/>
    </row>
    <row r="4042" spans="1:21" ht="17">
      <c r="A4042" s="18" t="s">
        <v>167</v>
      </c>
      <c r="B4042" s="17" t="str">
        <f>"https://www.instagram.com/"&amp;A4042</f>
        <v>https://www.instagram.com/amor4etooo1996</v>
      </c>
      <c r="C4042" s="16">
        <v>45909</v>
      </c>
      <c r="D4042" s="15" t="s">
        <v>7</v>
      </c>
      <c r="E4042" s="11" t="str">
        <f ca="1">IF(AND(J4042&lt;&gt;"", O4042&lt;&gt;"", TODAY() &gt; O4042, N4042=""), "포스팅 지연",
IF(N4042&lt;&gt;"", "포스팅 완료",
IF(M4042=TRUE, "시술 완료",
IF(L4042=TRUE, "콘텐츠 가이드 전송",
IF(NOT(ISBLANK(J4042)), "예약 확정",
IF(I4042=TRUE, "구글폼 회신",
IF(H4042=TRUE, "구글폼 전송",
IF(G4042=TRUE, "거절",
IF(F4042=TRUE, "회신 수신",
"태핑 완료 회신대기")))))
))))</f>
        <v>회신 수신</v>
      </c>
      <c r="F4042" s="13" t="b">
        <v>1</v>
      </c>
      <c r="G4042" s="13" t="b">
        <v>0</v>
      </c>
      <c r="H4042" s="13" t="b">
        <v>0</v>
      </c>
      <c r="I4042" s="13" t="b">
        <f>IF(COUNTIF([1]!Form_Responses1[[#All],[Instagram account
(ex. idenel_official - Do not put "@")]], LOWER(A4042)) &gt; 0, TRUE, FALSE)</f>
        <v>0</v>
      </c>
      <c r="J4042" s="14"/>
      <c r="K4042" s="11"/>
      <c r="L4042" s="13" t="b">
        <v>0</v>
      </c>
      <c r="M4042" s="13" t="b">
        <v>0</v>
      </c>
      <c r="N4042" s="11"/>
      <c r="O4042" s="12" t="str">
        <f>IF(ISBLANK(Table1[[#This Row],[예약일(확정)]]),"",Table1[[#This Row],[예약일(확정)]]+7)</f>
        <v/>
      </c>
      <c r="P4042" s="11"/>
      <c r="Q4042" s="11"/>
      <c r="R4042" s="11"/>
      <c r="S4042" s="11"/>
      <c r="T4042" s="11"/>
      <c r="U4042" s="10"/>
    </row>
    <row r="4043" spans="1:21" ht="17">
      <c r="A4043" s="27" t="s">
        <v>166</v>
      </c>
      <c r="B4043" s="26" t="str">
        <f>"https://www.instagram.com/"&amp;A4043</f>
        <v>https://www.instagram.com/vaeycil</v>
      </c>
      <c r="C4043" s="25">
        <v>45909</v>
      </c>
      <c r="D4043" s="24" t="s">
        <v>7</v>
      </c>
      <c r="E4043" s="20" t="str">
        <f ca="1">IF(AND(J4043&lt;&gt;"", O4043&lt;&gt;"", TODAY() &gt; O4043, N4043=""), "포스팅 지연",
IF(N4043&lt;&gt;"", "포스팅 완료",
IF(M4043=TRUE, "시술 완료",
IF(L4043=TRUE, "콘텐츠 가이드 전송",
IF(NOT(ISBLANK(J4043)), "예약 확정",
IF(I4043=TRUE, "구글폼 회신",
IF(H4043=TRUE, "구글폼 전송",
IF(G4043=TRUE, "거절",
IF(F4043=TRUE, "회신 수신",
"태핑 완료 회신대기")))))
))))</f>
        <v>태핑 완료 회신대기</v>
      </c>
      <c r="F4043" s="22" t="b">
        <v>0</v>
      </c>
      <c r="G4043" s="22" t="b">
        <v>0</v>
      </c>
      <c r="H4043" s="22" t="b">
        <v>0</v>
      </c>
      <c r="I4043" s="22" t="b">
        <f>IF(COUNTIF([1]!Form_Responses1[[#All],[Instagram account
(ex. idenel_official - Do not put "@")]], LOWER(A4043)) &gt; 0, TRUE, FALSE)</f>
        <v>0</v>
      </c>
      <c r="J4043" s="23"/>
      <c r="K4043" s="20"/>
      <c r="L4043" s="22" t="b">
        <v>0</v>
      </c>
      <c r="M4043" s="22" t="b">
        <v>0</v>
      </c>
      <c r="N4043" s="20"/>
      <c r="O4043" s="21" t="str">
        <f>IF(ISBLANK(Table1[[#This Row],[예약일(확정)]]),"",Table1[[#This Row],[예약일(확정)]]+7)</f>
        <v/>
      </c>
      <c r="P4043" s="20"/>
      <c r="Q4043" s="20"/>
      <c r="R4043" s="20"/>
      <c r="S4043" s="20"/>
      <c r="T4043" s="20"/>
      <c r="U4043" s="19"/>
    </row>
    <row r="4044" spans="1:21" ht="17">
      <c r="A4044" s="18" t="s">
        <v>165</v>
      </c>
      <c r="B4044" s="17" t="str">
        <f>"https://www.instagram.com/"&amp;A4044</f>
        <v>https://www.instagram.com/angelina__music</v>
      </c>
      <c r="C4044" s="16">
        <v>45909</v>
      </c>
      <c r="D4044" s="15" t="s">
        <v>7</v>
      </c>
      <c r="E4044" s="11" t="str">
        <f ca="1">IF(AND(J4044&lt;&gt;"", O4044&lt;&gt;"", TODAY() &gt; O4044, N4044=""), "포스팅 지연",
IF(N4044&lt;&gt;"", "포스팅 완료",
IF(M4044=TRUE, "시술 완료",
IF(L4044=TRUE, "콘텐츠 가이드 전송",
IF(NOT(ISBLANK(J4044)), "예약 확정",
IF(I4044=TRUE, "구글폼 회신",
IF(H4044=TRUE, "구글폼 전송",
IF(G4044=TRUE, "거절",
IF(F4044=TRUE, "회신 수신",
"태핑 완료 회신대기")))))
))))</f>
        <v>태핑 완료 회신대기</v>
      </c>
      <c r="F4044" s="13" t="b">
        <v>0</v>
      </c>
      <c r="G4044" s="13" t="b">
        <v>0</v>
      </c>
      <c r="H4044" s="13" t="b">
        <v>0</v>
      </c>
      <c r="I4044" s="13" t="b">
        <f>IF(COUNTIF([1]!Form_Responses1[[#All],[Instagram account
(ex. idenel_official - Do not put "@")]], LOWER(A4044)) &gt; 0, TRUE, FALSE)</f>
        <v>0</v>
      </c>
      <c r="J4044" s="14"/>
      <c r="K4044" s="11"/>
      <c r="L4044" s="13" t="b">
        <v>0</v>
      </c>
      <c r="M4044" s="13" t="b">
        <v>0</v>
      </c>
      <c r="N4044" s="11"/>
      <c r="O4044" s="12" t="str">
        <f>IF(ISBLANK(Table1[[#This Row],[예약일(확정)]]),"",Table1[[#This Row],[예약일(확정)]]+7)</f>
        <v/>
      </c>
      <c r="P4044" s="11"/>
      <c r="Q4044" s="11"/>
      <c r="R4044" s="11"/>
      <c r="S4044" s="11"/>
      <c r="T4044" s="11"/>
      <c r="U4044" s="10"/>
    </row>
    <row r="4045" spans="1:21" ht="17">
      <c r="A4045" s="27" t="s">
        <v>164</v>
      </c>
      <c r="B4045" s="26" t="str">
        <f>"https://www.instagram.com/"&amp;A4045</f>
        <v>https://www.instagram.com/anell_orman</v>
      </c>
      <c r="C4045" s="25">
        <v>45909</v>
      </c>
      <c r="D4045" s="24" t="s">
        <v>7</v>
      </c>
      <c r="E4045" s="20" t="str">
        <f ca="1">IF(AND(J4045&lt;&gt;"", O4045&lt;&gt;"", TODAY() &gt; O4045, N4045=""), "포스팅 지연",
IF(N4045&lt;&gt;"", "포스팅 완료",
IF(M4045=TRUE, "시술 완료",
IF(L4045=TRUE, "콘텐츠 가이드 전송",
IF(NOT(ISBLANK(J4045)), "예약 확정",
IF(I4045=TRUE, "구글폼 회신",
IF(H4045=TRUE, "구글폼 전송",
IF(G4045=TRUE, "거절",
IF(F4045=TRUE, "회신 수신",
"태핑 완료 회신대기")))))
))))</f>
        <v>태핑 완료 회신대기</v>
      </c>
      <c r="F4045" s="22" t="b">
        <v>0</v>
      </c>
      <c r="G4045" s="22" t="b">
        <v>0</v>
      </c>
      <c r="H4045" s="22" t="b">
        <v>0</v>
      </c>
      <c r="I4045" s="22" t="b">
        <f>IF(COUNTIF([1]!Form_Responses1[[#All],[Instagram account
(ex. idenel_official - Do not put "@")]], LOWER(A4045)) &gt; 0, TRUE, FALSE)</f>
        <v>0</v>
      </c>
      <c r="J4045" s="23"/>
      <c r="K4045" s="20"/>
      <c r="L4045" s="22" t="b">
        <v>0</v>
      </c>
      <c r="M4045" s="22" t="b">
        <v>0</v>
      </c>
      <c r="N4045" s="20"/>
      <c r="O4045" s="21" t="str">
        <f>IF(ISBLANK(Table1[[#This Row],[예약일(확정)]]),"",Table1[[#This Row],[예약일(확정)]]+7)</f>
        <v/>
      </c>
      <c r="P4045" s="20"/>
      <c r="Q4045" s="20"/>
      <c r="R4045" s="20"/>
      <c r="S4045" s="20"/>
      <c r="T4045" s="20"/>
      <c r="U4045" s="19"/>
    </row>
    <row r="4046" spans="1:21" ht="17">
      <c r="A4046" s="29" t="s">
        <v>163</v>
      </c>
      <c r="B4046" s="17" t="str">
        <f>"https://www.instagram.com/"&amp;A4046</f>
        <v>https://www.instagram.com/sitimcnally</v>
      </c>
      <c r="C4046" s="16">
        <v>45909</v>
      </c>
      <c r="D4046" s="15" t="s">
        <v>7</v>
      </c>
      <c r="E4046" s="11" t="str">
        <f ca="1">IF(AND(J4046&lt;&gt;"", O4046&lt;&gt;"", TODAY() &gt; O4046, N4046=""), "포스팅 지연",
IF(N4046&lt;&gt;"", "포스팅 완료",
IF(M4046=TRUE, "시술 완료",
IF(L4046=TRUE, "콘텐츠 가이드 전송",
IF(NOT(ISBLANK(J4046)), "예약 확정",
IF(I4046=TRUE, "구글폼 회신",
IF(H4046=TRUE, "구글폼 전송",
IF(G4046=TRUE, "거절",
IF(F4046=TRUE, "회신 수신",
"태핑 완료 회신대기")))))
))))</f>
        <v>태핑 완료 회신대기</v>
      </c>
      <c r="F4046" s="13" t="b">
        <v>0</v>
      </c>
      <c r="G4046" s="13" t="b">
        <v>0</v>
      </c>
      <c r="H4046" s="13" t="b">
        <v>0</v>
      </c>
      <c r="I4046" s="13" t="b">
        <f>IF(COUNTIF([1]!Form_Responses1[[#All],[Instagram account
(ex. idenel_official - Do not put "@")]], LOWER(A4046)) &gt; 0, TRUE, FALSE)</f>
        <v>0</v>
      </c>
      <c r="J4046" s="14"/>
      <c r="K4046" s="11"/>
      <c r="L4046" s="13" t="b">
        <v>0</v>
      </c>
      <c r="M4046" s="13" t="b">
        <v>0</v>
      </c>
      <c r="N4046" s="11"/>
      <c r="O4046" s="12" t="str">
        <f>IF(ISBLANK(Table1[[#This Row],[예약일(확정)]]),"",Table1[[#This Row],[예약일(확정)]]+7)</f>
        <v/>
      </c>
      <c r="P4046" s="11"/>
      <c r="Q4046" s="11"/>
      <c r="R4046" s="11"/>
      <c r="S4046" s="11"/>
      <c r="T4046" s="11"/>
      <c r="U4046" s="10"/>
    </row>
    <row r="4047" spans="1:21" ht="17">
      <c r="A4047" s="27" t="s">
        <v>162</v>
      </c>
      <c r="B4047" s="26" t="str">
        <f>"https://www.instagram.com/"&amp;A4047</f>
        <v>https://www.instagram.com/cyan_pmu</v>
      </c>
      <c r="C4047" s="25">
        <v>45909</v>
      </c>
      <c r="D4047" s="24" t="s">
        <v>160</v>
      </c>
      <c r="E4047" s="20" t="str">
        <f ca="1">IF(AND(J4047&lt;&gt;"", O4047&lt;&gt;"", TODAY() &gt; O4047, N4047=""), "포스팅 지연",
IF(N4047&lt;&gt;"", "포스팅 완료",
IF(M4047=TRUE, "시술 완료",
IF(L4047=TRUE, "콘텐츠 가이드 전송",
IF(NOT(ISBLANK(J4047)), "예약 확정",
IF(I4047=TRUE, "구글폼 회신",
IF(H4047=TRUE, "구글폼 전송",
IF(G4047=TRUE, "거절",
IF(F4047=TRUE, "회신 수신",
"태핑 완료 회신대기")))))
))))</f>
        <v>회신 수신</v>
      </c>
      <c r="F4047" s="22" t="b">
        <v>1</v>
      </c>
      <c r="G4047" s="22" t="b">
        <v>0</v>
      </c>
      <c r="H4047" s="22" t="b">
        <v>0</v>
      </c>
      <c r="I4047" s="22" t="b">
        <f>IF(COUNTIF([1]!Form_Responses1[[#All],[Instagram account
(ex. idenel_official - Do not put "@")]], LOWER(A4047)) &gt; 0, TRUE, FALSE)</f>
        <v>0</v>
      </c>
      <c r="J4047" s="23"/>
      <c r="K4047" s="20"/>
      <c r="L4047" s="22" t="b">
        <v>0</v>
      </c>
      <c r="M4047" s="22" t="b">
        <v>0</v>
      </c>
      <c r="N4047" s="20"/>
      <c r="O4047" s="21" t="str">
        <f>IF(ISBLANK(Table1[[#This Row],[예약일(확정)]]),"",Table1[[#This Row],[예약일(확정)]]+7)</f>
        <v/>
      </c>
      <c r="P4047" s="20"/>
      <c r="Q4047" s="20"/>
      <c r="R4047" s="20"/>
      <c r="S4047" s="20"/>
      <c r="T4047" s="20"/>
      <c r="U4047" s="19"/>
    </row>
    <row r="4048" spans="1:21" ht="17">
      <c r="A4048" s="18" t="s">
        <v>161</v>
      </c>
      <c r="B4048" s="17" t="str">
        <f>"https://www.instagram.com/"&amp;A4048</f>
        <v>https://www.instagram.com/letmefly_k</v>
      </c>
      <c r="C4048" s="16">
        <v>45909</v>
      </c>
      <c r="D4048" s="15" t="s">
        <v>160</v>
      </c>
      <c r="E4048" s="11" t="str">
        <f ca="1">IF(AND(J4048&lt;&gt;"", O4048&lt;&gt;"", TODAY() &gt; O4048, N4048=""), "포스팅 지연",
IF(N4048&lt;&gt;"", "포스팅 완료",
IF(M4048=TRUE, "시술 완료",
IF(L4048=TRUE, "콘텐츠 가이드 전송",
IF(NOT(ISBLANK(J4048)), "예약 확정",
IF(I4048=TRUE, "구글폼 회신",
IF(H4048=TRUE, "구글폼 전송",
IF(G4048=TRUE, "거절",
IF(F4048=TRUE, "회신 수신",
"태핑 완료 회신대기")))))
))))</f>
        <v>구글폼 전송</v>
      </c>
      <c r="F4048" s="13" t="b">
        <v>1</v>
      </c>
      <c r="G4048" s="13" t="b">
        <v>0</v>
      </c>
      <c r="H4048" s="13" t="b">
        <v>1</v>
      </c>
      <c r="I4048" s="13" t="b">
        <f>IF(COUNTIF([1]!Form_Responses1[[#All],[Instagram account
(ex. idenel_official - Do not put "@")]], LOWER(A4048)) &gt; 0, TRUE, FALSE)</f>
        <v>0</v>
      </c>
      <c r="J4048" s="14"/>
      <c r="K4048" s="11"/>
      <c r="L4048" s="13" t="b">
        <v>0</v>
      </c>
      <c r="M4048" s="13" t="b">
        <v>0</v>
      </c>
      <c r="N4048" s="11"/>
      <c r="O4048" s="12" t="str">
        <f>IF(ISBLANK(Table1[[#This Row],[예약일(확정)]]),"",Table1[[#This Row],[예약일(확정)]]+7)</f>
        <v/>
      </c>
      <c r="P4048" s="11"/>
      <c r="Q4048" s="11"/>
      <c r="R4048" s="11"/>
      <c r="S4048" s="11"/>
      <c r="T4048" s="11"/>
      <c r="U4048" s="10"/>
    </row>
    <row r="4049" spans="1:21" ht="17">
      <c r="A4049" s="27" t="s">
        <v>159</v>
      </c>
      <c r="B4049" s="26" t="str">
        <f>"https://www.instagram.com/"&amp;A4049</f>
        <v>https://www.instagram.com/nesstipak</v>
      </c>
      <c r="C4049" s="25">
        <v>45910</v>
      </c>
      <c r="D4049" s="24" t="s">
        <v>144</v>
      </c>
      <c r="E4049" s="20" t="str">
        <f ca="1">IF(AND(J4049&lt;&gt;"", O4049&lt;&gt;"", TODAY() &gt; O4049, N4049=""), "포스팅 지연",
IF(N4049&lt;&gt;"", "포스팅 완료",
IF(M4049=TRUE, "시술 완료",
IF(L4049=TRUE, "콘텐츠 가이드 전송",
IF(NOT(ISBLANK(J4049)), "예약 확정",
IF(I4049=TRUE, "구글폼 회신",
IF(H4049=TRUE, "구글폼 전송",
IF(G4049=TRUE, "거절",
IF(F4049=TRUE, "회신 수신",
"태핑 완료 회신대기")))))
))))</f>
        <v>태핑 완료 회신대기</v>
      </c>
      <c r="F4049" s="22" t="b">
        <v>0</v>
      </c>
      <c r="G4049" s="22" t="b">
        <v>0</v>
      </c>
      <c r="H4049" s="22" t="b">
        <v>0</v>
      </c>
      <c r="I4049" s="22" t="b">
        <f>IF(COUNTIF([1]!Form_Responses1[[#All],[Instagram account
(ex. idenel_official - Do not put "@")]], LOWER(A4049)) &gt; 0, TRUE, FALSE)</f>
        <v>0</v>
      </c>
      <c r="J4049" s="23"/>
      <c r="K4049" s="20"/>
      <c r="L4049" s="22" t="b">
        <v>0</v>
      </c>
      <c r="M4049" s="22" t="b">
        <v>0</v>
      </c>
      <c r="N4049" s="20"/>
      <c r="O4049" s="21" t="str">
        <f>IF(ISBLANK(Table1[[#This Row],[예약일(확정)]]),"",Table1[[#This Row],[예약일(확정)]]+7)</f>
        <v/>
      </c>
      <c r="P4049" s="20"/>
      <c r="Q4049" s="20"/>
      <c r="R4049" s="20"/>
      <c r="S4049" s="20"/>
      <c r="T4049" s="20"/>
      <c r="U4049" s="19"/>
    </row>
    <row r="4050" spans="1:21" ht="17">
      <c r="A4050" s="18" t="s">
        <v>158</v>
      </c>
      <c r="B4050" s="17" t="str">
        <f>"https://www.instagram.com/"&amp;A4050</f>
        <v>https://www.instagram.com/beautifulinsoul</v>
      </c>
      <c r="C4050" s="16">
        <v>45910</v>
      </c>
      <c r="D4050" s="15" t="s">
        <v>144</v>
      </c>
      <c r="E4050" s="11" t="str">
        <f ca="1">IF(AND(J4050&lt;&gt;"", O4050&lt;&gt;"", TODAY() &gt; O4050, N4050=""), "포스팅 지연",
IF(N4050&lt;&gt;"", "포스팅 완료",
IF(M4050=TRUE, "시술 완료",
IF(L4050=TRUE, "콘텐츠 가이드 전송",
IF(NOT(ISBLANK(J4050)), "예약 확정",
IF(I4050=TRUE, "구글폼 회신",
IF(H4050=TRUE, "구글폼 전송",
IF(G4050=TRUE, "거절",
IF(F4050=TRUE, "회신 수신",
"태핑 완료 회신대기")))))
))))</f>
        <v>태핑 완료 회신대기</v>
      </c>
      <c r="F4050" s="13" t="b">
        <v>0</v>
      </c>
      <c r="G4050" s="13" t="b">
        <v>0</v>
      </c>
      <c r="H4050" s="13" t="b">
        <v>0</v>
      </c>
      <c r="I4050" s="13" t="b">
        <f>IF(COUNTIF([1]!Form_Responses1[[#All],[Instagram account
(ex. idenel_official - Do not put "@")]], LOWER(A4050)) &gt; 0, TRUE, FALSE)</f>
        <v>0</v>
      </c>
      <c r="J4050" s="14"/>
      <c r="K4050" s="11"/>
      <c r="L4050" s="13" t="b">
        <v>0</v>
      </c>
      <c r="M4050" s="13" t="b">
        <v>0</v>
      </c>
      <c r="N4050" s="11"/>
      <c r="O4050" s="12" t="str">
        <f>IF(ISBLANK(Table1[[#This Row],[예약일(확정)]]),"",Table1[[#This Row],[예약일(확정)]]+7)</f>
        <v/>
      </c>
      <c r="P4050" s="11"/>
      <c r="Q4050" s="11"/>
      <c r="R4050" s="11"/>
      <c r="S4050" s="11"/>
      <c r="T4050" s="11"/>
      <c r="U4050" s="10"/>
    </row>
    <row r="4051" spans="1:21" ht="17">
      <c r="A4051" s="27" t="s">
        <v>157</v>
      </c>
      <c r="B4051" s="26" t="str">
        <f>"https://www.instagram.com/"&amp;A4051</f>
        <v>https://www.instagram.com/cyn_thia.oh</v>
      </c>
      <c r="C4051" s="25">
        <v>45910</v>
      </c>
      <c r="D4051" s="24" t="s">
        <v>144</v>
      </c>
      <c r="E4051" s="20" t="str">
        <f ca="1">IF(AND(J4051&lt;&gt;"", O4051&lt;&gt;"", TODAY() &gt; O4051, N4051=""), "포스팅 지연",
IF(N4051&lt;&gt;"", "포스팅 완료",
IF(M4051=TRUE, "시술 완료",
IF(L4051=TRUE, "콘텐츠 가이드 전송",
IF(NOT(ISBLANK(J4051)), "예약 확정",
IF(I4051=TRUE, "구글폼 회신",
IF(H4051=TRUE, "구글폼 전송",
IF(G4051=TRUE, "거절",
IF(F4051=TRUE, "회신 수신",
"태핑 완료 회신대기")))))
))))</f>
        <v>태핑 완료 회신대기</v>
      </c>
      <c r="F4051" s="22" t="b">
        <v>0</v>
      </c>
      <c r="G4051" s="22" t="b">
        <v>0</v>
      </c>
      <c r="H4051" s="22" t="b">
        <v>0</v>
      </c>
      <c r="I4051" s="22" t="b">
        <f>IF(COUNTIF([1]!Form_Responses1[[#All],[Instagram account
(ex. idenel_official - Do not put "@")]], LOWER(A4051)) &gt; 0, TRUE, FALSE)</f>
        <v>0</v>
      </c>
      <c r="J4051" s="23"/>
      <c r="K4051" s="20"/>
      <c r="L4051" s="22" t="b">
        <v>0</v>
      </c>
      <c r="M4051" s="22" t="b">
        <v>0</v>
      </c>
      <c r="N4051" s="20"/>
      <c r="O4051" s="21" t="str">
        <f>IF(ISBLANK(Table1[[#This Row],[예약일(확정)]]),"",Table1[[#This Row],[예약일(확정)]]+7)</f>
        <v/>
      </c>
      <c r="P4051" s="20"/>
      <c r="Q4051" s="20"/>
      <c r="R4051" s="20"/>
      <c r="S4051" s="20"/>
      <c r="T4051" s="20"/>
      <c r="U4051" s="19"/>
    </row>
    <row r="4052" spans="1:21" ht="17">
      <c r="A4052" s="18" t="s">
        <v>156</v>
      </c>
      <c r="B4052" s="17" t="str">
        <f>"https://www.instagram.com/"&amp;A4052</f>
        <v>https://www.instagram.com/una.coreana</v>
      </c>
      <c r="C4052" s="16">
        <v>45910</v>
      </c>
      <c r="D4052" s="15" t="s">
        <v>144</v>
      </c>
      <c r="E4052" s="11" t="str">
        <f ca="1">IF(AND(J4052&lt;&gt;"", O4052&lt;&gt;"", TODAY() &gt; O4052, N4052=""), "포스팅 지연",
IF(N4052&lt;&gt;"", "포스팅 완료",
IF(M4052=TRUE, "시술 완료",
IF(L4052=TRUE, "콘텐츠 가이드 전송",
IF(NOT(ISBLANK(J4052)), "예약 확정",
IF(I4052=TRUE, "구글폼 회신",
IF(H4052=TRUE, "구글폼 전송",
IF(G4052=TRUE, "거절",
IF(F4052=TRUE, "회신 수신",
"태핑 완료 회신대기")))))
))))</f>
        <v>태핑 완료 회신대기</v>
      </c>
      <c r="F4052" s="13" t="b">
        <v>0</v>
      </c>
      <c r="G4052" s="13" t="b">
        <v>0</v>
      </c>
      <c r="H4052" s="13" t="b">
        <v>0</v>
      </c>
      <c r="I4052" s="13" t="b">
        <f>IF(COUNTIF([1]!Form_Responses1[[#All],[Instagram account
(ex. idenel_official - Do not put "@")]], LOWER(A4052)) &gt; 0, TRUE, FALSE)</f>
        <v>0</v>
      </c>
      <c r="J4052" s="14"/>
      <c r="K4052" s="11"/>
      <c r="L4052" s="13" t="b">
        <v>0</v>
      </c>
      <c r="M4052" s="13" t="b">
        <v>0</v>
      </c>
      <c r="N4052" s="11"/>
      <c r="O4052" s="12" t="str">
        <f>IF(ISBLANK(Table1[[#This Row],[예약일(확정)]]),"",Table1[[#This Row],[예약일(확정)]]+7)</f>
        <v/>
      </c>
      <c r="P4052" s="11"/>
      <c r="Q4052" s="11"/>
      <c r="R4052" s="11"/>
      <c r="S4052" s="11"/>
      <c r="T4052" s="11"/>
      <c r="U4052" s="10"/>
    </row>
    <row r="4053" spans="1:21" ht="17">
      <c r="A4053" s="27" t="s">
        <v>155</v>
      </c>
      <c r="B4053" s="26" t="str">
        <f>"https://www.instagram.com/"&amp;A4053</f>
        <v>https://www.instagram.com/miamigamara</v>
      </c>
      <c r="C4053" s="25">
        <v>45910</v>
      </c>
      <c r="D4053" s="24" t="s">
        <v>144</v>
      </c>
      <c r="E4053" s="20" t="str">
        <f ca="1">IF(AND(J4053&lt;&gt;"", O4053&lt;&gt;"", TODAY() &gt; O4053, N4053=""), "포스팅 지연",
IF(N4053&lt;&gt;"", "포스팅 완료",
IF(M4053=TRUE, "시술 완료",
IF(L4053=TRUE, "콘텐츠 가이드 전송",
IF(NOT(ISBLANK(J4053)), "예약 확정",
IF(I4053=TRUE, "구글폼 회신",
IF(H4053=TRUE, "구글폼 전송",
IF(G4053=TRUE, "거절",
IF(F4053=TRUE, "회신 수신",
"태핑 완료 회신대기")))))
))))</f>
        <v>태핑 완료 회신대기</v>
      </c>
      <c r="F4053" s="22" t="b">
        <v>0</v>
      </c>
      <c r="G4053" s="22" t="b">
        <v>0</v>
      </c>
      <c r="H4053" s="22" t="b">
        <v>0</v>
      </c>
      <c r="I4053" s="22" t="b">
        <f>IF(COUNTIF([1]!Form_Responses1[[#All],[Instagram account
(ex. idenel_official - Do not put "@")]], LOWER(A4053)) &gt; 0, TRUE, FALSE)</f>
        <v>0</v>
      </c>
      <c r="J4053" s="23"/>
      <c r="K4053" s="20"/>
      <c r="L4053" s="22" t="b">
        <v>0</v>
      </c>
      <c r="M4053" s="22" t="b">
        <v>0</v>
      </c>
      <c r="N4053" s="20"/>
      <c r="O4053" s="21" t="str">
        <f>IF(ISBLANK(Table1[[#This Row],[예약일(확정)]]),"",Table1[[#This Row],[예약일(확정)]]+7)</f>
        <v/>
      </c>
      <c r="P4053" s="20"/>
      <c r="Q4053" s="20"/>
      <c r="R4053" s="20"/>
      <c r="S4053" s="20"/>
      <c r="T4053" s="20"/>
      <c r="U4053" s="19"/>
    </row>
    <row r="4054" spans="1:21" ht="17">
      <c r="A4054" s="29" t="s">
        <v>154</v>
      </c>
      <c r="B4054" s="17" t="str">
        <f>"https://www.instagram.com/"&amp;A4054</f>
        <v>https://www.instagram.com/korea_with_ruksaar</v>
      </c>
      <c r="C4054" s="16">
        <v>45910</v>
      </c>
      <c r="D4054" s="15" t="s">
        <v>144</v>
      </c>
      <c r="E4054" s="11" t="str">
        <f ca="1">IF(AND(J4054&lt;&gt;"", O4054&lt;&gt;"", TODAY() &gt; O4054, N4054=""), "포스팅 지연",
IF(N4054&lt;&gt;"", "포스팅 완료",
IF(M4054=TRUE, "시술 완료",
IF(L4054=TRUE, "콘텐츠 가이드 전송",
IF(NOT(ISBLANK(J4054)), "예약 확정",
IF(I4054=TRUE, "구글폼 회신",
IF(H4054=TRUE, "구글폼 전송",
IF(G4054=TRUE, "거절",
IF(F4054=TRUE, "회신 수신",
"태핑 완료 회신대기")))))
))))</f>
        <v>태핑 완료 회신대기</v>
      </c>
      <c r="F4054" s="13" t="b">
        <v>0</v>
      </c>
      <c r="G4054" s="13" t="b">
        <v>0</v>
      </c>
      <c r="H4054" s="13" t="b">
        <v>0</v>
      </c>
      <c r="I4054" s="13" t="b">
        <f>IF(COUNTIF([1]!Form_Responses1[[#All],[Instagram account
(ex. idenel_official - Do not put "@")]], LOWER(A4054)) &gt; 0, TRUE, FALSE)</f>
        <v>0</v>
      </c>
      <c r="J4054" s="14"/>
      <c r="K4054" s="11"/>
      <c r="L4054" s="13" t="b">
        <v>0</v>
      </c>
      <c r="M4054" s="13" t="b">
        <v>0</v>
      </c>
      <c r="N4054" s="11"/>
      <c r="O4054" s="12" t="str">
        <f>IF(ISBLANK(Table1[[#This Row],[예약일(확정)]]),"",Table1[[#This Row],[예약일(확정)]]+7)</f>
        <v/>
      </c>
      <c r="P4054" s="11"/>
      <c r="Q4054" s="11"/>
      <c r="R4054" s="11"/>
      <c r="S4054" s="11"/>
      <c r="T4054" s="11"/>
      <c r="U4054" s="10"/>
    </row>
    <row r="4055" spans="1:21" ht="17">
      <c r="A4055" s="27" t="s">
        <v>153</v>
      </c>
      <c r="B4055" s="26" t="str">
        <f>"https://www.instagram.com/"&amp;A4055</f>
        <v>https://www.instagram.com/bettyeatsthecity</v>
      </c>
      <c r="C4055" s="25">
        <v>45910</v>
      </c>
      <c r="D4055" s="24" t="s">
        <v>144</v>
      </c>
      <c r="E4055" s="20" t="str">
        <f ca="1">IF(AND(J4055&lt;&gt;"", O4055&lt;&gt;"", TODAY() &gt; O4055, N4055=""), "포스팅 지연",
IF(N4055&lt;&gt;"", "포스팅 완료",
IF(M4055=TRUE, "시술 완료",
IF(L4055=TRUE, "콘텐츠 가이드 전송",
IF(NOT(ISBLANK(J4055)), "예약 확정",
IF(I4055=TRUE, "구글폼 회신",
IF(H4055=TRUE, "구글폼 전송",
IF(G4055=TRUE, "거절",
IF(F4055=TRUE, "회신 수신",
"태핑 완료 회신대기")))))
))))</f>
        <v>태핑 완료 회신대기</v>
      </c>
      <c r="F4055" s="22" t="b">
        <v>0</v>
      </c>
      <c r="G4055" s="22" t="b">
        <v>0</v>
      </c>
      <c r="H4055" s="22" t="b">
        <v>0</v>
      </c>
      <c r="I4055" s="22" t="b">
        <f>IF(COUNTIF([1]!Form_Responses1[[#All],[Instagram account
(ex. idenel_official - Do not put "@")]], LOWER(A4055)) &gt; 0, TRUE, FALSE)</f>
        <v>0</v>
      </c>
      <c r="J4055" s="23"/>
      <c r="K4055" s="20"/>
      <c r="L4055" s="22" t="b">
        <v>0</v>
      </c>
      <c r="M4055" s="22" t="b">
        <v>0</v>
      </c>
      <c r="N4055" s="20"/>
      <c r="O4055" s="21" t="str">
        <f>IF(ISBLANK(Table1[[#This Row],[예약일(확정)]]),"",Table1[[#This Row],[예약일(확정)]]+7)</f>
        <v/>
      </c>
      <c r="P4055" s="20"/>
      <c r="Q4055" s="20"/>
      <c r="R4055" s="20"/>
      <c r="S4055" s="20"/>
      <c r="T4055" s="20"/>
      <c r="U4055" s="19"/>
    </row>
    <row r="4056" spans="1:21" ht="17">
      <c r="A4056" s="18" t="s">
        <v>152</v>
      </c>
      <c r="B4056" s="17" t="str">
        <f>"https://www.instagram.com/"&amp;A4056</f>
        <v>https://www.instagram.com/raya_pan</v>
      </c>
      <c r="C4056" s="16">
        <v>45910</v>
      </c>
      <c r="D4056" s="15" t="s">
        <v>144</v>
      </c>
      <c r="E4056" s="11" t="str">
        <f ca="1">IF(AND(J4056&lt;&gt;"", O4056&lt;&gt;"", TODAY() &gt; O4056, N4056=""), "포스팅 지연",
IF(N4056&lt;&gt;"", "포스팅 완료",
IF(M4056=TRUE, "시술 완료",
IF(L4056=TRUE, "콘텐츠 가이드 전송",
IF(NOT(ISBLANK(J4056)), "예약 확정",
IF(I4056=TRUE, "구글폼 회신",
IF(H4056=TRUE, "구글폼 전송",
IF(G4056=TRUE, "거절",
IF(F4056=TRUE, "회신 수신",
"태핑 완료 회신대기")))))
))))</f>
        <v>태핑 완료 회신대기</v>
      </c>
      <c r="F4056" s="13" t="b">
        <v>0</v>
      </c>
      <c r="G4056" s="13" t="b">
        <v>0</v>
      </c>
      <c r="H4056" s="13" t="b">
        <v>0</v>
      </c>
      <c r="I4056" s="13" t="b">
        <f>IF(COUNTIF([1]!Form_Responses1[[#All],[Instagram account
(ex. idenel_official - Do not put "@")]], LOWER(A4056)) &gt; 0, TRUE, FALSE)</f>
        <v>0</v>
      </c>
      <c r="J4056" s="14"/>
      <c r="K4056" s="11"/>
      <c r="L4056" s="13" t="b">
        <v>0</v>
      </c>
      <c r="M4056" s="13" t="b">
        <v>0</v>
      </c>
      <c r="N4056" s="11"/>
      <c r="O4056" s="12" t="str">
        <f>IF(ISBLANK(Table1[[#This Row],[예약일(확정)]]),"",Table1[[#This Row],[예약일(확정)]]+7)</f>
        <v/>
      </c>
      <c r="P4056" s="11"/>
      <c r="Q4056" s="11"/>
      <c r="R4056" s="11"/>
      <c r="S4056" s="11"/>
      <c r="T4056" s="11"/>
      <c r="U4056" s="10"/>
    </row>
    <row r="4057" spans="1:21" ht="17">
      <c r="A4057" s="27" t="s">
        <v>151</v>
      </c>
      <c r="B4057" s="26" t="str">
        <f>"https://www.instagram.com/"&amp;A4057</f>
        <v>https://www.instagram.com/3diyakorea</v>
      </c>
      <c r="C4057" s="25">
        <v>45910</v>
      </c>
      <c r="D4057" s="24" t="s">
        <v>144</v>
      </c>
      <c r="E4057" s="20" t="str">
        <f ca="1">IF(AND(J4057&lt;&gt;"", O4057&lt;&gt;"", TODAY() &gt; O4057, N4057=""), "포스팅 지연",
IF(N4057&lt;&gt;"", "포스팅 완료",
IF(M4057=TRUE, "시술 완료",
IF(L4057=TRUE, "콘텐츠 가이드 전송",
IF(NOT(ISBLANK(J4057)), "예약 확정",
IF(I4057=TRUE, "구글폼 회신",
IF(H4057=TRUE, "구글폼 전송",
IF(G4057=TRUE, "거절",
IF(F4057=TRUE, "회신 수신",
"태핑 완료 회신대기")))))
))))</f>
        <v>태핑 완료 회신대기</v>
      </c>
      <c r="F4057" s="22" t="b">
        <v>0</v>
      </c>
      <c r="G4057" s="22" t="b">
        <v>0</v>
      </c>
      <c r="H4057" s="22" t="b">
        <v>0</v>
      </c>
      <c r="I4057" s="22" t="b">
        <f>IF(COUNTIF([1]!Form_Responses1[[#All],[Instagram account
(ex. idenel_official - Do not put "@")]], LOWER(A4057)) &gt; 0, TRUE, FALSE)</f>
        <v>0</v>
      </c>
      <c r="J4057" s="23"/>
      <c r="K4057" s="20"/>
      <c r="L4057" s="22" t="b">
        <v>0</v>
      </c>
      <c r="M4057" s="22" t="b">
        <v>0</v>
      </c>
      <c r="N4057" s="20"/>
      <c r="O4057" s="21" t="str">
        <f>IF(ISBLANK(Table1[[#This Row],[예약일(확정)]]),"",Table1[[#This Row],[예약일(확정)]]+7)</f>
        <v/>
      </c>
      <c r="P4057" s="20"/>
      <c r="Q4057" s="20"/>
      <c r="R4057" s="20"/>
      <c r="S4057" s="20"/>
      <c r="T4057" s="20"/>
      <c r="U4057" s="19"/>
    </row>
    <row r="4058" spans="1:21" ht="17">
      <c r="A4058" s="18" t="s">
        <v>150</v>
      </c>
      <c r="B4058" s="17" t="str">
        <f>"https://www.instagram.com/"&amp;A4058</f>
        <v>https://www.instagram.com/anacaceresp</v>
      </c>
      <c r="C4058" s="16">
        <v>45910</v>
      </c>
      <c r="D4058" s="15" t="s">
        <v>144</v>
      </c>
      <c r="E4058" s="11" t="str">
        <f ca="1">IF(AND(J4058&lt;&gt;"", O4058&lt;&gt;"", TODAY() &gt; O4058, N4058=""), "포스팅 지연",
IF(N4058&lt;&gt;"", "포스팅 완료",
IF(M4058=TRUE, "시술 완료",
IF(L4058=TRUE, "콘텐츠 가이드 전송",
IF(NOT(ISBLANK(J4058)), "예약 확정",
IF(I4058=TRUE, "구글폼 회신",
IF(H4058=TRUE, "구글폼 전송",
IF(G4058=TRUE, "거절",
IF(F4058=TRUE, "회신 수신",
"태핑 완료 회신대기")))))
))))</f>
        <v>태핑 완료 회신대기</v>
      </c>
      <c r="F4058" s="13" t="b">
        <v>0</v>
      </c>
      <c r="G4058" s="13" t="b">
        <v>0</v>
      </c>
      <c r="H4058" s="13" t="b">
        <v>0</v>
      </c>
      <c r="I4058" s="13" t="b">
        <f>IF(COUNTIF([1]!Form_Responses1[[#All],[Instagram account
(ex. idenel_official - Do not put "@")]], LOWER(A4058)) &gt; 0, TRUE, FALSE)</f>
        <v>0</v>
      </c>
      <c r="J4058" s="14"/>
      <c r="K4058" s="11"/>
      <c r="L4058" s="13" t="b">
        <v>0</v>
      </c>
      <c r="M4058" s="13" t="b">
        <v>0</v>
      </c>
      <c r="N4058" s="11"/>
      <c r="O4058" s="12" t="str">
        <f>IF(ISBLANK(Table1[[#This Row],[예약일(확정)]]),"",Table1[[#This Row],[예약일(확정)]]+7)</f>
        <v/>
      </c>
      <c r="P4058" s="11"/>
      <c r="Q4058" s="11"/>
      <c r="R4058" s="11"/>
      <c r="S4058" s="11"/>
      <c r="T4058" s="11"/>
      <c r="U4058" s="10"/>
    </row>
    <row r="4059" spans="1:21" ht="17">
      <c r="A4059" s="27" t="s">
        <v>149</v>
      </c>
      <c r="B4059" s="26" t="str">
        <f>"https://www.instagram.com/"&amp;A4059</f>
        <v>https://www.instagram.com/leonormerin</v>
      </c>
      <c r="C4059" s="25">
        <v>45910</v>
      </c>
      <c r="D4059" s="24" t="s">
        <v>144</v>
      </c>
      <c r="E4059" s="20" t="str">
        <f ca="1">IF(AND(J4059&lt;&gt;"", O4059&lt;&gt;"", TODAY() &gt; O4059, N4059=""), "포스팅 지연",
IF(N4059&lt;&gt;"", "포스팅 완료",
IF(M4059=TRUE, "시술 완료",
IF(L4059=TRUE, "콘텐츠 가이드 전송",
IF(NOT(ISBLANK(J4059)), "예약 확정",
IF(I4059=TRUE, "구글폼 회신",
IF(H4059=TRUE, "구글폼 전송",
IF(G4059=TRUE, "거절",
IF(F4059=TRUE, "회신 수신",
"태핑 완료 회신대기")))))
))))</f>
        <v>태핑 완료 회신대기</v>
      </c>
      <c r="F4059" s="22" t="b">
        <v>0</v>
      </c>
      <c r="G4059" s="22" t="b">
        <v>0</v>
      </c>
      <c r="H4059" s="22" t="b">
        <v>0</v>
      </c>
      <c r="I4059" s="22" t="b">
        <f>IF(COUNTIF([1]!Form_Responses1[[#All],[Instagram account
(ex. idenel_official - Do not put "@")]], LOWER(A4059)) &gt; 0, TRUE, FALSE)</f>
        <v>0</v>
      </c>
      <c r="J4059" s="23"/>
      <c r="K4059" s="20"/>
      <c r="L4059" s="22" t="b">
        <v>0</v>
      </c>
      <c r="M4059" s="22" t="b">
        <v>0</v>
      </c>
      <c r="N4059" s="20"/>
      <c r="O4059" s="21" t="str">
        <f>IF(ISBLANK(Table1[[#This Row],[예약일(확정)]]),"",Table1[[#This Row],[예약일(확정)]]+7)</f>
        <v/>
      </c>
      <c r="P4059" s="20"/>
      <c r="Q4059" s="20"/>
      <c r="R4059" s="20"/>
      <c r="S4059" s="20"/>
      <c r="T4059" s="20"/>
      <c r="U4059" s="19"/>
    </row>
    <row r="4060" spans="1:21" ht="17">
      <c r="A4060" s="18" t="s">
        <v>148</v>
      </c>
      <c r="B4060" s="17" t="str">
        <f>"https://www.instagram.com/"&amp;A4060</f>
        <v>https://www.instagram.com/an._.yana</v>
      </c>
      <c r="C4060" s="16">
        <v>45910</v>
      </c>
      <c r="D4060" s="15" t="s">
        <v>144</v>
      </c>
      <c r="E4060" s="11" t="str">
        <f ca="1">IF(AND(J4060&lt;&gt;"", O4060&lt;&gt;"", TODAY() &gt; O4060, N4060=""), "포스팅 지연",
IF(N4060&lt;&gt;"", "포스팅 완료",
IF(M4060=TRUE, "시술 완료",
IF(L4060=TRUE, "콘텐츠 가이드 전송",
IF(NOT(ISBLANK(J4060)), "예약 확정",
IF(I4060=TRUE, "구글폼 회신",
IF(H4060=TRUE, "구글폼 전송",
IF(G4060=TRUE, "거절",
IF(F4060=TRUE, "회신 수신",
"태핑 완료 회신대기")))))
))))</f>
        <v>태핑 완료 회신대기</v>
      </c>
      <c r="F4060" s="13" t="b">
        <v>0</v>
      </c>
      <c r="G4060" s="13" t="b">
        <v>0</v>
      </c>
      <c r="H4060" s="13" t="b">
        <v>0</v>
      </c>
      <c r="I4060" s="13" t="b">
        <f>IF(COUNTIF([1]!Form_Responses1[[#All],[Instagram account
(ex. idenel_official - Do not put "@")]], LOWER(A4060)) &gt; 0, TRUE, FALSE)</f>
        <v>0</v>
      </c>
      <c r="J4060" s="14"/>
      <c r="K4060" s="11"/>
      <c r="L4060" s="13" t="b">
        <v>0</v>
      </c>
      <c r="M4060" s="13" t="b">
        <v>0</v>
      </c>
      <c r="N4060" s="11"/>
      <c r="O4060" s="12" t="str">
        <f>IF(ISBLANK(Table1[[#This Row],[예약일(확정)]]),"",Table1[[#This Row],[예약일(확정)]]+7)</f>
        <v/>
      </c>
      <c r="P4060" s="11"/>
      <c r="Q4060" s="11"/>
      <c r="R4060" s="11"/>
      <c r="S4060" s="11"/>
      <c r="T4060" s="11"/>
      <c r="U4060" s="10"/>
    </row>
    <row r="4061" spans="1:21" ht="17">
      <c r="A4061" s="27" t="s">
        <v>147</v>
      </c>
      <c r="B4061" s="26" t="str">
        <f>"https://www.instagram.com/"&amp;A4061</f>
        <v>https://www.instagram.com/kikuko_kiki</v>
      </c>
      <c r="C4061" s="25">
        <v>45910</v>
      </c>
      <c r="D4061" s="24" t="s">
        <v>144</v>
      </c>
      <c r="E4061" s="20" t="str">
        <f ca="1">IF(AND(J4061&lt;&gt;"", O4061&lt;&gt;"", TODAY() &gt; O4061, N4061=""), "포스팅 지연",
IF(N4061&lt;&gt;"", "포스팅 완료",
IF(M4061=TRUE, "시술 완료",
IF(L4061=TRUE, "콘텐츠 가이드 전송",
IF(NOT(ISBLANK(J4061)), "예약 확정",
IF(I4061=TRUE, "구글폼 회신",
IF(H4061=TRUE, "구글폼 전송",
IF(G4061=TRUE, "거절",
IF(F4061=TRUE, "회신 수신",
"태핑 완료 회신대기")))))
))))</f>
        <v>태핑 완료 회신대기</v>
      </c>
      <c r="F4061" s="22" t="b">
        <v>0</v>
      </c>
      <c r="G4061" s="22" t="b">
        <v>0</v>
      </c>
      <c r="H4061" s="22" t="b">
        <v>0</v>
      </c>
      <c r="I4061" s="22" t="b">
        <f>IF(COUNTIF([1]!Form_Responses1[[#All],[Instagram account
(ex. idenel_official - Do not put "@")]], LOWER(A4061)) &gt; 0, TRUE, FALSE)</f>
        <v>0</v>
      </c>
      <c r="J4061" s="23"/>
      <c r="K4061" s="20"/>
      <c r="L4061" s="22" t="b">
        <v>0</v>
      </c>
      <c r="M4061" s="22" t="b">
        <v>0</v>
      </c>
      <c r="N4061" s="20"/>
      <c r="O4061" s="21" t="str">
        <f>IF(ISBLANK(Table1[[#This Row],[예약일(확정)]]),"",Table1[[#This Row],[예약일(확정)]]+7)</f>
        <v/>
      </c>
      <c r="P4061" s="20"/>
      <c r="Q4061" s="20"/>
      <c r="R4061" s="20"/>
      <c r="S4061" s="20"/>
      <c r="T4061" s="20"/>
      <c r="U4061" s="19"/>
    </row>
    <row r="4062" spans="1:21" ht="17">
      <c r="A4062" s="18" t="s">
        <v>146</v>
      </c>
      <c r="B4062" s="17" t="str">
        <f>"https://www.instagram.com/"&amp;A4062</f>
        <v>https://www.instagram.com/rosa_flow_flow</v>
      </c>
      <c r="C4062" s="16">
        <v>45910</v>
      </c>
      <c r="D4062" s="15" t="s">
        <v>144</v>
      </c>
      <c r="E4062" s="11" t="str">
        <f ca="1">IF(AND(J4062&lt;&gt;"", O4062&lt;&gt;"", TODAY() &gt; O4062, N4062=""), "포스팅 지연",
IF(N4062&lt;&gt;"", "포스팅 완료",
IF(M4062=TRUE, "시술 완료",
IF(L4062=TRUE, "콘텐츠 가이드 전송",
IF(NOT(ISBLANK(J4062)), "예약 확정",
IF(I4062=TRUE, "구글폼 회신",
IF(H4062=TRUE, "구글폼 전송",
IF(G4062=TRUE, "거절",
IF(F4062=TRUE, "회신 수신",
"태핑 완료 회신대기")))))
))))</f>
        <v>회신 수신</v>
      </c>
      <c r="F4062" s="13" t="b">
        <v>1</v>
      </c>
      <c r="G4062" s="13" t="b">
        <v>0</v>
      </c>
      <c r="H4062" s="13" t="b">
        <v>0</v>
      </c>
      <c r="I4062" s="13" t="b">
        <f>IF(COUNTIF([1]!Form_Responses1[[#All],[Instagram account
(ex. idenel_official - Do not put "@")]], LOWER(A4062)) &gt; 0, TRUE, FALSE)</f>
        <v>0</v>
      </c>
      <c r="J4062" s="14"/>
      <c r="K4062" s="11"/>
      <c r="L4062" s="13" t="b">
        <v>0</v>
      </c>
      <c r="M4062" s="13" t="b">
        <v>0</v>
      </c>
      <c r="N4062" s="11"/>
      <c r="O4062" s="12" t="str">
        <f>IF(ISBLANK(Table1[[#This Row],[예약일(확정)]]),"",Table1[[#This Row],[예약일(확정)]]+7)</f>
        <v/>
      </c>
      <c r="P4062" s="11"/>
      <c r="Q4062" s="11"/>
      <c r="R4062" s="11"/>
      <c r="S4062" s="11"/>
      <c r="T4062" s="11"/>
      <c r="U4062" s="10"/>
    </row>
    <row r="4063" spans="1:21" ht="17">
      <c r="A4063" s="29" t="s">
        <v>145</v>
      </c>
      <c r="B4063" s="26" t="str">
        <f>"https://www.instagram.com/"&amp;A4063</f>
        <v>https://www.instagram.com/dr.neepeiyi</v>
      </c>
      <c r="C4063" s="25">
        <v>45910</v>
      </c>
      <c r="D4063" s="24" t="s">
        <v>144</v>
      </c>
      <c r="E4063" s="20" t="str">
        <f ca="1">IF(AND(J4063&lt;&gt;"", O4063&lt;&gt;"", TODAY() &gt; O4063, N4063=""), "포스팅 지연",
IF(N4063&lt;&gt;"", "포스팅 완료",
IF(M4063=TRUE, "시술 완료",
IF(L4063=TRUE, "콘텐츠 가이드 전송",
IF(NOT(ISBLANK(J4063)), "예약 확정",
IF(I4063=TRUE, "구글폼 회신",
IF(H4063=TRUE, "구글폼 전송",
IF(G4063=TRUE, "거절",
IF(F4063=TRUE, "회신 수신",
"태핑 완료 회신대기")))))
))))</f>
        <v>태핑 완료 회신대기</v>
      </c>
      <c r="F4063" s="22" t="b">
        <v>0</v>
      </c>
      <c r="G4063" s="22" t="b">
        <v>0</v>
      </c>
      <c r="H4063" s="22" t="b">
        <v>0</v>
      </c>
      <c r="I4063" s="22" t="b">
        <f>IF(COUNTIF([1]!Form_Responses1[[#All],[Instagram account
(ex. idenel_official - Do not put "@")]], LOWER(A4063)) &gt; 0, TRUE, FALSE)</f>
        <v>0</v>
      </c>
      <c r="J4063" s="23"/>
      <c r="K4063" s="20"/>
      <c r="L4063" s="22" t="b">
        <v>0</v>
      </c>
      <c r="M4063" s="22" t="b">
        <v>0</v>
      </c>
      <c r="N4063" s="20"/>
      <c r="O4063" s="21" t="str">
        <f>IF(ISBLANK(Table1[[#This Row],[예약일(확정)]]),"",Table1[[#This Row],[예약일(확정)]]+7)</f>
        <v/>
      </c>
      <c r="P4063" s="20"/>
      <c r="Q4063" s="20"/>
      <c r="R4063" s="20"/>
      <c r="S4063" s="20"/>
      <c r="T4063" s="20"/>
      <c r="U4063" s="19"/>
    </row>
    <row r="4064" spans="1:21" ht="17">
      <c r="A4064" s="18" t="s">
        <v>143</v>
      </c>
      <c r="B4064" s="17" t="str">
        <f>"https://www.instagram.com/"&amp;A4064</f>
        <v>https://www.instagram.com/berryttalgi</v>
      </c>
      <c r="C4064" s="16">
        <v>45910</v>
      </c>
      <c r="D4064" s="15" t="s">
        <v>7</v>
      </c>
      <c r="E4064" s="11" t="str">
        <f ca="1">IF(AND(J4064&lt;&gt;"", O4064&lt;&gt;"", TODAY() &gt; O4064, N4064=""), "포스팅 지연",
IF(N4064&lt;&gt;"", "포스팅 완료",
IF(M4064=TRUE, "시술 완료",
IF(L4064=TRUE, "콘텐츠 가이드 전송",
IF(NOT(ISBLANK(J4064)), "예약 확정",
IF(I4064=TRUE, "구글폼 회신",
IF(H4064=TRUE, "구글폼 전송",
IF(G4064=TRUE, "거절",
IF(F4064=TRUE, "회신 수신",
"태핑 완료 회신대기")))))
))))</f>
        <v>태핑 완료 회신대기</v>
      </c>
      <c r="F4064" s="13" t="b">
        <v>0</v>
      </c>
      <c r="G4064" s="13" t="b">
        <v>0</v>
      </c>
      <c r="H4064" s="13" t="b">
        <v>0</v>
      </c>
      <c r="I4064" s="13" t="b">
        <f>IF(COUNTIF([1]!Form_Responses1[[#All],[Instagram account
(ex. idenel_official - Do not put "@")]], LOWER(A4064)) &gt; 0, TRUE, FALSE)</f>
        <v>0</v>
      </c>
      <c r="J4064" s="14"/>
      <c r="K4064" s="11"/>
      <c r="L4064" s="13" t="b">
        <v>0</v>
      </c>
      <c r="M4064" s="13" t="b">
        <v>0</v>
      </c>
      <c r="N4064" s="11"/>
      <c r="O4064" s="12" t="str">
        <f>IF(ISBLANK(Table1[[#This Row],[예약일(확정)]]),"",Table1[[#This Row],[예약일(확정)]]+7)</f>
        <v/>
      </c>
      <c r="P4064" s="11"/>
      <c r="Q4064" s="11"/>
      <c r="R4064" s="11"/>
      <c r="S4064" s="11"/>
      <c r="T4064" s="11"/>
      <c r="U4064" s="10"/>
    </row>
    <row r="4065" spans="1:21" ht="17">
      <c r="A4065" s="27" t="s">
        <v>142</v>
      </c>
      <c r="B4065" s="26" t="str">
        <f>"https://www.instagram.com/"&amp;A4065</f>
        <v>https://www.instagram.com/rattaetae</v>
      </c>
      <c r="C4065" s="25">
        <v>45910</v>
      </c>
      <c r="D4065" s="24" t="s">
        <v>7</v>
      </c>
      <c r="E4065" s="20" t="str">
        <f ca="1">IF(AND(J4065&lt;&gt;"", O4065&lt;&gt;"", TODAY() &gt; O4065, N4065=""), "포스팅 지연",
IF(N4065&lt;&gt;"", "포스팅 완료",
IF(M4065=TRUE, "시술 완료",
IF(L4065=TRUE, "콘텐츠 가이드 전송",
IF(NOT(ISBLANK(J4065)), "예약 확정",
IF(I4065=TRUE, "구글폼 회신",
IF(H4065=TRUE, "구글폼 전송",
IF(G4065=TRUE, "거절",
IF(F4065=TRUE, "회신 수신",
"태핑 완료 회신대기")))))
))))</f>
        <v>태핑 완료 회신대기</v>
      </c>
      <c r="F4065" s="22" t="b">
        <v>0</v>
      </c>
      <c r="G4065" s="22" t="b">
        <v>0</v>
      </c>
      <c r="H4065" s="22" t="b">
        <v>0</v>
      </c>
      <c r="I4065" s="22" t="b">
        <f>IF(COUNTIF([1]!Form_Responses1[[#All],[Instagram account
(ex. idenel_official - Do not put "@")]], LOWER(A4065)) &gt; 0, TRUE, FALSE)</f>
        <v>0</v>
      </c>
      <c r="J4065" s="23"/>
      <c r="K4065" s="20"/>
      <c r="L4065" s="22" t="b">
        <v>0</v>
      </c>
      <c r="M4065" s="22" t="b">
        <v>0</v>
      </c>
      <c r="N4065" s="20"/>
      <c r="O4065" s="21" t="str">
        <f>IF(ISBLANK(Table1[[#This Row],[예약일(확정)]]),"",Table1[[#This Row],[예약일(확정)]]+7)</f>
        <v/>
      </c>
      <c r="P4065" s="20"/>
      <c r="Q4065" s="20"/>
      <c r="R4065" s="20"/>
      <c r="S4065" s="20"/>
      <c r="T4065" s="20"/>
      <c r="U4065" s="19"/>
    </row>
    <row r="4066" spans="1:21" ht="17">
      <c r="A4066" s="18" t="s">
        <v>141</v>
      </c>
      <c r="B4066" s="17" t="str">
        <f>"https://www.instagram.com/"&amp;A4066</f>
        <v>https://www.instagram.com/lunievers</v>
      </c>
      <c r="C4066" s="16">
        <v>45910</v>
      </c>
      <c r="D4066" s="15" t="s">
        <v>7</v>
      </c>
      <c r="E4066" s="11" t="str">
        <f ca="1">IF(AND(J4066&lt;&gt;"", O4066&lt;&gt;"", TODAY() &gt; O4066, N4066=""), "포스팅 지연",
IF(N4066&lt;&gt;"", "포스팅 완료",
IF(M4066=TRUE, "시술 완료",
IF(L4066=TRUE, "콘텐츠 가이드 전송",
IF(NOT(ISBLANK(J4066)), "예약 확정",
IF(I4066=TRUE, "구글폼 회신",
IF(H4066=TRUE, "구글폼 전송",
IF(G4066=TRUE, "거절",
IF(F4066=TRUE, "회신 수신",
"태핑 완료 회신대기")))))
))))</f>
        <v>태핑 완료 회신대기</v>
      </c>
      <c r="F4066" s="13" t="b">
        <v>0</v>
      </c>
      <c r="G4066" s="13" t="b">
        <v>0</v>
      </c>
      <c r="H4066" s="13" t="b">
        <v>0</v>
      </c>
      <c r="I4066" s="13" t="b">
        <f>IF(COUNTIF([1]!Form_Responses1[[#All],[Instagram account
(ex. idenel_official - Do not put "@")]], LOWER(A4066)) &gt; 0, TRUE, FALSE)</f>
        <v>0</v>
      </c>
      <c r="J4066" s="14"/>
      <c r="K4066" s="11"/>
      <c r="L4066" s="13" t="b">
        <v>0</v>
      </c>
      <c r="M4066" s="13" t="b">
        <v>0</v>
      </c>
      <c r="N4066" s="11"/>
      <c r="O4066" s="12" t="str">
        <f>IF(ISBLANK(Table1[[#This Row],[예약일(확정)]]),"",Table1[[#This Row],[예약일(확정)]]+7)</f>
        <v/>
      </c>
      <c r="P4066" s="11"/>
      <c r="Q4066" s="11"/>
      <c r="R4066" s="11"/>
      <c r="S4066" s="11"/>
      <c r="T4066" s="11"/>
      <c r="U4066" s="10"/>
    </row>
    <row r="4067" spans="1:21" ht="17">
      <c r="A4067" s="27" t="s">
        <v>140</v>
      </c>
      <c r="B4067" s="26" t="str">
        <f>"https://www.instagram.com/"&amp;A4067</f>
        <v>https://www.instagram.com/dear_aera</v>
      </c>
      <c r="C4067" s="25">
        <v>45910</v>
      </c>
      <c r="D4067" s="24" t="s">
        <v>7</v>
      </c>
      <c r="E4067" s="20" t="str">
        <f ca="1">IF(AND(J4067&lt;&gt;"", O4067&lt;&gt;"", TODAY() &gt; O4067, N4067=""), "포스팅 지연",
IF(N4067&lt;&gt;"", "포스팅 완료",
IF(M4067=TRUE, "시술 완료",
IF(L4067=TRUE, "콘텐츠 가이드 전송",
IF(NOT(ISBLANK(J4067)), "예약 확정",
IF(I4067=TRUE, "구글폼 회신",
IF(H4067=TRUE, "구글폼 전송",
IF(G4067=TRUE, "거절",
IF(F4067=TRUE, "회신 수신",
"태핑 완료 회신대기")))))
))))</f>
        <v>태핑 완료 회신대기</v>
      </c>
      <c r="F4067" s="22" t="b">
        <v>0</v>
      </c>
      <c r="G4067" s="22" t="b">
        <v>0</v>
      </c>
      <c r="H4067" s="22" t="b">
        <v>0</v>
      </c>
      <c r="I4067" s="22" t="b">
        <f>IF(COUNTIF([1]!Form_Responses1[[#All],[Instagram account
(ex. idenel_official - Do not put "@")]], LOWER(A4067)) &gt; 0, TRUE, FALSE)</f>
        <v>0</v>
      </c>
      <c r="J4067" s="23"/>
      <c r="K4067" s="20"/>
      <c r="L4067" s="22" t="b">
        <v>0</v>
      </c>
      <c r="M4067" s="22" t="b">
        <v>0</v>
      </c>
      <c r="N4067" s="20"/>
      <c r="O4067" s="21" t="str">
        <f>IF(ISBLANK(Table1[[#This Row],[예약일(확정)]]),"",Table1[[#This Row],[예약일(확정)]]+7)</f>
        <v/>
      </c>
      <c r="P4067" s="20"/>
      <c r="Q4067" s="20"/>
      <c r="R4067" s="20"/>
      <c r="S4067" s="20"/>
      <c r="T4067" s="20"/>
      <c r="U4067" s="19"/>
    </row>
    <row r="4068" spans="1:21" ht="17">
      <c r="A4068" s="18" t="s">
        <v>139</v>
      </c>
      <c r="B4068" s="17" t="str">
        <f>"https://www.instagram.com/"&amp;A4068</f>
        <v>https://www.instagram.com/jessica_in_asia</v>
      </c>
      <c r="C4068" s="16">
        <v>45910</v>
      </c>
      <c r="D4068" s="15" t="s">
        <v>7</v>
      </c>
      <c r="E4068" s="11" t="str">
        <f ca="1">IF(AND(J4068&lt;&gt;"", O4068&lt;&gt;"", TODAY() &gt; O4068, N4068=""), "포스팅 지연",
IF(N4068&lt;&gt;"", "포스팅 완료",
IF(M4068=TRUE, "시술 완료",
IF(L4068=TRUE, "콘텐츠 가이드 전송",
IF(NOT(ISBLANK(J4068)), "예약 확정",
IF(I4068=TRUE, "구글폼 회신",
IF(H4068=TRUE, "구글폼 전송",
IF(G4068=TRUE, "거절",
IF(F4068=TRUE, "회신 수신",
"태핑 완료 회신대기")))))
))))</f>
        <v>태핑 완료 회신대기</v>
      </c>
      <c r="F4068" s="13" t="b">
        <v>0</v>
      </c>
      <c r="G4068" s="13" t="b">
        <v>0</v>
      </c>
      <c r="H4068" s="13" t="b">
        <v>0</v>
      </c>
      <c r="I4068" s="13" t="b">
        <f>IF(COUNTIF([1]!Form_Responses1[[#All],[Instagram account
(ex. idenel_official - Do not put "@")]], LOWER(A4068)) &gt; 0, TRUE, FALSE)</f>
        <v>0</v>
      </c>
      <c r="J4068" s="14"/>
      <c r="K4068" s="11"/>
      <c r="L4068" s="13" t="b">
        <v>0</v>
      </c>
      <c r="M4068" s="13" t="b">
        <v>0</v>
      </c>
      <c r="N4068" s="11"/>
      <c r="O4068" s="12" t="str">
        <f>IF(ISBLANK(Table1[[#This Row],[예약일(확정)]]),"",Table1[[#This Row],[예약일(확정)]]+7)</f>
        <v/>
      </c>
      <c r="P4068" s="11"/>
      <c r="Q4068" s="11"/>
      <c r="R4068" s="11"/>
      <c r="S4068" s="11"/>
      <c r="T4068" s="11"/>
      <c r="U4068" s="10"/>
    </row>
    <row r="4069" spans="1:21" ht="17">
      <c r="A4069" s="27" t="s">
        <v>138</v>
      </c>
      <c r="B4069" s="26" t="str">
        <f>"https://www.instagram.com/"&amp;A4069</f>
        <v>https://www.instagram.com/angelica.bunga</v>
      </c>
      <c r="C4069" s="25">
        <v>45910</v>
      </c>
      <c r="D4069" s="24" t="s">
        <v>7</v>
      </c>
      <c r="E4069" s="20" t="str">
        <f ca="1">IF(AND(J4069&lt;&gt;"", O4069&lt;&gt;"", TODAY() &gt; O4069, N4069=""), "포스팅 지연",
IF(N4069&lt;&gt;"", "포스팅 완료",
IF(M4069=TRUE, "시술 완료",
IF(L4069=TRUE, "콘텐츠 가이드 전송",
IF(NOT(ISBLANK(J4069)), "예약 확정",
IF(I4069=TRUE, "구글폼 회신",
IF(H4069=TRUE, "구글폼 전송",
IF(G4069=TRUE, "거절",
IF(F4069=TRUE, "회신 수신",
"태핑 완료 회신대기")))))
))))</f>
        <v>태핑 완료 회신대기</v>
      </c>
      <c r="F4069" s="22" t="b">
        <v>0</v>
      </c>
      <c r="G4069" s="22" t="b">
        <v>0</v>
      </c>
      <c r="H4069" s="22" t="b">
        <v>0</v>
      </c>
      <c r="I4069" s="22" t="b">
        <f>IF(COUNTIF([1]!Form_Responses1[[#All],[Instagram account
(ex. idenel_official - Do not put "@")]], LOWER(A4069)) &gt; 0, TRUE, FALSE)</f>
        <v>0</v>
      </c>
      <c r="J4069" s="23"/>
      <c r="K4069" s="20"/>
      <c r="L4069" s="22" t="b">
        <v>0</v>
      </c>
      <c r="M4069" s="22" t="b">
        <v>0</v>
      </c>
      <c r="N4069" s="20"/>
      <c r="O4069" s="21" t="str">
        <f>IF(ISBLANK(Table1[[#This Row],[예약일(확정)]]),"",Table1[[#This Row],[예약일(확정)]]+7)</f>
        <v/>
      </c>
      <c r="P4069" s="20"/>
      <c r="Q4069" s="20"/>
      <c r="R4069" s="20"/>
      <c r="S4069" s="20"/>
      <c r="T4069" s="20"/>
      <c r="U4069" s="19"/>
    </row>
    <row r="4070" spans="1:21" ht="17">
      <c r="A4070" s="18" t="s">
        <v>137</v>
      </c>
      <c r="B4070" s="17" t="str">
        <f>"https://www.instagram.com/"&amp;A4070</f>
        <v>https://www.instagram.com/0.25kimchi</v>
      </c>
      <c r="C4070" s="16">
        <v>45910</v>
      </c>
      <c r="D4070" s="15" t="s">
        <v>7</v>
      </c>
      <c r="E4070" s="11" t="str">
        <f ca="1">IF(AND(J4070&lt;&gt;"", O4070&lt;&gt;"", TODAY() &gt; O4070, N4070=""), "포스팅 지연",
IF(N4070&lt;&gt;"", "포스팅 완료",
IF(M4070=TRUE, "시술 완료",
IF(L4070=TRUE, "콘텐츠 가이드 전송",
IF(NOT(ISBLANK(J4070)), "예약 확정",
IF(I4070=TRUE, "구글폼 회신",
IF(H4070=TRUE, "구글폼 전송",
IF(G4070=TRUE, "거절",
IF(F4070=TRUE, "회신 수신",
"태핑 완료 회신대기")))))
))))</f>
        <v>태핑 완료 회신대기</v>
      </c>
      <c r="F4070" s="13" t="b">
        <v>0</v>
      </c>
      <c r="G4070" s="13" t="b">
        <v>0</v>
      </c>
      <c r="H4070" s="13" t="b">
        <v>0</v>
      </c>
      <c r="I4070" s="13" t="b">
        <f>IF(COUNTIF([1]!Form_Responses1[[#All],[Instagram account
(ex. idenel_official - Do not put "@")]], LOWER(A4070)) &gt; 0, TRUE, FALSE)</f>
        <v>0</v>
      </c>
      <c r="J4070" s="14"/>
      <c r="K4070" s="11"/>
      <c r="L4070" s="13" t="b">
        <v>0</v>
      </c>
      <c r="M4070" s="13" t="b">
        <v>0</v>
      </c>
      <c r="N4070" s="11"/>
      <c r="O4070" s="12" t="str">
        <f>IF(ISBLANK(Table1[[#This Row],[예약일(확정)]]),"",Table1[[#This Row],[예약일(확정)]]+7)</f>
        <v/>
      </c>
      <c r="P4070" s="11"/>
      <c r="Q4070" s="11"/>
      <c r="R4070" s="11"/>
      <c r="S4070" s="11"/>
      <c r="T4070" s="11"/>
      <c r="U4070" s="10"/>
    </row>
    <row r="4071" spans="1:21" ht="17">
      <c r="A4071" s="27" t="s">
        <v>136</v>
      </c>
      <c r="B4071" s="26" t="str">
        <f>"https://www.instagram.com/"&amp;A4071</f>
        <v>https://www.instagram.com/annet.krist</v>
      </c>
      <c r="C4071" s="25">
        <v>45910</v>
      </c>
      <c r="D4071" s="24" t="s">
        <v>7</v>
      </c>
      <c r="E4071" s="20" t="str">
        <f ca="1">IF(AND(J4071&lt;&gt;"", O4071&lt;&gt;"", TODAY() &gt; O4071, N4071=""), "포스팅 지연",
IF(N4071&lt;&gt;"", "포스팅 완료",
IF(M4071=TRUE, "시술 완료",
IF(L4071=TRUE, "콘텐츠 가이드 전송",
IF(NOT(ISBLANK(J4071)), "예약 확정",
IF(I4071=TRUE, "구글폼 회신",
IF(H4071=TRUE, "구글폼 전송",
IF(G4071=TRUE, "거절",
IF(F4071=TRUE, "회신 수신",
"태핑 완료 회신대기")))))
))))</f>
        <v>태핑 완료 회신대기</v>
      </c>
      <c r="F4071" s="22" t="b">
        <v>0</v>
      </c>
      <c r="G4071" s="22" t="b">
        <v>0</v>
      </c>
      <c r="H4071" s="22" t="b">
        <v>0</v>
      </c>
      <c r="I4071" s="22" t="b">
        <f>IF(COUNTIF([1]!Form_Responses1[[#All],[Instagram account
(ex. idenel_official - Do not put "@")]], LOWER(A4071)) &gt; 0, TRUE, FALSE)</f>
        <v>0</v>
      </c>
      <c r="J4071" s="23"/>
      <c r="K4071" s="20"/>
      <c r="L4071" s="22" t="b">
        <v>0</v>
      </c>
      <c r="M4071" s="22" t="b">
        <v>0</v>
      </c>
      <c r="N4071" s="20"/>
      <c r="O4071" s="21" t="str">
        <f>IF(ISBLANK(Table1[[#This Row],[예약일(확정)]]),"",Table1[[#This Row],[예약일(확정)]]+7)</f>
        <v/>
      </c>
      <c r="P4071" s="20"/>
      <c r="Q4071" s="20"/>
      <c r="R4071" s="20"/>
      <c r="S4071" s="20"/>
      <c r="T4071" s="20"/>
      <c r="U4071" s="19"/>
    </row>
    <row r="4072" spans="1:21" ht="17">
      <c r="A4072" s="18" t="s">
        <v>135</v>
      </c>
      <c r="B4072" s="17" t="str">
        <f>"https://www.instagram.com/"&amp;A4072</f>
        <v>https://www.instagram.com/sineadzora</v>
      </c>
      <c r="C4072" s="16">
        <v>45910</v>
      </c>
      <c r="D4072" s="15" t="s">
        <v>7</v>
      </c>
      <c r="E4072" s="11" t="str">
        <f ca="1">IF(AND(J4072&lt;&gt;"", O4072&lt;&gt;"", TODAY() &gt; O4072, N4072=""), "포스팅 지연",
IF(N4072&lt;&gt;"", "포스팅 완료",
IF(M4072=TRUE, "시술 완료",
IF(L4072=TRUE, "콘텐츠 가이드 전송",
IF(NOT(ISBLANK(J4072)), "예약 확정",
IF(I4072=TRUE, "구글폼 회신",
IF(H4072=TRUE, "구글폼 전송",
IF(G4072=TRUE, "거절",
IF(F4072=TRUE, "회신 수신",
"태핑 완료 회신대기")))))
))))</f>
        <v>태핑 완료 회신대기</v>
      </c>
      <c r="F4072" s="13" t="b">
        <v>0</v>
      </c>
      <c r="G4072" s="13" t="b">
        <v>0</v>
      </c>
      <c r="H4072" s="13" t="b">
        <v>0</v>
      </c>
      <c r="I4072" s="13" t="b">
        <f>IF(COUNTIF([1]!Form_Responses1[[#All],[Instagram account
(ex. idenel_official - Do not put "@")]], LOWER(A4072)) &gt; 0, TRUE, FALSE)</f>
        <v>0</v>
      </c>
      <c r="J4072" s="14"/>
      <c r="K4072" s="11"/>
      <c r="L4072" s="13" t="b">
        <v>0</v>
      </c>
      <c r="M4072" s="13" t="b">
        <v>0</v>
      </c>
      <c r="N4072" s="11"/>
      <c r="O4072" s="12" t="str">
        <f>IF(ISBLANK(Table1[[#This Row],[예약일(확정)]]),"",Table1[[#This Row],[예약일(확정)]]+7)</f>
        <v/>
      </c>
      <c r="P4072" s="11"/>
      <c r="Q4072" s="11"/>
      <c r="R4072" s="11"/>
      <c r="S4072" s="11"/>
      <c r="T4072" s="11"/>
      <c r="U4072" s="10"/>
    </row>
    <row r="4073" spans="1:21" ht="17">
      <c r="A4073" s="27" t="s">
        <v>134</v>
      </c>
      <c r="B4073" s="26" t="str">
        <f>"https://www.instagram.com/"&amp;A4073</f>
        <v>https://www.instagram.com/maeve.jourand</v>
      </c>
      <c r="C4073" s="25">
        <v>45910</v>
      </c>
      <c r="D4073" s="24" t="s">
        <v>7</v>
      </c>
      <c r="E4073" s="20" t="str">
        <f ca="1">IF(AND(J4073&lt;&gt;"", O4073&lt;&gt;"", TODAY() &gt; O4073, N4073=""), "포스팅 지연",
IF(N4073&lt;&gt;"", "포스팅 완료",
IF(M4073=TRUE, "시술 완료",
IF(L4073=TRUE, "콘텐츠 가이드 전송",
IF(NOT(ISBLANK(J4073)), "예약 확정",
IF(I4073=TRUE, "구글폼 회신",
IF(H4073=TRUE, "구글폼 전송",
IF(G4073=TRUE, "거절",
IF(F4073=TRUE, "회신 수신",
"태핑 완료 회신대기")))))
))))</f>
        <v>태핑 완료 회신대기</v>
      </c>
      <c r="F4073" s="22" t="b">
        <v>0</v>
      </c>
      <c r="G4073" s="22" t="b">
        <v>0</v>
      </c>
      <c r="H4073" s="22" t="b">
        <v>0</v>
      </c>
      <c r="I4073" s="22" t="b">
        <f>IF(COUNTIF([1]!Form_Responses1[[#All],[Instagram account
(ex. idenel_official - Do not put "@")]], LOWER(A4073)) &gt; 0, TRUE, FALSE)</f>
        <v>0</v>
      </c>
      <c r="J4073" s="23"/>
      <c r="K4073" s="20"/>
      <c r="L4073" s="22" t="b">
        <v>0</v>
      </c>
      <c r="M4073" s="22" t="b">
        <v>0</v>
      </c>
      <c r="N4073" s="20"/>
      <c r="O4073" s="21" t="str">
        <f>IF(ISBLANK(Table1[[#This Row],[예약일(확정)]]),"",Table1[[#This Row],[예약일(확정)]]+7)</f>
        <v/>
      </c>
      <c r="P4073" s="20"/>
      <c r="Q4073" s="20"/>
      <c r="R4073" s="20"/>
      <c r="S4073" s="20"/>
      <c r="T4073" s="20"/>
      <c r="U4073" s="19"/>
    </row>
    <row r="4074" spans="1:21" ht="17">
      <c r="A4074" s="18" t="s">
        <v>133</v>
      </c>
      <c r="B4074" s="17" t="str">
        <f>"https://www.instagram.com/"&amp;A4074</f>
        <v>https://www.instagram.com/airahcyy</v>
      </c>
      <c r="C4074" s="16">
        <v>45910</v>
      </c>
      <c r="D4074" s="15" t="s">
        <v>7</v>
      </c>
      <c r="E4074" s="11" t="str">
        <f ca="1">IF(AND(J4074&lt;&gt;"", O4074&lt;&gt;"", TODAY() &gt; O4074, N4074=""), "포스팅 지연",
IF(N4074&lt;&gt;"", "포스팅 완료",
IF(M4074=TRUE, "시술 완료",
IF(L4074=TRUE, "콘텐츠 가이드 전송",
IF(NOT(ISBLANK(J4074)), "예약 확정",
IF(I4074=TRUE, "구글폼 회신",
IF(H4074=TRUE, "구글폼 전송",
IF(G4074=TRUE, "거절",
IF(F4074=TRUE, "회신 수신",
"태핑 완료 회신대기")))))
))))</f>
        <v>태핑 완료 회신대기</v>
      </c>
      <c r="F4074" s="13" t="b">
        <v>0</v>
      </c>
      <c r="G4074" s="13" t="b">
        <v>0</v>
      </c>
      <c r="H4074" s="13" t="b">
        <v>0</v>
      </c>
      <c r="I4074" s="13" t="b">
        <f>IF(COUNTIF([1]!Form_Responses1[[#All],[Instagram account
(ex. idenel_official - Do not put "@")]], LOWER(A4074)) &gt; 0, TRUE, FALSE)</f>
        <v>0</v>
      </c>
      <c r="J4074" s="14"/>
      <c r="K4074" s="11"/>
      <c r="L4074" s="13" t="b">
        <v>0</v>
      </c>
      <c r="M4074" s="13" t="b">
        <v>0</v>
      </c>
      <c r="N4074" s="11"/>
      <c r="O4074" s="12" t="str">
        <f>IF(ISBLANK(Table1[[#This Row],[예약일(확정)]]),"",Table1[[#This Row],[예약일(확정)]]+7)</f>
        <v/>
      </c>
      <c r="P4074" s="11"/>
      <c r="Q4074" s="11"/>
      <c r="R4074" s="11"/>
      <c r="S4074" s="11"/>
      <c r="T4074" s="11"/>
      <c r="U4074" s="10"/>
    </row>
    <row r="4075" spans="1:21" ht="17">
      <c r="A4075" s="29" t="s">
        <v>132</v>
      </c>
      <c r="B4075" s="26" t="str">
        <f>"https://www.instagram.com/"&amp;A4075</f>
        <v>https://www.instagram.com/rometoseoul</v>
      </c>
      <c r="C4075" s="25">
        <v>45910</v>
      </c>
      <c r="D4075" s="24" t="s">
        <v>7</v>
      </c>
      <c r="E4075" s="20" t="str">
        <f ca="1">IF(AND(J4075&lt;&gt;"", O4075&lt;&gt;"", TODAY() &gt; O4075, N4075=""), "포스팅 지연",
IF(N4075&lt;&gt;"", "포스팅 완료",
IF(M4075=TRUE, "시술 완료",
IF(L4075=TRUE, "콘텐츠 가이드 전송",
IF(NOT(ISBLANK(J4075)), "예약 확정",
IF(I4075=TRUE, "구글폼 회신",
IF(H4075=TRUE, "구글폼 전송",
IF(G4075=TRUE, "거절",
IF(F4075=TRUE, "회신 수신",
"태핑 완료 회신대기")))))
))))</f>
        <v>태핑 완료 회신대기</v>
      </c>
      <c r="F4075" s="22" t="b">
        <v>0</v>
      </c>
      <c r="G4075" s="22" t="b">
        <v>0</v>
      </c>
      <c r="H4075" s="22" t="b">
        <v>0</v>
      </c>
      <c r="I4075" s="22" t="b">
        <f>IF(COUNTIF([1]!Form_Responses1[[#All],[Instagram account
(ex. idenel_official - Do not put "@")]], LOWER(A4075)) &gt; 0, TRUE, FALSE)</f>
        <v>0</v>
      </c>
      <c r="J4075" s="23"/>
      <c r="K4075" s="20"/>
      <c r="L4075" s="22" t="b">
        <v>0</v>
      </c>
      <c r="M4075" s="22" t="b">
        <v>0</v>
      </c>
      <c r="N4075" s="20"/>
      <c r="O4075" s="21" t="str">
        <f>IF(ISBLANK(Table1[[#This Row],[예약일(확정)]]),"",Table1[[#This Row],[예약일(확정)]]+7)</f>
        <v/>
      </c>
      <c r="P4075" s="20"/>
      <c r="Q4075" s="20"/>
      <c r="R4075" s="20"/>
      <c r="S4075" s="20"/>
      <c r="T4075" s="20"/>
      <c r="U4075" s="19"/>
    </row>
    <row r="4076" spans="1:21" ht="17">
      <c r="A4076" s="18" t="s">
        <v>131</v>
      </c>
      <c r="B4076" s="17" t="str">
        <f>"https://www.instagram.com/"&amp;A4076</f>
        <v>https://www.instagram.com/haku_mirri</v>
      </c>
      <c r="C4076" s="16">
        <v>45910</v>
      </c>
      <c r="D4076" s="15" t="s">
        <v>7</v>
      </c>
      <c r="E4076" s="11" t="str">
        <f ca="1">IF(AND(J4076&lt;&gt;"", O4076&lt;&gt;"", TODAY() &gt; O4076, N4076=""), "포스팅 지연",
IF(N4076&lt;&gt;"", "포스팅 완료",
IF(M4076=TRUE, "시술 완료",
IF(L4076=TRUE, "콘텐츠 가이드 전송",
IF(NOT(ISBLANK(J4076)), "예약 확정",
IF(I4076=TRUE, "구글폼 회신",
IF(H4076=TRUE, "구글폼 전송",
IF(G4076=TRUE, "거절",
IF(F4076=TRUE, "회신 수신",
"태핑 완료 회신대기")))))
))))</f>
        <v>태핑 완료 회신대기</v>
      </c>
      <c r="F4076" s="13" t="b">
        <v>0</v>
      </c>
      <c r="G4076" s="13" t="b">
        <v>0</v>
      </c>
      <c r="H4076" s="13" t="b">
        <v>0</v>
      </c>
      <c r="I4076" s="13" t="b">
        <f>IF(COUNTIF([1]!Form_Responses1[[#All],[Instagram account
(ex. idenel_official - Do not put "@")]], LOWER(A4076)) &gt; 0, TRUE, FALSE)</f>
        <v>0</v>
      </c>
      <c r="J4076" s="14"/>
      <c r="K4076" s="11"/>
      <c r="L4076" s="13" t="b">
        <v>0</v>
      </c>
      <c r="M4076" s="13" t="b">
        <v>0</v>
      </c>
      <c r="N4076" s="11"/>
      <c r="O4076" s="12" t="str">
        <f>IF(ISBLANK(Table1[[#This Row],[예약일(확정)]]),"",Table1[[#This Row],[예약일(확정)]]+7)</f>
        <v/>
      </c>
      <c r="P4076" s="11"/>
      <c r="Q4076" s="11"/>
      <c r="R4076" s="11"/>
      <c r="S4076" s="11"/>
      <c r="T4076" s="11"/>
      <c r="U4076" s="10"/>
    </row>
    <row r="4077" spans="1:21" ht="17">
      <c r="A4077" s="27" t="s">
        <v>130</v>
      </c>
      <c r="B4077" s="26" t="str">
        <f>"https://www.instagram.com/"&amp;A4077</f>
        <v>https://www.instagram.com/jeffwedges</v>
      </c>
      <c r="C4077" s="25">
        <v>45910</v>
      </c>
      <c r="D4077" s="24" t="s">
        <v>7</v>
      </c>
      <c r="E4077" s="20" t="str">
        <f ca="1">IF(AND(J4077&lt;&gt;"", O4077&lt;&gt;"", TODAY() &gt; O4077, N4077=""), "포스팅 지연",
IF(N4077&lt;&gt;"", "포스팅 완료",
IF(M4077=TRUE, "시술 완료",
IF(L4077=TRUE, "콘텐츠 가이드 전송",
IF(NOT(ISBLANK(J4077)), "예약 확정",
IF(I4077=TRUE, "구글폼 회신",
IF(H4077=TRUE, "구글폼 전송",
IF(G4077=TRUE, "거절",
IF(F4077=TRUE, "회신 수신",
"태핑 완료 회신대기")))))
))))</f>
        <v>태핑 완료 회신대기</v>
      </c>
      <c r="F4077" s="22" t="b">
        <v>0</v>
      </c>
      <c r="G4077" s="22" t="b">
        <v>0</v>
      </c>
      <c r="H4077" s="22" t="b">
        <v>0</v>
      </c>
      <c r="I4077" s="22" t="b">
        <f>IF(COUNTIF([1]!Form_Responses1[[#All],[Instagram account
(ex. idenel_official - Do not put "@")]], LOWER(A4077)) &gt; 0, TRUE, FALSE)</f>
        <v>0</v>
      </c>
      <c r="J4077" s="23"/>
      <c r="K4077" s="20"/>
      <c r="L4077" s="22" t="b">
        <v>0</v>
      </c>
      <c r="M4077" s="22" t="b">
        <v>0</v>
      </c>
      <c r="N4077" s="20"/>
      <c r="O4077" s="21" t="str">
        <f>IF(ISBLANK(Table1[[#This Row],[예약일(확정)]]),"",Table1[[#This Row],[예약일(확정)]]+7)</f>
        <v/>
      </c>
      <c r="P4077" s="20"/>
      <c r="Q4077" s="20"/>
      <c r="R4077" s="20"/>
      <c r="S4077" s="20"/>
      <c r="T4077" s="20"/>
      <c r="U4077" s="19"/>
    </row>
    <row r="4078" spans="1:21" ht="17">
      <c r="A4078" s="18" t="s">
        <v>129</v>
      </c>
      <c r="B4078" s="17" t="str">
        <f>"https://www.instagram.com/"&amp;A4078</f>
        <v>https://www.instagram.com/_.maria0102</v>
      </c>
      <c r="C4078" s="16">
        <v>45910</v>
      </c>
      <c r="D4078" s="15" t="s">
        <v>7</v>
      </c>
      <c r="E4078" s="11" t="str">
        <f ca="1">IF(AND(J4078&lt;&gt;"", O4078&lt;&gt;"", TODAY() &gt; O4078, N4078=""), "포스팅 지연",
IF(N4078&lt;&gt;"", "포스팅 완료",
IF(M4078=TRUE, "시술 완료",
IF(L4078=TRUE, "콘텐츠 가이드 전송",
IF(NOT(ISBLANK(J4078)), "예약 확정",
IF(I4078=TRUE, "구글폼 회신",
IF(H4078=TRUE, "구글폼 전송",
IF(G4078=TRUE, "거절",
IF(F4078=TRUE, "회신 수신",
"태핑 완료 회신대기")))))
))))</f>
        <v>태핑 완료 회신대기</v>
      </c>
      <c r="F4078" s="13" t="b">
        <v>0</v>
      </c>
      <c r="G4078" s="13" t="b">
        <v>0</v>
      </c>
      <c r="H4078" s="13" t="b">
        <v>0</v>
      </c>
      <c r="I4078" s="13" t="b">
        <f>IF(COUNTIF([1]!Form_Responses1[[#All],[Instagram account
(ex. idenel_official - Do not put "@")]], LOWER(A4078)) &gt; 0, TRUE, FALSE)</f>
        <v>0</v>
      </c>
      <c r="J4078" s="14"/>
      <c r="K4078" s="11"/>
      <c r="L4078" s="13" t="b">
        <v>0</v>
      </c>
      <c r="M4078" s="13" t="b">
        <v>0</v>
      </c>
      <c r="N4078" s="11"/>
      <c r="O4078" s="12" t="str">
        <f>IF(ISBLANK(Table1[[#This Row],[예약일(확정)]]),"",Table1[[#This Row],[예약일(확정)]]+7)</f>
        <v/>
      </c>
      <c r="P4078" s="11"/>
      <c r="Q4078" s="11"/>
      <c r="R4078" s="11"/>
      <c r="S4078" s="11"/>
      <c r="T4078" s="11"/>
      <c r="U4078" s="10"/>
    </row>
    <row r="4079" spans="1:21" ht="17">
      <c r="A4079" s="27" t="s">
        <v>128</v>
      </c>
      <c r="B4079" s="26" t="str">
        <f>"https://www.instagram.com/"&amp;A4079</f>
        <v>https://www.instagram.com/i.am_lilly</v>
      </c>
      <c r="C4079" s="25">
        <v>45910</v>
      </c>
      <c r="D4079" s="24" t="s">
        <v>7</v>
      </c>
      <c r="E4079" s="20" t="str">
        <f ca="1">IF(AND(J4079&lt;&gt;"", O4079&lt;&gt;"", TODAY() &gt; O4079, N4079=""), "포스팅 지연",
IF(N4079&lt;&gt;"", "포스팅 완료",
IF(M4079=TRUE, "시술 완료",
IF(L4079=TRUE, "콘텐츠 가이드 전송",
IF(NOT(ISBLANK(J4079)), "예약 확정",
IF(I4079=TRUE, "구글폼 회신",
IF(H4079=TRUE, "구글폼 전송",
IF(G4079=TRUE, "거절",
IF(F4079=TRUE, "회신 수신",
"태핑 완료 회신대기")))))
))))</f>
        <v>태핑 완료 회신대기</v>
      </c>
      <c r="F4079" s="22" t="b">
        <v>0</v>
      </c>
      <c r="G4079" s="22" t="b">
        <v>0</v>
      </c>
      <c r="H4079" s="22" t="b">
        <v>0</v>
      </c>
      <c r="I4079" s="22" t="b">
        <f>IF(COUNTIF([1]!Form_Responses1[[#All],[Instagram account
(ex. idenel_official - Do not put "@")]], LOWER(A4079)) &gt; 0, TRUE, FALSE)</f>
        <v>0</v>
      </c>
      <c r="J4079" s="23"/>
      <c r="K4079" s="20"/>
      <c r="L4079" s="22" t="b">
        <v>0</v>
      </c>
      <c r="M4079" s="22" t="b">
        <v>0</v>
      </c>
      <c r="N4079" s="20"/>
      <c r="O4079" s="21" t="str">
        <f>IF(ISBLANK(Table1[[#This Row],[예약일(확정)]]),"",Table1[[#This Row],[예약일(확정)]]+7)</f>
        <v/>
      </c>
      <c r="P4079" s="20"/>
      <c r="Q4079" s="20"/>
      <c r="R4079" s="20"/>
      <c r="S4079" s="20"/>
      <c r="T4079" s="20"/>
      <c r="U4079" s="19"/>
    </row>
    <row r="4080" spans="1:21" ht="17">
      <c r="A4080" s="18" t="s">
        <v>127</v>
      </c>
      <c r="B4080" s="17" t="str">
        <f>"https://www.instagram.com/"&amp;A4080</f>
        <v>https://www.instagram.com/elidatyan</v>
      </c>
      <c r="C4080" s="16">
        <v>45910</v>
      </c>
      <c r="D4080" s="15" t="s">
        <v>7</v>
      </c>
      <c r="E4080" s="11" t="str">
        <f ca="1">IF(AND(J4080&lt;&gt;"", O4080&lt;&gt;"", TODAY() &gt; O4080, N4080=""), "포스팅 지연",
IF(N4080&lt;&gt;"", "포스팅 완료",
IF(M4080=TRUE, "시술 완료",
IF(L4080=TRUE, "콘텐츠 가이드 전송",
IF(NOT(ISBLANK(J4080)), "예약 확정",
IF(I4080=TRUE, "구글폼 회신",
IF(H4080=TRUE, "구글폼 전송",
IF(G4080=TRUE, "거절",
IF(F4080=TRUE, "회신 수신",
"태핑 완료 회신대기")))))
))))</f>
        <v>태핑 완료 회신대기</v>
      </c>
      <c r="F4080" s="13" t="b">
        <v>0</v>
      </c>
      <c r="G4080" s="13" t="b">
        <v>0</v>
      </c>
      <c r="H4080" s="13" t="b">
        <v>0</v>
      </c>
      <c r="I4080" s="13" t="b">
        <f>IF(COUNTIF([1]!Form_Responses1[[#All],[Instagram account
(ex. idenel_official - Do not put "@")]], LOWER(A4080)) &gt; 0, TRUE, FALSE)</f>
        <v>0</v>
      </c>
      <c r="J4080" s="14"/>
      <c r="K4080" s="11"/>
      <c r="L4080" s="13" t="b">
        <v>0</v>
      </c>
      <c r="M4080" s="13" t="b">
        <v>0</v>
      </c>
      <c r="N4080" s="11"/>
      <c r="O4080" s="12" t="str">
        <f>IF(ISBLANK(Table1[[#This Row],[예약일(확정)]]),"",Table1[[#This Row],[예약일(확정)]]+7)</f>
        <v/>
      </c>
      <c r="P4080" s="11"/>
      <c r="Q4080" s="11"/>
      <c r="R4080" s="11"/>
      <c r="S4080" s="11"/>
      <c r="T4080" s="11"/>
      <c r="U4080" s="10"/>
    </row>
    <row r="4081" spans="1:21" ht="17">
      <c r="A4081" s="27" t="s">
        <v>126</v>
      </c>
      <c r="B4081" s="26" t="str">
        <f>"https://www.instagram.com/"&amp;A4081</f>
        <v>https://www.instagram.com/estherinclouds</v>
      </c>
      <c r="C4081" s="25">
        <v>45910</v>
      </c>
      <c r="D4081" s="24" t="s">
        <v>7</v>
      </c>
      <c r="E4081" s="20" t="str">
        <f ca="1">IF(AND(J4081&lt;&gt;"", O4081&lt;&gt;"", TODAY() &gt; O4081, N4081=""), "포스팅 지연",
IF(N4081&lt;&gt;"", "포스팅 완료",
IF(M4081=TRUE, "시술 완료",
IF(L4081=TRUE, "콘텐츠 가이드 전송",
IF(NOT(ISBLANK(J4081)), "예약 확정",
IF(I4081=TRUE, "구글폼 회신",
IF(H4081=TRUE, "구글폼 전송",
IF(G4081=TRUE, "거절",
IF(F4081=TRUE, "회신 수신",
"태핑 완료 회신대기")))))
))))</f>
        <v>태핑 완료 회신대기</v>
      </c>
      <c r="F4081" s="22" t="b">
        <v>0</v>
      </c>
      <c r="G4081" s="22" t="b">
        <v>0</v>
      </c>
      <c r="H4081" s="22" t="b">
        <v>0</v>
      </c>
      <c r="I4081" s="22" t="b">
        <f>IF(COUNTIF([1]!Form_Responses1[[#All],[Instagram account
(ex. idenel_official - Do not put "@")]], LOWER(A4081)) &gt; 0, TRUE, FALSE)</f>
        <v>0</v>
      </c>
      <c r="J4081" s="23"/>
      <c r="K4081" s="20"/>
      <c r="L4081" s="22" t="b">
        <v>0</v>
      </c>
      <c r="M4081" s="22" t="b">
        <v>0</v>
      </c>
      <c r="N4081" s="20"/>
      <c r="O4081" s="21" t="str">
        <f>IF(ISBLANK(Table1[[#This Row],[예약일(확정)]]),"",Table1[[#This Row],[예약일(확정)]]+7)</f>
        <v/>
      </c>
      <c r="P4081" s="20"/>
      <c r="Q4081" s="20"/>
      <c r="R4081" s="20"/>
      <c r="S4081" s="20"/>
      <c r="T4081" s="20"/>
      <c r="U4081" s="19"/>
    </row>
    <row r="4082" spans="1:21" ht="17">
      <c r="A4082" s="18" t="s">
        <v>125</v>
      </c>
      <c r="B4082" s="17" t="str">
        <f>"https://www.instagram.com/"&amp;A4082</f>
        <v>https://www.instagram.com/adindanegara</v>
      </c>
      <c r="C4082" s="16">
        <v>45910</v>
      </c>
      <c r="D4082" s="15" t="s">
        <v>7</v>
      </c>
      <c r="E4082" s="11" t="str">
        <f ca="1">IF(AND(J4082&lt;&gt;"", O4082&lt;&gt;"", TODAY() &gt; O4082, N4082=""), "포스팅 지연",
IF(N4082&lt;&gt;"", "포스팅 완료",
IF(M4082=TRUE, "시술 완료",
IF(L4082=TRUE, "콘텐츠 가이드 전송",
IF(NOT(ISBLANK(J4082)), "예약 확정",
IF(I4082=TRUE, "구글폼 회신",
IF(H4082=TRUE, "구글폼 전송",
IF(G4082=TRUE, "거절",
IF(F4082=TRUE, "회신 수신",
"태핑 완료 회신대기")))))
))))</f>
        <v>태핑 완료 회신대기</v>
      </c>
      <c r="F4082" s="13" t="b">
        <v>0</v>
      </c>
      <c r="G4082" s="13" t="b">
        <v>0</v>
      </c>
      <c r="H4082" s="13" t="b">
        <v>0</v>
      </c>
      <c r="I4082" s="13" t="b">
        <f>IF(COUNTIF([1]!Form_Responses1[[#All],[Instagram account
(ex. idenel_official - Do not put "@")]], LOWER(A4082)) &gt; 0, TRUE, FALSE)</f>
        <v>0</v>
      </c>
      <c r="J4082" s="14"/>
      <c r="K4082" s="11"/>
      <c r="L4082" s="13" t="b">
        <v>0</v>
      </c>
      <c r="M4082" s="13" t="b">
        <v>0</v>
      </c>
      <c r="N4082" s="11"/>
      <c r="O4082" s="12" t="str">
        <f>IF(ISBLANK(Table1[[#This Row],[예약일(확정)]]),"",Table1[[#This Row],[예약일(확정)]]+7)</f>
        <v/>
      </c>
      <c r="P4082" s="11"/>
      <c r="Q4082" s="11"/>
      <c r="R4082" s="11"/>
      <c r="S4082" s="11"/>
      <c r="T4082" s="11"/>
      <c r="U4082" s="10"/>
    </row>
    <row r="4083" spans="1:21" ht="17">
      <c r="A4083" s="27" t="s">
        <v>124</v>
      </c>
      <c r="B4083" s="26" t="str">
        <f>"https://www.instagram.com/"&amp;A4083</f>
        <v>https://www.instagram.com/hiioana</v>
      </c>
      <c r="C4083" s="25">
        <v>45910</v>
      </c>
      <c r="D4083" s="24" t="s">
        <v>7</v>
      </c>
      <c r="E4083" s="20" t="str">
        <f ca="1">IF(AND(J4083&lt;&gt;"", O4083&lt;&gt;"", TODAY() &gt; O4083, N4083=""), "포스팅 지연",
IF(N4083&lt;&gt;"", "포스팅 완료",
IF(M4083=TRUE, "시술 완료",
IF(L4083=TRUE, "콘텐츠 가이드 전송",
IF(NOT(ISBLANK(J4083)), "예약 확정",
IF(I4083=TRUE, "구글폼 회신",
IF(H4083=TRUE, "구글폼 전송",
IF(G4083=TRUE, "거절",
IF(F4083=TRUE, "회신 수신",
"태핑 완료 회신대기")))))
))))</f>
        <v>태핑 완료 회신대기</v>
      </c>
      <c r="F4083" s="22" t="b">
        <v>0</v>
      </c>
      <c r="G4083" s="22" t="b">
        <v>0</v>
      </c>
      <c r="H4083" s="22" t="b">
        <v>0</v>
      </c>
      <c r="I4083" s="22" t="b">
        <f>IF(COUNTIF([1]!Form_Responses1[[#All],[Instagram account
(ex. idenel_official - Do not put "@")]], LOWER(A4083)) &gt; 0, TRUE, FALSE)</f>
        <v>0</v>
      </c>
      <c r="J4083" s="23"/>
      <c r="K4083" s="20"/>
      <c r="L4083" s="22" t="b">
        <v>0</v>
      </c>
      <c r="M4083" s="22" t="b">
        <v>0</v>
      </c>
      <c r="N4083" s="20"/>
      <c r="O4083" s="21" t="str">
        <f>IF(ISBLANK(Table1[[#This Row],[예약일(확정)]]),"",Table1[[#This Row],[예약일(확정)]]+7)</f>
        <v/>
      </c>
      <c r="P4083" s="20"/>
      <c r="Q4083" s="20"/>
      <c r="R4083" s="20"/>
      <c r="S4083" s="20"/>
      <c r="T4083" s="20"/>
      <c r="U4083" s="19"/>
    </row>
    <row r="4084" spans="1:21" ht="17">
      <c r="A4084" s="18" t="s">
        <v>123</v>
      </c>
      <c r="B4084" s="17" t="str">
        <f>"https://www.instagram.com/"&amp;A4084</f>
        <v>https://www.instagram.com/mooonqueenie</v>
      </c>
      <c r="C4084" s="16">
        <v>45910</v>
      </c>
      <c r="D4084" s="15" t="s">
        <v>7</v>
      </c>
      <c r="E4084" s="11" t="str">
        <f ca="1">IF(AND(J4084&lt;&gt;"", O4084&lt;&gt;"", TODAY() &gt; O4084, N4084=""), "포스팅 지연",
IF(N4084&lt;&gt;"", "포스팅 완료",
IF(M4084=TRUE, "시술 완료",
IF(L4084=TRUE, "콘텐츠 가이드 전송",
IF(NOT(ISBLANK(J4084)), "예약 확정",
IF(I4084=TRUE, "구글폼 회신",
IF(H4084=TRUE, "구글폼 전송",
IF(G4084=TRUE, "거절",
IF(F4084=TRUE, "회신 수신",
"태핑 완료 회신대기")))))
))))</f>
        <v>태핑 완료 회신대기</v>
      </c>
      <c r="F4084" s="13" t="b">
        <v>0</v>
      </c>
      <c r="G4084" s="13" t="b">
        <v>0</v>
      </c>
      <c r="H4084" s="13" t="b">
        <v>0</v>
      </c>
      <c r="I4084" s="13" t="b">
        <f>IF(COUNTIF([1]!Form_Responses1[[#All],[Instagram account
(ex. idenel_official - Do not put "@")]], LOWER(A4084)) &gt; 0, TRUE, FALSE)</f>
        <v>0</v>
      </c>
      <c r="J4084" s="14"/>
      <c r="K4084" s="11"/>
      <c r="L4084" s="13" t="b">
        <v>0</v>
      </c>
      <c r="M4084" s="13" t="b">
        <v>0</v>
      </c>
      <c r="N4084" s="11"/>
      <c r="O4084" s="12" t="str">
        <f>IF(ISBLANK(Table1[[#This Row],[예약일(확정)]]),"",Table1[[#This Row],[예약일(확정)]]+7)</f>
        <v/>
      </c>
      <c r="P4084" s="11"/>
      <c r="Q4084" s="11"/>
      <c r="R4084" s="11"/>
      <c r="S4084" s="11"/>
      <c r="T4084" s="11"/>
      <c r="U4084" s="10"/>
    </row>
    <row r="4085" spans="1:21" ht="17">
      <c r="A4085" s="27" t="s">
        <v>122</v>
      </c>
      <c r="B4085" s="26" t="str">
        <f>"https://www.instagram.com/"&amp;A4085</f>
        <v>https://www.instagram.com/etufilhs</v>
      </c>
      <c r="C4085" s="25">
        <v>45910</v>
      </c>
      <c r="D4085" s="24" t="s">
        <v>7</v>
      </c>
      <c r="E4085" s="20" t="str">
        <f ca="1">IF(AND(J4085&lt;&gt;"", O4085&lt;&gt;"", TODAY() &gt; O4085, N4085=""), "포스팅 지연",
IF(N4085&lt;&gt;"", "포스팅 완료",
IF(M4085=TRUE, "시술 완료",
IF(L4085=TRUE, "콘텐츠 가이드 전송",
IF(NOT(ISBLANK(J4085)), "예약 확정",
IF(I4085=TRUE, "구글폼 회신",
IF(H4085=TRUE, "구글폼 전송",
IF(G4085=TRUE, "거절",
IF(F4085=TRUE, "회신 수신",
"태핑 완료 회신대기")))))
))))</f>
        <v>태핑 완료 회신대기</v>
      </c>
      <c r="F4085" s="22" t="b">
        <v>0</v>
      </c>
      <c r="G4085" s="22" t="b">
        <v>0</v>
      </c>
      <c r="H4085" s="22" t="b">
        <v>0</v>
      </c>
      <c r="I4085" s="22" t="b">
        <f>IF(COUNTIF([1]!Form_Responses1[[#All],[Instagram account
(ex. idenel_official - Do not put "@")]], LOWER(A4085)) &gt; 0, TRUE, FALSE)</f>
        <v>0</v>
      </c>
      <c r="J4085" s="23"/>
      <c r="K4085" s="20"/>
      <c r="L4085" s="22" t="b">
        <v>0</v>
      </c>
      <c r="M4085" s="22" t="b">
        <v>0</v>
      </c>
      <c r="N4085" s="20"/>
      <c r="O4085" s="21" t="str">
        <f>IF(ISBLANK(Table1[[#This Row],[예약일(확정)]]),"",Table1[[#This Row],[예약일(확정)]]+7)</f>
        <v/>
      </c>
      <c r="P4085" s="20"/>
      <c r="Q4085" s="20"/>
      <c r="R4085" s="20"/>
      <c r="S4085" s="20"/>
      <c r="T4085" s="20"/>
      <c r="U4085" s="19"/>
    </row>
    <row r="4086" spans="1:21" ht="17">
      <c r="A4086" s="18" t="s">
        <v>121</v>
      </c>
      <c r="B4086" s="17" t="str">
        <f>"https://www.instagram.com/"&amp;A4086</f>
        <v>https://www.instagram.com/ahmeedius</v>
      </c>
      <c r="C4086" s="16">
        <v>45910</v>
      </c>
      <c r="D4086" s="15" t="s">
        <v>7</v>
      </c>
      <c r="E4086" s="11" t="str">
        <f ca="1">IF(AND(J4086&lt;&gt;"", O4086&lt;&gt;"", TODAY() &gt; O4086, N4086=""), "포스팅 지연",
IF(N4086&lt;&gt;"", "포스팅 완료",
IF(M4086=TRUE, "시술 완료",
IF(L4086=TRUE, "콘텐츠 가이드 전송",
IF(NOT(ISBLANK(J4086)), "예약 확정",
IF(I4086=TRUE, "구글폼 회신",
IF(H4086=TRUE, "구글폼 전송",
IF(G4086=TRUE, "거절",
IF(F4086=TRUE, "회신 수신",
"태핑 완료 회신대기")))))
))))</f>
        <v>태핑 완료 회신대기</v>
      </c>
      <c r="F4086" s="13" t="b">
        <v>0</v>
      </c>
      <c r="G4086" s="13" t="b">
        <v>0</v>
      </c>
      <c r="H4086" s="13" t="b">
        <v>0</v>
      </c>
      <c r="I4086" s="13" t="b">
        <f>IF(COUNTIF([1]!Form_Responses1[[#All],[Instagram account
(ex. idenel_official - Do not put "@")]], LOWER(A4086)) &gt; 0, TRUE, FALSE)</f>
        <v>0</v>
      </c>
      <c r="J4086" s="14"/>
      <c r="K4086" s="11"/>
      <c r="L4086" s="13" t="b">
        <v>0</v>
      </c>
      <c r="M4086" s="13" t="b">
        <v>0</v>
      </c>
      <c r="N4086" s="11"/>
      <c r="O4086" s="12" t="str">
        <f>IF(ISBLANK(Table1[[#This Row],[예약일(확정)]]),"",Table1[[#This Row],[예약일(확정)]]+7)</f>
        <v/>
      </c>
      <c r="P4086" s="11"/>
      <c r="Q4086" s="11"/>
      <c r="R4086" s="11"/>
      <c r="S4086" s="11"/>
      <c r="T4086" s="11"/>
      <c r="U4086" s="10"/>
    </row>
    <row r="4087" spans="1:21" ht="17">
      <c r="A4087" s="29" t="s">
        <v>120</v>
      </c>
      <c r="B4087" s="26" t="str">
        <f>"https://www.instagram.com/"&amp;A4087</f>
        <v>https://www.instagram.com/bejaoui__eya</v>
      </c>
      <c r="C4087" s="25">
        <v>45910</v>
      </c>
      <c r="D4087" s="24" t="s">
        <v>7</v>
      </c>
      <c r="E4087" s="20" t="str">
        <f ca="1">IF(AND(J4087&lt;&gt;"", O4087&lt;&gt;"", TODAY() &gt; O4087, N4087=""), "포스팅 지연",
IF(N4087&lt;&gt;"", "포스팅 완료",
IF(M4087=TRUE, "시술 완료",
IF(L4087=TRUE, "콘텐츠 가이드 전송",
IF(NOT(ISBLANK(J4087)), "예약 확정",
IF(I4087=TRUE, "구글폼 회신",
IF(H4087=TRUE, "구글폼 전송",
IF(G4087=TRUE, "거절",
IF(F4087=TRUE, "회신 수신",
"태핑 완료 회신대기")))))
))))</f>
        <v>회신 수신</v>
      </c>
      <c r="F4087" s="22" t="b">
        <v>1</v>
      </c>
      <c r="G4087" s="22" t="b">
        <v>0</v>
      </c>
      <c r="H4087" s="22" t="b">
        <v>0</v>
      </c>
      <c r="I4087" s="22" t="b">
        <f>IF(COUNTIF([1]!Form_Responses1[[#All],[Instagram account
(ex. idenel_official - Do not put "@")]], LOWER(A4087)) &gt; 0, TRUE, FALSE)</f>
        <v>0</v>
      </c>
      <c r="J4087" s="23"/>
      <c r="K4087" s="20"/>
      <c r="L4087" s="22" t="b">
        <v>0</v>
      </c>
      <c r="M4087" s="22" t="b">
        <v>0</v>
      </c>
      <c r="N4087" s="20"/>
      <c r="O4087" s="21" t="str">
        <f>IF(ISBLANK(Table1[[#This Row],[예약일(확정)]]),"",Table1[[#This Row],[예약일(확정)]]+7)</f>
        <v/>
      </c>
      <c r="P4087" s="20"/>
      <c r="Q4087" s="20"/>
      <c r="R4087" s="20"/>
      <c r="S4087" s="20"/>
      <c r="T4087" s="20"/>
      <c r="U4087" s="19"/>
    </row>
    <row r="4088" spans="1:21" ht="17">
      <c r="A4088" s="18" t="s">
        <v>119</v>
      </c>
      <c r="B4088" s="17" t="str">
        <f>"https://www.instagram.com/"&amp;A4088</f>
        <v>https://www.instagram.com/imddpali</v>
      </c>
      <c r="C4088" s="16">
        <v>45910</v>
      </c>
      <c r="D4088" s="15" t="s">
        <v>7</v>
      </c>
      <c r="E4088" s="11" t="str">
        <f ca="1">IF(AND(J4088&lt;&gt;"", O4088&lt;&gt;"", TODAY() &gt; O4088, N4088=""), "포스팅 지연",
IF(N4088&lt;&gt;"", "포스팅 완료",
IF(M4088=TRUE, "시술 완료",
IF(L4088=TRUE, "콘텐츠 가이드 전송",
IF(NOT(ISBLANK(J4088)), "예약 확정",
IF(I4088=TRUE, "구글폼 회신",
IF(H4088=TRUE, "구글폼 전송",
IF(G4088=TRUE, "거절",
IF(F4088=TRUE, "회신 수신",
"태핑 완료 회신대기")))))
))))</f>
        <v>태핑 완료 회신대기</v>
      </c>
      <c r="F4088" s="13" t="b">
        <v>0</v>
      </c>
      <c r="G4088" s="13" t="b">
        <v>0</v>
      </c>
      <c r="H4088" s="13" t="b">
        <v>0</v>
      </c>
      <c r="I4088" s="13" t="b">
        <f>IF(COUNTIF([1]!Form_Responses1[[#All],[Instagram account
(ex. idenel_official - Do not put "@")]], LOWER(A4088)) &gt; 0, TRUE, FALSE)</f>
        <v>0</v>
      </c>
      <c r="J4088" s="14"/>
      <c r="K4088" s="11"/>
      <c r="L4088" s="13" t="b">
        <v>0</v>
      </c>
      <c r="M4088" s="13" t="b">
        <v>0</v>
      </c>
      <c r="N4088" s="11"/>
      <c r="O4088" s="12" t="str">
        <f>IF(ISBLANK(Table1[[#This Row],[예약일(확정)]]),"",Table1[[#This Row],[예약일(확정)]]+7)</f>
        <v/>
      </c>
      <c r="P4088" s="11"/>
      <c r="Q4088" s="11"/>
      <c r="R4088" s="11"/>
      <c r="S4088" s="11"/>
      <c r="T4088" s="11"/>
      <c r="U4088" s="10"/>
    </row>
    <row r="4089" spans="1:21" ht="17">
      <c r="A4089" s="27" t="s">
        <v>118</v>
      </c>
      <c r="B4089" s="26" t="str">
        <f>"https://www.instagram.com/"&amp;A4089</f>
        <v>https://www.instagram.com/kaymaringa</v>
      </c>
      <c r="C4089" s="25">
        <v>45910</v>
      </c>
      <c r="D4089" s="24" t="s">
        <v>7</v>
      </c>
      <c r="E4089" s="20" t="str">
        <f ca="1">IF(AND(J4089&lt;&gt;"", O4089&lt;&gt;"", TODAY() &gt; O4089, N4089=""), "포스팅 지연",
IF(N4089&lt;&gt;"", "포스팅 완료",
IF(M4089=TRUE, "시술 완료",
IF(L4089=TRUE, "콘텐츠 가이드 전송",
IF(NOT(ISBLANK(J4089)), "예약 확정",
IF(I4089=TRUE, "구글폼 회신",
IF(H4089=TRUE, "구글폼 전송",
IF(G4089=TRUE, "거절",
IF(F4089=TRUE, "회신 수신",
"태핑 완료 회신대기")))))
))))</f>
        <v>태핑 완료 회신대기</v>
      </c>
      <c r="F4089" s="22" t="b">
        <v>0</v>
      </c>
      <c r="G4089" s="22" t="b">
        <v>0</v>
      </c>
      <c r="H4089" s="22" t="b">
        <v>0</v>
      </c>
      <c r="I4089" s="22" t="b">
        <f>IF(COUNTIF([1]!Form_Responses1[[#All],[Instagram account
(ex. idenel_official - Do not put "@")]], LOWER(A4089)) &gt; 0, TRUE, FALSE)</f>
        <v>0</v>
      </c>
      <c r="J4089" s="23"/>
      <c r="K4089" s="20"/>
      <c r="L4089" s="22" t="b">
        <v>0</v>
      </c>
      <c r="M4089" s="22" t="b">
        <v>0</v>
      </c>
      <c r="N4089" s="20"/>
      <c r="O4089" s="21" t="str">
        <f>IF(ISBLANK(Table1[[#This Row],[예약일(확정)]]),"",Table1[[#This Row],[예약일(확정)]]+7)</f>
        <v/>
      </c>
      <c r="P4089" s="20"/>
      <c r="Q4089" s="20"/>
      <c r="R4089" s="20"/>
      <c r="S4089" s="20"/>
      <c r="T4089" s="20"/>
      <c r="U4089" s="19"/>
    </row>
    <row r="4090" spans="1:21" ht="17">
      <c r="A4090" s="18" t="s">
        <v>117</v>
      </c>
      <c r="B4090" s="17" t="str">
        <f>"https://www.instagram.com/"&amp;A4090</f>
        <v>https://www.instagram.com/b1zyr</v>
      </c>
      <c r="C4090" s="16">
        <v>45910</v>
      </c>
      <c r="D4090" s="15" t="s">
        <v>7</v>
      </c>
      <c r="E4090" s="11" t="str">
        <f ca="1">IF(AND(J4090&lt;&gt;"", O4090&lt;&gt;"", TODAY() &gt; O4090, N4090=""), "포스팅 지연",
IF(N4090&lt;&gt;"", "포스팅 완료",
IF(M4090=TRUE, "시술 완료",
IF(L4090=TRUE, "콘텐츠 가이드 전송",
IF(NOT(ISBLANK(J4090)), "예약 확정",
IF(I4090=TRUE, "구글폼 회신",
IF(H4090=TRUE, "구글폼 전송",
IF(G4090=TRUE, "거절",
IF(F4090=TRUE, "회신 수신",
"태핑 완료 회신대기")))))
))))</f>
        <v>태핑 완료 회신대기</v>
      </c>
      <c r="F4090" s="13" t="b">
        <v>0</v>
      </c>
      <c r="G4090" s="13" t="b">
        <v>0</v>
      </c>
      <c r="H4090" s="13" t="b">
        <v>0</v>
      </c>
      <c r="I4090" s="13" t="b">
        <f>IF(COUNTIF([1]!Form_Responses1[[#All],[Instagram account
(ex. idenel_official - Do not put "@")]], LOWER(A4090)) &gt; 0, TRUE, FALSE)</f>
        <v>0</v>
      </c>
      <c r="J4090" s="14"/>
      <c r="K4090" s="11"/>
      <c r="L4090" s="13" t="b">
        <v>0</v>
      </c>
      <c r="M4090" s="13" t="b">
        <v>0</v>
      </c>
      <c r="N4090" s="11"/>
      <c r="O4090" s="12" t="str">
        <f>IF(ISBLANK(Table1[[#This Row],[예약일(확정)]]),"",Table1[[#This Row],[예약일(확정)]]+7)</f>
        <v/>
      </c>
      <c r="P4090" s="11"/>
      <c r="Q4090" s="11"/>
      <c r="R4090" s="11"/>
      <c r="S4090" s="11"/>
      <c r="T4090" s="11"/>
      <c r="U4090" s="10"/>
    </row>
    <row r="4091" spans="1:21" ht="17">
      <c r="A4091" s="27" t="s">
        <v>116</v>
      </c>
      <c r="B4091" s="26" t="str">
        <f>"https://www.instagram.com/"&amp;A4091</f>
        <v>https://www.instagram.com/miumiu.marta</v>
      </c>
      <c r="C4091" s="25">
        <v>45910</v>
      </c>
      <c r="D4091" s="24" t="s">
        <v>7</v>
      </c>
      <c r="E4091" s="20" t="str">
        <f ca="1">IF(AND(J4091&lt;&gt;"", O4091&lt;&gt;"", TODAY() &gt; O4091, N4091=""), "포스팅 지연",
IF(N4091&lt;&gt;"", "포스팅 완료",
IF(M4091=TRUE, "시술 완료",
IF(L4091=TRUE, "콘텐츠 가이드 전송",
IF(NOT(ISBLANK(J4091)), "예약 확정",
IF(I4091=TRUE, "구글폼 회신",
IF(H4091=TRUE, "구글폼 전송",
IF(G4091=TRUE, "거절",
IF(F4091=TRUE, "회신 수신",
"태핑 완료 회신대기")))))
))))</f>
        <v>태핑 완료 회신대기</v>
      </c>
      <c r="F4091" s="22" t="b">
        <v>0</v>
      </c>
      <c r="G4091" s="22" t="b">
        <v>0</v>
      </c>
      <c r="H4091" s="22" t="b">
        <v>0</v>
      </c>
      <c r="I4091" s="22" t="b">
        <f>IF(COUNTIF([1]!Form_Responses1[[#All],[Instagram account
(ex. idenel_official - Do not put "@")]], LOWER(A4091)) &gt; 0, TRUE, FALSE)</f>
        <v>0</v>
      </c>
      <c r="J4091" s="23"/>
      <c r="K4091" s="20"/>
      <c r="L4091" s="22" t="b">
        <v>0</v>
      </c>
      <c r="M4091" s="22" t="b">
        <v>0</v>
      </c>
      <c r="N4091" s="20"/>
      <c r="O4091" s="21" t="str">
        <f>IF(ISBLANK(Table1[[#This Row],[예약일(확정)]]),"",Table1[[#This Row],[예약일(확정)]]+7)</f>
        <v/>
      </c>
      <c r="P4091" s="20"/>
      <c r="Q4091" s="20"/>
      <c r="R4091" s="20"/>
      <c r="S4091" s="20"/>
      <c r="T4091" s="20"/>
      <c r="U4091" s="19"/>
    </row>
    <row r="4092" spans="1:21" ht="17">
      <c r="A4092" s="18" t="s">
        <v>115</v>
      </c>
      <c r="B4092" s="17" t="str">
        <f>"https://www.instagram.com/"&amp;A4092</f>
        <v>https://www.instagram.com/vicent_creux</v>
      </c>
      <c r="C4092" s="16">
        <v>45910</v>
      </c>
      <c r="D4092" s="15" t="s">
        <v>7</v>
      </c>
      <c r="E4092" s="11" t="str">
        <f ca="1">IF(AND(J4092&lt;&gt;"", O4092&lt;&gt;"", TODAY() &gt; O4092, N4092=""), "포스팅 지연",
IF(N4092&lt;&gt;"", "포스팅 완료",
IF(M4092=TRUE, "시술 완료",
IF(L4092=TRUE, "콘텐츠 가이드 전송",
IF(NOT(ISBLANK(J4092)), "예약 확정",
IF(I4092=TRUE, "구글폼 회신",
IF(H4092=TRUE, "구글폼 전송",
IF(G4092=TRUE, "거절",
IF(F4092=TRUE, "회신 수신",
"태핑 완료 회신대기")))))
))))</f>
        <v>회신 수신</v>
      </c>
      <c r="F4092" s="13" t="b">
        <v>1</v>
      </c>
      <c r="G4092" s="13" t="b">
        <v>0</v>
      </c>
      <c r="H4092" s="13" t="b">
        <v>0</v>
      </c>
      <c r="I4092" s="13" t="b">
        <f>IF(COUNTIF([1]!Form_Responses1[[#All],[Instagram account
(ex. idenel_official - Do not put "@")]], LOWER(A4092)) &gt; 0, TRUE, FALSE)</f>
        <v>0</v>
      </c>
      <c r="J4092" s="14"/>
      <c r="K4092" s="11"/>
      <c r="L4092" s="13" t="b">
        <v>0</v>
      </c>
      <c r="M4092" s="13" t="b">
        <v>0</v>
      </c>
      <c r="N4092" s="11"/>
      <c r="O4092" s="12" t="str">
        <f>IF(ISBLANK(Table1[[#This Row],[예약일(확정)]]),"",Table1[[#This Row],[예약일(확정)]]+7)</f>
        <v/>
      </c>
      <c r="P4092" s="11"/>
      <c r="Q4092" s="11"/>
      <c r="R4092" s="11"/>
      <c r="S4092" s="11"/>
      <c r="T4092" s="11"/>
      <c r="U4092" s="10"/>
    </row>
    <row r="4093" spans="1:21" ht="17">
      <c r="A4093" s="27" t="s">
        <v>114</v>
      </c>
      <c r="B4093" s="26" t="str">
        <f>"https://www.instagram.com/"&amp;A4093</f>
        <v>https://www.instagram.com/paovalmp3s</v>
      </c>
      <c r="C4093" s="25">
        <v>45910</v>
      </c>
      <c r="D4093" s="24" t="s">
        <v>7</v>
      </c>
      <c r="E4093" s="20" t="str">
        <f ca="1">IF(AND(J4093&lt;&gt;"", O4093&lt;&gt;"", TODAY() &gt; O4093, N4093=""), "포스팅 지연",
IF(N4093&lt;&gt;"", "포스팅 완료",
IF(M4093=TRUE, "시술 완료",
IF(L4093=TRUE, "콘텐츠 가이드 전송",
IF(NOT(ISBLANK(J4093)), "예약 확정",
IF(I4093=TRUE, "구글폼 회신",
IF(H4093=TRUE, "구글폼 전송",
IF(G4093=TRUE, "거절",
IF(F4093=TRUE, "회신 수신",
"태핑 완료 회신대기")))))
))))</f>
        <v>태핑 완료 회신대기</v>
      </c>
      <c r="F4093" s="22" t="b">
        <v>0</v>
      </c>
      <c r="G4093" s="22" t="b">
        <v>0</v>
      </c>
      <c r="H4093" s="22" t="b">
        <v>0</v>
      </c>
      <c r="I4093" s="22" t="b">
        <f>IF(COUNTIF([1]!Form_Responses1[[#All],[Instagram account
(ex. idenel_official - Do not put "@")]], LOWER(A4093)) &gt; 0, TRUE, FALSE)</f>
        <v>0</v>
      </c>
      <c r="J4093" s="23"/>
      <c r="K4093" s="20"/>
      <c r="L4093" s="22" t="b">
        <v>0</v>
      </c>
      <c r="M4093" s="22" t="b">
        <v>0</v>
      </c>
      <c r="N4093" s="20"/>
      <c r="O4093" s="21" t="str">
        <f>IF(ISBLANK(Table1[[#This Row],[예약일(확정)]]),"",Table1[[#This Row],[예약일(확정)]]+7)</f>
        <v/>
      </c>
      <c r="P4093" s="20"/>
      <c r="Q4093" s="20"/>
      <c r="R4093" s="20"/>
      <c r="S4093" s="20"/>
      <c r="T4093" s="20"/>
      <c r="U4093" s="19"/>
    </row>
    <row r="4094" spans="1:21" ht="17">
      <c r="A4094" s="18" t="s">
        <v>113</v>
      </c>
      <c r="B4094" s="17" t="str">
        <f>"https://www.instagram.com/"&amp;A4094</f>
        <v>https://www.instagram.com/cami_fromtheblock</v>
      </c>
      <c r="C4094" s="16">
        <v>45910</v>
      </c>
      <c r="D4094" s="15" t="s">
        <v>7</v>
      </c>
      <c r="E4094" s="11" t="str">
        <f ca="1">IF(AND(J4094&lt;&gt;"", O4094&lt;&gt;"", TODAY() &gt; O4094, N4094=""), "포스팅 지연",
IF(N4094&lt;&gt;"", "포스팅 완료",
IF(M4094=TRUE, "시술 완료",
IF(L4094=TRUE, "콘텐츠 가이드 전송",
IF(NOT(ISBLANK(J4094)), "예약 확정",
IF(I4094=TRUE, "구글폼 회신",
IF(H4094=TRUE, "구글폼 전송",
IF(G4094=TRUE, "거절",
IF(F4094=TRUE, "회신 수신",
"태핑 완료 회신대기")))))
))))</f>
        <v>구글폼 전송</v>
      </c>
      <c r="F4094" s="13" t="b">
        <v>1</v>
      </c>
      <c r="G4094" s="13" t="b">
        <v>0</v>
      </c>
      <c r="H4094" s="13" t="b">
        <v>1</v>
      </c>
      <c r="I4094" s="13" t="b">
        <f>IF(COUNTIF([1]!Form_Responses1[[#All],[Instagram account
(ex. idenel_official - Do not put "@")]], LOWER(A4094)) &gt; 0, TRUE, FALSE)</f>
        <v>0</v>
      </c>
      <c r="J4094" s="14"/>
      <c r="K4094" s="11"/>
      <c r="L4094" s="13" t="b">
        <v>0</v>
      </c>
      <c r="M4094" s="13" t="b">
        <v>0</v>
      </c>
      <c r="N4094" s="11"/>
      <c r="O4094" s="12" t="str">
        <f>IF(ISBLANK(Table1[[#This Row],[예약일(확정)]]),"",Table1[[#This Row],[예약일(확정)]]+7)</f>
        <v/>
      </c>
      <c r="P4094" s="11"/>
      <c r="Q4094" s="11"/>
      <c r="R4094" s="11"/>
      <c r="S4094" s="11"/>
      <c r="T4094" s="11"/>
      <c r="U4094" s="10"/>
    </row>
    <row r="4095" spans="1:21" ht="17">
      <c r="A4095" s="27" t="s">
        <v>112</v>
      </c>
      <c r="B4095" s="26" t="str">
        <f>"https://www.instagram.com/"&amp;A4095</f>
        <v>https://www.instagram.com/Abdyldaevvva_</v>
      </c>
      <c r="C4095" s="25">
        <v>45910</v>
      </c>
      <c r="D4095" s="24" t="s">
        <v>2</v>
      </c>
      <c r="E4095" s="20" t="str">
        <f ca="1">IF(AND(J4095&lt;&gt;"", O4095&lt;&gt;"", TODAY() &gt; O4095, N4095=""), "포스팅 지연",
IF(N4095&lt;&gt;"", "포스팅 완료",
IF(M4095=TRUE, "시술 완료",
IF(L4095=TRUE, "콘텐츠 가이드 전송",
IF(NOT(ISBLANK(J4095)), "예약 확정",
IF(I4095=TRUE, "구글폼 회신",
IF(H4095=TRUE, "구글폼 전송",
IF(G4095=TRUE, "거절",
IF(F4095=TRUE, "회신 수신",
"태핑 완료 회신대기")))))
))))</f>
        <v>예약 확정</v>
      </c>
      <c r="F4095" s="22" t="b">
        <v>0</v>
      </c>
      <c r="G4095" s="22" t="b">
        <v>0</v>
      </c>
      <c r="H4095" s="22" t="b">
        <v>0</v>
      </c>
      <c r="I4095" s="22" t="b">
        <f>IF(COUNTIF([1]!Form_Responses1[[#All],[Instagram account
(ex. idenel_official - Do not put "@")]], LOWER(A4095)) &gt; 0, TRUE, FALSE)</f>
        <v>0</v>
      </c>
      <c r="J4095" s="23">
        <v>45922.6875</v>
      </c>
      <c r="K4095" s="20" t="s">
        <v>111</v>
      </c>
      <c r="L4095" s="22" t="b">
        <v>0</v>
      </c>
      <c r="M4095" s="22" t="b">
        <v>0</v>
      </c>
      <c r="N4095" s="20"/>
      <c r="O4095" s="21">
        <f>IF(ISBLANK(Table1[[#This Row],[예약일(확정)]]),"",Table1[[#This Row],[예약일(확정)]]+7)</f>
        <v>45929.6875</v>
      </c>
      <c r="P4095" s="20"/>
      <c r="Q4095" s="20"/>
      <c r="R4095" s="20"/>
      <c r="S4095" s="20"/>
      <c r="T4095" s="20"/>
      <c r="U4095" s="19"/>
    </row>
    <row r="4096" spans="1:21" ht="17">
      <c r="A4096" s="18" t="s">
        <v>110</v>
      </c>
      <c r="B4096" s="17" t="str">
        <f>"https://www.instagram.com/"&amp;A4096</f>
        <v>https://www.instagram.com/meghnadatta_</v>
      </c>
      <c r="C4096" s="16">
        <v>45910</v>
      </c>
      <c r="D4096" s="15" t="s">
        <v>60</v>
      </c>
      <c r="E4096" s="11" t="str">
        <f ca="1">IF(AND(J4096&lt;&gt;"", O4096&lt;&gt;"", TODAY() &gt; O4096, N4096=""), "포스팅 지연",
IF(N4096&lt;&gt;"", "포스팅 완료",
IF(M4096=TRUE, "시술 완료",
IF(L4096=TRUE, "콘텐츠 가이드 전송",
IF(NOT(ISBLANK(J4096)), "예약 확정",
IF(I4096=TRUE, "구글폼 회신",
IF(H4096=TRUE, "구글폼 전송",
IF(G4096=TRUE, "거절",
IF(F4096=TRUE, "회신 수신",
"태핑 완료 회신대기")))))
))))</f>
        <v>태핑 완료 회신대기</v>
      </c>
      <c r="F4096" s="13" t="b">
        <v>0</v>
      </c>
      <c r="G4096" s="13" t="b">
        <v>0</v>
      </c>
      <c r="H4096" s="13" t="b">
        <v>0</v>
      </c>
      <c r="I4096" s="13" t="b">
        <f>IF(COUNTIF([1]!Form_Responses1[[#All],[Instagram account
(ex. idenel_official - Do not put "@")]], LOWER(A4096)) &gt; 0, TRUE, FALSE)</f>
        <v>0</v>
      </c>
      <c r="J4096" s="14"/>
      <c r="K4096" s="11"/>
      <c r="L4096" s="13" t="b">
        <v>0</v>
      </c>
      <c r="M4096" s="13" t="b">
        <v>0</v>
      </c>
      <c r="N4096" s="11"/>
      <c r="O4096" s="12" t="str">
        <f>IF(ISBLANK(Table1[[#This Row],[예약일(확정)]]),"",Table1[[#This Row],[예약일(확정)]]+7)</f>
        <v/>
      </c>
      <c r="P4096" s="11"/>
      <c r="Q4096" s="11"/>
      <c r="R4096" s="11"/>
      <c r="S4096" s="11"/>
      <c r="T4096" s="11"/>
      <c r="U4096" s="10"/>
    </row>
    <row r="4097" spans="1:21" ht="17">
      <c r="A4097" s="27" t="s">
        <v>109</v>
      </c>
      <c r="B4097" s="26" t="str">
        <f>"https://www.instagram.com/"&amp;A4097</f>
        <v xml:space="preserve">https://www.instagram.com/kenyangbegox </v>
      </c>
      <c r="C4097" s="25">
        <v>45910</v>
      </c>
      <c r="D4097" s="24" t="s">
        <v>60</v>
      </c>
      <c r="E4097" s="20" t="str">
        <f ca="1">IF(AND(J4097&lt;&gt;"", O4097&lt;&gt;"", TODAY() &gt; O4097, N4097=""), "포스팅 지연",
IF(N4097&lt;&gt;"", "포스팅 완료",
IF(M4097=TRUE, "시술 완료",
IF(L4097=TRUE, "콘텐츠 가이드 전송",
IF(NOT(ISBLANK(J4097)), "예약 확정",
IF(I4097=TRUE, "구글폼 회신",
IF(H4097=TRUE, "구글폼 전송",
IF(G4097=TRUE, "거절",
IF(F4097=TRUE, "회신 수신",
"태핑 완료 회신대기")))))
))))</f>
        <v>회신 수신</v>
      </c>
      <c r="F4097" s="22" t="b">
        <v>1</v>
      </c>
      <c r="G4097" s="22" t="b">
        <v>0</v>
      </c>
      <c r="H4097" s="22" t="b">
        <v>0</v>
      </c>
      <c r="I4097" s="22" t="b">
        <f>IF(COUNTIF([1]!Form_Responses1[[#All],[Instagram account
(ex. idenel_official - Do not put "@")]], LOWER(A4097)) &gt; 0, TRUE, FALSE)</f>
        <v>0</v>
      </c>
      <c r="J4097" s="23"/>
      <c r="K4097" s="20"/>
      <c r="L4097" s="22" t="b">
        <v>0</v>
      </c>
      <c r="M4097" s="22" t="b">
        <v>0</v>
      </c>
      <c r="N4097" s="20"/>
      <c r="O4097" s="21" t="str">
        <f>IF(ISBLANK(Table1[[#This Row],[예약일(확정)]]),"",Table1[[#This Row],[예약일(확정)]]+7)</f>
        <v/>
      </c>
      <c r="P4097" s="20"/>
      <c r="Q4097" s="20"/>
      <c r="R4097" s="20"/>
      <c r="S4097" s="20"/>
      <c r="T4097" s="20"/>
      <c r="U4097" s="19"/>
    </row>
    <row r="4098" spans="1:21" ht="17">
      <c r="A4098" s="18" t="s">
        <v>108</v>
      </c>
      <c r="B4098" s="17" t="str">
        <f>"https://www.instagram.com/"&amp;A4098</f>
        <v>https://www.instagram.com/piggweee</v>
      </c>
      <c r="C4098" s="16">
        <v>45910</v>
      </c>
      <c r="D4098" s="15" t="s">
        <v>60</v>
      </c>
      <c r="E4098" s="11" t="str">
        <f ca="1">IF(AND(J4098&lt;&gt;"", O4098&lt;&gt;"", TODAY() &gt; O4098, N4098=""), "포스팅 지연",
IF(N4098&lt;&gt;"", "포스팅 완료",
IF(M4098=TRUE, "시술 완료",
IF(L4098=TRUE, "콘텐츠 가이드 전송",
IF(NOT(ISBLANK(J4098)), "예약 확정",
IF(I4098=TRUE, "구글폼 회신",
IF(H4098=TRUE, "구글폼 전송",
IF(G4098=TRUE, "거절",
IF(F4098=TRUE, "회신 수신",
"태핑 완료 회신대기")))))
))))</f>
        <v>태핑 완료 회신대기</v>
      </c>
      <c r="F4098" s="13" t="b">
        <v>0</v>
      </c>
      <c r="G4098" s="13" t="b">
        <v>0</v>
      </c>
      <c r="H4098" s="13" t="b">
        <v>0</v>
      </c>
      <c r="I4098" s="13" t="b">
        <f>IF(COUNTIF([1]!Form_Responses1[[#All],[Instagram account
(ex. idenel_official - Do not put "@")]], LOWER(A4098)) &gt; 0, TRUE, FALSE)</f>
        <v>0</v>
      </c>
      <c r="J4098" s="14"/>
      <c r="K4098" s="11"/>
      <c r="L4098" s="13" t="b">
        <v>0</v>
      </c>
      <c r="M4098" s="13" t="b">
        <v>0</v>
      </c>
      <c r="N4098" s="11"/>
      <c r="O4098" s="12" t="str">
        <f>IF(ISBLANK(Table1[[#This Row],[예약일(확정)]]),"",Table1[[#This Row],[예약일(확정)]]+7)</f>
        <v/>
      </c>
      <c r="P4098" s="11"/>
      <c r="Q4098" s="11"/>
      <c r="R4098" s="11"/>
      <c r="S4098" s="11"/>
      <c r="T4098" s="11"/>
      <c r="U4098" s="10"/>
    </row>
    <row r="4099" spans="1:21" ht="17">
      <c r="A4099" s="27" t="s">
        <v>107</v>
      </c>
      <c r="B4099" s="26" t="str">
        <f>"https://www.instagram.com/"&amp;A4099</f>
        <v>https://www.instagram.com/silvia.27sd</v>
      </c>
      <c r="C4099" s="25">
        <v>45910</v>
      </c>
      <c r="D4099" s="24" t="s">
        <v>60</v>
      </c>
      <c r="E4099" s="20" t="str">
        <f ca="1">IF(AND(J4099&lt;&gt;"", O4099&lt;&gt;"", TODAY() &gt; O4099, N4099=""), "포스팅 지연",
IF(N4099&lt;&gt;"", "포스팅 완료",
IF(M4099=TRUE, "시술 완료",
IF(L4099=TRUE, "콘텐츠 가이드 전송",
IF(NOT(ISBLANK(J4099)), "예약 확정",
IF(I4099=TRUE, "구글폼 회신",
IF(H4099=TRUE, "구글폼 전송",
IF(G4099=TRUE, "거절",
IF(F4099=TRUE, "회신 수신",
"태핑 완료 회신대기")))))
))))</f>
        <v>태핑 완료 회신대기</v>
      </c>
      <c r="F4099" s="22" t="b">
        <v>0</v>
      </c>
      <c r="G4099" s="22" t="b">
        <v>0</v>
      </c>
      <c r="H4099" s="22" t="b">
        <v>0</v>
      </c>
      <c r="I4099" s="22" t="b">
        <f>IF(COUNTIF([1]!Form_Responses1[[#All],[Instagram account
(ex. idenel_official - Do not put "@")]], LOWER(A4099)) &gt; 0, TRUE, FALSE)</f>
        <v>0</v>
      </c>
      <c r="J4099" s="23"/>
      <c r="K4099" s="20"/>
      <c r="L4099" s="22" t="b">
        <v>0</v>
      </c>
      <c r="M4099" s="22" t="b">
        <v>0</v>
      </c>
      <c r="N4099" s="20"/>
      <c r="O4099" s="21" t="str">
        <f>IF(ISBLANK(Table1[[#This Row],[예약일(확정)]]),"",Table1[[#This Row],[예약일(확정)]]+7)</f>
        <v/>
      </c>
      <c r="P4099" s="20"/>
      <c r="Q4099" s="20"/>
      <c r="R4099" s="20"/>
      <c r="S4099" s="20"/>
      <c r="T4099" s="20"/>
      <c r="U4099" s="19"/>
    </row>
    <row r="4100" spans="1:21" ht="17">
      <c r="A4100" s="18" t="s">
        <v>106</v>
      </c>
      <c r="B4100" s="17" t="str">
        <f>"https://www.instagram.com/"&amp;A4100</f>
        <v>https://www.instagram.com/jel_xxa</v>
      </c>
      <c r="C4100" s="16">
        <v>45910</v>
      </c>
      <c r="D4100" s="15" t="s">
        <v>60</v>
      </c>
      <c r="E4100" s="11" t="str">
        <f ca="1">IF(AND(J4100&lt;&gt;"", O4100&lt;&gt;"", TODAY() &gt; O4100, N4100=""), "포스팅 지연",
IF(N4100&lt;&gt;"", "포스팅 완료",
IF(M4100=TRUE, "시술 완료",
IF(L4100=TRUE, "콘텐츠 가이드 전송",
IF(NOT(ISBLANK(J4100)), "예약 확정",
IF(I4100=TRUE, "구글폼 회신",
IF(H4100=TRUE, "구글폼 전송",
IF(G4100=TRUE, "거절",
IF(F4100=TRUE, "회신 수신",
"태핑 완료 회신대기")))))
))))</f>
        <v>태핑 완료 회신대기</v>
      </c>
      <c r="F4100" s="13" t="b">
        <v>0</v>
      </c>
      <c r="G4100" s="13" t="b">
        <v>0</v>
      </c>
      <c r="H4100" s="13" t="b">
        <v>0</v>
      </c>
      <c r="I4100" s="13" t="b">
        <f>IF(COUNTIF([1]!Form_Responses1[[#All],[Instagram account
(ex. idenel_official - Do not put "@")]], LOWER(A4100)) &gt; 0, TRUE, FALSE)</f>
        <v>0</v>
      </c>
      <c r="J4100" s="14"/>
      <c r="K4100" s="11"/>
      <c r="L4100" s="13" t="b">
        <v>0</v>
      </c>
      <c r="M4100" s="13" t="b">
        <v>0</v>
      </c>
      <c r="N4100" s="11"/>
      <c r="O4100" s="12" t="str">
        <f>IF(ISBLANK(Table1[[#This Row],[예약일(확정)]]),"",Table1[[#This Row],[예약일(확정)]]+7)</f>
        <v/>
      </c>
      <c r="P4100" s="11"/>
      <c r="Q4100" s="11"/>
      <c r="R4100" s="11"/>
      <c r="S4100" s="11"/>
      <c r="T4100" s="11"/>
      <c r="U4100" s="10"/>
    </row>
    <row r="4101" spans="1:21" ht="17">
      <c r="A4101" s="27" t="s">
        <v>105</v>
      </c>
      <c r="B4101" s="26" t="str">
        <f>"https://www.instagram.com/"&amp;A4101</f>
        <v>https://www.instagram.com/shwetaesthetic</v>
      </c>
      <c r="C4101" s="25">
        <v>45910</v>
      </c>
      <c r="D4101" s="24" t="s">
        <v>60</v>
      </c>
      <c r="E4101" s="20" t="str">
        <f ca="1">IF(AND(J4101&lt;&gt;"", O4101&lt;&gt;"", TODAY() &gt; O4101, N4101=""), "포스팅 지연",
IF(N4101&lt;&gt;"", "포스팅 완료",
IF(M4101=TRUE, "시술 완료",
IF(L4101=TRUE, "콘텐츠 가이드 전송",
IF(NOT(ISBLANK(J4101)), "예약 확정",
IF(I4101=TRUE, "구글폼 회신",
IF(H4101=TRUE, "구글폼 전송",
IF(G4101=TRUE, "거절",
IF(F4101=TRUE, "회신 수신",
"태핑 완료 회신대기")))))
))))</f>
        <v>태핑 완료 회신대기</v>
      </c>
      <c r="F4101" s="22" t="b">
        <v>0</v>
      </c>
      <c r="G4101" s="22" t="b">
        <v>0</v>
      </c>
      <c r="H4101" s="22" t="b">
        <v>0</v>
      </c>
      <c r="I4101" s="22" t="b">
        <f>IF(COUNTIF([1]!Form_Responses1[[#All],[Instagram account
(ex. idenel_official - Do not put "@")]], LOWER(A4101)) &gt; 0, TRUE, FALSE)</f>
        <v>0</v>
      </c>
      <c r="J4101" s="23"/>
      <c r="K4101" s="20"/>
      <c r="L4101" s="22" t="b">
        <v>0</v>
      </c>
      <c r="M4101" s="22" t="b">
        <v>0</v>
      </c>
      <c r="N4101" s="20"/>
      <c r="O4101" s="21" t="str">
        <f>IF(ISBLANK(Table1[[#This Row],[예약일(확정)]]),"",Table1[[#This Row],[예약일(확정)]]+7)</f>
        <v/>
      </c>
      <c r="P4101" s="20"/>
      <c r="Q4101" s="20"/>
      <c r="R4101" s="20"/>
      <c r="S4101" s="20"/>
      <c r="T4101" s="20"/>
      <c r="U4101" s="19"/>
    </row>
    <row r="4102" spans="1:21" ht="17">
      <c r="A4102" s="18" t="s">
        <v>104</v>
      </c>
      <c r="B4102" s="17" t="str">
        <f>"https://www.instagram.com/"&amp;A4102</f>
        <v>https://www.instagram.com/sseoul.sam</v>
      </c>
      <c r="C4102" s="16">
        <v>45910</v>
      </c>
      <c r="D4102" s="15" t="s">
        <v>60</v>
      </c>
      <c r="E4102" s="11" t="str">
        <f ca="1">IF(AND(J4102&lt;&gt;"", O4102&lt;&gt;"", TODAY() &gt; O4102, N4102=""), "포스팅 지연",
IF(N4102&lt;&gt;"", "포스팅 완료",
IF(M4102=TRUE, "시술 완료",
IF(L4102=TRUE, "콘텐츠 가이드 전송",
IF(NOT(ISBLANK(J4102)), "예약 확정",
IF(I4102=TRUE, "구글폼 회신",
IF(H4102=TRUE, "구글폼 전송",
IF(G4102=TRUE, "거절",
IF(F4102=TRUE, "회신 수신",
"태핑 완료 회신대기")))))
))))</f>
        <v>태핑 완료 회신대기</v>
      </c>
      <c r="F4102" s="13" t="b">
        <v>0</v>
      </c>
      <c r="G4102" s="13" t="b">
        <v>0</v>
      </c>
      <c r="H4102" s="13" t="b">
        <v>0</v>
      </c>
      <c r="I4102" s="13" t="b">
        <f>IF(COUNTIF([1]!Form_Responses1[[#All],[Instagram account
(ex. idenel_official - Do not put "@")]], LOWER(A4102)) &gt; 0, TRUE, FALSE)</f>
        <v>0</v>
      </c>
      <c r="J4102" s="14"/>
      <c r="K4102" s="11"/>
      <c r="L4102" s="13" t="b">
        <v>0</v>
      </c>
      <c r="M4102" s="13" t="b">
        <v>0</v>
      </c>
      <c r="N4102" s="11"/>
      <c r="O4102" s="12" t="str">
        <f>IF(ISBLANK(Table1[[#This Row],[예약일(확정)]]),"",Table1[[#This Row],[예약일(확정)]]+7)</f>
        <v/>
      </c>
      <c r="P4102" s="11"/>
      <c r="Q4102" s="11"/>
      <c r="R4102" s="11"/>
      <c r="S4102" s="11"/>
      <c r="T4102" s="11"/>
      <c r="U4102" s="10"/>
    </row>
    <row r="4103" spans="1:21" ht="17">
      <c r="A4103" s="27" t="s">
        <v>103</v>
      </c>
      <c r="B4103" s="26" t="str">
        <f>"https://www.instagram.com/"&amp;A4103</f>
        <v>https://www.instagram.com/sugafairy7</v>
      </c>
      <c r="C4103" s="25">
        <v>45910</v>
      </c>
      <c r="D4103" s="24" t="s">
        <v>60</v>
      </c>
      <c r="E4103" s="20" t="str">
        <f ca="1">IF(AND(J4103&lt;&gt;"", O4103&lt;&gt;"", TODAY() &gt; O4103, N4103=""), "포스팅 지연",
IF(N4103&lt;&gt;"", "포스팅 완료",
IF(M4103=TRUE, "시술 완료",
IF(L4103=TRUE, "콘텐츠 가이드 전송",
IF(NOT(ISBLANK(J4103)), "예약 확정",
IF(I4103=TRUE, "구글폼 회신",
IF(H4103=TRUE, "구글폼 전송",
IF(G4103=TRUE, "거절",
IF(F4103=TRUE, "회신 수신",
"태핑 완료 회신대기")))))
))))</f>
        <v>태핑 완료 회신대기</v>
      </c>
      <c r="F4103" s="22" t="b">
        <v>0</v>
      </c>
      <c r="G4103" s="22" t="b">
        <v>0</v>
      </c>
      <c r="H4103" s="22" t="b">
        <v>0</v>
      </c>
      <c r="I4103" s="22" t="b">
        <f>IF(COUNTIF([1]!Form_Responses1[[#All],[Instagram account
(ex. idenel_official - Do not put "@")]], LOWER(A4103)) &gt; 0, TRUE, FALSE)</f>
        <v>0</v>
      </c>
      <c r="J4103" s="23"/>
      <c r="K4103" s="20"/>
      <c r="L4103" s="22" t="b">
        <v>0</v>
      </c>
      <c r="M4103" s="22" t="b">
        <v>0</v>
      </c>
      <c r="N4103" s="20"/>
      <c r="O4103" s="21" t="str">
        <f>IF(ISBLANK(Table1[[#This Row],[예약일(확정)]]),"",Table1[[#This Row],[예약일(확정)]]+7)</f>
        <v/>
      </c>
      <c r="P4103" s="20"/>
      <c r="Q4103" s="20"/>
      <c r="R4103" s="20"/>
      <c r="S4103" s="20"/>
      <c r="T4103" s="20"/>
      <c r="U4103" s="19"/>
    </row>
    <row r="4104" spans="1:21" ht="17">
      <c r="A4104" s="18" t="s">
        <v>102</v>
      </c>
      <c r="B4104" s="17" t="str">
        <f>"https://www.instagram.com/"&amp;A4104</f>
        <v>https://www.instagram.com/sabiithefirst</v>
      </c>
      <c r="C4104" s="16">
        <v>45910</v>
      </c>
      <c r="D4104" s="15" t="s">
        <v>60</v>
      </c>
      <c r="E4104" s="11" t="str">
        <f ca="1">IF(AND(J4104&lt;&gt;"", O4104&lt;&gt;"", TODAY() &gt; O4104, N4104=""), "포스팅 지연",
IF(N4104&lt;&gt;"", "포스팅 완료",
IF(M4104=TRUE, "시술 완료",
IF(L4104=TRUE, "콘텐츠 가이드 전송",
IF(NOT(ISBLANK(J4104)), "예약 확정",
IF(I4104=TRUE, "구글폼 회신",
IF(H4104=TRUE, "구글폼 전송",
IF(G4104=TRUE, "거절",
IF(F4104=TRUE, "회신 수신",
"태핑 완료 회신대기")))))
))))</f>
        <v>태핑 완료 회신대기</v>
      </c>
      <c r="F4104" s="13" t="b">
        <v>0</v>
      </c>
      <c r="G4104" s="13" t="b">
        <v>0</v>
      </c>
      <c r="H4104" s="13" t="b">
        <v>0</v>
      </c>
      <c r="I4104" s="13" t="b">
        <f>IF(COUNTIF([1]!Form_Responses1[[#All],[Instagram account
(ex. idenel_official - Do not put "@")]], LOWER(A4104)) &gt; 0, TRUE, FALSE)</f>
        <v>0</v>
      </c>
      <c r="J4104" s="14"/>
      <c r="K4104" s="11"/>
      <c r="L4104" s="13" t="b">
        <v>0</v>
      </c>
      <c r="M4104" s="13" t="b">
        <v>0</v>
      </c>
      <c r="N4104" s="11"/>
      <c r="O4104" s="12" t="str">
        <f>IF(ISBLANK(Table1[[#This Row],[예약일(확정)]]),"",Table1[[#This Row],[예약일(확정)]]+7)</f>
        <v/>
      </c>
      <c r="P4104" s="11"/>
      <c r="Q4104" s="11"/>
      <c r="R4104" s="11"/>
      <c r="S4104" s="11"/>
      <c r="T4104" s="11"/>
      <c r="U4104" s="10"/>
    </row>
    <row r="4105" spans="1:21" ht="17">
      <c r="A4105" s="27" t="s">
        <v>101</v>
      </c>
      <c r="B4105" s="26" t="str">
        <f>"https://www.instagram.com/"&amp;A4105</f>
        <v>https://www.instagram.com/berly118</v>
      </c>
      <c r="C4105" s="25">
        <v>45910</v>
      </c>
      <c r="D4105" s="24" t="s">
        <v>60</v>
      </c>
      <c r="E4105" s="20" t="str">
        <f ca="1">IF(AND(J4105&lt;&gt;"", O4105&lt;&gt;"", TODAY() &gt; O4105, N4105=""), "포스팅 지연",
IF(N4105&lt;&gt;"", "포스팅 완료",
IF(M4105=TRUE, "시술 완료",
IF(L4105=TRUE, "콘텐츠 가이드 전송",
IF(NOT(ISBLANK(J4105)), "예약 확정",
IF(I4105=TRUE, "구글폼 회신",
IF(H4105=TRUE, "구글폼 전송",
IF(G4105=TRUE, "거절",
IF(F4105=TRUE, "회신 수신",
"태핑 완료 회신대기")))))
))))</f>
        <v>태핑 완료 회신대기</v>
      </c>
      <c r="F4105" s="22" t="b">
        <v>0</v>
      </c>
      <c r="G4105" s="22" t="b">
        <v>0</v>
      </c>
      <c r="H4105" s="22" t="b">
        <v>0</v>
      </c>
      <c r="I4105" s="22" t="b">
        <f>IF(COUNTIF([1]!Form_Responses1[[#All],[Instagram account
(ex. idenel_official - Do not put "@")]], LOWER(A4105)) &gt; 0, TRUE, FALSE)</f>
        <v>0</v>
      </c>
      <c r="J4105" s="23"/>
      <c r="K4105" s="20"/>
      <c r="L4105" s="22" t="b">
        <v>0</v>
      </c>
      <c r="M4105" s="22" t="b">
        <v>0</v>
      </c>
      <c r="N4105" s="20"/>
      <c r="O4105" s="21" t="str">
        <f>IF(ISBLANK(Table1[[#This Row],[예약일(확정)]]),"",Table1[[#This Row],[예약일(확정)]]+7)</f>
        <v/>
      </c>
      <c r="P4105" s="20"/>
      <c r="Q4105" s="20"/>
      <c r="R4105" s="20"/>
      <c r="S4105" s="20"/>
      <c r="T4105" s="20"/>
      <c r="U4105" s="19"/>
    </row>
    <row r="4106" spans="1:21" ht="17">
      <c r="A4106" s="18" t="s">
        <v>100</v>
      </c>
      <c r="B4106" s="17" t="str">
        <f>"https://www.instagram.com/"&amp;A4106</f>
        <v>https://www.instagram.com/kaylinnie_</v>
      </c>
      <c r="C4106" s="16">
        <v>45910</v>
      </c>
      <c r="D4106" s="15" t="s">
        <v>60</v>
      </c>
      <c r="E4106" s="11" t="str">
        <f ca="1">IF(AND(J4106&lt;&gt;"", O4106&lt;&gt;"", TODAY() &gt; O4106, N4106=""), "포스팅 지연",
IF(N4106&lt;&gt;"", "포스팅 완료",
IF(M4106=TRUE, "시술 완료",
IF(L4106=TRUE, "콘텐츠 가이드 전송",
IF(NOT(ISBLANK(J4106)), "예약 확정",
IF(I4106=TRUE, "구글폼 회신",
IF(H4106=TRUE, "구글폼 전송",
IF(G4106=TRUE, "거절",
IF(F4106=TRUE, "회신 수신",
"태핑 완료 회신대기")))))
))))</f>
        <v>태핑 완료 회신대기</v>
      </c>
      <c r="F4106" s="13" t="b">
        <v>0</v>
      </c>
      <c r="G4106" s="13" t="b">
        <v>0</v>
      </c>
      <c r="H4106" s="13" t="b">
        <v>0</v>
      </c>
      <c r="I4106" s="13" t="b">
        <f>IF(COUNTIF([1]!Form_Responses1[[#All],[Instagram account
(ex. idenel_official - Do not put "@")]], LOWER(A4106)) &gt; 0, TRUE, FALSE)</f>
        <v>0</v>
      </c>
      <c r="J4106" s="14"/>
      <c r="K4106" s="11"/>
      <c r="L4106" s="13" t="b">
        <v>0</v>
      </c>
      <c r="M4106" s="13" t="b">
        <v>0</v>
      </c>
      <c r="N4106" s="11"/>
      <c r="O4106" s="12" t="str">
        <f>IF(ISBLANK(Table1[[#This Row],[예약일(확정)]]),"",Table1[[#This Row],[예약일(확정)]]+7)</f>
        <v/>
      </c>
      <c r="P4106" s="11"/>
      <c r="Q4106" s="11"/>
      <c r="R4106" s="11"/>
      <c r="S4106" s="11"/>
      <c r="T4106" s="11"/>
      <c r="U4106" s="10"/>
    </row>
    <row r="4107" spans="1:21" ht="17">
      <c r="A4107" s="27" t="s">
        <v>99</v>
      </c>
      <c r="B4107" s="26" t="str">
        <f>"https://www.instagram.com/"&amp;A4107</f>
        <v>https://www.instagram.com/claraluvclare</v>
      </c>
      <c r="C4107" s="25">
        <v>45910</v>
      </c>
      <c r="D4107" s="24" t="s">
        <v>60</v>
      </c>
      <c r="E4107" s="20" t="str">
        <f ca="1">IF(AND(J4107&lt;&gt;"", O4107&lt;&gt;"", TODAY() &gt; O4107, N4107=""), "포스팅 지연",
IF(N4107&lt;&gt;"", "포스팅 완료",
IF(M4107=TRUE, "시술 완료",
IF(L4107=TRUE, "콘텐츠 가이드 전송",
IF(NOT(ISBLANK(J4107)), "예약 확정",
IF(I4107=TRUE, "구글폼 회신",
IF(H4107=TRUE, "구글폼 전송",
IF(G4107=TRUE, "거절",
IF(F4107=TRUE, "회신 수신",
"태핑 완료 회신대기")))))
))))</f>
        <v>태핑 완료 회신대기</v>
      </c>
      <c r="F4107" s="22" t="b">
        <v>0</v>
      </c>
      <c r="G4107" s="22" t="b">
        <v>0</v>
      </c>
      <c r="H4107" s="22" t="b">
        <v>0</v>
      </c>
      <c r="I4107" s="22" t="b">
        <f>IF(COUNTIF([1]!Form_Responses1[[#All],[Instagram account
(ex. idenel_official - Do not put "@")]], LOWER(A4107)) &gt; 0, TRUE, FALSE)</f>
        <v>0</v>
      </c>
      <c r="J4107" s="23"/>
      <c r="K4107" s="20"/>
      <c r="L4107" s="22" t="b">
        <v>0</v>
      </c>
      <c r="M4107" s="22" t="b">
        <v>0</v>
      </c>
      <c r="N4107" s="20"/>
      <c r="O4107" s="21" t="str">
        <f>IF(ISBLANK(Table1[[#This Row],[예약일(확정)]]),"",Table1[[#This Row],[예약일(확정)]]+7)</f>
        <v/>
      </c>
      <c r="P4107" s="20"/>
      <c r="Q4107" s="20"/>
      <c r="R4107" s="20"/>
      <c r="S4107" s="20"/>
      <c r="T4107" s="20"/>
      <c r="U4107" s="19"/>
    </row>
    <row r="4108" spans="1:21" ht="17">
      <c r="A4108" s="18" t="s">
        <v>98</v>
      </c>
      <c r="B4108" s="17" t="str">
        <f>"https://www.instagram.com/"&amp;A4108</f>
        <v>https://www.instagram.com/alexisdeocaris</v>
      </c>
      <c r="C4108" s="16">
        <v>45910</v>
      </c>
      <c r="D4108" s="15" t="s">
        <v>60</v>
      </c>
      <c r="E4108" s="11" t="str">
        <f ca="1">IF(AND(J4108&lt;&gt;"", O4108&lt;&gt;"", TODAY() &gt; O4108, N4108=""), "포스팅 지연",
IF(N4108&lt;&gt;"", "포스팅 완료",
IF(M4108=TRUE, "시술 완료",
IF(L4108=TRUE, "콘텐츠 가이드 전송",
IF(NOT(ISBLANK(J4108)), "예약 확정",
IF(I4108=TRUE, "구글폼 회신",
IF(H4108=TRUE, "구글폼 전송",
IF(G4108=TRUE, "거절",
IF(F4108=TRUE, "회신 수신",
"태핑 완료 회신대기")))))
))))</f>
        <v>태핑 완료 회신대기</v>
      </c>
      <c r="F4108" s="13" t="b">
        <v>0</v>
      </c>
      <c r="G4108" s="13" t="b">
        <v>0</v>
      </c>
      <c r="H4108" s="13" t="b">
        <v>0</v>
      </c>
      <c r="I4108" s="13" t="b">
        <f>IF(COUNTIF([1]!Form_Responses1[[#All],[Instagram account
(ex. idenel_official - Do not put "@")]], LOWER(A4108)) &gt; 0, TRUE, FALSE)</f>
        <v>0</v>
      </c>
      <c r="J4108" s="14"/>
      <c r="K4108" s="11"/>
      <c r="L4108" s="13" t="b">
        <v>0</v>
      </c>
      <c r="M4108" s="13" t="b">
        <v>0</v>
      </c>
      <c r="N4108" s="11"/>
      <c r="O4108" s="12" t="str">
        <f>IF(ISBLANK(Table1[[#This Row],[예약일(확정)]]),"",Table1[[#This Row],[예약일(확정)]]+7)</f>
        <v/>
      </c>
      <c r="P4108" s="11"/>
      <c r="Q4108" s="11"/>
      <c r="R4108" s="11"/>
      <c r="S4108" s="11"/>
      <c r="T4108" s="11"/>
      <c r="U4108" s="10"/>
    </row>
    <row r="4109" spans="1:21" ht="17">
      <c r="A4109" s="27" t="s">
        <v>97</v>
      </c>
      <c r="B4109" s="26" t="str">
        <f>"https://www.instagram.com/"&amp;A4109</f>
        <v>https://www.instagram.com/bakeyvakey</v>
      </c>
      <c r="C4109" s="25">
        <v>45910</v>
      </c>
      <c r="D4109" s="24" t="s">
        <v>60</v>
      </c>
      <c r="E4109" s="20" t="str">
        <f ca="1">IF(AND(J4109&lt;&gt;"", O4109&lt;&gt;"", TODAY() &gt; O4109, N4109=""), "포스팅 지연",
IF(N4109&lt;&gt;"", "포스팅 완료",
IF(M4109=TRUE, "시술 완료",
IF(L4109=TRUE, "콘텐츠 가이드 전송",
IF(NOT(ISBLANK(J4109)), "예약 확정",
IF(I4109=TRUE, "구글폼 회신",
IF(H4109=TRUE, "구글폼 전송",
IF(G4109=TRUE, "거절",
IF(F4109=TRUE, "회신 수신",
"태핑 완료 회신대기")))))
))))</f>
        <v>태핑 완료 회신대기</v>
      </c>
      <c r="F4109" s="22" t="b">
        <v>0</v>
      </c>
      <c r="G4109" s="22" t="b">
        <v>0</v>
      </c>
      <c r="H4109" s="22" t="b">
        <v>0</v>
      </c>
      <c r="I4109" s="22" t="b">
        <f>IF(COUNTIF([1]!Form_Responses1[[#All],[Instagram account
(ex. idenel_official - Do not put "@")]], LOWER(A4109)) &gt; 0, TRUE, FALSE)</f>
        <v>0</v>
      </c>
      <c r="J4109" s="23"/>
      <c r="K4109" s="20"/>
      <c r="L4109" s="22" t="b">
        <v>0</v>
      </c>
      <c r="M4109" s="22" t="b">
        <v>0</v>
      </c>
      <c r="N4109" s="20"/>
      <c r="O4109" s="21" t="str">
        <f>IF(ISBLANK(Table1[[#This Row],[예약일(확정)]]),"",Table1[[#This Row],[예약일(확정)]]+7)</f>
        <v/>
      </c>
      <c r="P4109" s="20"/>
      <c r="Q4109" s="20"/>
      <c r="R4109" s="20"/>
      <c r="S4109" s="20"/>
      <c r="T4109" s="20"/>
      <c r="U4109" s="19"/>
    </row>
    <row r="4110" spans="1:21" ht="17">
      <c r="A4110" s="18" t="s">
        <v>96</v>
      </c>
      <c r="B4110" s="17" t="str">
        <f>"https://www.instagram.com/"&amp;A4110</f>
        <v>https://www.instagram.com/valentinachangmua</v>
      </c>
      <c r="C4110" s="16">
        <v>45910</v>
      </c>
      <c r="D4110" s="15" t="s">
        <v>60</v>
      </c>
      <c r="E4110" s="11" t="str">
        <f ca="1">IF(AND(J4110&lt;&gt;"", O4110&lt;&gt;"", TODAY() &gt; O4110, N4110=""), "포스팅 지연",
IF(N4110&lt;&gt;"", "포스팅 완료",
IF(M4110=TRUE, "시술 완료",
IF(L4110=TRUE, "콘텐츠 가이드 전송",
IF(NOT(ISBLANK(J4110)), "예약 확정",
IF(I4110=TRUE, "구글폼 회신",
IF(H4110=TRUE, "구글폼 전송",
IF(G4110=TRUE, "거절",
IF(F4110=TRUE, "회신 수신",
"태핑 완료 회신대기")))))
))))</f>
        <v>태핑 완료 회신대기</v>
      </c>
      <c r="F4110" s="13" t="b">
        <v>0</v>
      </c>
      <c r="G4110" s="13" t="b">
        <v>0</v>
      </c>
      <c r="H4110" s="13" t="b">
        <v>0</v>
      </c>
      <c r="I4110" s="13" t="b">
        <f>IF(COUNTIF([1]!Form_Responses1[[#All],[Instagram account
(ex. idenel_official - Do not put "@")]], LOWER(A4110)) &gt; 0, TRUE, FALSE)</f>
        <v>0</v>
      </c>
      <c r="J4110" s="14"/>
      <c r="K4110" s="11"/>
      <c r="L4110" s="13" t="b">
        <v>0</v>
      </c>
      <c r="M4110" s="13" t="b">
        <v>0</v>
      </c>
      <c r="N4110" s="11"/>
      <c r="O4110" s="12" t="str">
        <f>IF(ISBLANK(Table1[[#This Row],[예약일(확정)]]),"",Table1[[#This Row],[예약일(확정)]]+7)</f>
        <v/>
      </c>
      <c r="P4110" s="11"/>
      <c r="Q4110" s="11"/>
      <c r="R4110" s="11"/>
      <c r="S4110" s="11"/>
      <c r="T4110" s="11"/>
      <c r="U4110" s="10"/>
    </row>
    <row r="4111" spans="1:21" ht="17">
      <c r="A4111" s="27" t="s">
        <v>95</v>
      </c>
      <c r="B4111" s="26" t="str">
        <f>"https://www.instagram.com/"&amp;A4111</f>
        <v>https://www.instagram.com/hussain_gilani_</v>
      </c>
      <c r="C4111" s="25">
        <v>45910</v>
      </c>
      <c r="D4111" s="24" t="s">
        <v>60</v>
      </c>
      <c r="E4111" s="20" t="str">
        <f ca="1">IF(AND(J4111&lt;&gt;"", O4111&lt;&gt;"", TODAY() &gt; O4111, N4111=""), "포스팅 지연",
IF(N4111&lt;&gt;"", "포스팅 완료",
IF(M4111=TRUE, "시술 완료",
IF(L4111=TRUE, "콘텐츠 가이드 전송",
IF(NOT(ISBLANK(J4111)), "예약 확정",
IF(I4111=TRUE, "구글폼 회신",
IF(H4111=TRUE, "구글폼 전송",
IF(G4111=TRUE, "거절",
IF(F4111=TRUE, "회신 수신",
"태핑 완료 회신대기")))))
))))</f>
        <v>태핑 완료 회신대기</v>
      </c>
      <c r="F4111" s="22" t="b">
        <v>0</v>
      </c>
      <c r="G4111" s="22" t="b">
        <v>0</v>
      </c>
      <c r="H4111" s="22" t="b">
        <v>0</v>
      </c>
      <c r="I4111" s="22" t="b">
        <f>IF(COUNTIF([1]!Form_Responses1[[#All],[Instagram account
(ex. idenel_official - Do not put "@")]], LOWER(A4111)) &gt; 0, TRUE, FALSE)</f>
        <v>0</v>
      </c>
      <c r="J4111" s="23"/>
      <c r="K4111" s="20"/>
      <c r="L4111" s="22" t="b">
        <v>0</v>
      </c>
      <c r="M4111" s="22" t="b">
        <v>0</v>
      </c>
      <c r="N4111" s="20"/>
      <c r="O4111" s="21" t="str">
        <f>IF(ISBLANK(Table1[[#This Row],[예약일(확정)]]),"",Table1[[#This Row],[예약일(확정)]]+7)</f>
        <v/>
      </c>
      <c r="P4111" s="20"/>
      <c r="Q4111" s="20"/>
      <c r="R4111" s="20"/>
      <c r="S4111" s="20"/>
      <c r="T4111" s="20"/>
      <c r="U4111" s="19"/>
    </row>
    <row r="4112" spans="1:21" ht="17">
      <c r="A4112" s="18" t="s">
        <v>94</v>
      </c>
      <c r="B4112" s="17" t="str">
        <f>"https://www.instagram.com/"&amp;A4112</f>
        <v>https://www.instagram.com/sensesinspired</v>
      </c>
      <c r="C4112" s="16">
        <v>45910</v>
      </c>
      <c r="D4112" s="15" t="s">
        <v>60</v>
      </c>
      <c r="E4112" s="11" t="str">
        <f ca="1">IF(AND(J4112&lt;&gt;"", O4112&lt;&gt;"", TODAY() &gt; O4112, N4112=""), "포스팅 지연",
IF(N4112&lt;&gt;"", "포스팅 완료",
IF(M4112=TRUE, "시술 완료",
IF(L4112=TRUE, "콘텐츠 가이드 전송",
IF(NOT(ISBLANK(J4112)), "예약 확정",
IF(I4112=TRUE, "구글폼 회신",
IF(H4112=TRUE, "구글폼 전송",
IF(G4112=TRUE, "거절",
IF(F4112=TRUE, "회신 수신",
"태핑 완료 회신대기")))))
))))</f>
        <v>태핑 완료 회신대기</v>
      </c>
      <c r="F4112" s="13" t="b">
        <v>0</v>
      </c>
      <c r="G4112" s="13" t="b">
        <v>0</v>
      </c>
      <c r="H4112" s="13" t="b">
        <v>0</v>
      </c>
      <c r="I4112" s="13" t="b">
        <f>IF(COUNTIF([1]!Form_Responses1[[#All],[Instagram account
(ex. idenel_official - Do not put "@")]], LOWER(A4112)) &gt; 0, TRUE, FALSE)</f>
        <v>0</v>
      </c>
      <c r="J4112" s="14"/>
      <c r="K4112" s="11"/>
      <c r="L4112" s="13" t="b">
        <v>0</v>
      </c>
      <c r="M4112" s="13" t="b">
        <v>0</v>
      </c>
      <c r="N4112" s="11"/>
      <c r="O4112" s="12" t="str">
        <f>IF(ISBLANK(Table1[[#This Row],[예약일(확정)]]),"",Table1[[#This Row],[예약일(확정)]]+7)</f>
        <v/>
      </c>
      <c r="P4112" s="11"/>
      <c r="Q4112" s="11"/>
      <c r="R4112" s="11"/>
      <c r="S4112" s="11"/>
      <c r="T4112" s="11"/>
      <c r="U4112" s="10"/>
    </row>
    <row r="4113" spans="1:21" ht="17">
      <c r="A4113" s="27" t="s">
        <v>93</v>
      </c>
      <c r="B4113" s="26" t="str">
        <f>"https://www.instagram.com/"&amp;A4113</f>
        <v>https://www.instagram.com/ginamhwang</v>
      </c>
      <c r="C4113" s="25">
        <v>45910</v>
      </c>
      <c r="D4113" s="24" t="s">
        <v>60</v>
      </c>
      <c r="E4113" s="20" t="str">
        <f ca="1">IF(AND(J4113&lt;&gt;"", O4113&lt;&gt;"", TODAY() &gt; O4113, N4113=""), "포스팅 지연",
IF(N4113&lt;&gt;"", "포스팅 완료",
IF(M4113=TRUE, "시술 완료",
IF(L4113=TRUE, "콘텐츠 가이드 전송",
IF(NOT(ISBLANK(J4113)), "예약 확정",
IF(I4113=TRUE, "구글폼 회신",
IF(H4113=TRUE, "구글폼 전송",
IF(G4113=TRUE, "거절",
IF(F4113=TRUE, "회신 수신",
"태핑 완료 회신대기")))))
))))</f>
        <v>태핑 완료 회신대기</v>
      </c>
      <c r="F4113" s="22" t="b">
        <v>0</v>
      </c>
      <c r="G4113" s="22" t="b">
        <v>0</v>
      </c>
      <c r="H4113" s="22" t="b">
        <v>0</v>
      </c>
      <c r="I4113" s="22" t="b">
        <f>IF(COUNTIF([1]!Form_Responses1[[#All],[Instagram account
(ex. idenel_official - Do not put "@")]], LOWER(A4113)) &gt; 0, TRUE, FALSE)</f>
        <v>0</v>
      </c>
      <c r="J4113" s="23"/>
      <c r="K4113" s="20"/>
      <c r="L4113" s="22" t="b">
        <v>0</v>
      </c>
      <c r="M4113" s="22" t="b">
        <v>0</v>
      </c>
      <c r="N4113" s="20"/>
      <c r="O4113" s="21" t="str">
        <f>IF(ISBLANK(Table1[[#This Row],[예약일(확정)]]),"",Table1[[#This Row],[예약일(확정)]]+7)</f>
        <v/>
      </c>
      <c r="P4113" s="20"/>
      <c r="Q4113" s="20"/>
      <c r="R4113" s="20"/>
      <c r="S4113" s="20"/>
      <c r="T4113" s="20"/>
      <c r="U4113" s="19"/>
    </row>
    <row r="4114" spans="1:21" ht="17">
      <c r="A4114" s="18" t="s">
        <v>92</v>
      </c>
      <c r="B4114" s="17" t="str">
        <f>"https://www.instagram.com/"&amp;A4114</f>
        <v>https://www.instagram.com/g.ella__</v>
      </c>
      <c r="C4114" s="16">
        <v>45910</v>
      </c>
      <c r="D4114" s="15" t="s">
        <v>60</v>
      </c>
      <c r="E4114" s="11" t="str">
        <f ca="1">IF(AND(J4114&lt;&gt;"", O4114&lt;&gt;"", TODAY() &gt; O4114, N4114=""), "포스팅 지연",
IF(N4114&lt;&gt;"", "포스팅 완료",
IF(M4114=TRUE, "시술 완료",
IF(L4114=TRUE, "콘텐츠 가이드 전송",
IF(NOT(ISBLANK(J4114)), "예약 확정",
IF(I4114=TRUE, "구글폼 회신",
IF(H4114=TRUE, "구글폼 전송",
IF(G4114=TRUE, "거절",
IF(F4114=TRUE, "회신 수신",
"태핑 완료 회신대기")))))
))))</f>
        <v>태핑 완료 회신대기</v>
      </c>
      <c r="F4114" s="13" t="b">
        <v>0</v>
      </c>
      <c r="G4114" s="13" t="b">
        <v>0</v>
      </c>
      <c r="H4114" s="13" t="b">
        <v>0</v>
      </c>
      <c r="I4114" s="13" t="b">
        <f>IF(COUNTIF([1]!Form_Responses1[[#All],[Instagram account
(ex. idenel_official - Do not put "@")]], LOWER(A4114)) &gt; 0, TRUE, FALSE)</f>
        <v>0</v>
      </c>
      <c r="J4114" s="14"/>
      <c r="K4114" s="11"/>
      <c r="L4114" s="13" t="b">
        <v>0</v>
      </c>
      <c r="M4114" s="13" t="b">
        <v>0</v>
      </c>
      <c r="N4114" s="11"/>
      <c r="O4114" s="12" t="str">
        <f>IF(ISBLANK(Table1[[#This Row],[예약일(확정)]]),"",Table1[[#This Row],[예약일(확정)]]+7)</f>
        <v/>
      </c>
      <c r="P4114" s="11"/>
      <c r="Q4114" s="11"/>
      <c r="R4114" s="11"/>
      <c r="S4114" s="11"/>
      <c r="T4114" s="11"/>
      <c r="U4114" s="10"/>
    </row>
    <row r="4115" spans="1:21" ht="17">
      <c r="A4115" s="27" t="s">
        <v>91</v>
      </c>
      <c r="B4115" s="26" t="str">
        <f>"https://www.instagram.com/"&amp;A4115</f>
        <v>https://www.instagram.com/hannahclayohfe</v>
      </c>
      <c r="C4115" s="25">
        <v>45910</v>
      </c>
      <c r="D4115" s="24" t="s">
        <v>60</v>
      </c>
      <c r="E4115" s="20" t="str">
        <f ca="1">IF(AND(J4115&lt;&gt;"", O4115&lt;&gt;"", TODAY() &gt; O4115, N4115=""), "포스팅 지연",
IF(N4115&lt;&gt;"", "포스팅 완료",
IF(M4115=TRUE, "시술 완료",
IF(L4115=TRUE, "콘텐츠 가이드 전송",
IF(NOT(ISBLANK(J4115)), "예약 확정",
IF(I4115=TRUE, "구글폼 회신",
IF(H4115=TRUE, "구글폼 전송",
IF(G4115=TRUE, "거절",
IF(F4115=TRUE, "회신 수신",
"태핑 완료 회신대기")))))
))))</f>
        <v>태핑 완료 회신대기</v>
      </c>
      <c r="F4115" s="22" t="b">
        <v>0</v>
      </c>
      <c r="G4115" s="22" t="b">
        <v>0</v>
      </c>
      <c r="H4115" s="22" t="b">
        <v>0</v>
      </c>
      <c r="I4115" s="22" t="b">
        <f>IF(COUNTIF([1]!Form_Responses1[[#All],[Instagram account
(ex. idenel_official - Do not put "@")]], LOWER(A4115)) &gt; 0, TRUE, FALSE)</f>
        <v>0</v>
      </c>
      <c r="J4115" s="23"/>
      <c r="K4115" s="20"/>
      <c r="L4115" s="22" t="b">
        <v>0</v>
      </c>
      <c r="M4115" s="22" t="b">
        <v>0</v>
      </c>
      <c r="N4115" s="20"/>
      <c r="O4115" s="21" t="str">
        <f>IF(ISBLANK(Table1[[#This Row],[예약일(확정)]]),"",Table1[[#This Row],[예약일(확정)]]+7)</f>
        <v/>
      </c>
      <c r="P4115" s="20"/>
      <c r="Q4115" s="20"/>
      <c r="R4115" s="20"/>
      <c r="S4115" s="20"/>
      <c r="T4115" s="20"/>
      <c r="U4115" s="19"/>
    </row>
    <row r="4116" spans="1:21" ht="17">
      <c r="A4116" s="18" t="s">
        <v>90</v>
      </c>
      <c r="B4116" s="17" t="str">
        <f>"https://www.instagram.com/"&amp;A4116</f>
        <v>https://www.instagram.com/thesoulofseoulblog</v>
      </c>
      <c r="C4116" s="16">
        <v>45910</v>
      </c>
      <c r="D4116" s="15" t="s">
        <v>60</v>
      </c>
      <c r="E4116" s="11" t="str">
        <f ca="1">IF(AND(J4116&lt;&gt;"", O4116&lt;&gt;"", TODAY() &gt; O4116, N4116=""), "포스팅 지연",
IF(N4116&lt;&gt;"", "포스팅 완료",
IF(M4116=TRUE, "시술 완료",
IF(L4116=TRUE, "콘텐츠 가이드 전송",
IF(NOT(ISBLANK(J4116)), "예약 확정",
IF(I4116=TRUE, "구글폼 회신",
IF(H4116=TRUE, "구글폼 전송",
IF(G4116=TRUE, "거절",
IF(F4116=TRUE, "회신 수신",
"태핑 완료 회신대기")))))
))))</f>
        <v>태핑 완료 회신대기</v>
      </c>
      <c r="F4116" s="13" t="b">
        <v>0</v>
      </c>
      <c r="G4116" s="13" t="b">
        <v>0</v>
      </c>
      <c r="H4116" s="13" t="b">
        <v>0</v>
      </c>
      <c r="I4116" s="13" t="b">
        <f>IF(COUNTIF([1]!Form_Responses1[[#All],[Instagram account
(ex. idenel_official - Do not put "@")]], LOWER(A4116)) &gt; 0, TRUE, FALSE)</f>
        <v>0</v>
      </c>
      <c r="J4116" s="14"/>
      <c r="K4116" s="11"/>
      <c r="L4116" s="13" t="b">
        <v>0</v>
      </c>
      <c r="M4116" s="13" t="b">
        <v>0</v>
      </c>
      <c r="N4116" s="11"/>
      <c r="O4116" s="12" t="str">
        <f>IF(ISBLANK(Table1[[#This Row],[예약일(확정)]]),"",Table1[[#This Row],[예약일(확정)]]+7)</f>
        <v/>
      </c>
      <c r="P4116" s="11"/>
      <c r="Q4116" s="11"/>
      <c r="R4116" s="11"/>
      <c r="S4116" s="11"/>
      <c r="T4116" s="11"/>
      <c r="U4116" s="10"/>
    </row>
    <row r="4117" spans="1:21" ht="17">
      <c r="A4117" s="27" t="s">
        <v>89</v>
      </c>
      <c r="B4117" s="26" t="str">
        <f>"https://www.instagram.com/"&amp;A4117</f>
        <v>https://www.instagram.com/maxinesanz</v>
      </c>
      <c r="C4117" s="25">
        <v>45910</v>
      </c>
      <c r="D4117" s="24" t="s">
        <v>60</v>
      </c>
      <c r="E4117" s="20" t="str">
        <f ca="1">IF(AND(J4117&lt;&gt;"", O4117&lt;&gt;"", TODAY() &gt; O4117, N4117=""), "포스팅 지연",
IF(N4117&lt;&gt;"", "포스팅 완료",
IF(M4117=TRUE, "시술 완료",
IF(L4117=TRUE, "콘텐츠 가이드 전송",
IF(NOT(ISBLANK(J4117)), "예약 확정",
IF(I4117=TRUE, "구글폼 회신",
IF(H4117=TRUE, "구글폼 전송",
IF(G4117=TRUE, "거절",
IF(F4117=TRUE, "회신 수신",
"태핑 완료 회신대기")))))
))))</f>
        <v>태핑 완료 회신대기</v>
      </c>
      <c r="F4117" s="22" t="b">
        <v>0</v>
      </c>
      <c r="G4117" s="22" t="b">
        <v>0</v>
      </c>
      <c r="H4117" s="22" t="b">
        <v>0</v>
      </c>
      <c r="I4117" s="22" t="b">
        <f>IF(COUNTIF([1]!Form_Responses1[[#All],[Instagram account
(ex. idenel_official - Do not put "@")]], LOWER(A4117)) &gt; 0, TRUE, FALSE)</f>
        <v>0</v>
      </c>
      <c r="J4117" s="23"/>
      <c r="K4117" s="20"/>
      <c r="L4117" s="22" t="b">
        <v>0</v>
      </c>
      <c r="M4117" s="22" t="b">
        <v>0</v>
      </c>
      <c r="N4117" s="20"/>
      <c r="O4117" s="21" t="str">
        <f>IF(ISBLANK(Table1[[#This Row],[예약일(확정)]]),"",Table1[[#This Row],[예약일(확정)]]+7)</f>
        <v/>
      </c>
      <c r="P4117" s="20"/>
      <c r="Q4117" s="20"/>
      <c r="R4117" s="20"/>
      <c r="S4117" s="20"/>
      <c r="T4117" s="20"/>
      <c r="U4117" s="19"/>
    </row>
    <row r="4118" spans="1:21" ht="17">
      <c r="A4118" s="18" t="s">
        <v>88</v>
      </c>
      <c r="B4118" s="17" t="str">
        <f>"https://www.instagram.com/"&amp;A4118</f>
        <v>https://www.instagram.com/b_adventures1</v>
      </c>
      <c r="C4118" s="16">
        <v>45910</v>
      </c>
      <c r="D4118" s="15" t="s">
        <v>60</v>
      </c>
      <c r="E4118" s="11" t="str">
        <f ca="1">IF(AND(J4118&lt;&gt;"", O4118&lt;&gt;"", TODAY() &gt; O4118, N4118=""), "포스팅 지연",
IF(N4118&lt;&gt;"", "포스팅 완료",
IF(M4118=TRUE, "시술 완료",
IF(L4118=TRUE, "콘텐츠 가이드 전송",
IF(NOT(ISBLANK(J4118)), "예약 확정",
IF(I4118=TRUE, "구글폼 회신",
IF(H4118=TRUE, "구글폼 전송",
IF(G4118=TRUE, "거절",
IF(F4118=TRUE, "회신 수신",
"태핑 완료 회신대기")))))
))))</f>
        <v>태핑 완료 회신대기</v>
      </c>
      <c r="F4118" s="13" t="b">
        <v>0</v>
      </c>
      <c r="G4118" s="13" t="b">
        <v>0</v>
      </c>
      <c r="H4118" s="13" t="b">
        <v>0</v>
      </c>
      <c r="I4118" s="13" t="b">
        <f>IF(COUNTIF([1]!Form_Responses1[[#All],[Instagram account
(ex. idenel_official - Do not put "@")]], LOWER(A4118)) &gt; 0, TRUE, FALSE)</f>
        <v>0</v>
      </c>
      <c r="J4118" s="14"/>
      <c r="K4118" s="11"/>
      <c r="L4118" s="13" t="b">
        <v>0</v>
      </c>
      <c r="M4118" s="13" t="b">
        <v>0</v>
      </c>
      <c r="N4118" s="11"/>
      <c r="O4118" s="12" t="str">
        <f>IF(ISBLANK(Table1[[#This Row],[예약일(확정)]]),"",Table1[[#This Row],[예약일(확정)]]+7)</f>
        <v/>
      </c>
      <c r="P4118" s="11"/>
      <c r="Q4118" s="11"/>
      <c r="R4118" s="11"/>
      <c r="S4118" s="11"/>
      <c r="T4118" s="11"/>
      <c r="U4118" s="10"/>
    </row>
    <row r="4119" spans="1:21" ht="17">
      <c r="A4119" s="27" t="s">
        <v>87</v>
      </c>
      <c r="B4119" s="26" t="str">
        <f>"https://www.instagram.com/"&amp;A4119</f>
        <v>https://www.instagram.com/petracandy</v>
      </c>
      <c r="C4119" s="25">
        <v>45910</v>
      </c>
      <c r="D4119" s="24" t="s">
        <v>60</v>
      </c>
      <c r="E4119" s="20" t="str">
        <f ca="1">IF(AND(J4119&lt;&gt;"", O4119&lt;&gt;"", TODAY() &gt; O4119, N4119=""), "포스팅 지연",
IF(N4119&lt;&gt;"", "포스팅 완료",
IF(M4119=TRUE, "시술 완료",
IF(L4119=TRUE, "콘텐츠 가이드 전송",
IF(NOT(ISBLANK(J4119)), "예약 확정",
IF(I4119=TRUE, "구글폼 회신",
IF(H4119=TRUE, "구글폼 전송",
IF(G4119=TRUE, "거절",
IF(F4119=TRUE, "회신 수신",
"태핑 완료 회신대기")))))
))))</f>
        <v>태핑 완료 회신대기</v>
      </c>
      <c r="F4119" s="22" t="b">
        <v>0</v>
      </c>
      <c r="G4119" s="22" t="b">
        <v>0</v>
      </c>
      <c r="H4119" s="22" t="b">
        <v>0</v>
      </c>
      <c r="I4119" s="22" t="b">
        <f>IF(COUNTIF([1]!Form_Responses1[[#All],[Instagram account
(ex. idenel_official - Do not put "@")]], LOWER(A4119)) &gt; 0, TRUE, FALSE)</f>
        <v>0</v>
      </c>
      <c r="J4119" s="23"/>
      <c r="K4119" s="20"/>
      <c r="L4119" s="22" t="b">
        <v>0</v>
      </c>
      <c r="M4119" s="22" t="b">
        <v>0</v>
      </c>
      <c r="N4119" s="20"/>
      <c r="O4119" s="21" t="str">
        <f>IF(ISBLANK(Table1[[#This Row],[예약일(확정)]]),"",Table1[[#This Row],[예약일(확정)]]+7)</f>
        <v/>
      </c>
      <c r="P4119" s="20"/>
      <c r="Q4119" s="20"/>
      <c r="R4119" s="20"/>
      <c r="S4119" s="20"/>
      <c r="T4119" s="20"/>
      <c r="U4119" s="19"/>
    </row>
    <row r="4120" spans="1:21" ht="17">
      <c r="A4120" s="18" t="s">
        <v>86</v>
      </c>
      <c r="B4120" s="17" t="str">
        <f>"https://www.instagram.com/"&amp;A4120</f>
        <v>https://www.instagram.com/miss____backpacker</v>
      </c>
      <c r="C4120" s="16">
        <v>45910</v>
      </c>
      <c r="D4120" s="15" t="s">
        <v>60</v>
      </c>
      <c r="E4120" s="11" t="str">
        <f ca="1">IF(AND(J4120&lt;&gt;"", O4120&lt;&gt;"", TODAY() &gt; O4120, N4120=""), "포스팅 지연",
IF(N4120&lt;&gt;"", "포스팅 완료",
IF(M4120=TRUE, "시술 완료",
IF(L4120=TRUE, "콘텐츠 가이드 전송",
IF(NOT(ISBLANK(J4120)), "예약 확정",
IF(I4120=TRUE, "구글폼 회신",
IF(H4120=TRUE, "구글폼 전송",
IF(G4120=TRUE, "거절",
IF(F4120=TRUE, "회신 수신",
"태핑 완료 회신대기")))))
))))</f>
        <v>태핑 완료 회신대기</v>
      </c>
      <c r="F4120" s="13" t="b">
        <v>0</v>
      </c>
      <c r="G4120" s="13" t="b">
        <v>0</v>
      </c>
      <c r="H4120" s="13" t="b">
        <v>0</v>
      </c>
      <c r="I4120" s="13" t="b">
        <f>IF(COUNTIF([1]!Form_Responses1[[#All],[Instagram account
(ex. idenel_official - Do not put "@")]], LOWER(A4120)) &gt; 0, TRUE, FALSE)</f>
        <v>0</v>
      </c>
      <c r="J4120" s="14"/>
      <c r="K4120" s="11"/>
      <c r="L4120" s="13" t="b">
        <v>0</v>
      </c>
      <c r="M4120" s="13" t="b">
        <v>0</v>
      </c>
      <c r="N4120" s="11"/>
      <c r="O4120" s="12" t="str">
        <f>IF(ISBLANK(Table1[[#This Row],[예약일(확정)]]),"",Table1[[#This Row],[예약일(확정)]]+7)</f>
        <v/>
      </c>
      <c r="P4120" s="11"/>
      <c r="Q4120" s="11"/>
      <c r="R4120" s="11"/>
      <c r="S4120" s="11"/>
      <c r="T4120" s="11"/>
      <c r="U4120" s="10"/>
    </row>
    <row r="4121" spans="1:21" ht="17">
      <c r="A4121" s="27" t="s">
        <v>85</v>
      </c>
      <c r="B4121" s="26" t="str">
        <f>"https://www.instagram.com/"&amp;A4121</f>
        <v>https://www.instagram.com/chrisbg</v>
      </c>
      <c r="C4121" s="25">
        <v>45910</v>
      </c>
      <c r="D4121" s="24" t="s">
        <v>60</v>
      </c>
      <c r="E4121" s="20" t="str">
        <f ca="1">IF(AND(J4121&lt;&gt;"", O4121&lt;&gt;"", TODAY() &gt; O4121, N4121=""), "포스팅 지연",
IF(N4121&lt;&gt;"", "포스팅 완료",
IF(M4121=TRUE, "시술 완료",
IF(L4121=TRUE, "콘텐츠 가이드 전송",
IF(NOT(ISBLANK(J4121)), "예약 확정",
IF(I4121=TRUE, "구글폼 회신",
IF(H4121=TRUE, "구글폼 전송",
IF(G4121=TRUE, "거절",
IF(F4121=TRUE, "회신 수신",
"태핑 완료 회신대기")))))
))))</f>
        <v>태핑 완료 회신대기</v>
      </c>
      <c r="F4121" s="22" t="b">
        <v>0</v>
      </c>
      <c r="G4121" s="22" t="b">
        <v>0</v>
      </c>
      <c r="H4121" s="22" t="b">
        <v>0</v>
      </c>
      <c r="I4121" s="22" t="b">
        <f>IF(COUNTIF([1]!Form_Responses1[[#All],[Instagram account
(ex. idenel_official - Do not put "@")]], LOWER(A4121)) &gt; 0, TRUE, FALSE)</f>
        <v>0</v>
      </c>
      <c r="J4121" s="23"/>
      <c r="K4121" s="20"/>
      <c r="L4121" s="22" t="b">
        <v>0</v>
      </c>
      <c r="M4121" s="22" t="b">
        <v>0</v>
      </c>
      <c r="N4121" s="20"/>
      <c r="O4121" s="21" t="str">
        <f>IF(ISBLANK(Table1[[#This Row],[예약일(확정)]]),"",Table1[[#This Row],[예약일(확정)]]+7)</f>
        <v/>
      </c>
      <c r="P4121" s="20"/>
      <c r="Q4121" s="20"/>
      <c r="R4121" s="20"/>
      <c r="S4121" s="20"/>
      <c r="T4121" s="20"/>
      <c r="U4121" s="19"/>
    </row>
    <row r="4122" spans="1:21" ht="17">
      <c r="A4122" s="18" t="s">
        <v>84</v>
      </c>
      <c r="B4122" s="17" t="str">
        <f>"https://www.instagram.com/"&amp;A4122</f>
        <v>https://www.instagram.com/mjeaaaats</v>
      </c>
      <c r="C4122" s="16">
        <v>45910</v>
      </c>
      <c r="D4122" s="15" t="s">
        <v>60</v>
      </c>
      <c r="E4122" s="11" t="str">
        <f ca="1">IF(AND(J4122&lt;&gt;"", O4122&lt;&gt;"", TODAY() &gt; O4122, N4122=""), "포스팅 지연",
IF(N4122&lt;&gt;"", "포스팅 완료",
IF(M4122=TRUE, "시술 완료",
IF(L4122=TRUE, "콘텐츠 가이드 전송",
IF(NOT(ISBLANK(J4122)), "예약 확정",
IF(I4122=TRUE, "구글폼 회신",
IF(H4122=TRUE, "구글폼 전송",
IF(G4122=TRUE, "거절",
IF(F4122=TRUE, "회신 수신",
"태핑 완료 회신대기")))))
))))</f>
        <v>태핑 완료 회신대기</v>
      </c>
      <c r="F4122" s="13" t="b">
        <v>0</v>
      </c>
      <c r="G4122" s="13" t="b">
        <v>0</v>
      </c>
      <c r="H4122" s="13" t="b">
        <v>0</v>
      </c>
      <c r="I4122" s="13" t="b">
        <f>IF(COUNTIF([1]!Form_Responses1[[#All],[Instagram account
(ex. idenel_official - Do not put "@")]], LOWER(A4122)) &gt; 0, TRUE, FALSE)</f>
        <v>0</v>
      </c>
      <c r="J4122" s="14"/>
      <c r="K4122" s="11"/>
      <c r="L4122" s="13" t="b">
        <v>0</v>
      </c>
      <c r="M4122" s="13" t="b">
        <v>0</v>
      </c>
      <c r="N4122" s="11"/>
      <c r="O4122" s="12" t="str">
        <f>IF(ISBLANK(Table1[[#This Row],[예약일(확정)]]),"",Table1[[#This Row],[예약일(확정)]]+7)</f>
        <v/>
      </c>
      <c r="P4122" s="11"/>
      <c r="Q4122" s="11"/>
      <c r="R4122" s="11"/>
      <c r="S4122" s="11"/>
      <c r="T4122" s="11"/>
      <c r="U4122" s="10"/>
    </row>
    <row r="4123" spans="1:21" ht="17">
      <c r="A4123" s="27" t="s">
        <v>83</v>
      </c>
      <c r="B4123" s="26" t="str">
        <f>"https://www.instagram.com/"&amp;A4123</f>
        <v>https://www.instagram.com/adaysophie</v>
      </c>
      <c r="C4123" s="25">
        <v>45910</v>
      </c>
      <c r="D4123" s="24" t="s">
        <v>60</v>
      </c>
      <c r="E4123" s="20" t="str">
        <f ca="1">IF(AND(J4123&lt;&gt;"", O4123&lt;&gt;"", TODAY() &gt; O4123, N4123=""), "포스팅 지연",
IF(N4123&lt;&gt;"", "포스팅 완료",
IF(M4123=TRUE, "시술 완료",
IF(L4123=TRUE, "콘텐츠 가이드 전송",
IF(NOT(ISBLANK(J4123)), "예약 확정",
IF(I4123=TRUE, "구글폼 회신",
IF(H4123=TRUE, "구글폼 전송",
IF(G4123=TRUE, "거절",
IF(F4123=TRUE, "회신 수신",
"태핑 완료 회신대기")))))
))))</f>
        <v>거절</v>
      </c>
      <c r="F4123" s="22" t="b">
        <v>1</v>
      </c>
      <c r="G4123" s="22" t="b">
        <v>1</v>
      </c>
      <c r="H4123" s="22" t="b">
        <v>0</v>
      </c>
      <c r="I4123" s="22" t="b">
        <f>IF(COUNTIF([1]!Form_Responses1[[#All],[Instagram account
(ex. idenel_official - Do not put "@")]], LOWER(A4123)) &gt; 0, TRUE, FALSE)</f>
        <v>0</v>
      </c>
      <c r="J4123" s="23"/>
      <c r="K4123" s="20"/>
      <c r="L4123" s="22" t="b">
        <v>0</v>
      </c>
      <c r="M4123" s="22" t="b">
        <v>0</v>
      </c>
      <c r="N4123" s="20"/>
      <c r="O4123" s="21" t="str">
        <f>IF(ISBLANK(Table1[[#This Row],[예약일(확정)]]),"",Table1[[#This Row],[예약일(확정)]]+7)</f>
        <v/>
      </c>
      <c r="P4123" s="20"/>
      <c r="Q4123" s="20"/>
      <c r="R4123" s="20"/>
      <c r="S4123" s="20"/>
      <c r="T4123" s="20"/>
      <c r="U4123" s="19"/>
    </row>
    <row r="4124" spans="1:21" ht="17">
      <c r="A4124" s="18" t="s">
        <v>82</v>
      </c>
      <c r="B4124" s="17" t="str">
        <f>"https://www.instagram.com/"&amp;A4124</f>
        <v>https://www.instagram.com/stephieavalos</v>
      </c>
      <c r="C4124" s="16">
        <v>45910</v>
      </c>
      <c r="D4124" s="15" t="s">
        <v>60</v>
      </c>
      <c r="E4124" s="11" t="str">
        <f ca="1">IF(AND(J4124&lt;&gt;"", O4124&lt;&gt;"", TODAY() &gt; O4124, N4124=""), "포스팅 지연",
IF(N4124&lt;&gt;"", "포스팅 완료",
IF(M4124=TRUE, "시술 완료",
IF(L4124=TRUE, "콘텐츠 가이드 전송",
IF(NOT(ISBLANK(J4124)), "예약 확정",
IF(I4124=TRUE, "구글폼 회신",
IF(H4124=TRUE, "구글폼 전송",
IF(G4124=TRUE, "거절",
IF(F4124=TRUE, "회신 수신",
"태핑 완료 회신대기")))))
))))</f>
        <v>태핑 완료 회신대기</v>
      </c>
      <c r="F4124" s="13" t="b">
        <v>0</v>
      </c>
      <c r="G4124" s="13" t="b">
        <v>0</v>
      </c>
      <c r="H4124" s="13" t="b">
        <v>0</v>
      </c>
      <c r="I4124" s="13" t="b">
        <f>IF(COUNTIF([1]!Form_Responses1[[#All],[Instagram account
(ex. idenel_official - Do not put "@")]], LOWER(A4124)) &gt; 0, TRUE, FALSE)</f>
        <v>0</v>
      </c>
      <c r="J4124" s="14"/>
      <c r="K4124" s="11"/>
      <c r="L4124" s="13" t="b">
        <v>0</v>
      </c>
      <c r="M4124" s="13" t="b">
        <v>0</v>
      </c>
      <c r="N4124" s="11"/>
      <c r="O4124" s="12" t="str">
        <f>IF(ISBLANK(Table1[[#This Row],[예약일(확정)]]),"",Table1[[#This Row],[예약일(확정)]]+7)</f>
        <v/>
      </c>
      <c r="P4124" s="11"/>
      <c r="Q4124" s="11"/>
      <c r="R4124" s="11"/>
      <c r="S4124" s="11"/>
      <c r="T4124" s="11"/>
      <c r="U4124" s="10"/>
    </row>
    <row r="4125" spans="1:21" ht="17">
      <c r="A4125" s="27" t="s">
        <v>81</v>
      </c>
      <c r="B4125" s="26" t="str">
        <f>"https://www.instagram.com/"&amp;A4125</f>
        <v>https://www.instagram.com/silvia.muryadi</v>
      </c>
      <c r="C4125" s="25">
        <v>45910</v>
      </c>
      <c r="D4125" s="24" t="s">
        <v>60</v>
      </c>
      <c r="E4125" s="20" t="str">
        <f ca="1">IF(AND(J4125&lt;&gt;"", O4125&lt;&gt;"", TODAY() &gt; O4125, N4125=""), "포스팅 지연",
IF(N4125&lt;&gt;"", "포스팅 완료",
IF(M4125=TRUE, "시술 완료",
IF(L4125=TRUE, "콘텐츠 가이드 전송",
IF(NOT(ISBLANK(J4125)), "예약 확정",
IF(I4125=TRUE, "구글폼 회신",
IF(H4125=TRUE, "구글폼 전송",
IF(G4125=TRUE, "거절",
IF(F4125=TRUE, "회신 수신",
"태핑 완료 회신대기")))))
))))</f>
        <v>태핑 완료 회신대기</v>
      </c>
      <c r="F4125" s="22" t="b">
        <v>0</v>
      </c>
      <c r="G4125" s="22" t="b">
        <v>0</v>
      </c>
      <c r="H4125" s="22" t="b">
        <v>0</v>
      </c>
      <c r="I4125" s="22" t="b">
        <f>IF(COUNTIF([1]!Form_Responses1[[#All],[Instagram account
(ex. idenel_official - Do not put "@")]], LOWER(A4125)) &gt; 0, TRUE, FALSE)</f>
        <v>0</v>
      </c>
      <c r="J4125" s="23"/>
      <c r="K4125" s="20"/>
      <c r="L4125" s="22" t="b">
        <v>0</v>
      </c>
      <c r="M4125" s="22" t="b">
        <v>0</v>
      </c>
      <c r="N4125" s="20"/>
      <c r="O4125" s="21" t="str">
        <f>IF(ISBLANK(Table1[[#This Row],[예약일(확정)]]),"",Table1[[#This Row],[예약일(확정)]]+7)</f>
        <v/>
      </c>
      <c r="P4125" s="20"/>
      <c r="Q4125" s="20"/>
      <c r="R4125" s="20"/>
      <c r="S4125" s="20"/>
      <c r="T4125" s="20"/>
      <c r="U4125" s="19"/>
    </row>
    <row r="4126" spans="1:21" ht="17">
      <c r="A4126" s="18" t="s">
        <v>80</v>
      </c>
      <c r="B4126" s="17" t="str">
        <f>"https://www.instagram.com/"&amp;A4126</f>
        <v>https://www.instagram.com/belinda.fashionista</v>
      </c>
      <c r="C4126" s="16">
        <v>45910</v>
      </c>
      <c r="D4126" s="15" t="s">
        <v>60</v>
      </c>
      <c r="E4126" s="11" t="str">
        <f ca="1">IF(AND(J4126&lt;&gt;"", O4126&lt;&gt;"", TODAY() &gt; O4126, N4126=""), "포스팅 지연",
IF(N4126&lt;&gt;"", "포스팅 완료",
IF(M4126=TRUE, "시술 완료",
IF(L4126=TRUE, "콘텐츠 가이드 전송",
IF(NOT(ISBLANK(J4126)), "예약 확정",
IF(I4126=TRUE, "구글폼 회신",
IF(H4126=TRUE, "구글폼 전송",
IF(G4126=TRUE, "거절",
IF(F4126=TRUE, "회신 수신",
"태핑 완료 회신대기")))))
))))</f>
        <v>태핑 완료 회신대기</v>
      </c>
      <c r="F4126" s="13" t="b">
        <v>0</v>
      </c>
      <c r="G4126" s="13" t="b">
        <v>0</v>
      </c>
      <c r="H4126" s="13" t="b">
        <v>0</v>
      </c>
      <c r="I4126" s="13" t="b">
        <f>IF(COUNTIF([1]!Form_Responses1[[#All],[Instagram account
(ex. idenel_official - Do not put "@")]], LOWER(A4126)) &gt; 0, TRUE, FALSE)</f>
        <v>0</v>
      </c>
      <c r="J4126" s="14"/>
      <c r="K4126" s="11"/>
      <c r="L4126" s="13" t="b">
        <v>0</v>
      </c>
      <c r="M4126" s="13" t="b">
        <v>0</v>
      </c>
      <c r="N4126" s="11"/>
      <c r="O4126" s="12" t="str">
        <f>IF(ISBLANK(Table1[[#This Row],[예약일(확정)]]),"",Table1[[#This Row],[예약일(확정)]]+7)</f>
        <v/>
      </c>
      <c r="P4126" s="11"/>
      <c r="Q4126" s="11"/>
      <c r="R4126" s="11"/>
      <c r="S4126" s="11"/>
      <c r="T4126" s="11"/>
      <c r="U4126" s="10"/>
    </row>
    <row r="4127" spans="1:21" ht="17">
      <c r="A4127" s="27" t="s">
        <v>79</v>
      </c>
      <c r="B4127" s="26" t="str">
        <f>"https://www.instagram.com/"&amp;A4127</f>
        <v>https://www.instagram.com/lidostudio.photography</v>
      </c>
      <c r="C4127" s="25">
        <v>45910</v>
      </c>
      <c r="D4127" s="24" t="s">
        <v>60</v>
      </c>
      <c r="E4127" s="20" t="str">
        <f ca="1">IF(AND(J4127&lt;&gt;"", O4127&lt;&gt;"", TODAY() &gt; O4127, N4127=""), "포스팅 지연",
IF(N4127&lt;&gt;"", "포스팅 완료",
IF(M4127=TRUE, "시술 완료",
IF(L4127=TRUE, "콘텐츠 가이드 전송",
IF(NOT(ISBLANK(J4127)), "예약 확정",
IF(I4127=TRUE, "구글폼 회신",
IF(H4127=TRUE, "구글폼 전송",
IF(G4127=TRUE, "거절",
IF(F4127=TRUE, "회신 수신",
"태핑 완료 회신대기")))))
))))</f>
        <v>태핑 완료 회신대기</v>
      </c>
      <c r="F4127" s="22" t="b">
        <v>0</v>
      </c>
      <c r="G4127" s="22" t="b">
        <v>0</v>
      </c>
      <c r="H4127" s="22" t="b">
        <v>0</v>
      </c>
      <c r="I4127" s="22" t="b">
        <f>IF(COUNTIF([1]!Form_Responses1[[#All],[Instagram account
(ex. idenel_official - Do not put "@")]], LOWER(A4127)) &gt; 0, TRUE, FALSE)</f>
        <v>0</v>
      </c>
      <c r="J4127" s="23"/>
      <c r="K4127" s="20"/>
      <c r="L4127" s="22" t="b">
        <v>0</v>
      </c>
      <c r="M4127" s="22" t="b">
        <v>0</v>
      </c>
      <c r="N4127" s="20"/>
      <c r="O4127" s="21" t="str">
        <f>IF(ISBLANK(Table1[[#This Row],[예약일(확정)]]),"",Table1[[#This Row],[예약일(확정)]]+7)</f>
        <v/>
      </c>
      <c r="P4127" s="20"/>
      <c r="Q4127" s="20"/>
      <c r="R4127" s="20"/>
      <c r="S4127" s="20"/>
      <c r="T4127" s="20"/>
      <c r="U4127" s="19"/>
    </row>
    <row r="4128" spans="1:21" ht="17">
      <c r="A4128" s="18" t="s">
        <v>78</v>
      </c>
      <c r="B4128" s="17" t="str">
        <f>"https://www.instagram.com/"&amp;A4128</f>
        <v>https://www.instagram.com/here._.forthefood</v>
      </c>
      <c r="C4128" s="16">
        <v>45910</v>
      </c>
      <c r="D4128" s="15" t="s">
        <v>60</v>
      </c>
      <c r="E4128" s="11" t="str">
        <f ca="1">IF(AND(J4128&lt;&gt;"", O4128&lt;&gt;"", TODAY() &gt; O4128, N4128=""), "포스팅 지연",
IF(N4128&lt;&gt;"", "포스팅 완료",
IF(M4128=TRUE, "시술 완료",
IF(L4128=TRUE, "콘텐츠 가이드 전송",
IF(NOT(ISBLANK(J4128)), "예약 확정",
IF(I4128=TRUE, "구글폼 회신",
IF(H4128=TRUE, "구글폼 전송",
IF(G4128=TRUE, "거절",
IF(F4128=TRUE, "회신 수신",
"태핑 완료 회신대기")))))
))))</f>
        <v>태핑 완료 회신대기</v>
      </c>
      <c r="F4128" s="13" t="b">
        <v>0</v>
      </c>
      <c r="G4128" s="13" t="b">
        <v>0</v>
      </c>
      <c r="H4128" s="13" t="b">
        <v>0</v>
      </c>
      <c r="I4128" s="13" t="b">
        <f>IF(COUNTIF([1]!Form_Responses1[[#All],[Instagram account
(ex. idenel_official - Do not put "@")]], LOWER(A4128)) &gt; 0, TRUE, FALSE)</f>
        <v>0</v>
      </c>
      <c r="J4128" s="14"/>
      <c r="K4128" s="11"/>
      <c r="L4128" s="13" t="b">
        <v>0</v>
      </c>
      <c r="M4128" s="13" t="b">
        <v>0</v>
      </c>
      <c r="N4128" s="11"/>
      <c r="O4128" s="12" t="str">
        <f>IF(ISBLANK(Table1[[#This Row],[예약일(확정)]]),"",Table1[[#This Row],[예약일(확정)]]+7)</f>
        <v/>
      </c>
      <c r="P4128" s="11"/>
      <c r="Q4128" s="11"/>
      <c r="R4128" s="11"/>
      <c r="S4128" s="11"/>
      <c r="T4128" s="11"/>
      <c r="U4128" s="10"/>
    </row>
    <row r="4129" spans="1:21" ht="17">
      <c r="A4129" s="27" t="s">
        <v>77</v>
      </c>
      <c r="B4129" s="26" t="str">
        <f>"https://www.instagram.com/"&amp;A4129</f>
        <v>https://www.instagram.com/xplorskorea</v>
      </c>
      <c r="C4129" s="25">
        <v>45910</v>
      </c>
      <c r="D4129" s="24" t="s">
        <v>60</v>
      </c>
      <c r="E4129" s="20" t="str">
        <f ca="1">IF(AND(J4129&lt;&gt;"", O4129&lt;&gt;"", TODAY() &gt; O4129, N4129=""), "포스팅 지연",
IF(N4129&lt;&gt;"", "포스팅 완료",
IF(M4129=TRUE, "시술 완료",
IF(L4129=TRUE, "콘텐츠 가이드 전송",
IF(NOT(ISBLANK(J4129)), "예약 확정",
IF(I4129=TRUE, "구글폼 회신",
IF(H4129=TRUE, "구글폼 전송",
IF(G4129=TRUE, "거절",
IF(F4129=TRUE, "회신 수신",
"태핑 완료 회신대기")))))
))))</f>
        <v>태핑 완료 회신대기</v>
      </c>
      <c r="F4129" s="22" t="b">
        <v>0</v>
      </c>
      <c r="G4129" s="22" t="b">
        <v>0</v>
      </c>
      <c r="H4129" s="22" t="b">
        <v>0</v>
      </c>
      <c r="I4129" s="22" t="b">
        <f>IF(COUNTIF([1]!Form_Responses1[[#All],[Instagram account
(ex. idenel_official - Do not put "@")]], LOWER(A4129)) &gt; 0, TRUE, FALSE)</f>
        <v>0</v>
      </c>
      <c r="J4129" s="23"/>
      <c r="K4129" s="20"/>
      <c r="L4129" s="22" t="b">
        <v>0</v>
      </c>
      <c r="M4129" s="22" t="b">
        <v>0</v>
      </c>
      <c r="N4129" s="20"/>
      <c r="O4129" s="21" t="str">
        <f>IF(ISBLANK(Table1[[#This Row],[예약일(확정)]]),"",Table1[[#This Row],[예약일(확정)]]+7)</f>
        <v/>
      </c>
      <c r="P4129" s="20"/>
      <c r="Q4129" s="20"/>
      <c r="R4129" s="20"/>
      <c r="S4129" s="20"/>
      <c r="T4129" s="20"/>
      <c r="U4129" s="19"/>
    </row>
    <row r="4130" spans="1:21" ht="17">
      <c r="A4130" s="18" t="s">
        <v>76</v>
      </c>
      <c r="B4130" s="17" t="str">
        <f>"https://www.instagram.com/"&amp;A4130</f>
        <v>https://www.instagram.com/bloggish_forever</v>
      </c>
      <c r="C4130" s="16">
        <v>45910</v>
      </c>
      <c r="D4130" s="15" t="s">
        <v>60</v>
      </c>
      <c r="E4130" s="11" t="str">
        <f ca="1">IF(AND(J4130&lt;&gt;"", O4130&lt;&gt;"", TODAY() &gt; O4130, N4130=""), "포스팅 지연",
IF(N4130&lt;&gt;"", "포스팅 완료",
IF(M4130=TRUE, "시술 완료",
IF(L4130=TRUE, "콘텐츠 가이드 전송",
IF(NOT(ISBLANK(J4130)), "예약 확정",
IF(I4130=TRUE, "구글폼 회신",
IF(H4130=TRUE, "구글폼 전송",
IF(G4130=TRUE, "거절",
IF(F4130=TRUE, "회신 수신",
"태핑 완료 회신대기")))))
))))</f>
        <v>태핑 완료 회신대기</v>
      </c>
      <c r="F4130" s="13" t="b">
        <v>0</v>
      </c>
      <c r="G4130" s="13" t="b">
        <v>0</v>
      </c>
      <c r="H4130" s="13" t="b">
        <v>0</v>
      </c>
      <c r="I4130" s="13" t="b">
        <f>IF(COUNTIF([1]!Form_Responses1[[#All],[Instagram account
(ex. idenel_official - Do not put "@")]], LOWER(A4130)) &gt; 0, TRUE, FALSE)</f>
        <v>0</v>
      </c>
      <c r="J4130" s="14"/>
      <c r="K4130" s="11"/>
      <c r="L4130" s="13" t="b">
        <v>0</v>
      </c>
      <c r="M4130" s="13" t="b">
        <v>0</v>
      </c>
      <c r="N4130" s="11"/>
      <c r="O4130" s="12" t="str">
        <f>IF(ISBLANK(Table1[[#This Row],[예약일(확정)]]),"",Table1[[#This Row],[예약일(확정)]]+7)</f>
        <v/>
      </c>
      <c r="P4130" s="11"/>
      <c r="Q4130" s="11"/>
      <c r="R4130" s="11"/>
      <c r="S4130" s="11"/>
      <c r="T4130" s="11"/>
      <c r="U4130" s="10"/>
    </row>
    <row r="4131" spans="1:21" ht="17">
      <c r="A4131" s="27" t="s">
        <v>75</v>
      </c>
      <c r="B4131" s="26" t="str">
        <f>"https://www.instagram.com/"&amp;A4131</f>
        <v>https://www.instagram.com/erickzq</v>
      </c>
      <c r="C4131" s="25">
        <v>45910</v>
      </c>
      <c r="D4131" s="24" t="s">
        <v>60</v>
      </c>
      <c r="E4131" s="20" t="str">
        <f ca="1">IF(AND(J4131&lt;&gt;"", O4131&lt;&gt;"", TODAY() &gt; O4131, N4131=""), "포스팅 지연",
IF(N4131&lt;&gt;"", "포스팅 완료",
IF(M4131=TRUE, "시술 완료",
IF(L4131=TRUE, "콘텐츠 가이드 전송",
IF(NOT(ISBLANK(J4131)), "예약 확정",
IF(I4131=TRUE, "구글폼 회신",
IF(H4131=TRUE, "구글폼 전송",
IF(G4131=TRUE, "거절",
IF(F4131=TRUE, "회신 수신",
"태핑 완료 회신대기")))))
))))</f>
        <v>태핑 완료 회신대기</v>
      </c>
      <c r="F4131" s="22" t="b">
        <v>0</v>
      </c>
      <c r="G4131" s="22" t="b">
        <v>0</v>
      </c>
      <c r="H4131" s="22" t="b">
        <v>0</v>
      </c>
      <c r="I4131" s="22" t="b">
        <f>IF(COUNTIF([1]!Form_Responses1[[#All],[Instagram account
(ex. idenel_official - Do not put "@")]], LOWER(A4131)) &gt; 0, TRUE, FALSE)</f>
        <v>0</v>
      </c>
      <c r="J4131" s="23"/>
      <c r="K4131" s="20"/>
      <c r="L4131" s="22" t="b">
        <v>0</v>
      </c>
      <c r="M4131" s="22" t="b">
        <v>0</v>
      </c>
      <c r="N4131" s="20"/>
      <c r="O4131" s="21" t="str">
        <f>IF(ISBLANK(Table1[[#This Row],[예약일(확정)]]),"",Table1[[#This Row],[예약일(확정)]]+7)</f>
        <v/>
      </c>
      <c r="P4131" s="20"/>
      <c r="Q4131" s="20"/>
      <c r="R4131" s="20"/>
      <c r="S4131" s="20"/>
      <c r="T4131" s="20"/>
      <c r="U4131" s="19"/>
    </row>
    <row r="4132" spans="1:21" ht="17">
      <c r="A4132" s="18" t="s">
        <v>74</v>
      </c>
      <c r="B4132" s="17" t="str">
        <f>"https://www.instagram.com/"&amp;A4132</f>
        <v>https://www.instagram.com/aymibaby</v>
      </c>
      <c r="C4132" s="16">
        <v>45910</v>
      </c>
      <c r="D4132" s="15" t="s">
        <v>60</v>
      </c>
      <c r="E4132" s="11" t="str">
        <f ca="1">IF(AND(J4132&lt;&gt;"", O4132&lt;&gt;"", TODAY() &gt; O4132, N4132=""), "포스팅 지연",
IF(N4132&lt;&gt;"", "포스팅 완료",
IF(M4132=TRUE, "시술 완료",
IF(L4132=TRUE, "콘텐츠 가이드 전송",
IF(NOT(ISBLANK(J4132)), "예약 확정",
IF(I4132=TRUE, "구글폼 회신",
IF(H4132=TRUE, "구글폼 전송",
IF(G4132=TRUE, "거절",
IF(F4132=TRUE, "회신 수신",
"태핑 완료 회신대기")))))
))))</f>
        <v>태핑 완료 회신대기</v>
      </c>
      <c r="F4132" s="13" t="b">
        <v>0</v>
      </c>
      <c r="G4132" s="13" t="b">
        <v>0</v>
      </c>
      <c r="H4132" s="13" t="b">
        <v>0</v>
      </c>
      <c r="I4132" s="13" t="b">
        <f>IF(COUNTIF([1]!Form_Responses1[[#All],[Instagram account
(ex. idenel_official - Do not put "@")]], LOWER(A4132)) &gt; 0, TRUE, FALSE)</f>
        <v>0</v>
      </c>
      <c r="J4132" s="14"/>
      <c r="K4132" s="11"/>
      <c r="L4132" s="13" t="b">
        <v>0</v>
      </c>
      <c r="M4132" s="13" t="b">
        <v>0</v>
      </c>
      <c r="N4132" s="11"/>
      <c r="O4132" s="12" t="str">
        <f>IF(ISBLANK(Table1[[#This Row],[예약일(확정)]]),"",Table1[[#This Row],[예약일(확정)]]+7)</f>
        <v/>
      </c>
      <c r="P4132" s="11"/>
      <c r="Q4132" s="11"/>
      <c r="R4132" s="11"/>
      <c r="S4132" s="11"/>
      <c r="T4132" s="11"/>
      <c r="U4132" s="10"/>
    </row>
    <row r="4133" spans="1:21" ht="17">
      <c r="A4133" s="27" t="s">
        <v>73</v>
      </c>
      <c r="B4133" s="26" t="str">
        <f>"https://www.instagram.com/"&amp;A4133</f>
        <v>https://www.instagram.com/_ayellowlemontree</v>
      </c>
      <c r="C4133" s="25">
        <v>45910</v>
      </c>
      <c r="D4133" s="24" t="s">
        <v>60</v>
      </c>
      <c r="E4133" s="20" t="str">
        <f ca="1">IF(AND(J4133&lt;&gt;"", O4133&lt;&gt;"", TODAY() &gt; O4133, N4133=""), "포스팅 지연",
IF(N4133&lt;&gt;"", "포스팅 완료",
IF(M4133=TRUE, "시술 완료",
IF(L4133=TRUE, "콘텐츠 가이드 전송",
IF(NOT(ISBLANK(J4133)), "예약 확정",
IF(I4133=TRUE, "구글폼 회신",
IF(H4133=TRUE, "구글폼 전송",
IF(G4133=TRUE, "거절",
IF(F4133=TRUE, "회신 수신",
"태핑 완료 회신대기")))))
))))</f>
        <v>태핑 완료 회신대기</v>
      </c>
      <c r="F4133" s="22" t="b">
        <v>0</v>
      </c>
      <c r="G4133" s="22" t="b">
        <v>0</v>
      </c>
      <c r="H4133" s="22" t="b">
        <v>0</v>
      </c>
      <c r="I4133" s="22" t="b">
        <f>IF(COUNTIF([1]!Form_Responses1[[#All],[Instagram account
(ex. idenel_official - Do not put "@")]], LOWER(A4133)) &gt; 0, TRUE, FALSE)</f>
        <v>0</v>
      </c>
      <c r="J4133" s="23"/>
      <c r="K4133" s="20"/>
      <c r="L4133" s="22" t="b">
        <v>0</v>
      </c>
      <c r="M4133" s="22" t="b">
        <v>0</v>
      </c>
      <c r="N4133" s="20"/>
      <c r="O4133" s="21" t="str">
        <f>IF(ISBLANK(Table1[[#This Row],[예약일(확정)]]),"",Table1[[#This Row],[예약일(확정)]]+7)</f>
        <v/>
      </c>
      <c r="P4133" s="20"/>
      <c r="Q4133" s="20"/>
      <c r="R4133" s="20"/>
      <c r="S4133" s="20"/>
      <c r="T4133" s="20"/>
      <c r="U4133" s="19"/>
    </row>
    <row r="4134" spans="1:21" ht="17">
      <c r="A4134" s="18" t="s">
        <v>72</v>
      </c>
      <c r="B4134" s="17" t="str">
        <f>"https://www.instagram.com/"&amp;A4134</f>
        <v>https://www.instagram.com/abitwon</v>
      </c>
      <c r="C4134" s="16">
        <v>45910</v>
      </c>
      <c r="D4134" s="15" t="s">
        <v>60</v>
      </c>
      <c r="E4134" s="11" t="str">
        <f ca="1">IF(AND(J4134&lt;&gt;"", O4134&lt;&gt;"", TODAY() &gt; O4134, N4134=""), "포스팅 지연",
IF(N4134&lt;&gt;"", "포스팅 완료",
IF(M4134=TRUE, "시술 완료",
IF(L4134=TRUE, "콘텐츠 가이드 전송",
IF(NOT(ISBLANK(J4134)), "예약 확정",
IF(I4134=TRUE, "구글폼 회신",
IF(H4134=TRUE, "구글폼 전송",
IF(G4134=TRUE, "거절",
IF(F4134=TRUE, "회신 수신",
"태핑 완료 회신대기")))))
))))</f>
        <v>태핑 완료 회신대기</v>
      </c>
      <c r="F4134" s="13" t="b">
        <v>0</v>
      </c>
      <c r="G4134" s="13" t="b">
        <v>0</v>
      </c>
      <c r="H4134" s="13" t="b">
        <v>0</v>
      </c>
      <c r="I4134" s="13" t="b">
        <f>IF(COUNTIF([1]!Form_Responses1[[#All],[Instagram account
(ex. idenel_official - Do not put "@")]], LOWER(A4134)) &gt; 0, TRUE, FALSE)</f>
        <v>0</v>
      </c>
      <c r="J4134" s="14"/>
      <c r="K4134" s="11"/>
      <c r="L4134" s="13" t="b">
        <v>0</v>
      </c>
      <c r="M4134" s="13" t="b">
        <v>0</v>
      </c>
      <c r="N4134" s="11"/>
      <c r="O4134" s="12" t="str">
        <f>IF(ISBLANK(Table1[[#This Row],[예약일(확정)]]),"",Table1[[#This Row],[예약일(확정)]]+7)</f>
        <v/>
      </c>
      <c r="P4134" s="11"/>
      <c r="Q4134" s="11"/>
      <c r="R4134" s="11"/>
      <c r="S4134" s="11"/>
      <c r="T4134" s="11"/>
      <c r="U4134" s="10"/>
    </row>
    <row r="4135" spans="1:21" ht="17">
      <c r="A4135" s="29" t="s">
        <v>71</v>
      </c>
      <c r="B4135" s="26" t="str">
        <f>"https://www.instagram.com/"&amp;A4135</f>
        <v>https://www.instagram.com/michellelaadeedaa_</v>
      </c>
      <c r="C4135" s="25">
        <v>45910</v>
      </c>
      <c r="D4135" s="24" t="s">
        <v>60</v>
      </c>
      <c r="E4135" s="20" t="str">
        <f ca="1">IF(AND(J4135&lt;&gt;"", O4135&lt;&gt;"", TODAY() &gt; O4135, N4135=""), "포스팅 지연",
IF(N4135&lt;&gt;"", "포스팅 완료",
IF(M4135=TRUE, "시술 완료",
IF(L4135=TRUE, "콘텐츠 가이드 전송",
IF(NOT(ISBLANK(J4135)), "예약 확정",
IF(I4135=TRUE, "구글폼 회신",
IF(H4135=TRUE, "구글폼 전송",
IF(G4135=TRUE, "거절",
IF(F4135=TRUE, "회신 수신",
"태핑 완료 회신대기")))))
))))</f>
        <v>태핑 완료 회신대기</v>
      </c>
      <c r="F4135" s="22" t="b">
        <v>0</v>
      </c>
      <c r="G4135" s="22" t="b">
        <v>0</v>
      </c>
      <c r="H4135" s="22" t="b">
        <v>0</v>
      </c>
      <c r="I4135" s="22" t="b">
        <f>IF(COUNTIF([1]!Form_Responses1[[#All],[Instagram account
(ex. idenel_official - Do not put "@")]], LOWER(A4135)) &gt; 0, TRUE, FALSE)</f>
        <v>0</v>
      </c>
      <c r="J4135" s="23"/>
      <c r="K4135" s="20"/>
      <c r="L4135" s="22" t="b">
        <v>0</v>
      </c>
      <c r="M4135" s="22" t="b">
        <v>0</v>
      </c>
      <c r="N4135" s="20"/>
      <c r="O4135" s="21" t="str">
        <f>IF(ISBLANK(Table1[[#This Row],[예약일(확정)]]),"",Table1[[#This Row],[예약일(확정)]]+7)</f>
        <v/>
      </c>
      <c r="P4135" s="20"/>
      <c r="Q4135" s="20"/>
      <c r="R4135" s="20"/>
      <c r="S4135" s="20"/>
      <c r="T4135" s="20"/>
      <c r="U4135" s="19"/>
    </row>
    <row r="4136" spans="1:21" ht="17">
      <c r="A4136" s="18" t="s">
        <v>70</v>
      </c>
      <c r="B4136" s="17" t="str">
        <f>"https://www.instagram.com/"&amp;A4136</f>
        <v>https://www.instagram.com/serenetsq</v>
      </c>
      <c r="C4136" s="16">
        <v>45910</v>
      </c>
      <c r="D4136" s="15" t="s">
        <v>60</v>
      </c>
      <c r="E4136" s="11" t="str">
        <f ca="1">IF(AND(J4136&lt;&gt;"", O4136&lt;&gt;"", TODAY() &gt; O4136, N4136=""), "포스팅 지연",
IF(N4136&lt;&gt;"", "포스팅 완료",
IF(M4136=TRUE, "시술 완료",
IF(L4136=TRUE, "콘텐츠 가이드 전송",
IF(NOT(ISBLANK(J4136)), "예약 확정",
IF(I4136=TRUE, "구글폼 회신",
IF(H4136=TRUE, "구글폼 전송",
IF(G4136=TRUE, "거절",
IF(F4136=TRUE, "회신 수신",
"태핑 완료 회신대기")))))
))))</f>
        <v>태핑 완료 회신대기</v>
      </c>
      <c r="F4136" s="13" t="b">
        <v>0</v>
      </c>
      <c r="G4136" s="13" t="b">
        <v>0</v>
      </c>
      <c r="H4136" s="13" t="b">
        <v>0</v>
      </c>
      <c r="I4136" s="13" t="b">
        <f>IF(COUNTIF([1]!Form_Responses1[[#All],[Instagram account
(ex. idenel_official - Do not put "@")]], LOWER(A4136)) &gt; 0, TRUE, FALSE)</f>
        <v>0</v>
      </c>
      <c r="J4136" s="14"/>
      <c r="K4136" s="11"/>
      <c r="L4136" s="13" t="b">
        <v>0</v>
      </c>
      <c r="M4136" s="13" t="b">
        <v>0</v>
      </c>
      <c r="N4136" s="11"/>
      <c r="O4136" s="12" t="str">
        <f>IF(ISBLANK(Table1[[#This Row],[예약일(확정)]]),"",Table1[[#This Row],[예약일(확정)]]+7)</f>
        <v/>
      </c>
      <c r="P4136" s="11"/>
      <c r="Q4136" s="11"/>
      <c r="R4136" s="11"/>
      <c r="S4136" s="11"/>
      <c r="T4136" s="11"/>
      <c r="U4136" s="10"/>
    </row>
    <row r="4137" spans="1:21" ht="17">
      <c r="A4137" s="27" t="s">
        <v>69</v>
      </c>
      <c r="B4137" s="26" t="str">
        <f>"https://www.instagram.com/"&amp;A4137</f>
        <v>https://www.instagram.com/theshbang</v>
      </c>
      <c r="C4137" s="25">
        <v>45910</v>
      </c>
      <c r="D4137" s="24" t="s">
        <v>60</v>
      </c>
      <c r="E4137" s="20" t="str">
        <f ca="1">IF(AND(J4137&lt;&gt;"", O4137&lt;&gt;"", TODAY() &gt; O4137, N4137=""), "포스팅 지연",
IF(N4137&lt;&gt;"", "포스팅 완료",
IF(M4137=TRUE, "시술 완료",
IF(L4137=TRUE, "콘텐츠 가이드 전송",
IF(NOT(ISBLANK(J4137)), "예약 확정",
IF(I4137=TRUE, "구글폼 회신",
IF(H4137=TRUE, "구글폼 전송",
IF(G4137=TRUE, "거절",
IF(F4137=TRUE, "회신 수신",
"태핑 완료 회신대기")))))
))))</f>
        <v>회신 수신</v>
      </c>
      <c r="F4137" s="22" t="b">
        <v>1</v>
      </c>
      <c r="G4137" s="22" t="b">
        <v>0</v>
      </c>
      <c r="H4137" s="22" t="b">
        <v>0</v>
      </c>
      <c r="I4137" s="22" t="b">
        <f>IF(COUNTIF([1]!Form_Responses1[[#All],[Instagram account
(ex. idenel_official - Do not put "@")]], LOWER(A4137)) &gt; 0, TRUE, FALSE)</f>
        <v>0</v>
      </c>
      <c r="J4137" s="23"/>
      <c r="K4137" s="20"/>
      <c r="L4137" s="22" t="b">
        <v>0</v>
      </c>
      <c r="M4137" s="22" t="b">
        <v>0</v>
      </c>
      <c r="N4137" s="20"/>
      <c r="O4137" s="21" t="str">
        <f>IF(ISBLANK(Table1[[#This Row],[예약일(확정)]]),"",Table1[[#This Row],[예약일(확정)]]+7)</f>
        <v/>
      </c>
      <c r="P4137" s="20"/>
      <c r="Q4137" s="20"/>
      <c r="R4137" s="20"/>
      <c r="S4137" s="20"/>
      <c r="T4137" s="20"/>
      <c r="U4137" s="19"/>
    </row>
    <row r="4138" spans="1:21" ht="17">
      <c r="A4138" s="18" t="s">
        <v>68</v>
      </c>
      <c r="B4138" s="17" t="str">
        <f>"https://www.instagram.com/"&amp;A4138</f>
        <v>https://www.instagram.com/chelseycja</v>
      </c>
      <c r="C4138" s="16">
        <v>45910</v>
      </c>
      <c r="D4138" s="15" t="s">
        <v>60</v>
      </c>
      <c r="E4138" s="11" t="str">
        <f ca="1">IF(AND(J4138&lt;&gt;"", O4138&lt;&gt;"", TODAY() &gt; O4138, N4138=""), "포스팅 지연",
IF(N4138&lt;&gt;"", "포스팅 완료",
IF(M4138=TRUE, "시술 완료",
IF(L4138=TRUE, "콘텐츠 가이드 전송",
IF(NOT(ISBLANK(J4138)), "예약 확정",
IF(I4138=TRUE, "구글폼 회신",
IF(H4138=TRUE, "구글폼 전송",
IF(G4138=TRUE, "거절",
IF(F4138=TRUE, "회신 수신",
"태핑 완료 회신대기")))))
))))</f>
        <v>태핑 완료 회신대기</v>
      </c>
      <c r="F4138" s="13" t="b">
        <v>0</v>
      </c>
      <c r="G4138" s="13" t="b">
        <v>0</v>
      </c>
      <c r="H4138" s="13" t="b">
        <v>0</v>
      </c>
      <c r="I4138" s="13" t="b">
        <f>IF(COUNTIF([1]!Form_Responses1[[#All],[Instagram account
(ex. idenel_official - Do not put "@")]], LOWER(A4138)) &gt; 0, TRUE, FALSE)</f>
        <v>0</v>
      </c>
      <c r="J4138" s="14"/>
      <c r="K4138" s="11"/>
      <c r="L4138" s="13" t="b">
        <v>0</v>
      </c>
      <c r="M4138" s="13" t="b">
        <v>0</v>
      </c>
      <c r="N4138" s="11"/>
      <c r="O4138" s="12" t="str">
        <f>IF(ISBLANK(Table1[[#This Row],[예약일(확정)]]),"",Table1[[#This Row],[예약일(확정)]]+7)</f>
        <v/>
      </c>
      <c r="P4138" s="11"/>
      <c r="Q4138" s="11"/>
      <c r="R4138" s="11"/>
      <c r="S4138" s="11"/>
      <c r="T4138" s="11"/>
      <c r="U4138" s="10"/>
    </row>
    <row r="4139" spans="1:21" ht="17">
      <c r="A4139" s="27" t="s">
        <v>67</v>
      </c>
      <c r="B4139" s="26" t="str">
        <f>"https://www.instagram.com/"&amp;A4139</f>
        <v>https://www.instagram.com/nomsofvan</v>
      </c>
      <c r="C4139" s="25">
        <v>45910</v>
      </c>
      <c r="D4139" s="24" t="s">
        <v>60</v>
      </c>
      <c r="E4139" s="20" t="str">
        <f ca="1">IF(AND(J4139&lt;&gt;"", O4139&lt;&gt;"", TODAY() &gt; O4139, N4139=""), "포스팅 지연",
IF(N4139&lt;&gt;"", "포스팅 완료",
IF(M4139=TRUE, "시술 완료",
IF(L4139=TRUE, "콘텐츠 가이드 전송",
IF(NOT(ISBLANK(J4139)), "예약 확정",
IF(I4139=TRUE, "구글폼 회신",
IF(H4139=TRUE, "구글폼 전송",
IF(G4139=TRUE, "거절",
IF(F4139=TRUE, "회신 수신",
"태핑 완료 회신대기")))))
))))</f>
        <v>태핑 완료 회신대기</v>
      </c>
      <c r="F4139" s="22" t="b">
        <v>0</v>
      </c>
      <c r="G4139" s="22" t="b">
        <v>0</v>
      </c>
      <c r="H4139" s="22" t="b">
        <v>0</v>
      </c>
      <c r="I4139" s="22" t="b">
        <f>IF(COUNTIF([1]!Form_Responses1[[#All],[Instagram account
(ex. idenel_official - Do not put "@")]], LOWER(A4139)) &gt; 0, TRUE, FALSE)</f>
        <v>0</v>
      </c>
      <c r="J4139" s="23"/>
      <c r="K4139" s="20"/>
      <c r="L4139" s="22" t="b">
        <v>0</v>
      </c>
      <c r="M4139" s="22" t="b">
        <v>0</v>
      </c>
      <c r="N4139" s="20"/>
      <c r="O4139" s="21" t="str">
        <f>IF(ISBLANK(Table1[[#This Row],[예약일(확정)]]),"",Table1[[#This Row],[예약일(확정)]]+7)</f>
        <v/>
      </c>
      <c r="P4139" s="20"/>
      <c r="Q4139" s="20"/>
      <c r="R4139" s="20"/>
      <c r="S4139" s="20"/>
      <c r="T4139" s="20"/>
      <c r="U4139" s="19"/>
    </row>
    <row r="4140" spans="1:21" ht="17">
      <c r="A4140" s="18" t="s">
        <v>66</v>
      </c>
      <c r="B4140" s="17" t="str">
        <f>"https://www.instagram.com/"&amp;A4140</f>
        <v>https://www.instagram.com/yoitsjojo9</v>
      </c>
      <c r="C4140" s="16">
        <v>45910</v>
      </c>
      <c r="D4140" s="15" t="s">
        <v>60</v>
      </c>
      <c r="E4140" s="11" t="str">
        <f ca="1">IF(AND(J4140&lt;&gt;"", O4140&lt;&gt;"", TODAY() &gt; O4140, N4140=""), "포스팅 지연",
IF(N4140&lt;&gt;"", "포스팅 완료",
IF(M4140=TRUE, "시술 완료",
IF(L4140=TRUE, "콘텐츠 가이드 전송",
IF(NOT(ISBLANK(J4140)), "예약 확정",
IF(I4140=TRUE, "구글폼 회신",
IF(H4140=TRUE, "구글폼 전송",
IF(G4140=TRUE, "거절",
IF(F4140=TRUE, "회신 수신",
"태핑 완료 회신대기")))))
))))</f>
        <v>태핑 완료 회신대기</v>
      </c>
      <c r="F4140" s="13" t="b">
        <v>0</v>
      </c>
      <c r="G4140" s="13" t="b">
        <v>0</v>
      </c>
      <c r="H4140" s="13" t="b">
        <v>0</v>
      </c>
      <c r="I4140" s="13" t="b">
        <f>IF(COUNTIF([1]!Form_Responses1[[#All],[Instagram account
(ex. idenel_official - Do not put "@")]], LOWER(A4140)) &gt; 0, TRUE, FALSE)</f>
        <v>0</v>
      </c>
      <c r="J4140" s="14"/>
      <c r="K4140" s="11"/>
      <c r="L4140" s="13" t="b">
        <v>0</v>
      </c>
      <c r="M4140" s="13" t="b">
        <v>0</v>
      </c>
      <c r="N4140" s="11"/>
      <c r="O4140" s="12" t="str">
        <f>IF(ISBLANK(Table1[[#This Row],[예약일(확정)]]),"",Table1[[#This Row],[예약일(확정)]]+7)</f>
        <v/>
      </c>
      <c r="P4140" s="11"/>
      <c r="Q4140" s="11"/>
      <c r="R4140" s="11"/>
      <c r="S4140" s="11"/>
      <c r="T4140" s="11"/>
      <c r="U4140" s="10"/>
    </row>
    <row r="4141" spans="1:21" ht="17">
      <c r="A4141" s="27" t="s">
        <v>65</v>
      </c>
      <c r="B4141" s="26" t="str">
        <f>"https://www.instagram.com/"&amp;A4141</f>
        <v>https://www.instagram.com/friendstofoodies</v>
      </c>
      <c r="C4141" s="25">
        <v>45910</v>
      </c>
      <c r="D4141" s="24" t="s">
        <v>60</v>
      </c>
      <c r="E4141" s="20" t="str">
        <f ca="1">IF(AND(J4141&lt;&gt;"", O4141&lt;&gt;"", TODAY() &gt; O4141, N4141=""), "포스팅 지연",
IF(N4141&lt;&gt;"", "포스팅 완료",
IF(M4141=TRUE, "시술 완료",
IF(L4141=TRUE, "콘텐츠 가이드 전송",
IF(NOT(ISBLANK(J4141)), "예약 확정",
IF(I4141=TRUE, "구글폼 회신",
IF(H4141=TRUE, "구글폼 전송",
IF(G4141=TRUE, "거절",
IF(F4141=TRUE, "회신 수신",
"태핑 완료 회신대기")))))
))))</f>
        <v>태핑 완료 회신대기</v>
      </c>
      <c r="F4141" s="22" t="b">
        <v>0</v>
      </c>
      <c r="G4141" s="22" t="b">
        <v>0</v>
      </c>
      <c r="H4141" s="22" t="b">
        <v>0</v>
      </c>
      <c r="I4141" s="22" t="b">
        <f>IF(COUNTIF([1]!Form_Responses1[[#All],[Instagram account
(ex. idenel_official - Do not put "@")]], LOWER(A4141)) &gt; 0, TRUE, FALSE)</f>
        <v>0</v>
      </c>
      <c r="J4141" s="23"/>
      <c r="K4141" s="20"/>
      <c r="L4141" s="22" t="b">
        <v>0</v>
      </c>
      <c r="M4141" s="22" t="b">
        <v>0</v>
      </c>
      <c r="N4141" s="20"/>
      <c r="O4141" s="21" t="str">
        <f>IF(ISBLANK(Table1[[#This Row],[예약일(확정)]]),"",Table1[[#This Row],[예약일(확정)]]+7)</f>
        <v/>
      </c>
      <c r="P4141" s="20"/>
      <c r="Q4141" s="20"/>
      <c r="R4141" s="20"/>
      <c r="S4141" s="20"/>
      <c r="T4141" s="20"/>
      <c r="U4141" s="19"/>
    </row>
    <row r="4142" spans="1:21" ht="17">
      <c r="A4142" s="18" t="s">
        <v>64</v>
      </c>
      <c r="B4142" s="17" t="str">
        <f>"https://www.instagram.com/"&amp;A4142</f>
        <v>https://www.instagram.com/helloimritz</v>
      </c>
      <c r="C4142" s="16">
        <v>45910</v>
      </c>
      <c r="D4142" s="15" t="s">
        <v>60</v>
      </c>
      <c r="E4142" s="11" t="str">
        <f ca="1">IF(AND(J4142&lt;&gt;"", O4142&lt;&gt;"", TODAY() &gt; O4142, N4142=""), "포스팅 지연",
IF(N4142&lt;&gt;"", "포스팅 완료",
IF(M4142=TRUE, "시술 완료",
IF(L4142=TRUE, "콘텐츠 가이드 전송",
IF(NOT(ISBLANK(J4142)), "예약 확정",
IF(I4142=TRUE, "구글폼 회신",
IF(H4142=TRUE, "구글폼 전송",
IF(G4142=TRUE, "거절",
IF(F4142=TRUE, "회신 수신",
"태핑 완료 회신대기")))))
))))</f>
        <v>태핑 완료 회신대기</v>
      </c>
      <c r="F4142" s="13" t="b">
        <v>0</v>
      </c>
      <c r="G4142" s="13" t="b">
        <v>0</v>
      </c>
      <c r="H4142" s="13" t="b">
        <v>0</v>
      </c>
      <c r="I4142" s="13" t="b">
        <f>IF(COUNTIF([1]!Form_Responses1[[#All],[Instagram account
(ex. idenel_official - Do not put "@")]], LOWER(A4142)) &gt; 0, TRUE, FALSE)</f>
        <v>0</v>
      </c>
      <c r="J4142" s="14"/>
      <c r="K4142" s="11"/>
      <c r="L4142" s="13" t="b">
        <v>0</v>
      </c>
      <c r="M4142" s="13" t="b">
        <v>0</v>
      </c>
      <c r="N4142" s="11"/>
      <c r="O4142" s="12" t="str">
        <f>IF(ISBLANK(Table1[[#This Row],[예약일(확정)]]),"",Table1[[#This Row],[예약일(확정)]]+7)</f>
        <v/>
      </c>
      <c r="P4142" s="11"/>
      <c r="Q4142" s="11"/>
      <c r="R4142" s="11"/>
      <c r="S4142" s="11"/>
      <c r="T4142" s="11"/>
      <c r="U4142" s="10"/>
    </row>
    <row r="4143" spans="1:21" ht="17">
      <c r="A4143" s="27" t="s">
        <v>63</v>
      </c>
      <c r="B4143" s="26" t="str">
        <f>"https://www.instagram.com/"&amp;A4143</f>
        <v>https://www.instagram.com/moreoutdoorsmore</v>
      </c>
      <c r="C4143" s="25">
        <v>45910</v>
      </c>
      <c r="D4143" s="24" t="s">
        <v>60</v>
      </c>
      <c r="E4143" s="20" t="str">
        <f ca="1">IF(AND(J4143&lt;&gt;"", O4143&lt;&gt;"", TODAY() &gt; O4143, N4143=""), "포스팅 지연",
IF(N4143&lt;&gt;"", "포스팅 완료",
IF(M4143=TRUE, "시술 완료",
IF(L4143=TRUE, "콘텐츠 가이드 전송",
IF(NOT(ISBLANK(J4143)), "예약 확정",
IF(I4143=TRUE, "구글폼 회신",
IF(H4143=TRUE, "구글폼 전송",
IF(G4143=TRUE, "거절",
IF(F4143=TRUE, "회신 수신",
"태핑 완료 회신대기")))))
))))</f>
        <v>태핑 완료 회신대기</v>
      </c>
      <c r="F4143" s="22" t="b">
        <v>0</v>
      </c>
      <c r="G4143" s="22" t="b">
        <v>0</v>
      </c>
      <c r="H4143" s="22" t="b">
        <v>0</v>
      </c>
      <c r="I4143" s="22" t="b">
        <f>IF(COUNTIF([1]!Form_Responses1[[#All],[Instagram account
(ex. idenel_official - Do not put "@")]], LOWER(A4143)) &gt; 0, TRUE, FALSE)</f>
        <v>0</v>
      </c>
      <c r="J4143" s="23"/>
      <c r="K4143" s="20"/>
      <c r="L4143" s="22" t="b">
        <v>0</v>
      </c>
      <c r="M4143" s="22" t="b">
        <v>0</v>
      </c>
      <c r="N4143" s="20"/>
      <c r="O4143" s="21" t="str">
        <f>IF(ISBLANK(Table1[[#This Row],[예약일(확정)]]),"",Table1[[#This Row],[예약일(확정)]]+7)</f>
        <v/>
      </c>
      <c r="P4143" s="20"/>
      <c r="Q4143" s="20"/>
      <c r="R4143" s="20"/>
      <c r="S4143" s="20"/>
      <c r="T4143" s="20"/>
      <c r="U4143" s="19"/>
    </row>
    <row r="4144" spans="1:21" ht="17">
      <c r="A4144" s="18" t="s">
        <v>62</v>
      </c>
      <c r="B4144" s="17" t="str">
        <f>"https://www.instagram.com/"&amp;A4144</f>
        <v>https://www.instagram.com/dancingintheshed</v>
      </c>
      <c r="C4144" s="16">
        <v>45910</v>
      </c>
      <c r="D4144" s="15" t="s">
        <v>60</v>
      </c>
      <c r="E4144" s="11" t="str">
        <f ca="1">IF(AND(J4144&lt;&gt;"", O4144&lt;&gt;"", TODAY() &gt; O4144, N4144=""), "포스팅 지연",
IF(N4144&lt;&gt;"", "포스팅 완료",
IF(M4144=TRUE, "시술 완료",
IF(L4144=TRUE, "콘텐츠 가이드 전송",
IF(NOT(ISBLANK(J4144)), "예약 확정",
IF(I4144=TRUE, "구글폼 회신",
IF(H4144=TRUE, "구글폼 전송",
IF(G4144=TRUE, "거절",
IF(F4144=TRUE, "회신 수신",
"태핑 완료 회신대기")))))
))))</f>
        <v>태핑 완료 회신대기</v>
      </c>
      <c r="F4144" s="13" t="b">
        <v>0</v>
      </c>
      <c r="G4144" s="13" t="b">
        <v>0</v>
      </c>
      <c r="H4144" s="13" t="b">
        <v>0</v>
      </c>
      <c r="I4144" s="13" t="b">
        <f>IF(COUNTIF([1]!Form_Responses1[[#All],[Instagram account
(ex. idenel_official - Do not put "@")]], LOWER(A4144)) &gt; 0, TRUE, FALSE)</f>
        <v>0</v>
      </c>
      <c r="J4144" s="14"/>
      <c r="K4144" s="11"/>
      <c r="L4144" s="13" t="b">
        <v>0</v>
      </c>
      <c r="M4144" s="13" t="b">
        <v>0</v>
      </c>
      <c r="N4144" s="11"/>
      <c r="O4144" s="12" t="str">
        <f>IF(ISBLANK(Table1[[#This Row],[예약일(확정)]]),"",Table1[[#This Row],[예약일(확정)]]+7)</f>
        <v/>
      </c>
      <c r="P4144" s="11"/>
      <c r="Q4144" s="11"/>
      <c r="R4144" s="11"/>
      <c r="S4144" s="11"/>
      <c r="T4144" s="11"/>
      <c r="U4144" s="10"/>
    </row>
    <row r="4145" spans="1:21" ht="17">
      <c r="A4145" s="27" t="s">
        <v>61</v>
      </c>
      <c r="B4145" s="26" t="str">
        <f>"https://www.instagram.com/"&amp;A4145</f>
        <v>https://www.instagram.com/nathanielkez</v>
      </c>
      <c r="C4145" s="25">
        <v>45910</v>
      </c>
      <c r="D4145" s="24" t="s">
        <v>60</v>
      </c>
      <c r="E4145" s="20" t="str">
        <f ca="1">IF(AND(J4145&lt;&gt;"", O4145&lt;&gt;"", TODAY() &gt; O4145, N4145=""), "포스팅 지연",
IF(N4145&lt;&gt;"", "포스팅 완료",
IF(M4145=TRUE, "시술 완료",
IF(L4145=TRUE, "콘텐츠 가이드 전송",
IF(NOT(ISBLANK(J4145)), "예약 확정",
IF(I4145=TRUE, "구글폼 회신",
IF(H4145=TRUE, "구글폼 전송",
IF(G4145=TRUE, "거절",
IF(F4145=TRUE, "회신 수신",
"태핑 완료 회신대기")))))
))))</f>
        <v>태핑 완료 회신대기</v>
      </c>
      <c r="F4145" s="22" t="b">
        <v>0</v>
      </c>
      <c r="G4145" s="22" t="b">
        <v>0</v>
      </c>
      <c r="H4145" s="22" t="b">
        <v>0</v>
      </c>
      <c r="I4145" s="22" t="b">
        <f>IF(COUNTIF([1]!Form_Responses1[[#All],[Instagram account
(ex. idenel_official - Do not put "@")]], LOWER(A4145)) &gt; 0, TRUE, FALSE)</f>
        <v>0</v>
      </c>
      <c r="J4145" s="23"/>
      <c r="K4145" s="20"/>
      <c r="L4145" s="22" t="b">
        <v>0</v>
      </c>
      <c r="M4145" s="22" t="b">
        <v>0</v>
      </c>
      <c r="N4145" s="20"/>
      <c r="O4145" s="21" t="str">
        <f>IF(ISBLANK(Table1[[#This Row],[예약일(확정)]]),"",Table1[[#This Row],[예약일(확정)]]+7)</f>
        <v/>
      </c>
      <c r="P4145" s="20"/>
      <c r="Q4145" s="20"/>
      <c r="R4145" s="20"/>
      <c r="S4145" s="20"/>
      <c r="T4145" s="20"/>
      <c r="U4145" s="19"/>
    </row>
    <row r="4146" spans="1:21" ht="17">
      <c r="A4146" s="18" t="s">
        <v>59</v>
      </c>
      <c r="B4146" s="17" t="str">
        <f>"https://www.instagram.com/"&amp;A4146</f>
        <v>https://www.instagram.com/foodiegoddess313</v>
      </c>
      <c r="C4146" s="16">
        <v>45910</v>
      </c>
      <c r="D4146" s="15" t="s">
        <v>7</v>
      </c>
      <c r="E4146" s="11" t="str">
        <f ca="1">IF(AND(J4146&lt;&gt;"", O4146&lt;&gt;"", TODAY() &gt; O4146, N4146=""), "포스팅 지연",
IF(N4146&lt;&gt;"", "포스팅 완료",
IF(M4146=TRUE, "시술 완료",
IF(L4146=TRUE, "콘텐츠 가이드 전송",
IF(NOT(ISBLANK(J4146)), "예약 확정",
IF(I4146=TRUE, "구글폼 회신",
IF(H4146=TRUE, "구글폼 전송",
IF(G4146=TRUE, "거절",
IF(F4146=TRUE, "회신 수신",
"태핑 완료 회신대기")))))
))))</f>
        <v>태핑 완료 회신대기</v>
      </c>
      <c r="F4146" s="13" t="b">
        <v>0</v>
      </c>
      <c r="G4146" s="13" t="b">
        <v>0</v>
      </c>
      <c r="H4146" s="13" t="b">
        <v>0</v>
      </c>
      <c r="I4146" s="13" t="b">
        <f>IF(COUNTIF([1]!Form_Responses1[[#All],[Instagram account
(ex. idenel_official - Do not put "@")]], LOWER(A4146)) &gt; 0, TRUE, FALSE)</f>
        <v>0</v>
      </c>
      <c r="J4146" s="14"/>
      <c r="K4146" s="11"/>
      <c r="L4146" s="13" t="b">
        <v>0</v>
      </c>
      <c r="M4146" s="13" t="b">
        <v>0</v>
      </c>
      <c r="N4146" s="11"/>
      <c r="O4146" s="12" t="str">
        <f>IF(ISBLANK(Table1[[#This Row],[예약일(확정)]]),"",Table1[[#This Row],[예약일(확정)]]+7)</f>
        <v/>
      </c>
      <c r="P4146" s="11"/>
      <c r="Q4146" s="11"/>
      <c r="R4146" s="11"/>
      <c r="S4146" s="11"/>
      <c r="T4146" s="11"/>
      <c r="U4146" s="10"/>
    </row>
    <row r="4147" spans="1:21" ht="17">
      <c r="A4147" s="27" t="s">
        <v>58</v>
      </c>
      <c r="B4147" s="26" t="str">
        <f>"https://www.instagram.com/"&amp;A4147</f>
        <v>https://www.instagram.com/_kotsv</v>
      </c>
      <c r="C4147" s="25">
        <v>45910</v>
      </c>
      <c r="D4147" s="24" t="s">
        <v>7</v>
      </c>
      <c r="E4147" s="20" t="str">
        <f ca="1">IF(AND(J4147&lt;&gt;"", O4147&lt;&gt;"", TODAY() &gt; O4147, N4147=""), "포스팅 지연",
IF(N4147&lt;&gt;"", "포스팅 완료",
IF(M4147=TRUE, "시술 완료",
IF(L4147=TRUE, "콘텐츠 가이드 전송",
IF(NOT(ISBLANK(J4147)), "예약 확정",
IF(I4147=TRUE, "구글폼 회신",
IF(H4147=TRUE, "구글폼 전송",
IF(G4147=TRUE, "거절",
IF(F4147=TRUE, "회신 수신",
"태핑 완료 회신대기")))))
))))</f>
        <v>태핑 완료 회신대기</v>
      </c>
      <c r="F4147" s="22" t="b">
        <v>0</v>
      </c>
      <c r="G4147" s="22" t="b">
        <v>0</v>
      </c>
      <c r="H4147" s="22" t="b">
        <v>0</v>
      </c>
      <c r="I4147" s="22" t="b">
        <f>IF(COUNTIF([1]!Form_Responses1[[#All],[Instagram account
(ex. idenel_official - Do not put "@")]], LOWER(A4147)) &gt; 0, TRUE, FALSE)</f>
        <v>0</v>
      </c>
      <c r="J4147" s="23"/>
      <c r="K4147" s="20"/>
      <c r="L4147" s="22" t="b">
        <v>0</v>
      </c>
      <c r="M4147" s="22" t="b">
        <v>0</v>
      </c>
      <c r="N4147" s="20"/>
      <c r="O4147" s="21" t="str">
        <f>IF(ISBLANK(Table1[[#This Row],[예약일(확정)]]),"",Table1[[#This Row],[예약일(확정)]]+7)</f>
        <v/>
      </c>
      <c r="P4147" s="20"/>
      <c r="Q4147" s="20"/>
      <c r="R4147" s="20"/>
      <c r="S4147" s="20"/>
      <c r="T4147" s="20"/>
      <c r="U4147" s="19"/>
    </row>
    <row r="4148" spans="1:21" ht="17">
      <c r="A4148" s="18" t="s">
        <v>57</v>
      </c>
      <c r="B4148" s="17" t="str">
        <f>"https://www.instagram.com/"&amp;A4148</f>
        <v>https://www.instagram.com/thefoksie</v>
      </c>
      <c r="C4148" s="16">
        <v>45910</v>
      </c>
      <c r="D4148" s="15" t="s">
        <v>7</v>
      </c>
      <c r="E4148" s="11" t="str">
        <f ca="1">IF(AND(J4148&lt;&gt;"", O4148&lt;&gt;"", TODAY() &gt; O4148, N4148=""), "포스팅 지연",
IF(N4148&lt;&gt;"", "포스팅 완료",
IF(M4148=TRUE, "시술 완료",
IF(L4148=TRUE, "콘텐츠 가이드 전송",
IF(NOT(ISBLANK(J4148)), "예약 확정",
IF(I4148=TRUE, "구글폼 회신",
IF(H4148=TRUE, "구글폼 전송",
IF(G4148=TRUE, "거절",
IF(F4148=TRUE, "회신 수신",
"태핑 완료 회신대기")))))
))))</f>
        <v>태핑 완료 회신대기</v>
      </c>
      <c r="F4148" s="13" t="b">
        <v>0</v>
      </c>
      <c r="G4148" s="13" t="b">
        <v>0</v>
      </c>
      <c r="H4148" s="13" t="b">
        <v>0</v>
      </c>
      <c r="I4148" s="13" t="b">
        <f>IF(COUNTIF([1]!Form_Responses1[[#All],[Instagram account
(ex. idenel_official - Do not put "@")]], LOWER(A4148)) &gt; 0, TRUE, FALSE)</f>
        <v>0</v>
      </c>
      <c r="J4148" s="14"/>
      <c r="K4148" s="11"/>
      <c r="L4148" s="13" t="b">
        <v>0</v>
      </c>
      <c r="M4148" s="13" t="b">
        <v>0</v>
      </c>
      <c r="N4148" s="11"/>
      <c r="O4148" s="12" t="str">
        <f>IF(ISBLANK(Table1[[#This Row],[예약일(확정)]]),"",Table1[[#This Row],[예약일(확정)]]+7)</f>
        <v/>
      </c>
      <c r="P4148" s="11"/>
      <c r="Q4148" s="11"/>
      <c r="R4148" s="11"/>
      <c r="S4148" s="11"/>
      <c r="T4148" s="11"/>
      <c r="U4148" s="10"/>
    </row>
    <row r="4149" spans="1:21" ht="17">
      <c r="A4149" s="27" t="s">
        <v>56</v>
      </c>
      <c r="B4149" s="26" t="str">
        <f>"https://www.instagram.com/"&amp;A4149</f>
        <v>https://www.instagram.com/nina__abdullaeva</v>
      </c>
      <c r="C4149" s="25">
        <v>45910</v>
      </c>
      <c r="D4149" s="24" t="s">
        <v>7</v>
      </c>
      <c r="E4149" s="20" t="str">
        <f ca="1">IF(AND(J4149&lt;&gt;"", O4149&lt;&gt;"", TODAY() &gt; O4149, N4149=""), "포스팅 지연",
IF(N4149&lt;&gt;"", "포스팅 완료",
IF(M4149=TRUE, "시술 완료",
IF(L4149=TRUE, "콘텐츠 가이드 전송",
IF(NOT(ISBLANK(J4149)), "예약 확정",
IF(I4149=TRUE, "구글폼 회신",
IF(H4149=TRUE, "구글폼 전송",
IF(G4149=TRUE, "거절",
IF(F4149=TRUE, "회신 수신",
"태핑 완료 회신대기")))))
))))</f>
        <v>태핑 완료 회신대기</v>
      </c>
      <c r="F4149" s="22" t="b">
        <v>0</v>
      </c>
      <c r="G4149" s="22" t="b">
        <v>0</v>
      </c>
      <c r="H4149" s="22" t="b">
        <v>0</v>
      </c>
      <c r="I4149" s="22" t="b">
        <f>IF(COUNTIF([1]!Form_Responses1[[#All],[Instagram account
(ex. idenel_official - Do not put "@")]], LOWER(A4149)) &gt; 0, TRUE, FALSE)</f>
        <v>0</v>
      </c>
      <c r="J4149" s="23"/>
      <c r="K4149" s="20"/>
      <c r="L4149" s="22" t="b">
        <v>0</v>
      </c>
      <c r="M4149" s="22" t="b">
        <v>0</v>
      </c>
      <c r="N4149" s="20"/>
      <c r="O4149" s="21" t="str">
        <f>IF(ISBLANK(Table1[[#This Row],[예약일(확정)]]),"",Table1[[#This Row],[예약일(확정)]]+7)</f>
        <v/>
      </c>
      <c r="P4149" s="20"/>
      <c r="Q4149" s="20"/>
      <c r="R4149" s="20"/>
      <c r="S4149" s="20"/>
      <c r="T4149" s="20"/>
      <c r="U4149" s="19"/>
    </row>
    <row r="4150" spans="1:21" ht="17">
      <c r="A4150" s="18" t="s">
        <v>55</v>
      </c>
      <c r="B4150" s="17" t="str">
        <f>"https://www.instagram.com/"&amp;A4150</f>
        <v>https://www.instagram.com/sammieshing</v>
      </c>
      <c r="C4150" s="16">
        <v>45910</v>
      </c>
      <c r="D4150" s="15" t="s">
        <v>7</v>
      </c>
      <c r="E4150" s="11" t="str">
        <f ca="1">IF(AND(J4150&lt;&gt;"", O4150&lt;&gt;"", TODAY() &gt; O4150, N4150=""), "포스팅 지연",
IF(N4150&lt;&gt;"", "포스팅 완료",
IF(M4150=TRUE, "시술 완료",
IF(L4150=TRUE, "콘텐츠 가이드 전송",
IF(NOT(ISBLANK(J4150)), "예약 확정",
IF(I4150=TRUE, "구글폼 회신",
IF(H4150=TRUE, "구글폼 전송",
IF(G4150=TRUE, "거절",
IF(F4150=TRUE, "회신 수신",
"태핑 완료 회신대기")))))
))))</f>
        <v>태핑 완료 회신대기</v>
      </c>
      <c r="F4150" s="13" t="b">
        <v>0</v>
      </c>
      <c r="G4150" s="13" t="b">
        <v>0</v>
      </c>
      <c r="H4150" s="13" t="b">
        <v>0</v>
      </c>
      <c r="I4150" s="13" t="b">
        <f>IF(COUNTIF([1]!Form_Responses1[[#All],[Instagram account
(ex. idenel_official - Do not put "@")]], LOWER(A4150)) &gt; 0, TRUE, FALSE)</f>
        <v>0</v>
      </c>
      <c r="J4150" s="14"/>
      <c r="K4150" s="11"/>
      <c r="L4150" s="13" t="b">
        <v>0</v>
      </c>
      <c r="M4150" s="13" t="b">
        <v>0</v>
      </c>
      <c r="N4150" s="11"/>
      <c r="O4150" s="12" t="str">
        <f>IF(ISBLANK(Table1[[#This Row],[예약일(확정)]]),"",Table1[[#This Row],[예약일(확정)]]+7)</f>
        <v/>
      </c>
      <c r="P4150" s="11"/>
      <c r="Q4150" s="11"/>
      <c r="R4150" s="11"/>
      <c r="S4150" s="11"/>
      <c r="T4150" s="11"/>
      <c r="U4150" s="10"/>
    </row>
    <row r="4151" spans="1:21" ht="17">
      <c r="A4151" s="27" t="s">
        <v>54</v>
      </c>
      <c r="B4151" s="26" t="str">
        <f>"https://www.instagram.com/"&amp;A4151</f>
        <v>https://www.instagram.com/oh_mila</v>
      </c>
      <c r="C4151" s="25">
        <v>45910</v>
      </c>
      <c r="D4151" s="24" t="s">
        <v>7</v>
      </c>
      <c r="E4151" s="20" t="str">
        <f ca="1">IF(AND(J4151&lt;&gt;"", O4151&lt;&gt;"", TODAY() &gt; O4151, N4151=""), "포스팅 지연",
IF(N4151&lt;&gt;"", "포스팅 완료",
IF(M4151=TRUE, "시술 완료",
IF(L4151=TRUE, "콘텐츠 가이드 전송",
IF(NOT(ISBLANK(J4151)), "예약 확정",
IF(I4151=TRUE, "구글폼 회신",
IF(H4151=TRUE, "구글폼 전송",
IF(G4151=TRUE, "거절",
IF(F4151=TRUE, "회신 수신",
"태핑 완료 회신대기")))))
))))</f>
        <v>태핑 완료 회신대기</v>
      </c>
      <c r="F4151" s="22" t="b">
        <v>0</v>
      </c>
      <c r="G4151" s="22" t="b">
        <v>0</v>
      </c>
      <c r="H4151" s="22" t="b">
        <v>0</v>
      </c>
      <c r="I4151" s="22" t="b">
        <f>IF(COUNTIF([1]!Form_Responses1[[#All],[Instagram account
(ex. idenel_official - Do not put "@")]], LOWER(A4151)) &gt; 0, TRUE, FALSE)</f>
        <v>0</v>
      </c>
      <c r="J4151" s="23"/>
      <c r="K4151" s="20"/>
      <c r="L4151" s="22" t="b">
        <v>0</v>
      </c>
      <c r="M4151" s="22" t="b">
        <v>0</v>
      </c>
      <c r="N4151" s="20"/>
      <c r="O4151" s="21" t="str">
        <f>IF(ISBLANK(Table1[[#This Row],[예약일(확정)]]),"",Table1[[#This Row],[예약일(확정)]]+7)</f>
        <v/>
      </c>
      <c r="P4151" s="20"/>
      <c r="Q4151" s="20"/>
      <c r="R4151" s="20"/>
      <c r="S4151" s="20"/>
      <c r="T4151" s="20"/>
      <c r="U4151" s="19"/>
    </row>
    <row r="4152" spans="1:21" ht="17">
      <c r="A4152" s="18" t="s">
        <v>53</v>
      </c>
      <c r="B4152" s="17" t="str">
        <f>"https://www.instagram.com/"&amp;A4152</f>
        <v>https://www.instagram.com/kbrauzunny</v>
      </c>
      <c r="C4152" s="16">
        <v>45910</v>
      </c>
      <c r="D4152" s="15" t="s">
        <v>7</v>
      </c>
      <c r="E4152" s="11" t="str">
        <f ca="1">IF(AND(J4152&lt;&gt;"", O4152&lt;&gt;"", TODAY() &gt; O4152, N4152=""), "포스팅 지연",
IF(N4152&lt;&gt;"", "포스팅 완료",
IF(M4152=TRUE, "시술 완료",
IF(L4152=TRUE, "콘텐츠 가이드 전송",
IF(NOT(ISBLANK(J4152)), "예약 확정",
IF(I4152=TRUE, "구글폼 회신",
IF(H4152=TRUE, "구글폼 전송",
IF(G4152=TRUE, "거절",
IF(F4152=TRUE, "회신 수신",
"태핑 완료 회신대기")))))
))))</f>
        <v>태핑 완료 회신대기</v>
      </c>
      <c r="F4152" s="13" t="b">
        <v>0</v>
      </c>
      <c r="G4152" s="13" t="b">
        <v>0</v>
      </c>
      <c r="H4152" s="13" t="b">
        <v>0</v>
      </c>
      <c r="I4152" s="13" t="b">
        <f>IF(COUNTIF([1]!Form_Responses1[[#All],[Instagram account
(ex. idenel_official - Do not put "@")]], LOWER(A4152)) &gt; 0, TRUE, FALSE)</f>
        <v>0</v>
      </c>
      <c r="J4152" s="14"/>
      <c r="K4152" s="11"/>
      <c r="L4152" s="13" t="b">
        <v>0</v>
      </c>
      <c r="M4152" s="13" t="b">
        <v>0</v>
      </c>
      <c r="N4152" s="11"/>
      <c r="O4152" s="12" t="str">
        <f>IF(ISBLANK(Table1[[#This Row],[예약일(확정)]]),"",Table1[[#This Row],[예약일(확정)]]+7)</f>
        <v/>
      </c>
      <c r="P4152" s="11"/>
      <c r="Q4152" s="11"/>
      <c r="R4152" s="11"/>
      <c r="S4152" s="11"/>
      <c r="T4152" s="11"/>
      <c r="U4152" s="10"/>
    </row>
    <row r="4153" spans="1:21" ht="17">
      <c r="A4153" s="27" t="s">
        <v>52</v>
      </c>
      <c r="B4153" s="26" t="str">
        <f>"https://www.instagram.com/"&amp;A4153</f>
        <v>https://www.instagram.com/jessieseoulxo</v>
      </c>
      <c r="C4153" s="25">
        <v>45910</v>
      </c>
      <c r="D4153" s="24" t="s">
        <v>7</v>
      </c>
      <c r="E4153" s="20" t="str">
        <f ca="1">IF(AND(J4153&lt;&gt;"", O4153&lt;&gt;"", TODAY() &gt; O4153, N4153=""), "포스팅 지연",
IF(N4153&lt;&gt;"", "포스팅 완료",
IF(M4153=TRUE, "시술 완료",
IF(L4153=TRUE, "콘텐츠 가이드 전송",
IF(NOT(ISBLANK(J4153)), "예약 확정",
IF(I4153=TRUE, "구글폼 회신",
IF(H4153=TRUE, "구글폼 전송",
IF(G4153=TRUE, "거절",
IF(F4153=TRUE, "회신 수신",
"태핑 완료 회신대기")))))
))))</f>
        <v>태핑 완료 회신대기</v>
      </c>
      <c r="F4153" s="22" t="b">
        <v>0</v>
      </c>
      <c r="G4153" s="22" t="b">
        <v>0</v>
      </c>
      <c r="H4153" s="22" t="b">
        <v>0</v>
      </c>
      <c r="I4153" s="22" t="b">
        <f>IF(COUNTIF([1]!Form_Responses1[[#All],[Instagram account
(ex. idenel_official - Do not put "@")]], LOWER(A4153)) &gt; 0, TRUE, FALSE)</f>
        <v>0</v>
      </c>
      <c r="J4153" s="23"/>
      <c r="K4153" s="20"/>
      <c r="L4153" s="22" t="b">
        <v>0</v>
      </c>
      <c r="M4153" s="22" t="b">
        <v>0</v>
      </c>
      <c r="N4153" s="20"/>
      <c r="O4153" s="21" t="str">
        <f>IF(ISBLANK(Table1[[#This Row],[예약일(확정)]]),"",Table1[[#This Row],[예약일(확정)]]+7)</f>
        <v/>
      </c>
      <c r="P4153" s="20"/>
      <c r="Q4153" s="20"/>
      <c r="R4153" s="20"/>
      <c r="S4153" s="20"/>
      <c r="T4153" s="20"/>
      <c r="U4153" s="19"/>
    </row>
    <row r="4154" spans="1:21" ht="17">
      <c r="A4154" s="18" t="s">
        <v>51</v>
      </c>
      <c r="B4154" s="17" t="str">
        <f>"https://www.instagram.com/"&amp;A4154</f>
        <v>https://www.instagram.com/kimchichingusk</v>
      </c>
      <c r="C4154" s="16">
        <v>45910</v>
      </c>
      <c r="D4154" s="15" t="s">
        <v>7</v>
      </c>
      <c r="E4154" s="11" t="str">
        <f ca="1">IF(AND(J4154&lt;&gt;"", O4154&lt;&gt;"", TODAY() &gt; O4154, N4154=""), "포스팅 지연",
IF(N4154&lt;&gt;"", "포스팅 완료",
IF(M4154=TRUE, "시술 완료",
IF(L4154=TRUE, "콘텐츠 가이드 전송",
IF(NOT(ISBLANK(J4154)), "예약 확정",
IF(I4154=TRUE, "구글폼 회신",
IF(H4154=TRUE, "구글폼 전송",
IF(G4154=TRUE, "거절",
IF(F4154=TRUE, "회신 수신",
"태핑 완료 회신대기")))))
))))</f>
        <v>회신 수신</v>
      </c>
      <c r="F4154" s="13" t="b">
        <v>1</v>
      </c>
      <c r="G4154" s="13" t="b">
        <v>0</v>
      </c>
      <c r="H4154" s="13" t="b">
        <v>0</v>
      </c>
      <c r="I4154" s="13" t="b">
        <f>IF(COUNTIF([1]!Form_Responses1[[#All],[Instagram account
(ex. idenel_official - Do not put "@")]], LOWER(A4154)) &gt; 0, TRUE, FALSE)</f>
        <v>0</v>
      </c>
      <c r="J4154" s="14"/>
      <c r="K4154" s="11"/>
      <c r="L4154" s="13" t="b">
        <v>0</v>
      </c>
      <c r="M4154" s="13" t="b">
        <v>0</v>
      </c>
      <c r="N4154" s="11"/>
      <c r="O4154" s="12" t="str">
        <f>IF(ISBLANK(Table1[[#This Row],[예약일(확정)]]),"",Table1[[#This Row],[예약일(확정)]]+7)</f>
        <v/>
      </c>
      <c r="P4154" s="11"/>
      <c r="Q4154" s="11"/>
      <c r="R4154" s="11"/>
      <c r="S4154" s="11"/>
      <c r="T4154" s="11"/>
      <c r="U4154" s="10"/>
    </row>
    <row r="4155" spans="1:21" ht="17">
      <c r="A4155" s="27" t="s">
        <v>50</v>
      </c>
      <c r="B4155" s="26" t="str">
        <f>"https://www.instagram.com/"&amp;A4155</f>
        <v>https://www.instagram.com/robintem</v>
      </c>
      <c r="C4155" s="25">
        <v>45910</v>
      </c>
      <c r="D4155" s="24" t="s">
        <v>7</v>
      </c>
      <c r="E4155" s="20" t="str">
        <f ca="1">IF(AND(J4155&lt;&gt;"", O4155&lt;&gt;"", TODAY() &gt; O4155, N4155=""), "포스팅 지연",
IF(N4155&lt;&gt;"", "포스팅 완료",
IF(M4155=TRUE, "시술 완료",
IF(L4155=TRUE, "콘텐츠 가이드 전송",
IF(NOT(ISBLANK(J4155)), "예약 확정",
IF(I4155=TRUE, "구글폼 회신",
IF(H4155=TRUE, "구글폼 전송",
IF(G4155=TRUE, "거절",
IF(F4155=TRUE, "회신 수신",
"태핑 완료 회신대기")))))
))))</f>
        <v>태핑 완료 회신대기</v>
      </c>
      <c r="F4155" s="22" t="b">
        <v>0</v>
      </c>
      <c r="G4155" s="22" t="b">
        <v>0</v>
      </c>
      <c r="H4155" s="22" t="b">
        <v>0</v>
      </c>
      <c r="I4155" s="22" t="b">
        <f>IF(COUNTIF([1]!Form_Responses1[[#All],[Instagram account
(ex. idenel_official - Do not put "@")]], LOWER(A4155)) &gt; 0, TRUE, FALSE)</f>
        <v>0</v>
      </c>
      <c r="J4155" s="23"/>
      <c r="K4155" s="20"/>
      <c r="L4155" s="22" t="b">
        <v>0</v>
      </c>
      <c r="M4155" s="22" t="b">
        <v>0</v>
      </c>
      <c r="N4155" s="20"/>
      <c r="O4155" s="21" t="str">
        <f>IF(ISBLANK(Table1[[#This Row],[예약일(확정)]]),"",Table1[[#This Row],[예약일(확정)]]+7)</f>
        <v/>
      </c>
      <c r="P4155" s="20"/>
      <c r="Q4155" s="20"/>
      <c r="R4155" s="20"/>
      <c r="S4155" s="20"/>
      <c r="T4155" s="20"/>
      <c r="U4155" s="19"/>
    </row>
    <row r="4156" spans="1:21" ht="17">
      <c r="A4156" s="18" t="s">
        <v>49</v>
      </c>
      <c r="B4156" s="17" t="str">
        <f>"https://www.instagram.com/"&amp;A4156</f>
        <v>https://www.instagram.com/kiranraja</v>
      </c>
      <c r="C4156" s="16">
        <v>45910</v>
      </c>
      <c r="D4156" s="15" t="s">
        <v>7</v>
      </c>
      <c r="E4156" s="11" t="str">
        <f ca="1">IF(AND(J4156&lt;&gt;"", O4156&lt;&gt;"", TODAY() &gt; O4156, N4156=""), "포스팅 지연",
IF(N4156&lt;&gt;"", "포스팅 완료",
IF(M4156=TRUE, "시술 완료",
IF(L4156=TRUE, "콘텐츠 가이드 전송",
IF(NOT(ISBLANK(J4156)), "예약 확정",
IF(I4156=TRUE, "구글폼 회신",
IF(H4156=TRUE, "구글폼 전송",
IF(G4156=TRUE, "거절",
IF(F4156=TRUE, "회신 수신",
"태핑 완료 회신대기")))))
))))</f>
        <v>태핑 완료 회신대기</v>
      </c>
      <c r="F4156" s="13" t="b">
        <v>0</v>
      </c>
      <c r="G4156" s="13" t="b">
        <v>0</v>
      </c>
      <c r="H4156" s="13" t="b">
        <v>0</v>
      </c>
      <c r="I4156" s="13" t="b">
        <f>IF(COUNTIF([1]!Form_Responses1[[#All],[Instagram account
(ex. idenel_official - Do not put "@")]], LOWER(A4156)) &gt; 0, TRUE, FALSE)</f>
        <v>0</v>
      </c>
      <c r="J4156" s="14"/>
      <c r="K4156" s="11"/>
      <c r="L4156" s="13" t="b">
        <v>0</v>
      </c>
      <c r="M4156" s="13" t="b">
        <v>0</v>
      </c>
      <c r="N4156" s="11"/>
      <c r="O4156" s="12" t="str">
        <f>IF(ISBLANK(Table1[[#This Row],[예약일(확정)]]),"",Table1[[#This Row],[예약일(확정)]]+7)</f>
        <v/>
      </c>
      <c r="P4156" s="11"/>
      <c r="Q4156" s="11"/>
      <c r="R4156" s="11"/>
      <c r="S4156" s="11"/>
      <c r="T4156" s="11"/>
      <c r="U4156" s="10"/>
    </row>
    <row r="4157" spans="1:21" ht="17">
      <c r="A4157" s="27" t="s">
        <v>48</v>
      </c>
      <c r="B4157" s="26" t="str">
        <f>"https://www.instagram.com/"&amp;A4157</f>
        <v>https://www.instagram.com/rumeysasehla</v>
      </c>
      <c r="C4157" s="25">
        <v>45910</v>
      </c>
      <c r="D4157" s="24" t="s">
        <v>7</v>
      </c>
      <c r="E4157" s="20" t="str">
        <f ca="1">IF(AND(J4157&lt;&gt;"", O4157&lt;&gt;"", TODAY() &gt; O4157, N4157=""), "포스팅 지연",
IF(N4157&lt;&gt;"", "포스팅 완료",
IF(M4157=TRUE, "시술 완료",
IF(L4157=TRUE, "콘텐츠 가이드 전송",
IF(NOT(ISBLANK(J4157)), "예약 확정",
IF(I4157=TRUE, "구글폼 회신",
IF(H4157=TRUE, "구글폼 전송",
IF(G4157=TRUE, "거절",
IF(F4157=TRUE, "회신 수신",
"태핑 완료 회신대기")))))
))))</f>
        <v>태핑 완료 회신대기</v>
      </c>
      <c r="F4157" s="22" t="b">
        <v>0</v>
      </c>
      <c r="G4157" s="22" t="b">
        <v>0</v>
      </c>
      <c r="H4157" s="22" t="b">
        <v>0</v>
      </c>
      <c r="I4157" s="22" t="b">
        <f>IF(COUNTIF([1]!Form_Responses1[[#All],[Instagram account
(ex. idenel_official - Do not put "@")]], LOWER(A4157)) &gt; 0, TRUE, FALSE)</f>
        <v>0</v>
      </c>
      <c r="J4157" s="23"/>
      <c r="K4157" s="20"/>
      <c r="L4157" s="22" t="b">
        <v>0</v>
      </c>
      <c r="M4157" s="22" t="b">
        <v>0</v>
      </c>
      <c r="N4157" s="20"/>
      <c r="O4157" s="21" t="str">
        <f>IF(ISBLANK(Table1[[#This Row],[예약일(확정)]]),"",Table1[[#This Row],[예약일(확정)]]+7)</f>
        <v/>
      </c>
      <c r="P4157" s="20"/>
      <c r="Q4157" s="20"/>
      <c r="R4157" s="20"/>
      <c r="S4157" s="20"/>
      <c r="T4157" s="20"/>
      <c r="U4157" s="19"/>
    </row>
    <row r="4158" spans="1:21" ht="17">
      <c r="A4158" s="18" t="s">
        <v>47</v>
      </c>
      <c r="B4158" s="17" t="str">
        <f>"https://www.instagram.com/"&amp;A4158</f>
        <v>https://www.instagram.com/naziskincii</v>
      </c>
      <c r="C4158" s="16">
        <v>45910</v>
      </c>
      <c r="D4158" s="15" t="s">
        <v>7</v>
      </c>
      <c r="E4158" s="11" t="str">
        <f ca="1">IF(AND(J4158&lt;&gt;"", O4158&lt;&gt;"", TODAY() &gt; O4158, N4158=""), "포스팅 지연",
IF(N4158&lt;&gt;"", "포스팅 완료",
IF(M4158=TRUE, "시술 완료",
IF(L4158=TRUE, "콘텐츠 가이드 전송",
IF(NOT(ISBLANK(J4158)), "예약 확정",
IF(I4158=TRUE, "구글폼 회신",
IF(H4158=TRUE, "구글폼 전송",
IF(G4158=TRUE, "거절",
IF(F4158=TRUE, "회신 수신",
"태핑 완료 회신대기")))))
))))</f>
        <v>태핑 완료 회신대기</v>
      </c>
      <c r="F4158" s="13" t="b">
        <v>0</v>
      </c>
      <c r="G4158" s="13" t="b">
        <v>0</v>
      </c>
      <c r="H4158" s="13" t="b">
        <v>0</v>
      </c>
      <c r="I4158" s="13" t="b">
        <f>IF(COUNTIF([1]!Form_Responses1[[#All],[Instagram account
(ex. idenel_official - Do not put "@")]], LOWER(A4158)) &gt; 0, TRUE, FALSE)</f>
        <v>0</v>
      </c>
      <c r="J4158" s="14"/>
      <c r="K4158" s="11"/>
      <c r="L4158" s="13" t="b">
        <v>0</v>
      </c>
      <c r="M4158" s="13" t="b">
        <v>0</v>
      </c>
      <c r="N4158" s="11"/>
      <c r="O4158" s="12" t="str">
        <f>IF(ISBLANK(Table1[[#This Row],[예약일(확정)]]),"",Table1[[#This Row],[예약일(확정)]]+7)</f>
        <v/>
      </c>
      <c r="P4158" s="11"/>
      <c r="Q4158" s="11"/>
      <c r="R4158" s="11"/>
      <c r="S4158" s="11"/>
      <c r="T4158" s="11"/>
      <c r="U4158" s="10"/>
    </row>
    <row r="4159" spans="1:21" ht="17">
      <c r="A4159" s="27" t="s">
        <v>46</v>
      </c>
      <c r="B4159" s="26" t="str">
        <f>"https://www.instagram.com/"&amp;A4159</f>
        <v>https://www.instagram.com/koreantutorjin</v>
      </c>
      <c r="C4159" s="25">
        <v>45910</v>
      </c>
      <c r="D4159" s="24" t="s">
        <v>7</v>
      </c>
      <c r="E4159" s="20" t="str">
        <f ca="1">IF(AND(J4159&lt;&gt;"", O4159&lt;&gt;"", TODAY() &gt; O4159, N4159=""), "포스팅 지연",
IF(N4159&lt;&gt;"", "포스팅 완료",
IF(M4159=TRUE, "시술 완료",
IF(L4159=TRUE, "콘텐츠 가이드 전송",
IF(NOT(ISBLANK(J4159)), "예약 확정",
IF(I4159=TRUE, "구글폼 회신",
IF(H4159=TRUE, "구글폼 전송",
IF(G4159=TRUE, "거절",
IF(F4159=TRUE, "회신 수신",
"태핑 완료 회신대기")))))
))))</f>
        <v>태핑 완료 회신대기</v>
      </c>
      <c r="F4159" s="22" t="b">
        <v>0</v>
      </c>
      <c r="G4159" s="22" t="b">
        <v>0</v>
      </c>
      <c r="H4159" s="22" t="b">
        <v>0</v>
      </c>
      <c r="I4159" s="22" t="b">
        <f>IF(COUNTIF([1]!Form_Responses1[[#All],[Instagram account
(ex. idenel_official - Do not put "@")]], LOWER(A4159)) &gt; 0, TRUE, FALSE)</f>
        <v>0</v>
      </c>
      <c r="J4159" s="23"/>
      <c r="K4159" s="20"/>
      <c r="L4159" s="22" t="b">
        <v>0</v>
      </c>
      <c r="M4159" s="22" t="b">
        <v>0</v>
      </c>
      <c r="N4159" s="20"/>
      <c r="O4159" s="21" t="str">
        <f>IF(ISBLANK(Table1[[#This Row],[예약일(확정)]]),"",Table1[[#This Row],[예약일(확정)]]+7)</f>
        <v/>
      </c>
      <c r="P4159" s="20"/>
      <c r="Q4159" s="20"/>
      <c r="R4159" s="20"/>
      <c r="S4159" s="20"/>
      <c r="T4159" s="20"/>
      <c r="U4159" s="19"/>
    </row>
    <row r="4160" spans="1:21" ht="17">
      <c r="A4160" s="18" t="s">
        <v>45</v>
      </c>
      <c r="B4160" s="17" t="str">
        <f>"https://www.instagram.com/"&amp;A4160</f>
        <v>https://www.instagram.com/nicolebohrer</v>
      </c>
      <c r="C4160" s="16">
        <v>45910</v>
      </c>
      <c r="D4160" s="15" t="s">
        <v>7</v>
      </c>
      <c r="E4160" s="11" t="str">
        <f ca="1">IF(AND(J4160&lt;&gt;"", O4160&lt;&gt;"", TODAY() &gt; O4160, N4160=""), "포스팅 지연",
IF(N4160&lt;&gt;"", "포스팅 완료",
IF(M4160=TRUE, "시술 완료",
IF(L4160=TRUE, "콘텐츠 가이드 전송",
IF(NOT(ISBLANK(J4160)), "예약 확정",
IF(I4160=TRUE, "구글폼 회신",
IF(H4160=TRUE, "구글폼 전송",
IF(G4160=TRUE, "거절",
IF(F4160=TRUE, "회신 수신",
"태핑 완료 회신대기")))))
))))</f>
        <v>회신 수신</v>
      </c>
      <c r="F4160" s="13" t="b">
        <v>1</v>
      </c>
      <c r="G4160" s="13" t="b">
        <v>0</v>
      </c>
      <c r="H4160" s="13" t="b">
        <v>0</v>
      </c>
      <c r="I4160" s="13" t="b">
        <f>IF(COUNTIF([1]!Form_Responses1[[#All],[Instagram account
(ex. idenel_official - Do not put "@")]], LOWER(A4160)) &gt; 0, TRUE, FALSE)</f>
        <v>0</v>
      </c>
      <c r="J4160" s="14"/>
      <c r="K4160" s="11"/>
      <c r="L4160" s="13" t="b">
        <v>0</v>
      </c>
      <c r="M4160" s="13" t="b">
        <v>0</v>
      </c>
      <c r="N4160" s="11"/>
      <c r="O4160" s="12" t="str">
        <f>IF(ISBLANK(Table1[[#This Row],[예약일(확정)]]),"",Table1[[#This Row],[예약일(확정)]]+7)</f>
        <v/>
      </c>
      <c r="P4160" s="11"/>
      <c r="Q4160" s="11"/>
      <c r="R4160" s="11"/>
      <c r="S4160" s="11"/>
      <c r="T4160" s="11"/>
      <c r="U4160" s="10"/>
    </row>
    <row r="4161" spans="1:21" ht="17">
      <c r="A4161" s="27" t="s">
        <v>44</v>
      </c>
      <c r="B4161" s="26" t="str">
        <f>"https://www.instagram.com/"&amp;A4161</f>
        <v>https://www.instagram.com/noubeltwins</v>
      </c>
      <c r="C4161" s="25">
        <v>45910</v>
      </c>
      <c r="D4161" s="24" t="s">
        <v>7</v>
      </c>
      <c r="E4161" s="20" t="str">
        <f ca="1">IF(AND(J4161&lt;&gt;"", O4161&lt;&gt;"", TODAY() &gt; O4161, N4161=""), "포스팅 지연",
IF(N4161&lt;&gt;"", "포스팅 완료",
IF(M4161=TRUE, "시술 완료",
IF(L4161=TRUE, "콘텐츠 가이드 전송",
IF(NOT(ISBLANK(J4161)), "예약 확정",
IF(I4161=TRUE, "구글폼 회신",
IF(H4161=TRUE, "구글폼 전송",
IF(G4161=TRUE, "거절",
IF(F4161=TRUE, "회신 수신",
"태핑 완료 회신대기")))))
))))</f>
        <v>태핑 완료 회신대기</v>
      </c>
      <c r="F4161" s="22" t="b">
        <v>0</v>
      </c>
      <c r="G4161" s="22" t="b">
        <v>0</v>
      </c>
      <c r="H4161" s="22" t="b">
        <v>0</v>
      </c>
      <c r="I4161" s="22" t="b">
        <f>IF(COUNTIF([1]!Form_Responses1[[#All],[Instagram account
(ex. idenel_official - Do not put "@")]], LOWER(A4161)) &gt; 0, TRUE, FALSE)</f>
        <v>0</v>
      </c>
      <c r="J4161" s="23"/>
      <c r="K4161" s="20"/>
      <c r="L4161" s="22" t="b">
        <v>0</v>
      </c>
      <c r="M4161" s="22" t="b">
        <v>0</v>
      </c>
      <c r="N4161" s="20"/>
      <c r="O4161" s="21" t="str">
        <f>IF(ISBLANK(Table1[[#This Row],[예약일(확정)]]),"",Table1[[#This Row],[예약일(확정)]]+7)</f>
        <v/>
      </c>
      <c r="P4161" s="20"/>
      <c r="Q4161" s="20"/>
      <c r="R4161" s="20"/>
      <c r="S4161" s="20"/>
      <c r="T4161" s="20"/>
      <c r="U4161" s="19"/>
    </row>
    <row r="4162" spans="1:21" ht="17">
      <c r="A4162" s="18" t="s">
        <v>43</v>
      </c>
      <c r="B4162" s="17" t="str">
        <f>"https://www.instagram.com/"&amp;A4162</f>
        <v>https://www.instagram.com/ra.keshi</v>
      </c>
      <c r="C4162" s="16">
        <v>45910</v>
      </c>
      <c r="D4162" s="15" t="s">
        <v>7</v>
      </c>
      <c r="E4162" s="11" t="str">
        <f ca="1">IF(AND(J4162&lt;&gt;"", O4162&lt;&gt;"", TODAY() &gt; O4162, N4162=""), "포스팅 지연",
IF(N4162&lt;&gt;"", "포스팅 완료",
IF(M4162=TRUE, "시술 완료",
IF(L4162=TRUE, "콘텐츠 가이드 전송",
IF(NOT(ISBLANK(J4162)), "예약 확정",
IF(I4162=TRUE, "구글폼 회신",
IF(H4162=TRUE, "구글폼 전송",
IF(G4162=TRUE, "거절",
IF(F4162=TRUE, "회신 수신",
"태핑 완료 회신대기")))))
))))</f>
        <v>태핑 완료 회신대기</v>
      </c>
      <c r="F4162" s="13" t="b">
        <v>0</v>
      </c>
      <c r="G4162" s="13" t="b">
        <v>0</v>
      </c>
      <c r="H4162" s="13" t="b">
        <v>0</v>
      </c>
      <c r="I4162" s="13" t="b">
        <f>IF(COUNTIF([1]!Form_Responses1[[#All],[Instagram account
(ex. idenel_official - Do not put "@")]], LOWER(A4162)) &gt; 0, TRUE, FALSE)</f>
        <v>0</v>
      </c>
      <c r="J4162" s="14"/>
      <c r="K4162" s="11"/>
      <c r="L4162" s="13" t="b">
        <v>0</v>
      </c>
      <c r="M4162" s="13" t="b">
        <v>0</v>
      </c>
      <c r="N4162" s="11"/>
      <c r="O4162" s="12" t="str">
        <f>IF(ISBLANK(Table1[[#This Row],[예약일(확정)]]),"",Table1[[#This Row],[예약일(확정)]]+7)</f>
        <v/>
      </c>
      <c r="P4162" s="11"/>
      <c r="Q4162" s="11"/>
      <c r="R4162" s="11"/>
      <c r="S4162" s="11"/>
      <c r="T4162" s="11"/>
      <c r="U4162" s="10"/>
    </row>
    <row r="4163" spans="1:21" ht="17">
      <c r="A4163" s="27" t="s">
        <v>42</v>
      </c>
      <c r="B4163" s="26" t="str">
        <f>"https://www.instagram.com/"&amp;A4163</f>
        <v>https://www.instagram.com/indo_yeoja</v>
      </c>
      <c r="C4163" s="25">
        <v>45910</v>
      </c>
      <c r="D4163" s="24" t="s">
        <v>7</v>
      </c>
      <c r="E4163" s="20" t="str">
        <f ca="1">IF(AND(J4163&lt;&gt;"", O4163&lt;&gt;"", TODAY() &gt; O4163, N4163=""), "포스팅 지연",
IF(N4163&lt;&gt;"", "포스팅 완료",
IF(M4163=TRUE, "시술 완료",
IF(L4163=TRUE, "콘텐츠 가이드 전송",
IF(NOT(ISBLANK(J4163)), "예약 확정",
IF(I4163=TRUE, "구글폼 회신",
IF(H4163=TRUE, "구글폼 전송",
IF(G4163=TRUE, "거절",
IF(F4163=TRUE, "회신 수신",
"태핑 완료 회신대기")))))
))))</f>
        <v>태핑 완료 회신대기</v>
      </c>
      <c r="F4163" s="22" t="b">
        <v>0</v>
      </c>
      <c r="G4163" s="22" t="b">
        <v>0</v>
      </c>
      <c r="H4163" s="22" t="b">
        <v>0</v>
      </c>
      <c r="I4163" s="22" t="b">
        <f>IF(COUNTIF([1]!Form_Responses1[[#All],[Instagram account
(ex. idenel_official - Do not put "@")]], LOWER(A4163)) &gt; 0, TRUE, FALSE)</f>
        <v>0</v>
      </c>
      <c r="J4163" s="23"/>
      <c r="K4163" s="20"/>
      <c r="L4163" s="22" t="b">
        <v>0</v>
      </c>
      <c r="M4163" s="22" t="b">
        <v>0</v>
      </c>
      <c r="N4163" s="20"/>
      <c r="O4163" s="21" t="str">
        <f>IF(ISBLANK(Table1[[#This Row],[예약일(확정)]]),"",Table1[[#This Row],[예약일(확정)]]+7)</f>
        <v/>
      </c>
      <c r="P4163" s="20"/>
      <c r="Q4163" s="20"/>
      <c r="R4163" s="20"/>
      <c r="S4163" s="20"/>
      <c r="T4163" s="20"/>
      <c r="U4163" s="19"/>
    </row>
    <row r="4164" spans="1:21" ht="17">
      <c r="A4164" s="18" t="s">
        <v>41</v>
      </c>
      <c r="B4164" s="17" t="str">
        <f>"https://www.instagram.com/"&amp;A4164</f>
        <v>https://www.instagram.com/kkangharii</v>
      </c>
      <c r="C4164" s="16">
        <v>45910</v>
      </c>
      <c r="D4164" s="15" t="s">
        <v>7</v>
      </c>
      <c r="E4164" s="11" t="str">
        <f ca="1">IF(AND(J4164&lt;&gt;"", O4164&lt;&gt;"", TODAY() &gt; O4164, N4164=""), "포스팅 지연",
IF(N4164&lt;&gt;"", "포스팅 완료",
IF(M4164=TRUE, "시술 완료",
IF(L4164=TRUE, "콘텐츠 가이드 전송",
IF(NOT(ISBLANK(J4164)), "예약 확정",
IF(I4164=TRUE, "구글폼 회신",
IF(H4164=TRUE, "구글폼 전송",
IF(G4164=TRUE, "거절",
IF(F4164=TRUE, "회신 수신",
"태핑 완료 회신대기")))))
))))</f>
        <v>태핑 완료 회신대기</v>
      </c>
      <c r="F4164" s="13" t="b">
        <v>0</v>
      </c>
      <c r="G4164" s="13" t="b">
        <v>0</v>
      </c>
      <c r="H4164" s="13" t="b">
        <v>0</v>
      </c>
      <c r="I4164" s="13" t="b">
        <f>IF(COUNTIF([1]!Form_Responses1[[#All],[Instagram account
(ex. idenel_official - Do not put "@")]], LOWER(A4164)) &gt; 0, TRUE, FALSE)</f>
        <v>0</v>
      </c>
      <c r="J4164" s="14"/>
      <c r="K4164" s="11"/>
      <c r="L4164" s="13" t="b">
        <v>0</v>
      </c>
      <c r="M4164" s="13" t="b">
        <v>0</v>
      </c>
      <c r="N4164" s="11"/>
      <c r="O4164" s="12" t="str">
        <f>IF(ISBLANK(Table1[[#This Row],[예약일(확정)]]),"",Table1[[#This Row],[예약일(확정)]]+7)</f>
        <v/>
      </c>
      <c r="P4164" s="11"/>
      <c r="Q4164" s="11"/>
      <c r="R4164" s="11"/>
      <c r="S4164" s="11"/>
      <c r="T4164" s="11"/>
      <c r="U4164" s="10"/>
    </row>
    <row r="4165" spans="1:21" ht="17">
      <c r="A4165" s="27" t="s">
        <v>40</v>
      </c>
      <c r="B4165" s="26" t="str">
        <f>"https://www.instagram.com/"&amp;A4165</f>
        <v>https://www.instagram.com/gingertwin_</v>
      </c>
      <c r="C4165" s="25">
        <v>45910</v>
      </c>
      <c r="D4165" s="24" t="s">
        <v>7</v>
      </c>
      <c r="E4165" s="20" t="str">
        <f ca="1">IF(AND(J4165&lt;&gt;"", O4165&lt;&gt;"", TODAY() &gt; O4165, N4165=""), "포스팅 지연",
IF(N4165&lt;&gt;"", "포스팅 완료",
IF(M4165=TRUE, "시술 완료",
IF(L4165=TRUE, "콘텐츠 가이드 전송",
IF(NOT(ISBLANK(J4165)), "예약 확정",
IF(I4165=TRUE, "구글폼 회신",
IF(H4165=TRUE, "구글폼 전송",
IF(G4165=TRUE, "거절",
IF(F4165=TRUE, "회신 수신",
"태핑 완료 회신대기")))))
))))</f>
        <v>태핑 완료 회신대기</v>
      </c>
      <c r="F4165" s="22" t="b">
        <v>0</v>
      </c>
      <c r="G4165" s="22" t="b">
        <v>0</v>
      </c>
      <c r="H4165" s="22" t="b">
        <v>0</v>
      </c>
      <c r="I4165" s="22" t="b">
        <f>IF(COUNTIF([1]!Form_Responses1[[#All],[Instagram account
(ex. idenel_official - Do not put "@")]], LOWER(A4165)) &gt; 0, TRUE, FALSE)</f>
        <v>0</v>
      </c>
      <c r="J4165" s="23"/>
      <c r="K4165" s="20"/>
      <c r="L4165" s="22" t="b">
        <v>0</v>
      </c>
      <c r="M4165" s="22" t="b">
        <v>0</v>
      </c>
      <c r="N4165" s="20"/>
      <c r="O4165" s="21" t="str">
        <f>IF(ISBLANK(Table1[[#This Row],[예약일(확정)]]),"",Table1[[#This Row],[예약일(확정)]]+7)</f>
        <v/>
      </c>
      <c r="P4165" s="20"/>
      <c r="Q4165" s="20"/>
      <c r="R4165" s="20"/>
      <c r="S4165" s="20"/>
      <c r="T4165" s="20"/>
      <c r="U4165" s="19"/>
    </row>
    <row r="4166" spans="1:21" ht="17">
      <c r="A4166" s="18" t="s">
        <v>39</v>
      </c>
      <c r="B4166" s="17" t="str">
        <f>"https://www.instagram.com/"&amp;A4166</f>
        <v>https://www.instagram.com/dailyhilal</v>
      </c>
      <c r="C4166" s="16">
        <v>45910</v>
      </c>
      <c r="D4166" s="15" t="s">
        <v>7</v>
      </c>
      <c r="E4166" s="11" t="str">
        <f ca="1">IF(AND(J4166&lt;&gt;"", O4166&lt;&gt;"", TODAY() &gt; O4166, N4166=""), "포스팅 지연",
IF(N4166&lt;&gt;"", "포스팅 완료",
IF(M4166=TRUE, "시술 완료",
IF(L4166=TRUE, "콘텐츠 가이드 전송",
IF(NOT(ISBLANK(J4166)), "예약 확정",
IF(I4166=TRUE, "구글폼 회신",
IF(H4166=TRUE, "구글폼 전송",
IF(G4166=TRUE, "거절",
IF(F4166=TRUE, "회신 수신",
"태핑 완료 회신대기")))))
))))</f>
        <v>태핑 완료 회신대기</v>
      </c>
      <c r="F4166" s="13" t="b">
        <v>0</v>
      </c>
      <c r="G4166" s="13" t="b">
        <v>0</v>
      </c>
      <c r="H4166" s="13" t="b">
        <v>0</v>
      </c>
      <c r="I4166" s="13" t="b">
        <f>IF(COUNTIF([1]!Form_Responses1[[#All],[Instagram account
(ex. idenel_official - Do not put "@")]], LOWER(A4166)) &gt; 0, TRUE, FALSE)</f>
        <v>0</v>
      </c>
      <c r="J4166" s="14"/>
      <c r="K4166" s="11"/>
      <c r="L4166" s="13" t="b">
        <v>0</v>
      </c>
      <c r="M4166" s="13" t="b">
        <v>0</v>
      </c>
      <c r="N4166" s="11"/>
      <c r="O4166" s="12" t="str">
        <f>IF(ISBLANK(Table1[[#This Row],[예약일(확정)]]),"",Table1[[#This Row],[예약일(확정)]]+7)</f>
        <v/>
      </c>
      <c r="P4166" s="11"/>
      <c r="Q4166" s="11"/>
      <c r="R4166" s="11"/>
      <c r="S4166" s="11"/>
      <c r="T4166" s="11"/>
      <c r="U4166" s="10"/>
    </row>
    <row r="4167" spans="1:21" ht="17">
      <c r="A4167" s="27" t="s">
        <v>38</v>
      </c>
      <c r="B4167" s="26" t="str">
        <f>"https://www.instagram.com/"&amp;A4167</f>
        <v>https://www.instagram.com/imp.mak</v>
      </c>
      <c r="C4167" s="25">
        <v>45910</v>
      </c>
      <c r="D4167" s="24" t="s">
        <v>7</v>
      </c>
      <c r="E4167" s="20" t="str">
        <f ca="1">IF(AND(J4167&lt;&gt;"", O4167&lt;&gt;"", TODAY() &gt; O4167, N4167=""), "포스팅 지연",
IF(N4167&lt;&gt;"", "포스팅 완료",
IF(M4167=TRUE, "시술 완료",
IF(L4167=TRUE, "콘텐츠 가이드 전송",
IF(NOT(ISBLANK(J4167)), "예약 확정",
IF(I4167=TRUE, "구글폼 회신",
IF(H4167=TRUE, "구글폼 전송",
IF(G4167=TRUE, "거절",
IF(F4167=TRUE, "회신 수신",
"태핑 완료 회신대기")))))
))))</f>
        <v>거절</v>
      </c>
      <c r="F4167" s="22" t="b">
        <v>1</v>
      </c>
      <c r="G4167" s="22" t="b">
        <v>1</v>
      </c>
      <c r="H4167" s="22" t="b">
        <v>0</v>
      </c>
      <c r="I4167" s="22" t="b">
        <f>IF(COUNTIF([1]!Form_Responses1[[#All],[Instagram account
(ex. idenel_official - Do not put "@")]], LOWER(A4167)) &gt; 0, TRUE, FALSE)</f>
        <v>0</v>
      </c>
      <c r="J4167" s="23"/>
      <c r="K4167" s="20"/>
      <c r="L4167" s="22" t="b">
        <v>0</v>
      </c>
      <c r="M4167" s="22" t="b">
        <v>0</v>
      </c>
      <c r="N4167" s="20"/>
      <c r="O4167" s="21" t="str">
        <f>IF(ISBLANK(Table1[[#This Row],[예약일(확정)]]),"",Table1[[#This Row],[예약일(확정)]]+7)</f>
        <v/>
      </c>
      <c r="P4167" s="20"/>
      <c r="Q4167" s="20"/>
      <c r="R4167" s="20"/>
      <c r="S4167" s="20"/>
      <c r="T4167" s="20"/>
      <c r="U4167" s="19"/>
    </row>
    <row r="4168" spans="1:21" ht="17">
      <c r="A4168" s="18" t="s">
        <v>37</v>
      </c>
      <c r="B4168" s="17" t="str">
        <f>"https://www.instagram.com/"&amp;A4168</f>
        <v>https://www.instagram.com/kittygingyy</v>
      </c>
      <c r="C4168" s="16">
        <v>45910</v>
      </c>
      <c r="D4168" s="15" t="s">
        <v>7</v>
      </c>
      <c r="E4168" s="11" t="str">
        <f ca="1">IF(AND(J4168&lt;&gt;"", O4168&lt;&gt;"", TODAY() &gt; O4168, N4168=""), "포스팅 지연",
IF(N4168&lt;&gt;"", "포스팅 완료",
IF(M4168=TRUE, "시술 완료",
IF(L4168=TRUE, "콘텐츠 가이드 전송",
IF(NOT(ISBLANK(J4168)), "예약 확정",
IF(I4168=TRUE, "구글폼 회신",
IF(H4168=TRUE, "구글폼 전송",
IF(G4168=TRUE, "거절",
IF(F4168=TRUE, "회신 수신",
"태핑 완료 회신대기")))))
))))</f>
        <v>태핑 완료 회신대기</v>
      </c>
      <c r="F4168" s="13" t="b">
        <v>0</v>
      </c>
      <c r="G4168" s="13" t="b">
        <v>0</v>
      </c>
      <c r="H4168" s="13" t="b">
        <v>0</v>
      </c>
      <c r="I4168" s="13" t="b">
        <f>IF(COUNTIF([1]!Form_Responses1[[#All],[Instagram account
(ex. idenel_official - Do not put "@")]], LOWER(A4168)) &gt; 0, TRUE, FALSE)</f>
        <v>0</v>
      </c>
      <c r="J4168" s="14"/>
      <c r="K4168" s="11"/>
      <c r="L4168" s="13" t="b">
        <v>0</v>
      </c>
      <c r="M4168" s="13" t="b">
        <v>0</v>
      </c>
      <c r="N4168" s="11"/>
      <c r="O4168" s="12" t="str">
        <f>IF(ISBLANK(Table1[[#This Row],[예약일(확정)]]),"",Table1[[#This Row],[예약일(확정)]]+7)</f>
        <v/>
      </c>
      <c r="P4168" s="11"/>
      <c r="Q4168" s="11"/>
      <c r="R4168" s="11"/>
      <c r="S4168" s="11"/>
      <c r="T4168" s="11"/>
      <c r="U4168" s="10"/>
    </row>
    <row r="4169" spans="1:21" ht="17">
      <c r="A4169" s="27" t="s">
        <v>36</v>
      </c>
      <c r="B4169" s="26" t="str">
        <f>"https://www.instagram.com/"&amp;A4169</f>
        <v>https://www.instagram.com/luciiead</v>
      </c>
      <c r="C4169" s="25">
        <v>45910</v>
      </c>
      <c r="D4169" s="24" t="s">
        <v>7</v>
      </c>
      <c r="E4169" s="20" t="str">
        <f ca="1">IF(AND(J4169&lt;&gt;"", O4169&lt;&gt;"", TODAY() &gt; O4169, N4169=""), "포스팅 지연",
IF(N4169&lt;&gt;"", "포스팅 완료",
IF(M4169=TRUE, "시술 완료",
IF(L4169=TRUE, "콘텐츠 가이드 전송",
IF(NOT(ISBLANK(J4169)), "예약 확정",
IF(I4169=TRUE, "구글폼 회신",
IF(H4169=TRUE, "구글폼 전송",
IF(G4169=TRUE, "거절",
IF(F4169=TRUE, "회신 수신",
"태핑 완료 회신대기")))))
))))</f>
        <v>태핑 완료 회신대기</v>
      </c>
      <c r="F4169" s="22" t="b">
        <v>0</v>
      </c>
      <c r="G4169" s="22" t="b">
        <v>0</v>
      </c>
      <c r="H4169" s="22" t="b">
        <v>0</v>
      </c>
      <c r="I4169" s="22" t="b">
        <f>IF(COUNTIF([1]!Form_Responses1[[#All],[Instagram account
(ex. idenel_official - Do not put "@")]], LOWER(A4169)) &gt; 0, TRUE, FALSE)</f>
        <v>0</v>
      </c>
      <c r="J4169" s="23"/>
      <c r="K4169" s="20"/>
      <c r="L4169" s="22" t="b">
        <v>0</v>
      </c>
      <c r="M4169" s="22" t="b">
        <v>0</v>
      </c>
      <c r="N4169" s="20"/>
      <c r="O4169" s="21" t="str">
        <f>IF(ISBLANK(Table1[[#This Row],[예약일(확정)]]),"",Table1[[#This Row],[예약일(확정)]]+7)</f>
        <v/>
      </c>
      <c r="P4169" s="20"/>
      <c r="Q4169" s="20"/>
      <c r="R4169" s="20"/>
      <c r="S4169" s="20"/>
      <c r="T4169" s="20"/>
      <c r="U4169" s="19"/>
    </row>
    <row r="4170" spans="1:21" ht="17">
      <c r="A4170" s="18" t="s">
        <v>35</v>
      </c>
      <c r="B4170" s="17" t="str">
        <f>"https://www.instagram.com/"&amp;A4170</f>
        <v>https://www.instagram.com/se___na0</v>
      </c>
      <c r="C4170" s="16">
        <v>45910</v>
      </c>
      <c r="D4170" s="15" t="s">
        <v>7</v>
      </c>
      <c r="E4170" s="11" t="str">
        <f ca="1">IF(AND(J4170&lt;&gt;"", O4170&lt;&gt;"", TODAY() &gt; O4170, N4170=""), "포스팅 지연",
IF(N4170&lt;&gt;"", "포스팅 완료",
IF(M4170=TRUE, "시술 완료",
IF(L4170=TRUE, "콘텐츠 가이드 전송",
IF(NOT(ISBLANK(J4170)), "예약 확정",
IF(I4170=TRUE, "구글폼 회신",
IF(H4170=TRUE, "구글폼 전송",
IF(G4170=TRUE, "거절",
IF(F4170=TRUE, "회신 수신",
"태핑 완료 회신대기")))))
))))</f>
        <v>태핑 완료 회신대기</v>
      </c>
      <c r="F4170" s="13" t="b">
        <v>0</v>
      </c>
      <c r="G4170" s="13" t="b">
        <v>0</v>
      </c>
      <c r="H4170" s="13" t="b">
        <v>0</v>
      </c>
      <c r="I4170" s="13" t="b">
        <f>IF(COUNTIF([1]!Form_Responses1[[#All],[Instagram account
(ex. idenel_official - Do not put "@")]], LOWER(A4170)) &gt; 0, TRUE, FALSE)</f>
        <v>0</v>
      </c>
      <c r="J4170" s="14"/>
      <c r="K4170" s="11"/>
      <c r="L4170" s="13" t="b">
        <v>0</v>
      </c>
      <c r="M4170" s="13" t="b">
        <v>0</v>
      </c>
      <c r="N4170" s="11"/>
      <c r="O4170" s="12" t="str">
        <f>IF(ISBLANK(Table1[[#This Row],[예약일(확정)]]),"",Table1[[#This Row],[예약일(확정)]]+7)</f>
        <v/>
      </c>
      <c r="P4170" s="11"/>
      <c r="Q4170" s="11"/>
      <c r="R4170" s="11"/>
      <c r="S4170" s="11"/>
      <c r="T4170" s="11"/>
      <c r="U4170" s="10"/>
    </row>
    <row r="4171" spans="1:21" ht="17">
      <c r="A4171" s="27" t="s">
        <v>34</v>
      </c>
      <c r="B4171" s="26" t="str">
        <f>"https://www.instagram.com/"&amp;A4171</f>
        <v>https://www.instagram.com/deerluby</v>
      </c>
      <c r="C4171" s="25">
        <v>45910</v>
      </c>
      <c r="D4171" s="24" t="s">
        <v>7</v>
      </c>
      <c r="E4171" s="20" t="str">
        <f ca="1">IF(AND(J4171&lt;&gt;"", O4171&lt;&gt;"", TODAY() &gt; O4171, N4171=""), "포스팅 지연",
IF(N4171&lt;&gt;"", "포스팅 완료",
IF(M4171=TRUE, "시술 완료",
IF(L4171=TRUE, "콘텐츠 가이드 전송",
IF(NOT(ISBLANK(J4171)), "예약 확정",
IF(I4171=TRUE, "구글폼 회신",
IF(H4171=TRUE, "구글폼 전송",
IF(G4171=TRUE, "거절",
IF(F4171=TRUE, "회신 수신",
"태핑 완료 회신대기")))))
))))</f>
        <v>태핑 완료 회신대기</v>
      </c>
      <c r="F4171" s="22" t="b">
        <v>0</v>
      </c>
      <c r="G4171" s="22" t="b">
        <v>0</v>
      </c>
      <c r="H4171" s="22" t="b">
        <v>0</v>
      </c>
      <c r="I4171" s="22" t="b">
        <f>IF(COUNTIF([1]!Form_Responses1[[#All],[Instagram account
(ex. idenel_official - Do not put "@")]], LOWER(A4171)) &gt; 0, TRUE, FALSE)</f>
        <v>0</v>
      </c>
      <c r="J4171" s="23"/>
      <c r="K4171" s="20"/>
      <c r="L4171" s="22" t="b">
        <v>0</v>
      </c>
      <c r="M4171" s="22" t="b">
        <v>0</v>
      </c>
      <c r="N4171" s="20"/>
      <c r="O4171" s="21" t="str">
        <f>IF(ISBLANK(Table1[[#This Row],[예약일(확정)]]),"",Table1[[#This Row],[예약일(확정)]]+7)</f>
        <v/>
      </c>
      <c r="P4171" s="20"/>
      <c r="Q4171" s="20"/>
      <c r="R4171" s="20"/>
      <c r="S4171" s="20"/>
      <c r="T4171" s="20"/>
      <c r="U4171" s="19"/>
    </row>
    <row r="4172" spans="1:21" ht="17">
      <c r="A4172" s="18" t="s">
        <v>33</v>
      </c>
      <c r="B4172" s="17" t="str">
        <f>"https://www.instagram.com/"&amp;A4172</f>
        <v>https://www.instagram.com/myglamtravels</v>
      </c>
      <c r="C4172" s="16">
        <v>45910</v>
      </c>
      <c r="D4172" s="15" t="s">
        <v>7</v>
      </c>
      <c r="E4172" s="11" t="str">
        <f ca="1">IF(AND(J4172&lt;&gt;"", O4172&lt;&gt;"", TODAY() &gt; O4172, N4172=""), "포스팅 지연",
IF(N4172&lt;&gt;"", "포스팅 완료",
IF(M4172=TRUE, "시술 완료",
IF(L4172=TRUE, "콘텐츠 가이드 전송",
IF(NOT(ISBLANK(J4172)), "예약 확정",
IF(I4172=TRUE, "구글폼 회신",
IF(H4172=TRUE, "구글폼 전송",
IF(G4172=TRUE, "거절",
IF(F4172=TRUE, "회신 수신",
"태핑 완료 회신대기")))))
))))</f>
        <v>태핑 완료 회신대기</v>
      </c>
      <c r="F4172" s="13" t="b">
        <v>0</v>
      </c>
      <c r="G4172" s="13" t="b">
        <v>0</v>
      </c>
      <c r="H4172" s="13" t="b">
        <v>0</v>
      </c>
      <c r="I4172" s="13" t="b">
        <f>IF(COUNTIF([1]!Form_Responses1[[#All],[Instagram account
(ex. idenel_official - Do not put "@")]], LOWER(A4172)) &gt; 0, TRUE, FALSE)</f>
        <v>0</v>
      </c>
      <c r="J4172" s="14"/>
      <c r="K4172" s="11"/>
      <c r="L4172" s="13" t="b">
        <v>0</v>
      </c>
      <c r="M4172" s="13" t="b">
        <v>0</v>
      </c>
      <c r="N4172" s="11"/>
      <c r="O4172" s="12" t="str">
        <f>IF(ISBLANK(Table1[[#This Row],[예약일(확정)]]),"",Table1[[#This Row],[예약일(확정)]]+7)</f>
        <v/>
      </c>
      <c r="P4172" s="11"/>
      <c r="Q4172" s="11"/>
      <c r="R4172" s="11"/>
      <c r="S4172" s="11"/>
      <c r="T4172" s="11"/>
      <c r="U4172" s="10"/>
    </row>
    <row r="4173" spans="1:21" ht="17">
      <c r="A4173" s="27" t="s">
        <v>32</v>
      </c>
      <c r="B4173" s="26" t="str">
        <f>"https://www.instagram.com/"&amp;A4173</f>
        <v>https://www.instagram.com/mexitangirl</v>
      </c>
      <c r="C4173" s="25">
        <v>45910</v>
      </c>
      <c r="D4173" s="24" t="s">
        <v>7</v>
      </c>
      <c r="E4173" s="20" t="str">
        <f ca="1">IF(AND(J4173&lt;&gt;"", O4173&lt;&gt;"", TODAY() &gt; O4173, N4173=""), "포스팅 지연",
IF(N4173&lt;&gt;"", "포스팅 완료",
IF(M4173=TRUE, "시술 완료",
IF(L4173=TRUE, "콘텐츠 가이드 전송",
IF(NOT(ISBLANK(J4173)), "예약 확정",
IF(I4173=TRUE, "구글폼 회신",
IF(H4173=TRUE, "구글폼 전송",
IF(G4173=TRUE, "거절",
IF(F4173=TRUE, "회신 수신",
"태핑 완료 회신대기")))))
))))</f>
        <v>태핑 완료 회신대기</v>
      </c>
      <c r="F4173" s="22" t="b">
        <v>0</v>
      </c>
      <c r="G4173" s="22" t="b">
        <v>0</v>
      </c>
      <c r="H4173" s="22" t="b">
        <v>0</v>
      </c>
      <c r="I4173" s="22" t="b">
        <f>IF(COUNTIF([1]!Form_Responses1[[#All],[Instagram account
(ex. idenel_official - Do not put "@")]], LOWER(A4173)) &gt; 0, TRUE, FALSE)</f>
        <v>0</v>
      </c>
      <c r="J4173" s="23"/>
      <c r="K4173" s="20"/>
      <c r="L4173" s="22" t="b">
        <v>0</v>
      </c>
      <c r="M4173" s="22" t="b">
        <v>0</v>
      </c>
      <c r="N4173" s="20"/>
      <c r="O4173" s="21" t="str">
        <f>IF(ISBLANK(Table1[[#This Row],[예약일(확정)]]),"",Table1[[#This Row],[예약일(확정)]]+7)</f>
        <v/>
      </c>
      <c r="P4173" s="20"/>
      <c r="Q4173" s="20"/>
      <c r="R4173" s="20"/>
      <c r="S4173" s="20"/>
      <c r="T4173" s="20"/>
      <c r="U4173" s="19"/>
    </row>
    <row r="4174" spans="1:21" ht="17">
      <c r="A4174" s="18" t="s">
        <v>31</v>
      </c>
      <c r="B4174" s="17" t="str">
        <f>"https://www.instagram.com/"&amp;A4174</f>
        <v>https://www.instagram.com/tanysave</v>
      </c>
      <c r="C4174" s="16">
        <v>45910</v>
      </c>
      <c r="D4174" s="15" t="s">
        <v>7</v>
      </c>
      <c r="E4174" s="11" t="str">
        <f ca="1">IF(AND(J4174&lt;&gt;"", O4174&lt;&gt;"", TODAY() &gt; O4174, N4174=""), "포스팅 지연",
IF(N4174&lt;&gt;"", "포스팅 완료",
IF(M4174=TRUE, "시술 완료",
IF(L4174=TRUE, "콘텐츠 가이드 전송",
IF(NOT(ISBLANK(J4174)), "예약 확정",
IF(I4174=TRUE, "구글폼 회신",
IF(H4174=TRUE, "구글폼 전송",
IF(G4174=TRUE, "거절",
IF(F4174=TRUE, "회신 수신",
"태핑 완료 회신대기")))))
))))</f>
        <v>회신 수신</v>
      </c>
      <c r="F4174" s="13" t="b">
        <v>1</v>
      </c>
      <c r="G4174" s="13" t="b">
        <v>0</v>
      </c>
      <c r="H4174" s="13" t="b">
        <v>0</v>
      </c>
      <c r="I4174" s="13" t="b">
        <f>IF(COUNTIF([1]!Form_Responses1[[#All],[Instagram account
(ex. idenel_official - Do not put "@")]], LOWER(A4174)) &gt; 0, TRUE, FALSE)</f>
        <v>0</v>
      </c>
      <c r="J4174" s="14"/>
      <c r="K4174" s="11"/>
      <c r="L4174" s="13" t="b">
        <v>0</v>
      </c>
      <c r="M4174" s="13" t="b">
        <v>0</v>
      </c>
      <c r="N4174" s="11"/>
      <c r="O4174" s="12" t="str">
        <f>IF(ISBLANK(Table1[[#This Row],[예약일(확정)]]),"",Table1[[#This Row],[예약일(확정)]]+7)</f>
        <v/>
      </c>
      <c r="P4174" s="11"/>
      <c r="Q4174" s="11"/>
      <c r="R4174" s="11"/>
      <c r="S4174" s="11"/>
      <c r="T4174" s="11"/>
      <c r="U4174" s="10"/>
    </row>
    <row r="4175" spans="1:21" ht="17">
      <c r="A4175" s="27" t="s">
        <v>30</v>
      </c>
      <c r="B4175" s="26" t="str">
        <f>"https://www.instagram.com/"&amp;A4175</f>
        <v>https://www.instagram.com/kenzietg3</v>
      </c>
      <c r="C4175" s="25">
        <v>45910</v>
      </c>
      <c r="D4175" s="24" t="s">
        <v>7</v>
      </c>
      <c r="E4175" s="20" t="str">
        <f ca="1">IF(AND(J4175&lt;&gt;"", O4175&lt;&gt;"", TODAY() &gt; O4175, N4175=""), "포스팅 지연",
IF(N4175&lt;&gt;"", "포스팅 완료",
IF(M4175=TRUE, "시술 완료",
IF(L4175=TRUE, "콘텐츠 가이드 전송",
IF(NOT(ISBLANK(J4175)), "예약 확정",
IF(I4175=TRUE, "구글폼 회신",
IF(H4175=TRUE, "구글폼 전송",
IF(G4175=TRUE, "거절",
IF(F4175=TRUE, "회신 수신",
"태핑 완료 회신대기")))))
))))</f>
        <v>태핑 완료 회신대기</v>
      </c>
      <c r="F4175" s="22" t="b">
        <v>0</v>
      </c>
      <c r="G4175" s="22" t="b">
        <v>0</v>
      </c>
      <c r="H4175" s="22" t="b">
        <v>0</v>
      </c>
      <c r="I4175" s="22" t="b">
        <f>IF(COUNTIF([1]!Form_Responses1[[#All],[Instagram account
(ex. idenel_official - Do not put "@")]], LOWER(A4175)) &gt; 0, TRUE, FALSE)</f>
        <v>0</v>
      </c>
      <c r="J4175" s="23"/>
      <c r="K4175" s="20"/>
      <c r="L4175" s="22" t="b">
        <v>0</v>
      </c>
      <c r="M4175" s="22" t="b">
        <v>0</v>
      </c>
      <c r="N4175" s="20"/>
      <c r="O4175" s="21" t="str">
        <f>IF(ISBLANK(Table1[[#This Row],[예약일(확정)]]),"",Table1[[#This Row],[예약일(확정)]]+7)</f>
        <v/>
      </c>
      <c r="P4175" s="20"/>
      <c r="Q4175" s="20"/>
      <c r="R4175" s="20"/>
      <c r="S4175" s="20"/>
      <c r="T4175" s="20"/>
      <c r="U4175" s="19"/>
    </row>
    <row r="4176" spans="1:21" ht="17">
      <c r="A4176" s="18" t="s">
        <v>29</v>
      </c>
      <c r="B4176" s="17" t="str">
        <f>"https://www.instagram.com/"&amp;A4176</f>
        <v>https://www.instagram.com/thay_kj</v>
      </c>
      <c r="C4176" s="16">
        <v>45910</v>
      </c>
      <c r="D4176" s="15" t="s">
        <v>7</v>
      </c>
      <c r="E4176" s="11" t="str">
        <f ca="1">IF(AND(J4176&lt;&gt;"", O4176&lt;&gt;"", TODAY() &gt; O4176, N4176=""), "포스팅 지연",
IF(N4176&lt;&gt;"", "포스팅 완료",
IF(M4176=TRUE, "시술 완료",
IF(L4176=TRUE, "콘텐츠 가이드 전송",
IF(NOT(ISBLANK(J4176)), "예약 확정",
IF(I4176=TRUE, "구글폼 회신",
IF(H4176=TRUE, "구글폼 전송",
IF(G4176=TRUE, "거절",
IF(F4176=TRUE, "회신 수신",
"태핑 완료 회신대기")))))
))))</f>
        <v>태핑 완료 회신대기</v>
      </c>
      <c r="F4176" s="13" t="b">
        <v>0</v>
      </c>
      <c r="G4176" s="13" t="b">
        <v>0</v>
      </c>
      <c r="H4176" s="13" t="b">
        <v>0</v>
      </c>
      <c r="I4176" s="13" t="b">
        <f>IF(COUNTIF([1]!Form_Responses1[[#All],[Instagram account
(ex. idenel_official - Do not put "@")]], LOWER(A4176)) &gt; 0, TRUE, FALSE)</f>
        <v>0</v>
      </c>
      <c r="J4176" s="14"/>
      <c r="K4176" s="11"/>
      <c r="L4176" s="13" t="b">
        <v>0</v>
      </c>
      <c r="M4176" s="13" t="b">
        <v>0</v>
      </c>
      <c r="N4176" s="11"/>
      <c r="O4176" s="12" t="str">
        <f>IF(ISBLANK(Table1[[#This Row],[예약일(확정)]]),"",Table1[[#This Row],[예약일(확정)]]+7)</f>
        <v/>
      </c>
      <c r="P4176" s="11"/>
      <c r="Q4176" s="11"/>
      <c r="R4176" s="11"/>
      <c r="S4176" s="11"/>
      <c r="T4176" s="11"/>
      <c r="U4176" s="10"/>
    </row>
    <row r="4177" spans="1:21" ht="17">
      <c r="A4177" s="29" t="s">
        <v>28</v>
      </c>
      <c r="B4177" s="26" t="str">
        <f>"https://www.instagram.com/"&amp;A4177</f>
        <v>https://www.instagram.com/dychan_</v>
      </c>
      <c r="C4177" s="25">
        <v>45910</v>
      </c>
      <c r="D4177" s="24" t="s">
        <v>7</v>
      </c>
      <c r="E4177" s="20" t="str">
        <f ca="1">IF(AND(J4177&lt;&gt;"", O4177&lt;&gt;"", TODAY() &gt; O4177, N4177=""), "포스팅 지연",
IF(N4177&lt;&gt;"", "포스팅 완료",
IF(M4177=TRUE, "시술 완료",
IF(L4177=TRUE, "콘텐츠 가이드 전송",
IF(NOT(ISBLANK(J4177)), "예약 확정",
IF(I4177=TRUE, "구글폼 회신",
IF(H4177=TRUE, "구글폼 전송",
IF(G4177=TRUE, "거절",
IF(F4177=TRUE, "회신 수신",
"태핑 완료 회신대기")))))
))))</f>
        <v>태핑 완료 회신대기</v>
      </c>
      <c r="F4177" s="22" t="b">
        <v>0</v>
      </c>
      <c r="G4177" s="22" t="b">
        <v>0</v>
      </c>
      <c r="H4177" s="22" t="b">
        <v>0</v>
      </c>
      <c r="I4177" s="22" t="b">
        <f>IF(COUNTIF([1]!Form_Responses1[[#All],[Instagram account
(ex. idenel_official - Do not put "@")]], LOWER(A4177)) &gt; 0, TRUE, FALSE)</f>
        <v>0</v>
      </c>
      <c r="J4177" s="23"/>
      <c r="K4177" s="20"/>
      <c r="L4177" s="22" t="b">
        <v>0</v>
      </c>
      <c r="M4177" s="22" t="b">
        <v>0</v>
      </c>
      <c r="N4177" s="20"/>
      <c r="O4177" s="21" t="str">
        <f>IF(ISBLANK(Table1[[#This Row],[예약일(확정)]]),"",Table1[[#This Row],[예약일(확정)]]+7)</f>
        <v/>
      </c>
      <c r="P4177" s="20"/>
      <c r="Q4177" s="20"/>
      <c r="R4177" s="20"/>
      <c r="S4177" s="20"/>
      <c r="T4177" s="20"/>
      <c r="U4177" s="19"/>
    </row>
    <row r="4178" spans="1:21" ht="17">
      <c r="A4178" s="18" t="s">
        <v>27</v>
      </c>
      <c r="B4178" s="17" t="str">
        <f>"https://www.instagram.com/"&amp;A4178</f>
        <v>https://www.instagram.com/lisainseoul_</v>
      </c>
      <c r="C4178" s="16">
        <v>45910</v>
      </c>
      <c r="D4178" s="15" t="s">
        <v>7</v>
      </c>
      <c r="E4178" s="11" t="str">
        <f ca="1">IF(AND(J4178&lt;&gt;"", O4178&lt;&gt;"", TODAY() &gt; O4178, N4178=""), "포스팅 지연",
IF(N4178&lt;&gt;"", "포스팅 완료",
IF(M4178=TRUE, "시술 완료",
IF(L4178=TRUE, "콘텐츠 가이드 전송",
IF(NOT(ISBLANK(J4178)), "예약 확정",
IF(I4178=TRUE, "구글폼 회신",
IF(H4178=TRUE, "구글폼 전송",
IF(G4178=TRUE, "거절",
IF(F4178=TRUE, "회신 수신",
"태핑 완료 회신대기")))))
))))</f>
        <v>태핑 완료 회신대기</v>
      </c>
      <c r="F4178" s="13" t="b">
        <v>0</v>
      </c>
      <c r="G4178" s="13" t="b">
        <v>0</v>
      </c>
      <c r="H4178" s="13" t="b">
        <v>0</v>
      </c>
      <c r="I4178" s="13" t="b">
        <f>IF(COUNTIF([1]!Form_Responses1[[#All],[Instagram account
(ex. idenel_official - Do not put "@")]], LOWER(A4178)) &gt; 0, TRUE, FALSE)</f>
        <v>0</v>
      </c>
      <c r="J4178" s="14"/>
      <c r="K4178" s="11"/>
      <c r="L4178" s="13" t="b">
        <v>0</v>
      </c>
      <c r="M4178" s="13" t="b">
        <v>0</v>
      </c>
      <c r="N4178" s="11"/>
      <c r="O4178" s="12" t="str">
        <f>IF(ISBLANK(Table1[[#This Row],[예약일(확정)]]),"",Table1[[#This Row],[예약일(확정)]]+7)</f>
        <v/>
      </c>
      <c r="P4178" s="11"/>
      <c r="Q4178" s="11"/>
      <c r="R4178" s="11"/>
      <c r="S4178" s="11"/>
      <c r="T4178" s="11"/>
      <c r="U4178" s="10"/>
    </row>
    <row r="4179" spans="1:21" ht="17">
      <c r="A4179" s="27" t="s">
        <v>26</v>
      </c>
      <c r="B4179" s="26" t="str">
        <f>"https://www.instagram.com/"&amp;A4179</f>
        <v>https://www.instagram.com/aldilozano</v>
      </c>
      <c r="C4179" s="25">
        <v>45910</v>
      </c>
      <c r="D4179" s="24" t="s">
        <v>7</v>
      </c>
      <c r="E4179" s="20" t="str">
        <f ca="1">IF(AND(J4179&lt;&gt;"", O4179&lt;&gt;"", TODAY() &gt; O4179, N4179=""), "포스팅 지연",
IF(N4179&lt;&gt;"", "포스팅 완료",
IF(M4179=TRUE, "시술 완료",
IF(L4179=TRUE, "콘텐츠 가이드 전송",
IF(NOT(ISBLANK(J4179)), "예약 확정",
IF(I4179=TRUE, "구글폼 회신",
IF(H4179=TRUE, "구글폼 전송",
IF(G4179=TRUE, "거절",
IF(F4179=TRUE, "회신 수신",
"태핑 완료 회신대기")))))
))))</f>
        <v>태핑 완료 회신대기</v>
      </c>
      <c r="F4179" s="22" t="b">
        <v>0</v>
      </c>
      <c r="G4179" s="22" t="b">
        <v>0</v>
      </c>
      <c r="H4179" s="22" t="b">
        <v>0</v>
      </c>
      <c r="I4179" s="22" t="b">
        <f>IF(COUNTIF([1]!Form_Responses1[[#All],[Instagram account
(ex. idenel_official - Do not put "@")]], LOWER(A4179)) &gt; 0, TRUE, FALSE)</f>
        <v>0</v>
      </c>
      <c r="J4179" s="23"/>
      <c r="K4179" s="20"/>
      <c r="L4179" s="22" t="b">
        <v>0</v>
      </c>
      <c r="M4179" s="22" t="b">
        <v>0</v>
      </c>
      <c r="N4179" s="20"/>
      <c r="O4179" s="21" t="str">
        <f>IF(ISBLANK(Table1[[#This Row],[예약일(확정)]]),"",Table1[[#This Row],[예약일(확정)]]+7)</f>
        <v/>
      </c>
      <c r="P4179" s="20"/>
      <c r="Q4179" s="20"/>
      <c r="R4179" s="20"/>
      <c r="S4179" s="20"/>
      <c r="T4179" s="20"/>
      <c r="U4179" s="19"/>
    </row>
    <row r="4180" spans="1:21" ht="17">
      <c r="A4180" s="18" t="s">
        <v>25</v>
      </c>
      <c r="B4180" s="17" t="str">
        <f>"https://www.instagram.com/"&amp;A4180</f>
        <v>https://www.instagram.com/emmytinan</v>
      </c>
      <c r="C4180" s="16">
        <v>45910</v>
      </c>
      <c r="D4180" s="15" t="s">
        <v>7</v>
      </c>
      <c r="E4180" s="11" t="str">
        <f ca="1">IF(AND(J4180&lt;&gt;"", O4180&lt;&gt;"", TODAY() &gt; O4180, N4180=""), "포스팅 지연",
IF(N4180&lt;&gt;"", "포스팅 완료",
IF(M4180=TRUE, "시술 완료",
IF(L4180=TRUE, "콘텐츠 가이드 전송",
IF(NOT(ISBLANK(J4180)), "예약 확정",
IF(I4180=TRUE, "구글폼 회신",
IF(H4180=TRUE, "구글폼 전송",
IF(G4180=TRUE, "거절",
IF(F4180=TRUE, "회신 수신",
"태핑 완료 회신대기")))))
))))</f>
        <v>태핑 완료 회신대기</v>
      </c>
      <c r="F4180" s="13" t="b">
        <v>0</v>
      </c>
      <c r="G4180" s="13" t="b">
        <v>0</v>
      </c>
      <c r="H4180" s="13" t="b">
        <v>0</v>
      </c>
      <c r="I4180" s="13" t="b">
        <f>IF(COUNTIF([1]!Form_Responses1[[#All],[Instagram account
(ex. idenel_official - Do not put "@")]], LOWER(A4180)) &gt; 0, TRUE, FALSE)</f>
        <v>0</v>
      </c>
      <c r="J4180" s="14"/>
      <c r="K4180" s="11"/>
      <c r="L4180" s="13" t="b">
        <v>0</v>
      </c>
      <c r="M4180" s="13" t="b">
        <v>0</v>
      </c>
      <c r="N4180" s="11"/>
      <c r="O4180" s="12" t="str">
        <f>IF(ISBLANK(Table1[[#This Row],[예약일(확정)]]),"",Table1[[#This Row],[예약일(확정)]]+7)</f>
        <v/>
      </c>
      <c r="P4180" s="11"/>
      <c r="Q4180" s="11"/>
      <c r="R4180" s="11"/>
      <c r="S4180" s="11"/>
      <c r="T4180" s="11"/>
      <c r="U4180" s="10"/>
    </row>
    <row r="4181" spans="1:21" ht="17">
      <c r="A4181" s="27" t="s">
        <v>24</v>
      </c>
      <c r="B4181" s="26" t="str">
        <f>"https://www.instagram.com/"&amp;A4181</f>
        <v>https://www.instagram.com/cami__jorquera</v>
      </c>
      <c r="C4181" s="25">
        <v>45910</v>
      </c>
      <c r="D4181" s="24" t="s">
        <v>7</v>
      </c>
      <c r="E4181" s="20" t="str">
        <f ca="1">IF(AND(J4181&lt;&gt;"", O4181&lt;&gt;"", TODAY() &gt; O4181, N4181=""), "포스팅 지연",
IF(N4181&lt;&gt;"", "포스팅 완료",
IF(M4181=TRUE, "시술 완료",
IF(L4181=TRUE, "콘텐츠 가이드 전송",
IF(NOT(ISBLANK(J4181)), "예약 확정",
IF(I4181=TRUE, "구글폼 회신",
IF(H4181=TRUE, "구글폼 전송",
IF(G4181=TRUE, "거절",
IF(F4181=TRUE, "회신 수신",
"태핑 완료 회신대기")))))
))))</f>
        <v>태핑 완료 회신대기</v>
      </c>
      <c r="F4181" s="22" t="b">
        <v>0</v>
      </c>
      <c r="G4181" s="22" t="b">
        <v>0</v>
      </c>
      <c r="H4181" s="22" t="b">
        <v>0</v>
      </c>
      <c r="I4181" s="22" t="b">
        <f>IF(COUNTIF([1]!Form_Responses1[[#All],[Instagram account
(ex. idenel_official - Do not put "@")]], LOWER(A4181)) &gt; 0, TRUE, FALSE)</f>
        <v>0</v>
      </c>
      <c r="J4181" s="23"/>
      <c r="K4181" s="20"/>
      <c r="L4181" s="22" t="b">
        <v>0</v>
      </c>
      <c r="M4181" s="22" t="b">
        <v>0</v>
      </c>
      <c r="N4181" s="20"/>
      <c r="O4181" s="21" t="str">
        <f>IF(ISBLANK(Table1[[#This Row],[예약일(확정)]]),"",Table1[[#This Row],[예약일(확정)]]+7)</f>
        <v/>
      </c>
      <c r="P4181" s="20"/>
      <c r="Q4181" s="20"/>
      <c r="R4181" s="20"/>
      <c r="S4181" s="20"/>
      <c r="T4181" s="20"/>
      <c r="U4181" s="19"/>
    </row>
    <row r="4182" spans="1:21" ht="17">
      <c r="A4182" s="18" t="s">
        <v>23</v>
      </c>
      <c r="B4182" s="17" t="str">
        <f>"https://www.instagram.com/"&amp;A4182</f>
        <v>https://www.instagram.com/amaliatse</v>
      </c>
      <c r="C4182" s="16">
        <v>45910</v>
      </c>
      <c r="D4182" s="15" t="s">
        <v>7</v>
      </c>
      <c r="E4182" s="11" t="str">
        <f ca="1">IF(AND(J4182&lt;&gt;"", O4182&lt;&gt;"", TODAY() &gt; O4182, N4182=""), "포스팅 지연",
IF(N4182&lt;&gt;"", "포스팅 완료",
IF(M4182=TRUE, "시술 완료",
IF(L4182=TRUE, "콘텐츠 가이드 전송",
IF(NOT(ISBLANK(J4182)), "예약 확정",
IF(I4182=TRUE, "구글폼 회신",
IF(H4182=TRUE, "구글폼 전송",
IF(G4182=TRUE, "거절",
IF(F4182=TRUE, "회신 수신",
"태핑 완료 회신대기")))))
))))</f>
        <v>태핑 완료 회신대기</v>
      </c>
      <c r="F4182" s="13" t="b">
        <v>0</v>
      </c>
      <c r="G4182" s="13" t="b">
        <v>0</v>
      </c>
      <c r="H4182" s="13" t="b">
        <v>0</v>
      </c>
      <c r="I4182" s="13" t="b">
        <f>IF(COUNTIF([1]!Form_Responses1[[#All],[Instagram account
(ex. idenel_official - Do not put "@")]], LOWER(A4182)) &gt; 0, TRUE, FALSE)</f>
        <v>0</v>
      </c>
      <c r="J4182" s="14"/>
      <c r="K4182" s="11"/>
      <c r="L4182" s="13" t="b">
        <v>0</v>
      </c>
      <c r="M4182" s="13" t="b">
        <v>0</v>
      </c>
      <c r="N4182" s="11"/>
      <c r="O4182" s="12" t="str">
        <f>IF(ISBLANK(Table1[[#This Row],[예약일(확정)]]),"",Table1[[#This Row],[예약일(확정)]]+7)</f>
        <v/>
      </c>
      <c r="P4182" s="11"/>
      <c r="Q4182" s="11"/>
      <c r="R4182" s="11"/>
      <c r="S4182" s="11"/>
      <c r="T4182" s="11"/>
      <c r="U4182" s="10"/>
    </row>
    <row r="4183" spans="1:21" ht="17">
      <c r="A4183" s="27" t="s">
        <v>22</v>
      </c>
      <c r="B4183" s="26" t="str">
        <f>"https://www.instagram.com/"&amp;A4183</f>
        <v>https://www.instagram.com/milayuce_</v>
      </c>
      <c r="C4183" s="25">
        <v>45910</v>
      </c>
      <c r="D4183" s="24" t="s">
        <v>7</v>
      </c>
      <c r="E4183" s="20" t="str">
        <f ca="1">IF(AND(J4183&lt;&gt;"", O4183&lt;&gt;"", TODAY() &gt; O4183, N4183=""), "포스팅 지연",
IF(N4183&lt;&gt;"", "포스팅 완료",
IF(M4183=TRUE, "시술 완료",
IF(L4183=TRUE, "콘텐츠 가이드 전송",
IF(NOT(ISBLANK(J4183)), "예약 확정",
IF(I4183=TRUE, "구글폼 회신",
IF(H4183=TRUE, "구글폼 전송",
IF(G4183=TRUE, "거절",
IF(F4183=TRUE, "회신 수신",
"태핑 완료 회신대기")))))
))))</f>
        <v>태핑 완료 회신대기</v>
      </c>
      <c r="F4183" s="22" t="b">
        <v>0</v>
      </c>
      <c r="G4183" s="22" t="b">
        <v>0</v>
      </c>
      <c r="H4183" s="22" t="b">
        <v>0</v>
      </c>
      <c r="I4183" s="22" t="b">
        <f>IF(COUNTIF([1]!Form_Responses1[[#All],[Instagram account
(ex. idenel_official - Do not put "@")]], LOWER(A4183)) &gt; 0, TRUE, FALSE)</f>
        <v>0</v>
      </c>
      <c r="J4183" s="23"/>
      <c r="K4183" s="20"/>
      <c r="L4183" s="22" t="b">
        <v>0</v>
      </c>
      <c r="M4183" s="22" t="b">
        <v>0</v>
      </c>
      <c r="N4183" s="20"/>
      <c r="O4183" s="21" t="str">
        <f>IF(ISBLANK(Table1[[#This Row],[예약일(확정)]]),"",Table1[[#This Row],[예약일(확정)]]+7)</f>
        <v/>
      </c>
      <c r="P4183" s="20"/>
      <c r="Q4183" s="20"/>
      <c r="R4183" s="20"/>
      <c r="S4183" s="20"/>
      <c r="T4183" s="20"/>
      <c r="U4183" s="19"/>
    </row>
    <row r="4184" spans="1:21" ht="17">
      <c r="A4184" s="18" t="s">
        <v>21</v>
      </c>
      <c r="B4184" s="17" t="str">
        <f>"https://www.instagram.com/"&amp;A4184</f>
        <v>https://www.instagram.com/linayadiary</v>
      </c>
      <c r="C4184" s="16">
        <v>45910</v>
      </c>
      <c r="D4184" s="15" t="s">
        <v>7</v>
      </c>
      <c r="E4184" s="11" t="str">
        <f ca="1">IF(AND(J4184&lt;&gt;"", O4184&lt;&gt;"", TODAY() &gt; O4184, N4184=""), "포스팅 지연",
IF(N4184&lt;&gt;"", "포스팅 완료",
IF(M4184=TRUE, "시술 완료",
IF(L4184=TRUE, "콘텐츠 가이드 전송",
IF(NOT(ISBLANK(J4184)), "예약 확정",
IF(I4184=TRUE, "구글폼 회신",
IF(H4184=TRUE, "구글폼 전송",
IF(G4184=TRUE, "거절",
IF(F4184=TRUE, "회신 수신",
"태핑 완료 회신대기")))))
))))</f>
        <v>태핑 완료 회신대기</v>
      </c>
      <c r="F4184" s="13" t="b">
        <v>0</v>
      </c>
      <c r="G4184" s="13" t="b">
        <v>0</v>
      </c>
      <c r="H4184" s="13" t="b">
        <v>0</v>
      </c>
      <c r="I4184" s="13" t="b">
        <f>IF(COUNTIF([1]!Form_Responses1[[#All],[Instagram account
(ex. idenel_official - Do not put "@")]], LOWER(A4184)) &gt; 0, TRUE, FALSE)</f>
        <v>0</v>
      </c>
      <c r="J4184" s="14"/>
      <c r="K4184" s="11"/>
      <c r="L4184" s="13" t="b">
        <v>0</v>
      </c>
      <c r="M4184" s="13" t="b">
        <v>0</v>
      </c>
      <c r="N4184" s="11"/>
      <c r="O4184" s="12" t="str">
        <f>IF(ISBLANK(Table1[[#This Row],[예약일(확정)]]),"",Table1[[#This Row],[예약일(확정)]]+7)</f>
        <v/>
      </c>
      <c r="P4184" s="11"/>
      <c r="Q4184" s="11"/>
      <c r="R4184" s="11"/>
      <c r="S4184" s="11"/>
      <c r="T4184" s="11"/>
      <c r="U4184" s="10"/>
    </row>
    <row r="4185" spans="1:21" ht="17">
      <c r="A4185" s="27" t="s">
        <v>20</v>
      </c>
      <c r="B4185" s="26" t="str">
        <f>"https://www.instagram.com/"&amp;A4185</f>
        <v>https://www.instagram.com/agata0710</v>
      </c>
      <c r="C4185" s="25">
        <v>45910</v>
      </c>
      <c r="D4185" s="24" t="s">
        <v>7</v>
      </c>
      <c r="E4185" s="20" t="str">
        <f ca="1">IF(AND(J4185&lt;&gt;"", O4185&lt;&gt;"", TODAY() &gt; O4185, N4185=""), "포스팅 지연",
IF(N4185&lt;&gt;"", "포스팅 완료",
IF(M4185=TRUE, "시술 완료",
IF(L4185=TRUE, "콘텐츠 가이드 전송",
IF(NOT(ISBLANK(J4185)), "예약 확정",
IF(I4185=TRUE, "구글폼 회신",
IF(H4185=TRUE, "구글폼 전송",
IF(G4185=TRUE, "거절",
IF(F4185=TRUE, "회신 수신",
"태핑 완료 회신대기")))))
))))</f>
        <v>태핑 완료 회신대기</v>
      </c>
      <c r="F4185" s="22" t="b">
        <v>0</v>
      </c>
      <c r="G4185" s="22" t="b">
        <v>0</v>
      </c>
      <c r="H4185" s="22" t="b">
        <v>0</v>
      </c>
      <c r="I4185" s="22" t="b">
        <f>IF(COUNTIF([1]!Form_Responses1[[#All],[Instagram account
(ex. idenel_official - Do not put "@")]], LOWER(A4185)) &gt; 0, TRUE, FALSE)</f>
        <v>0</v>
      </c>
      <c r="J4185" s="23"/>
      <c r="K4185" s="20"/>
      <c r="L4185" s="22" t="b">
        <v>0</v>
      </c>
      <c r="M4185" s="22" t="b">
        <v>0</v>
      </c>
      <c r="N4185" s="20"/>
      <c r="O4185" s="21" t="str">
        <f>IF(ISBLANK(Table1[[#This Row],[예약일(확정)]]),"",Table1[[#This Row],[예약일(확정)]]+7)</f>
        <v/>
      </c>
      <c r="P4185" s="20"/>
      <c r="Q4185" s="20"/>
      <c r="R4185" s="20"/>
      <c r="S4185" s="20"/>
      <c r="T4185" s="20"/>
      <c r="U4185" s="19"/>
    </row>
    <row r="4186" spans="1:21" ht="17">
      <c r="A4186" s="18" t="s">
        <v>19</v>
      </c>
      <c r="B4186" s="17" t="str">
        <f>"https://www.instagram.com/"&amp;A4186</f>
        <v>https://www.instagram.com/evgesshshh</v>
      </c>
      <c r="C4186" s="16">
        <v>45910</v>
      </c>
      <c r="D4186" s="15" t="s">
        <v>7</v>
      </c>
      <c r="E4186" s="11" t="str">
        <f ca="1">IF(AND(J4186&lt;&gt;"", O4186&lt;&gt;"", TODAY() &gt; O4186, N4186=""), "포스팅 지연",
IF(N4186&lt;&gt;"", "포스팅 완료",
IF(M4186=TRUE, "시술 완료",
IF(L4186=TRUE, "콘텐츠 가이드 전송",
IF(NOT(ISBLANK(J4186)), "예약 확정",
IF(I4186=TRUE, "구글폼 회신",
IF(H4186=TRUE, "구글폼 전송",
IF(G4186=TRUE, "거절",
IF(F4186=TRUE, "회신 수신",
"태핑 완료 회신대기")))))
))))</f>
        <v>태핑 완료 회신대기</v>
      </c>
      <c r="F4186" s="13" t="b">
        <v>0</v>
      </c>
      <c r="G4186" s="13" t="b">
        <v>0</v>
      </c>
      <c r="H4186" s="13" t="b">
        <v>0</v>
      </c>
      <c r="I4186" s="13" t="b">
        <f>IF(COUNTIF([1]!Form_Responses1[[#All],[Instagram account
(ex. idenel_official - Do not put "@")]], LOWER(A4186)) &gt; 0, TRUE, FALSE)</f>
        <v>0</v>
      </c>
      <c r="J4186" s="14"/>
      <c r="K4186" s="11"/>
      <c r="L4186" s="13" t="b">
        <v>0</v>
      </c>
      <c r="M4186" s="13" t="b">
        <v>0</v>
      </c>
      <c r="N4186" s="11"/>
      <c r="O4186" s="12" t="str">
        <f>IF(ISBLANK(Table1[[#This Row],[예약일(확정)]]),"",Table1[[#This Row],[예약일(확정)]]+7)</f>
        <v/>
      </c>
      <c r="P4186" s="11"/>
      <c r="Q4186" s="11"/>
      <c r="R4186" s="11"/>
      <c r="S4186" s="11"/>
      <c r="T4186" s="11"/>
      <c r="U4186" s="10"/>
    </row>
    <row r="4187" spans="1:21" ht="17">
      <c r="A4187" s="27" t="s">
        <v>18</v>
      </c>
      <c r="B4187" s="26" t="str">
        <f>"https://www.instagram.com/"&amp;A4187</f>
        <v>https://www.instagram.com/chiaraamazzeo</v>
      </c>
      <c r="C4187" s="25">
        <v>45910</v>
      </c>
      <c r="D4187" s="24" t="s">
        <v>7</v>
      </c>
      <c r="E4187" s="20" t="str">
        <f ca="1">IF(AND(J4187&lt;&gt;"", O4187&lt;&gt;"", TODAY() &gt; O4187, N4187=""), "포스팅 지연",
IF(N4187&lt;&gt;"", "포스팅 완료",
IF(M4187=TRUE, "시술 완료",
IF(L4187=TRUE, "콘텐츠 가이드 전송",
IF(NOT(ISBLANK(J4187)), "예약 확정",
IF(I4187=TRUE, "구글폼 회신",
IF(H4187=TRUE, "구글폼 전송",
IF(G4187=TRUE, "거절",
IF(F4187=TRUE, "회신 수신",
"태핑 완료 회신대기")))))
))))</f>
        <v>회신 수신</v>
      </c>
      <c r="F4187" s="22" t="b">
        <v>1</v>
      </c>
      <c r="G4187" s="22" t="b">
        <v>0</v>
      </c>
      <c r="H4187" s="22" t="b">
        <v>0</v>
      </c>
      <c r="I4187" s="22" t="b">
        <f>IF(COUNTIF([1]!Form_Responses1[[#All],[Instagram account
(ex. idenel_official - Do not put "@")]], LOWER(A4187)) &gt; 0, TRUE, FALSE)</f>
        <v>0</v>
      </c>
      <c r="J4187" s="23"/>
      <c r="K4187" s="20"/>
      <c r="L4187" s="22" t="b">
        <v>0</v>
      </c>
      <c r="M4187" s="22" t="b">
        <v>0</v>
      </c>
      <c r="N4187" s="20"/>
      <c r="O4187" s="21" t="str">
        <f>IF(ISBLANK(Table1[[#This Row],[예약일(확정)]]),"",Table1[[#This Row],[예약일(확정)]]+7)</f>
        <v/>
      </c>
      <c r="P4187" s="20"/>
      <c r="Q4187" s="20"/>
      <c r="R4187" s="20"/>
      <c r="S4187" s="20"/>
      <c r="T4187" s="20"/>
      <c r="U4187" s="19"/>
    </row>
    <row r="4188" spans="1:21" ht="17">
      <c r="A4188" s="18" t="s">
        <v>17</v>
      </c>
      <c r="B4188" s="17" t="str">
        <f>"https://www.instagram.com/"&amp;A4188</f>
        <v>https://www.instagram.com/helencadogan</v>
      </c>
      <c r="C4188" s="16">
        <v>45910</v>
      </c>
      <c r="D4188" s="15" t="s">
        <v>7</v>
      </c>
      <c r="E4188" s="11" t="str">
        <f ca="1">IF(AND(J4188&lt;&gt;"", O4188&lt;&gt;"", TODAY() &gt; O4188, N4188=""), "포스팅 지연",
IF(N4188&lt;&gt;"", "포스팅 완료",
IF(M4188=TRUE, "시술 완료",
IF(L4188=TRUE, "콘텐츠 가이드 전송",
IF(NOT(ISBLANK(J4188)), "예약 확정",
IF(I4188=TRUE, "구글폼 회신",
IF(H4188=TRUE, "구글폼 전송",
IF(G4188=TRUE, "거절",
IF(F4188=TRUE, "회신 수신",
"태핑 완료 회신대기")))))
))))</f>
        <v>태핑 완료 회신대기</v>
      </c>
      <c r="F4188" s="13" t="b">
        <v>0</v>
      </c>
      <c r="G4188" s="13" t="b">
        <v>0</v>
      </c>
      <c r="H4188" s="13" t="b">
        <v>0</v>
      </c>
      <c r="I4188" s="13" t="b">
        <f>IF(COUNTIF([1]!Form_Responses1[[#All],[Instagram account
(ex. idenel_official - Do not put "@")]], LOWER(A4188)) &gt; 0, TRUE, FALSE)</f>
        <v>0</v>
      </c>
      <c r="J4188" s="14"/>
      <c r="K4188" s="11"/>
      <c r="L4188" s="13" t="b">
        <v>0</v>
      </c>
      <c r="M4188" s="13" t="b">
        <v>0</v>
      </c>
      <c r="N4188" s="11"/>
      <c r="O4188" s="12" t="str">
        <f>IF(ISBLANK(Table1[[#This Row],[예약일(확정)]]),"",Table1[[#This Row],[예약일(확정)]]+7)</f>
        <v/>
      </c>
      <c r="P4188" s="11"/>
      <c r="Q4188" s="11"/>
      <c r="R4188" s="11"/>
      <c r="S4188" s="11"/>
      <c r="T4188" s="11"/>
      <c r="U4188" s="10"/>
    </row>
    <row r="4189" spans="1:21" ht="17">
      <c r="A4189" s="27" t="s">
        <v>16</v>
      </c>
      <c r="B4189" s="26" t="str">
        <f>"https://www.instagram.com/"&amp;A4189</f>
        <v>https://www.instagram.com/polinaband</v>
      </c>
      <c r="C4189" s="25">
        <v>45910</v>
      </c>
      <c r="D4189" s="24" t="s">
        <v>7</v>
      </c>
      <c r="E4189" s="20" t="str">
        <f ca="1">IF(AND(J4189&lt;&gt;"", O4189&lt;&gt;"", TODAY() &gt; O4189, N4189=""), "포스팅 지연",
IF(N4189&lt;&gt;"", "포스팅 완료",
IF(M4189=TRUE, "시술 완료",
IF(L4189=TRUE, "콘텐츠 가이드 전송",
IF(NOT(ISBLANK(J4189)), "예약 확정",
IF(I4189=TRUE, "구글폼 회신",
IF(H4189=TRUE, "구글폼 전송",
IF(G4189=TRUE, "거절",
IF(F4189=TRUE, "회신 수신",
"태핑 완료 회신대기")))))
))))</f>
        <v>태핑 완료 회신대기</v>
      </c>
      <c r="F4189" s="22" t="b">
        <v>0</v>
      </c>
      <c r="G4189" s="22" t="b">
        <v>0</v>
      </c>
      <c r="H4189" s="22" t="b">
        <v>0</v>
      </c>
      <c r="I4189" s="22" t="b">
        <f>IF(COUNTIF([1]!Form_Responses1[[#All],[Instagram account
(ex. idenel_official - Do not put "@")]], LOWER(A4189)) &gt; 0, TRUE, FALSE)</f>
        <v>0</v>
      </c>
      <c r="J4189" s="23"/>
      <c r="K4189" s="20"/>
      <c r="L4189" s="22" t="b">
        <v>0</v>
      </c>
      <c r="M4189" s="22" t="b">
        <v>0</v>
      </c>
      <c r="N4189" s="20"/>
      <c r="O4189" s="21" t="str">
        <f>IF(ISBLANK(Table1[[#This Row],[예약일(확정)]]),"",Table1[[#This Row],[예약일(확정)]]+7)</f>
        <v/>
      </c>
      <c r="P4189" s="20"/>
      <c r="Q4189" s="20"/>
      <c r="R4189" s="20"/>
      <c r="S4189" s="20"/>
      <c r="T4189" s="20"/>
      <c r="U4189" s="19"/>
    </row>
    <row r="4190" spans="1:21" ht="17">
      <c r="A4190" s="18" t="s">
        <v>15</v>
      </c>
      <c r="B4190" s="17" t="str">
        <f>"https://www.instagram.com/"&amp;A4190</f>
        <v>https://www.instagram.com/hasmik_nik</v>
      </c>
      <c r="C4190" s="16">
        <v>45910</v>
      </c>
      <c r="D4190" s="15" t="s">
        <v>7</v>
      </c>
      <c r="E4190" s="11" t="str">
        <f ca="1">IF(AND(J4190&lt;&gt;"", O4190&lt;&gt;"", TODAY() &gt; O4190, N4190=""), "포스팅 지연",
IF(N4190&lt;&gt;"", "포스팅 완료",
IF(M4190=TRUE, "시술 완료",
IF(L4190=TRUE, "콘텐츠 가이드 전송",
IF(NOT(ISBLANK(J4190)), "예약 확정",
IF(I4190=TRUE, "구글폼 회신",
IF(H4190=TRUE, "구글폼 전송",
IF(G4190=TRUE, "거절",
IF(F4190=TRUE, "회신 수신",
"태핑 완료 회신대기")))))
))))</f>
        <v>태핑 완료 회신대기</v>
      </c>
      <c r="F4190" s="13" t="b">
        <v>0</v>
      </c>
      <c r="G4190" s="13" t="b">
        <v>0</v>
      </c>
      <c r="H4190" s="13" t="b">
        <v>0</v>
      </c>
      <c r="I4190" s="13" t="b">
        <f>IF(COUNTIF([1]!Form_Responses1[[#All],[Instagram account
(ex. idenel_official - Do not put "@")]], LOWER(A4190)) &gt; 0, TRUE, FALSE)</f>
        <v>0</v>
      </c>
      <c r="J4190" s="14"/>
      <c r="K4190" s="11"/>
      <c r="L4190" s="13" t="b">
        <v>0</v>
      </c>
      <c r="M4190" s="13" t="b">
        <v>0</v>
      </c>
      <c r="N4190" s="11"/>
      <c r="O4190" s="12" t="str">
        <f>IF(ISBLANK(Table1[[#This Row],[예약일(확정)]]),"",Table1[[#This Row],[예약일(확정)]]+7)</f>
        <v/>
      </c>
      <c r="P4190" s="11"/>
      <c r="Q4190" s="11"/>
      <c r="R4190" s="11"/>
      <c r="S4190" s="11"/>
      <c r="T4190" s="11"/>
      <c r="U4190" s="10"/>
    </row>
    <row r="4191" spans="1:21" ht="17">
      <c r="A4191" s="27" t="s">
        <v>14</v>
      </c>
      <c r="B4191" s="26" t="str">
        <f>"https://www.instagram.com/"&amp;A4191</f>
        <v>https://www.instagram.com/ayliee_k</v>
      </c>
      <c r="C4191" s="25">
        <v>45910</v>
      </c>
      <c r="D4191" s="24" t="s">
        <v>7</v>
      </c>
      <c r="E4191" s="20" t="str">
        <f ca="1">IF(AND(J4191&lt;&gt;"", O4191&lt;&gt;"", TODAY() &gt; O4191, N4191=""), "포스팅 지연",
IF(N4191&lt;&gt;"", "포스팅 완료",
IF(M4191=TRUE, "시술 완료",
IF(L4191=TRUE, "콘텐츠 가이드 전송",
IF(NOT(ISBLANK(J4191)), "예약 확정",
IF(I4191=TRUE, "구글폼 회신",
IF(H4191=TRUE, "구글폼 전송",
IF(G4191=TRUE, "거절",
IF(F4191=TRUE, "회신 수신",
"태핑 완료 회신대기")))))
))))</f>
        <v>태핑 완료 회신대기</v>
      </c>
      <c r="F4191" s="22" t="b">
        <v>0</v>
      </c>
      <c r="G4191" s="22" t="b">
        <v>0</v>
      </c>
      <c r="H4191" s="22" t="b">
        <v>0</v>
      </c>
      <c r="I4191" s="22" t="b">
        <f>IF(COUNTIF([1]!Form_Responses1[[#All],[Instagram account
(ex. idenel_official - Do not put "@")]], LOWER(A4191)) &gt; 0, TRUE, FALSE)</f>
        <v>0</v>
      </c>
      <c r="J4191" s="23"/>
      <c r="K4191" s="20"/>
      <c r="L4191" s="22" t="b">
        <v>0</v>
      </c>
      <c r="M4191" s="22" t="b">
        <v>0</v>
      </c>
      <c r="N4191" s="20"/>
      <c r="O4191" s="21" t="str">
        <f>IF(ISBLANK(Table1[[#This Row],[예약일(확정)]]),"",Table1[[#This Row],[예약일(확정)]]+7)</f>
        <v/>
      </c>
      <c r="P4191" s="20"/>
      <c r="Q4191" s="20"/>
      <c r="R4191" s="20"/>
      <c r="S4191" s="20"/>
      <c r="T4191" s="20"/>
      <c r="U4191" s="19"/>
    </row>
    <row r="4192" spans="1:21" ht="17">
      <c r="A4192" s="18" t="s">
        <v>13</v>
      </c>
      <c r="B4192" s="17" t="str">
        <f>"https://www.instagram.com/"&amp;A4192</f>
        <v>https://www.instagram.com/kate_wilczynska_</v>
      </c>
      <c r="C4192" s="16">
        <v>45910</v>
      </c>
      <c r="D4192" s="15" t="s">
        <v>7</v>
      </c>
      <c r="E4192" s="11" t="str">
        <f ca="1">IF(AND(J4192&lt;&gt;"", O4192&lt;&gt;"", TODAY() &gt; O4192, N4192=""), "포스팅 지연",
IF(N4192&lt;&gt;"", "포스팅 완료",
IF(M4192=TRUE, "시술 완료",
IF(L4192=TRUE, "콘텐츠 가이드 전송",
IF(NOT(ISBLANK(J4192)), "예약 확정",
IF(I4192=TRUE, "구글폼 회신",
IF(H4192=TRUE, "구글폼 전송",
IF(G4192=TRUE, "거절",
IF(F4192=TRUE, "회신 수신",
"태핑 완료 회신대기")))))
))))</f>
        <v>태핑 완료 회신대기</v>
      </c>
      <c r="F4192" s="13" t="b">
        <v>0</v>
      </c>
      <c r="G4192" s="13" t="b">
        <v>0</v>
      </c>
      <c r="H4192" s="13" t="b">
        <v>0</v>
      </c>
      <c r="I4192" s="13" t="b">
        <f>IF(COUNTIF([1]!Form_Responses1[[#All],[Instagram account
(ex. idenel_official - Do not put "@")]], LOWER(A4192)) &gt; 0, TRUE, FALSE)</f>
        <v>0</v>
      </c>
      <c r="J4192" s="14"/>
      <c r="K4192" s="11"/>
      <c r="L4192" s="13" t="b">
        <v>0</v>
      </c>
      <c r="M4192" s="13" t="b">
        <v>0</v>
      </c>
      <c r="N4192" s="11"/>
      <c r="O4192" s="12" t="str">
        <f>IF(ISBLANK(Table1[[#This Row],[예약일(확정)]]),"",Table1[[#This Row],[예약일(확정)]]+7)</f>
        <v/>
      </c>
      <c r="P4192" s="11"/>
      <c r="Q4192" s="11"/>
      <c r="R4192" s="11"/>
      <c r="S4192" s="11"/>
      <c r="T4192" s="11"/>
      <c r="U4192" s="10"/>
    </row>
    <row r="4193" spans="1:21" ht="17">
      <c r="A4193" s="27" t="s">
        <v>12</v>
      </c>
      <c r="B4193" s="26" t="str">
        <f>"https://www.instagram.com/"&amp;A4193</f>
        <v>https://www.instagram.com/yeonna_1220</v>
      </c>
      <c r="C4193" s="25">
        <v>45910</v>
      </c>
      <c r="D4193" s="24" t="s">
        <v>7</v>
      </c>
      <c r="E4193" s="20" t="str">
        <f ca="1">IF(AND(J4193&lt;&gt;"", O4193&lt;&gt;"", TODAY() &gt; O4193, N4193=""), "포스팅 지연",
IF(N4193&lt;&gt;"", "포스팅 완료",
IF(M4193=TRUE, "시술 완료",
IF(L4193=TRUE, "콘텐츠 가이드 전송",
IF(NOT(ISBLANK(J4193)), "예약 확정",
IF(I4193=TRUE, "구글폼 회신",
IF(H4193=TRUE, "구글폼 전송",
IF(G4193=TRUE, "거절",
IF(F4193=TRUE, "회신 수신",
"태핑 완료 회신대기")))))
))))</f>
        <v>태핑 완료 회신대기</v>
      </c>
      <c r="F4193" s="22" t="b">
        <v>0</v>
      </c>
      <c r="G4193" s="22" t="b">
        <v>0</v>
      </c>
      <c r="H4193" s="22" t="b">
        <v>0</v>
      </c>
      <c r="I4193" s="22" t="b">
        <f>IF(COUNTIF([1]!Form_Responses1[[#All],[Instagram account
(ex. idenel_official - Do not put "@")]], LOWER(A4193)) &gt; 0, TRUE, FALSE)</f>
        <v>0</v>
      </c>
      <c r="J4193" s="23"/>
      <c r="K4193" s="20"/>
      <c r="L4193" s="22" t="b">
        <v>0</v>
      </c>
      <c r="M4193" s="22" t="b">
        <v>0</v>
      </c>
      <c r="N4193" s="20"/>
      <c r="O4193" s="21" t="str">
        <f>IF(ISBLANK(Table1[[#This Row],[예약일(확정)]]),"",Table1[[#This Row],[예약일(확정)]]+7)</f>
        <v/>
      </c>
      <c r="P4193" s="20"/>
      <c r="Q4193" s="20"/>
      <c r="R4193" s="20"/>
      <c r="S4193" s="20"/>
      <c r="T4193" s="20"/>
      <c r="U4193" s="19"/>
    </row>
    <row r="4194" spans="1:21" ht="17">
      <c r="A4194" s="18" t="s">
        <v>11</v>
      </c>
      <c r="B4194" s="17" t="str">
        <f>"https://www.instagram.com/"&amp;A4194</f>
        <v>https://www.instagram.com/lim_marrie</v>
      </c>
      <c r="C4194" s="16">
        <v>45910</v>
      </c>
      <c r="D4194" s="15" t="s">
        <v>7</v>
      </c>
      <c r="E4194" s="11" t="str">
        <f ca="1">IF(AND(J4194&lt;&gt;"", O4194&lt;&gt;"", TODAY() &gt; O4194, N4194=""), "포스팅 지연",
IF(N4194&lt;&gt;"", "포스팅 완료",
IF(M4194=TRUE, "시술 완료",
IF(L4194=TRUE, "콘텐츠 가이드 전송",
IF(NOT(ISBLANK(J4194)), "예약 확정",
IF(I4194=TRUE, "구글폼 회신",
IF(H4194=TRUE, "구글폼 전송",
IF(G4194=TRUE, "거절",
IF(F4194=TRUE, "회신 수신",
"태핑 완료 회신대기")))))
))))</f>
        <v>태핑 완료 회신대기</v>
      </c>
      <c r="F4194" s="13" t="b">
        <v>0</v>
      </c>
      <c r="G4194" s="13" t="b">
        <v>0</v>
      </c>
      <c r="H4194" s="13" t="b">
        <v>0</v>
      </c>
      <c r="I4194" s="13" t="b">
        <f>IF(COUNTIF([1]!Form_Responses1[[#All],[Instagram account
(ex. idenel_official - Do not put "@")]], LOWER(A4194)) &gt; 0, TRUE, FALSE)</f>
        <v>0</v>
      </c>
      <c r="J4194" s="14"/>
      <c r="K4194" s="11"/>
      <c r="L4194" s="13" t="b">
        <v>0</v>
      </c>
      <c r="M4194" s="13" t="b">
        <v>0</v>
      </c>
      <c r="N4194" s="11"/>
      <c r="O4194" s="12" t="str">
        <f>IF(ISBLANK(Table1[[#This Row],[예약일(확정)]]),"",Table1[[#This Row],[예약일(확정)]]+7)</f>
        <v/>
      </c>
      <c r="P4194" s="11"/>
      <c r="Q4194" s="11"/>
      <c r="R4194" s="11"/>
      <c r="S4194" s="11"/>
      <c r="T4194" s="11"/>
      <c r="U4194" s="10"/>
    </row>
    <row r="4195" spans="1:21" ht="17">
      <c r="A4195" s="27" t="s">
        <v>10</v>
      </c>
      <c r="B4195" s="26" t="str">
        <f>"https://www.instagram.com/"&amp;A4195</f>
        <v>https://www.instagram.com/iamkimi</v>
      </c>
      <c r="C4195" s="25">
        <v>45910</v>
      </c>
      <c r="D4195" s="24" t="s">
        <v>7</v>
      </c>
      <c r="E4195" s="20" t="str">
        <f ca="1">IF(AND(J4195&lt;&gt;"", O4195&lt;&gt;"", TODAY() &gt; O4195, N4195=""), "포스팅 지연",
IF(N4195&lt;&gt;"", "포스팅 완료",
IF(M4195=TRUE, "시술 완료",
IF(L4195=TRUE, "콘텐츠 가이드 전송",
IF(NOT(ISBLANK(J4195)), "예약 확정",
IF(I4195=TRUE, "구글폼 회신",
IF(H4195=TRUE, "구글폼 전송",
IF(G4195=TRUE, "거절",
IF(F4195=TRUE, "회신 수신",
"태핑 완료 회신대기")))))
))))</f>
        <v>태핑 완료 회신대기</v>
      </c>
      <c r="F4195" s="22" t="b">
        <v>0</v>
      </c>
      <c r="G4195" s="22" t="b">
        <v>0</v>
      </c>
      <c r="H4195" s="22" t="b">
        <v>0</v>
      </c>
      <c r="I4195" s="22" t="b">
        <f>IF(COUNTIF([1]!Form_Responses1[[#All],[Instagram account
(ex. idenel_official - Do not put "@")]], LOWER(A4195)) &gt; 0, TRUE, FALSE)</f>
        <v>0</v>
      </c>
      <c r="J4195" s="23"/>
      <c r="K4195" s="20"/>
      <c r="L4195" s="22" t="b">
        <v>0</v>
      </c>
      <c r="M4195" s="22" t="b">
        <v>0</v>
      </c>
      <c r="N4195" s="20"/>
      <c r="O4195" s="21" t="str">
        <f>IF(ISBLANK(Table1[[#This Row],[예약일(확정)]]),"",Table1[[#This Row],[예약일(확정)]]+7)</f>
        <v/>
      </c>
      <c r="P4195" s="20"/>
      <c r="Q4195" s="20"/>
      <c r="R4195" s="20"/>
      <c r="S4195" s="20"/>
      <c r="T4195" s="20"/>
      <c r="U4195" s="19"/>
    </row>
    <row r="4196" spans="1:21" ht="17">
      <c r="A4196" s="18" t="s">
        <v>9</v>
      </c>
      <c r="B4196" s="17" t="str">
        <f>"https://www.instagram.com/"&amp;A4196</f>
        <v>https://www.instagram.com/luna_pro_beaut</v>
      </c>
      <c r="C4196" s="16">
        <v>45910</v>
      </c>
      <c r="D4196" s="15" t="s">
        <v>7</v>
      </c>
      <c r="E4196" s="11" t="str">
        <f ca="1">IF(AND(J4196&lt;&gt;"", O4196&lt;&gt;"", TODAY() &gt; O4196, N4196=""), "포스팅 지연",
IF(N4196&lt;&gt;"", "포스팅 완료",
IF(M4196=TRUE, "시술 완료",
IF(L4196=TRUE, "콘텐츠 가이드 전송",
IF(NOT(ISBLANK(J4196)), "예약 확정",
IF(I4196=TRUE, "구글폼 회신",
IF(H4196=TRUE, "구글폼 전송",
IF(G4196=TRUE, "거절",
IF(F4196=TRUE, "회신 수신",
"태핑 완료 회신대기")))))
))))</f>
        <v>태핑 완료 회신대기</v>
      </c>
      <c r="F4196" s="13" t="b">
        <v>0</v>
      </c>
      <c r="G4196" s="13" t="b">
        <v>0</v>
      </c>
      <c r="H4196" s="13" t="b">
        <v>0</v>
      </c>
      <c r="I4196" s="13" t="b">
        <f>IF(COUNTIF([1]!Form_Responses1[[#All],[Instagram account
(ex. idenel_official - Do not put "@")]], LOWER(A4196)) &gt; 0, TRUE, FALSE)</f>
        <v>0</v>
      </c>
      <c r="J4196" s="14"/>
      <c r="K4196" s="11"/>
      <c r="L4196" s="13" t="b">
        <v>0</v>
      </c>
      <c r="M4196" s="13" t="b">
        <v>0</v>
      </c>
      <c r="N4196" s="11"/>
      <c r="O4196" s="12" t="str">
        <f>IF(ISBLANK(Table1[[#This Row],[예약일(확정)]]),"",Table1[[#This Row],[예약일(확정)]]+7)</f>
        <v/>
      </c>
      <c r="P4196" s="11"/>
      <c r="Q4196" s="11"/>
      <c r="R4196" s="11"/>
      <c r="S4196" s="11"/>
      <c r="T4196" s="11"/>
      <c r="U4196" s="10"/>
    </row>
    <row r="4197" spans="1:21" ht="17">
      <c r="A4197" s="27" t="s">
        <v>8</v>
      </c>
      <c r="B4197" s="26" t="str">
        <f>"https://www.instagram.com/"&amp;A4197</f>
        <v>https://www.instagram.com/_mprzchi</v>
      </c>
      <c r="C4197" s="25">
        <v>45910</v>
      </c>
      <c r="D4197" s="24" t="s">
        <v>7</v>
      </c>
      <c r="E4197" s="20" t="str">
        <f ca="1">IF(AND(J4197&lt;&gt;"", O4197&lt;&gt;"", TODAY() &gt; O4197, N4197=""), "포스팅 지연",
IF(N4197&lt;&gt;"", "포스팅 완료",
IF(M4197=TRUE, "시술 완료",
IF(L4197=TRUE, "콘텐츠 가이드 전송",
IF(NOT(ISBLANK(J4197)), "예약 확정",
IF(I4197=TRUE, "구글폼 회신",
IF(H4197=TRUE, "구글폼 전송",
IF(G4197=TRUE, "거절",
IF(F4197=TRUE, "회신 수신",
"태핑 완료 회신대기")))))
))))</f>
        <v>태핑 완료 회신대기</v>
      </c>
      <c r="F4197" s="22" t="b">
        <v>0</v>
      </c>
      <c r="G4197" s="22" t="b">
        <v>0</v>
      </c>
      <c r="H4197" s="22" t="b">
        <v>0</v>
      </c>
      <c r="I4197" s="22" t="b">
        <f>IF(COUNTIF([1]!Form_Responses1[[#All],[Instagram account
(ex. idenel_official - Do not put "@")]], LOWER(A4197)) &gt; 0, TRUE, FALSE)</f>
        <v>0</v>
      </c>
      <c r="J4197" s="23"/>
      <c r="K4197" s="20"/>
      <c r="L4197" s="22" t="b">
        <v>0</v>
      </c>
      <c r="M4197" s="22" t="b">
        <v>0</v>
      </c>
      <c r="N4197" s="20"/>
      <c r="O4197" s="21" t="str">
        <f>IF(ISBLANK(Table1[[#This Row],[예약일(확정)]]),"",Table1[[#This Row],[예약일(확정)]]+7)</f>
        <v/>
      </c>
      <c r="P4197" s="20"/>
      <c r="Q4197" s="20"/>
      <c r="R4197" s="20"/>
      <c r="S4197" s="20"/>
      <c r="T4197" s="20"/>
      <c r="U4197" s="19"/>
    </row>
    <row r="4198" spans="1:21" ht="17">
      <c r="A4198" s="18" t="s">
        <v>6</v>
      </c>
      <c r="B4198" s="28" t="s">
        <v>5</v>
      </c>
      <c r="C4198" s="16">
        <v>45910</v>
      </c>
      <c r="D4198" s="15" t="s">
        <v>4</v>
      </c>
      <c r="E4198" s="11" t="str">
        <f ca="1">IF(AND(J4198&lt;&gt;"", O4198&lt;&gt;"", TODAY() &gt; O4198, N4198=""), "포스팅 지연",
IF(N4198&lt;&gt;"", "포스팅 완료",
IF(M4198=TRUE, "시술 완료",
IF(L4198=TRUE, "콘텐츠 가이드 전송",
IF(NOT(ISBLANK(J4198)), "예약 확정",
IF(I4198=TRUE, "구글폼 회신",
IF(H4198=TRUE, "구글폼 전송",
IF(G4198=TRUE, "거절",
IF(F4198=TRUE, "회신 수신",
"태핑 완료 회신대기")))))
))))</f>
        <v>회신 수신</v>
      </c>
      <c r="F4198" s="13" t="b">
        <v>1</v>
      </c>
      <c r="G4198" s="13" t="b">
        <v>0</v>
      </c>
      <c r="H4198" s="13" t="b">
        <v>0</v>
      </c>
      <c r="I4198" s="13" t="b">
        <f>IF(COUNTIF([1]!Form_Responses1[[#All],[Instagram account
(ex. idenel_official - Do not put "@")]], LOWER(A4198)) &gt; 0, TRUE, FALSE)</f>
        <v>0</v>
      </c>
      <c r="J4198" s="14"/>
      <c r="K4198" s="11"/>
      <c r="L4198" s="13" t="b">
        <v>0</v>
      </c>
      <c r="M4198" s="13" t="b">
        <v>0</v>
      </c>
      <c r="N4198" s="11"/>
      <c r="O4198" s="12" t="str">
        <f>IF(ISBLANK(Table1[[#This Row],[예약일(확정)]]),"",Table1[[#This Row],[예약일(확정)]]+7)</f>
        <v/>
      </c>
      <c r="P4198" s="11"/>
      <c r="Q4198" s="11"/>
      <c r="R4198" s="11"/>
      <c r="S4198" s="11"/>
      <c r="T4198" s="11"/>
      <c r="U4198" s="10"/>
    </row>
    <row r="4199" spans="1:21" ht="17">
      <c r="A4199" s="27"/>
      <c r="B4199" s="26" t="str">
        <f>"https://www.instagram.com/"&amp;A4199</f>
        <v>https://www.instagram.com/</v>
      </c>
      <c r="C4199" s="25"/>
      <c r="D4199" s="24"/>
      <c r="E4199" s="20" t="str">
        <f ca="1">IF(AND(J4199&lt;&gt;"", O4199&lt;&gt;"", TODAY() &gt; O4199, N4199=""), "포스팅 지연",
IF(N4199&lt;&gt;"", "포스팅 완료",
IF(M4199=TRUE, "시술 완료",
IF(L4199=TRUE, "콘텐츠 가이드 전송",
IF(NOT(ISBLANK(J4199)), "예약 확정",
IF(I4199=TRUE, "구글폼 회신",
IF(H4199=TRUE, "구글폼 전송",
IF(G4199=TRUE, "거절",
IF(F4199=TRUE, "회신 수신",
"태핑 완료 회신대기")))))
))))</f>
        <v>태핑 완료 회신대기</v>
      </c>
      <c r="F4199" s="22" t="b">
        <v>0</v>
      </c>
      <c r="G4199" s="22" t="b">
        <v>0</v>
      </c>
      <c r="H4199" s="22" t="b">
        <v>0</v>
      </c>
      <c r="I4199" s="22" t="b">
        <f>IF(COUNTIF([1]!Form_Responses1[[#All],[Instagram account
(ex. idenel_official - Do not put "@")]], LOWER(A4199)) &gt; 0, TRUE, FALSE)</f>
        <v>0</v>
      </c>
      <c r="J4199" s="23"/>
      <c r="K4199" s="20"/>
      <c r="L4199" s="22" t="b">
        <v>0</v>
      </c>
      <c r="M4199" s="22" t="b">
        <v>0</v>
      </c>
      <c r="N4199" s="20"/>
      <c r="O4199" s="21" t="str">
        <f>IF(ISBLANK(Table1[[#This Row],[예약일(확정)]]),"",Table1[[#This Row],[예약일(확정)]]+7)</f>
        <v/>
      </c>
      <c r="P4199" s="20"/>
      <c r="Q4199" s="20"/>
      <c r="R4199" s="20"/>
      <c r="S4199" s="20"/>
      <c r="T4199" s="20"/>
      <c r="U4199" s="19"/>
    </row>
    <row r="4200" spans="1:21" ht="17">
      <c r="A4200" s="18"/>
      <c r="B4200" s="17" t="str">
        <f>"https://www.instagram.com/"&amp;A4200</f>
        <v>https://www.instagram.com/</v>
      </c>
      <c r="C4200" s="16"/>
      <c r="D4200" s="15"/>
      <c r="E4200" s="11" t="str">
        <f ca="1">IF(AND(J4200&lt;&gt;"", O4200&lt;&gt;"", TODAY() &gt; O4200, N4200=""), "포스팅 지연",
IF(N4200&lt;&gt;"", "포스팅 완료",
IF(M4200=TRUE, "시술 완료",
IF(L4200=TRUE, "콘텐츠 가이드 전송",
IF(NOT(ISBLANK(J4200)), "예약 확정",
IF(I4200=TRUE, "구글폼 회신",
IF(H4200=TRUE, "구글폼 전송",
IF(G4200=TRUE, "거절",
IF(F4200=TRUE, "회신 수신",
"태핑 완료 회신대기")))))
))))</f>
        <v>태핑 완료 회신대기</v>
      </c>
      <c r="F4200" s="13" t="b">
        <v>0</v>
      </c>
      <c r="G4200" s="13" t="b">
        <v>0</v>
      </c>
      <c r="H4200" s="13" t="b">
        <v>0</v>
      </c>
      <c r="I4200" s="13" t="b">
        <f>IF(COUNTIF([1]!Form_Responses1[[#All],[Instagram account
(ex. idenel_official - Do not put "@")]], LOWER(A4200)) &gt; 0, TRUE, FALSE)</f>
        <v>0</v>
      </c>
      <c r="J4200" s="14"/>
      <c r="K4200" s="11"/>
      <c r="L4200" s="13" t="b">
        <v>0</v>
      </c>
      <c r="M4200" s="13" t="b">
        <v>0</v>
      </c>
      <c r="N4200" s="11"/>
      <c r="O4200" s="12" t="str">
        <f>IF(ISBLANK(Table1[[#This Row],[예약일(확정)]]),"",Table1[[#This Row],[예약일(확정)]]+7)</f>
        <v/>
      </c>
      <c r="P4200" s="11"/>
      <c r="Q4200" s="11"/>
      <c r="R4200" s="11"/>
      <c r="S4200" s="11"/>
      <c r="T4200" s="11"/>
      <c r="U4200" s="10"/>
    </row>
    <row r="4201" spans="1:21" ht="17">
      <c r="A4201" s="27"/>
      <c r="B4201" s="26" t="str">
        <f>"https://www.instagram.com/"&amp;A4201</f>
        <v>https://www.instagram.com/</v>
      </c>
      <c r="C4201" s="25"/>
      <c r="D4201" s="24"/>
      <c r="E4201" s="20" t="str">
        <f ca="1">IF(AND(J4201&lt;&gt;"", O4201&lt;&gt;"", TODAY() &gt; O4201, N4201=""), "포스팅 지연",
IF(N4201&lt;&gt;"", "포스팅 완료",
IF(M4201=TRUE, "시술 완료",
IF(L4201=TRUE, "콘텐츠 가이드 전송",
IF(NOT(ISBLANK(J4201)), "예약 확정",
IF(I4201=TRUE, "구글폼 회신",
IF(H4201=TRUE, "구글폼 전송",
IF(G4201=TRUE, "거절",
IF(F4201=TRUE, "회신 수신",
"태핑 완료 회신대기")))))
))))</f>
        <v>태핑 완료 회신대기</v>
      </c>
      <c r="F4201" s="22" t="b">
        <v>0</v>
      </c>
      <c r="G4201" s="22" t="b">
        <v>0</v>
      </c>
      <c r="H4201" s="22" t="b">
        <v>0</v>
      </c>
      <c r="I4201" s="22" t="b">
        <f>IF(COUNTIF([1]!Form_Responses1[[#All],[Instagram account
(ex. idenel_official - Do not put "@")]], LOWER(A4201)) &gt; 0, TRUE, FALSE)</f>
        <v>0</v>
      </c>
      <c r="J4201" s="23"/>
      <c r="K4201" s="20"/>
      <c r="L4201" s="22" t="b">
        <v>0</v>
      </c>
      <c r="M4201" s="22" t="b">
        <v>0</v>
      </c>
      <c r="N4201" s="20"/>
      <c r="O4201" s="21" t="str">
        <f>IF(ISBLANK(Table1[[#This Row],[예약일(확정)]]),"",Table1[[#This Row],[예약일(확정)]]+7)</f>
        <v/>
      </c>
      <c r="P4201" s="20"/>
      <c r="Q4201" s="20"/>
      <c r="R4201" s="20"/>
      <c r="S4201" s="20"/>
      <c r="T4201" s="20"/>
      <c r="U4201" s="19"/>
    </row>
    <row r="4202" spans="1:21" ht="17">
      <c r="A4202" s="18"/>
      <c r="B4202" s="17" t="str">
        <f>"https://www.instagram.com/"&amp;A4202</f>
        <v>https://www.instagram.com/</v>
      </c>
      <c r="C4202" s="16"/>
      <c r="D4202" s="15"/>
      <c r="E4202" s="11" t="str">
        <f ca="1">IF(AND(J4202&lt;&gt;"", O4202&lt;&gt;"", TODAY() &gt; O4202, N4202=""), "포스팅 지연",
IF(N4202&lt;&gt;"", "포스팅 완료",
IF(M4202=TRUE, "시술 완료",
IF(L4202=TRUE, "콘텐츠 가이드 전송",
IF(NOT(ISBLANK(J4202)), "예약 확정",
IF(I4202=TRUE, "구글폼 회신",
IF(H4202=TRUE, "구글폼 전송",
IF(G4202=TRUE, "거절",
IF(F4202=TRUE, "회신 수신",
"태핑 완료 회신대기")))))
))))</f>
        <v>태핑 완료 회신대기</v>
      </c>
      <c r="F4202" s="13" t="b">
        <v>0</v>
      </c>
      <c r="G4202" s="13" t="b">
        <v>0</v>
      </c>
      <c r="H4202" s="13" t="b">
        <v>0</v>
      </c>
      <c r="I4202" s="13" t="b">
        <f>IF(COUNTIF([1]!Form_Responses1[[#All],[Instagram account
(ex. idenel_official - Do not put "@")]], LOWER(A4202)) &gt; 0, TRUE, FALSE)</f>
        <v>0</v>
      </c>
      <c r="J4202" s="14"/>
      <c r="K4202" s="11"/>
      <c r="L4202" s="13" t="b">
        <v>0</v>
      </c>
      <c r="M4202" s="13" t="b">
        <v>0</v>
      </c>
      <c r="N4202" s="11"/>
      <c r="O4202" s="12" t="str">
        <f>IF(ISBLANK(Table1[[#This Row],[예약일(확정)]]),"",Table1[[#This Row],[예약일(확정)]]+7)</f>
        <v/>
      </c>
      <c r="P4202" s="11"/>
      <c r="Q4202" s="11"/>
      <c r="R4202" s="11"/>
      <c r="S4202" s="11"/>
      <c r="T4202" s="11"/>
      <c r="U4202" s="10"/>
    </row>
    <row r="4203" spans="1:21" ht="17">
      <c r="A4203" s="27"/>
      <c r="B4203" s="26" t="str">
        <f>"https://www.instagram.com/"&amp;A4203</f>
        <v>https://www.instagram.com/</v>
      </c>
      <c r="C4203" s="25"/>
      <c r="D4203" s="24"/>
      <c r="E4203" s="20" t="str">
        <f ca="1">IF(AND(J4203&lt;&gt;"", O4203&lt;&gt;"", TODAY() &gt; O4203, N4203=""), "포스팅 지연",
IF(N4203&lt;&gt;"", "포스팅 완료",
IF(M4203=TRUE, "시술 완료",
IF(L4203=TRUE, "콘텐츠 가이드 전송",
IF(NOT(ISBLANK(J4203)), "예약 확정",
IF(I4203=TRUE, "구글폼 회신",
IF(H4203=TRUE, "구글폼 전송",
IF(G4203=TRUE, "거절",
IF(F4203=TRUE, "회신 수신",
"태핑 완료 회신대기")))))
))))</f>
        <v>태핑 완료 회신대기</v>
      </c>
      <c r="F4203" s="22" t="b">
        <v>0</v>
      </c>
      <c r="G4203" s="22" t="b">
        <v>0</v>
      </c>
      <c r="H4203" s="22" t="b">
        <v>0</v>
      </c>
      <c r="I4203" s="22" t="b">
        <f>IF(COUNTIF([1]!Form_Responses1[[#All],[Instagram account
(ex. idenel_official - Do not put "@")]], LOWER(A4203)) &gt; 0, TRUE, FALSE)</f>
        <v>0</v>
      </c>
      <c r="J4203" s="23"/>
      <c r="K4203" s="20"/>
      <c r="L4203" s="22" t="b">
        <v>0</v>
      </c>
      <c r="M4203" s="22" t="b">
        <v>0</v>
      </c>
      <c r="N4203" s="20"/>
      <c r="O4203" s="21" t="str">
        <f>IF(ISBLANK(Table1[[#This Row],[예약일(확정)]]),"",Table1[[#This Row],[예약일(확정)]]+7)</f>
        <v/>
      </c>
      <c r="P4203" s="20"/>
      <c r="Q4203" s="20"/>
      <c r="R4203" s="20"/>
      <c r="S4203" s="20"/>
      <c r="T4203" s="20"/>
      <c r="U4203" s="19"/>
    </row>
    <row r="4204" spans="1:21" ht="17">
      <c r="A4204" s="18"/>
      <c r="B4204" s="17" t="str">
        <f>"https://www.instagram.com/"&amp;A4204</f>
        <v>https://www.instagram.com/</v>
      </c>
      <c r="C4204" s="16"/>
      <c r="D4204" s="15"/>
      <c r="E4204" s="11" t="str">
        <f ca="1">IF(AND(J4204&lt;&gt;"", O4204&lt;&gt;"", TODAY() &gt; O4204, N4204=""), "포스팅 지연",
IF(N4204&lt;&gt;"", "포스팅 완료",
IF(M4204=TRUE, "시술 완료",
IF(L4204=TRUE, "콘텐츠 가이드 전송",
IF(NOT(ISBLANK(J4204)), "예약 확정",
IF(I4204=TRUE, "구글폼 회신",
IF(H4204=TRUE, "구글폼 전송",
IF(G4204=TRUE, "거절",
IF(F4204=TRUE, "회신 수신",
"태핑 완료 회신대기")))))
))))</f>
        <v>태핑 완료 회신대기</v>
      </c>
      <c r="F4204" s="13" t="b">
        <v>0</v>
      </c>
      <c r="G4204" s="13" t="b">
        <v>0</v>
      </c>
      <c r="H4204" s="13" t="b">
        <v>0</v>
      </c>
      <c r="I4204" s="13" t="b">
        <f>IF(COUNTIF([1]!Form_Responses1[[#All],[Instagram account
(ex. idenel_official - Do not put "@")]], LOWER(A4204)) &gt; 0, TRUE, FALSE)</f>
        <v>0</v>
      </c>
      <c r="J4204" s="14"/>
      <c r="K4204" s="11"/>
      <c r="L4204" s="13" t="b">
        <v>0</v>
      </c>
      <c r="M4204" s="13" t="b">
        <v>0</v>
      </c>
      <c r="N4204" s="11"/>
      <c r="O4204" s="12" t="str">
        <f>IF(ISBLANK(Table1[[#This Row],[예약일(확정)]]),"",Table1[[#This Row],[예약일(확정)]]+7)</f>
        <v/>
      </c>
      <c r="P4204" s="11"/>
      <c r="Q4204" s="11"/>
      <c r="R4204" s="11"/>
      <c r="S4204" s="11"/>
      <c r="T4204" s="11"/>
      <c r="U4204" s="10"/>
    </row>
    <row r="4205" spans="1:21" ht="17">
      <c r="A4205" s="27"/>
      <c r="B4205" s="26" t="str">
        <f>"https://www.instagram.com/"&amp;A4205</f>
        <v>https://www.instagram.com/</v>
      </c>
      <c r="C4205" s="25"/>
      <c r="D4205" s="24"/>
      <c r="E4205" s="20" t="str">
        <f ca="1">IF(AND(J4205&lt;&gt;"", O4205&lt;&gt;"", TODAY() &gt; O4205, N4205=""), "포스팅 지연",
IF(N4205&lt;&gt;"", "포스팅 완료",
IF(M4205=TRUE, "시술 완료",
IF(L4205=TRUE, "콘텐츠 가이드 전송",
IF(NOT(ISBLANK(J4205)), "예약 확정",
IF(I4205=TRUE, "구글폼 회신",
IF(H4205=TRUE, "구글폼 전송",
IF(G4205=TRUE, "거절",
IF(F4205=TRUE, "회신 수신",
"태핑 완료 회신대기")))))
))))</f>
        <v>태핑 완료 회신대기</v>
      </c>
      <c r="F4205" s="22" t="b">
        <v>0</v>
      </c>
      <c r="G4205" s="22" t="b">
        <v>0</v>
      </c>
      <c r="H4205" s="22" t="b">
        <v>0</v>
      </c>
      <c r="I4205" s="22" t="b">
        <f>IF(COUNTIF([1]!Form_Responses1[[#All],[Instagram account
(ex. idenel_official - Do not put "@")]], LOWER(A4205)) &gt; 0, TRUE, FALSE)</f>
        <v>0</v>
      </c>
      <c r="J4205" s="23"/>
      <c r="K4205" s="20"/>
      <c r="L4205" s="22" t="b">
        <v>0</v>
      </c>
      <c r="M4205" s="22" t="b">
        <v>0</v>
      </c>
      <c r="N4205" s="20"/>
      <c r="O4205" s="21" t="str">
        <f>IF(ISBLANK(Table1[[#This Row],[예약일(확정)]]),"",Table1[[#This Row],[예약일(확정)]]+7)</f>
        <v/>
      </c>
      <c r="P4205" s="20"/>
      <c r="Q4205" s="20"/>
      <c r="R4205" s="20"/>
      <c r="S4205" s="20"/>
      <c r="T4205" s="20"/>
      <c r="U4205" s="19"/>
    </row>
    <row r="4206" spans="1:21" ht="17">
      <c r="A4206" s="18"/>
      <c r="B4206" s="17" t="str">
        <f>"https://www.instagram.com/"&amp;A4206</f>
        <v>https://www.instagram.com/</v>
      </c>
      <c r="C4206" s="16"/>
      <c r="D4206" s="15"/>
      <c r="E4206" s="11" t="str">
        <f ca="1">IF(AND(J4206&lt;&gt;"", O4206&lt;&gt;"", TODAY() &gt; O4206, N4206=""), "포스팅 지연",
IF(N4206&lt;&gt;"", "포스팅 완료",
IF(M4206=TRUE, "시술 완료",
IF(L4206=TRUE, "콘텐츠 가이드 전송",
IF(NOT(ISBLANK(J4206)), "예약 확정",
IF(I4206=TRUE, "구글폼 회신",
IF(H4206=TRUE, "구글폼 전송",
IF(G4206=TRUE, "거절",
IF(F4206=TRUE, "회신 수신",
"태핑 완료 회신대기")))))
))))</f>
        <v>태핑 완료 회신대기</v>
      </c>
      <c r="F4206" s="13" t="b">
        <v>0</v>
      </c>
      <c r="G4206" s="13" t="b">
        <v>0</v>
      </c>
      <c r="H4206" s="13" t="b">
        <v>0</v>
      </c>
      <c r="I4206" s="13" t="b">
        <f>IF(COUNTIF([1]!Form_Responses1[[#All],[Instagram account
(ex. idenel_official - Do not put "@")]], LOWER(A4206)) &gt; 0, TRUE, FALSE)</f>
        <v>0</v>
      </c>
      <c r="J4206" s="14"/>
      <c r="K4206" s="11"/>
      <c r="L4206" s="13" t="b">
        <v>0</v>
      </c>
      <c r="M4206" s="13" t="b">
        <v>0</v>
      </c>
      <c r="N4206" s="11"/>
      <c r="O4206" s="12" t="str">
        <f>IF(ISBLANK(Table1[[#This Row],[예약일(확정)]]),"",Table1[[#This Row],[예약일(확정)]]+7)</f>
        <v/>
      </c>
      <c r="P4206" s="11"/>
      <c r="Q4206" s="11"/>
      <c r="R4206" s="11"/>
      <c r="S4206" s="11"/>
      <c r="T4206" s="11"/>
      <c r="U4206" s="10"/>
    </row>
    <row r="4207" spans="1:21" ht="17">
      <c r="A4207" s="27"/>
      <c r="B4207" s="26" t="str">
        <f>"https://www.instagram.com/"&amp;A4207</f>
        <v>https://www.instagram.com/</v>
      </c>
      <c r="C4207" s="25"/>
      <c r="D4207" s="24"/>
      <c r="E4207" s="20" t="str">
        <f ca="1">IF(AND(J4207&lt;&gt;"", O4207&lt;&gt;"", TODAY() &gt; O4207, N4207=""), "포스팅 지연",
IF(N4207&lt;&gt;"", "포스팅 완료",
IF(M4207=TRUE, "시술 완료",
IF(L4207=TRUE, "콘텐츠 가이드 전송",
IF(NOT(ISBLANK(J4207)), "예약 확정",
IF(I4207=TRUE, "구글폼 회신",
IF(H4207=TRUE, "구글폼 전송",
IF(G4207=TRUE, "거절",
IF(F4207=TRUE, "회신 수신",
"태핑 완료 회신대기")))))
))))</f>
        <v>태핑 완료 회신대기</v>
      </c>
      <c r="F4207" s="22" t="b">
        <v>0</v>
      </c>
      <c r="G4207" s="22" t="b">
        <v>0</v>
      </c>
      <c r="H4207" s="22" t="b">
        <v>0</v>
      </c>
      <c r="I4207" s="22" t="b">
        <f>IF(COUNTIF([1]!Form_Responses1[[#All],[Instagram account
(ex. idenel_official - Do not put "@")]], LOWER(A4207)) &gt; 0, TRUE, FALSE)</f>
        <v>0</v>
      </c>
      <c r="J4207" s="23"/>
      <c r="K4207" s="20"/>
      <c r="L4207" s="22" t="b">
        <v>0</v>
      </c>
      <c r="M4207" s="22" t="b">
        <v>0</v>
      </c>
      <c r="N4207" s="20"/>
      <c r="O4207" s="21" t="str">
        <f>IF(ISBLANK(Table1[[#This Row],[예약일(확정)]]),"",Table1[[#This Row],[예약일(확정)]]+7)</f>
        <v/>
      </c>
      <c r="P4207" s="20"/>
      <c r="Q4207" s="20"/>
      <c r="R4207" s="20"/>
      <c r="S4207" s="20"/>
      <c r="T4207" s="20"/>
      <c r="U4207" s="19"/>
    </row>
    <row r="4208" spans="1:21" ht="17">
      <c r="A4208" s="18"/>
      <c r="B4208" s="17" t="str">
        <f>"https://www.instagram.com/"&amp;A4208</f>
        <v>https://www.instagram.com/</v>
      </c>
      <c r="C4208" s="16"/>
      <c r="D4208" s="15"/>
      <c r="E4208" s="11" t="str">
        <f ca="1">IF(AND(J4208&lt;&gt;"", O4208&lt;&gt;"", TODAY() &gt; O4208, N4208=""), "포스팅 지연",
IF(N4208&lt;&gt;"", "포스팅 완료",
IF(M4208=TRUE, "시술 완료",
IF(L4208=TRUE, "콘텐츠 가이드 전송",
IF(NOT(ISBLANK(J4208)), "예약 확정",
IF(I4208=TRUE, "구글폼 회신",
IF(H4208=TRUE, "구글폼 전송",
IF(G4208=TRUE, "거절",
IF(F4208=TRUE, "회신 수신",
"태핑 완료 회신대기")))))
))))</f>
        <v>태핑 완료 회신대기</v>
      </c>
      <c r="F4208" s="13" t="b">
        <v>0</v>
      </c>
      <c r="G4208" s="13" t="b">
        <v>0</v>
      </c>
      <c r="H4208" s="13" t="b">
        <v>0</v>
      </c>
      <c r="I4208" s="13" t="b">
        <f>IF(COUNTIF([1]!Form_Responses1[[#All],[Instagram account
(ex. idenel_official - Do not put "@")]], LOWER(A4208)) &gt; 0, TRUE, FALSE)</f>
        <v>0</v>
      </c>
      <c r="J4208" s="14"/>
      <c r="K4208" s="11"/>
      <c r="L4208" s="13" t="b">
        <v>0</v>
      </c>
      <c r="M4208" s="13" t="b">
        <v>0</v>
      </c>
      <c r="N4208" s="11"/>
      <c r="O4208" s="12" t="str">
        <f>IF(ISBLANK(Table1[[#This Row],[예약일(확정)]]),"",Table1[[#This Row],[예약일(확정)]]+7)</f>
        <v/>
      </c>
      <c r="P4208" s="11"/>
      <c r="Q4208" s="11"/>
      <c r="R4208" s="11"/>
      <c r="S4208" s="11"/>
      <c r="T4208" s="11"/>
      <c r="U4208" s="10"/>
    </row>
    <row r="4209" spans="1:21" ht="17">
      <c r="A4209" s="27" t="s">
        <v>3</v>
      </c>
      <c r="B4209" s="26" t="str">
        <f>"https://www.instagram.com/"&amp;A4209</f>
        <v>https://www.instagram.com/mewsiee</v>
      </c>
      <c r="C4209" s="25"/>
      <c r="D4209" s="24" t="s">
        <v>2</v>
      </c>
      <c r="E4209" s="20" t="str">
        <f ca="1">IF(AND(J4209&lt;&gt;"", O4209&lt;&gt;"", TODAY() &gt; O4209, N4209=""), "포스팅 지연",
IF(N4209&lt;&gt;"", "포스팅 완료",
IF(M4209=TRUE, "시술 완료",
IF(L4209=TRUE, "콘텐츠 가이드 전송",
IF(NOT(ISBLANK(J4209)), "예약 확정",
IF(I4209=TRUE, "구글폼 회신",
IF(H4209=TRUE, "구글폼 전송",
IF(G4209=TRUE, "거절",
IF(F4209=TRUE, "회신 수신",
"태핑 완료 회신대기")))))
))))</f>
        <v>콘텐츠 가이드 전송</v>
      </c>
      <c r="F4209" s="22" t="b">
        <v>0</v>
      </c>
      <c r="G4209" s="22" t="b">
        <v>0</v>
      </c>
      <c r="H4209" s="22" t="b">
        <v>0</v>
      </c>
      <c r="I4209" s="22" t="b">
        <f>IF(COUNTIF([1]!Form_Responses1[[#All],[Instagram account
(ex. idenel_official - Do not put "@")]], LOWER(A4209)) &gt; 0, TRUE, FALSE)</f>
        <v>0</v>
      </c>
      <c r="J4209" s="23">
        <v>45911.583333333336</v>
      </c>
      <c r="K4209" s="20" t="s">
        <v>1</v>
      </c>
      <c r="L4209" s="22" t="b">
        <v>1</v>
      </c>
      <c r="M4209" s="22" t="b">
        <v>0</v>
      </c>
      <c r="N4209" s="20"/>
      <c r="O4209" s="21">
        <f>IF(ISBLANK(Table1[[#This Row],[예약일(확정)]]),"",Table1[[#This Row],[예약일(확정)]]+7)</f>
        <v>45918.583333333336</v>
      </c>
      <c r="P4209" s="20" t="s">
        <v>0</v>
      </c>
      <c r="Q4209" s="20"/>
      <c r="R4209" s="20"/>
      <c r="S4209" s="20"/>
      <c r="T4209" s="20"/>
      <c r="U4209" s="19"/>
    </row>
    <row r="4210" spans="1:21" ht="17">
      <c r="A4210" s="18"/>
      <c r="B4210" s="17" t="str">
        <f>"https://www.instagram.com/"&amp;A4210</f>
        <v>https://www.instagram.com/</v>
      </c>
      <c r="C4210" s="16"/>
      <c r="D4210" s="15"/>
      <c r="E4210" s="11" t="str">
        <f ca="1">IF(AND(J4210&lt;&gt;"", O4210&lt;&gt;"", TODAY() &gt; O4210, N4210=""), "포스팅 지연",
IF(N4210&lt;&gt;"", "포스팅 완료",
IF(M4210=TRUE, "시술 완료",
IF(L4210=TRUE, "콘텐츠 가이드 전송",
IF(NOT(ISBLANK(J4210)), "예약 확정",
IF(I4210=TRUE, "구글폼 회신",
IF(H4210=TRUE, "구글폼 전송",
IF(G4210=TRUE, "거절",
IF(F4210=TRUE, "회신 수신",
"태핑 완료 회신대기")))))
))))</f>
        <v>태핑 완료 회신대기</v>
      </c>
      <c r="F4210" s="13" t="b">
        <v>0</v>
      </c>
      <c r="G4210" s="13" t="b">
        <v>0</v>
      </c>
      <c r="H4210" s="13" t="b">
        <v>0</v>
      </c>
      <c r="I4210" s="13" t="b">
        <f>IF(COUNTIF([1]!Form_Responses1[[#All],[Instagram account
(ex. idenel_official - Do not put "@")]], LOWER(A4210)) &gt; 0, TRUE, FALSE)</f>
        <v>0</v>
      </c>
      <c r="J4210" s="14"/>
      <c r="K4210" s="11"/>
      <c r="L4210" s="13" t="b">
        <v>0</v>
      </c>
      <c r="M4210" s="13" t="b">
        <v>0</v>
      </c>
      <c r="N4210" s="11"/>
      <c r="O4210" s="12" t="str">
        <f>IF(ISBLANK(Table1[[#This Row],[예약일(확정)]]),"",Table1[[#This Row],[예약일(확정)]]+7)</f>
        <v/>
      </c>
      <c r="P4210" s="11"/>
      <c r="Q4210" s="11"/>
      <c r="R4210" s="11"/>
      <c r="S4210" s="11"/>
      <c r="T4210" s="11"/>
      <c r="U4210" s="10"/>
    </row>
    <row r="4211" spans="1:21" ht="17">
      <c r="A4211" s="27"/>
      <c r="B4211" s="26" t="str">
        <f>"https://www.instagram.com/"&amp;A4211</f>
        <v>https://www.instagram.com/</v>
      </c>
      <c r="C4211" s="25"/>
      <c r="D4211" s="24"/>
      <c r="E4211" s="20" t="str">
        <f ca="1">IF(AND(J4211&lt;&gt;"", O4211&lt;&gt;"", TODAY() &gt; O4211, N4211=""), "포스팅 지연",
IF(N4211&lt;&gt;"", "포스팅 완료",
IF(M4211=TRUE, "시술 완료",
IF(L4211=TRUE, "콘텐츠 가이드 전송",
IF(NOT(ISBLANK(J4211)), "예약 확정",
IF(I4211=TRUE, "구글폼 회신",
IF(H4211=TRUE, "구글폼 전송",
IF(G4211=TRUE, "거절",
IF(F4211=TRUE, "회신 수신",
"태핑 완료 회신대기")))))
))))</f>
        <v>태핑 완료 회신대기</v>
      </c>
      <c r="F4211" s="22" t="b">
        <v>0</v>
      </c>
      <c r="G4211" s="22" t="b">
        <v>0</v>
      </c>
      <c r="H4211" s="22" t="b">
        <v>0</v>
      </c>
      <c r="I4211" s="22" t="b">
        <f>IF(COUNTIF([1]!Form_Responses1[[#All],[Instagram account
(ex. idenel_official - Do not put "@")]], LOWER(A4211)) &gt; 0, TRUE, FALSE)</f>
        <v>0</v>
      </c>
      <c r="J4211" s="23"/>
      <c r="K4211" s="20"/>
      <c r="L4211" s="22" t="b">
        <v>0</v>
      </c>
      <c r="M4211" s="22" t="b">
        <v>0</v>
      </c>
      <c r="N4211" s="20"/>
      <c r="O4211" s="21" t="str">
        <f>IF(ISBLANK(Table1[[#This Row],[예약일(확정)]]),"",Table1[[#This Row],[예약일(확정)]]+7)</f>
        <v/>
      </c>
      <c r="P4211" s="20"/>
      <c r="Q4211" s="20"/>
      <c r="R4211" s="20"/>
      <c r="S4211" s="20"/>
      <c r="T4211" s="20"/>
      <c r="U4211" s="19"/>
    </row>
    <row r="4212" spans="1:21" ht="17">
      <c r="A4212" s="18"/>
      <c r="B4212" s="17" t="str">
        <f>"https://www.instagram.com/"&amp;A4212</f>
        <v>https://www.instagram.com/</v>
      </c>
      <c r="C4212" s="16"/>
      <c r="D4212" s="15"/>
      <c r="E4212" s="11" t="str">
        <f ca="1">IF(AND(J4212&lt;&gt;"", O4212&lt;&gt;"", TODAY() &gt; O4212, N4212=""), "포스팅 지연",
IF(N4212&lt;&gt;"", "포스팅 완료",
IF(M4212=TRUE, "시술 완료",
IF(L4212=TRUE, "콘텐츠 가이드 전송",
IF(NOT(ISBLANK(J4212)), "예약 확정",
IF(I4212=TRUE, "구글폼 회신",
IF(H4212=TRUE, "구글폼 전송",
IF(G4212=TRUE, "거절",
IF(F4212=TRUE, "회신 수신",
"태핑 완료 회신대기")))))
))))</f>
        <v>태핑 완료 회신대기</v>
      </c>
      <c r="F4212" s="13" t="b">
        <v>0</v>
      </c>
      <c r="G4212" s="13" t="b">
        <v>0</v>
      </c>
      <c r="H4212" s="13" t="b">
        <v>0</v>
      </c>
      <c r="I4212" s="13" t="b">
        <f>IF(COUNTIF([1]!Form_Responses1[[#All],[Instagram account
(ex. idenel_official - Do not put "@")]], LOWER(A4212)) &gt; 0, TRUE, FALSE)</f>
        <v>0</v>
      </c>
      <c r="J4212" s="14"/>
      <c r="K4212" s="11"/>
      <c r="L4212" s="13" t="b">
        <v>0</v>
      </c>
      <c r="M4212" s="13" t="b">
        <v>0</v>
      </c>
      <c r="N4212" s="11"/>
      <c r="O4212" s="12" t="str">
        <f>IF(ISBLANK(Table1[[#This Row],[예약일(확정)]]),"",Table1[[#This Row],[예약일(확정)]]+7)</f>
        <v/>
      </c>
      <c r="P4212" s="11"/>
      <c r="Q4212" s="11"/>
      <c r="R4212" s="11"/>
      <c r="S4212" s="11"/>
      <c r="T4212" s="11"/>
      <c r="U4212" s="10"/>
    </row>
    <row r="4213" spans="1:21" ht="17">
      <c r="A4213" s="9"/>
      <c r="B4213" s="8" t="str">
        <f>"https://www.instagram.com/"&amp;A4213</f>
        <v>https://www.instagram.com/</v>
      </c>
      <c r="C4213" s="7"/>
      <c r="D4213" s="6"/>
      <c r="E4213" s="2" t="str">
        <f ca="1">IF(AND(J4213&lt;&gt;"", O4213&lt;&gt;"", TODAY() &gt; O4213, N4213=""), "포스팅 지연",
IF(N4213&lt;&gt;"", "포스팅 완료",
IF(M4213=TRUE, "시술 완료",
IF(L4213=TRUE, "콘텐츠 가이드 전송",
IF(NOT(ISBLANK(J4213)), "예약 확정",
IF(I4213=TRUE, "구글폼 회신",
IF(H4213=TRUE, "구글폼 전송",
IF(G4213=TRUE, "거절",
IF(F4213=TRUE, "회신 수신",
"태핑 완료 회신대기")))))
))))</f>
        <v>태핑 완료 회신대기</v>
      </c>
      <c r="F4213" s="4" t="b">
        <v>0</v>
      </c>
      <c r="G4213" s="4" t="b">
        <v>0</v>
      </c>
      <c r="H4213" s="4" t="b">
        <v>0</v>
      </c>
      <c r="I4213" s="4" t="b">
        <f>IF(COUNTIF([1]!Form_Responses1[[#All],[Instagram account
(ex. idenel_official - Do not put "@")]], LOWER(A4213)) &gt; 0, TRUE, FALSE)</f>
        <v>0</v>
      </c>
      <c r="J4213" s="5"/>
      <c r="K4213" s="2"/>
      <c r="L4213" s="4" t="b">
        <v>0</v>
      </c>
      <c r="M4213" s="4" t="b">
        <v>0</v>
      </c>
      <c r="N4213" s="2"/>
      <c r="O4213" s="3" t="str">
        <f>IF(ISBLANK(Table1[[#This Row],[예약일(확정)]]),"",Table1[[#This Row],[예약일(확정)]]+7)</f>
        <v/>
      </c>
      <c r="P4213" s="2"/>
      <c r="Q4213" s="2"/>
      <c r="R4213" s="2"/>
      <c r="S4213" s="2"/>
      <c r="T4213" s="2"/>
      <c r="U4213" s="1"/>
    </row>
  </sheetData>
  <dataValidations count="5">
    <dataValidation type="list" allowBlank="1" sqref="K2:K4213" xr:uid="{00000000-0002-0000-0100-000005000000}">
      <formula1>"Benjamin Clinic (Gangnam),Obliv Clinic (Incheon),Uonne Clinic (Mapo),Dongahncentral Clinic (Yongsan)"</formula1>
    </dataValidation>
    <dataValidation type="custom" allowBlank="1" showDropDown="1" sqref="C2:C4213 J2:J4213" xr:uid="{00000000-0002-0000-0100-000003000000}">
      <formula1>OR(NOT(ISERROR(DATEVALUE(C2))), AND(ISNUMBER(C2), LEFT(CELL("format", C2))="D"))</formula1>
    </dataValidation>
    <dataValidation type="list" allowBlank="1" sqref="D2:D4213" xr:uid="{00000000-0002-0000-0100-000002000000}">
      <formula1>"인스타 크롤링,틱톡 크롤링,인바운드 (메타),추가 수동 서치업,재태핑,인바운드(DM),세니아 광고 https://www.instagram.com/p/DEhEpvuMRPo/?utm_source=ig_web_copy_link,세니아 PR 계정 팔로워 (@pr_xenia_m),광고 https://www.instagram.com/p/DMy9JjygJmt/?utm_source=ig_web_copy_link,인플루언서 단체 팔로우 @k_influencer_offi"&amp;"cial,시딩 콘텐츠 태그,뷰티엑스포,@creatrip.global"</formula1>
    </dataValidation>
    <dataValidation type="list" allowBlank="1" sqref="E2:E4213" xr:uid="{00000000-0002-0000-0100-000001000000}">
      <formula1>"태핑 완료 회신대기,회신 수신,구글폼 전송,구글폼 회신,예약 확정,시술 완료,포스팅 완료,거절,포스팅 지연,취소"</formula1>
    </dataValidation>
    <dataValidation type="list" allowBlank="1" sqref="P2:P4213" xr:uid="{00000000-0002-0000-0100-000000000000}">
      <formula1>"lunchtime procedure"</formula1>
    </dataValidation>
  </dataValidations>
  <hyperlinks>
    <hyperlink ref="B2" r:id="rId1" xr:uid="{95AF85C2-01CA-604C-8963-D566C8DA626E}"/>
    <hyperlink ref="B3" r:id="rId2" xr:uid="{DA961432-AC20-3C43-8B4E-1532F14FA8D3}"/>
    <hyperlink ref="B4" r:id="rId3" xr:uid="{0132259B-3B54-8241-B0E2-C6590AB7489C}"/>
    <hyperlink ref="B5" r:id="rId4" xr:uid="{71AE33FF-A174-F04A-83AE-E63AF7D20E2D}"/>
    <hyperlink ref="B6" r:id="rId5" xr:uid="{7029B149-8387-3F48-8CE5-F29DBCC21748}"/>
    <hyperlink ref="B7" r:id="rId6" xr:uid="{DE0EDE24-B37D-2A4A-BF1D-1831BA8BC036}"/>
    <hyperlink ref="B8" r:id="rId7" xr:uid="{DBA83572-58B7-7743-A850-4FC57CECFD5A}"/>
    <hyperlink ref="B9" r:id="rId8" xr:uid="{35491F19-47A4-6D46-9DD5-E72F1A1F65B1}"/>
    <hyperlink ref="B10" r:id="rId9" xr:uid="{372DC6AA-D3DD-6E4A-8B5F-80E327E37F71}"/>
    <hyperlink ref="N10" r:id="rId10" xr:uid="{1FDBE900-DE3D-DD4C-9C65-ADCB006CE4E9}"/>
    <hyperlink ref="B11" r:id="rId11" xr:uid="{DB95F46A-BB9F-8A48-8709-E01458AFD3AD}"/>
    <hyperlink ref="B12" r:id="rId12" xr:uid="{603A206F-B7E7-E647-8235-86BAF8056E6C}"/>
    <hyperlink ref="B13" r:id="rId13" xr:uid="{0FC7ADB4-C472-BE42-ABC1-F47386F9192B}"/>
    <hyperlink ref="B14" r:id="rId14" xr:uid="{C75A70C2-8508-6640-8767-C443482D847D}"/>
    <hyperlink ref="B15" r:id="rId15" xr:uid="{E6CE5FAA-7B0B-E749-9E39-86E7E95A3646}"/>
    <hyperlink ref="B16" r:id="rId16" xr:uid="{43C6C28A-2C83-8145-A9D6-C5BB1868156B}"/>
    <hyperlink ref="B17" r:id="rId17" xr:uid="{5E518A51-1DD0-4444-B679-64B6FDC2741F}"/>
    <hyperlink ref="B18" r:id="rId18" xr:uid="{D4630EE8-A0D7-8746-9565-7A67CC6CABA9}"/>
    <hyperlink ref="B19" r:id="rId19" xr:uid="{B37FAD08-F97E-7C4F-990C-6D353939B7FC}"/>
    <hyperlink ref="B20" r:id="rId20" xr:uid="{9FEA01B6-F8D7-914A-81DB-2ED5BB056938}"/>
    <hyperlink ref="N42" r:id="rId21" xr:uid="{6AA99F8C-51FD-1447-A82A-DE9F9B298FE9}"/>
    <hyperlink ref="N48" r:id="rId22" xr:uid="{0A670CE6-A1C4-F347-BAEB-9D89FA706EFC}"/>
    <hyperlink ref="B54" r:id="rId23" xr:uid="{535D59C6-14D3-F046-85AE-FF8BC0BD981D}"/>
    <hyperlink ref="B55" r:id="rId24" xr:uid="{7A50A6F5-0DE6-F44B-B59D-4B7E5A97D088}"/>
    <hyperlink ref="B56" r:id="rId25" xr:uid="{419251C0-B462-3042-B11E-19EC1BE8D2D6}"/>
    <hyperlink ref="B57" r:id="rId26" xr:uid="{B17A0408-486E-A141-BF44-9FE9D08E11F4}"/>
    <hyperlink ref="B58" r:id="rId27" xr:uid="{979AD969-C9EA-E742-88E5-DEAD280ED17A}"/>
    <hyperlink ref="B59" r:id="rId28" xr:uid="{D4EC4529-FEAF-6E41-905F-DB62C756332E}"/>
    <hyperlink ref="B60" r:id="rId29" xr:uid="{D4C2E036-B00D-454F-BFB6-3C804A5EBD23}"/>
    <hyperlink ref="B61" r:id="rId30" xr:uid="{FCFCBC3E-C0F2-5F40-B49F-103C0DA30CDF}"/>
    <hyperlink ref="B62" r:id="rId31" xr:uid="{91FB1C38-5191-214F-B285-35D0686F2C19}"/>
    <hyperlink ref="B63" r:id="rId32" xr:uid="{F2946D24-1745-1448-95B1-B1BCAD54A857}"/>
    <hyperlink ref="B64" r:id="rId33" xr:uid="{564B3910-6DCD-6843-858C-FE04D6800C5D}"/>
    <hyperlink ref="B65" r:id="rId34" xr:uid="{81B6195D-D9B0-E348-A770-D69B3FF418B5}"/>
    <hyperlink ref="B66" r:id="rId35" xr:uid="{B33EB398-68EA-F142-BFB8-0AD75D6433AE}"/>
    <hyperlink ref="B67" r:id="rId36" xr:uid="{50C89267-41C2-5949-82F7-0CBDFFBEB1F5}"/>
    <hyperlink ref="N67" r:id="rId37" xr:uid="{71F1C5F5-2536-764E-A9E4-93BE22809360}"/>
    <hyperlink ref="T67" r:id="rId38" xr:uid="{8D1ED313-17CD-6B49-95F2-BB1F066CD3AB}"/>
    <hyperlink ref="B68" r:id="rId39" xr:uid="{C52D9FF3-7DFA-384C-AA19-3D6361E98F86}"/>
    <hyperlink ref="B69" r:id="rId40" xr:uid="{C3A390C5-F4D8-1D4E-82D4-591F7423CCAF}"/>
    <hyperlink ref="B70" r:id="rId41" xr:uid="{744258F7-DF65-D749-94CF-E91743264865}"/>
    <hyperlink ref="B71" r:id="rId42" xr:uid="{208DB56C-4E9B-2D4B-89EC-E563E5209E25}"/>
    <hyperlink ref="B72" r:id="rId43" xr:uid="{1DEFEA60-00A6-5649-9A4C-0608CC783440}"/>
    <hyperlink ref="B73" r:id="rId44" xr:uid="{FEE9A699-6079-F84E-83C4-AF8656D36A27}"/>
    <hyperlink ref="B74" r:id="rId45" xr:uid="{4FB252CB-B0B6-694B-8848-CE578CFE226D}"/>
    <hyperlink ref="B75" r:id="rId46" xr:uid="{784782E0-12FB-F944-93EC-0A8770E7CAE3}"/>
    <hyperlink ref="B76" r:id="rId47" xr:uid="{E7586224-E433-8F40-A3C3-E0F1A42C10AE}"/>
    <hyperlink ref="B77" r:id="rId48" xr:uid="{DF406D1C-03B6-E148-8961-325D7DBD21BC}"/>
    <hyperlink ref="B78" r:id="rId49" xr:uid="{5A870D7C-0CC2-8C43-AD94-61A0ACAC8EFE}"/>
    <hyperlink ref="B79" r:id="rId50" xr:uid="{E82C5CF3-A567-E842-8D90-1C56C3FC4313}"/>
    <hyperlink ref="B80" r:id="rId51" xr:uid="{706E8D9F-597A-204F-9FB5-241D1EADAE06}"/>
    <hyperlink ref="B81" r:id="rId52" xr:uid="{FD3BC8FF-ECB3-9E42-BE0F-3EDC0686F02F}"/>
    <hyperlink ref="B82" r:id="rId53" xr:uid="{ACC3C5A8-2C1B-9241-A20A-4435BE802641}"/>
    <hyperlink ref="B83" r:id="rId54" xr:uid="{E9E91D01-2199-E04B-8257-4A6036CF6424}"/>
    <hyperlink ref="N83" r:id="rId55" xr:uid="{1130E94C-3271-1943-B680-76DF88DEB952}"/>
    <hyperlink ref="B84" r:id="rId56" xr:uid="{5A6CD07C-C960-EF4E-94FD-24345A18CF0E}"/>
    <hyperlink ref="B85" r:id="rId57" xr:uid="{CC15BFBD-D278-E241-A577-B838DAF75C86}"/>
    <hyperlink ref="B86" r:id="rId58" xr:uid="{AAE3D1BA-B6B3-844A-B947-ABCADAA96BD6}"/>
    <hyperlink ref="B87" r:id="rId59" xr:uid="{EC32C997-2502-C646-B1A6-C551A96F96FA}"/>
    <hyperlink ref="B88" r:id="rId60" xr:uid="{F4998778-109D-F74B-9B20-7779794B93C4}"/>
    <hyperlink ref="B89" r:id="rId61" xr:uid="{E9F431DD-AAD4-1445-A7A7-455CFFD2BFFB}"/>
    <hyperlink ref="B90" r:id="rId62" xr:uid="{49F055E6-9632-0943-872D-F72032244EAE}"/>
    <hyperlink ref="B91" r:id="rId63" xr:uid="{7B64A779-53EE-2540-856C-5F68B37803C6}"/>
    <hyperlink ref="B92" r:id="rId64" xr:uid="{61FAF165-E2B3-144D-A2C6-9CAAA2E0D5C0}"/>
    <hyperlink ref="B93" r:id="rId65" xr:uid="{333C80E6-48C6-C44E-83A1-F23707EC1028}"/>
    <hyperlink ref="B94" r:id="rId66" xr:uid="{A1259B23-A925-5F43-BB63-C3D50F1D51A9}"/>
    <hyperlink ref="B95" r:id="rId67" xr:uid="{E9AE54E6-23A0-3D4F-AAF1-2091308F7C8D}"/>
    <hyperlink ref="B96" r:id="rId68" xr:uid="{C010AC81-27A7-AB42-8F8A-E88F7E2A94AD}"/>
    <hyperlink ref="B97" r:id="rId69" xr:uid="{BEF43DEF-B63B-9549-B6A3-AA3C75421770}"/>
    <hyperlink ref="B98" r:id="rId70" xr:uid="{8AB02EB4-62CE-6B48-AA05-9DBB6D9559F3}"/>
    <hyperlink ref="B99" r:id="rId71" xr:uid="{5CCDD353-CA2E-D94F-BF4C-9FA818E64A97}"/>
    <hyperlink ref="B100" r:id="rId72" xr:uid="{5940B0BE-0CE5-604B-AB9D-E4C495BBC928}"/>
    <hyperlink ref="B101" r:id="rId73" xr:uid="{BA0EE2F9-0025-2444-A581-A532BA6F054A}"/>
    <hyperlink ref="B102" r:id="rId74" xr:uid="{D99F259F-B764-F04E-A4BB-89573992A769}"/>
    <hyperlink ref="B103" r:id="rId75" xr:uid="{5BD253B7-7C1D-3242-9666-6DB071FCFA9C}"/>
    <hyperlink ref="B104" r:id="rId76" xr:uid="{FE7EC539-46D9-1B43-AA26-A59D6AB19450}"/>
    <hyperlink ref="B105" r:id="rId77" xr:uid="{3AB6F40F-4CDE-CD49-8D5B-FBCCF79956D1}"/>
    <hyperlink ref="B106" r:id="rId78" xr:uid="{3DB44C33-C4A9-494F-8A61-29BEB9E4EA98}"/>
    <hyperlink ref="B107" r:id="rId79" xr:uid="{540B214E-FE73-6C47-A22D-61F78D016FCF}"/>
    <hyperlink ref="B108" r:id="rId80" xr:uid="{AE98505A-1BB1-6748-BFE8-B1BB65C2E891}"/>
    <hyperlink ref="B109" r:id="rId81" xr:uid="{5D789704-E58F-EC4F-AC77-149BC742DEFE}"/>
    <hyperlink ref="B110" r:id="rId82" xr:uid="{D9557A99-B1B3-224F-93C0-55B4DEB99CC0}"/>
    <hyperlink ref="B111" r:id="rId83" xr:uid="{DBD623AC-EC2C-2B45-B6B9-632112021C43}"/>
    <hyperlink ref="B112" r:id="rId84" xr:uid="{BC8E1A1F-C026-B546-8445-BBC023F1C457}"/>
    <hyperlink ref="N112" r:id="rId85" xr:uid="{D6A18500-C0E1-DE4D-B0E3-ACC4667566D4}"/>
    <hyperlink ref="B113" r:id="rId86" xr:uid="{27C766C4-8147-B640-BC5C-9EE18B2B09DF}"/>
    <hyperlink ref="B114" r:id="rId87" xr:uid="{D5AE0C93-73D8-3F46-A755-03EB0CDA7430}"/>
    <hyperlink ref="B115" r:id="rId88" xr:uid="{78B915FF-ACD1-3D40-8997-DE6C2BA4DD49}"/>
    <hyperlink ref="B116" r:id="rId89" xr:uid="{AA09B906-7016-CC42-AF25-C692883A96E5}"/>
    <hyperlink ref="B117" r:id="rId90" xr:uid="{D79A602B-2965-1E48-AFC7-64F114A346C0}"/>
    <hyperlink ref="B118" r:id="rId91" xr:uid="{F9BBB32C-ADC4-B64D-8739-1E6A010AFC6D}"/>
    <hyperlink ref="B119" r:id="rId92" xr:uid="{FEA745BB-270F-3A40-A1CA-5A2FA4281EBD}"/>
    <hyperlink ref="B120" r:id="rId93" xr:uid="{BB0D62A0-5F44-0E4B-8399-EC4B16A6F1D9}"/>
    <hyperlink ref="B121" r:id="rId94" xr:uid="{A94702C5-1AAF-BC4C-AF6B-33B83CEB2EE0}"/>
    <hyperlink ref="B122" r:id="rId95" xr:uid="{91CCBC72-67F0-5C4A-AEB3-98B93FD535BA}"/>
    <hyperlink ref="B123" r:id="rId96" xr:uid="{DC76A843-F47F-1843-AF0E-68A0D932BB23}"/>
    <hyperlink ref="B124" r:id="rId97" xr:uid="{CFFD0BD8-1695-2048-A9DA-8F28302E99EE}"/>
    <hyperlink ref="B125" r:id="rId98" xr:uid="{CDBDF747-1F94-3F43-8D64-8CE4D8C6907E}"/>
    <hyperlink ref="B126" r:id="rId99" xr:uid="{9AF27EB5-ED99-B144-A4F9-3961F631495F}"/>
    <hyperlink ref="B127" r:id="rId100" xr:uid="{1AECFB18-1387-8346-8DD5-67E6C885D88C}"/>
    <hyperlink ref="B128" r:id="rId101" xr:uid="{F5296F9F-B593-3C4B-A731-B078DEE1CD61}"/>
    <hyperlink ref="B129" r:id="rId102" xr:uid="{F62D34B8-0063-0A45-8932-A5D18597BB24}"/>
    <hyperlink ref="B130" r:id="rId103" xr:uid="{4187D332-CD6E-584A-A5A6-7C62651D6659}"/>
    <hyperlink ref="B131" r:id="rId104" xr:uid="{9C9AF789-81E4-AA47-9B58-5823EF9E5E84}"/>
    <hyperlink ref="B132" r:id="rId105" xr:uid="{A8C509C1-27CF-CC43-BB44-925973CAD859}"/>
    <hyperlink ref="B133" r:id="rId106" xr:uid="{51E79B1C-4605-3D46-9DD1-8D01C1A28FAC}"/>
    <hyperlink ref="B134" r:id="rId107" xr:uid="{8921F118-DD58-4841-B369-C1BF74DBFB8C}"/>
    <hyperlink ref="B135" r:id="rId108" xr:uid="{EA7BD16B-EF5D-6A4B-84B5-3C578DAADB95}"/>
    <hyperlink ref="B136" r:id="rId109" xr:uid="{3872CA8D-C79F-4D48-80A7-FC71DE949D64}"/>
    <hyperlink ref="B137" r:id="rId110" xr:uid="{0DA7211F-4439-AA49-A764-48786BC94C3C}"/>
    <hyperlink ref="N137" r:id="rId111" xr:uid="{C45D1A83-105C-E045-87C1-6ED0C2A96555}"/>
    <hyperlink ref="B138" r:id="rId112" xr:uid="{3C6B1C2E-7640-1E43-8CC2-0C58687DAABA}"/>
    <hyperlink ref="B139" r:id="rId113" xr:uid="{07706824-5046-C142-8C69-5C95500AD3D0}"/>
    <hyperlink ref="B140" r:id="rId114" xr:uid="{B602E23F-0FC6-9B49-878A-5D9F6AD904B2}"/>
    <hyperlink ref="B141" r:id="rId115" xr:uid="{0641E11C-CC57-4F4D-B9C6-716BE88B3362}"/>
    <hyperlink ref="N142" r:id="rId116" xr:uid="{38509119-5DEF-CE46-90DE-268DA72613DC}"/>
    <hyperlink ref="T142" r:id="rId117" xr:uid="{0BC31DB3-5B2B-AD46-8226-A775353D0AC8}"/>
    <hyperlink ref="B143" r:id="rId118" xr:uid="{F1F1A38B-9BCF-6241-A538-12717679CE56}"/>
    <hyperlink ref="B144" r:id="rId119" xr:uid="{F356CDB5-5686-174A-9351-B67153361DB1}"/>
    <hyperlink ref="B145" r:id="rId120" xr:uid="{10E57B2A-CB5F-B242-BA19-08A6FF3197FB}"/>
    <hyperlink ref="B146" r:id="rId121" xr:uid="{2D456FDB-E131-B54C-AC3D-7757AF195D3D}"/>
    <hyperlink ref="B147" r:id="rId122" xr:uid="{CB4FCA1B-A844-D247-8DBA-D7D1E1617188}"/>
    <hyperlink ref="B148" r:id="rId123" xr:uid="{B8C324E6-3DE2-B84D-A335-AD910709CA91}"/>
    <hyperlink ref="B149" r:id="rId124" xr:uid="{A4923980-5428-0947-8C4C-30A8389BA2AF}"/>
    <hyperlink ref="B150" r:id="rId125" xr:uid="{3DBCD9B0-7D5D-B94C-A0CE-E2CF63542F22}"/>
    <hyperlink ref="B151" r:id="rId126" xr:uid="{C8334988-AACC-D341-A995-5CD565656DC5}"/>
    <hyperlink ref="B152" r:id="rId127" xr:uid="{12976F68-F48E-7C4B-8AFC-4E9C45D59CE3}"/>
    <hyperlink ref="B153" r:id="rId128" xr:uid="{DF88ED4C-B985-A647-8D89-0C81C6AB4BE8}"/>
    <hyperlink ref="B154" r:id="rId129" xr:uid="{B15BC92B-67FA-064F-8522-2EE17F429D7C}"/>
    <hyperlink ref="B155" r:id="rId130" xr:uid="{CB6CB49A-1C8B-E247-B3C1-4BBA6AB1C93B}"/>
    <hyperlink ref="B156" r:id="rId131" xr:uid="{77C4D814-43D6-194B-8B9D-81E1FFF95B31}"/>
    <hyperlink ref="B157" r:id="rId132" xr:uid="{CBCF98DE-A4BA-2049-BC1C-158685FD1A73}"/>
    <hyperlink ref="B158" r:id="rId133" xr:uid="{27F5A587-53FF-5846-B949-E5EF967E7161}"/>
    <hyperlink ref="B159" r:id="rId134" xr:uid="{5392BA0C-2CFD-FB4C-A66E-6A67421F065E}"/>
    <hyperlink ref="B160" r:id="rId135" xr:uid="{B01042DF-05BC-4C4F-A834-8AD0BC644426}"/>
    <hyperlink ref="B161" r:id="rId136" xr:uid="{53CCCA96-31A8-3A4B-9A75-EF59780CC951}"/>
    <hyperlink ref="B162" r:id="rId137" xr:uid="{F646CC86-1A4D-894F-B48D-05624B2BA578}"/>
    <hyperlink ref="B163" r:id="rId138" xr:uid="{1CB37598-53EA-484A-A107-440C39DE762D}"/>
    <hyperlink ref="B164" r:id="rId139" xr:uid="{641EFD37-1208-3647-8F75-466BCC40C6DE}"/>
    <hyperlink ref="B165" r:id="rId140" xr:uid="{E13BC170-0983-634D-B1D1-C4CA671DAE0E}"/>
    <hyperlink ref="B166" r:id="rId141" xr:uid="{71F76EDA-DA43-934E-90D7-97B7F5DF4D60}"/>
    <hyperlink ref="B167" r:id="rId142" xr:uid="{C450A5F4-6951-7342-9432-11032EB01931}"/>
    <hyperlink ref="B168" r:id="rId143" xr:uid="{F79D1B71-F5C0-FC44-89CD-A0D1F7052A37}"/>
    <hyperlink ref="B169" r:id="rId144" xr:uid="{475CE83C-F79B-1942-8760-35D124EA1995}"/>
    <hyperlink ref="B170" r:id="rId145" xr:uid="{286BE7AC-0206-D54E-ADD3-1C6AEE5B79A9}"/>
    <hyperlink ref="B171" r:id="rId146" xr:uid="{C560557A-E4A9-FC4D-A603-46127B491227}"/>
    <hyperlink ref="B172" r:id="rId147" xr:uid="{B31FC10B-896E-D740-B745-1364C886957B}"/>
    <hyperlink ref="B173" r:id="rId148" xr:uid="{6B259CA4-431D-094A-9DC3-F8ACFC8D9A4D}"/>
    <hyperlink ref="B174" r:id="rId149" xr:uid="{BE2F7BCF-DF11-8946-9679-21C10C27ED82}"/>
    <hyperlink ref="B175" r:id="rId150" xr:uid="{E8BC7FBF-5476-8948-AE56-76C147DDE611}"/>
    <hyperlink ref="B176" r:id="rId151" xr:uid="{1204B234-ACB4-AB47-A1B4-DA9AD27000E2}"/>
    <hyperlink ref="B177" r:id="rId152" xr:uid="{7A8ED990-3F1F-8040-9B1E-EAACB678AF93}"/>
    <hyperlink ref="B178" r:id="rId153" xr:uid="{21BB7EDB-F5B7-2349-9602-50BCCFBECD28}"/>
    <hyperlink ref="B179" r:id="rId154" xr:uid="{EB9C5C04-488F-1D4A-8A9B-5FC94BD5259F}"/>
    <hyperlink ref="B180" r:id="rId155" xr:uid="{30A6F504-B47F-4845-909A-14AC4936C339}"/>
    <hyperlink ref="B181" r:id="rId156" xr:uid="{B54374BD-7A37-CB47-95E1-D2DD57BE9EA2}"/>
    <hyperlink ref="B182" r:id="rId157" xr:uid="{D11E99CE-5BAC-C047-9DAF-365B9DD07289}"/>
    <hyperlink ref="B183" r:id="rId158" xr:uid="{D847A038-0F30-914A-8FBE-DD40C69276B1}"/>
    <hyperlink ref="B184" r:id="rId159" xr:uid="{45D4C257-B8F1-6347-94A5-FD2316771836}"/>
    <hyperlink ref="B185" r:id="rId160" xr:uid="{78F96068-EDE7-F144-AB71-185FE36915F5}"/>
    <hyperlink ref="A186" r:id="rId161" xr:uid="{B077D135-CAB2-804D-84C2-AE2293A0B3F9}"/>
    <hyperlink ref="B186" r:id="rId162" xr:uid="{C894A3C8-A6F0-B540-9544-AB85F23D24FE}"/>
    <hyperlink ref="B187" r:id="rId163" xr:uid="{7A8452A8-DBD1-6D4B-8CDF-812FE8930803}"/>
    <hyperlink ref="B188" r:id="rId164" xr:uid="{D752F229-526B-C745-86DB-E7939298DC9A}"/>
    <hyperlink ref="B189" r:id="rId165" xr:uid="{3ECB5C5A-9249-2640-8CC7-F6BB8340394E}"/>
    <hyperlink ref="B190" r:id="rId166" xr:uid="{7D47B199-72A4-544A-B579-2DCACEBF47E5}"/>
    <hyperlink ref="B191" r:id="rId167" xr:uid="{3DDDF042-E73F-BC40-9DD7-00F047BE7155}"/>
    <hyperlink ref="B192" r:id="rId168" xr:uid="{6251BD95-C63A-4443-9BF9-0333CB16B8EF}"/>
    <hyperlink ref="B193" r:id="rId169" xr:uid="{D0D95900-AB7F-4247-BEC6-8D6BAB69C2A1}"/>
    <hyperlink ref="B194" r:id="rId170" xr:uid="{D36EB9FC-9522-E645-A841-0FC7775E89C0}"/>
    <hyperlink ref="B195" r:id="rId171" xr:uid="{98C2D307-7D8D-D84A-8035-FFFC6B4B3E5F}"/>
    <hyperlink ref="B196" r:id="rId172" xr:uid="{C5319458-0DF2-D94B-9746-60E0A93FBD33}"/>
    <hyperlink ref="B197" r:id="rId173" xr:uid="{C62B187C-4ECB-854E-9A61-A8572A0384CB}"/>
    <hyperlink ref="B198" r:id="rId174" xr:uid="{599110E4-51E3-9A4A-942E-725CA4573221}"/>
    <hyperlink ref="B199" r:id="rId175" xr:uid="{EDA0303F-206A-8C44-A6FC-389C4AA57D13}"/>
    <hyperlink ref="B200" r:id="rId176" xr:uid="{3253C6D1-82F6-8C48-A6B9-A5DEE3405B9F}"/>
    <hyperlink ref="A201" r:id="rId177" xr:uid="{132ACCFA-7449-E342-AB99-6828B66570D6}"/>
    <hyperlink ref="B201" r:id="rId178" xr:uid="{E15E624E-5B96-E147-BE5B-9FAECFB0CEA9}"/>
    <hyperlink ref="B202" r:id="rId179" xr:uid="{1E2E8A83-AFF7-9840-AD43-D72F7F61C3DE}"/>
    <hyperlink ref="B203" r:id="rId180" xr:uid="{948489C1-E679-F243-8F4E-52D5E08B088B}"/>
    <hyperlink ref="B204" r:id="rId181" xr:uid="{F8085533-15EB-A846-AFBB-4DD83AC071F8}"/>
    <hyperlink ref="B205" r:id="rId182" xr:uid="{0031AA6D-A479-D841-99B2-42BCCF1B3D03}"/>
    <hyperlink ref="B206" r:id="rId183" xr:uid="{2886063C-E9CC-414C-AD67-A71D881591AD}"/>
    <hyperlink ref="B207" r:id="rId184" xr:uid="{7C7FA150-A0A8-884E-A56F-97E38938F35E}"/>
    <hyperlink ref="B208" r:id="rId185" xr:uid="{23206DB3-1A32-CB4D-859B-6594535BB0B4}"/>
    <hyperlink ref="B209" r:id="rId186" xr:uid="{F8D4F268-85F1-A743-8258-29069EACC77E}"/>
    <hyperlink ref="B210" r:id="rId187" xr:uid="{B046B613-5839-7045-8943-B893E60E0195}"/>
    <hyperlink ref="B211" r:id="rId188" xr:uid="{3A2DE9CF-4D71-AF44-ACBF-EA0116DE5848}"/>
    <hyperlink ref="B212" r:id="rId189" xr:uid="{F0BA98D9-9C9E-4B46-BA5F-7BECE65E6EE5}"/>
    <hyperlink ref="B213" r:id="rId190" xr:uid="{69B75013-03E3-9341-942C-82429FB5B345}"/>
    <hyperlink ref="B214" r:id="rId191" xr:uid="{541DE9A6-58D6-D349-AAB7-D4EEF61EFDB5}"/>
    <hyperlink ref="B215" r:id="rId192" xr:uid="{363C30DD-3268-F047-A60C-6F03DE9784C1}"/>
    <hyperlink ref="B216" r:id="rId193" xr:uid="{F5C769A7-62CA-334A-A60A-75F4EA2451F3}"/>
    <hyperlink ref="B217" r:id="rId194" xr:uid="{17406F98-B11D-324A-BFE2-0F64A844334E}"/>
    <hyperlink ref="A218" r:id="rId195" xr:uid="{8914099C-34F2-2048-B018-4A50D022A0C0}"/>
    <hyperlink ref="B218" r:id="rId196" xr:uid="{A74DDC74-E811-4142-A73D-E9CC4BB53285}"/>
    <hyperlink ref="B219" r:id="rId197" xr:uid="{32321D33-92D1-9B4D-9663-6A8946B36FDC}"/>
    <hyperlink ref="B220" r:id="rId198" xr:uid="{A9D39996-8784-9F4D-B2BC-5FFBA098372F}"/>
    <hyperlink ref="B221" r:id="rId199" xr:uid="{438C174D-F295-EE43-B969-988E7E78EF3B}"/>
    <hyperlink ref="B222" r:id="rId200" xr:uid="{D4D33B9B-510D-4940-BD57-66BC116E2D69}"/>
    <hyperlink ref="B223" r:id="rId201" xr:uid="{DBC97AAC-5BAA-0646-9463-BCCAFCB72957}"/>
    <hyperlink ref="B224" r:id="rId202" xr:uid="{642FE53B-211D-DE45-93D5-3BE46FEE250F}"/>
    <hyperlink ref="B225" r:id="rId203" xr:uid="{AB09C78F-C9E3-E24D-AC76-0CD14C308B08}"/>
    <hyperlink ref="B226" r:id="rId204" xr:uid="{D8F74C34-2FDA-354C-8ED3-E5BD2093A901}"/>
    <hyperlink ref="B227" r:id="rId205" xr:uid="{74526DB8-7EC7-0442-8F0E-9BD32E7B4804}"/>
    <hyperlink ref="B228" r:id="rId206" xr:uid="{574A8DAA-5C66-1E44-8038-8CDB8C624093}"/>
    <hyperlink ref="B229" r:id="rId207" xr:uid="{07F75EE3-AE21-734E-BC40-E920581F717D}"/>
    <hyperlink ref="B230" r:id="rId208" xr:uid="{1C07B87D-6C9D-3941-B634-15286B247059}"/>
    <hyperlink ref="B231" r:id="rId209" xr:uid="{879310A7-82F3-9445-9630-2B4E18AFE761}"/>
    <hyperlink ref="B232" r:id="rId210" xr:uid="{E1963FCD-FC9B-CD4A-8435-3FA7AA55EFC7}"/>
    <hyperlink ref="B233" r:id="rId211" xr:uid="{DD733B39-6A47-634A-B4F8-E9097D406EA2}"/>
    <hyperlink ref="B234" r:id="rId212" xr:uid="{31B782CA-D5E8-7E4C-9E7A-7DDAA114E3E3}"/>
    <hyperlink ref="B235" r:id="rId213" xr:uid="{757A0667-4BD7-D545-AB35-0BE0460EC23F}"/>
    <hyperlink ref="B237" r:id="rId214" xr:uid="{09BF0924-E4CA-524F-AE17-0B1104D82BE4}"/>
    <hyperlink ref="B242" r:id="rId215" xr:uid="{7E27C25B-9785-4546-819C-522A2532E063}"/>
    <hyperlink ref="B245" r:id="rId216" xr:uid="{2DB97CED-40A5-8E40-99AC-C302780C8938}"/>
    <hyperlink ref="B246" r:id="rId217" xr:uid="{BE92833F-3512-DF43-BACC-C06C8F724D6B}"/>
    <hyperlink ref="B253" r:id="rId218" xr:uid="{732F4121-92B0-0A42-9DA8-63D782E72F8B}"/>
    <hyperlink ref="B255" r:id="rId219" xr:uid="{0B3A1254-1594-0C46-B9B2-489B1F8773B8}"/>
    <hyperlink ref="B256" r:id="rId220" xr:uid="{6D6BA6A2-8072-4645-B34A-3084D4EC613D}"/>
    <hyperlink ref="B259" r:id="rId221" xr:uid="{A8D0F55C-2D77-6F43-B246-1198531EA237}"/>
    <hyperlink ref="N259" r:id="rId222" xr:uid="{D747608D-FD94-EF44-9F09-AB6A98E9AA91}"/>
    <hyperlink ref="T259" r:id="rId223" xr:uid="{75344D7B-20B2-F64C-83D0-144C4AB73688}"/>
    <hyperlink ref="B260" r:id="rId224" xr:uid="{151B549B-78DF-9A46-B6CC-6BCA9B31713C}"/>
    <hyperlink ref="B265" r:id="rId225" xr:uid="{D531791E-6F3A-6643-A853-EF30BFE64401}"/>
    <hyperlink ref="B312" r:id="rId226" xr:uid="{F705B7FB-5714-FD4E-AD22-92C59C0FDDC5}"/>
    <hyperlink ref="B313" r:id="rId227" xr:uid="{64E1DE88-B942-CF4E-99F9-A9C854AAD10D}"/>
    <hyperlink ref="B314" r:id="rId228" xr:uid="{5A05513F-7342-E941-A7C3-5E4F1E5C36F3}"/>
    <hyperlink ref="B315" r:id="rId229" xr:uid="{5D3E1321-0BC0-5346-A07E-899DBBD7DA56}"/>
    <hyperlink ref="B316" r:id="rId230" xr:uid="{E3D1DFCB-4F47-2242-A083-55F55FCCC0CF}"/>
    <hyperlink ref="B317" r:id="rId231" xr:uid="{55D46E80-C8A8-914C-849B-45F58F0A6205}"/>
    <hyperlink ref="B318" r:id="rId232" xr:uid="{DE2E4738-E4D0-3C4B-8720-8BE71FD04365}"/>
    <hyperlink ref="B319" r:id="rId233" xr:uid="{A64C7023-F97F-C145-B14F-E2293F8BEC21}"/>
    <hyperlink ref="B320" r:id="rId234" xr:uid="{E1B6781C-5519-374D-B652-F7BBC323295E}"/>
    <hyperlink ref="B321" r:id="rId235" xr:uid="{6EA97D21-97A4-5841-91D8-5AFDED5A02F7}"/>
    <hyperlink ref="B322" r:id="rId236" xr:uid="{68FC37A5-2B90-3945-A9ED-EA1887F861CD}"/>
    <hyperlink ref="B323" r:id="rId237" xr:uid="{7FA6559C-E503-3947-9C87-318D17514813}"/>
    <hyperlink ref="B324" r:id="rId238" xr:uid="{A026017F-1943-2C4F-A4C4-BC9B1D683C5E}"/>
    <hyperlink ref="B325" r:id="rId239" xr:uid="{AA0DBF69-2794-BF49-86E8-D7C8CE95F95B}"/>
    <hyperlink ref="B326" r:id="rId240" xr:uid="{5399F808-A381-F145-84D4-176E48FD2826}"/>
    <hyperlink ref="B327" r:id="rId241" xr:uid="{E013583C-3B4F-3642-BF70-523BEC6D164F}"/>
    <hyperlink ref="B328" r:id="rId242" xr:uid="{D04088CE-5E2B-4B43-AFF9-7442C97F2A18}"/>
    <hyperlink ref="B329" r:id="rId243" xr:uid="{C0BEA143-DE48-6343-BB54-8453F1E69122}"/>
    <hyperlink ref="B330" r:id="rId244" xr:uid="{DEE82995-32B1-804F-9598-16B2B6914875}"/>
    <hyperlink ref="B331" r:id="rId245" xr:uid="{B7CE0423-EB31-F145-B530-BD08C9A73B83}"/>
    <hyperlink ref="B332" r:id="rId246" xr:uid="{6752F65F-BF85-0947-9192-0CE9A8CC554B}"/>
    <hyperlink ref="B333" r:id="rId247" xr:uid="{FF9A9AF1-A032-2C4D-90A0-A56E2AFDD8EF}"/>
    <hyperlink ref="B334" r:id="rId248" xr:uid="{111A37DE-9AEB-5848-8305-DEAD11651364}"/>
    <hyperlink ref="B335" r:id="rId249" xr:uid="{9C2EF982-CDD6-8D4F-8B50-6CAA96BC294D}"/>
    <hyperlink ref="N335" r:id="rId250" xr:uid="{EF6ED752-332A-C940-BE88-3052F070F219}"/>
    <hyperlink ref="B336" r:id="rId251" xr:uid="{248CDB12-2539-3647-A957-D2A4CB0AEE8D}"/>
    <hyperlink ref="B337" r:id="rId252" xr:uid="{828EE764-1AE3-EA40-ADE8-59B163BCAFC2}"/>
    <hyperlink ref="B338" r:id="rId253" xr:uid="{8F6B8C47-104D-5D4D-BBB3-8099B3874565}"/>
    <hyperlink ref="B339" r:id="rId254" xr:uid="{80F268C6-DE01-154A-BD8F-21536B7584C0}"/>
    <hyperlink ref="B340" r:id="rId255" xr:uid="{18C6DFF4-C9CC-8A47-A607-632DCA3D7ADA}"/>
    <hyperlink ref="B341" r:id="rId256" xr:uid="{37EF45BF-A844-D745-9B9E-54998C476243}"/>
    <hyperlink ref="B342" r:id="rId257" xr:uid="{9642DA12-96BF-FA40-8723-902091DF4B9A}"/>
    <hyperlink ref="B343" r:id="rId258" xr:uid="{94F5BF07-596D-DA45-8AE9-4A07206F5FC0}"/>
    <hyperlink ref="B344" r:id="rId259" xr:uid="{E48F2F07-BA0C-C243-9C43-6CCF908BC6F7}"/>
    <hyperlink ref="B345" r:id="rId260" xr:uid="{1CAC631D-C9A5-9240-8429-0DE00271374D}"/>
    <hyperlink ref="B346" r:id="rId261" xr:uid="{1AAAFEFB-8151-9A46-81CB-76758862B06B}"/>
    <hyperlink ref="B347" r:id="rId262" xr:uid="{0179E129-65E7-0146-BFF3-4262B0B77583}"/>
    <hyperlink ref="B348" r:id="rId263" xr:uid="{A0D01C3E-6321-E64E-8E5F-553D3C032296}"/>
    <hyperlink ref="B349" r:id="rId264" xr:uid="{66F162C6-4683-4943-A19A-736BFB54A862}"/>
    <hyperlink ref="B350" r:id="rId265" xr:uid="{069A8DE6-44E9-2044-8CFF-7264101B3B5C}"/>
    <hyperlink ref="B351" r:id="rId266" xr:uid="{D6CEC8EA-750F-6D4A-AF79-A223BF4C71BB}"/>
    <hyperlink ref="B352" r:id="rId267" xr:uid="{BCF5549A-EFCD-F34C-9AEB-68C52D82159A}"/>
    <hyperlink ref="B353" r:id="rId268" xr:uid="{4FCC4CD8-9578-544A-B739-5ED715D24F22}"/>
    <hyperlink ref="B354" r:id="rId269" xr:uid="{BBE72ADE-AA5D-C849-B8BB-460BFF2CC21D}"/>
    <hyperlink ref="B355" r:id="rId270" xr:uid="{1141CC10-3CDD-9F42-9FCE-10D56042C795}"/>
    <hyperlink ref="B356" r:id="rId271" xr:uid="{C081FA64-E633-274C-AF75-F1D19BC7418D}"/>
    <hyperlink ref="B357" r:id="rId272" xr:uid="{A0A24A49-DEE6-DA41-908B-2BBADB7C5B67}"/>
    <hyperlink ref="B358" r:id="rId273" xr:uid="{231AEB65-5710-2F41-803E-7A162B2F018B}"/>
    <hyperlink ref="B359" r:id="rId274" xr:uid="{6508C411-C1E7-114C-B5A4-FB7AFC7E5025}"/>
    <hyperlink ref="B360" r:id="rId275" xr:uid="{0FBC0D3E-D67F-8C45-8DF0-FAFA3DF0C5B6}"/>
    <hyperlink ref="B361" r:id="rId276" xr:uid="{EE4512B0-2F5B-0E48-B1A8-70DC219B9940}"/>
    <hyperlink ref="B362" r:id="rId277" xr:uid="{BC4E8053-3B35-3A46-A6A3-5E0872C29E44}"/>
    <hyperlink ref="B363" r:id="rId278" xr:uid="{155657E2-C496-E749-A256-E06C5E9D8AC0}"/>
    <hyperlink ref="B364" r:id="rId279" xr:uid="{052B634E-69DD-3046-8FDA-EC6B12561C39}"/>
    <hyperlink ref="B365" r:id="rId280" xr:uid="{0040B309-B78F-A543-925C-D66FD65D8BE3}"/>
    <hyperlink ref="B366" r:id="rId281" xr:uid="{520919A5-2E27-A148-A880-FB64FC56A295}"/>
    <hyperlink ref="B367" r:id="rId282" xr:uid="{48A3D5B4-4DDB-634F-A4D6-C61C2F1F1101}"/>
    <hyperlink ref="B368" r:id="rId283" xr:uid="{C0270330-2D08-5A44-AE3B-04D85C49EC5B}"/>
    <hyperlink ref="B369" r:id="rId284" xr:uid="{07C439DE-BE11-7942-B188-292F8B8D4CBB}"/>
    <hyperlink ref="B370" r:id="rId285" xr:uid="{94798378-948C-5C43-A9DC-F44612D88B60}"/>
    <hyperlink ref="B371" r:id="rId286" xr:uid="{EF27BF40-9C5F-C947-8405-512167385618}"/>
    <hyperlink ref="B372" r:id="rId287" xr:uid="{EC71414A-E5DD-8843-B3E5-92BD4B4B9A80}"/>
    <hyperlink ref="B373" r:id="rId288" xr:uid="{34B5C6DD-31F5-0747-82B0-492E315DC246}"/>
    <hyperlink ref="B374" r:id="rId289" xr:uid="{964C86A8-896B-864F-B5AA-44B7F2B31BFA}"/>
    <hyperlink ref="B375" r:id="rId290" xr:uid="{5E161275-96F8-EF4F-8F73-988AD66844AD}"/>
    <hyperlink ref="B376" r:id="rId291" xr:uid="{C54CDD04-B3F4-3941-94EF-11F1D95E1C41}"/>
    <hyperlink ref="B377" r:id="rId292" xr:uid="{722D50A6-3EAA-0F44-83C6-6189CA3EED45}"/>
    <hyperlink ref="B378" r:id="rId293" xr:uid="{ADA58188-5FB4-1747-8C70-3D79609E22BA}"/>
    <hyperlink ref="B379" r:id="rId294" xr:uid="{1BEFED28-8C39-7A48-BC19-A73C209635C4}"/>
    <hyperlink ref="B380" r:id="rId295" xr:uid="{E4C2CD20-4398-B041-BDC7-48B7886652D4}"/>
    <hyperlink ref="B381" r:id="rId296" xr:uid="{9FF107B2-64CE-6245-81B9-F5B5CF4F2B7F}"/>
    <hyperlink ref="B382" r:id="rId297" xr:uid="{6B11550D-A9EF-9C47-A4EE-D229F79B268C}"/>
    <hyperlink ref="B383" r:id="rId298" xr:uid="{C0F1ECB3-9889-1944-999B-45EDD46DEFCE}"/>
    <hyperlink ref="B384" r:id="rId299" xr:uid="{DF672AF4-743D-FF4F-8DEB-E967FCB3BC4C}"/>
    <hyperlink ref="B385" r:id="rId300" xr:uid="{4EE5CF11-CE1C-E84D-98CF-3921937CACAE}"/>
    <hyperlink ref="B386" r:id="rId301" xr:uid="{107865B5-B142-764E-9622-7DDEC4000C41}"/>
    <hyperlink ref="B387" r:id="rId302" xr:uid="{A8BA472B-B477-3548-A310-82D22548DDCD}"/>
    <hyperlink ref="B388" r:id="rId303" xr:uid="{12D63E1D-1225-014E-8E5C-BD7BEEA2A3EE}"/>
    <hyperlink ref="B389" r:id="rId304" xr:uid="{65D83FDC-35FF-2A4A-95C4-2B002FC9B330}"/>
    <hyperlink ref="B390" r:id="rId305" xr:uid="{BE288045-4E23-0844-88CA-98B8CCEFAA32}"/>
    <hyperlink ref="B391" r:id="rId306" xr:uid="{4A5930E7-721D-1941-90A1-C1ABB7694F07}"/>
    <hyperlink ref="A392" r:id="rId307" xr:uid="{97453BBE-0EF8-C545-A29F-E3E0D4EC200C}"/>
    <hyperlink ref="B392" r:id="rId308" xr:uid="{7BD45D40-3BFA-E34C-BD1B-D62317E3EE57}"/>
    <hyperlink ref="A393" r:id="rId309" xr:uid="{7A20E296-8DCF-C14A-9AC1-E5E40AC83A91}"/>
    <hyperlink ref="B393" r:id="rId310" xr:uid="{635D7C36-1F89-E54B-9CCE-8EFB72F89968}"/>
    <hyperlink ref="A394" r:id="rId311" xr:uid="{78DFD5C6-6580-2E40-8707-2F706783A353}"/>
    <hyperlink ref="B394" r:id="rId312" xr:uid="{D407F01F-284A-2440-85C0-88FABC246805}"/>
    <hyperlink ref="B395" r:id="rId313" xr:uid="{4F8C2E9D-5CFC-604F-B5BB-C7FAD038D7CA}"/>
    <hyperlink ref="B396" r:id="rId314" xr:uid="{674A92BE-A4BB-6E47-8069-2B59FE19A37C}"/>
    <hyperlink ref="B397" r:id="rId315" xr:uid="{AD9E74E2-3565-3D4E-B413-4C0AEA8484CA}"/>
    <hyperlink ref="B398" r:id="rId316" xr:uid="{3EF027E6-B8F3-004C-AD6B-9A5E8FA36C3D}"/>
    <hyperlink ref="B399" r:id="rId317" xr:uid="{8D8AAAFD-6B3C-7E4D-8E01-C712850F062C}"/>
    <hyperlink ref="B400" r:id="rId318" xr:uid="{7919F627-3EA7-2549-AEF3-70BAAEB4EB75}"/>
    <hyperlink ref="B401" r:id="rId319" xr:uid="{183CB96E-C9E4-AE4B-AC00-7C71778FB78E}"/>
    <hyperlink ref="B402" r:id="rId320" xr:uid="{688230CF-A022-844D-969C-32AF33726FC5}"/>
    <hyperlink ref="B403" r:id="rId321" xr:uid="{E09E9978-1200-8A41-8BBB-790DB865A44C}"/>
    <hyperlink ref="B404" r:id="rId322" xr:uid="{4C18DBC7-29C8-304F-9C60-01779D6B1410}"/>
    <hyperlink ref="B405" r:id="rId323" xr:uid="{9A0CCB01-02DC-B749-B67A-CE7745305A09}"/>
    <hyperlink ref="B406" r:id="rId324" xr:uid="{604E5314-3696-4B4F-9A9E-5A921E27CBEA}"/>
    <hyperlink ref="B407" r:id="rId325" xr:uid="{AB73FDAA-2996-FA4B-A4F7-7CE59AC53463}"/>
    <hyperlink ref="B408" r:id="rId326" xr:uid="{26E0E6BE-4D34-C74F-83D3-4CC4D7EED90B}"/>
    <hyperlink ref="B409" r:id="rId327" xr:uid="{95A39E69-3073-2844-91DA-DFCC614F7E0D}"/>
    <hyperlink ref="B410" r:id="rId328" xr:uid="{71FF35D8-752B-D74A-8DD1-13DFAC172A57}"/>
    <hyperlink ref="B411" r:id="rId329" xr:uid="{97B4CE89-2DE4-5741-A89E-9044240497EB}"/>
    <hyperlink ref="B412" r:id="rId330" xr:uid="{D2AE1124-F084-E84C-8073-3B5CD1348545}"/>
    <hyperlink ref="B413" r:id="rId331" xr:uid="{3A2B5379-D70D-6E4A-83A5-47A368432CF5}"/>
    <hyperlink ref="B428" r:id="rId332" xr:uid="{E28141C4-AAF1-9746-9754-66CB0952C4A9}"/>
    <hyperlink ref="N428" r:id="rId333" xr:uid="{59F2B9D2-040C-A440-BF42-4A8BFE37E764}"/>
    <hyperlink ref="B438" r:id="rId334" xr:uid="{DDFF47DF-4845-274B-A36D-D449725FF96A}"/>
    <hyperlink ref="N438" r:id="rId335" xr:uid="{80C73239-791C-B440-809B-1D90B20370D0}"/>
    <hyperlink ref="T438" r:id="rId336" xr:uid="{68E077F4-533A-4442-9A70-EFA6C7C7FCD6}"/>
    <hyperlink ref="B442" r:id="rId337" xr:uid="{A02B03CD-0D41-DD4D-B36C-4251EE7CAFBA}"/>
    <hyperlink ref="N442" r:id="rId338" xr:uid="{DF7EDB2B-BBA1-504D-A010-5B46D385E967}"/>
    <hyperlink ref="B454" r:id="rId339" xr:uid="{F0D1735D-56E5-414E-BCB1-E4AD4EBB8F73}"/>
    <hyperlink ref="B456" r:id="rId340" xr:uid="{355485F7-A00E-DE45-B426-38BFC3D811ED}"/>
    <hyperlink ref="B457" r:id="rId341" xr:uid="{397C4485-E382-3B4D-A15D-52BE22F16D70}"/>
    <hyperlink ref="N457" r:id="rId342" xr:uid="{A28F0F6D-67D0-7C4E-BC39-1EE7059A2A48}"/>
    <hyperlink ref="B458" r:id="rId343" xr:uid="{42DBCAF8-6DFC-8642-934C-82CB25B84DBC}"/>
    <hyperlink ref="B459" r:id="rId344" xr:uid="{7DC6754A-B369-AD43-94C5-E32FE9191135}"/>
    <hyperlink ref="N459" r:id="rId345" xr:uid="{C2BA6124-3613-3A4D-85D7-A45B9E1CA642}"/>
    <hyperlink ref="B460" r:id="rId346" xr:uid="{DFFC7BC8-8821-0A42-B39A-1442259A69AD}"/>
    <hyperlink ref="B461" r:id="rId347" xr:uid="{B76E4236-BC32-9942-A6A6-90844CBB0BB2}"/>
    <hyperlink ref="B462" r:id="rId348" xr:uid="{A69879AE-D901-6743-90BA-9C4DD839E3D0}"/>
    <hyperlink ref="N463" r:id="rId349" xr:uid="{25627027-A0B2-264F-9B7A-9686AE057100}"/>
    <hyperlink ref="B464" r:id="rId350" xr:uid="{3D530392-0229-984B-973F-7E4237E391EF}"/>
    <hyperlink ref="N464" r:id="rId351" xr:uid="{98A388BF-960A-D343-BA74-6F49FD3DEBE8}"/>
    <hyperlink ref="B465" r:id="rId352" xr:uid="{82B7A044-3FB3-D245-9059-DD825E628242}"/>
    <hyperlink ref="N465" r:id="rId353" xr:uid="{66151942-C33A-B746-971D-6AEA20389796}"/>
    <hyperlink ref="A466" r:id="rId354" xr:uid="{422A457B-D41D-9149-9674-660487B1D224}"/>
    <hyperlink ref="B466" r:id="rId355" xr:uid="{D0018309-387D-7C47-AC71-953CA8D927B5}"/>
    <hyperlink ref="B467" r:id="rId356" xr:uid="{809914E6-0AA1-B442-B4FC-2F5AFCD9E534}"/>
    <hyperlink ref="B468" r:id="rId357" xr:uid="{2F1B1562-1E81-AB40-91C6-7173B5FDC721}"/>
    <hyperlink ref="B469" r:id="rId358" xr:uid="{C3B4830D-F131-0840-96BE-72F4130986BB}"/>
    <hyperlink ref="B470" r:id="rId359" xr:uid="{165652B4-E160-BC49-98D3-A9A0922966E8}"/>
    <hyperlink ref="B471" r:id="rId360" xr:uid="{42F7BF00-C248-574E-A643-525569A8427F}"/>
    <hyperlink ref="B472" r:id="rId361" xr:uid="{E40E3513-4CB3-684F-AD9B-57F4B7982F15}"/>
    <hyperlink ref="B473" r:id="rId362" xr:uid="{5FA01643-FAB5-6646-88D1-73046A000E7A}"/>
    <hyperlink ref="B474" r:id="rId363" xr:uid="{AE1D234E-0635-3343-A862-A57E732A6154}"/>
    <hyperlink ref="B475" r:id="rId364" xr:uid="{9EAFF639-103D-E248-A299-5B35C87099E5}"/>
    <hyperlink ref="B476" r:id="rId365" xr:uid="{BEEB88D7-9B40-7A42-B48A-A1A56303CA93}"/>
    <hyperlink ref="B477" r:id="rId366" xr:uid="{11B13293-7083-6840-9674-FCF24A012049}"/>
    <hyperlink ref="B478" r:id="rId367" xr:uid="{0A6DD067-F340-3E43-B63E-A7607C9D186B}"/>
    <hyperlink ref="B479" r:id="rId368" xr:uid="{84711F2B-4642-0146-BA49-537E6814A42C}"/>
    <hyperlink ref="B480" r:id="rId369" xr:uid="{DF98CF5B-E0E0-5742-B338-C44709663394}"/>
    <hyperlink ref="B481" r:id="rId370" xr:uid="{0801855B-41A5-7F4C-B1BA-65D9F13CA294}"/>
    <hyperlink ref="B482" r:id="rId371" xr:uid="{40F87D77-A718-2D4D-91B3-4A73F43AB160}"/>
    <hyperlink ref="B483" r:id="rId372" xr:uid="{6175A8A5-2E47-F34E-BEDA-804AE4FF9269}"/>
    <hyperlink ref="N483" r:id="rId373" xr:uid="{B7B79CC2-5F3B-7048-A25B-EBBD04E734BD}"/>
    <hyperlink ref="B484" r:id="rId374" xr:uid="{E5E1C119-5C51-F749-B09A-31B4FBECC917}"/>
    <hyperlink ref="B485" r:id="rId375" xr:uid="{DE3805B0-4A5B-0B46-B08A-3D2219715C3A}"/>
    <hyperlink ref="B486" r:id="rId376" xr:uid="{425ABBEE-0962-C54C-8B99-55A16ECD1846}"/>
    <hyperlink ref="B487" r:id="rId377" xr:uid="{F83D908B-BE5A-6B4F-AE0C-A0D9E3C321B7}"/>
    <hyperlink ref="B488" r:id="rId378" xr:uid="{C7E46BCC-AF23-414E-AB5F-6EC6D0659BAC}"/>
    <hyperlink ref="B489" r:id="rId379" xr:uid="{CC983FDD-7A06-8141-AA5D-6D3C673F61FE}"/>
    <hyperlink ref="B490" r:id="rId380" xr:uid="{A2913C5D-D100-F845-81E4-FD578786DED0}"/>
    <hyperlink ref="B491" r:id="rId381" xr:uid="{0815534C-8A67-F945-A88D-39BB5AA1CD94}"/>
    <hyperlink ref="B492" r:id="rId382" xr:uid="{331A8BB1-CF3A-4343-BD40-903FAF6D6696}"/>
    <hyperlink ref="B493" r:id="rId383" xr:uid="{7A0C4111-7C10-F04B-8ACE-9065FC3E8B4B}"/>
    <hyperlink ref="N493" r:id="rId384" xr:uid="{E4EAA5CC-94AC-8843-803D-7A38A2F058AB}"/>
    <hyperlink ref="B494" r:id="rId385" xr:uid="{5B1A0F60-6F95-F14A-B252-62B5E69C5517}"/>
    <hyperlink ref="N494" r:id="rId386" xr:uid="{B02D45F8-1D85-AB47-8CAE-167596072377}"/>
    <hyperlink ref="B495" r:id="rId387" xr:uid="{7F00975E-3425-9A4B-82B2-DB958DC154C5}"/>
    <hyperlink ref="B496" r:id="rId388" xr:uid="{5B4EC992-AC27-DA48-953D-B034EF1C4DDA}"/>
    <hyperlink ref="B497" r:id="rId389" xr:uid="{EAA7B51C-F668-0A4B-AF9A-C7318936F0E7}"/>
    <hyperlink ref="B498" r:id="rId390" xr:uid="{A3F04AA7-BABF-3542-9F77-AAF08C9A1DEC}"/>
    <hyperlink ref="B499" r:id="rId391" xr:uid="{438EB1DF-7069-1045-BB64-C4B2FDF69CF9}"/>
    <hyperlink ref="B500" r:id="rId392" xr:uid="{DE7E0FD4-807C-4F48-9188-1AC88562AC4F}"/>
    <hyperlink ref="N500" r:id="rId393" xr:uid="{44060D79-5245-F149-B0D4-96F2B7B55F9B}"/>
    <hyperlink ref="B501" r:id="rId394" xr:uid="{D5C8F9B7-1D48-2D4F-A773-8FD7916A8BB5}"/>
    <hyperlink ref="B502" r:id="rId395" xr:uid="{96671CE1-CB1B-8943-B2C0-F9D7FBB36D39}"/>
    <hyperlink ref="B503" r:id="rId396" xr:uid="{FF7EE8F1-A4B9-D64F-800E-F7E05B077186}"/>
    <hyperlink ref="B504" r:id="rId397" xr:uid="{BAD4B023-2F43-874F-82B0-ED6C3DB7586B}"/>
    <hyperlink ref="N504" r:id="rId398" xr:uid="{AD691AF0-B6FA-CD41-AD53-D1969EFF0085}"/>
    <hyperlink ref="T504" r:id="rId399" xr:uid="{7C8C4F87-04B9-0643-97FC-17CD82D9C129}"/>
    <hyperlink ref="B505" r:id="rId400" xr:uid="{7A7E3930-1757-E248-BE2B-57BECA605B10}"/>
    <hyperlink ref="B506" r:id="rId401" xr:uid="{315530D4-8054-3949-B9AB-B41739BA7431}"/>
    <hyperlink ref="B507" r:id="rId402" xr:uid="{28A86E8D-C27A-7245-8B47-1323A0973C62}"/>
    <hyperlink ref="B508" r:id="rId403" xr:uid="{229E61A2-71DB-7045-961F-A386AB8CE41E}"/>
    <hyperlink ref="B509" r:id="rId404" xr:uid="{B11E456C-FB44-3B4A-8BCA-04C2CD546FF1}"/>
    <hyperlink ref="N509" r:id="rId405" xr:uid="{12985C55-E6F2-CE42-9530-8B485855905E}"/>
    <hyperlink ref="T509" r:id="rId406" xr:uid="{BB5BAE49-00EF-D242-95A7-8330B8A4E358}"/>
    <hyperlink ref="B510" r:id="rId407" xr:uid="{59CF1D33-966F-4641-9221-65BC41777DFD}"/>
    <hyperlink ref="B511" r:id="rId408" xr:uid="{53A37F13-34E2-1747-867D-6C5E6D67278D}"/>
    <hyperlink ref="B512" r:id="rId409" xr:uid="{0F6B1B04-2C73-5049-A818-29CD71EB0EDC}"/>
    <hyperlink ref="B513" r:id="rId410" xr:uid="{C97FBE31-1778-4947-8A70-6AC1662DFF9E}"/>
    <hyperlink ref="B514" r:id="rId411" xr:uid="{2145B56E-EB10-FB47-BC47-7BFAE841375D}"/>
    <hyperlink ref="B515" r:id="rId412" xr:uid="{94776FB3-D31E-414F-A1C9-AE47E0DFDEAE}"/>
    <hyperlink ref="B516" r:id="rId413" xr:uid="{A8BBAB9C-13D3-6541-906F-AF9488415D9F}"/>
    <hyperlink ref="B517" r:id="rId414" xr:uid="{A5946A1F-438C-C04E-B4C2-FBC872C91DAF}"/>
    <hyperlink ref="B518" r:id="rId415" xr:uid="{E636FBF3-4C01-4343-942B-200D14A4D0A5}"/>
    <hyperlink ref="B519" r:id="rId416" xr:uid="{250FD78E-03BD-414E-8C9D-9FDAEA726253}"/>
    <hyperlink ref="B520" r:id="rId417" xr:uid="{6441C8F2-23B8-D94C-81C1-A0A5F16EE916}"/>
    <hyperlink ref="B521" r:id="rId418" xr:uid="{D821565A-3D64-DE4E-A623-4C2421C5F000}"/>
    <hyperlink ref="B522" r:id="rId419" xr:uid="{DA3F042B-6D30-F54D-88E9-1B9E72A6F936}"/>
    <hyperlink ref="B523" r:id="rId420" xr:uid="{DFFDCAC0-EAAB-5C45-871F-BC2BE1AEF785}"/>
    <hyperlink ref="B524" r:id="rId421" xr:uid="{18C4E453-7B06-2143-A593-0F7D11090CC3}"/>
    <hyperlink ref="N524" r:id="rId422" xr:uid="{38081838-C634-A84E-91DB-1644DF157AB7}"/>
    <hyperlink ref="N578" r:id="rId423" xr:uid="{9941B4D2-51D1-EB4B-9CFB-3AFC4B9D8EA7}"/>
    <hyperlink ref="T578" r:id="rId424" xr:uid="{1F8DB6B4-B370-C644-B59C-353EA604031B}"/>
    <hyperlink ref="B713" r:id="rId425" xr:uid="{199B019C-7B91-7A4D-8D2F-BFD5462B6E77}"/>
    <hyperlink ref="N713" r:id="rId426" xr:uid="{08B5EB89-097E-7A41-86DF-C127DF642B52}"/>
    <hyperlink ref="A924" r:id="rId427" xr:uid="{5EF6654B-257A-9545-9542-0DD220933FE5}"/>
    <hyperlink ref="B947" r:id="rId428" xr:uid="{7F73DA36-4078-034C-8F97-382433FD87B6}"/>
    <hyperlink ref="N947" r:id="rId429" xr:uid="{1D05953F-359D-334F-8235-948340450716}"/>
    <hyperlink ref="B990" r:id="rId430" xr:uid="{6977AB6D-A71F-4349-9705-DDACAE7CFE22}"/>
    <hyperlink ref="B991" r:id="rId431" xr:uid="{54CB0BF1-EC4E-B346-811E-4E785646A10F}"/>
    <hyperlink ref="B992" r:id="rId432" xr:uid="{603878B0-10FD-EE4D-9914-C920190BF4B7}"/>
    <hyperlink ref="B993" r:id="rId433" xr:uid="{64976F50-1CAE-C848-A805-FE8669396332}"/>
    <hyperlink ref="B994" r:id="rId434" xr:uid="{3C102DF6-E52F-C249-91BC-A848540E0E39}"/>
    <hyperlink ref="B995" r:id="rId435" xr:uid="{7DE697BD-A741-434D-99C3-9733C8653471}"/>
    <hyperlink ref="B996" r:id="rId436" xr:uid="{DC2F8862-5AFD-5946-B83C-925C7528724D}"/>
    <hyperlink ref="B997" r:id="rId437" xr:uid="{55B26A06-DA76-7048-AD63-33410AE4347D}"/>
    <hyperlink ref="B998" r:id="rId438" xr:uid="{25B5C244-3AFF-0646-ADE9-B8E6000E4AAC}"/>
    <hyperlink ref="B999" r:id="rId439" xr:uid="{E308E2BD-1D8E-EC4F-A560-417B2401A4AE}"/>
    <hyperlink ref="B1000" r:id="rId440" xr:uid="{0AA00DAB-A016-6647-A09E-DD3698667E81}"/>
    <hyperlink ref="B1001" r:id="rId441" xr:uid="{1FC15FD6-7227-CE41-B77F-076BAF998C7C}"/>
    <hyperlink ref="B1002" r:id="rId442" xr:uid="{F6EE7DD5-D505-BB42-BAFD-672682246014}"/>
    <hyperlink ref="B1003" r:id="rId443" xr:uid="{EE22AFFB-9480-6A47-8F8D-D386E6116A33}"/>
    <hyperlink ref="B1004" r:id="rId444" xr:uid="{DDF7D73A-6289-B14A-9D1E-407908645C0D}"/>
    <hyperlink ref="B1005" r:id="rId445" xr:uid="{44179D69-4296-D64A-BF82-F62C48E1D083}"/>
    <hyperlink ref="B1006" r:id="rId446" xr:uid="{064CC3EC-A6E4-F648-834F-EC21CA0AEDC3}"/>
    <hyperlink ref="B1007" r:id="rId447" xr:uid="{1306EEBC-69DC-274E-8FC8-9C3A9F841FC8}"/>
    <hyperlink ref="B1008" r:id="rId448" xr:uid="{215B2F85-4F3B-3642-B014-1902F3B9BD15}"/>
    <hyperlink ref="B1009" r:id="rId449" xr:uid="{CC291424-26A7-7543-BAD5-DD25DB31AB59}"/>
    <hyperlink ref="B1010" r:id="rId450" xr:uid="{DD3F2791-3A23-1C44-B0AE-DE6517EE9712}"/>
    <hyperlink ref="B1011" r:id="rId451" xr:uid="{250FC9F5-B442-F147-9F92-E292E11539FC}"/>
    <hyperlink ref="B1012" r:id="rId452" xr:uid="{31E0BD76-51FA-F349-9091-EF10FCC336F4}"/>
    <hyperlink ref="B1013" r:id="rId453" xr:uid="{6C9B1E76-EFD4-C242-8080-01852C52F451}"/>
    <hyperlink ref="B1014" r:id="rId454" xr:uid="{FB4E3E54-32AB-2C48-8182-080298FC264B}"/>
    <hyperlink ref="B1015" r:id="rId455" xr:uid="{39F455F3-E933-6E45-B359-D4603697BD3D}"/>
    <hyperlink ref="B1016" r:id="rId456" xr:uid="{66977874-ED86-5F43-956C-78DCA0C47CE8}"/>
    <hyperlink ref="B1017" r:id="rId457" xr:uid="{72EC45FB-3084-FF4C-B77F-936F60604C05}"/>
    <hyperlink ref="B1018" r:id="rId458" xr:uid="{9ED5E0D6-AEDC-F043-BC9C-30F776904F59}"/>
    <hyperlink ref="B1019" r:id="rId459" xr:uid="{B6FC103A-7650-C04D-B11C-3572F364A6CA}"/>
    <hyperlink ref="B1020" r:id="rId460" xr:uid="{C102D1C6-10F2-6742-8649-FF89F16C6F77}"/>
    <hyperlink ref="B1021" r:id="rId461" xr:uid="{6E8DD13D-8B53-D749-B23F-B53C7ECF0E2D}"/>
    <hyperlink ref="B1022" r:id="rId462" xr:uid="{66228456-01F3-A841-8C38-AF84092911CB}"/>
    <hyperlink ref="B1023" r:id="rId463" xr:uid="{BE5F3DFE-E42E-A349-93CF-ECB91E0729A5}"/>
    <hyperlink ref="N1023" r:id="rId464" xr:uid="{B20B26A3-EC2C-794A-82A8-45893F82C763}"/>
    <hyperlink ref="B1024" r:id="rId465" xr:uid="{6F9FCFFA-CF25-A347-BE91-E7D10AEF0D66}"/>
    <hyperlink ref="B1025" r:id="rId466" xr:uid="{5DBDFD7E-C445-2748-ABA4-687C9B0DD86F}"/>
    <hyperlink ref="B1026" r:id="rId467" xr:uid="{BDEF9CA3-26DA-D64B-9B3A-3B79618974DD}"/>
    <hyperlink ref="B1027" r:id="rId468" xr:uid="{056927A1-4D5A-784A-956D-D852D36A1059}"/>
    <hyperlink ref="B1028" r:id="rId469" xr:uid="{C53FCDD9-02CF-2F46-AD51-7AFABB06A3F1}"/>
    <hyperlink ref="B1029" r:id="rId470" xr:uid="{9B877CF9-9D94-EF4B-96AF-2330ED38592E}"/>
    <hyperlink ref="B1030" r:id="rId471" xr:uid="{FBAEBCD1-283C-B04F-815A-927A72DBF5F6}"/>
    <hyperlink ref="B1031" r:id="rId472" xr:uid="{C2A0078F-6FF8-F747-8DDB-376720080E84}"/>
    <hyperlink ref="B1032" r:id="rId473" xr:uid="{19B53C61-36BC-E548-8375-9C179B8A3A07}"/>
    <hyperlink ref="B1033" r:id="rId474" xr:uid="{00FABDBE-6179-5549-BFF2-FB52D1202DE6}"/>
    <hyperlink ref="B1034" r:id="rId475" xr:uid="{4B1FC38E-1F8F-E94E-B574-FBFA9EB9ABE2}"/>
    <hyperlink ref="B1035" r:id="rId476" xr:uid="{19B28DEC-17CB-1746-A2EA-398B9FD9F9D1}"/>
    <hyperlink ref="B1036" r:id="rId477" xr:uid="{2CF960D0-1595-D44C-8BD8-F7ABAFC450FD}"/>
    <hyperlink ref="B1037" r:id="rId478" xr:uid="{FB7640BF-894E-7545-98D1-A5B7078C6DF3}"/>
    <hyperlink ref="B1038" r:id="rId479" xr:uid="{7D296D13-08D9-7E4C-9530-8F474413E5B4}"/>
    <hyperlink ref="B1039" r:id="rId480" xr:uid="{8F624BDB-EB07-D64E-9A81-04EFB81DA740}"/>
    <hyperlink ref="N1039" r:id="rId481" xr:uid="{EBE446F4-8051-1C47-9714-7FB1EB1D453F}"/>
    <hyperlink ref="B1040" r:id="rId482" xr:uid="{323F9E3C-15A4-2147-97E3-13F6003A00B9}"/>
    <hyperlink ref="B1041" r:id="rId483" xr:uid="{E4F9915C-9960-E846-AE31-46EE970EBCF7}"/>
    <hyperlink ref="B1042" r:id="rId484" xr:uid="{55EDDCAF-53C7-4E4E-A5F8-23F614FBC20D}"/>
    <hyperlink ref="B1043" r:id="rId485" xr:uid="{F1306B8A-4E67-0144-8A64-96AB8D2BFBB3}"/>
    <hyperlink ref="B1044" r:id="rId486" xr:uid="{667D1B25-38C8-6A4A-A78A-C94044281545}"/>
    <hyperlink ref="N1044" r:id="rId487" xr:uid="{F80D000F-24EC-D84E-930F-B4B629C015AF}"/>
    <hyperlink ref="B1045" r:id="rId488" xr:uid="{50C39FFB-6656-924D-A9C5-203558D716AB}"/>
    <hyperlink ref="B1046" r:id="rId489" xr:uid="{1BF065A9-BE41-EA4B-8131-D29F106A3643}"/>
    <hyperlink ref="B1047" r:id="rId490" xr:uid="{D5633890-8411-E647-B8E9-EB26254FA85C}"/>
    <hyperlink ref="B1048" r:id="rId491" xr:uid="{48FBED50-41DA-7246-B950-6FC90BE88448}"/>
    <hyperlink ref="B1049" r:id="rId492" xr:uid="{BB99A33C-5F30-D546-BA38-F20CEECB85AF}"/>
    <hyperlink ref="B1050" r:id="rId493" xr:uid="{22C29A5E-B1B2-B34F-AE17-4A988BA211F0}"/>
    <hyperlink ref="B1051" r:id="rId494" xr:uid="{226DAAAB-42F3-7B46-8951-ECEF0B50A55E}"/>
    <hyperlink ref="B1052" r:id="rId495" xr:uid="{F0FEFAA1-D80F-7347-ABF5-AA0497525B81}"/>
    <hyperlink ref="B1053" r:id="rId496" xr:uid="{B31DFA74-9086-654E-AF40-16B4CFAAA890}"/>
    <hyperlink ref="B1054" r:id="rId497" xr:uid="{1F7A8612-AA7B-A64B-8BD7-8E52A515F0FE}"/>
    <hyperlink ref="B1055" r:id="rId498" xr:uid="{1CF28C6C-189C-F142-9AA1-2FD0BBD52200}"/>
    <hyperlink ref="B1056" r:id="rId499" xr:uid="{0D232DAB-A48A-E343-BA4C-9A1A2185C32D}"/>
    <hyperlink ref="B1057" r:id="rId500" xr:uid="{7A520771-CAE8-4B4D-9852-4D16641B767C}"/>
    <hyperlink ref="B1058" r:id="rId501" xr:uid="{C768C83B-1215-024A-8590-38AF7E8E7BE9}"/>
    <hyperlink ref="B1059" r:id="rId502" xr:uid="{3EC526C8-3715-2144-A4FE-D85951F34377}"/>
    <hyperlink ref="B1060" r:id="rId503" xr:uid="{20B724E0-32D1-4B4B-98AE-B608E507A696}"/>
    <hyperlink ref="B1061" r:id="rId504" xr:uid="{DC093BCE-5CE5-7C48-BDCD-28076BD7A132}"/>
    <hyperlink ref="B1062" r:id="rId505" xr:uid="{A8AFF1DD-5516-8247-9DFF-8D0C035F4DC9}"/>
    <hyperlink ref="B1063" r:id="rId506" xr:uid="{8A9A4571-8DBB-4C4E-AF90-1D437597A84F}"/>
    <hyperlink ref="B1064" r:id="rId507" xr:uid="{366B8938-9C72-504D-B784-5D1ED3820ECC}"/>
    <hyperlink ref="B1065" r:id="rId508" xr:uid="{E1F589D3-D3A1-484E-BCC4-A72FFD34A702}"/>
    <hyperlink ref="B1066" r:id="rId509" xr:uid="{154C4C4F-9A6A-3347-876B-A8689180E49C}"/>
    <hyperlink ref="B1067" r:id="rId510" xr:uid="{8247F6E0-1969-DE4B-8E4F-5DF512A4703D}"/>
    <hyperlink ref="B1068" r:id="rId511" xr:uid="{C248373B-8108-1F43-B70E-1C1224A0429B}"/>
    <hyperlink ref="B1069" r:id="rId512" xr:uid="{E7D93688-6E76-244D-90AC-E734E7600366}"/>
    <hyperlink ref="B1071" r:id="rId513" xr:uid="{625F819F-4CC2-9247-B713-054AE71C7297}"/>
    <hyperlink ref="B1072" r:id="rId514" xr:uid="{E8289F2D-3014-FF43-9DA7-55BCBC6C40B1}"/>
    <hyperlink ref="N1072" r:id="rId515" xr:uid="{C1DEAB42-6469-2E4B-B29F-18EBA168953D}"/>
    <hyperlink ref="T1072" r:id="rId516" xr:uid="{965EEAB1-DE3F-304D-82A6-6BB033B92B0C}"/>
    <hyperlink ref="B1073" r:id="rId517" xr:uid="{D279E9BC-68FD-5547-A3FE-A36D76AE858E}"/>
    <hyperlink ref="B1074" r:id="rId518" xr:uid="{5FE06C97-6C2E-A844-93AB-57E1D8901A22}"/>
    <hyperlink ref="B1075" r:id="rId519" xr:uid="{23A50946-631C-7344-A9CA-1E3707E90D4A}"/>
    <hyperlink ref="B1076" r:id="rId520" xr:uid="{53F64534-96BA-D14A-A222-B28CA3801C72}"/>
    <hyperlink ref="B1077" r:id="rId521" xr:uid="{C6649C7A-7448-8445-94C7-2885EA0AF046}"/>
    <hyperlink ref="B1078" r:id="rId522" xr:uid="{FF9F469A-9114-FD4A-8FC0-AC2F28C5266C}"/>
    <hyperlink ref="B1079" r:id="rId523" xr:uid="{520D1E46-39D9-DC43-AB4D-EA7D268C49A9}"/>
    <hyperlink ref="B1080" r:id="rId524" xr:uid="{CF5644A4-50B5-3F43-B903-DA410F9F503C}"/>
    <hyperlink ref="B1081" r:id="rId525" xr:uid="{46C66479-F5B0-E847-8E15-85AD3E05D413}"/>
    <hyperlink ref="B1082" r:id="rId526" xr:uid="{FEA9FB7E-13E6-F74D-AB9E-B84FA38E02DF}"/>
    <hyperlink ref="B1083" r:id="rId527" xr:uid="{DFA5BC67-0AA7-164C-9976-2B8368161579}"/>
    <hyperlink ref="B1084" r:id="rId528" xr:uid="{D73BD9E9-1A31-C04D-8457-FB0EDB71C73F}"/>
    <hyperlink ref="B1085" r:id="rId529" xr:uid="{40171E96-9711-E243-91C2-865A7E98A0CB}"/>
    <hyperlink ref="B1086" r:id="rId530" xr:uid="{E6D98462-75CA-DC43-98CB-69DD22B929C0}"/>
    <hyperlink ref="B1087" r:id="rId531" xr:uid="{41223912-6BDD-6E42-AEFA-00FDCC7FBBD1}"/>
    <hyperlink ref="B1088" r:id="rId532" xr:uid="{1D4337ED-15B2-D247-91A5-5DB182CF3691}"/>
    <hyperlink ref="B1089" r:id="rId533" xr:uid="{A03C164A-FD6E-D54E-873D-88B2B7B8CF0D}"/>
    <hyperlink ref="B1090" r:id="rId534" xr:uid="{15F7AF9A-A041-AA4A-9E22-B9F979202628}"/>
    <hyperlink ref="B1091" r:id="rId535" xr:uid="{2B91DEA2-7386-A747-B22B-78B84985F8EC}"/>
    <hyperlink ref="B1092" r:id="rId536" xr:uid="{4E1085D3-C61E-A140-95ED-6E6313BD99D2}"/>
    <hyperlink ref="B1093" r:id="rId537" xr:uid="{2C1F4646-1A7C-6F43-B86B-9DC37F50575C}"/>
    <hyperlink ref="B1094" r:id="rId538" xr:uid="{E4447951-852C-1C4E-BC42-8B8D1BAB42DF}"/>
    <hyperlink ref="B1095" r:id="rId539" xr:uid="{20DA0530-1789-0F44-AD6E-108308258CC9}"/>
    <hyperlink ref="B1096" r:id="rId540" xr:uid="{4BE17B7B-483E-0542-BA4D-4034BE54729C}"/>
    <hyperlink ref="B1097" r:id="rId541" xr:uid="{E3C9DE4F-4E92-B642-B082-847D69CBA5C2}"/>
    <hyperlink ref="B1098" r:id="rId542" xr:uid="{806A4EB0-4040-E74B-972A-96799ED8D8EF}"/>
    <hyperlink ref="N1098" r:id="rId543" xr:uid="{E9382BA8-5FB3-E043-B4E4-7E89F657C3FA}"/>
    <hyperlink ref="B1099" r:id="rId544" xr:uid="{47BFBDDD-5E8C-F245-9D1A-A2C057F3F486}"/>
    <hyperlink ref="B1100" r:id="rId545" xr:uid="{F65905DE-D35E-E749-AC50-0053FFCC3E66}"/>
    <hyperlink ref="B1101" r:id="rId546" xr:uid="{DBB1F741-D47E-8E4A-8606-6E88DECC6C33}"/>
    <hyperlink ref="B1102" r:id="rId547" xr:uid="{90FA95CC-9158-6949-A2C0-892A5D4EB00B}"/>
    <hyperlink ref="B1103" r:id="rId548" xr:uid="{37F2F27B-7FBC-7745-AA8C-A8B80CA58F6D}"/>
    <hyperlink ref="B1104" r:id="rId549" xr:uid="{AF4AD127-731C-1C43-A114-F72A7BEC6CC9}"/>
    <hyperlink ref="B1105" r:id="rId550" xr:uid="{E275599C-B622-B940-A9E6-445BF61424C0}"/>
    <hyperlink ref="B1106" r:id="rId551" xr:uid="{C907702D-353A-E848-909E-0FD7427C9481}"/>
    <hyperlink ref="B1107" r:id="rId552" xr:uid="{320FDDB8-16D7-9844-AC78-BA16E1C807F4}"/>
    <hyperlink ref="B1109" r:id="rId553" xr:uid="{A1140A1A-74F9-7C4D-AF2C-790E1D7BB867}"/>
    <hyperlink ref="B1110" r:id="rId554" xr:uid="{9AEBEDE3-16E6-3E41-9ECF-A79C6F8A308E}"/>
    <hyperlink ref="B1111" r:id="rId555" xr:uid="{86EEF9E9-556D-D548-A003-6C39DE1F3AE8}"/>
    <hyperlink ref="B1112" r:id="rId556" xr:uid="{ADB43048-36FC-8F45-BCAC-0BDAF2170601}"/>
    <hyperlink ref="B1113" r:id="rId557" xr:uid="{E0BA503E-6D35-364F-9D50-7EEE2854B223}"/>
    <hyperlink ref="B1114" r:id="rId558" xr:uid="{8ABC29B7-C676-BF4C-8CB9-E6C03951E21B}"/>
    <hyperlink ref="B1115" r:id="rId559" xr:uid="{FF75673E-D3B0-F842-A0EC-7565DB5F1D07}"/>
    <hyperlink ref="B1116" r:id="rId560" xr:uid="{D531798F-7A89-1743-89B3-54DEFCB0D18D}"/>
    <hyperlink ref="B1117" r:id="rId561" xr:uid="{00962F32-4EF9-6240-ACB3-AC2F934B6903}"/>
    <hyperlink ref="B1118" r:id="rId562" xr:uid="{037F5106-8A62-794F-90EF-25A6FFFE63B3}"/>
    <hyperlink ref="B1119" r:id="rId563" xr:uid="{3281BA2F-8BAC-8B44-BFEF-4CDB5984F461}"/>
    <hyperlink ref="B1120" r:id="rId564" xr:uid="{89244933-F035-5944-BF7F-9FABC7F63A51}"/>
    <hyperlink ref="B1121" r:id="rId565" xr:uid="{1590ADBC-453D-7245-B9DD-C57E0C49AA44}"/>
    <hyperlink ref="B1122" r:id="rId566" xr:uid="{CE9938BA-28EE-7345-8CA9-2DB2FC914E96}"/>
    <hyperlink ref="B1123" r:id="rId567" xr:uid="{EB9C2BF8-F5CF-BD4D-B731-5631BBCA8ECA}"/>
    <hyperlink ref="B1124" r:id="rId568" xr:uid="{B8343894-E1FE-A240-A0BC-C8F374202615}"/>
    <hyperlink ref="B1125" r:id="rId569" xr:uid="{C3029C10-A590-CC4F-A051-EB2E4D28D569}"/>
    <hyperlink ref="B1126" r:id="rId570" xr:uid="{FC30F2BC-43CA-6849-948D-148C5144CD8A}"/>
    <hyperlink ref="B1127" r:id="rId571" xr:uid="{53BE554C-366C-FD4C-B4E2-7D009F0CD75F}"/>
    <hyperlink ref="B1128" r:id="rId572" xr:uid="{D9DF7CB3-133A-574D-9B65-662F81391E70}"/>
    <hyperlink ref="B1129" r:id="rId573" xr:uid="{3FD6B03E-7DEE-7C4D-976C-4D28DB8260F6}"/>
    <hyperlink ref="N1129" r:id="rId574" xr:uid="{98A7836E-0FD5-8D41-9A3E-18E467C16B0C}"/>
    <hyperlink ref="B1130" r:id="rId575" xr:uid="{1CA6E5E2-F6F6-364B-A2CE-3A4BF031A2A1}"/>
    <hyperlink ref="B1131" r:id="rId576" xr:uid="{BF13C552-A296-DD45-8F6E-DD4D5035F2A7}"/>
    <hyperlink ref="N1131" r:id="rId577" xr:uid="{291A114D-0C41-6646-BFDA-A64B4EC72A6C}"/>
    <hyperlink ref="B1132" r:id="rId578" xr:uid="{CA175358-0705-7B4A-B501-C3BED84E4A69}"/>
    <hyperlink ref="B1133" r:id="rId579" xr:uid="{95C79838-F437-E040-A34E-EA9E052C2409}"/>
    <hyperlink ref="B1134" r:id="rId580" xr:uid="{CA218B30-7653-DC43-81A7-3C30B1B18A90}"/>
    <hyperlink ref="B1135" r:id="rId581" xr:uid="{E3D84E97-57B4-9040-8CE2-4DD1A42A3F9A}"/>
    <hyperlink ref="B1136" r:id="rId582" xr:uid="{211ACB14-8BB8-724E-9F0B-860AF3A7B945}"/>
    <hyperlink ref="B1137" r:id="rId583" xr:uid="{1EE43D0D-2974-9E44-ABAB-E81C018EC130}"/>
    <hyperlink ref="B1138" r:id="rId584" xr:uid="{69C70D38-A1AB-A440-B104-195FF8D179C1}"/>
    <hyperlink ref="B1139" r:id="rId585" xr:uid="{797C1892-9061-494D-B2FB-3B74223E8649}"/>
    <hyperlink ref="B1140" r:id="rId586" xr:uid="{DEE43FF0-1732-BF4F-A6A1-8967C18E05B7}"/>
    <hyperlink ref="B1141" r:id="rId587" xr:uid="{DEE9E05F-63D6-3846-80C7-5E09138F75A6}"/>
    <hyperlink ref="B1142" r:id="rId588" xr:uid="{41E2234D-1E5E-ED4D-8895-CAA624AE6A3C}"/>
    <hyperlink ref="B1143" r:id="rId589" xr:uid="{2DB991D0-FAE2-2D4B-82DC-99F161AE0663}"/>
    <hyperlink ref="B1144" r:id="rId590" xr:uid="{62118D23-F64C-894D-9AC2-A8F1E10EEDC2}"/>
    <hyperlink ref="N1144" r:id="rId591" xr:uid="{F4A6428F-2210-3444-A39A-D2C882551A51}"/>
    <hyperlink ref="T1144" r:id="rId592" xr:uid="{7EA3C4DA-0DE6-8445-AB3F-314DA8B1B552}"/>
    <hyperlink ref="B1145" r:id="rId593" xr:uid="{E261B8B2-0796-B644-A48D-8207692675DE}"/>
    <hyperlink ref="B1146" r:id="rId594" xr:uid="{53A884FE-95D9-294B-AC74-B91CC1BA3D00}"/>
    <hyperlink ref="B1147" r:id="rId595" xr:uid="{4D9AD20C-07A7-F34E-A39C-5D68CECAE08B}"/>
    <hyperlink ref="B1148" r:id="rId596" xr:uid="{7089F88D-9527-234B-83D6-147D03694C95}"/>
    <hyperlink ref="N1149" r:id="rId597" xr:uid="{DD55F99D-52B8-D743-A277-70F327664641}"/>
    <hyperlink ref="B1150" r:id="rId598" xr:uid="{49BE48B8-36F0-FD4B-A25A-A5501C7031F6}"/>
    <hyperlink ref="B1151" r:id="rId599" xr:uid="{0601B601-4684-534C-9DBF-046A5C7C4974}"/>
    <hyperlink ref="B1152" r:id="rId600" xr:uid="{E13A2CC8-42B3-2B4D-B2DF-44F6255649F9}"/>
    <hyperlink ref="B1153" r:id="rId601" xr:uid="{2A657EA2-C872-6248-85B9-73C6160C90B0}"/>
    <hyperlink ref="B1154" r:id="rId602" xr:uid="{DF55531F-1F07-944A-8885-3F7CBF633417}"/>
    <hyperlink ref="B1155" r:id="rId603" xr:uid="{BCAD07EB-60B1-D940-A22B-82A80ECF714A}"/>
    <hyperlink ref="B1156" r:id="rId604" xr:uid="{69C236F7-66C3-DE49-B44D-1E1990613D0C}"/>
    <hyperlink ref="B1157" r:id="rId605" xr:uid="{9048E33C-0DAE-3945-AE19-22B3497E9DCE}"/>
    <hyperlink ref="N1157" r:id="rId606" xr:uid="{D6EB031A-F04A-9A40-94A7-85FD1A6B137D}"/>
    <hyperlink ref="T1157" r:id="rId607" xr:uid="{B3A508DE-3DBC-CE44-A903-B2481654CCC7}"/>
    <hyperlink ref="B1158" r:id="rId608" xr:uid="{B5A9B29F-34D1-4D49-BC28-FBE417FCD5E4}"/>
    <hyperlink ref="B1159" r:id="rId609" xr:uid="{07CBA74F-35F9-4D41-A374-5A732DB940B6}"/>
    <hyperlink ref="B1160" r:id="rId610" xr:uid="{EADC893A-BFC4-4045-9617-ED47A8506A0B}"/>
    <hyperlink ref="B1161" r:id="rId611" xr:uid="{B3C96B8E-BBF7-0245-854E-F805EC3D197D}"/>
    <hyperlink ref="B1162" r:id="rId612" xr:uid="{A45ACE46-BD85-6646-9781-1FED62A34932}"/>
    <hyperlink ref="B1163" r:id="rId613" xr:uid="{1845AB16-80EF-DD48-B0DE-5DD6649A03F9}"/>
    <hyperlink ref="B1164" r:id="rId614" xr:uid="{F163DBDE-3C70-7648-850B-4229411C1B49}"/>
    <hyperlink ref="B1165" r:id="rId615" xr:uid="{6E953FA9-271E-A249-A0AA-0F299668E7DA}"/>
    <hyperlink ref="B1166" r:id="rId616" xr:uid="{8363B097-7F64-964A-A26A-5160DCA113DC}"/>
    <hyperlink ref="B1167" r:id="rId617" xr:uid="{12D5438C-D3AA-E24F-B020-49E98D0C84D7}"/>
    <hyperlink ref="B1168" r:id="rId618" xr:uid="{CD634CC2-39F8-AC4F-A996-BC755D3173E6}"/>
    <hyperlink ref="B1169" r:id="rId619" xr:uid="{CCBD195D-631E-C743-9394-D8A4E6E13D5C}"/>
    <hyperlink ref="B1170" r:id="rId620" xr:uid="{BF7849DC-E517-9046-99EE-85641ED77597}"/>
    <hyperlink ref="B1171" r:id="rId621" xr:uid="{6E9B3CC7-20BE-B647-9FE3-773B1FA5E1F3}"/>
    <hyperlink ref="B1172" r:id="rId622" xr:uid="{B04B3A72-FA40-BB49-B383-36531123D7D2}"/>
    <hyperlink ref="N1172" r:id="rId623" xr:uid="{35ABF608-4CAB-0D46-BB87-12A4139E89EA}"/>
    <hyperlink ref="B1173" r:id="rId624" xr:uid="{A5964B1B-23CC-E74C-BE98-A2F50BD62635}"/>
    <hyperlink ref="B1174" r:id="rId625" xr:uid="{57614691-34A8-0F4F-A731-133C9820A881}"/>
    <hyperlink ref="B1175" r:id="rId626" xr:uid="{3A8FCEDD-FDE4-3A4A-93EC-8C2E12BF6FC7}"/>
    <hyperlink ref="B1176" r:id="rId627" xr:uid="{B44D9A75-46D4-E540-8933-9A681C78ECB5}"/>
    <hyperlink ref="B1177" r:id="rId628" xr:uid="{DDB68A96-96F7-3B41-ABE2-45DB71F8C45D}"/>
    <hyperlink ref="B1178" r:id="rId629" xr:uid="{B4A81CE8-3FC5-344A-8613-682AAE7B7922}"/>
    <hyperlink ref="B1179" r:id="rId630" xr:uid="{FF7EBF43-4D89-9C4B-9AAE-91A451DE214D}"/>
    <hyperlink ref="B1180" r:id="rId631" xr:uid="{DD8377D6-F601-794E-8B18-56CA06D6D8CA}"/>
    <hyperlink ref="B1181" r:id="rId632" xr:uid="{34D2192F-8936-0047-9BD3-705FF757E645}"/>
    <hyperlink ref="B1182" r:id="rId633" xr:uid="{A7780E66-A7CF-B649-81A6-2B1298369924}"/>
    <hyperlink ref="B1183" r:id="rId634" xr:uid="{C9F39D9C-A3EE-DD45-A4C4-90E5D417406B}"/>
    <hyperlink ref="B1184" r:id="rId635" xr:uid="{47C4CDDD-0F8B-3F40-8649-BF9EA177E017}"/>
    <hyperlink ref="B1185" r:id="rId636" xr:uid="{B4E94518-D1E9-3443-8589-DCF946FEDED0}"/>
    <hyperlink ref="B1186" r:id="rId637" xr:uid="{831F1ACA-0DE5-5641-BA42-3571974845FD}"/>
    <hyperlink ref="B1187" r:id="rId638" xr:uid="{790AB843-5680-5640-B9C4-BE8785D33A5D}"/>
    <hyperlink ref="B1188" r:id="rId639" xr:uid="{D342AEBD-33C8-E947-A4D5-35909556C374}"/>
    <hyperlink ref="N1188" r:id="rId640" xr:uid="{739CA7A6-AB2A-9749-A230-935E4F0041F8}"/>
    <hyperlink ref="T1188" r:id="rId641" xr:uid="{E673DDB1-7DEF-EC4B-B4A7-2013F1C500AE}"/>
    <hyperlink ref="B1189" r:id="rId642" xr:uid="{51939B5C-5B24-6C4A-9A86-8F93B338EE3C}"/>
    <hyperlink ref="B1190" r:id="rId643" xr:uid="{103FCDD9-7926-8A4D-B0FA-1C42F5E54063}"/>
    <hyperlink ref="B1191" r:id="rId644" xr:uid="{C1B62E99-A3E5-944C-8C30-0ED5F1616E98}"/>
    <hyperlink ref="B1192" r:id="rId645" xr:uid="{4C30D0BA-E6AA-C745-93AB-EEF4F1E70B08}"/>
    <hyperlink ref="B1193" r:id="rId646" xr:uid="{D6A325AB-76B3-3D41-A874-562FBC6CCC69}"/>
    <hyperlink ref="B1194" r:id="rId647" xr:uid="{FFA608EA-7E68-EB40-BBA9-3F123E2C4275}"/>
    <hyperlink ref="B1195" r:id="rId648" xr:uid="{72EF2A63-31B1-1145-8425-011F6D1D377C}"/>
    <hyperlink ref="B1196" r:id="rId649" xr:uid="{B4A2FCFC-8C2F-F741-B96D-84803109CF98}"/>
    <hyperlink ref="B1197" r:id="rId650" xr:uid="{F1D5BF32-FAF6-FE4E-B8A5-5E45B09953C0}"/>
    <hyperlink ref="B1198" r:id="rId651" xr:uid="{7A54273C-7DDB-0A46-8AB6-17F8096A9FDD}"/>
    <hyperlink ref="B1199" r:id="rId652" xr:uid="{82A56045-3C67-8542-ACB4-4A61BA888857}"/>
    <hyperlink ref="B1200" r:id="rId653" xr:uid="{7FF874D0-BA83-554B-A960-E02A8E34A5F6}"/>
    <hyperlink ref="B1201" r:id="rId654" xr:uid="{D01A8688-0082-9643-925F-EA51F3521E10}"/>
    <hyperlink ref="B1202" r:id="rId655" xr:uid="{E4BE86A4-89DB-A241-828C-D0B2315E28C3}"/>
    <hyperlink ref="B1203" r:id="rId656" xr:uid="{A40EEE1B-55EB-3448-8930-E81430F5E353}"/>
    <hyperlink ref="B1204" r:id="rId657" xr:uid="{79381A41-3709-6A45-BC47-91A61D285948}"/>
    <hyperlink ref="B1205" r:id="rId658" xr:uid="{345BDA60-F82C-6F49-9524-F0F21E72ECB3}"/>
    <hyperlink ref="B1206" r:id="rId659" xr:uid="{4423B70E-6FD7-0940-B44B-641F362EB48B}"/>
    <hyperlink ref="B1207" r:id="rId660" xr:uid="{0658E9AF-E55A-7D44-BF4D-2D8F9997EC3D}"/>
    <hyperlink ref="B1208" r:id="rId661" xr:uid="{8F7AB0BD-7AFB-B043-8D60-C467F6A73B9D}"/>
    <hyperlink ref="B1209" r:id="rId662" xr:uid="{B62893ED-9FBD-CE49-9FEC-468C0F732791}"/>
    <hyperlink ref="B1210" r:id="rId663" xr:uid="{3FB2952F-3ED7-5A45-9DD8-0963AD1D6F14}"/>
    <hyperlink ref="B1211" r:id="rId664" xr:uid="{9BEB3160-DB64-7D4C-89D6-34910D023F60}"/>
    <hyperlink ref="B1212" r:id="rId665" xr:uid="{FBBB2185-8FB6-6A47-A395-AE77E2918EEA}"/>
    <hyperlink ref="B1213" r:id="rId666" xr:uid="{A449C9FE-A4E8-4447-8591-0AA5DAA96E16}"/>
    <hyperlink ref="B1214" r:id="rId667" xr:uid="{568622BB-B1C9-D545-9F03-2553AE499193}"/>
    <hyperlink ref="B1215" r:id="rId668" xr:uid="{43A2496C-A228-3848-B384-E11AB750113A}"/>
    <hyperlink ref="B1216" r:id="rId669" xr:uid="{5517BE7A-FBD9-E04C-8196-6E632C007362}"/>
    <hyperlink ref="B1217" r:id="rId670" xr:uid="{A48AB500-DA89-AC4E-AD9D-1FEF16A1F80A}"/>
    <hyperlink ref="B1218" r:id="rId671" xr:uid="{5C5C8E33-C970-084E-9F59-EA33386899A7}"/>
    <hyperlink ref="B1219" r:id="rId672" xr:uid="{C5A4CF63-02CC-614E-815D-C8862E08D089}"/>
    <hyperlink ref="N1220" r:id="rId673" xr:uid="{89849170-83EF-B242-AE7C-72FC4477E7EC}"/>
    <hyperlink ref="B1221" r:id="rId674" xr:uid="{342D1F6D-902E-2241-908D-E5C03461A3A9}"/>
    <hyperlink ref="B1222" r:id="rId675" xr:uid="{1DDDAB89-467B-EC49-AA3A-8F4DAD1D8626}"/>
    <hyperlink ref="B1223" r:id="rId676" xr:uid="{BEC1C005-25EE-E841-A0F4-EA4F5687DF57}"/>
    <hyperlink ref="B1224" r:id="rId677" xr:uid="{8383BE8D-26B8-194A-BFC2-5E4F1D85C4C1}"/>
    <hyperlink ref="B1225" r:id="rId678" xr:uid="{22E4C9D8-FB78-9345-9283-DE11EC3D185A}"/>
    <hyperlink ref="B1226" r:id="rId679" xr:uid="{3F7CBBEF-9844-EA41-800B-6C2A11B668C9}"/>
    <hyperlink ref="B1227" r:id="rId680" xr:uid="{F0786743-4289-1743-890E-34B70E057428}"/>
    <hyperlink ref="N1227" r:id="rId681" xr:uid="{5B493599-49CD-2746-9173-A78AC9CA5728}"/>
    <hyperlink ref="T1227" r:id="rId682" xr:uid="{CD0F0509-E94E-9D49-B2D6-5CF0404BEB10}"/>
    <hyperlink ref="B1228" r:id="rId683" xr:uid="{41FC3667-91D2-8E48-A65E-B6DC51DD7E9B}"/>
    <hyperlink ref="B1229" r:id="rId684" xr:uid="{08AF8022-A9B6-BD40-89B4-E7B4F0DBFECE}"/>
    <hyperlink ref="B1230" r:id="rId685" xr:uid="{87D98F48-9D3C-D74F-9C33-55686190C5F0}"/>
    <hyperlink ref="B1231" r:id="rId686" xr:uid="{7282DC05-D3D0-9547-9C4B-CEB4E53ECADF}"/>
    <hyperlink ref="B1232" r:id="rId687" xr:uid="{E7B6399C-39D0-F549-954C-332D6E00A082}"/>
    <hyperlink ref="B1233" r:id="rId688" xr:uid="{55E9EF95-B36A-5B4C-A4CD-A66DA298CA92}"/>
    <hyperlink ref="B1234" r:id="rId689" xr:uid="{145A364B-8CE8-7E4D-882C-48F70B4B5291}"/>
    <hyperlink ref="B1235" r:id="rId690" xr:uid="{4965EB07-897E-D746-9020-33CA4291D378}"/>
    <hyperlink ref="B1236" r:id="rId691" xr:uid="{04AD2494-9EED-9646-B733-BC5ED1CFD7E3}"/>
    <hyperlink ref="B1237" r:id="rId692" xr:uid="{E07650D4-08DF-4D42-A1E9-0280E85E23BD}"/>
    <hyperlink ref="B1238" r:id="rId693" xr:uid="{E040418E-FC9F-6546-A6CE-FCF58E658089}"/>
    <hyperlink ref="B1239" r:id="rId694" xr:uid="{62D2B6D6-6ED7-294F-A5A0-C64B88BDC45F}"/>
    <hyperlink ref="B1240" r:id="rId695" xr:uid="{DEA7FC30-4334-EE40-AC37-F81C49CA8541}"/>
    <hyperlink ref="N1240" r:id="rId696" xr:uid="{439795D3-0459-4F42-AC34-75E4DC53D521}"/>
    <hyperlink ref="T1240" r:id="rId697" xr:uid="{0B0BD24F-C834-DB41-932C-857F4D948B2E}"/>
    <hyperlink ref="B1241" r:id="rId698" xr:uid="{33E8D391-DEC5-C643-B4A5-B2ECB23E83F5}"/>
    <hyperlink ref="N1241" r:id="rId699" xr:uid="{D7D6FE17-4559-AF4A-BAAB-ACFE4E61005A}"/>
    <hyperlink ref="T1241" r:id="rId700" xr:uid="{AAA8304C-904F-D94C-9423-4EA32A44CE54}"/>
    <hyperlink ref="B1242" r:id="rId701" xr:uid="{F0B734AC-347A-D746-8E4E-A5E1EA352341}"/>
    <hyperlink ref="B1243" r:id="rId702" xr:uid="{E72A8365-40AB-9442-9E6F-DBA100A5A0D6}"/>
    <hyperlink ref="B1244" r:id="rId703" xr:uid="{A5F1D2C0-C606-E540-A7C4-918F50C3305C}"/>
    <hyperlink ref="N1244" r:id="rId704" xr:uid="{10BCB61F-02AF-6B4A-84D8-7ADBC9A52C81}"/>
    <hyperlink ref="B1245" r:id="rId705" xr:uid="{52648E47-61E0-2A40-B18B-A9F1B96D0F75}"/>
    <hyperlink ref="B1246" r:id="rId706" xr:uid="{D0F8793B-1F65-1443-9DF7-A569D9546321}"/>
    <hyperlink ref="N1246" r:id="rId707" xr:uid="{436820FC-1EFC-E94C-BD11-F9C5E1CEA591}"/>
    <hyperlink ref="B1247" r:id="rId708" xr:uid="{563BE8B6-7A11-BD41-8711-A3C2A416091D}"/>
    <hyperlink ref="B1248" r:id="rId709" xr:uid="{04A961EE-C95C-9A4C-AF73-770765F55B8E}"/>
    <hyperlink ref="B1249" r:id="rId710" xr:uid="{5222E1F4-D845-D34D-B281-44D82B7CBAFB}"/>
    <hyperlink ref="B1250" r:id="rId711" xr:uid="{F80F2272-B6B2-D742-8A0E-E7ADD9647DF2}"/>
    <hyperlink ref="B1251" r:id="rId712" xr:uid="{9FAE08C5-700C-C140-B5D9-2C0FCA5C9062}"/>
    <hyperlink ref="B1252" r:id="rId713" xr:uid="{44C598F1-9C40-0F4F-8BDE-1F8B3E0AB1A6}"/>
    <hyperlink ref="N1252" r:id="rId714" xr:uid="{CF3CE8C8-21D3-D849-BBD6-4AC1005475E4}"/>
    <hyperlink ref="T1252" r:id="rId715" xr:uid="{E4306430-D3C0-9D46-9BDC-442A1EF5F372}"/>
    <hyperlink ref="B1253" r:id="rId716" xr:uid="{20F02B31-C08D-2E4E-A156-9F30FBD7AE73}"/>
    <hyperlink ref="B1254" r:id="rId717" xr:uid="{5A20625E-9C67-8244-9C38-9877FE60E1DD}"/>
    <hyperlink ref="B1255" r:id="rId718" xr:uid="{B54C487F-1291-5349-B4DE-BE364D7F616B}"/>
    <hyperlink ref="B1256" r:id="rId719" xr:uid="{F81A6A0E-1400-6642-BECF-7B45B8D197DF}"/>
    <hyperlink ref="B1257" r:id="rId720" xr:uid="{C5C6F5E9-34B2-5C42-8649-6EBE7C0BA3D1}"/>
    <hyperlink ref="B1258" r:id="rId721" xr:uid="{FC30BD6C-9BF2-9143-A824-963B8A641D4B}"/>
    <hyperlink ref="B1259" r:id="rId722" xr:uid="{D9F53CEE-A86A-2F49-9C2B-C2BD9C91D9E4}"/>
    <hyperlink ref="N1259" r:id="rId723" xr:uid="{E35C9AE2-F285-A94F-8FF2-EC988983E7CC}"/>
    <hyperlink ref="A1260" r:id="rId724" xr:uid="{28B4B945-C9D0-A14A-9CF0-113B59FA31C6}"/>
    <hyperlink ref="B1260" r:id="rId725" xr:uid="{6C9A6FE5-FC06-E241-BC32-DAA6FDC9709C}"/>
    <hyperlink ref="N1260" r:id="rId726" xr:uid="{9364D7F7-217B-8546-8080-B7045A838A1A}"/>
    <hyperlink ref="B1261" r:id="rId727" xr:uid="{73B97A3B-65AA-C945-AB57-15FE6A14C817}"/>
    <hyperlink ref="B1262" r:id="rId728" xr:uid="{F5F769B5-9FC4-884C-8F43-B2BC2122E7EB}"/>
    <hyperlink ref="B1263" r:id="rId729" xr:uid="{01DC4E66-F75D-1B4B-A58B-E16E03B78BDF}"/>
    <hyperlink ref="B1264" r:id="rId730" xr:uid="{00A1573A-B7AD-A04A-96A7-8BA094235FDD}"/>
    <hyperlink ref="B1265" r:id="rId731" xr:uid="{70E9B4E1-9FB3-484A-B953-769EAE051CDB}"/>
    <hyperlink ref="B1266" r:id="rId732" xr:uid="{6AF0EB4B-E789-DA49-93AE-46020D8D2AE0}"/>
    <hyperlink ref="B1267" r:id="rId733" xr:uid="{A201FD78-04ED-1046-9F74-3F60E4D4BEA6}"/>
    <hyperlink ref="B1268" r:id="rId734" xr:uid="{9A2C7BD3-6B9B-3342-8F2A-AF359A254259}"/>
    <hyperlink ref="B1269" r:id="rId735" xr:uid="{F27A047D-4296-6C4E-8451-ACF7FE7B683C}"/>
    <hyperlink ref="B1270" r:id="rId736" xr:uid="{EAF9FC14-AC6C-7140-8FE0-05E4264AD7FE}"/>
    <hyperlink ref="B1271" r:id="rId737" xr:uid="{53A31A29-1B3D-D64C-BC07-FCC70573B3C2}"/>
    <hyperlink ref="B1272" r:id="rId738" xr:uid="{5E63C7FE-9A80-B14B-9A2C-AC2FCD3BE5A4}"/>
    <hyperlink ref="B1273" r:id="rId739" xr:uid="{47666E3B-812E-9045-9C49-BAABB8203678}"/>
    <hyperlink ref="B1274" r:id="rId740" xr:uid="{7E9B5AB0-5C72-A844-AFCA-73A815B5FF13}"/>
    <hyperlink ref="B1275" r:id="rId741" xr:uid="{DDA557C7-0A02-E741-840C-070AE011CD54}"/>
    <hyperlink ref="N1275" r:id="rId742" xr:uid="{233B9046-9D07-7E44-A35A-F55125CAA5F8}"/>
    <hyperlink ref="T1275" r:id="rId743" xr:uid="{28C48F3A-1F87-9943-9F43-DBCA8D770272}"/>
    <hyperlink ref="B1276" r:id="rId744" xr:uid="{D9E25787-A92C-FE4B-BDAA-61421CECF026}"/>
    <hyperlink ref="N1276" r:id="rId745" xr:uid="{14FB17A4-0213-444B-9A0A-7B01D2C4B7C2}"/>
    <hyperlink ref="T1276" r:id="rId746" xr:uid="{10A7220D-090B-CD42-8C58-B18F71390F75}"/>
    <hyperlink ref="B1277" r:id="rId747" xr:uid="{5E0EBD03-2A8A-6245-A115-ACE1F0E8C6CE}"/>
    <hyperlink ref="B1278" r:id="rId748" xr:uid="{C7BB0F7C-0469-1347-ABA3-8C04A9E6D9D2}"/>
    <hyperlink ref="B1293" r:id="rId749" xr:uid="{511DF0B1-93E7-8C4C-B247-8332EA940FE5}"/>
    <hyperlink ref="B1294" r:id="rId750" xr:uid="{9D634E2D-0844-904B-929E-BAAD4F33505A}"/>
    <hyperlink ref="B1295" r:id="rId751" xr:uid="{70394A75-AFA6-974E-8073-1DDCC9404527}"/>
    <hyperlink ref="B1296" r:id="rId752" xr:uid="{5EC1B24F-8B4B-D241-8087-4C0AD5204D54}"/>
    <hyperlink ref="B1297" r:id="rId753" xr:uid="{1D62A0E2-0854-164A-92C2-DB61E9C366C5}"/>
    <hyperlink ref="B1298" r:id="rId754" xr:uid="{A5C4C49E-499C-C041-8DEF-D1C9980965D7}"/>
    <hyperlink ref="B1299" r:id="rId755" xr:uid="{29DD90E3-E9FF-224A-8064-8C0993EACE73}"/>
    <hyperlink ref="N1299" r:id="rId756" xr:uid="{827DE830-EFDF-A04D-9875-C7F29D8EF6F5}"/>
    <hyperlink ref="B1300" r:id="rId757" xr:uid="{708C6A74-4B7B-AA4B-94EE-A4D8F1DAF573}"/>
    <hyperlink ref="B1301" r:id="rId758" xr:uid="{88EC0818-C176-BC40-9061-3B7F977F95DD}"/>
    <hyperlink ref="N1301" r:id="rId759" xr:uid="{BA2EF6E5-B5A7-7041-8A4F-F31B9BC91DCB}"/>
    <hyperlink ref="T1301" r:id="rId760" xr:uid="{5F16A554-80C3-AB41-B641-63D73AA14132}"/>
    <hyperlink ref="B1302" r:id="rId761" xr:uid="{2B869A8E-70A6-CE46-9F0D-2B7BEA7C2909}"/>
    <hyperlink ref="B1303" r:id="rId762" xr:uid="{3566781F-6BF5-2744-B91E-4B6136C96B8F}"/>
    <hyperlink ref="N1303" r:id="rId763" xr:uid="{CA19E6E7-2842-3149-B98A-65D393AF2C5B}"/>
    <hyperlink ref="T1303" r:id="rId764" xr:uid="{479850DB-5AD4-2E43-A977-E0EF57FED2BE}"/>
    <hyperlink ref="B1304" r:id="rId765" xr:uid="{966C1E67-DD2D-9243-B745-333C62F53BDE}"/>
    <hyperlink ref="B1305" r:id="rId766" xr:uid="{44939940-B9AD-B749-9B4D-4EF21437ECDD}"/>
    <hyperlink ref="B1306" r:id="rId767" xr:uid="{596540B9-D91A-CC4C-9DAA-EAC1B85B0EB6}"/>
    <hyperlink ref="B1307" r:id="rId768" xr:uid="{08C17C75-81F8-344E-B860-6E8073ABC53C}"/>
    <hyperlink ref="B1308" r:id="rId769" xr:uid="{28F372A3-D28D-DF42-99E9-8E18C14C607C}"/>
    <hyperlink ref="B1309" r:id="rId770" xr:uid="{0033CDD4-5E4A-034B-A076-534A1EFF9AD4}"/>
    <hyperlink ref="B1310" r:id="rId771" xr:uid="{249950CE-BD67-8B46-A610-D51B11B9927B}"/>
    <hyperlink ref="B1311" r:id="rId772" xr:uid="{34E5E1E8-37BF-4D4C-9831-C4CA7D4AD6D4}"/>
    <hyperlink ref="B1312" r:id="rId773" xr:uid="{01B46F24-A074-3E46-AD48-D5C1F6632332}"/>
    <hyperlink ref="B1313" r:id="rId774" xr:uid="{142A12D6-7444-104B-A958-83C0C841338A}"/>
    <hyperlink ref="B1314" r:id="rId775" xr:uid="{449C1803-7CB8-BA4D-9DB0-329469666B3F}"/>
    <hyperlink ref="B1315" r:id="rId776" xr:uid="{57EA8E77-0B92-EA4C-92D5-DDAEC58D1ABF}"/>
    <hyperlink ref="B1316" r:id="rId777" xr:uid="{D3A60291-6A9F-A440-AC57-6FAB7A6D392A}"/>
    <hyperlink ref="B1317" r:id="rId778" xr:uid="{54123046-6DB6-DC48-BFD1-CC34452FEF3C}"/>
    <hyperlink ref="B1318" r:id="rId779" xr:uid="{614350CE-8F64-6444-B4F1-29DD0276547B}"/>
    <hyperlink ref="N1318" r:id="rId780" xr:uid="{AFDC422B-F237-C54A-A07E-DB9CC19F8885}"/>
    <hyperlink ref="B1319" r:id="rId781" xr:uid="{9BE3FD83-83D9-1C4E-8566-7A9FF6EA0AB0}"/>
    <hyperlink ref="B1320" r:id="rId782" xr:uid="{DFA25858-2BE2-3B4C-A007-1E3B8DD3EE0B}"/>
    <hyperlink ref="B1321" r:id="rId783" xr:uid="{39F0A8B4-3C8C-BD44-A904-7BD0E0B798A5}"/>
    <hyperlink ref="B1322" r:id="rId784" xr:uid="{9B69B080-3445-E448-8117-9FE0F90225BA}"/>
    <hyperlink ref="B1323" r:id="rId785" xr:uid="{C889C7D8-ACD5-AF4F-BFDD-AA70460C3327}"/>
    <hyperlink ref="N1323" r:id="rId786" xr:uid="{BF811714-914D-0A4B-9E9E-191FEE3A3509}"/>
    <hyperlink ref="B1324" r:id="rId787" xr:uid="{FAB39775-2CDB-8A41-897A-8B173042C03E}"/>
    <hyperlink ref="B1325" r:id="rId788" xr:uid="{6C274E8D-DE39-334F-80A4-2B7757051866}"/>
    <hyperlink ref="B1326" r:id="rId789" xr:uid="{73F67D55-5DCD-DF40-B03E-8F5C276C520E}"/>
    <hyperlink ref="N1326" r:id="rId790" xr:uid="{AB9AD035-1B89-0741-8938-E85AF07A8F6D}"/>
    <hyperlink ref="T1326" r:id="rId791" xr:uid="{BB0EDB46-93EF-5843-B67E-ECE300FC7A6D}"/>
    <hyperlink ref="B1327" r:id="rId792" xr:uid="{26C1B4EC-FEFA-144E-8E4C-D3FBDF0C3730}"/>
    <hyperlink ref="B1328" r:id="rId793" xr:uid="{547ADA27-77F4-744F-9669-05DCC5B05F26}"/>
    <hyperlink ref="B1329" r:id="rId794" xr:uid="{C22F2B12-7E67-6F4A-8B3C-A14F34A6A917}"/>
    <hyperlink ref="B1330" r:id="rId795" xr:uid="{B2429BD7-B6EE-1F43-88AB-E5BD6408940D}"/>
    <hyperlink ref="B1331" r:id="rId796" xr:uid="{92ADA189-2CE9-4547-B23F-5C2D7704C069}"/>
    <hyperlink ref="B1332" r:id="rId797" xr:uid="{C8894941-D05C-6041-8746-160100020F26}"/>
    <hyperlink ref="B1333" r:id="rId798" xr:uid="{4E41ADC9-7583-AC4E-ACAE-05E013E335E2}"/>
    <hyperlink ref="B1334" r:id="rId799" xr:uid="{7CDDAC60-AE93-FE4C-A795-B643B43C8138}"/>
    <hyperlink ref="B1335" r:id="rId800" xr:uid="{74AF8249-FE65-4A47-9180-A5711A0D828F}"/>
    <hyperlink ref="B1336" r:id="rId801" xr:uid="{5B54AD71-6D31-4B45-8F6B-03EC6B3998D6}"/>
    <hyperlink ref="B1337" r:id="rId802" xr:uid="{FED3D668-B14E-7742-8C74-FD78DF71AA22}"/>
    <hyperlink ref="B1338" r:id="rId803" xr:uid="{2A075087-A29D-B042-B078-7734A8CD2541}"/>
    <hyperlink ref="B1339" r:id="rId804" xr:uid="{92DAF4D8-FD00-2546-A979-58F0064A9328}"/>
    <hyperlink ref="B1340" r:id="rId805" xr:uid="{A5033B16-6C67-4C43-B751-88FB6D1007B4}"/>
    <hyperlink ref="B1341" r:id="rId806" xr:uid="{A6D441D7-2509-FE4E-99E1-4D0CEAE399A8}"/>
    <hyperlink ref="B1342" r:id="rId807" xr:uid="{03089755-D16F-164F-912C-280AD72BA6C8}"/>
    <hyperlink ref="B1343" r:id="rId808" xr:uid="{0D9A908B-1374-DC4C-9A8D-7DA08B3D34A1}"/>
    <hyperlink ref="B1344" r:id="rId809" xr:uid="{3C0995E0-EA46-0047-9C4D-82F011FD6C3B}"/>
    <hyperlink ref="N1344" r:id="rId810" xr:uid="{F7D5A127-C7E8-C842-8CEC-DFA8D46FB336}"/>
    <hyperlink ref="B1345" r:id="rId811" xr:uid="{52113A49-389D-9941-BCEF-1B458F4B3D35}"/>
    <hyperlink ref="N1345" r:id="rId812" xr:uid="{31AD99F7-52FB-4149-A045-04C7112E62F6}"/>
    <hyperlink ref="B1346" r:id="rId813" xr:uid="{30D39B27-76E6-6D4A-8F57-7FD22BFFE529}"/>
    <hyperlink ref="N1346" r:id="rId814" xr:uid="{F3C8BCE9-7940-4747-BD95-DED9AC72D37B}"/>
    <hyperlink ref="B1347" r:id="rId815" xr:uid="{172CE8C5-58A3-5E47-807B-4DA50DA1054C}"/>
    <hyperlink ref="B1348" r:id="rId816" xr:uid="{5446848A-6BFA-8B42-B8AB-EF19CD8F4533}"/>
    <hyperlink ref="B1349" r:id="rId817" xr:uid="{F30E8A9E-50CF-A441-9600-C14AC1413BD7}"/>
    <hyperlink ref="N1349" r:id="rId818" xr:uid="{720F2861-6513-EB48-AA8E-DB49E5308B06}"/>
    <hyperlink ref="T1349" r:id="rId819" xr:uid="{5E811B1F-1B9D-504B-9351-BB496D713FB3}"/>
    <hyperlink ref="B1350" r:id="rId820" xr:uid="{DE068272-F71C-5145-B158-31992F51092E}"/>
    <hyperlink ref="B1351" r:id="rId821" xr:uid="{EB106095-97E2-674E-9C0D-4FD914B3549C}"/>
    <hyperlink ref="B1352" r:id="rId822" xr:uid="{2EFA5540-B037-A048-A8B6-34255E001C19}"/>
    <hyperlink ref="B1353" r:id="rId823" xr:uid="{8F065F51-98D5-2B48-BE9B-A49547D4A5CA}"/>
    <hyperlink ref="B1354" r:id="rId824" xr:uid="{0B635A62-F38D-2349-929F-8B99A5BA7C45}"/>
    <hyperlink ref="B1355" r:id="rId825" xr:uid="{B00C86E0-D21C-FB41-8ED6-6705DAAD8169}"/>
    <hyperlink ref="N1355" r:id="rId826" xr:uid="{E2F3EC55-5E06-D048-A273-372ADD11E4A0}"/>
    <hyperlink ref="B1356" r:id="rId827" xr:uid="{301B91DF-EC73-BB44-9E91-40EAAD9A1D2A}"/>
    <hyperlink ref="N1356" r:id="rId828" xr:uid="{E387D868-2AFB-4849-8130-88A1074EF853}"/>
    <hyperlink ref="B1357" r:id="rId829" xr:uid="{702E6684-F04B-6E41-9B0F-6BBAEA0DE2AF}"/>
    <hyperlink ref="B1358" r:id="rId830" xr:uid="{EC63BAF4-6D10-3B41-B606-64699BF2D53A}"/>
    <hyperlink ref="N1358" r:id="rId831" xr:uid="{8C2B026C-34FE-AA42-AD7E-1DEA2C1527A6}"/>
    <hyperlink ref="T1358" r:id="rId832" xr:uid="{38417B9A-9C58-5040-A96E-B5BF4B43DCD5}"/>
    <hyperlink ref="B1359" r:id="rId833" xr:uid="{4E89873C-9D73-B74E-B8C7-B23B445F99C7}"/>
    <hyperlink ref="B1360" r:id="rId834" xr:uid="{86582609-473B-7A45-8954-98CCAA8FEE33}"/>
    <hyperlink ref="B1361" r:id="rId835" xr:uid="{EC735234-2A61-5445-8B8C-8FB13FFE5F29}"/>
    <hyperlink ref="N1361" r:id="rId836" xr:uid="{9453D66C-F086-234F-B8E6-31B1A16FB101}"/>
    <hyperlink ref="T1361" r:id="rId837" xr:uid="{5CAE08E7-C74D-D44C-8F22-DFA01E2B7D9A}"/>
    <hyperlink ref="B1362" r:id="rId838" xr:uid="{E448443B-2E0C-1444-A8FC-76E3E4C7E097}"/>
    <hyperlink ref="B1363" r:id="rId839" xr:uid="{83DF5372-FF3B-3A40-8F3F-FE741D4EE2B4}"/>
    <hyperlink ref="N1363" r:id="rId840" xr:uid="{D77B4283-5191-1E4F-86DE-E076BB8309B4}"/>
    <hyperlink ref="U1363" r:id="rId841" xr:uid="{D1842B7F-AF5A-7D47-935D-C1264A5686E3}"/>
    <hyperlink ref="B1364" r:id="rId842" xr:uid="{BED10714-3A81-3E47-AB22-DF231E88A543}"/>
    <hyperlink ref="B1365" r:id="rId843" xr:uid="{928EA4C2-2D3B-2141-A918-931623A60835}"/>
    <hyperlink ref="B1366" r:id="rId844" xr:uid="{C99B4EAE-3C07-D248-9615-1748633DD09E}"/>
    <hyperlink ref="B1367" r:id="rId845" xr:uid="{625C9B37-4D1C-DA4B-9A93-AAB5A08AE9CB}"/>
    <hyperlink ref="N1367" r:id="rId846" xr:uid="{70887F14-2B4B-3140-994A-B54C9056C5DE}"/>
    <hyperlink ref="B1368" r:id="rId847" xr:uid="{C9336637-0910-8A4C-BCF3-93C5D42F79CB}"/>
    <hyperlink ref="N1368" r:id="rId848" xr:uid="{D8D8B9F5-E73E-C54F-B3AE-DD3692B8F814}"/>
    <hyperlink ref="T1368" r:id="rId849" xr:uid="{7EDF90A6-72C0-4E4C-8A1B-42C1752A26A7}"/>
    <hyperlink ref="B1369" r:id="rId850" xr:uid="{4B16DBA7-EDBA-6D4F-B7DE-2729770FCF9D}"/>
    <hyperlink ref="N1369" r:id="rId851" xr:uid="{B6DA4047-7A32-9148-BBA2-7F2D862724BB}"/>
    <hyperlink ref="N1370" r:id="rId852" xr:uid="{6EF0172A-5F33-C947-AC54-DC93B59E9573}"/>
    <hyperlink ref="T1370" r:id="rId853" xr:uid="{E929D2B4-B20E-8343-AFA9-51C68A78C538}"/>
    <hyperlink ref="B1371" r:id="rId854" xr:uid="{BAEB7BB1-1174-9F4C-9CC3-8B452B5167F6}"/>
    <hyperlink ref="B1372" r:id="rId855" xr:uid="{62014D42-E376-BA4A-894D-F0231E93FF64}"/>
    <hyperlink ref="B1373" r:id="rId856" xr:uid="{1D40A39F-51C8-1048-AF5B-57BFA17DB15E}"/>
    <hyperlink ref="B1374" r:id="rId857" xr:uid="{E770A87B-EDB9-CA44-A874-7FBC75FE7F40}"/>
    <hyperlink ref="B1375" r:id="rId858" xr:uid="{E480F4FB-B7B8-E14E-8E69-0B0A3A4D8F00}"/>
    <hyperlink ref="N1375" r:id="rId859" xr:uid="{D9A23A90-3B41-3741-B2EB-423DF3057810}"/>
    <hyperlink ref="T1375" r:id="rId860" xr:uid="{651A2C45-BECC-AA44-82CC-8BFA06DCDF5A}"/>
    <hyperlink ref="B1376" r:id="rId861" xr:uid="{EB52AAEC-B297-E949-BDD5-ECC0C8FD9F51}"/>
    <hyperlink ref="B1377" r:id="rId862" xr:uid="{5E9DD00A-FD8F-AC4E-8049-0DE4327FB0AA}"/>
    <hyperlink ref="B1378" r:id="rId863" xr:uid="{2656788C-B53E-7745-BF0C-BDD9DE9FDE65}"/>
    <hyperlink ref="B1379" r:id="rId864" xr:uid="{B62D7F21-4240-0F42-BE56-686AEAC8F0A5}"/>
    <hyperlink ref="B1380" r:id="rId865" xr:uid="{89D7752F-E2C2-344C-ADEC-ED1C58CF1F90}"/>
    <hyperlink ref="B1381" r:id="rId866" xr:uid="{3C6EC290-81A9-0F4A-B1F2-0A48149DBC42}"/>
    <hyperlink ref="N1381" r:id="rId867" xr:uid="{04A8D8AE-B442-F543-B0A8-6F218E84FC4F}"/>
    <hyperlink ref="B1382" r:id="rId868" xr:uid="{951D9DBA-3689-C140-B477-F7FE9F05292D}"/>
    <hyperlink ref="B1383" r:id="rId869" xr:uid="{5D06F084-C9AB-B84C-9DF7-EEC5DA9261E0}"/>
    <hyperlink ref="B1384" r:id="rId870" xr:uid="{C8FC281B-66E8-4444-B040-21F3A711658F}"/>
    <hyperlink ref="B1385" r:id="rId871" xr:uid="{1D8BEC54-1C98-6A4B-8DFF-3059E7A18CD2}"/>
    <hyperlink ref="B1386" r:id="rId872" xr:uid="{764AA017-A6EE-F54F-AD48-765F78E4FD2F}"/>
    <hyperlink ref="B1387" r:id="rId873" xr:uid="{51956818-07E9-A148-AB90-C095146967C1}"/>
    <hyperlink ref="B1388" r:id="rId874" xr:uid="{B7700C05-8CB9-D04F-ABE8-760DE773F48C}"/>
    <hyperlink ref="B1389" r:id="rId875" xr:uid="{6C037693-3030-C741-9606-60648C626745}"/>
    <hyperlink ref="B1390" r:id="rId876" xr:uid="{3A17015E-803B-B548-A613-9C414365DB86}"/>
    <hyperlink ref="B1391" r:id="rId877" xr:uid="{C3AE35AD-6570-B140-BA4B-86758A4B56BF}"/>
    <hyperlink ref="B1392" r:id="rId878" xr:uid="{5AED8332-5F02-0F4C-93EE-0E6CED1AB564}"/>
    <hyperlink ref="N1392" r:id="rId879" xr:uid="{8014F3CA-397D-FC44-B195-2AA2CC22A956}"/>
    <hyperlink ref="B1393" r:id="rId880" xr:uid="{F623BCE5-8681-CD45-BAB4-3296E7B44682}"/>
    <hyperlink ref="B1394" r:id="rId881" xr:uid="{8AA65339-BC68-754A-A7B7-4B914584363E}"/>
    <hyperlink ref="B1395" r:id="rId882" xr:uid="{4DB016C3-E554-5548-9B44-0243B53C6B2B}"/>
    <hyperlink ref="B1396" r:id="rId883" xr:uid="{012335F3-CD09-904B-8757-5217CE70105E}"/>
    <hyperlink ref="B1397" r:id="rId884" xr:uid="{942EFD70-43D3-5841-8856-B983B3EE241F}"/>
    <hyperlink ref="B1398" r:id="rId885" xr:uid="{C089A19F-663C-034A-81EF-BF5F7435925C}"/>
    <hyperlink ref="N1398" r:id="rId886" xr:uid="{3BD4146B-5DD0-A54C-A716-0C0729C888FC}"/>
    <hyperlink ref="T1398" r:id="rId887" xr:uid="{BD2B74E9-7FC0-C343-8ECE-BDDD63990826}"/>
    <hyperlink ref="B1399" r:id="rId888" xr:uid="{D0AB6763-19A0-744F-9AB9-0F1773D2CFD7}"/>
    <hyperlink ref="B1400" r:id="rId889" xr:uid="{10ADCBC4-9F71-0648-8F2A-0D72CD6853C9}"/>
    <hyperlink ref="B1401" r:id="rId890" xr:uid="{A63E24EE-9C43-0F4E-ACD7-38E2AB800796}"/>
    <hyperlink ref="B1402" r:id="rId891" xr:uid="{C0D655AB-402E-AE45-B0FC-3D7FA2E88B0F}"/>
    <hyperlink ref="B1403" r:id="rId892" xr:uid="{DD577B96-5CFC-B241-ADDA-EC8E796FFA3C}"/>
    <hyperlink ref="B1404" r:id="rId893" xr:uid="{270AA143-5D4D-1A43-A816-CED92E5B0BA5}"/>
    <hyperlink ref="B1405" r:id="rId894" xr:uid="{67A51D7A-7F93-634A-9A96-89FCFD9AA77B}"/>
    <hyperlink ref="B1406" r:id="rId895" xr:uid="{C4D0B08E-852B-C24F-BD92-F21DCB6BBE27}"/>
    <hyperlink ref="B1407" r:id="rId896" xr:uid="{0F3E7DA0-9F00-A845-BD6F-4029704BC15C}"/>
    <hyperlink ref="N1407" r:id="rId897" xr:uid="{C916F321-B4E5-5B40-A967-E5528550E514}"/>
    <hyperlink ref="B1408" r:id="rId898" xr:uid="{BF485567-F210-0F4D-B03B-77C47D652E91}"/>
    <hyperlink ref="B1409" r:id="rId899" xr:uid="{853EE846-C3B9-E143-BB22-441D6479F514}"/>
    <hyperlink ref="B1410" r:id="rId900" xr:uid="{6D2B4852-B186-9D43-A5D5-604FBCF5A9EA}"/>
    <hyperlink ref="N1410" r:id="rId901" xr:uid="{AE60EEC4-4D47-CE42-99AB-FA8C1E82D80D}"/>
    <hyperlink ref="B1411" r:id="rId902" xr:uid="{60E7BCC8-2D4E-7A47-859F-5DF44D2B6775}"/>
    <hyperlink ref="B1412" r:id="rId903" xr:uid="{A89C3511-CE00-F545-9FE8-0E97E963ECA7}"/>
    <hyperlink ref="N1412" r:id="rId904" xr:uid="{6C47320C-9D52-7E4A-A74B-5CE3F975617A}"/>
    <hyperlink ref="T1412" r:id="rId905" xr:uid="{AF8E8DCE-7B4E-C043-8D63-C3DBA5A96996}"/>
    <hyperlink ref="B1413" r:id="rId906" xr:uid="{EB3BF15F-63A6-1C4C-97C9-05C54620C5C7}"/>
    <hyperlink ref="B1414" r:id="rId907" xr:uid="{97A3866C-DE6D-D949-B14E-8F5795EBE806}"/>
    <hyperlink ref="N1414" r:id="rId908" xr:uid="{1941BCC5-B06B-EB40-A29F-A4AEAE548BAF}"/>
    <hyperlink ref="T1414" r:id="rId909" xr:uid="{A59BD667-9423-9548-A6A3-0C6F5E303F42}"/>
    <hyperlink ref="B1415" r:id="rId910" xr:uid="{6C467F6F-9822-5046-B7D9-D9B3B0744DDF}"/>
    <hyperlink ref="N1415" r:id="rId911" xr:uid="{164941B1-81AC-C548-BEA1-FA3156D0F08A}"/>
    <hyperlink ref="T1415" r:id="rId912" xr:uid="{93E5C0F6-6449-D549-8844-75A105C89215}"/>
    <hyperlink ref="B1416" r:id="rId913" xr:uid="{4D9A5BA6-1D6A-794F-BFAA-5D922A2D2D61}"/>
    <hyperlink ref="B1417" r:id="rId914" xr:uid="{329C8218-7701-C24E-ABB8-2A58D46BD0F6}"/>
    <hyperlink ref="B1418" r:id="rId915" xr:uid="{85E0FD8E-C8E2-F249-86E0-567260EC5F8E}"/>
    <hyperlink ref="B1419" r:id="rId916" xr:uid="{AABF090D-44AF-7149-AB31-552352974438}"/>
    <hyperlink ref="B1420" r:id="rId917" xr:uid="{BBF542C2-5D9D-8942-8123-6BC4E7578981}"/>
    <hyperlink ref="N1421" r:id="rId918" xr:uid="{13A81156-1F71-A040-B842-0AD14D7B803F}"/>
    <hyperlink ref="T1421" r:id="rId919" xr:uid="{35C272A7-19FA-3B49-9548-08482720B0DF}"/>
    <hyperlink ref="B1422" r:id="rId920" xr:uid="{B2A07183-E0E4-274D-AE5A-2E3729667785}"/>
    <hyperlink ref="B1423" r:id="rId921" xr:uid="{04347CA6-6C27-3F49-8F68-8CDCB0B18683}"/>
    <hyperlink ref="B1424" r:id="rId922" xr:uid="{3370544C-0AAF-2148-9B8B-E6622ED6A174}"/>
    <hyperlink ref="B1425" r:id="rId923" xr:uid="{6DEC6679-E14A-074A-9ECD-0ACAC32C2F9E}"/>
    <hyperlink ref="B1426" r:id="rId924" xr:uid="{BEA0C1EA-F506-FA41-BEE7-29932CB886C4}"/>
    <hyperlink ref="B1427" r:id="rId925" xr:uid="{290C7C77-54AB-304B-95C1-AB1A56500CEA}"/>
    <hyperlink ref="N1427" r:id="rId926" xr:uid="{0B9FF078-7878-AE4F-886B-6BCD0536E5CE}"/>
    <hyperlink ref="B1428" r:id="rId927" xr:uid="{40923CE7-9318-1A46-96B2-09A83D6655AB}"/>
    <hyperlink ref="B1429" r:id="rId928" xr:uid="{5E34EE87-71F7-224E-8972-A3488ABB9445}"/>
    <hyperlink ref="B1430" r:id="rId929" xr:uid="{E463EC21-856C-2446-A9EA-3408E71163C5}"/>
    <hyperlink ref="B1431" r:id="rId930" xr:uid="{898BDB08-5F0C-274E-9E70-1FC0D9A68E80}"/>
    <hyperlink ref="B1432" r:id="rId931" xr:uid="{56979B9D-E6E9-1044-A6F2-5A2E48E05F2D}"/>
    <hyperlink ref="B1433" r:id="rId932" xr:uid="{1ABD6D16-21EB-374E-991A-DEBCF835C2AC}"/>
    <hyperlink ref="B1434" r:id="rId933" xr:uid="{F6A13094-F8CC-E748-A72D-C651F0E9CA76}"/>
    <hyperlink ref="B1435" r:id="rId934" xr:uid="{D68B29F4-4FBD-5E44-BC60-8580F02B92CA}"/>
    <hyperlink ref="B1436" r:id="rId935" xr:uid="{804A5760-BE34-7F4B-8095-F530E6503388}"/>
    <hyperlink ref="B1437" r:id="rId936" xr:uid="{FE7CAA64-1B95-7A47-9B0E-449D070BB945}"/>
    <hyperlink ref="B1438" r:id="rId937" xr:uid="{16D2FBF3-C7C7-B44B-A1E2-9666ED75743C}"/>
    <hyperlink ref="B1439" r:id="rId938" xr:uid="{6E823E43-EE4A-6842-8108-66C0A48236A3}"/>
    <hyperlink ref="B1440" r:id="rId939" xr:uid="{24A9FA8C-79EA-D54A-8D51-64DF5CD1AEE9}"/>
    <hyperlink ref="B1441" r:id="rId940" xr:uid="{AC90D5C2-58CC-E24D-9934-7043A824E89E}"/>
    <hyperlink ref="B1442" r:id="rId941" xr:uid="{A4D50842-65BA-864E-8615-42F761334A38}"/>
    <hyperlink ref="B1443" r:id="rId942" xr:uid="{E4B94EC2-EE0E-8248-8218-218E22703C94}"/>
    <hyperlink ref="B1444" r:id="rId943" xr:uid="{C5ABC8EB-B647-1743-A56B-EE3E501589A4}"/>
    <hyperlink ref="N1444" r:id="rId944" xr:uid="{D8A4B28E-AB2C-724E-A5F0-8B371C0B6313}"/>
    <hyperlink ref="B1445" r:id="rId945" xr:uid="{DA2CF17A-D2BB-F94B-BA35-F9B9BEC8F96F}"/>
    <hyperlink ref="B1446" r:id="rId946" xr:uid="{BD23A3C6-C2BA-8D49-83E7-071EC4017C03}"/>
    <hyperlink ref="B1447" r:id="rId947" xr:uid="{E1AE396F-CA4F-A343-93E6-F81D69F0F0C0}"/>
    <hyperlink ref="B1448" r:id="rId948" xr:uid="{499E62A2-5C3C-A24F-A22E-0E5DAA1E55C1}"/>
    <hyperlink ref="B1449" r:id="rId949" xr:uid="{03FA7489-ADD3-8B4C-9066-6D3D4CEE2955}"/>
    <hyperlink ref="B1450" r:id="rId950" xr:uid="{C797B4F7-85BA-FC4F-BE92-0210B182BDD9}"/>
    <hyperlink ref="B1451" r:id="rId951" xr:uid="{B73D3897-8C59-2C47-A552-3C7D6B9FE4AB}"/>
    <hyperlink ref="B1452" r:id="rId952" xr:uid="{DEB5514B-6DDD-0041-AC67-1BA06B0F6D25}"/>
    <hyperlink ref="B1453" r:id="rId953" xr:uid="{F9ABC304-C6FD-324B-BD35-C3E15F0A80D7}"/>
    <hyperlink ref="B1454" r:id="rId954" xr:uid="{4FBB28C5-0B75-0244-AFB6-D22E1DBC88AB}"/>
    <hyperlink ref="B1455" r:id="rId955" xr:uid="{C949FC24-A68B-E24E-91A8-5E59B97279F9}"/>
    <hyperlink ref="B1456" r:id="rId956" xr:uid="{06D17901-B3A8-F54F-AA9E-50FB50EE72C5}"/>
    <hyperlink ref="B1457" r:id="rId957" xr:uid="{8E413088-B764-F240-8BD6-A1F52BEBE7CE}"/>
    <hyperlink ref="B1458" r:id="rId958" xr:uid="{52733F3C-E561-E54D-88A7-C6C38CC8A9B1}"/>
    <hyperlink ref="N1458" r:id="rId959" xr:uid="{7377598B-4DBB-FE46-8E64-A9AD60D2C90A}"/>
    <hyperlink ref="B1459" r:id="rId960" xr:uid="{710A8E24-A605-404A-AC85-2E123554BB65}"/>
    <hyperlink ref="B1460" r:id="rId961" xr:uid="{1193DAD4-EADC-E140-AA5E-7D7332945BB9}"/>
    <hyperlink ref="B1461" r:id="rId962" xr:uid="{AC449733-AFE2-3C45-83AB-66F14E9A1598}"/>
    <hyperlink ref="B1462" r:id="rId963" xr:uid="{38C147B5-35D4-284D-96DE-9918EC76259F}"/>
    <hyperlink ref="B1463" r:id="rId964" xr:uid="{A56B66ED-21B3-4346-908B-07C1E4674441}"/>
    <hyperlink ref="B1464" r:id="rId965" xr:uid="{5BBFFE4C-A085-C549-A316-4683F83DBBFD}"/>
    <hyperlink ref="B1465" r:id="rId966" xr:uid="{1FA70C95-BFDB-CE49-8E88-BECDD59929CC}"/>
    <hyperlink ref="B1466" r:id="rId967" xr:uid="{E6FC7025-E513-044E-A720-37AAEF0665EC}"/>
    <hyperlink ref="N1504" r:id="rId968" xr:uid="{6CFC434F-07CF-0B47-84F1-624906538995}"/>
    <hyperlink ref="T1504" r:id="rId969" xr:uid="{43560934-69A7-C54E-B5FF-73AAF77E5CE9}"/>
    <hyperlink ref="A1514" r:id="rId970" xr:uid="{E8BAB2E4-83AF-B749-9A52-F2D90D5FFED0}"/>
    <hyperlink ref="B1556" r:id="rId971" xr:uid="{AA3F2263-D68C-FB4E-9104-33934E97B5B2}"/>
    <hyperlink ref="N1556" r:id="rId972" xr:uid="{B33868E4-DE51-774C-8D40-96018CEFDB32}"/>
    <hyperlink ref="T1556" r:id="rId973" xr:uid="{66CA8809-94D6-5742-BA5F-3C4343EFB186}"/>
    <hyperlink ref="N1557" r:id="rId974" xr:uid="{BBB51359-8CBD-B845-A1C9-AB6270B05E0C}"/>
    <hyperlink ref="T1557" r:id="rId975" xr:uid="{1235DDFD-4F35-3140-B936-8D5CD7EF90DC}"/>
    <hyperlink ref="N1570" r:id="rId976" xr:uid="{2896EB95-E692-3F40-86A3-298424395282}"/>
    <hyperlink ref="T1570" r:id="rId977" xr:uid="{293F5DE9-8007-5141-923F-22A3000F9A43}"/>
    <hyperlink ref="N1713" r:id="rId978" xr:uid="{79CDFFE4-B2DE-344D-BD4A-27612AF61E2E}"/>
    <hyperlink ref="T1713" r:id="rId979" xr:uid="{684FC3C3-C519-B544-ACA4-598DCF981FFA}"/>
    <hyperlink ref="A1793" r:id="rId980" xr:uid="{C4F4E5B7-2413-F846-ADED-D1FA63B85B73}"/>
    <hyperlink ref="N1802" r:id="rId981" xr:uid="{778E20E9-2F0F-EB4D-B949-882C6CE17176}"/>
    <hyperlink ref="N1810" r:id="rId982" xr:uid="{63826E6A-4042-F54B-84F8-E446BA521CD3}"/>
    <hyperlink ref="N1812" r:id="rId983" xr:uid="{8143C963-5853-3742-8D68-21C6858C02BD}"/>
    <hyperlink ref="N1818" r:id="rId984" xr:uid="{23B2359C-597A-EC47-8E65-6A2DD7A71501}"/>
    <hyperlink ref="B1830" r:id="rId985" xr:uid="{9D827016-D896-9A4E-BCA4-59DF6925FBA8}"/>
    <hyperlink ref="B1831" r:id="rId986" xr:uid="{D1740519-3064-D046-B477-7532AF02EB1C}"/>
    <hyperlink ref="B1832" r:id="rId987" xr:uid="{6630A209-414F-0840-BFC8-8B53A369F5ED}"/>
    <hyperlink ref="B1833" r:id="rId988" xr:uid="{475726CC-7DFB-7743-B848-2680DE067142}"/>
    <hyperlink ref="B1834" r:id="rId989" xr:uid="{3D447049-A5CB-8448-AF79-861EBCB726EA}"/>
    <hyperlink ref="B1835" r:id="rId990" xr:uid="{2D452963-0D19-CE44-8C37-B8C89FD4B9EC}"/>
    <hyperlink ref="B1836" r:id="rId991" xr:uid="{E1FCA573-68DD-154A-BDAC-0FD461F736FF}"/>
    <hyperlink ref="B1837" r:id="rId992" xr:uid="{601467E9-5B57-6849-9B23-2A8E794A51E0}"/>
    <hyperlink ref="B1838" r:id="rId993" xr:uid="{69D13BE8-DE69-8542-8E71-3BE3A378CB55}"/>
    <hyperlink ref="B1839" r:id="rId994" xr:uid="{8BD1E98B-B0E4-1243-8C8B-6E30021307CB}"/>
    <hyperlink ref="B1840" r:id="rId995" xr:uid="{2D47487C-29AB-D244-9943-81DF8DDEF79B}"/>
    <hyperlink ref="B1841" r:id="rId996" xr:uid="{D6F17682-89B3-3149-9B69-42C73F57B4E4}"/>
    <hyperlink ref="B1842" r:id="rId997" xr:uid="{8838F63B-00BB-D642-9225-BF9615705C49}"/>
    <hyperlink ref="B1843" r:id="rId998" xr:uid="{44C22A74-5F1A-B743-A0E0-60F0B1CB7B6E}"/>
    <hyperlink ref="B1844" r:id="rId999" xr:uid="{883811B3-2EEF-604C-9868-765EF027948A}"/>
    <hyperlink ref="B1845" r:id="rId1000" xr:uid="{E9F75D3A-51E2-EF4D-BBE3-8205D38B3697}"/>
    <hyperlink ref="B1846" r:id="rId1001" xr:uid="{2DA4FD3C-A09A-6D4D-B79B-353B97953C3B}"/>
    <hyperlink ref="B1847" r:id="rId1002" xr:uid="{D74ADDCC-848D-864E-B33C-8A454D189661}"/>
    <hyperlink ref="B1848" r:id="rId1003" xr:uid="{41647C35-987E-2049-8AB9-E4202C62EDCC}"/>
    <hyperlink ref="B1849" r:id="rId1004" xr:uid="{98F6155F-81CC-3F49-AFEB-25DB4A7C3DED}"/>
    <hyperlink ref="B1850" r:id="rId1005" xr:uid="{211CD599-7EA8-5D41-8F8E-8C21D81521AA}"/>
    <hyperlink ref="A1851" r:id="rId1006" xr:uid="{448D2121-2D52-3343-A640-BF8D33E24231}"/>
    <hyperlink ref="B1851" r:id="rId1007" xr:uid="{6CDA8828-E171-AB44-B1A0-D2537A2F1D77}"/>
    <hyperlink ref="B1852" r:id="rId1008" xr:uid="{172614B5-FBB2-2241-BC4E-8097ED52710E}"/>
    <hyperlink ref="B1853" r:id="rId1009" xr:uid="{F4B79252-EF4E-FB4C-86DE-8245BC1A2AF0}"/>
    <hyperlink ref="B1854" r:id="rId1010" xr:uid="{16B894E0-9AB1-5B45-8696-A68846471704}"/>
    <hyperlink ref="A1855" r:id="rId1011" xr:uid="{2B30F352-F7CE-4C43-9AE1-B82F08F09B82}"/>
    <hyperlink ref="B1855" r:id="rId1012" xr:uid="{3B594314-ED1D-9748-8EE4-DE0D16D88217}"/>
    <hyperlink ref="B1856" r:id="rId1013" xr:uid="{0208C9A5-02A8-884E-A6C2-D6F73B14D854}"/>
    <hyperlink ref="B1857" r:id="rId1014" xr:uid="{8E706FE6-7A3F-3749-9EBD-431A45E76A4A}"/>
    <hyperlink ref="B1858" r:id="rId1015" xr:uid="{2FAC54F6-4CF6-8642-844C-67617BF108BD}"/>
    <hyperlink ref="B1859" r:id="rId1016" xr:uid="{336EE281-23E8-484C-9A38-E2B9CCD033AC}"/>
    <hyperlink ref="B1860" r:id="rId1017" xr:uid="{F659A51A-CB76-374A-B8EA-87FDFEF84CA6}"/>
    <hyperlink ref="B1861" r:id="rId1018" xr:uid="{D81EE73D-BB82-A940-96AF-3F22C1645897}"/>
    <hyperlink ref="B1862" r:id="rId1019" xr:uid="{F765128C-7518-764E-9A9D-BC1DCB394615}"/>
    <hyperlink ref="A1863" r:id="rId1020" xr:uid="{9D3AE082-A6A5-8644-96E0-6D7DAD9EFE6A}"/>
    <hyperlink ref="B1863" r:id="rId1021" xr:uid="{73A86962-7DA2-CF46-80E5-F383E5AEEB5C}"/>
    <hyperlink ref="B1864" r:id="rId1022" xr:uid="{9F47B141-690E-134A-BBB3-B1FC0A52ED31}"/>
    <hyperlink ref="B1865" r:id="rId1023" xr:uid="{CA3F4F07-A3E2-6641-831B-27B1B7DD39B6}"/>
    <hyperlink ref="B1866" r:id="rId1024" xr:uid="{F0CDA711-74AF-604B-864C-851C481C072B}"/>
    <hyperlink ref="B1867" r:id="rId1025" xr:uid="{6D563C1D-E2FE-C748-9E0D-F88E25E320A3}"/>
    <hyperlink ref="B1868" r:id="rId1026" xr:uid="{3C142081-98BC-774E-8CB9-5C498EDA911C}"/>
    <hyperlink ref="B1869" r:id="rId1027" xr:uid="{259B76C9-2E8C-5840-8FD3-B9D02501B7A9}"/>
    <hyperlink ref="B1870" r:id="rId1028" xr:uid="{FF8FF71B-DAD5-BA43-98DE-661455B36AF2}"/>
    <hyperlink ref="B1871" r:id="rId1029" xr:uid="{8F337519-4789-D54A-80B6-1423496556AF}"/>
    <hyperlink ref="B1872" r:id="rId1030" xr:uid="{3D435E6A-D035-0A48-A57A-914ACCD3508A}"/>
    <hyperlink ref="B1873" r:id="rId1031" xr:uid="{FBD1E7EF-8902-D345-B16A-B20A6A299FB7}"/>
    <hyperlink ref="B1874" r:id="rId1032" xr:uid="{B579EBED-0F0A-9444-8B46-13A11E60C135}"/>
    <hyperlink ref="B1875" r:id="rId1033" xr:uid="{96D61FE7-3310-0D48-B73A-F4C113BC12EF}"/>
    <hyperlink ref="B1876" r:id="rId1034" xr:uid="{61B6D1EB-0FFD-DA4A-AA7C-6F327DA98E10}"/>
    <hyperlink ref="B1877" r:id="rId1035" xr:uid="{D1178237-01D8-A749-8BA3-74EA135AAA51}"/>
    <hyperlink ref="B1878" r:id="rId1036" xr:uid="{E3D72A71-B90C-1A49-A94C-4B42191F9EDF}"/>
    <hyperlink ref="B1879" r:id="rId1037" xr:uid="{1F0AABAD-4BB2-4145-BE01-D986A3CB37DC}"/>
    <hyperlink ref="B1880" r:id="rId1038" xr:uid="{237974AB-0ACF-0749-B889-BBAC9272B4BA}"/>
    <hyperlink ref="B1881" r:id="rId1039" xr:uid="{C6B42BEC-838D-1C4F-B5DD-409E68B48D54}"/>
    <hyperlink ref="B1882" r:id="rId1040" xr:uid="{4B545A87-CE50-B249-8917-BE84D17DEA70}"/>
    <hyperlink ref="B1883" r:id="rId1041" xr:uid="{622BA0BD-2BB8-B047-BFD9-1263971A199B}"/>
    <hyperlink ref="B1884" r:id="rId1042" xr:uid="{58045E2B-8CFB-EC42-9561-DEC30F7E3383}"/>
    <hyperlink ref="B1885" r:id="rId1043" xr:uid="{78AD033B-5E02-3D44-98B1-3643DB24D758}"/>
    <hyperlink ref="B1886" r:id="rId1044" xr:uid="{A4CEC8DF-7FFA-EC4D-B36B-15CA1F6C70F4}"/>
    <hyperlink ref="B1887" r:id="rId1045" xr:uid="{EDE33ADC-C866-B44B-9C2C-FFBFA0CF394A}"/>
    <hyperlink ref="B1888" r:id="rId1046" xr:uid="{AC276212-5007-3540-9B61-09C8744820F0}"/>
    <hyperlink ref="B1889" r:id="rId1047" xr:uid="{4AA44C47-A1BB-724B-ADD4-960F1F9D7E50}"/>
    <hyperlink ref="B1890" r:id="rId1048" xr:uid="{18D722FA-62AC-ED44-BC59-AF93D4091B51}"/>
    <hyperlink ref="B1891" r:id="rId1049" xr:uid="{55891C8D-6C45-E84A-B27E-2684C595DB08}"/>
    <hyperlink ref="B1892" r:id="rId1050" xr:uid="{7A7A85CD-83CB-AC41-B967-ABB6475CB03D}"/>
    <hyperlink ref="B1893" r:id="rId1051" xr:uid="{A51BDEA7-8726-8B4B-9690-56409FDEBEE0}"/>
    <hyperlink ref="B1894" r:id="rId1052" xr:uid="{EDA49C50-1989-9E4D-BF53-2ABA08109593}"/>
    <hyperlink ref="B1895" r:id="rId1053" xr:uid="{5DF005AB-0689-2E4B-8C3A-C6F0E86813E5}"/>
    <hyperlink ref="B1896" r:id="rId1054" xr:uid="{8BEDBF4F-E6AB-1448-B279-27E9F083E2F5}"/>
    <hyperlink ref="B1897" r:id="rId1055" xr:uid="{673AB35B-ABCB-F041-886A-D695C3B11806}"/>
    <hyperlink ref="B1898" r:id="rId1056" xr:uid="{0B948D6B-20F7-E74C-BD6F-F79632B9DA68}"/>
    <hyperlink ref="B1899" r:id="rId1057" xr:uid="{6C54A98B-A974-A845-B8CD-CF5E597BF18D}"/>
    <hyperlink ref="B1900" r:id="rId1058" xr:uid="{872F4476-BD1C-6045-9FBF-7C033822A19C}"/>
    <hyperlink ref="B1901" r:id="rId1059" xr:uid="{28E01D49-DAC0-5241-ADEA-D6C4388A4732}"/>
    <hyperlink ref="B1902" r:id="rId1060" xr:uid="{7DD9D728-5965-864B-ADFA-1CE0F9439316}"/>
    <hyperlink ref="B1903" r:id="rId1061" xr:uid="{DD2FD7A9-A575-4F45-BD64-FDFDE3A497D4}"/>
    <hyperlink ref="N1906" r:id="rId1062" xr:uid="{E3328850-5A37-734F-9494-53BE50FF318D}"/>
    <hyperlink ref="T1906" r:id="rId1063" xr:uid="{0CD7AA49-51D4-7244-98A0-F3CF5BC836A8}"/>
    <hyperlink ref="N1907" r:id="rId1064" xr:uid="{5E1CF182-4F26-FC45-9D08-76D89DBF7178}"/>
    <hyperlink ref="N1908" r:id="rId1065" xr:uid="{AB834DF6-9C21-AB4C-B0CF-BA3B6E8E3BA9}"/>
    <hyperlink ref="T1908" r:id="rId1066" xr:uid="{46CBCB81-D082-BB43-B329-C312CA8C4CB1}"/>
    <hyperlink ref="N1909" r:id="rId1067" xr:uid="{3F283D4D-A436-7D4C-82DA-A3C2BA68BC34}"/>
    <hyperlink ref="N1910" r:id="rId1068" xr:uid="{4D513292-5DC1-FD45-B45F-25449BC50B7D}"/>
    <hyperlink ref="N1911" r:id="rId1069" xr:uid="{FC4B044D-87A3-1148-908C-CFC7E6E1B669}"/>
    <hyperlink ref="N1912" r:id="rId1070" xr:uid="{2156A2B6-5C64-BA44-A7CD-1877F4D04E2F}"/>
    <hyperlink ref="N1914" r:id="rId1071" xr:uid="{64F97464-3E78-7441-AA01-B40C606E71A6}"/>
    <hyperlink ref="N1916" r:id="rId1072" xr:uid="{46DD3C36-CBFE-7048-9FA7-5C84752BF0FD}"/>
    <hyperlink ref="T1916" r:id="rId1073" xr:uid="{C4EBE290-BC63-0B43-BD75-9982D3721896}"/>
    <hyperlink ref="N1917" r:id="rId1074" xr:uid="{B5FAAFAA-646C-314B-AFA8-B99C466555ED}"/>
    <hyperlink ref="N1918" r:id="rId1075" xr:uid="{7B447937-8300-0F48-A8CB-C13B01E9A34C}"/>
    <hyperlink ref="T1918" r:id="rId1076" xr:uid="{DBCF73F3-4E96-9C43-BB7E-C126835CDEB5}"/>
    <hyperlink ref="N1919" r:id="rId1077" xr:uid="{A73FC4E7-53B6-AC40-94A8-2A464CA69943}"/>
    <hyperlink ref="T1919" r:id="rId1078" xr:uid="{6DA2D0E2-84A4-ED45-BCD5-42D8CBCFDD1A}"/>
    <hyperlink ref="N1922" r:id="rId1079" xr:uid="{2B407742-C82C-7140-8A92-F56D0AA032D3}"/>
    <hyperlink ref="N1923" r:id="rId1080" xr:uid="{19221FDF-E23C-324C-9B1A-AE68652F8C63}"/>
    <hyperlink ref="N1924" r:id="rId1081" xr:uid="{6091B412-EB58-5941-8D2F-DE67C0E73BFD}"/>
    <hyperlink ref="N1925" r:id="rId1082" xr:uid="{FF161056-4624-2D40-A463-9E61F4D21316}"/>
    <hyperlink ref="N1944" r:id="rId1083" xr:uid="{8EE730C2-0E9E-F945-9959-B3C48E6692FB}"/>
    <hyperlink ref="N1966" r:id="rId1084" xr:uid="{15A7E3E7-3A24-2344-9F3A-E5099A29DA5A}"/>
    <hyperlink ref="N1981" r:id="rId1085" xr:uid="{DE376946-E806-0547-B8EB-7CA1FBBCEFF7}"/>
    <hyperlink ref="T1981" r:id="rId1086" xr:uid="{FF81EFBC-39BD-4042-960A-EA672E5695C9}"/>
    <hyperlink ref="N1982" r:id="rId1087" xr:uid="{808B3B84-AA86-BE40-AD41-D681F14527C6}"/>
    <hyperlink ref="N1984" r:id="rId1088" xr:uid="{A2926CE7-5079-C44B-943F-4B95C6DC3C82}"/>
    <hyperlink ref="T1984" r:id="rId1089" xr:uid="{4B5ED31F-8B4D-C444-89E2-0ADC0AE6BE24}"/>
    <hyperlink ref="N1985" r:id="rId1090" xr:uid="{4973DE09-0A76-2542-A5DE-69A8BCDEF15F}"/>
    <hyperlink ref="N1987" r:id="rId1091" xr:uid="{86B900F3-2E74-BC4C-B36F-92888C7D9015}"/>
    <hyperlink ref="N1989" r:id="rId1092" xr:uid="{7BEA9DD1-908A-7D41-9EE0-85666D33BAF4}"/>
    <hyperlink ref="N1990" r:id="rId1093" xr:uid="{5CF1E5B7-F64F-DB4E-A825-677E2DD7863F}"/>
    <hyperlink ref="N1991" r:id="rId1094" xr:uid="{8856D5D0-3970-E042-A9A2-DE60E72C7962}"/>
    <hyperlink ref="N1993" r:id="rId1095" xr:uid="{F066FC3D-4A12-AC40-A471-097F40B2C7C2}"/>
    <hyperlink ref="T1993" r:id="rId1096" xr:uid="{635FBFDE-6844-7546-8FBC-5DAB61FAAC44}"/>
    <hyperlink ref="N1994" r:id="rId1097" xr:uid="{58970B6A-6257-2147-B96A-D36A11B805D1}"/>
    <hyperlink ref="N1995" r:id="rId1098" xr:uid="{3961F204-2522-0444-BBEE-AF4C1BABBF7B}"/>
    <hyperlink ref="B1997" r:id="rId1099" xr:uid="{4A30179F-5F0F-8E41-AEFE-F29747ACF1E5}"/>
    <hyperlink ref="B1998" r:id="rId1100" xr:uid="{865F4CB0-CDC7-D64B-9FD5-FBD416FFF155}"/>
    <hyperlink ref="B1999" r:id="rId1101" xr:uid="{3B9AC48C-9567-444E-8D8C-45080C068194}"/>
    <hyperlink ref="B2000" r:id="rId1102" xr:uid="{C7250B00-4E4C-E147-B012-C15D55475627}"/>
    <hyperlink ref="B2001" r:id="rId1103" xr:uid="{E95D1436-B1BB-B943-B126-33B41561FCA9}"/>
    <hyperlink ref="B2002" r:id="rId1104" xr:uid="{41918DB8-A735-D94F-B224-B16D7A89FFAA}"/>
    <hyperlink ref="B2003" r:id="rId1105" xr:uid="{32CB9BFE-F49A-F244-BBE0-02336FABA73B}"/>
    <hyperlink ref="B2004" r:id="rId1106" xr:uid="{FADDF8CE-A633-6348-BF37-ECA4B337A01C}"/>
    <hyperlink ref="B2005" r:id="rId1107" xr:uid="{C2D6DB05-3618-A544-AE64-27484DEAA392}"/>
    <hyperlink ref="B2006" r:id="rId1108" xr:uid="{29C480A0-ECB5-C942-B283-E207DA505F8A}"/>
    <hyperlink ref="B2007" r:id="rId1109" xr:uid="{7448EE14-317A-4C4B-A987-89319610F8C2}"/>
    <hyperlink ref="B2008" r:id="rId1110" xr:uid="{AA59D330-9C34-A443-BDD1-89BBCADE804C}"/>
    <hyperlink ref="B2009" r:id="rId1111" xr:uid="{088402D8-B4BE-2441-B6B1-23F987C58318}"/>
    <hyperlink ref="B2010" r:id="rId1112" xr:uid="{CEEF87E6-7D1F-8944-8CDC-D52548B7C355}"/>
    <hyperlink ref="B2011" r:id="rId1113" xr:uid="{DF663835-3A39-514D-A340-1F3602C3D024}"/>
    <hyperlink ref="B2012" r:id="rId1114" xr:uid="{2C0AB95A-847A-7D44-9677-331ED23553CB}"/>
    <hyperlink ref="B2013" r:id="rId1115" xr:uid="{231D8627-F026-AA44-AC46-08409022CDB5}"/>
    <hyperlink ref="B2014" r:id="rId1116" xr:uid="{4EB50598-F36F-B344-938B-77C981238A3E}"/>
    <hyperlink ref="B2015" r:id="rId1117" xr:uid="{F8605995-4BB6-244B-B691-B63F3B8450C1}"/>
    <hyperlink ref="B2016" r:id="rId1118" xr:uid="{BA139D3F-8621-B940-BE5A-A1F3C5405E84}"/>
    <hyperlink ref="B2017" r:id="rId1119" xr:uid="{B1931A6D-9BBD-5141-8AF9-12DAB7918CE8}"/>
    <hyperlink ref="B2018" r:id="rId1120" xr:uid="{B37C9FD9-9D9E-1B43-BE03-5CA0B0A696C4}"/>
    <hyperlink ref="B2019" r:id="rId1121" xr:uid="{31E74F68-550F-444D-8AD5-FB86CDD46499}"/>
    <hyperlink ref="B2020" r:id="rId1122" xr:uid="{5034368F-84A8-D344-8CF6-54129F64F677}"/>
    <hyperlink ref="B2021" r:id="rId1123" xr:uid="{93B3D4F8-9C56-FC42-A271-246E82128054}"/>
    <hyperlink ref="B2022" r:id="rId1124" xr:uid="{26A6E6E0-5589-7B46-BFE1-4B11C87E143F}"/>
    <hyperlink ref="B2023" r:id="rId1125" xr:uid="{931A942A-1CDF-D949-B943-A22EEED8BF39}"/>
    <hyperlink ref="B2024" r:id="rId1126" xr:uid="{027FC13C-25B6-6547-A7B4-F63AEEACD8C2}"/>
    <hyperlink ref="B2025" r:id="rId1127" xr:uid="{31DD9402-2E53-7040-93E9-5E29BAC09FC5}"/>
    <hyperlink ref="B2026" r:id="rId1128" xr:uid="{6846224C-95B7-F344-8DF7-460CD81B557D}"/>
    <hyperlink ref="B2027" r:id="rId1129" xr:uid="{26A5F6C2-66E6-F243-A9E4-9EC3C6C6C664}"/>
    <hyperlink ref="B2028" r:id="rId1130" xr:uid="{24271DB5-FE05-C843-B556-B2B72C8E0A63}"/>
    <hyperlink ref="B2029" r:id="rId1131" xr:uid="{7478B5C5-71D0-4149-B130-380F61B76C92}"/>
    <hyperlink ref="B2030" r:id="rId1132" xr:uid="{8FE154E1-ABFB-3247-A189-019CA79218A7}"/>
    <hyperlink ref="B2031" r:id="rId1133" xr:uid="{1E2CFC3F-9913-3940-825B-A462E7123FE1}"/>
    <hyperlink ref="B2032" r:id="rId1134" xr:uid="{1D0075A9-1B69-D041-AE9A-F000D7E9EB17}"/>
    <hyperlink ref="B2033" r:id="rId1135" xr:uid="{DB3F8353-209A-8B4E-9427-526D3748C0DA}"/>
    <hyperlink ref="B2034" r:id="rId1136" xr:uid="{D89E53E6-3A9A-814B-B944-8E1C93FB5C58}"/>
    <hyperlink ref="B2035" r:id="rId1137" xr:uid="{5E1E766C-D73A-9348-9B04-181D2026CBEB}"/>
    <hyperlink ref="B2036" r:id="rId1138" xr:uid="{40905B14-F8A1-1040-80BC-1ADBF31C52C0}"/>
    <hyperlink ref="B2037" r:id="rId1139" xr:uid="{708D73ED-B724-9242-8F61-7D8D80C79BC1}"/>
    <hyperlink ref="B2038" r:id="rId1140" xr:uid="{38428241-1B05-FE40-B863-E00DF09B24D0}"/>
    <hyperlink ref="B2039" r:id="rId1141" xr:uid="{020B5F9A-16C5-5F4F-9F82-99E935BED898}"/>
    <hyperlink ref="B2040" r:id="rId1142" xr:uid="{CD1D294E-F7AA-B847-86D0-4E113D6B9069}"/>
    <hyperlink ref="B2041" r:id="rId1143" xr:uid="{753F3289-B390-724F-9D5A-F96686BB9281}"/>
    <hyperlink ref="B2042" r:id="rId1144" xr:uid="{BB121C5C-04B2-5D44-8654-42F46ABCF9EF}"/>
    <hyperlink ref="B2043" r:id="rId1145" xr:uid="{6343F46E-5EBB-6846-B16A-FB0B2CC2D22D}"/>
    <hyperlink ref="B2044" r:id="rId1146" xr:uid="{F73F248F-BCD4-694A-BBD9-B2137BFE844F}"/>
    <hyperlink ref="B2045" r:id="rId1147" xr:uid="{6F654E86-997F-C84A-AF7D-48E66DD79E55}"/>
    <hyperlink ref="B2046" r:id="rId1148" xr:uid="{4AEB43C4-C123-7144-8BC3-2A0C4E856DD6}"/>
    <hyperlink ref="B2047" r:id="rId1149" xr:uid="{BE801483-659F-A54C-85C5-65CC02FA33A3}"/>
    <hyperlink ref="B2048" r:id="rId1150" xr:uid="{0BA542EA-2126-6C41-A631-1B0B095888EA}"/>
    <hyperlink ref="B2049" r:id="rId1151" xr:uid="{1590C734-0F65-CF4B-BFFC-1E63DE3B8AF0}"/>
    <hyperlink ref="B2050" r:id="rId1152" xr:uid="{131CC52C-C0FB-AB4E-B4E1-90005A699732}"/>
    <hyperlink ref="B2056" r:id="rId1153" xr:uid="{8F37BCF4-9A20-0C4E-9CEA-89924E14C870}"/>
    <hyperlink ref="B2057" r:id="rId1154" xr:uid="{C33A3662-5870-AE4B-8435-28A6DADA03DF}"/>
    <hyperlink ref="B2058" r:id="rId1155" xr:uid="{2BF55CB1-82C7-C84E-B502-A6CEFA8BAAA9}"/>
    <hyperlink ref="N2061" r:id="rId1156" xr:uid="{7677315C-4960-C44C-9FF7-62D5F475BE62}"/>
    <hyperlink ref="N2063" r:id="rId1157" xr:uid="{6ED66C3B-2BC9-7643-A120-538B20043201}"/>
    <hyperlink ref="T2063" r:id="rId1158" xr:uid="{0AA0CD56-C8DB-3046-95F4-646C7E080BEE}"/>
    <hyperlink ref="N2064" r:id="rId1159" xr:uid="{648F3C71-B142-AE47-91CC-78815DD1D141}"/>
    <hyperlink ref="T2064" r:id="rId1160" xr:uid="{FC8C4053-F0F6-EE4D-8E30-8F2D7E374100}"/>
    <hyperlink ref="B2065" r:id="rId1161" xr:uid="{3F71E032-B7CB-BB4D-BC33-C499DD29253D}"/>
    <hyperlink ref="B2066" r:id="rId1162" xr:uid="{74FD46F3-9F6F-1243-9C83-BE7530D19D2C}"/>
    <hyperlink ref="B2067" r:id="rId1163" xr:uid="{3A9D110B-0A55-3345-8880-E23176244B09}"/>
    <hyperlink ref="B2068" r:id="rId1164" xr:uid="{1B3F5EC7-94BA-C841-9E48-6136076A8CA0}"/>
    <hyperlink ref="B2069" r:id="rId1165" xr:uid="{66AB82F2-2220-584A-834E-64F6DE6F4E49}"/>
    <hyperlink ref="B2070" r:id="rId1166" xr:uid="{3D4DB58E-0141-734C-9F8F-E5BCC44C9299}"/>
    <hyperlink ref="B2071" r:id="rId1167" xr:uid="{82892897-4069-C24B-8758-5B2561910BCC}"/>
    <hyperlink ref="B2072" r:id="rId1168" xr:uid="{0FB76E6B-A76C-4E49-9928-7B4BB63D6D80}"/>
    <hyperlink ref="B2073" r:id="rId1169" xr:uid="{D2F37872-47FD-1344-A064-9E428269A284}"/>
    <hyperlink ref="B2074" r:id="rId1170" xr:uid="{FB0154EA-6DFE-DC42-965C-563880DC63C3}"/>
    <hyperlink ref="B2075" r:id="rId1171" xr:uid="{FD8A113D-0C41-7D4A-AA1F-904D27921406}"/>
    <hyperlink ref="B2076" r:id="rId1172" xr:uid="{229002A6-D7DF-9E41-A310-B5A986E6679F}"/>
    <hyperlink ref="B2077" r:id="rId1173" xr:uid="{67433D6A-61CF-5146-8DA3-EFAF8C61D166}"/>
    <hyperlink ref="B2078" r:id="rId1174" xr:uid="{77AD99AA-79A5-BA4A-9A59-618E3EAEE527}"/>
    <hyperlink ref="B2079" r:id="rId1175" xr:uid="{B49D7A1D-211A-AF46-937F-58BC0E2198D4}"/>
    <hyperlink ref="B2080" r:id="rId1176" xr:uid="{E9952428-F1C8-AC40-8C0A-7AF9796D9812}"/>
    <hyperlink ref="B2081" r:id="rId1177" xr:uid="{F68D0B60-95BA-284F-86D5-EFA957DFB43C}"/>
    <hyperlink ref="B2082" r:id="rId1178" xr:uid="{9F6020CE-3436-0348-8899-D07E831D6590}"/>
    <hyperlink ref="B2083" r:id="rId1179" xr:uid="{82DA607C-DD4B-6647-B8F9-3DFCE3C7502C}"/>
    <hyperlink ref="B2084" r:id="rId1180" xr:uid="{8B15E66E-87FC-504F-B06A-64F3EEA2AEDD}"/>
    <hyperlink ref="B2085" r:id="rId1181" xr:uid="{AF3EC086-570A-2440-BBB7-2873585E90DA}"/>
    <hyperlink ref="B2086" r:id="rId1182" xr:uid="{6888E158-56A9-DF47-A4E7-275892857F4B}"/>
    <hyperlink ref="B2087" r:id="rId1183" xr:uid="{604050AD-DAEF-2E43-ACD0-9E949FA9F268}"/>
    <hyperlink ref="B2088" r:id="rId1184" xr:uid="{EA6CBC04-8A62-D848-A8F2-C9897DAAB0EB}"/>
    <hyperlink ref="N2088" r:id="rId1185" xr:uid="{9B47D5A9-03DA-C843-8F7C-E73BC4EA89A7}"/>
    <hyperlink ref="B2089" r:id="rId1186" xr:uid="{8CAA1B5F-D81F-E646-B44F-F868E5C1D565}"/>
    <hyperlink ref="B2090" r:id="rId1187" xr:uid="{B018B8B1-BFC3-6744-9F4A-C5AA55F8051E}"/>
    <hyperlink ref="B2091" r:id="rId1188" xr:uid="{FDE8B321-6FB6-9246-8DBA-7E6A7AA61ACB}"/>
    <hyperlink ref="N2091" r:id="rId1189" xr:uid="{5B15233B-EFB7-AF49-8BBE-FA92836E9754}"/>
    <hyperlink ref="N2092" r:id="rId1190" xr:uid="{1DC39C54-8901-1846-AB25-04EDB8946290}"/>
    <hyperlink ref="B2093" r:id="rId1191" xr:uid="{60716595-B5F1-0F4F-8300-A76779E028C4}"/>
    <hyperlink ref="B2094" r:id="rId1192" xr:uid="{3683E11C-4DA0-154B-A804-31DBC8271C9C}"/>
    <hyperlink ref="B2095" r:id="rId1193" xr:uid="{504BC0D7-4032-FA4C-8FE6-502CC070C507}"/>
    <hyperlink ref="B2096" r:id="rId1194" xr:uid="{59E0A9A0-1EE1-5B42-B384-0E755DA68ACC}"/>
    <hyperlink ref="B2097" r:id="rId1195" xr:uid="{FCA437F2-2AF3-B342-89B0-D62CE25AA306}"/>
    <hyperlink ref="B2098" r:id="rId1196" xr:uid="{62FF194A-F29D-AD4E-92C4-3124FE833A20}"/>
    <hyperlink ref="B2099" r:id="rId1197" xr:uid="{2CD5AFB3-5177-6A44-89B5-29EF467584D1}"/>
    <hyperlink ref="B2100" r:id="rId1198" xr:uid="{0530940F-DD64-9441-9545-3BCCA16691E7}"/>
    <hyperlink ref="B2101" r:id="rId1199" xr:uid="{50E6E85A-1416-2B41-BD10-6CD549348D63}"/>
    <hyperlink ref="B2102" r:id="rId1200" xr:uid="{B01C9354-E751-E140-99C2-E9B8BD19AF53}"/>
    <hyperlink ref="B2103" r:id="rId1201" xr:uid="{72B0C6E5-193E-6145-B50D-3A1D85E7FBF0}"/>
    <hyperlink ref="B2104" r:id="rId1202" xr:uid="{EFDA560B-89CC-E749-A95C-CC33439669D9}"/>
    <hyperlink ref="B2105" r:id="rId1203" xr:uid="{AD334711-D19A-9140-BA51-35734BD5072A}"/>
    <hyperlink ref="B2106" r:id="rId1204" xr:uid="{EF3BEA21-905B-A940-9489-BC000FDE8137}"/>
    <hyperlink ref="B2107" r:id="rId1205" xr:uid="{B9EA749F-CB97-6C4D-837B-30AF2D798040}"/>
    <hyperlink ref="B2108" r:id="rId1206" xr:uid="{348A8D73-1F5E-0E4D-B6FB-56CB220EAE22}"/>
    <hyperlink ref="B2109" r:id="rId1207" xr:uid="{ACAA1E88-B028-804E-BC53-21ECCCD13C0A}"/>
    <hyperlink ref="B2110" r:id="rId1208" xr:uid="{F5039E1D-58E1-C348-A3EF-D9FD2B0CF66C}"/>
    <hyperlink ref="B2111" r:id="rId1209" xr:uid="{2E2B1C12-8FE0-4A49-8D9F-BDA5C9C2D600}"/>
    <hyperlink ref="B2112" r:id="rId1210" xr:uid="{448A3F3D-3E21-6947-8C74-8BFAE23707AE}"/>
    <hyperlink ref="B2113" r:id="rId1211" xr:uid="{80A3AF4B-B5F0-5544-B433-CAA26DB26545}"/>
    <hyperlink ref="B2114" r:id="rId1212" xr:uid="{5AE58E8B-040F-F943-BC92-741A4DD220C8}"/>
    <hyperlink ref="B2115" r:id="rId1213" xr:uid="{05E5F6A0-2A3E-4B4C-84C3-C174E6DF5A64}"/>
    <hyperlink ref="B2116" r:id="rId1214" xr:uid="{5CCF1258-F906-EA4E-8CE4-651E555B9F91}"/>
    <hyperlink ref="B2117" r:id="rId1215" xr:uid="{CB6C2C3A-E44E-8B42-BBEB-20386790837D}"/>
    <hyperlink ref="B2118" r:id="rId1216" xr:uid="{AFE64F5A-6B5A-8C47-988C-10D379C2B565}"/>
    <hyperlink ref="B2119" r:id="rId1217" xr:uid="{E4526AE9-41A0-AD4C-B9F4-D61EBB6D033E}"/>
    <hyperlink ref="B2120" r:id="rId1218" xr:uid="{31609339-CA55-364C-8DC1-D9EA648AAB4E}"/>
    <hyperlink ref="B2121" r:id="rId1219" xr:uid="{64BAD690-B73A-3042-A653-A236EE60A37B}"/>
    <hyperlink ref="B2122" r:id="rId1220" xr:uid="{F79810AB-DD9C-1D49-80DE-9B0391818FED}"/>
    <hyperlink ref="B2123" r:id="rId1221" xr:uid="{CF366520-FB9A-934A-A85E-27C98526C695}"/>
    <hyperlink ref="B2124" r:id="rId1222" xr:uid="{61E5DB2B-212F-164A-8CF2-618DFDA1AC8D}"/>
    <hyperlink ref="B2125" r:id="rId1223" xr:uid="{17583E4A-B5C7-A041-8600-B9C48693622E}"/>
    <hyperlink ref="B2126" r:id="rId1224" xr:uid="{21551572-E199-2649-89D1-089D73226C3E}"/>
    <hyperlink ref="B2127" r:id="rId1225" xr:uid="{9DEBE23D-BC8C-0B4B-8ECB-DC66D934E6BC}"/>
    <hyperlink ref="B2128" r:id="rId1226" xr:uid="{8E7B2C0E-E2D7-CB4C-A880-50A40AB249FA}"/>
    <hyperlink ref="B2129" r:id="rId1227" xr:uid="{4AE34159-B3E9-064E-B5D0-AEA037A2551A}"/>
    <hyperlink ref="B2130" r:id="rId1228" xr:uid="{7C950CF9-F982-524A-B33B-AB40ECB08468}"/>
    <hyperlink ref="B2131" r:id="rId1229" xr:uid="{A15EB9E1-60EC-A344-90C9-0CBF448E8F64}"/>
    <hyperlink ref="B2132" r:id="rId1230" xr:uid="{B7B5500E-5577-8F4C-8BC8-EE3C7053C7A0}"/>
    <hyperlink ref="B2133" r:id="rId1231" xr:uid="{98CBCBB3-47E2-864B-8552-58FF944F0B0F}"/>
    <hyperlink ref="B2134" r:id="rId1232" xr:uid="{4FBB43CD-9F4F-D340-A227-DE37300A0C39}"/>
    <hyperlink ref="B2135" r:id="rId1233" xr:uid="{1C1BCD3A-2815-B940-A4E1-45747B87AB9F}"/>
    <hyperlink ref="B2136" r:id="rId1234" xr:uid="{9012CA93-C975-2343-95EE-F5FD7197FC3B}"/>
    <hyperlink ref="B2137" r:id="rId1235" xr:uid="{9080F30B-94E0-BD43-9877-B1F43839F699}"/>
    <hyperlink ref="B2138" r:id="rId1236" xr:uid="{B6B98850-11FF-9044-A8E5-6EDBA89FD61E}"/>
    <hyperlink ref="B2139" r:id="rId1237" xr:uid="{1279DE01-CC78-F344-9CE4-8EBC39CC5E57}"/>
    <hyperlink ref="B2140" r:id="rId1238" xr:uid="{E86E0922-3720-084E-85AC-4D34FA24D421}"/>
    <hyperlink ref="B2141" r:id="rId1239" xr:uid="{6FADB78A-4A84-734A-8B4A-0B97EFEB8B13}"/>
    <hyperlink ref="B2142" r:id="rId1240" xr:uid="{B14C7061-7309-B245-9F6F-EC61D5654C9D}"/>
    <hyperlink ref="B2143" r:id="rId1241" xr:uid="{8460B3BA-9614-7A4B-A56C-F12D778DB0E7}"/>
    <hyperlink ref="B2144" r:id="rId1242" xr:uid="{A4852C14-D304-B945-B979-A5A2B7BEDD91}"/>
    <hyperlink ref="B2145" r:id="rId1243" xr:uid="{664BE57E-B62A-7743-838A-A017F048A1AF}"/>
    <hyperlink ref="B2146" r:id="rId1244" xr:uid="{B0A49D9F-C090-1A43-B57A-6C593A9537FF}"/>
    <hyperlink ref="B2147" r:id="rId1245" xr:uid="{4D2076B3-1959-AE49-9733-37E1518CBD67}"/>
    <hyperlink ref="B2148" r:id="rId1246" xr:uid="{F54006F1-4263-774B-9B5A-02BD6AF4C30B}"/>
    <hyperlink ref="B2149" r:id="rId1247" xr:uid="{061BD919-11A7-6041-B561-FD620DC86D72}"/>
    <hyperlink ref="B2150" r:id="rId1248" xr:uid="{D4FB1E8E-DD87-A249-B647-57CD04087208}"/>
    <hyperlink ref="B2151" r:id="rId1249" xr:uid="{DA2FA32F-07F7-204D-8ACB-B979B9795CDC}"/>
    <hyperlink ref="B2152" r:id="rId1250" xr:uid="{EEDB9434-0312-514D-983C-5FC99552997A}"/>
    <hyperlink ref="B2153" r:id="rId1251" xr:uid="{D88E4FD6-CAD8-C542-BD92-35DD9BEFCCB9}"/>
    <hyperlink ref="B2154" r:id="rId1252" xr:uid="{1EF6B12A-8207-5D4A-A6E2-BAAFAE887CFD}"/>
    <hyperlink ref="B2155" r:id="rId1253" xr:uid="{21C99630-02C2-B049-AC5F-21344BC3FB14}"/>
    <hyperlink ref="B2156" r:id="rId1254" xr:uid="{84B051B4-CCB9-3C4D-B909-7D868BC323E7}"/>
    <hyperlink ref="B2157" r:id="rId1255" xr:uid="{B0C0C55E-412D-6348-B91A-154A4577A4EB}"/>
    <hyperlink ref="B2158" r:id="rId1256" xr:uid="{A69CF396-CDE2-7444-9319-12D75C44889C}"/>
    <hyperlink ref="B2159" r:id="rId1257" xr:uid="{01805E7F-89C9-B34D-834C-3B0948B09686}"/>
    <hyperlink ref="B2160" r:id="rId1258" xr:uid="{37EC5A7A-E8E9-B44C-B0A6-5F6C585BB520}"/>
    <hyperlink ref="B2161" r:id="rId1259" xr:uid="{AA523964-1258-2A4F-9C24-53E17771AB3A}"/>
    <hyperlink ref="B2162" r:id="rId1260" xr:uid="{5FF6B4F7-3670-DB44-95C4-FD05D2BC4897}"/>
    <hyperlink ref="B2163" r:id="rId1261" xr:uid="{86C0B2CE-654D-7A4A-B9CB-0D4F6B37BA8E}"/>
    <hyperlink ref="B2164" r:id="rId1262" xr:uid="{8403D3EA-E827-724C-933D-34F73660B6FA}"/>
    <hyperlink ref="B2165" r:id="rId1263" xr:uid="{AF2FA783-1173-A042-BF62-228577B64BAE}"/>
    <hyperlink ref="B2166" r:id="rId1264" xr:uid="{363F3E85-D403-B644-8F39-851BDEFA10D2}"/>
    <hyperlink ref="B2167" r:id="rId1265" xr:uid="{634E4330-CF3C-AE43-94E6-A58AD7A10BAA}"/>
    <hyperlink ref="B2168" r:id="rId1266" xr:uid="{9190A6A6-10D8-3B4E-84ED-80D403CEE6B4}"/>
    <hyperlink ref="B2169" r:id="rId1267" xr:uid="{855F5F21-565F-7947-9136-3E7A3F62C087}"/>
    <hyperlink ref="B2170" r:id="rId1268" xr:uid="{0E01031E-46DA-944B-99B6-00059D41016F}"/>
    <hyperlink ref="B2171" r:id="rId1269" xr:uid="{8FC854EC-6E2B-614E-9BC0-EC26D6DA55F0}"/>
    <hyperlink ref="B2172" r:id="rId1270" xr:uid="{AFBBD4FB-856F-EF4D-9FC8-44FA259FCCF3}"/>
    <hyperlink ref="B2173" r:id="rId1271" xr:uid="{98988C69-007A-3845-B98C-C5CAA2ED7C6E}"/>
    <hyperlink ref="B2174" r:id="rId1272" xr:uid="{57535381-2C19-A347-83D5-82F7333CCA14}"/>
    <hyperlink ref="B2175" r:id="rId1273" xr:uid="{3FEDDE3C-F771-EE46-8A9A-79981E02CC22}"/>
    <hyperlink ref="B2176" r:id="rId1274" xr:uid="{9CEDB2A4-02E1-1049-8C5D-551102204097}"/>
    <hyperlink ref="B2177" r:id="rId1275" xr:uid="{3C824320-2F9E-FA4A-A185-E57F0F4C36C3}"/>
    <hyperlink ref="B2178" r:id="rId1276" xr:uid="{BC5B9D86-0306-DE48-97E3-4F2B7552780D}"/>
    <hyperlink ref="B2179" r:id="rId1277" xr:uid="{92A4DCA2-893F-934D-AF7F-64586C55FF3B}"/>
    <hyperlink ref="B2180" r:id="rId1278" xr:uid="{7F9D3050-8CC4-E249-A460-FDF8F8C7C5C5}"/>
    <hyperlink ref="B2181" r:id="rId1279" xr:uid="{A66D543D-19EE-B944-A569-5D58CE2E4AFF}"/>
    <hyperlink ref="B2182" r:id="rId1280" xr:uid="{7297D888-F819-B548-AE59-72A48526B8E7}"/>
    <hyperlink ref="B2183" r:id="rId1281" xr:uid="{DDFB4DB1-A5E5-CD46-9C4E-06C889ADA5B5}"/>
    <hyperlink ref="B2184" r:id="rId1282" xr:uid="{3EA6860B-317E-7742-9783-E2739A5D3850}"/>
    <hyperlink ref="B2185" r:id="rId1283" xr:uid="{3D391073-B451-0F4E-B259-AC6E22ED9FE5}"/>
    <hyperlink ref="B2186" r:id="rId1284" xr:uid="{5F9A11C4-A64C-7A44-92BE-8F37CDB5EAE1}"/>
    <hyperlink ref="B2187" r:id="rId1285" xr:uid="{B5FD0EA7-7996-F846-9B87-32E84B9CA4E4}"/>
    <hyperlink ref="B2188" r:id="rId1286" xr:uid="{BBB4F4B8-94CD-7F46-B178-BA8159483CDF}"/>
    <hyperlink ref="B2189" r:id="rId1287" xr:uid="{A6E6DCE2-F1EC-0843-9CE8-CEC3700E9116}"/>
    <hyperlink ref="B2190" r:id="rId1288" xr:uid="{E5B2568C-D242-3646-A91E-0FBF6C04259B}"/>
    <hyperlink ref="B2191" r:id="rId1289" xr:uid="{AC80A620-8726-404B-BEFD-B3E1BB47B267}"/>
    <hyperlink ref="B2192" r:id="rId1290" xr:uid="{A9763B09-7FCC-334B-86DB-0B7DF6E265F6}"/>
    <hyperlink ref="B2193" r:id="rId1291" xr:uid="{AA9BB0AC-3302-6345-B510-23D9F08B75D4}"/>
    <hyperlink ref="B2194" r:id="rId1292" xr:uid="{91B55415-B9C8-B24A-A5B6-09F47AD35F6E}"/>
    <hyperlink ref="B2195" r:id="rId1293" xr:uid="{7C6DE9E7-1890-E34F-8D95-E96F783157B1}"/>
    <hyperlink ref="B2196" r:id="rId1294" xr:uid="{F30E36B5-751C-E848-B6F1-60D33A05B6A3}"/>
    <hyperlink ref="B2197" r:id="rId1295" xr:uid="{CFF61DF0-3828-8043-8B45-E993536CCA88}"/>
    <hyperlink ref="B2198" r:id="rId1296" xr:uid="{DA944BB5-6D6D-314A-980B-80E63A3FFCDF}"/>
    <hyperlink ref="B2199" r:id="rId1297" xr:uid="{EEE52F25-F5D8-3D47-AEDA-6F2394E83D8E}"/>
    <hyperlink ref="B2200" r:id="rId1298" xr:uid="{E8120BA5-7F9C-AC48-96B6-9780664E9F91}"/>
    <hyperlink ref="B2201" r:id="rId1299" xr:uid="{00E8F06F-B69D-0A4F-9373-652D892251BD}"/>
    <hyperlink ref="B2202" r:id="rId1300" xr:uid="{727C7D5A-62D6-6C4B-A3EE-F92891228125}"/>
    <hyperlink ref="B2203" r:id="rId1301" xr:uid="{3E62B996-373B-1846-803B-D47057D53FAC}"/>
    <hyperlink ref="B2204" r:id="rId1302" xr:uid="{95B82651-EB5B-ED41-B2BB-E03C868E1DD2}"/>
    <hyperlink ref="B2205" r:id="rId1303" xr:uid="{975923B6-3615-BF42-B272-0FFF6614B17A}"/>
    <hyperlink ref="B2206" r:id="rId1304" xr:uid="{6D4E6E2A-1C05-A04B-A178-93B620744C13}"/>
    <hyperlink ref="B2207" r:id="rId1305" xr:uid="{080E562D-2743-524C-B20F-F132B1927EDB}"/>
    <hyperlink ref="B2208" r:id="rId1306" xr:uid="{AD6B3BD2-0509-404C-A81B-B718808DF540}"/>
    <hyperlink ref="B2209" r:id="rId1307" xr:uid="{00087A2D-6B1C-004F-9941-AC59AC06DE4F}"/>
    <hyperlink ref="B2210" r:id="rId1308" xr:uid="{E4DB5E06-D7E1-724A-8D37-44FB38D35787}"/>
    <hyperlink ref="B2211" r:id="rId1309" xr:uid="{A604F881-7007-DD4B-A54F-5F31DB6C7234}"/>
    <hyperlink ref="B2212" r:id="rId1310" xr:uid="{CD9567EF-00EE-2E46-ABB8-163C17566F81}"/>
    <hyperlink ref="B2213" r:id="rId1311" xr:uid="{AAF5D68C-223C-F34E-A9AC-4F23670CE42D}"/>
    <hyperlink ref="B2214" r:id="rId1312" xr:uid="{26B0E4FB-0B58-BA4D-BCC7-7811A079B998}"/>
    <hyperlink ref="B2215" r:id="rId1313" xr:uid="{21C68E1B-BA2C-234C-A668-6FC607D8F470}"/>
    <hyperlink ref="B2216" r:id="rId1314" xr:uid="{9BE7509F-7689-BF4E-B6C9-178AC8F11D38}"/>
    <hyperlink ref="B2217" r:id="rId1315" xr:uid="{52682201-5FFC-3B46-BB0E-2058C339ECE1}"/>
    <hyperlink ref="B2218" r:id="rId1316" xr:uid="{07EB3939-B43D-E24B-9141-37DDB806E484}"/>
    <hyperlink ref="B2219" r:id="rId1317" xr:uid="{3CCAB55E-EF0E-B541-8D6A-42796964F0F9}"/>
    <hyperlink ref="B2220" r:id="rId1318" xr:uid="{A800E8D2-9E3B-CE4E-B826-5D7C8CB70B5C}"/>
    <hyperlink ref="B2221" r:id="rId1319" xr:uid="{83E76E67-EC5A-3D45-B392-01A86DFA8367}"/>
    <hyperlink ref="B2222" r:id="rId1320" xr:uid="{02D10BD6-2403-6749-92D3-E5E7104C09D3}"/>
    <hyperlink ref="B2223" r:id="rId1321" xr:uid="{EBCF5281-65CC-BA49-AC8A-21255EBC825F}"/>
    <hyperlink ref="B2224" r:id="rId1322" xr:uid="{4B19D101-B06D-E142-BABA-2CE2F04EC8B4}"/>
    <hyperlink ref="B2225" r:id="rId1323" xr:uid="{CCBF7F78-AAEB-2B4F-989B-8E917343C57D}"/>
    <hyperlink ref="B2226" r:id="rId1324" xr:uid="{E7D39EF9-AD2F-884B-8C1E-23899ABCF9F3}"/>
    <hyperlink ref="B2227" r:id="rId1325" xr:uid="{27FEC705-7AB1-EC4C-9B2E-7E23537A776C}"/>
    <hyperlink ref="B2228" r:id="rId1326" xr:uid="{E4DA8FD3-9363-C442-A6C2-EB6717D48AF8}"/>
    <hyperlink ref="B2229" r:id="rId1327" xr:uid="{70DCBF54-E42C-DF4F-AB28-7287033476B3}"/>
    <hyperlink ref="B2230" r:id="rId1328" xr:uid="{0DC36845-B64D-7941-B743-697599026592}"/>
    <hyperlink ref="B2231" r:id="rId1329" xr:uid="{67F64702-145D-194B-BEF2-B21B10E298ED}"/>
    <hyperlink ref="B2232" r:id="rId1330" xr:uid="{29C2222A-553F-794E-8D64-FD5614BE9903}"/>
    <hyperlink ref="B2233" r:id="rId1331" xr:uid="{A6ED305C-4DE4-5148-8453-C5803743166F}"/>
    <hyperlink ref="B2234" r:id="rId1332" xr:uid="{3B7749A6-D2BB-6F41-9BC3-8AE3D12BD651}"/>
    <hyperlink ref="B2235" r:id="rId1333" xr:uid="{881512BE-A840-2B40-8A67-2BDAB8D69BDE}"/>
    <hyperlink ref="B2236" r:id="rId1334" xr:uid="{C1EBAB4C-CB1F-2B48-961A-36C977285AAB}"/>
    <hyperlink ref="B2237" r:id="rId1335" xr:uid="{3EF886ED-5E32-AA4E-A8B4-B6B60C5A4F43}"/>
    <hyperlink ref="B2238" r:id="rId1336" xr:uid="{3D43A2F8-D742-7C44-97C1-844D7DFE93B1}"/>
    <hyperlink ref="B2239" r:id="rId1337" xr:uid="{457E6130-2038-5944-A0A9-45EEC387C37B}"/>
    <hyperlink ref="A2240" r:id="rId1338" xr:uid="{83A2890C-F8B0-CE41-BFD6-1418A559DFA1}"/>
    <hyperlink ref="B2240" r:id="rId1339" xr:uid="{950B029B-0BF6-F041-A138-E4BB5436009A}"/>
    <hyperlink ref="B2241" r:id="rId1340" xr:uid="{C5E2A5F0-6178-B545-BD23-ED20C7B9CAE5}"/>
    <hyperlink ref="B2242" r:id="rId1341" xr:uid="{FF6869F3-C4EF-F646-8721-175CE9151F8A}"/>
    <hyperlink ref="B2243" r:id="rId1342" xr:uid="{9EFE8F61-F9E4-C64F-AD29-15C3F1342532}"/>
    <hyperlink ref="B2244" r:id="rId1343" xr:uid="{BCBBA8A0-4158-A446-8E35-0A9438FB80CD}"/>
    <hyperlink ref="B2245" r:id="rId1344" xr:uid="{401E54AE-3ABD-EE4B-9A0E-6134EFBC2569}"/>
    <hyperlink ref="B2246" r:id="rId1345" xr:uid="{E8270A11-C7C4-434D-839C-427AE4C3EEE9}"/>
    <hyperlink ref="B2247" r:id="rId1346" xr:uid="{924F18A0-3D26-8349-9BF8-D6DF9D14F638}"/>
    <hyperlink ref="B2248" r:id="rId1347" xr:uid="{8243E33A-E899-B041-8599-6942B324F780}"/>
    <hyperlink ref="B2249" r:id="rId1348" xr:uid="{33B8BC2F-A550-E04B-B76D-7B273FC4F501}"/>
    <hyperlink ref="B2250" r:id="rId1349" xr:uid="{70C4DF4A-CE93-DC46-AE7A-77B4C075C3FB}"/>
    <hyperlink ref="B2251" r:id="rId1350" xr:uid="{CC1F949A-BD26-5D4E-8B6F-A25098A3318C}"/>
    <hyperlink ref="B2252" r:id="rId1351" xr:uid="{1E0CA5D1-91DB-C84F-A090-D26B6FAC328E}"/>
    <hyperlink ref="B2253" r:id="rId1352" xr:uid="{6E14FF39-D0A3-DD40-9745-595BCBE20872}"/>
    <hyperlink ref="B2254" r:id="rId1353" xr:uid="{5603A838-DFF0-9E48-BA9A-D8586F6F332E}"/>
    <hyperlink ref="B2255" r:id="rId1354" xr:uid="{D05B933D-E220-1D4E-88FB-751C312D7662}"/>
    <hyperlink ref="B2256" r:id="rId1355" xr:uid="{1E4437ED-B599-7743-B56E-18F0EF100D99}"/>
    <hyperlink ref="B2257" r:id="rId1356" xr:uid="{22929030-8A55-F041-A365-673839AAF345}"/>
    <hyperlink ref="B2258" r:id="rId1357" xr:uid="{25C386B3-F902-304A-BBAA-F1EC2D7A2A25}"/>
    <hyperlink ref="B2259" r:id="rId1358" xr:uid="{3E557C01-6216-7B4A-89CF-236A5091507D}"/>
    <hyperlink ref="B2260" r:id="rId1359" xr:uid="{D9374EF7-2861-CF44-AF99-E96CD2FB43D7}"/>
    <hyperlink ref="B2261" r:id="rId1360" xr:uid="{46530636-0B6B-B749-88E5-CAA5A1D8DE87}"/>
    <hyperlink ref="B2262" r:id="rId1361" xr:uid="{E27EEF27-12F2-1E4B-AEFB-22ECB6A0B610}"/>
    <hyperlink ref="B2263" r:id="rId1362" xr:uid="{5ECEBB62-8732-674F-A290-F3FAB22C7E54}"/>
    <hyperlink ref="B2264" r:id="rId1363" xr:uid="{E62FDDC4-EC29-574D-B64E-FCBCAB2BBD78}"/>
    <hyperlink ref="B2265" r:id="rId1364" xr:uid="{D40CD8D4-05B8-1742-9146-2339F85A8C77}"/>
    <hyperlink ref="B2266" r:id="rId1365" xr:uid="{805F188A-5A32-B34D-B95C-48CCF1BBC747}"/>
    <hyperlink ref="B2267" r:id="rId1366" xr:uid="{1F19A63B-973B-DB4B-9DC6-2797AB41A9A0}"/>
    <hyperlink ref="B2268" r:id="rId1367" xr:uid="{ADC22CEB-5D2D-C74B-80F6-59F8F3B0785F}"/>
    <hyperlink ref="B2269" r:id="rId1368" xr:uid="{08F35F23-0955-114F-874A-CC820DB0E22A}"/>
    <hyperlink ref="B2270" r:id="rId1369" xr:uid="{CC0ECA27-7A22-B04C-AC1D-405FC0C0ED38}"/>
    <hyperlink ref="B2271" r:id="rId1370" xr:uid="{8044CF05-E27F-9146-95E3-22EC751DC9B2}"/>
    <hyperlink ref="B2272" r:id="rId1371" xr:uid="{BD2F79B6-0086-F049-AAC0-FC9F8431D5B0}"/>
    <hyperlink ref="B2273" r:id="rId1372" xr:uid="{3F041A1F-9CFF-8543-8839-14A759D3A33B}"/>
    <hyperlink ref="B2274" r:id="rId1373" xr:uid="{4076944C-2479-3940-84BC-2BB7F572A4ED}"/>
    <hyperlink ref="B2275" r:id="rId1374" xr:uid="{49FFD037-1DF6-FD4E-9CE2-26E8545543D0}"/>
    <hyperlink ref="B2276" r:id="rId1375" xr:uid="{4B9E21FA-76B8-204E-A5BC-49715ADC34BA}"/>
    <hyperlink ref="B2277" r:id="rId1376" xr:uid="{25A92976-1618-F54C-8823-E73E72A45746}"/>
    <hyperlink ref="B2278" r:id="rId1377" xr:uid="{20EAF0F2-1848-B544-86E6-0208BC371DF9}"/>
    <hyperlink ref="B2279" r:id="rId1378" xr:uid="{E37B7D4F-0573-9F47-AA65-89DDE7535A28}"/>
    <hyperlink ref="B2280" r:id="rId1379" xr:uid="{641ED1FE-80E0-E64D-9184-EF121C96C3F0}"/>
    <hyperlink ref="B2281" r:id="rId1380" xr:uid="{490743B1-21A6-9640-97D7-31383911DBC6}"/>
    <hyperlink ref="B2282" r:id="rId1381" xr:uid="{CE696C8B-1F1C-5040-8636-8461A595671F}"/>
    <hyperlink ref="B2283" r:id="rId1382" xr:uid="{C999A66E-8562-EB44-8545-5CE57B4FA8BA}"/>
    <hyperlink ref="B2284" r:id="rId1383" xr:uid="{3E9828F5-2233-0246-B051-EE4F0856BA51}"/>
    <hyperlink ref="B2285" r:id="rId1384" xr:uid="{3B76CE2E-7AE5-D041-9FD3-404C1FE0D9F4}"/>
    <hyperlink ref="B2286" r:id="rId1385" xr:uid="{F52C83F5-A335-3B4B-B3EE-9BBADEA88DE3}"/>
    <hyperlink ref="B2287" r:id="rId1386" xr:uid="{0284CFC5-DEC0-3946-AC45-E5703A2518A9}"/>
    <hyperlink ref="B2288" r:id="rId1387" xr:uid="{74C7E662-7A92-9D4F-81D3-A93A00166480}"/>
    <hyperlink ref="B2289" r:id="rId1388" xr:uid="{8F4F330B-D096-2948-B060-B8D6824C9A22}"/>
    <hyperlink ref="B2290" r:id="rId1389" xr:uid="{14FB912E-B963-7C48-9504-925CF192EEDC}"/>
    <hyperlink ref="B2291" r:id="rId1390" xr:uid="{F9A33680-4340-D44A-9F0C-4205D6AD4E44}"/>
    <hyperlink ref="B2292" r:id="rId1391" xr:uid="{F8A7B4A1-FB46-1F45-88C3-71E91714D6E3}"/>
    <hyperlink ref="B2293" r:id="rId1392" xr:uid="{F5ABC406-AB55-7644-B9F9-53E1588974B0}"/>
    <hyperlink ref="B2294" r:id="rId1393" xr:uid="{F217517C-7DC6-774C-A521-BBF7F78F1A56}"/>
    <hyperlink ref="B2295" r:id="rId1394" xr:uid="{7489BD9B-36BD-2B4E-9FC4-22B1CDE7B097}"/>
    <hyperlink ref="B2296" r:id="rId1395" xr:uid="{E90155A6-2A0A-3F45-BD4B-0373A96BCEF2}"/>
    <hyperlink ref="B2297" r:id="rId1396" xr:uid="{7BBA72B7-3833-0C4D-94E8-B935A0EEE4A6}"/>
    <hyperlink ref="B2298" r:id="rId1397" xr:uid="{CE8F2904-CA99-A643-AF29-0AEE89897592}"/>
    <hyperlink ref="B2299" r:id="rId1398" xr:uid="{8F510D2B-1F88-9A48-9F42-204F2031ED31}"/>
    <hyperlink ref="B2300" r:id="rId1399" xr:uid="{B2B0EB17-0CB1-4743-82C8-318203601EB7}"/>
    <hyperlink ref="B2301" r:id="rId1400" xr:uid="{3E30F5FE-50E4-0C4F-9FE5-03A87BE4515B}"/>
    <hyperlink ref="B2302" r:id="rId1401" xr:uid="{9032AA56-6E7C-3C4A-9A9F-BCA08786B0AF}"/>
    <hyperlink ref="B2303" r:id="rId1402" xr:uid="{C14DBDCF-E9E5-944F-9801-7AEC4F08C714}"/>
    <hyperlink ref="B2304" r:id="rId1403" xr:uid="{473C1FF7-53D7-A340-8340-4F0D963D1145}"/>
    <hyperlink ref="B2305" r:id="rId1404" xr:uid="{1BF4E8B2-0285-234A-A11C-ECB9FF9AEF02}"/>
    <hyperlink ref="B2306" r:id="rId1405" xr:uid="{D6F3BC8D-8C7F-F24E-82EE-C0C44AD434F5}"/>
    <hyperlink ref="B2307" r:id="rId1406" xr:uid="{B9BE955E-ABFB-884F-BC52-72F993A135B8}"/>
    <hyperlink ref="B2308" r:id="rId1407" xr:uid="{F759219A-6889-9742-A797-7548E26D5C77}"/>
    <hyperlink ref="B2309" r:id="rId1408" xr:uid="{29AB4A21-0246-5E4F-88C4-8415942A2EF9}"/>
    <hyperlink ref="B2310" r:id="rId1409" xr:uid="{86B426C1-67AF-5D42-B037-2069337F3FCF}"/>
    <hyperlink ref="B2311" r:id="rId1410" xr:uid="{DA5D4A1F-E6AF-7242-AF9C-E03C59929365}"/>
    <hyperlink ref="B2312" r:id="rId1411" xr:uid="{4AAF21F2-0097-3848-8B68-E3546BEFDDE1}"/>
    <hyperlink ref="B2313" r:id="rId1412" xr:uid="{BEE0D869-4368-DF4F-BE06-D1AE6A3B6421}"/>
    <hyperlink ref="B2314" r:id="rId1413" xr:uid="{CF49D2CB-5B39-FC43-80B2-360207081C94}"/>
    <hyperlink ref="B2315" r:id="rId1414" xr:uid="{8B19FD92-D57C-6841-8EC1-0CEB56EC8358}"/>
    <hyperlink ref="B2316" r:id="rId1415" xr:uid="{D24DD4EA-699D-CC48-BC28-6AD23EC4D2F7}"/>
    <hyperlink ref="B2317" r:id="rId1416" xr:uid="{9FCF90A9-9D93-6D4B-B8A4-A0E8EC15B9F0}"/>
    <hyperlink ref="B2318" r:id="rId1417" xr:uid="{4603AF21-A0EB-094A-9A50-F5B807D85E0F}"/>
    <hyperlink ref="B2319" r:id="rId1418" xr:uid="{319D05C6-1A48-FD4F-941A-A1BC90ED3E4F}"/>
    <hyperlink ref="B2320" r:id="rId1419" xr:uid="{6275FBAE-5666-244A-8089-9DE601BCBB3C}"/>
    <hyperlink ref="B2321" r:id="rId1420" xr:uid="{3A2F571B-853E-104A-9B7E-1EA67EE6EBDA}"/>
    <hyperlink ref="B2322" r:id="rId1421" xr:uid="{078FB0B0-93EC-FC41-86D6-2A43BD889E19}"/>
    <hyperlink ref="B2323" r:id="rId1422" xr:uid="{9D371A9E-6197-F142-95E7-6BDD5FF216B3}"/>
    <hyperlink ref="B2324" r:id="rId1423" xr:uid="{5B6951FD-5178-234B-8B5B-159F23617910}"/>
    <hyperlink ref="B2325" r:id="rId1424" xr:uid="{41F44FCD-048B-EE45-9E5E-D3726278C461}"/>
    <hyperlink ref="B2326" r:id="rId1425" xr:uid="{F2070656-831A-4644-B34D-8F3567D9701F}"/>
    <hyperlink ref="B2327" r:id="rId1426" xr:uid="{2BBEFA5C-817F-2C44-8BB4-DF31507A0371}"/>
    <hyperlink ref="B2328" r:id="rId1427" xr:uid="{D83B98B7-F4BE-1346-8C23-BBAEADA34A65}"/>
    <hyperlink ref="B2329" r:id="rId1428" xr:uid="{F6871B9B-25A1-C740-903A-75D339901B89}"/>
    <hyperlink ref="B2330" r:id="rId1429" xr:uid="{B8AA2767-85B8-2343-98BA-A7AEC1C52ED2}"/>
    <hyperlink ref="B2331" r:id="rId1430" xr:uid="{66200EC3-1F03-7841-8250-0BB301EB73AD}"/>
    <hyperlink ref="B2332" r:id="rId1431" xr:uid="{D7EEA008-8AFC-8D41-A48C-4495FD1EFE81}"/>
    <hyperlink ref="B2333" r:id="rId1432" xr:uid="{552E364A-16CD-6F42-8549-2ED33AFBB33B}"/>
    <hyperlink ref="B2334" r:id="rId1433" xr:uid="{50B67CDF-8F83-A240-99D9-76D293D601E6}"/>
    <hyperlink ref="B2335" r:id="rId1434" xr:uid="{5B22BD4E-850A-F54A-B3C6-EE167BA7E7DA}"/>
    <hyperlink ref="B2336" r:id="rId1435" xr:uid="{04DE5606-4CB7-804E-AEEC-095FF9E1746C}"/>
    <hyperlink ref="B2337" r:id="rId1436" xr:uid="{4A65CD17-0F3D-6F4F-92EA-0C76B6D8F305}"/>
    <hyperlink ref="B2338" r:id="rId1437" xr:uid="{65EAED0B-AB04-744F-9EB1-97FB150DA3FF}"/>
    <hyperlink ref="B2339" r:id="rId1438" xr:uid="{C6FEF9D0-CEE5-E44B-85D3-68F63D9EF725}"/>
    <hyperlink ref="B2340" r:id="rId1439" xr:uid="{212B7A1E-AACA-844A-BDF1-3AB3CAE23455}"/>
    <hyperlink ref="B2341" r:id="rId1440" xr:uid="{4BF3846E-B9BE-5B4B-B95F-CDD83E5FCB38}"/>
    <hyperlink ref="B2342" r:id="rId1441" xr:uid="{7D523E65-3ACC-5B40-AF35-DDB19D895CA6}"/>
    <hyperlink ref="B2343" r:id="rId1442" xr:uid="{A7757225-66D6-AD46-BC21-DF69392E4541}"/>
    <hyperlink ref="B2344" r:id="rId1443" xr:uid="{74474A72-72F6-1340-A5C1-12608C4E753C}"/>
    <hyperlink ref="B2345" r:id="rId1444" xr:uid="{B5EAC4D9-851B-C144-8F82-FC18C8AA900C}"/>
    <hyperlink ref="B2346" r:id="rId1445" xr:uid="{74AD4C44-034D-FE4F-8BAB-82453CEE7A42}"/>
    <hyperlink ref="B2347" r:id="rId1446" xr:uid="{8FABA0DE-29CC-7F44-A811-25407E2F2EB8}"/>
    <hyperlink ref="B2348" r:id="rId1447" xr:uid="{1E20E295-416B-6047-916B-0F8E6812A151}"/>
    <hyperlink ref="B2349" r:id="rId1448" xr:uid="{53E8997F-243B-D142-8E20-156AEDB169A2}"/>
    <hyperlink ref="B2350" r:id="rId1449" xr:uid="{37905FD8-BD6E-174F-ADE5-6D2B44A70029}"/>
    <hyperlink ref="B2351" r:id="rId1450" xr:uid="{1504864A-2474-7740-AB76-68A886289B65}"/>
    <hyperlink ref="B2352" r:id="rId1451" xr:uid="{D3E3DFA9-7BE1-874A-862E-312E17126040}"/>
    <hyperlink ref="B2353" r:id="rId1452" xr:uid="{8C821311-8560-F648-8EB8-CA85AADC88D9}"/>
    <hyperlink ref="B2354" r:id="rId1453" xr:uid="{127FE711-88A4-064B-B6B9-37A90D797546}"/>
    <hyperlink ref="B2355" r:id="rId1454" xr:uid="{728AF8ED-3B10-5E43-97BC-FAB0ACC17A65}"/>
    <hyperlink ref="B2356" r:id="rId1455" xr:uid="{1D48C924-385C-BF43-AE56-A29F260C8A4E}"/>
    <hyperlink ref="B2357" r:id="rId1456" xr:uid="{C58ADF71-CA72-7C49-BCDC-0BC405F24B80}"/>
    <hyperlink ref="B2358" r:id="rId1457" xr:uid="{7216DDD3-54BC-B64B-9FA4-3AE909429862}"/>
    <hyperlink ref="B2359" r:id="rId1458" xr:uid="{240740F6-EBE2-8448-8F6D-8E23BAC18BEC}"/>
    <hyperlink ref="B2360" r:id="rId1459" xr:uid="{EE364CB7-563A-A645-A384-FE25CBB52D0D}"/>
    <hyperlink ref="B2361" r:id="rId1460" xr:uid="{27B9A7AE-431C-3B4A-985C-C4BF435C667F}"/>
    <hyperlink ref="B2362" r:id="rId1461" xr:uid="{4159D335-C616-BD4B-B00A-859D519A3389}"/>
    <hyperlink ref="B2363" r:id="rId1462" xr:uid="{DBA15AEB-239B-6E49-A929-081BF3E4B069}"/>
    <hyperlink ref="B2364" r:id="rId1463" xr:uid="{34DAACEB-2338-B249-B51C-86F9ACF502C4}"/>
    <hyperlink ref="B2365" r:id="rId1464" xr:uid="{518ECF77-2FE8-8D47-A205-705F5ACE1A25}"/>
    <hyperlink ref="B2366" r:id="rId1465" xr:uid="{6909B269-0AD5-5B49-9404-5DF866D1EC85}"/>
    <hyperlink ref="B2367" r:id="rId1466" xr:uid="{D9763203-35BD-B849-9959-E40CFCB2C5A2}"/>
    <hyperlink ref="B2368" r:id="rId1467" xr:uid="{1AFA87F6-9095-A84D-B6AB-12383DEFED96}"/>
    <hyperlink ref="B2369" r:id="rId1468" xr:uid="{9D9DC06F-54AB-2346-872F-6BBEAFC1CF3B}"/>
    <hyperlink ref="B2370" r:id="rId1469" xr:uid="{BC327DBC-AF4A-0648-A764-3A70C73CFA63}"/>
    <hyperlink ref="B2371" r:id="rId1470" xr:uid="{FAEE36F0-1981-8142-ACA8-CD1A4D5181AF}"/>
    <hyperlink ref="B2372" r:id="rId1471" xr:uid="{6A1266EE-2DC0-3F4C-993E-D088E72C86F7}"/>
    <hyperlink ref="B2373" r:id="rId1472" xr:uid="{F25455FB-5A79-754E-B1A8-A9AF20B810B0}"/>
    <hyperlink ref="B2374" r:id="rId1473" xr:uid="{C8952146-04E5-FC46-A88E-C55E7AA9021F}"/>
    <hyperlink ref="B2375" r:id="rId1474" xr:uid="{B3EDD13C-C272-3B45-BB6B-13BC8A813C04}"/>
    <hyperlink ref="B2376" r:id="rId1475" xr:uid="{460E377F-1404-AD48-8C12-69B5AD8D9CBD}"/>
    <hyperlink ref="B2377" r:id="rId1476" xr:uid="{E339D91C-6A26-1449-A067-F0F73ECFE9BE}"/>
    <hyperlink ref="B2378" r:id="rId1477" xr:uid="{1845ADAE-8E3D-6040-AF58-C1CDD82DD17D}"/>
    <hyperlink ref="B2379" r:id="rId1478" xr:uid="{EFB94983-A86A-8941-A6F8-83C1176AE629}"/>
    <hyperlink ref="B2380" r:id="rId1479" xr:uid="{96EDAE51-D1E5-C548-A154-2FCBFF889F4C}"/>
    <hyperlink ref="B2381" r:id="rId1480" xr:uid="{939A1BCD-5A38-B745-8B8A-3D274A1283A4}"/>
    <hyperlink ref="B2382" r:id="rId1481" xr:uid="{C8859E54-DC2B-F440-B92D-936C11FCE2ED}"/>
    <hyperlink ref="B2383" r:id="rId1482" xr:uid="{F27FFE73-7728-AC4B-A01E-775411E4F31F}"/>
    <hyperlink ref="B2384" r:id="rId1483" xr:uid="{3C3FE269-E328-5F4E-BE50-A70B5D0A88A1}"/>
    <hyperlink ref="B2385" r:id="rId1484" xr:uid="{E64E6CFC-B484-7046-894B-FB3FC6736251}"/>
    <hyperlink ref="B2386" r:id="rId1485" xr:uid="{6098AC97-884A-7C44-B356-09BE0BE9DDA5}"/>
    <hyperlink ref="B2387" r:id="rId1486" xr:uid="{BDB62F51-C828-8D4C-80EF-5F28E23BDB88}"/>
    <hyperlink ref="B2388" r:id="rId1487" xr:uid="{1051F349-18F7-8749-9CDD-FF19328E090E}"/>
    <hyperlink ref="B2389" r:id="rId1488" xr:uid="{AC52E4E4-A48C-FF47-8869-0949FF473CC0}"/>
    <hyperlink ref="B2390" r:id="rId1489" xr:uid="{66CA7FF9-0A66-A142-BDFF-A53B6D4BF463}"/>
    <hyperlink ref="B2391" r:id="rId1490" xr:uid="{2F7EBDD0-F94F-164E-851D-D7E0735F57AA}"/>
    <hyperlink ref="B2392" r:id="rId1491" xr:uid="{F49476EB-6FDA-4A46-95D3-2E5B047D168F}"/>
    <hyperlink ref="B2393" r:id="rId1492" xr:uid="{83179EE2-FEC2-244C-BC77-690163FC602A}"/>
    <hyperlink ref="B2394" r:id="rId1493" xr:uid="{E245D8E4-FAE1-594C-8BA6-1C0E686C233C}"/>
    <hyperlink ref="B2395" r:id="rId1494" xr:uid="{BA14131C-3E18-4745-B772-BDAA6791691D}"/>
    <hyperlink ref="B2396" r:id="rId1495" xr:uid="{2AEA482F-2280-224E-8394-6981C049B8D0}"/>
    <hyperlink ref="B2397" r:id="rId1496" xr:uid="{0F69BCA2-BB58-5043-8630-491639E6CCDE}"/>
    <hyperlink ref="B2398" r:id="rId1497" xr:uid="{7F811DA8-FA18-104E-A088-9CB8D854DB4A}"/>
    <hyperlink ref="B2399" r:id="rId1498" xr:uid="{ABA74C14-5F53-AD42-9CCB-30768465DF35}"/>
    <hyperlink ref="B2400" r:id="rId1499" xr:uid="{65143243-3439-0B4B-8D48-2B0BFE121A3A}"/>
    <hyperlink ref="B2401" r:id="rId1500" xr:uid="{032C2B4D-1F33-8048-987D-D7E3E6CD6951}"/>
    <hyperlink ref="B2402" r:id="rId1501" xr:uid="{4F739C2F-9110-F140-A9BD-E971D37AF20B}"/>
    <hyperlink ref="B2403" r:id="rId1502" xr:uid="{76D0CFD1-FC01-9944-89E9-9F5E9693D222}"/>
    <hyperlink ref="B2404" r:id="rId1503" xr:uid="{5B305398-47EC-7743-AF29-EDAC5E5442C4}"/>
    <hyperlink ref="B2405" r:id="rId1504" xr:uid="{B6886E82-A474-C045-B4AF-13EEB8263113}"/>
    <hyperlink ref="B2406" r:id="rId1505" xr:uid="{6EE59786-8C5E-8B47-BF32-5A65832B8C14}"/>
    <hyperlink ref="B2407" r:id="rId1506" xr:uid="{0AF02172-9550-8F4C-A6DF-7BC3F72B5844}"/>
    <hyperlink ref="B2408" r:id="rId1507" xr:uid="{44660E5A-0119-E34A-AD27-3E417AE9EC4E}"/>
    <hyperlink ref="B2409" r:id="rId1508" xr:uid="{2548FA6D-C38C-4345-A476-71C88FE22373}"/>
    <hyperlink ref="B2410" r:id="rId1509" xr:uid="{A2C0313A-F27C-4349-B1B4-800AF8C58C01}"/>
    <hyperlink ref="B2411" r:id="rId1510" xr:uid="{62C7776E-369E-794B-B37E-07234D4C2C6F}"/>
    <hyperlink ref="B2412" r:id="rId1511" xr:uid="{5054FFAF-AA5F-4D45-9EAF-C1614B396491}"/>
    <hyperlink ref="B2413" r:id="rId1512" xr:uid="{DCB0CD77-BFE9-154D-8EDB-D209A31E4A83}"/>
    <hyperlink ref="B2414" r:id="rId1513" xr:uid="{98E0F79E-2E3D-A14B-BB43-4D2C8612BAAE}"/>
    <hyperlink ref="B2415" r:id="rId1514" xr:uid="{3A6A78C2-2EC3-414D-8ACA-E58E2E2B3B38}"/>
    <hyperlink ref="B2416" r:id="rId1515" xr:uid="{CF78FB04-E6FC-7849-97CE-B2D14A90A8C2}"/>
    <hyperlink ref="B2417" r:id="rId1516" xr:uid="{69627CE6-4BDC-C54A-9955-A88CB12DA290}"/>
    <hyperlink ref="B2418" r:id="rId1517" xr:uid="{5DD6C23F-8916-DD40-8DC7-D2757A8269C5}"/>
    <hyperlink ref="B2419" r:id="rId1518" xr:uid="{3EA3CE70-2531-594B-B2E6-24FCA1024F93}"/>
    <hyperlink ref="B2420" r:id="rId1519" xr:uid="{880B8947-3764-0242-A979-3CE0C60C68CD}"/>
    <hyperlink ref="B2421" r:id="rId1520" xr:uid="{4330530A-9A49-BB41-A229-443473F0532B}"/>
    <hyperlink ref="B2422" r:id="rId1521" xr:uid="{0735839C-9484-DD44-B753-458BF2A40ECB}"/>
    <hyperlink ref="B2423" r:id="rId1522" xr:uid="{16BC210E-E905-BC48-B1C7-867052BA43A3}"/>
    <hyperlink ref="B2424" r:id="rId1523" xr:uid="{B97885EC-9275-9843-97A7-2A2B131DEEBA}"/>
    <hyperlink ref="B2425" r:id="rId1524" xr:uid="{B89BB014-E1CB-674A-9305-5491EAE794C8}"/>
    <hyperlink ref="B2426" r:id="rId1525" xr:uid="{55C75D13-4388-A643-A0D1-C1204FAB93C2}"/>
    <hyperlink ref="B2427" r:id="rId1526" xr:uid="{EB43CA81-CDCB-1A48-A317-C545455A4999}"/>
    <hyperlink ref="B2428" r:id="rId1527" xr:uid="{9F0CC73D-8477-2141-B236-78ED6D4787A3}"/>
    <hyperlink ref="B2429" r:id="rId1528" xr:uid="{F3943540-E6B5-1F4E-8D87-5077319F7505}"/>
    <hyperlink ref="B2430" r:id="rId1529" xr:uid="{36C91A6B-1EB2-7448-AB20-42A7ADB3B0D1}"/>
    <hyperlink ref="B2431" r:id="rId1530" xr:uid="{9B7DBBFB-6ADB-9D48-A171-C1084A962906}"/>
    <hyperlink ref="B2432" r:id="rId1531" xr:uid="{49EED5E3-F0A8-6947-A950-5F975F9328F9}"/>
    <hyperlink ref="B2433" r:id="rId1532" xr:uid="{48E455A1-8D75-0A43-9718-943061C1F864}"/>
    <hyperlink ref="B2434" r:id="rId1533" xr:uid="{FFE8C0CA-1A45-324B-B0EE-C2444BCEF390}"/>
    <hyperlink ref="B2435" r:id="rId1534" xr:uid="{EDEF701B-B287-F943-B447-DE87015344DD}"/>
    <hyperlink ref="B2436" r:id="rId1535" xr:uid="{30968BED-BE10-4A4E-9C20-6E77BC41A36C}"/>
    <hyperlink ref="N2437" r:id="rId1536" xr:uid="{BA4D55C2-EB9E-DF4B-B866-9BC8FC7C2CD9}"/>
    <hyperlink ref="B2447" r:id="rId1537" xr:uid="{AE0FBCB6-6185-A642-9482-05737E256E67}"/>
    <hyperlink ref="B2448" r:id="rId1538" xr:uid="{CCCFB6D1-4FEE-544C-A520-D955CDDC9B51}"/>
    <hyperlink ref="B2449" r:id="rId1539" xr:uid="{95EE8AEE-5DD5-F84A-9859-FE1AFD6CBFDC}"/>
    <hyperlink ref="B2450" r:id="rId1540" xr:uid="{B290C8F0-B0DC-4A4B-AFFC-15D8A5475E2C}"/>
    <hyperlink ref="B2451" r:id="rId1541" xr:uid="{31FEF2C4-9356-F242-A53C-508CDB89A159}"/>
    <hyperlink ref="B2452" r:id="rId1542" xr:uid="{325094E7-B9EC-5B47-A35E-11A0209963C9}"/>
    <hyperlink ref="B2453" r:id="rId1543" xr:uid="{3DEF4C77-1941-A64B-B8F2-58D208A1C1DE}"/>
    <hyperlink ref="B2454" r:id="rId1544" xr:uid="{2AC0BEE1-7E4E-8F4E-A071-D311D8F706EB}"/>
    <hyperlink ref="B2455" r:id="rId1545" xr:uid="{54CF09E4-CFBC-2745-9283-E4360062901B}"/>
    <hyperlink ref="B2456" r:id="rId1546" xr:uid="{20DBB154-43A8-654C-A162-825B6A54B710}"/>
    <hyperlink ref="B2457" r:id="rId1547" xr:uid="{BA5EA38D-C76F-4149-9666-D758C8292C09}"/>
    <hyperlink ref="B2458" r:id="rId1548" xr:uid="{07E7A04E-F55A-F54C-B104-FEEFDC99C936}"/>
    <hyperlink ref="B2459" r:id="rId1549" xr:uid="{E6BC392E-47BF-0A4C-8C42-AB8BE6DF04F9}"/>
    <hyperlink ref="B2460" r:id="rId1550" xr:uid="{2EC3AA3C-EE46-8D41-9BBA-B092A4600213}"/>
    <hyperlink ref="B2461" r:id="rId1551" xr:uid="{1649074A-74E2-E44A-8D41-127324A8EAE6}"/>
    <hyperlink ref="B2462" r:id="rId1552" xr:uid="{96AF5B34-06EA-3E40-AC5C-D87BD003D769}"/>
    <hyperlink ref="B2463" r:id="rId1553" xr:uid="{8EB2783F-82A6-E940-8E8A-4161F93E899A}"/>
    <hyperlink ref="B2464" r:id="rId1554" xr:uid="{FB83AE0D-F944-2946-A12E-B53F0B629D86}"/>
    <hyperlink ref="B2465" r:id="rId1555" xr:uid="{3A1D9B3B-B4C8-AE49-BE6C-C38740179590}"/>
    <hyperlink ref="B2466" r:id="rId1556" xr:uid="{1AA622E1-EAEC-804D-9276-9676855567AF}"/>
    <hyperlink ref="B2467" r:id="rId1557" xr:uid="{BDA5C456-9021-9E41-97EE-FE6CDC41946D}"/>
    <hyperlink ref="B2468" r:id="rId1558" xr:uid="{68AAE79E-2E49-684F-A45F-A27B25E129A8}"/>
    <hyperlink ref="B2469" r:id="rId1559" xr:uid="{FB587A8F-8D37-E044-A428-9FD44B6F4F1E}"/>
    <hyperlink ref="B2470" r:id="rId1560" xr:uid="{9005E0D0-A03F-9841-827F-71D93D53BF0B}"/>
    <hyperlink ref="B2471" r:id="rId1561" xr:uid="{F8B52689-1BF2-B840-974A-E2D5FC033038}"/>
    <hyperlink ref="B2472" r:id="rId1562" xr:uid="{76B1F32C-9B14-1747-9DCE-4F2EC1B4A8E1}"/>
    <hyperlink ref="B2473" r:id="rId1563" xr:uid="{A7F15A14-AD4A-B444-A292-E3B8312654FA}"/>
    <hyperlink ref="B2474" r:id="rId1564" xr:uid="{890F2D6E-6226-FB46-B5AC-DC67E17431A0}"/>
    <hyperlink ref="B2475" r:id="rId1565" xr:uid="{75FCAF52-A5BF-BE4E-B7B3-50D1F0D6E872}"/>
    <hyperlink ref="B2476" r:id="rId1566" xr:uid="{7087446D-9DFD-B045-BB5E-0D59A8B1E2E3}"/>
    <hyperlink ref="B2477" r:id="rId1567" xr:uid="{71D827FC-711A-8E48-B585-1054037C7D81}"/>
    <hyperlink ref="B2478" r:id="rId1568" xr:uid="{4B9D0F8D-FA71-A740-9EE8-0ABF2491EF96}"/>
    <hyperlink ref="B2479" r:id="rId1569" xr:uid="{FE7B9AD6-0C4B-CC43-8527-772E7C69F251}"/>
    <hyperlink ref="B2480" r:id="rId1570" xr:uid="{1AB11B52-F802-D544-869C-456A21AFD9A3}"/>
    <hyperlink ref="B2481" r:id="rId1571" xr:uid="{02E9735F-4AC0-A948-9529-36C721FEFA86}"/>
    <hyperlink ref="B2482" r:id="rId1572" xr:uid="{04628499-349C-5B4C-8430-8E56ACE815BC}"/>
    <hyperlink ref="B2483" r:id="rId1573" xr:uid="{58A28619-403C-974B-B1A1-38056DACD7A3}"/>
    <hyperlink ref="B2484" r:id="rId1574" xr:uid="{5D9EDB2F-4325-3B44-82D2-3183E351D00B}"/>
    <hyperlink ref="B2485" r:id="rId1575" xr:uid="{4B5A6B64-388D-9648-8A2B-FD033C1FC677}"/>
    <hyperlink ref="B2486" r:id="rId1576" xr:uid="{ABB1631E-3BCB-4948-A56D-01766CF98B4C}"/>
    <hyperlink ref="B2487" r:id="rId1577" xr:uid="{4D359E42-0A62-5544-B3B8-34AD914531DB}"/>
    <hyperlink ref="B2488" r:id="rId1578" xr:uid="{20408C59-2788-B148-AC59-6E0832A9E7B3}"/>
    <hyperlink ref="B2489" r:id="rId1579" xr:uid="{B17C49B8-0018-C34B-9A38-EAF47D0ADBD2}"/>
    <hyperlink ref="B2490" r:id="rId1580" xr:uid="{A65B3AA3-9349-B84A-8937-562CD887B900}"/>
    <hyperlink ref="B2491" r:id="rId1581" xr:uid="{2A297B74-444E-6244-8AF3-4B30B662CCC3}"/>
    <hyperlink ref="B2492" r:id="rId1582" xr:uid="{1854F245-FEE5-9244-AC75-E4D862F4ED20}"/>
    <hyperlink ref="B2493" r:id="rId1583" xr:uid="{50A4988E-2DAC-B047-B895-E31C1A146283}"/>
    <hyperlink ref="B2494" r:id="rId1584" xr:uid="{95DFEFC4-D2E2-8243-BD39-AD4D9B2BBC47}"/>
    <hyperlink ref="B2495" r:id="rId1585" xr:uid="{A4BFB268-3D2E-B74D-87CC-AC95206317AB}"/>
    <hyperlink ref="B2496" r:id="rId1586" xr:uid="{18BC53E3-611D-1145-B69B-21867EDBDC51}"/>
    <hyperlink ref="B2497" r:id="rId1587" xr:uid="{B6F3EE5E-FA00-4746-809B-ADA3B43B99E5}"/>
    <hyperlink ref="B2498" r:id="rId1588" xr:uid="{881D5239-2A9D-A942-A735-EDF3FB6B578C}"/>
    <hyperlink ref="B2499" r:id="rId1589" xr:uid="{76592771-546D-554B-BBEA-B77465659450}"/>
    <hyperlink ref="B2500" r:id="rId1590" xr:uid="{A09E4B7A-B229-F348-8316-D5CA78FDF7CB}"/>
    <hyperlink ref="B2501" r:id="rId1591" xr:uid="{F62A8519-523F-074D-8BFD-1D13F2831B77}"/>
    <hyperlink ref="B2502" r:id="rId1592" xr:uid="{C54ABBE7-CED2-A645-BE33-A3AE7B90AB6C}"/>
    <hyperlink ref="B2503" r:id="rId1593" xr:uid="{C136A477-289E-B746-AF2B-C1980641C795}"/>
    <hyperlink ref="B2504" r:id="rId1594" xr:uid="{9DE490EF-FE4D-DB48-BE6A-570FA0F3E5AB}"/>
    <hyperlink ref="B2505" r:id="rId1595" xr:uid="{AB3C3780-F043-8A4B-BB50-FEF74BB2D819}"/>
    <hyperlink ref="B2506" r:id="rId1596" xr:uid="{757C5670-1332-FD47-AC70-BEFCE60A9E9A}"/>
    <hyperlink ref="N2507" r:id="rId1597" xr:uid="{34C57A2A-E5D0-4A43-A300-C38C69956BAC}"/>
    <hyperlink ref="B2508" r:id="rId1598" xr:uid="{0E2AF334-BF61-1E45-B6E4-4F87947B529C}"/>
    <hyperlink ref="B2509" r:id="rId1599" xr:uid="{F60074D4-CC3F-5C4D-B5DB-E1C45C856380}"/>
    <hyperlink ref="B2510" r:id="rId1600" xr:uid="{E6FBC756-65FD-A74F-A689-BBE04374445A}"/>
    <hyperlink ref="B2511" r:id="rId1601" xr:uid="{6C5A05D8-8244-F340-8BA2-9FA4C2977194}"/>
    <hyperlink ref="B2512" r:id="rId1602" xr:uid="{FDA04071-B204-7C49-9706-0D4810A66FAC}"/>
    <hyperlink ref="B2513" r:id="rId1603" xr:uid="{6E282DC8-5B81-B841-AE93-3416BB552614}"/>
    <hyperlink ref="B2514" r:id="rId1604" xr:uid="{35A6BEB1-C51F-A244-9227-3764AB1CD577}"/>
    <hyperlink ref="B2515" r:id="rId1605" xr:uid="{67D94D51-02C7-634B-BAA7-BF1F2344152B}"/>
    <hyperlink ref="B2516" r:id="rId1606" xr:uid="{34639C63-5B9C-E540-A071-CDCCCD53C405}"/>
    <hyperlink ref="B2517" r:id="rId1607" xr:uid="{6660AFB4-014B-F749-B3DB-2D8643AB5D18}"/>
    <hyperlink ref="B2518" r:id="rId1608" xr:uid="{57597FD1-6E4C-6F45-ADE9-45E8E1803820}"/>
    <hyperlink ref="B2519" r:id="rId1609" xr:uid="{A0300245-0B92-454B-BAC7-49060C1D90F1}"/>
    <hyperlink ref="B2520" r:id="rId1610" xr:uid="{09B8FAB4-2F88-904F-AF20-AE118521AA63}"/>
    <hyperlink ref="B2521" r:id="rId1611" xr:uid="{93E0F803-9FF8-AE45-856F-858E98B53E44}"/>
    <hyperlink ref="B2522" r:id="rId1612" xr:uid="{9FD5795A-E1EF-2145-81EA-26EA90E13B9C}"/>
    <hyperlink ref="B2523" r:id="rId1613" xr:uid="{F8E7C954-1B61-0A4E-9553-48905C17C0B6}"/>
    <hyperlink ref="B2524" r:id="rId1614" xr:uid="{B3FEA76A-D442-7748-9B11-F6BAB4C1C74A}"/>
    <hyperlink ref="B2525" r:id="rId1615" xr:uid="{8CE5252D-0DEE-7E4C-AE64-B1590CD71E28}"/>
    <hyperlink ref="B2526" r:id="rId1616" xr:uid="{D47C09A7-2099-704F-9609-C60BB24E85A8}"/>
    <hyperlink ref="B2527" r:id="rId1617" xr:uid="{A4936E06-10D1-5C4F-840B-76D61C3360A6}"/>
    <hyperlink ref="B2528" r:id="rId1618" xr:uid="{439DC0D7-01FF-6F45-B19E-7DADC39C904F}"/>
    <hyperlink ref="B2529" r:id="rId1619" xr:uid="{00751977-6918-1347-A68A-5E58F1EFAD4C}"/>
    <hyperlink ref="B2530" r:id="rId1620" xr:uid="{595EB3FD-56F6-DB4F-92AD-79E1A722106C}"/>
    <hyperlink ref="N2530" r:id="rId1621" xr:uid="{C0944531-5ABF-6347-B5F2-70F7FD3E31B0}"/>
    <hyperlink ref="B2531" r:id="rId1622" xr:uid="{8307DA6C-0EF7-EC41-8BB4-0A2813F22392}"/>
    <hyperlink ref="B2532" r:id="rId1623" xr:uid="{CE020CF0-2D14-7C41-826E-EF0EE53156CB}"/>
    <hyperlink ref="B2533" r:id="rId1624" xr:uid="{BB31C207-769A-4340-9269-74F6B667BA60}"/>
    <hyperlink ref="B2534" r:id="rId1625" xr:uid="{D921AB18-91A5-714D-ADCE-2CC19B5C3368}"/>
    <hyperlink ref="B2535" r:id="rId1626" xr:uid="{2C8ADA8A-C4EA-7B4F-8161-A61636A492D3}"/>
    <hyperlink ref="B2536" r:id="rId1627" xr:uid="{090FAC07-7991-B941-B350-F50523364272}"/>
    <hyperlink ref="B2537" r:id="rId1628" xr:uid="{23637E2B-4447-0041-ACBE-505EBA6ED2C7}"/>
    <hyperlink ref="B2538" r:id="rId1629" xr:uid="{48132FC4-5A4E-5D45-BA66-388EEF954A3A}"/>
    <hyperlink ref="B2539" r:id="rId1630" xr:uid="{CD1BDA6D-D238-3E4D-8234-DAFB5160C646}"/>
    <hyperlink ref="B2540" r:id="rId1631" xr:uid="{1FB953C8-DCD6-8641-BAA4-9D78758354FB}"/>
    <hyperlink ref="B2541" r:id="rId1632" xr:uid="{728EA46A-32D7-4544-A259-19C899F42D96}"/>
    <hyperlink ref="B2542" r:id="rId1633" xr:uid="{1267CD2C-C97C-524F-B7C7-17B5901A6C17}"/>
    <hyperlink ref="B2543" r:id="rId1634" xr:uid="{D0E04109-8BDD-0149-AC5C-D1B20E55E804}"/>
    <hyperlink ref="B2544" r:id="rId1635" xr:uid="{3231EFC8-F838-A04C-924F-703B627CC1DD}"/>
    <hyperlink ref="B2545" r:id="rId1636" xr:uid="{6C23D89E-4782-8E42-9269-64C941022199}"/>
    <hyperlink ref="B2546" r:id="rId1637" xr:uid="{276275A3-2462-F340-B67C-3DA8795075E2}"/>
    <hyperlink ref="B2547" r:id="rId1638" xr:uid="{22920D9E-B97E-0042-8598-4FB864DD73C2}"/>
    <hyperlink ref="B2548" r:id="rId1639" xr:uid="{B7D60DD3-DC1E-DE43-9DBA-08FD8DFD1F8C}"/>
    <hyperlink ref="B2549" r:id="rId1640" xr:uid="{9245B639-88BC-254A-9ACB-950E372C5F8D}"/>
    <hyperlink ref="B2550" r:id="rId1641" xr:uid="{0A487DBC-0531-DC47-A8DC-553CD0BE71D3}"/>
    <hyperlink ref="B2551" r:id="rId1642" xr:uid="{47AE294A-3289-AC44-871A-A56CCF6E74CA}"/>
    <hyperlink ref="B2552" r:id="rId1643" xr:uid="{EF8F555E-CDCE-8748-972C-59427BC2CCA3}"/>
    <hyperlink ref="B2553" r:id="rId1644" xr:uid="{7C237E3C-8203-2C4F-8176-8C289EF37545}"/>
    <hyperlink ref="B2554" r:id="rId1645" xr:uid="{D40D64DE-372E-344B-AD5D-957D3523FE4E}"/>
    <hyperlink ref="B2555" r:id="rId1646" xr:uid="{A46CA9F2-8E0B-5146-9783-CF8D67AA6DE3}"/>
    <hyperlink ref="B2556" r:id="rId1647" xr:uid="{AF0F64EE-0D81-6946-912F-FE524B8978EB}"/>
    <hyperlink ref="B2557" r:id="rId1648" xr:uid="{2EE4B6C2-9FC9-464D-BF68-E2A9373D7F25}"/>
    <hyperlink ref="B2558" r:id="rId1649" xr:uid="{0D442298-2E9E-7D48-80DF-CF15817FA64B}"/>
    <hyperlink ref="B2559" r:id="rId1650" xr:uid="{0F0BBAFC-0434-A54E-B019-5B87221B84FE}"/>
    <hyperlink ref="B2560" r:id="rId1651" xr:uid="{FD0536DF-6878-5F4E-9DA5-2C57EAD949A5}"/>
    <hyperlink ref="B2561" r:id="rId1652" xr:uid="{4631D7D8-41A8-8B41-9F53-AA7CC01E6FCB}"/>
    <hyperlink ref="B2562" r:id="rId1653" xr:uid="{BA1B7F38-B2AA-7047-A3F7-A8BB3155EA93}"/>
    <hyperlink ref="B2563" r:id="rId1654" xr:uid="{8B466858-E893-2044-B796-BB08C1E7FA9D}"/>
    <hyperlink ref="B2564" r:id="rId1655" xr:uid="{5E70C9BB-0DA9-2049-B227-C1F8B08115FB}"/>
    <hyperlink ref="B2565" r:id="rId1656" xr:uid="{4F23F9A4-6BB9-DD4F-A3AE-56CA6D94071B}"/>
    <hyperlink ref="B2566" r:id="rId1657" xr:uid="{1D10DF32-15CA-BA40-A93D-B290A2E36F19}"/>
    <hyperlink ref="B2567" r:id="rId1658" xr:uid="{AC229136-89FA-0640-BFD3-7E1AEE86A5A7}"/>
    <hyperlink ref="B2568" r:id="rId1659" xr:uid="{AEFC4B63-7D6A-5643-8D72-B26C4ED01021}"/>
    <hyperlink ref="B2569" r:id="rId1660" xr:uid="{22CB3494-F17E-FF4F-B1DF-1CE34883A7F1}"/>
    <hyperlink ref="B2570" r:id="rId1661" xr:uid="{4FD159BE-B2A0-9A40-BD67-EAE20421A6DB}"/>
    <hyperlink ref="B2571" r:id="rId1662" xr:uid="{A6296269-D2EF-844F-8053-E3117C5F02A6}"/>
    <hyperlink ref="B2572" r:id="rId1663" xr:uid="{AFD84BCC-FB5E-C645-B75A-197736FFA65D}"/>
    <hyperlink ref="B2573" r:id="rId1664" xr:uid="{6F3A241C-7016-B241-BE8E-45BA64E66EC4}"/>
    <hyperlink ref="B2574" r:id="rId1665" xr:uid="{818EA54D-0898-744F-99DB-1984241A2FF1}"/>
    <hyperlink ref="B2575" r:id="rId1666" xr:uid="{17C29E77-5D9B-974D-9918-706C2543932C}"/>
    <hyperlink ref="B2576" r:id="rId1667" xr:uid="{AAB2E83C-3E5F-3A4D-86D2-92FACBF78C20}"/>
    <hyperlink ref="B2577" r:id="rId1668" xr:uid="{C8D4DCB7-A31C-5A4F-B8A4-B84F42DC9FC9}"/>
    <hyperlink ref="B2578" r:id="rId1669" xr:uid="{C36A1A3B-942F-9842-8CFB-5537B7738EC0}"/>
    <hyperlink ref="B2579" r:id="rId1670" xr:uid="{319AF62A-93B1-9445-9CE7-C087CCAA5ADA}"/>
    <hyperlink ref="B2580" r:id="rId1671" xr:uid="{A264FB67-8F84-0D49-80C8-AA0A3A425C37}"/>
    <hyperlink ref="B2581" r:id="rId1672" xr:uid="{B186694E-CEFD-D94A-A480-8F0A2455E328}"/>
    <hyperlink ref="B2582" r:id="rId1673" xr:uid="{2597BE85-EBC4-1143-A668-55371F19A8DF}"/>
    <hyperlink ref="B2583" r:id="rId1674" xr:uid="{BCD202F4-EBEB-324A-8B70-29260DFC498C}"/>
    <hyperlink ref="B2584" r:id="rId1675" xr:uid="{491D1E2E-0317-864D-8B1E-6CBD52361DBA}"/>
    <hyperlink ref="B2585" r:id="rId1676" xr:uid="{5C25C858-1283-7D44-895A-4E75EA09B607}"/>
    <hyperlink ref="B2586" r:id="rId1677" xr:uid="{116B7556-A2D0-6C47-BB7B-C47D6570D607}"/>
    <hyperlink ref="B2587" r:id="rId1678" xr:uid="{CB1D811E-8914-3641-BD98-039E1C5FC084}"/>
    <hyperlink ref="B2588" r:id="rId1679" xr:uid="{04D39082-5811-ED40-84C9-EF9C97DEAEB7}"/>
    <hyperlink ref="B2589" r:id="rId1680" xr:uid="{702F335D-9766-9447-8BC3-6A401C620769}"/>
    <hyperlink ref="B2590" r:id="rId1681" xr:uid="{F73040CB-3E99-4743-AC37-D16F0CE2A21E}"/>
    <hyperlink ref="B2591" r:id="rId1682" xr:uid="{F4D91738-4CA5-2247-B317-57D77BD5E9D8}"/>
    <hyperlink ref="B2592" r:id="rId1683" xr:uid="{B08C0C37-A3D0-F44E-A8DA-331A4CCAB35B}"/>
    <hyperlink ref="B2593" r:id="rId1684" xr:uid="{D41B790A-F0A2-5544-9827-C30D64573C5A}"/>
    <hyperlink ref="B2594" r:id="rId1685" xr:uid="{BFADB9D4-3CCF-3249-9239-99EE8EA1DDF4}"/>
    <hyperlink ref="B2595" r:id="rId1686" xr:uid="{6BAA8B8B-1171-3548-B6E3-0B06E424556B}"/>
    <hyperlink ref="B2596" r:id="rId1687" xr:uid="{00E95D71-B368-3843-BD88-F672E6499633}"/>
    <hyperlink ref="B2597" r:id="rId1688" xr:uid="{6D2C8FE5-2AD8-7940-9708-2FF331DF1227}"/>
    <hyperlink ref="B2598" r:id="rId1689" xr:uid="{15144106-68A0-C44D-902F-AA85CEFE57A2}"/>
    <hyperlink ref="B2599" r:id="rId1690" xr:uid="{ECEC4726-63FB-2542-A987-C4465A47418D}"/>
    <hyperlink ref="N2599" r:id="rId1691" xr:uid="{6CD29ECA-D7E6-9641-A9DB-7DF876F0263C}"/>
    <hyperlink ref="B2600" r:id="rId1692" xr:uid="{8FDCD9C3-913F-DC41-AC7E-56730B7AC7A4}"/>
    <hyperlink ref="N2601" r:id="rId1693" xr:uid="{B91F8CAD-8C94-6748-A300-5107C888A06A}"/>
    <hyperlink ref="N2604" r:id="rId1694" xr:uid="{D61DC87F-2716-2849-B931-D48D0A19140C}"/>
    <hyperlink ref="N2607" r:id="rId1695" xr:uid="{7B585563-F20D-5643-9244-0414ED31A20B}"/>
    <hyperlink ref="T2607" r:id="rId1696" xr:uid="{D83B489E-A46D-3F47-845A-12454568783D}"/>
    <hyperlink ref="N2609" r:id="rId1697" xr:uid="{FDF332EE-A7BD-A74B-9812-BB192F6AE56A}"/>
    <hyperlink ref="T2609" r:id="rId1698" xr:uid="{B8A77414-C3D6-A648-AFA5-9B0144688ACB}"/>
    <hyperlink ref="N2610" r:id="rId1699" xr:uid="{35F5ED97-0CFB-4447-8E12-592EBBF7C5F7}"/>
    <hyperlink ref="N2612" r:id="rId1700" xr:uid="{E090A70B-5B3A-C241-998E-3BAC31481324}"/>
    <hyperlink ref="N2613" r:id="rId1701" xr:uid="{14D4945F-37B7-2C4A-BAB8-DB8373C0C920}"/>
    <hyperlink ref="N2614" r:id="rId1702" xr:uid="{042DF9A3-8A8E-3E48-B278-534F7AD0975E}"/>
    <hyperlink ref="N2615" r:id="rId1703" xr:uid="{930B7BEA-C3E6-3D4F-AA00-2EB107CE591A}"/>
    <hyperlink ref="T2615" r:id="rId1704" xr:uid="{D0378768-3A38-D34E-BEEE-642918602FC1}"/>
    <hyperlink ref="N2616" r:id="rId1705" xr:uid="{0DC2260E-0119-3C4B-9E05-5966D827D2BF}"/>
    <hyperlink ref="N2617" r:id="rId1706" xr:uid="{B84D10E7-FE06-B64E-AB09-82C14C527534}"/>
    <hyperlink ref="B2618" r:id="rId1707" xr:uid="{02C30098-1559-0B43-AC94-3C20394EDDC8}"/>
    <hyperlink ref="B2619" r:id="rId1708" xr:uid="{3269477A-E365-E940-9BF6-56FABC74BA1F}"/>
    <hyperlink ref="B2620" r:id="rId1709" xr:uid="{F5EC157B-5CB9-C249-8F45-F65A95E6BDD5}"/>
    <hyperlink ref="B2621" r:id="rId1710" xr:uid="{1F40BD44-81A4-B64F-9BC5-6DEE1B3FBD3F}"/>
    <hyperlink ref="B2622" r:id="rId1711" xr:uid="{9EDA1068-CBDD-CB43-9DA8-0D996EA62EAE}"/>
    <hyperlink ref="B2623" r:id="rId1712" xr:uid="{35A2341A-EF88-1448-B179-42A9BAFEB9F5}"/>
    <hyperlink ref="B2624" r:id="rId1713" xr:uid="{A427E0E0-91CB-174E-BFC6-B10B98B76DCF}"/>
    <hyperlink ref="B2625" r:id="rId1714" xr:uid="{09ED760C-18C2-EF46-9106-35677CBF0381}"/>
    <hyperlink ref="B2626" r:id="rId1715" xr:uid="{0E3EE4C5-E0AC-0047-8565-EB11B2FCA367}"/>
    <hyperlink ref="B2627" r:id="rId1716" xr:uid="{1D2594D7-490D-324E-9205-92B2C0587CE8}"/>
    <hyperlink ref="B2628" r:id="rId1717" xr:uid="{A2BCC7B7-C004-C746-95FA-3669AC97D5A0}"/>
    <hyperlink ref="B2629" r:id="rId1718" xr:uid="{9340BF1F-B12E-C045-81EA-73118D531E84}"/>
    <hyperlink ref="B2630" r:id="rId1719" xr:uid="{71A52C7F-B814-F74A-9FFC-4D2C778C7F25}"/>
    <hyperlink ref="B2631" r:id="rId1720" xr:uid="{C4809B53-6FEE-E942-B63A-44AFA430B0B5}"/>
    <hyperlink ref="B2632" r:id="rId1721" xr:uid="{C35D45D6-F3C8-344D-8A57-241A11F8FFEF}"/>
    <hyperlink ref="B2633" r:id="rId1722" xr:uid="{7048556A-DBE5-A648-B66F-9EFFB2FEA7CF}"/>
    <hyperlink ref="B2634" r:id="rId1723" xr:uid="{64127668-6BD0-724E-BBA0-1E3F660E9E38}"/>
    <hyperlink ref="B2635" r:id="rId1724" xr:uid="{DBFE11E4-3E6B-AB40-8C77-78FB46D0DFBF}"/>
    <hyperlink ref="B2636" r:id="rId1725" xr:uid="{F84C33FD-166F-CA4E-8F4A-CDA96B75738F}"/>
    <hyperlink ref="B2637" r:id="rId1726" xr:uid="{3C5C45AA-C601-514B-B299-9F9DA04F5F3C}"/>
    <hyperlink ref="B2638" r:id="rId1727" xr:uid="{50685194-E86D-434B-8B95-9F6963689900}"/>
    <hyperlink ref="B2639" r:id="rId1728" xr:uid="{1A1BC2A5-0776-5E44-8E70-4999B1F4E15A}"/>
    <hyperlink ref="B2640" r:id="rId1729" xr:uid="{FFE6D6A8-4844-DC4A-9FA0-6262D95C53F0}"/>
    <hyperlink ref="B2641" r:id="rId1730" xr:uid="{E2EE5DE1-2522-B545-94C4-E4E9ED48B4A3}"/>
    <hyperlink ref="B2642" r:id="rId1731" xr:uid="{11263BD9-BC69-5441-B231-0B308632741A}"/>
    <hyperlink ref="B2643" r:id="rId1732" xr:uid="{1AF81053-E0E0-9A48-ABF2-8863C2C23B96}"/>
    <hyperlink ref="B2644" r:id="rId1733" xr:uid="{BF9A49BC-2C5C-9146-AE46-0EF9B7E91927}"/>
    <hyperlink ref="B2645" r:id="rId1734" xr:uid="{8855ABD7-2DE8-1442-A6C8-442763C1C98C}"/>
    <hyperlink ref="B2646" r:id="rId1735" xr:uid="{C47114A7-92F6-0246-BCF1-65310761F382}"/>
    <hyperlink ref="N2647" r:id="rId1736" xr:uid="{46995278-C613-E245-8E8A-BA2BE1E08AF2}"/>
    <hyperlink ref="N2651" r:id="rId1737" xr:uid="{8FDA9E86-2DE3-D049-B0D8-8F789281D80D}"/>
    <hyperlink ref="N2652" r:id="rId1738" xr:uid="{9298C866-DFDA-F64C-B613-970EA4467898}"/>
    <hyperlink ref="B2653" r:id="rId1739" xr:uid="{9D43E2D4-0CD6-A244-9C5C-F43F90A1FD97}"/>
    <hyperlink ref="N2654" r:id="rId1740" xr:uid="{3FC64194-15C9-A34B-82BA-C3DEB91A4061}"/>
    <hyperlink ref="B2655" r:id="rId1741" xr:uid="{680C654F-DFBD-834A-A2EF-162FAEFA9AC6}"/>
    <hyperlink ref="B2656" r:id="rId1742" xr:uid="{31CF533B-678A-DB48-8601-DBDCAB686BFE}"/>
    <hyperlink ref="B2657" r:id="rId1743" xr:uid="{41CD7BD4-9EE7-1A47-9108-2210C5621998}"/>
    <hyperlink ref="B2658" r:id="rId1744" xr:uid="{8A7578AD-C071-3543-80D9-CDBAA47EFA9E}"/>
    <hyperlink ref="B2659" r:id="rId1745" xr:uid="{92DD0C9E-BF26-6E46-910F-714C19D855B9}"/>
    <hyperlink ref="B2660" r:id="rId1746" xr:uid="{5E325DB5-F968-9048-9AFE-14890F99B057}"/>
    <hyperlink ref="B2661" r:id="rId1747" xr:uid="{D13A2568-F56A-5B4E-B91F-467D90E2F7D8}"/>
    <hyperlink ref="B2662" r:id="rId1748" xr:uid="{723F10CC-DB0C-6E46-9C8A-659411750618}"/>
    <hyperlink ref="B2663" r:id="rId1749" xr:uid="{B70E90B4-A00D-0A43-A56B-D6E294CE7671}"/>
    <hyperlink ref="B2664" r:id="rId1750" xr:uid="{C9DE69B3-E3DC-6141-B366-CF870E157D5F}"/>
    <hyperlink ref="B2665" r:id="rId1751" xr:uid="{2E5EB79E-8AC4-A74D-9823-022C60E230BB}"/>
    <hyperlink ref="B2666" r:id="rId1752" xr:uid="{D3B86C85-28B7-5D4E-99B4-D3095AD7B011}"/>
    <hyperlink ref="B2667" r:id="rId1753" xr:uid="{E931D9B2-2D4A-D542-BFBF-62CEB9420126}"/>
    <hyperlink ref="B2668" r:id="rId1754" xr:uid="{011983FD-2484-DC45-B40A-BC5F517D6448}"/>
    <hyperlink ref="B2669" r:id="rId1755" xr:uid="{8416074F-13E7-5D4D-9FE6-C0A2715BE147}"/>
    <hyperlink ref="B2670" r:id="rId1756" xr:uid="{D268921D-735E-AC49-BFD4-807100096BD8}"/>
    <hyperlink ref="B2671" r:id="rId1757" xr:uid="{0F55B231-1074-8146-963B-102865E94BC8}"/>
    <hyperlink ref="B2672" r:id="rId1758" xr:uid="{12266FC2-54C7-3B47-AAEE-CF3B08408D50}"/>
    <hyperlink ref="B2673" r:id="rId1759" xr:uid="{DD1FA425-E9AC-CE49-BC4E-2C16C00930BC}"/>
    <hyperlink ref="B2674" r:id="rId1760" xr:uid="{15E2C3BD-7B27-B146-8D44-574DD4A261A9}"/>
    <hyperlink ref="B2675" r:id="rId1761" xr:uid="{1CF869B1-3A98-4846-8E0B-1492C26A38DE}"/>
    <hyperlink ref="B2676" r:id="rId1762" xr:uid="{6A6E1AFF-C95B-3F41-BB12-86646CD06071}"/>
    <hyperlink ref="B2677" r:id="rId1763" xr:uid="{C53AD0A7-0D85-3649-B8A6-4D6E6C160D39}"/>
    <hyperlink ref="B2678" r:id="rId1764" xr:uid="{9F59A28D-B00C-6B4B-BCF8-B254112DAD15}"/>
    <hyperlink ref="B2679" r:id="rId1765" xr:uid="{4161703C-1020-AE42-8EE3-2873F68D44AD}"/>
    <hyperlink ref="B2680" r:id="rId1766" xr:uid="{690E8F40-E58F-694B-9843-5A043E2507FE}"/>
    <hyperlink ref="B2681" r:id="rId1767" xr:uid="{C102A4AC-E3B2-F541-9989-C5EE5836E7EA}"/>
    <hyperlink ref="B2682" r:id="rId1768" xr:uid="{D32D4800-37D4-E844-A528-84F22421A38E}"/>
    <hyperlink ref="B2683" r:id="rId1769" xr:uid="{781EA8CB-84CA-7F41-9903-F076BC314D71}"/>
    <hyperlink ref="B2684" r:id="rId1770" xr:uid="{619A642C-671A-BD40-82C5-CA8B5C29CCFC}"/>
    <hyperlink ref="B2685" r:id="rId1771" xr:uid="{0A4E3F90-4305-6940-BC39-2F517B8C2097}"/>
    <hyperlink ref="B2686" r:id="rId1772" xr:uid="{8153E240-8190-C845-9E9F-F88453C85877}"/>
    <hyperlink ref="B2687" r:id="rId1773" xr:uid="{FFE1797F-14F4-F949-A794-EBD5F0A3E8BA}"/>
    <hyperlink ref="B2688" r:id="rId1774" xr:uid="{42F2F4F5-1AA8-ED46-B549-C0C5FCCCE3D2}"/>
    <hyperlink ref="N2697" r:id="rId1775" xr:uid="{18D85E86-270E-DC47-8216-34AA03470668}"/>
    <hyperlink ref="N2699" r:id="rId1776" xr:uid="{F32265CF-E3E1-504E-A526-C3F032FC91C1}"/>
    <hyperlink ref="N2700" r:id="rId1777" xr:uid="{A40C2A94-DE9B-1448-8FEB-15F38D3DC95B}"/>
    <hyperlink ref="B2701" r:id="rId1778" xr:uid="{25CC74FE-6E29-9D4F-9805-BB25E82898B3}"/>
    <hyperlink ref="B2702" r:id="rId1779" xr:uid="{D2360708-5647-5441-A976-5E123B2CC1C0}"/>
    <hyperlink ref="B2703" r:id="rId1780" xr:uid="{E8F08415-1C0E-314F-83ED-3761C9FE5574}"/>
    <hyperlink ref="B2704" r:id="rId1781" xr:uid="{6127A383-48E5-AA4F-A1A8-34B0332D06F1}"/>
    <hyperlink ref="B2705" r:id="rId1782" xr:uid="{6F43D167-BFFA-7F4B-BB4F-32393443D5A5}"/>
    <hyperlink ref="B2706" r:id="rId1783" xr:uid="{DCD78263-814D-1845-BE14-C4D3339D52DD}"/>
    <hyperlink ref="B2707" r:id="rId1784" xr:uid="{D8097563-89FA-3B42-8AF5-5CC7F523F3DF}"/>
    <hyperlink ref="B2708" r:id="rId1785" xr:uid="{71294381-1594-1F49-B58C-7AF6924D634F}"/>
    <hyperlink ref="B2709" r:id="rId1786" xr:uid="{17723E10-C701-CD41-A027-1203105651E1}"/>
    <hyperlink ref="B2710" r:id="rId1787" xr:uid="{8E32557C-D52F-3248-BBEB-0D849810D50B}"/>
    <hyperlink ref="B2711" r:id="rId1788" xr:uid="{FBA84C2D-D4EE-DE45-B395-E08C89B22177}"/>
    <hyperlink ref="B2712" r:id="rId1789" xr:uid="{B54ACFF2-3747-4449-9530-13C300B6D358}"/>
    <hyperlink ref="B2713" r:id="rId1790" xr:uid="{419F046D-552F-374E-BD17-BC4388E54669}"/>
    <hyperlink ref="B2714" r:id="rId1791" xr:uid="{225CC602-0182-F444-A4A3-35B0494290EE}"/>
    <hyperlink ref="B2715" r:id="rId1792" xr:uid="{7855021D-DE0B-5645-A683-02ED400D4251}"/>
    <hyperlink ref="B2716" r:id="rId1793" xr:uid="{502225E5-CBB0-8E44-9D8F-BC6275EB7329}"/>
    <hyperlink ref="B2717" r:id="rId1794" xr:uid="{6236A8E6-7364-B244-AA5F-9509EE730BA3}"/>
    <hyperlink ref="B2718" r:id="rId1795" xr:uid="{E83F2433-5CBE-7942-85E6-8854682A8AF2}"/>
    <hyperlink ref="B2719" r:id="rId1796" xr:uid="{7BAFEF27-47B8-9748-91C8-274181E27D5C}"/>
    <hyperlink ref="B2720" r:id="rId1797" xr:uid="{1A849377-F1E5-3447-B1F6-B8991FCABF33}"/>
    <hyperlink ref="B2721" r:id="rId1798" xr:uid="{5BCC1641-B1DA-7C4B-BCA4-CA8ECB749BFD}"/>
    <hyperlink ref="B2722" r:id="rId1799" xr:uid="{8E16AC0A-1A3F-4E49-8192-C9C7069B2BA6}"/>
    <hyperlink ref="B2723" r:id="rId1800" xr:uid="{5610CDFE-7620-5F4C-9765-B29EE9D5F121}"/>
    <hyperlink ref="B2724" r:id="rId1801" xr:uid="{0B471E00-92C0-6C4F-8AC9-C80AF68CB4CE}"/>
    <hyperlink ref="B2725" r:id="rId1802" xr:uid="{930FEB56-562B-274D-B345-427D22C1120E}"/>
    <hyperlink ref="B2726" r:id="rId1803" xr:uid="{174D0BAE-8B69-9949-9D0F-CFAE3AC20700}"/>
    <hyperlink ref="B2727" r:id="rId1804" xr:uid="{7E7ACD36-0B82-2645-AB39-49EE11D52280}"/>
    <hyperlink ref="B2728" r:id="rId1805" xr:uid="{2BA21BB0-5F4A-A240-AFB0-F9FF118999AA}"/>
    <hyperlink ref="B2729" r:id="rId1806" xr:uid="{A1C827AB-DEDC-7541-9565-D745ABFF9817}"/>
    <hyperlink ref="B2730" r:id="rId1807" xr:uid="{8C61931E-53B5-C34B-A49A-3274C20BB1EB}"/>
    <hyperlink ref="B2731" r:id="rId1808" xr:uid="{2870292D-8027-2F46-B42E-2C128BC96FA7}"/>
    <hyperlink ref="B2732" r:id="rId1809" xr:uid="{0DBFEE14-8E7E-2B4E-80B4-B4DEC02337F2}"/>
    <hyperlink ref="B2733" r:id="rId1810" xr:uid="{74E68AB3-8724-654A-8BBB-44D04C5925CD}"/>
    <hyperlink ref="B2734" r:id="rId1811" xr:uid="{D4CDCACD-FAC6-3546-A2CD-BED578D0508A}"/>
    <hyperlink ref="B2735" r:id="rId1812" xr:uid="{5E6028F1-4130-EC4E-BC46-D2E2C62B4C2D}"/>
    <hyperlink ref="B2736" r:id="rId1813" xr:uid="{FD55A83B-DE92-F54A-AC6D-95FE51008A0A}"/>
    <hyperlink ref="B2737" r:id="rId1814" xr:uid="{39CDCC2F-09B6-A047-A6AF-74BC045A5A0B}"/>
    <hyperlink ref="B2738" r:id="rId1815" xr:uid="{80F580C6-9482-1E47-B6B5-470653219544}"/>
    <hyperlink ref="B2739" r:id="rId1816" xr:uid="{BF53B80A-2B1A-584B-8D9F-19374222053B}"/>
    <hyperlink ref="B2740" r:id="rId1817" xr:uid="{7423554C-20B1-CA41-9671-25FAEDC725F6}"/>
    <hyperlink ref="B2741" r:id="rId1818" xr:uid="{BB38AA86-ACA2-9643-A682-EC8BCD916929}"/>
    <hyperlink ref="B2742" r:id="rId1819" xr:uid="{30BB1D90-2E42-4246-837F-F0A9B8B35A0D}"/>
    <hyperlink ref="B2743" r:id="rId1820" xr:uid="{B3C30AFA-464C-284F-B3E5-86C1364CB114}"/>
    <hyperlink ref="B2744" r:id="rId1821" xr:uid="{35C84BAD-514E-1249-9469-28BD880A5256}"/>
    <hyperlink ref="B2745" r:id="rId1822" xr:uid="{526B08C2-53D4-404F-BBAD-2B8AFC2CAC59}"/>
    <hyperlink ref="B2746" r:id="rId1823" xr:uid="{22B9B47B-7B7C-8A4E-AC66-6BF0683E2CC2}"/>
    <hyperlink ref="B2747" r:id="rId1824" xr:uid="{980DF8B2-74B3-4E44-9E08-1F6591FA4E2F}"/>
    <hyperlink ref="B2748" r:id="rId1825" xr:uid="{8E44CFF6-F812-1946-8F20-E22DA4B155A2}"/>
    <hyperlink ref="B2749" r:id="rId1826" xr:uid="{9970A527-7917-A24C-B6A0-62C5FE91523D}"/>
    <hyperlink ref="B2750" r:id="rId1827" xr:uid="{4770061A-E863-3846-BF5E-E11916BC2267}"/>
    <hyperlink ref="B2751" r:id="rId1828" xr:uid="{E9550729-9F0F-1049-B9EA-BD767AB46DAD}"/>
    <hyperlink ref="B2752" r:id="rId1829" xr:uid="{678634D6-1C4D-9F4A-8D2F-6B72F97245A7}"/>
    <hyperlink ref="B2753" r:id="rId1830" xr:uid="{5BC43BC6-0528-0A43-9F55-F83B9E7CCD43}"/>
    <hyperlink ref="B2754" r:id="rId1831" xr:uid="{4F8EC0AA-838A-8A4F-979B-5D23354A4D60}"/>
    <hyperlink ref="B2755" r:id="rId1832" xr:uid="{E610731A-4572-924D-898B-17F18E2F4C0C}"/>
    <hyperlink ref="B2756" r:id="rId1833" xr:uid="{6B22C89F-2A49-4440-8F5F-6875AE917725}"/>
    <hyperlink ref="B2757" r:id="rId1834" xr:uid="{6461BD33-CD66-FF43-9F1F-C3E658E0671E}"/>
    <hyperlink ref="B2758" r:id="rId1835" xr:uid="{B480DCCB-BAF7-7844-9997-C02915763F56}"/>
    <hyperlink ref="B2759" r:id="rId1836" xr:uid="{0310D473-A828-3748-BF7A-464F6171DE81}"/>
    <hyperlink ref="B2760" r:id="rId1837" xr:uid="{85AB4228-1B42-6E44-9277-2CF0650BD476}"/>
    <hyperlink ref="B2761" r:id="rId1838" xr:uid="{256632A3-ADD7-1745-A769-E592ACA51314}"/>
    <hyperlink ref="B2762" r:id="rId1839" xr:uid="{D093D2DD-2D4C-5446-8A08-902BCA90910D}"/>
    <hyperlink ref="B2763" r:id="rId1840" xr:uid="{B0086395-DB63-B847-815F-98478F60A87A}"/>
    <hyperlink ref="B2764" r:id="rId1841" xr:uid="{B1D27667-083C-3146-98BB-9F04ACD1BF2A}"/>
    <hyperlink ref="B2765" r:id="rId1842" xr:uid="{DFB66301-D293-CF4E-955A-8667510A5DA8}"/>
    <hyperlink ref="B2766" r:id="rId1843" xr:uid="{89A5AE8A-B0FD-084D-A88B-4E59342A00F3}"/>
    <hyperlink ref="B2767" r:id="rId1844" xr:uid="{A8832ACF-C7FF-7445-B724-4EB1B57549F0}"/>
    <hyperlink ref="B2768" r:id="rId1845" xr:uid="{93EF3765-C9EE-F647-93C9-63D0D544BE19}"/>
    <hyperlink ref="B2769" r:id="rId1846" xr:uid="{55DB4228-3A59-2A44-8030-8564EC917A64}"/>
    <hyperlink ref="B2770" r:id="rId1847" xr:uid="{B28ADFB1-2A13-F64E-8493-0F3F5BB50E7B}"/>
    <hyperlink ref="B2771" r:id="rId1848" xr:uid="{134D4C65-508F-6B44-B82B-B1043DF2E590}"/>
    <hyperlink ref="B2772" r:id="rId1849" xr:uid="{8CF286D1-5E6F-764D-AAA7-08A1B2B61D68}"/>
    <hyperlink ref="B2773" r:id="rId1850" xr:uid="{427308BB-159B-EF44-9D23-C43301C0A4BF}"/>
    <hyperlink ref="B2774" r:id="rId1851" xr:uid="{5B8F7E71-2811-A049-A517-921886DA1EE9}"/>
    <hyperlink ref="B2775" r:id="rId1852" xr:uid="{1B38AEEF-6B35-624A-B09A-0C57CF59BDAA}"/>
    <hyperlink ref="B2776" r:id="rId1853" xr:uid="{93F6C154-67FA-9C45-B22E-0CB28AE62419}"/>
    <hyperlink ref="B2777" r:id="rId1854" xr:uid="{C900949D-8C51-8F43-BF0F-D1A03697DF84}"/>
    <hyperlink ref="B2778" r:id="rId1855" xr:uid="{3D1AFB27-5119-EB4B-B7CD-370B37A4438D}"/>
    <hyperlink ref="B2779" r:id="rId1856" xr:uid="{0E9CCE97-23E6-B145-AAB6-6F8C7228B349}"/>
    <hyperlink ref="B2780" r:id="rId1857" xr:uid="{7D257A3C-FEB1-A443-9F35-3883EAC05DAE}"/>
    <hyperlink ref="B2781" r:id="rId1858" xr:uid="{E4E17187-4E83-E749-AC9F-748D92C3B30C}"/>
    <hyperlink ref="B2782" r:id="rId1859" xr:uid="{0C560591-4ED3-2949-BF50-A2A1B4FC05AD}"/>
    <hyperlink ref="B2783" r:id="rId1860" xr:uid="{9BED77BE-08B7-C943-B214-8D6D92ED40A3}"/>
    <hyperlink ref="B2784" r:id="rId1861" xr:uid="{FAC9178C-947A-734E-A7F4-1180DD5FA6AC}"/>
    <hyperlink ref="B2785" r:id="rId1862" xr:uid="{A46B3643-F5F3-AA46-A665-AC93EF8C5F77}"/>
    <hyperlink ref="B2786" r:id="rId1863" xr:uid="{A94525F9-7442-6546-9CC5-370ACACE9A1E}"/>
    <hyperlink ref="B2787" r:id="rId1864" xr:uid="{356510FC-11F1-3147-B864-2A4AFC2E5429}"/>
    <hyperlink ref="B2788" r:id="rId1865" xr:uid="{383D42E3-7E60-6544-B868-5E4E2BFFB1FA}"/>
    <hyperlink ref="B2789" r:id="rId1866" xr:uid="{6D319FC1-18AF-E54E-B86E-2E2FBA863280}"/>
    <hyperlink ref="B2790" r:id="rId1867" xr:uid="{9C371DF0-1209-F445-8F3E-32BFC440D162}"/>
    <hyperlink ref="B2791" r:id="rId1868" xr:uid="{1717327F-0E46-F741-ACCC-084DD8CF6F42}"/>
    <hyperlink ref="B2792" r:id="rId1869" xr:uid="{A01378C2-2442-6B44-9046-96834B290357}"/>
    <hyperlink ref="B2793" r:id="rId1870" xr:uid="{945FA07A-6A68-8445-A618-5B611950862A}"/>
    <hyperlink ref="B2794" r:id="rId1871" xr:uid="{D907FDD4-7EF9-3E4C-9BCF-C6CD816E48C4}"/>
    <hyperlink ref="B2795" r:id="rId1872" xr:uid="{24BB99AF-1844-014D-8F27-C94B22883673}"/>
    <hyperlink ref="B2796" r:id="rId1873" xr:uid="{98FA675A-F02C-4F46-85A7-C3BD1ACF76CC}"/>
    <hyperlink ref="B2797" r:id="rId1874" xr:uid="{5A528EEE-9EBD-8242-BEE1-EEA02FE45AA8}"/>
    <hyperlink ref="B2798" r:id="rId1875" xr:uid="{A29123D2-9CB4-1343-B42C-DD99A0F00456}"/>
    <hyperlink ref="B2799" r:id="rId1876" xr:uid="{F941C7E5-FD49-404D-B28E-B008BDD02AED}"/>
    <hyperlink ref="B2800" r:id="rId1877" xr:uid="{F83342B7-CFBC-2241-BC0C-4DFA57B506D6}"/>
    <hyperlink ref="B2801" r:id="rId1878" xr:uid="{2F69B4E2-3578-9041-8359-F9620FC377D9}"/>
    <hyperlink ref="B2802" r:id="rId1879" xr:uid="{F8EF8CF4-4444-F148-9BD0-59CF54837DB3}"/>
    <hyperlink ref="B2803" r:id="rId1880" xr:uid="{7ADF8092-AB81-4941-8EF6-3F7CBA608108}"/>
    <hyperlink ref="B2804" r:id="rId1881" xr:uid="{58B1FB8C-069E-E841-9CD0-3452AFBD1DE4}"/>
    <hyperlink ref="B2805" r:id="rId1882" xr:uid="{866B0015-7AF8-C947-8B8E-EA3963B79C69}"/>
    <hyperlink ref="B2806" r:id="rId1883" xr:uid="{A3A2B75D-E0C8-4145-90A4-855AA458AAB3}"/>
    <hyperlink ref="B2807" r:id="rId1884" xr:uid="{C37D2A2F-7CDC-F74B-BED5-3FBA80EA5381}"/>
    <hyperlink ref="B2808" r:id="rId1885" xr:uid="{C43BD5B0-6715-4D49-8534-56656DF5A560}"/>
    <hyperlink ref="B2809" r:id="rId1886" xr:uid="{11DCFBF1-3735-6D43-8399-18A845D5D72D}"/>
    <hyperlink ref="B2810" r:id="rId1887" xr:uid="{0F9F3580-F468-CC4B-811D-27FD94149558}"/>
    <hyperlink ref="B2811" r:id="rId1888" xr:uid="{9DD01AC9-CDFD-C548-866C-84F7CB4E564D}"/>
    <hyperlink ref="B2812" r:id="rId1889" xr:uid="{63B5E29E-18C6-C84E-9D83-1D5CE6D1C68B}"/>
    <hyperlink ref="B2813" r:id="rId1890" xr:uid="{3C80A67A-2D5E-F34D-8521-D79FF8021ECB}"/>
    <hyperlink ref="B2814" r:id="rId1891" xr:uid="{91BC7383-1D75-D541-9205-052416E07F94}"/>
    <hyperlink ref="B2815" r:id="rId1892" xr:uid="{9ABD83AA-0715-1E46-8ACC-2CEF59D0CF23}"/>
    <hyperlink ref="B2816" r:id="rId1893" xr:uid="{DDFC713B-11C6-D84C-AAC6-D7F644E8C16F}"/>
    <hyperlink ref="B2817" r:id="rId1894" xr:uid="{42878065-43C6-2C41-B22A-7C35548F031D}"/>
    <hyperlink ref="B2818" r:id="rId1895" xr:uid="{16506C8B-25DF-FF44-9B38-5E10AE44B609}"/>
    <hyperlink ref="B2819" r:id="rId1896" xr:uid="{341E5227-D6C2-9F41-98BE-07ACC9A4F814}"/>
    <hyperlink ref="B2820" r:id="rId1897" xr:uid="{BCCC246A-F45B-DF4B-B16E-740F25ABACC2}"/>
    <hyperlink ref="B2821" r:id="rId1898" xr:uid="{AFBFAF07-1BE6-644C-8556-D0A6B3844BCC}"/>
    <hyperlink ref="B2822" r:id="rId1899" xr:uid="{12E9BD53-B95D-EB40-8E91-DE42229C2624}"/>
    <hyperlink ref="B2823" r:id="rId1900" xr:uid="{1E9E7322-14BA-9B4F-97CB-5362A4E603DC}"/>
    <hyperlink ref="B2824" r:id="rId1901" xr:uid="{B64962EB-857F-4248-9565-05CFDF074B9D}"/>
    <hyperlink ref="B2825" r:id="rId1902" xr:uid="{1F3BD872-A3B2-7049-81E9-DC245FBD98BB}"/>
    <hyperlink ref="B2826" r:id="rId1903" xr:uid="{6ACF4269-1209-014F-AC2A-73F5346F976B}"/>
    <hyperlink ref="B2827" r:id="rId1904" xr:uid="{6B0E203B-DB71-5545-B17C-0A7F3DB92A9F}"/>
    <hyperlink ref="B2828" r:id="rId1905" xr:uid="{CB99BD1A-198C-C542-9D4F-646745A5D2A6}"/>
    <hyperlink ref="B2829" r:id="rId1906" xr:uid="{5027FB0F-491A-CC4A-A9B0-676AD8A11FAA}"/>
    <hyperlink ref="B2830" r:id="rId1907" xr:uid="{57404732-B58B-644D-9BC6-3BC0C01D02FA}"/>
    <hyperlink ref="B2831" r:id="rId1908" xr:uid="{EDA34747-41DD-584D-9E2A-528ED70FE774}"/>
    <hyperlink ref="B2832" r:id="rId1909" xr:uid="{691F6406-3A6A-914C-AA19-DF697CEB7604}"/>
    <hyperlink ref="B2833" r:id="rId1910" xr:uid="{98704EA9-FF13-254C-B2CA-8F9DEB8EE659}"/>
    <hyperlink ref="B2834" r:id="rId1911" xr:uid="{23450A6B-1977-8D40-93A9-EAD6FC6F3DB4}"/>
    <hyperlink ref="B2835" r:id="rId1912" xr:uid="{0149247E-DE55-FD4F-A923-E6EBE926E724}"/>
    <hyperlink ref="B2836" r:id="rId1913" xr:uid="{C63940EA-6A9E-9049-B245-2D78D814032F}"/>
    <hyperlink ref="B2837" r:id="rId1914" xr:uid="{5A63804F-2C6F-FC4A-A97B-1F453C3227A8}"/>
    <hyperlink ref="B2838" r:id="rId1915" xr:uid="{508CF687-A42A-4B46-B2A3-5DDD52DACB39}"/>
    <hyperlink ref="B2839" r:id="rId1916" xr:uid="{BE133F79-0FE3-6941-B6F6-7A5D1DDD0ED5}"/>
    <hyperlink ref="B2840" r:id="rId1917" xr:uid="{C75FB12E-6DB2-4649-BD4F-FB06F7E7C015}"/>
    <hyperlink ref="B2841" r:id="rId1918" xr:uid="{AE6E1896-6964-A34B-9540-CB2A49383873}"/>
    <hyperlink ref="B2842" r:id="rId1919" xr:uid="{1100A16F-12F9-D845-8275-7CBDED650703}"/>
    <hyperlink ref="B2843" r:id="rId1920" xr:uid="{00A4EDBB-1D2B-CC4A-8684-75E8443FEC4A}"/>
    <hyperlink ref="B2844" r:id="rId1921" xr:uid="{22A2C259-9C8F-DB4B-8013-6DFCA76A64A9}"/>
    <hyperlink ref="B2845" r:id="rId1922" xr:uid="{C370197F-01D0-9044-8F4E-327190363CAB}"/>
    <hyperlink ref="B2846" r:id="rId1923" xr:uid="{0430116D-93FB-404E-B487-62456FFADD7C}"/>
    <hyperlink ref="B2847" r:id="rId1924" xr:uid="{7C37DC9C-E03C-B04E-BA72-5AF32CF4FA8E}"/>
    <hyperlink ref="B2848" r:id="rId1925" xr:uid="{72B8B3F4-7759-5849-A672-2B838844F4B8}"/>
    <hyperlink ref="B2849" r:id="rId1926" xr:uid="{C83DB0B7-C2EE-654A-A2DC-7FEFA4421E67}"/>
    <hyperlink ref="N2849" r:id="rId1927" xr:uid="{8DEC5B8B-917B-B048-AE7E-ED2DCD3C72B4}"/>
    <hyperlink ref="B2850" r:id="rId1928" xr:uid="{909DE25B-5B30-7E47-8192-5EE80EF23F13}"/>
    <hyperlink ref="B2851" r:id="rId1929" xr:uid="{6497D007-6E8E-7A42-8130-6D9AD3E403F6}"/>
    <hyperlink ref="B2852" r:id="rId1930" xr:uid="{249EBFD4-8D0D-3246-A6F1-ABED75ECAF15}"/>
    <hyperlink ref="B2853" r:id="rId1931" xr:uid="{BD58B6C7-A7C8-DE43-B2CF-01EDD30FD4DC}"/>
    <hyperlink ref="B2854" r:id="rId1932" xr:uid="{DC36E07B-01B8-EF4E-9DDF-E6414AF34194}"/>
    <hyperlink ref="B2855" r:id="rId1933" xr:uid="{B3058BDF-BE8A-D548-A6FB-00ED78D84B4E}"/>
    <hyperlink ref="B2856" r:id="rId1934" xr:uid="{34EAE986-E200-574A-B301-EFCCB6E33716}"/>
    <hyperlink ref="B2857" r:id="rId1935" xr:uid="{B89D40B6-5D3B-964B-8994-A5ED47FB5D90}"/>
    <hyperlink ref="B2858" r:id="rId1936" xr:uid="{FD4A439A-AF37-FB42-BA03-CCDE599BE93E}"/>
    <hyperlink ref="B2859" r:id="rId1937" xr:uid="{BA8F1A2D-CC5F-4B4A-83B8-AEAAEB8C5312}"/>
    <hyperlink ref="B2860" r:id="rId1938" xr:uid="{A8B71ECE-8C45-B646-83A7-2021D0CD1AEF}"/>
    <hyperlink ref="B2861" r:id="rId1939" xr:uid="{C0956B9D-0E2D-104F-B5B1-A083C3FEAC87}"/>
    <hyperlink ref="B2862" r:id="rId1940" xr:uid="{37B364B2-5EC3-0743-87EC-653A0C136699}"/>
    <hyperlink ref="B2863" r:id="rId1941" xr:uid="{C823B620-8331-C64B-BE2C-2348DFD21608}"/>
    <hyperlink ref="B2864" r:id="rId1942" xr:uid="{A8017942-36FA-BB4D-9C50-B96CFDC62A57}"/>
    <hyperlink ref="N2865" r:id="rId1943" xr:uid="{A6E4EB2E-A57F-3348-98D5-4110DB30CDD2}"/>
    <hyperlink ref="N2866" r:id="rId1944" xr:uid="{4EF5FF68-0BAA-5044-AF7E-FCF0017A2465}"/>
    <hyperlink ref="T2866" r:id="rId1945" xr:uid="{7CF8CA16-4CA0-C449-8422-1DB1E47B2CED}"/>
    <hyperlink ref="N2867" r:id="rId1946" xr:uid="{08F9C833-390D-2F4E-B648-5CDDF4A2D1DD}"/>
    <hyperlink ref="N2874" r:id="rId1947" xr:uid="{F8304C04-8E34-944B-AC79-95D0D73BF7C7}"/>
    <hyperlink ref="N2877" r:id="rId1948" xr:uid="{17C7B744-5CF5-A545-8962-45CDA9EE5E20}"/>
    <hyperlink ref="B2895" r:id="rId1949" xr:uid="{E1AB1A98-CB7A-C641-BA02-F18E6E7C862A}"/>
    <hyperlink ref="B2896" r:id="rId1950" xr:uid="{D51AA749-1C5C-2144-B46C-BFB9F50E1FB2}"/>
    <hyperlink ref="B2897" r:id="rId1951" xr:uid="{7BFD98BD-FAE4-1342-8C76-9665776C38BF}"/>
    <hyperlink ref="B2898" r:id="rId1952" xr:uid="{D128C2B4-0694-DA41-9E09-796E27146308}"/>
    <hyperlink ref="B2899" r:id="rId1953" xr:uid="{830A80C7-CE3A-7349-ADB5-E5447E94E220}"/>
    <hyperlink ref="B2900" r:id="rId1954" xr:uid="{7E534884-625A-7F4F-9C2A-6640F9802D8F}"/>
    <hyperlink ref="B2901" r:id="rId1955" xr:uid="{3DB58154-E796-D24A-BA19-969D5C2BBB02}"/>
    <hyperlink ref="B2902" r:id="rId1956" xr:uid="{181DD346-C1EF-1142-8DB2-632B248248CB}"/>
    <hyperlink ref="B2903" r:id="rId1957" xr:uid="{7B1510ED-3A46-A547-8716-D988FCE5F1BD}"/>
    <hyperlink ref="B2904" r:id="rId1958" xr:uid="{C7B48D4C-F706-4445-A22E-4DB5A99578AC}"/>
    <hyperlink ref="B2905" r:id="rId1959" xr:uid="{B7BCDCAD-F69B-6C40-B04D-16F14AD6E30B}"/>
    <hyperlink ref="B2906" r:id="rId1960" xr:uid="{F081AA5D-16B7-F441-A124-B4A32C3284D4}"/>
    <hyperlink ref="B2907" r:id="rId1961" xr:uid="{501060DC-5723-234A-A388-FBBF5266F68A}"/>
    <hyperlink ref="B2908" r:id="rId1962" xr:uid="{40A5E0D4-7758-4B4D-A950-A1BAA8F81DCB}"/>
    <hyperlink ref="N2908" r:id="rId1963" xr:uid="{2F6B92B2-09B5-FB4E-9F49-DD9ED3B30677}"/>
    <hyperlink ref="B2909" r:id="rId1964" xr:uid="{5F105828-548C-3944-8E45-870E71FFC593}"/>
    <hyperlink ref="B2910" r:id="rId1965" xr:uid="{3A59F7E3-78ED-644B-8EC4-2111AB572D65}"/>
    <hyperlink ref="B2911" r:id="rId1966" xr:uid="{CBCA47FD-49B3-A44C-A2E0-FC3B02C6504C}"/>
    <hyperlink ref="B2912" r:id="rId1967" xr:uid="{0BD2F0E7-1EBC-7347-BFF4-1A9199740239}"/>
    <hyperlink ref="B2913" r:id="rId1968" xr:uid="{82A85BFB-25C9-9147-A92D-37B386595D0A}"/>
    <hyperlink ref="B2914" r:id="rId1969" xr:uid="{9AFFBEC4-1C83-3647-B02C-36B4FFEA14B2}"/>
    <hyperlink ref="B2915" r:id="rId1970" xr:uid="{2660B74A-4461-1242-9B49-F781186E208B}"/>
    <hyperlink ref="B2916" r:id="rId1971" xr:uid="{309C8C0E-BBCF-4346-B2F7-4BA67B8FC5DF}"/>
    <hyperlink ref="B2917" r:id="rId1972" xr:uid="{D7D643E8-090D-CD49-AE90-9F9CB25F6699}"/>
    <hyperlink ref="B2918" r:id="rId1973" xr:uid="{AB72DC6A-9668-3B45-B67B-BA0E8EBA1DFD}"/>
    <hyperlink ref="B2919" r:id="rId1974" xr:uid="{A26E03E2-486E-B444-872D-941C63F48762}"/>
    <hyperlink ref="B2920" r:id="rId1975" xr:uid="{5ADECB5A-B826-CC4A-9393-9014B08DF504}"/>
    <hyperlink ref="B2921" r:id="rId1976" xr:uid="{BE93BE44-5FD9-AA40-BD30-5CF737125DA9}"/>
    <hyperlink ref="B2922" r:id="rId1977" xr:uid="{D7AF382C-64DD-AB4D-BF1F-E27D180A8083}"/>
    <hyperlink ref="B2923" r:id="rId1978" xr:uid="{0DB79C6B-2FE0-094A-B910-DAAC80D148AD}"/>
    <hyperlink ref="B2924" r:id="rId1979" xr:uid="{D0F4C625-22DC-0746-A56B-FBC98447426F}"/>
    <hyperlink ref="B2925" r:id="rId1980" xr:uid="{2D6FDBE9-16A3-3947-9E87-FEFDA58E8FF1}"/>
    <hyperlink ref="B2926" r:id="rId1981" xr:uid="{4EED381D-DBDA-B24A-B32C-1A74F882E154}"/>
    <hyperlink ref="A2927" r:id="rId1982" xr:uid="{C1889EA2-063B-0245-A26D-BFBEF734651C}"/>
    <hyperlink ref="B2927" r:id="rId1983" xr:uid="{8B481A86-EAF1-9A40-8F62-ACFADAA3C908}"/>
    <hyperlink ref="B2928" r:id="rId1984" xr:uid="{C5A7BFF4-0403-674C-8873-6F8AF0C8E2AC}"/>
    <hyperlink ref="B2929" r:id="rId1985" xr:uid="{064DD43E-7A57-314F-9757-D7611B43DBC4}"/>
    <hyperlink ref="B2931" r:id="rId1986" xr:uid="{9BB55409-EBE8-2947-903F-F80423F7B746}"/>
    <hyperlink ref="B2932" r:id="rId1987" xr:uid="{517AC0AF-A4C6-4448-B0C7-42D8F1ED650C}"/>
    <hyperlink ref="B2933" r:id="rId1988" xr:uid="{7EFC1D56-02C4-3F43-9911-EB22D35A6225}"/>
    <hyperlink ref="B2934" r:id="rId1989" xr:uid="{B25AB04B-8A60-5E43-9AD9-F256B2FBAAB3}"/>
    <hyperlink ref="B2935" r:id="rId1990" xr:uid="{F4E2655F-28B9-E647-9780-647649FB39ED}"/>
    <hyperlink ref="B2936" r:id="rId1991" xr:uid="{DD9ACCAD-6508-DE4D-959E-E6DF54CC9876}"/>
    <hyperlink ref="B2937" r:id="rId1992" xr:uid="{39C290EB-EE23-7242-900B-571DE9C893D2}"/>
    <hyperlink ref="B2938" r:id="rId1993" xr:uid="{A0801FF0-C317-3049-8DCD-67F6B7EA28AC}"/>
    <hyperlink ref="B2939" r:id="rId1994" xr:uid="{77F949EA-FBDE-0444-B95D-556927277BF7}"/>
    <hyperlink ref="B2940" r:id="rId1995" xr:uid="{38B3AD4E-D856-F04F-A760-5F526C17E58A}"/>
    <hyperlink ref="B2941" r:id="rId1996" xr:uid="{0F2D3A9F-8C4F-2747-9344-8608283542E7}"/>
    <hyperlink ref="B2942" r:id="rId1997" xr:uid="{F10ACDEA-2531-6D4C-A79E-AF1CC0BA9CD4}"/>
    <hyperlink ref="B2943" r:id="rId1998" xr:uid="{21AD53B5-0B56-854F-8A41-F890F03695B5}"/>
    <hyperlink ref="B2944" r:id="rId1999" xr:uid="{1AD5163C-0586-1C4E-BD0D-9AB0032745C7}"/>
    <hyperlink ref="B2945" r:id="rId2000" xr:uid="{EBB7A6BA-5889-954B-AC32-BA2C78CA9D43}"/>
    <hyperlink ref="B2946" r:id="rId2001" xr:uid="{05B5B817-BEB4-7C4D-864C-19807C3CFE55}"/>
    <hyperlink ref="B2947" r:id="rId2002" xr:uid="{B7FE8B8B-77F2-E142-8556-8AE456568379}"/>
    <hyperlink ref="B2948" r:id="rId2003" xr:uid="{49A936C8-0520-5F47-97E6-EDE93126716A}"/>
    <hyperlink ref="B2949" r:id="rId2004" xr:uid="{46E98AB1-A438-1F45-8FC5-5B9CC6EF4EC9}"/>
    <hyperlink ref="B2950" r:id="rId2005" xr:uid="{0FDBD703-D5BC-024E-BCCF-967A0432EC11}"/>
    <hyperlink ref="B2951" r:id="rId2006" xr:uid="{F6944686-C5BE-0A43-8B9E-B32399E3A8D4}"/>
    <hyperlink ref="B2952" r:id="rId2007" xr:uid="{3A7C270C-5CD6-8740-80B0-6F836D81DC48}"/>
    <hyperlink ref="B2953" r:id="rId2008" xr:uid="{A1A7CD8B-755D-3542-8AA7-B1481743FBB5}"/>
    <hyperlink ref="B2954" r:id="rId2009" xr:uid="{32EE6AD4-7858-E049-A98C-482A54A29AAD}"/>
    <hyperlink ref="B2955" r:id="rId2010" xr:uid="{400382F1-EDC6-A74E-90B1-49C203248B8B}"/>
    <hyperlink ref="B2956" r:id="rId2011" xr:uid="{98CBA73B-DE5F-AA4C-A085-D55F4062F221}"/>
    <hyperlink ref="B2957" r:id="rId2012" xr:uid="{222E042C-AD8F-7C4A-B107-06776CE36BCF}"/>
    <hyperlink ref="B2958" r:id="rId2013" xr:uid="{46018A39-4AF7-F949-B471-E671018B75DB}"/>
    <hyperlink ref="B2959" r:id="rId2014" xr:uid="{799F0880-99C0-9A43-ABFF-0400C24E8192}"/>
    <hyperlink ref="B2960" r:id="rId2015" xr:uid="{A5D9BDAD-D657-F343-BFC1-1FBC6A305CE3}"/>
    <hyperlink ref="B2961" r:id="rId2016" xr:uid="{D98192C3-6E20-3542-AAA1-846FF02DC637}"/>
    <hyperlink ref="B2962" r:id="rId2017" xr:uid="{60E695E3-15B5-3842-A51D-28A8B88357AB}"/>
    <hyperlink ref="B2963" r:id="rId2018" xr:uid="{98D800AB-2A88-604D-A95D-1FA4D890B35F}"/>
    <hyperlink ref="B2964" r:id="rId2019" xr:uid="{83A67F0E-CE0B-164F-BACA-185D289A0138}"/>
    <hyperlink ref="B2965" r:id="rId2020" xr:uid="{F01EF262-5556-924C-BD6A-415896C28839}"/>
    <hyperlink ref="B2966" r:id="rId2021" xr:uid="{A27A8C4C-CAB8-D847-BDCB-D24D4F6DA346}"/>
    <hyperlink ref="N2966" r:id="rId2022" xr:uid="{BA34B201-F3FE-294F-A1BA-40B2F581D2BA}"/>
    <hyperlink ref="B2967" r:id="rId2023" xr:uid="{AAE25484-122F-E040-B387-7FF26801CEBF}"/>
    <hyperlink ref="B2968" r:id="rId2024" xr:uid="{9AAB3DE4-102D-DD4F-B35E-691856D9A53F}"/>
    <hyperlink ref="B2969" r:id="rId2025" xr:uid="{66110B73-DEAB-3F45-8092-A3B397497F6B}"/>
    <hyperlink ref="B2970" r:id="rId2026" xr:uid="{75C2B4B8-863B-D847-BC8B-949916669F4E}"/>
    <hyperlink ref="B2971" r:id="rId2027" xr:uid="{60AE023A-CEF7-3C4A-903B-78E8808C3A21}"/>
    <hyperlink ref="B2972" r:id="rId2028" xr:uid="{BBAE18EF-0F37-FD49-9A3E-B10FCB389ED5}"/>
    <hyperlink ref="B2973" r:id="rId2029" xr:uid="{E623FE94-2E7E-954F-B3A8-32BD0C4E562B}"/>
    <hyperlink ref="B2974" r:id="rId2030" xr:uid="{61123365-BCDF-B04D-9DEA-8DAFC561D704}"/>
    <hyperlink ref="B2975" r:id="rId2031" xr:uid="{73F308B1-E922-0F46-BCDF-2E6B7E44CF91}"/>
    <hyperlink ref="B2976" r:id="rId2032" xr:uid="{E01561E0-6059-7443-A812-9C63D1DC5B65}"/>
    <hyperlink ref="N2976" r:id="rId2033" xr:uid="{0F859D38-3C37-E245-A10F-54C29F960B45}"/>
    <hyperlink ref="B2977" r:id="rId2034" xr:uid="{5D472EB7-1762-814F-AFDC-E0D705DE6614}"/>
    <hyperlink ref="B2978" r:id="rId2035" xr:uid="{050594D6-DD07-7042-8A81-9C4E807AC64E}"/>
    <hyperlink ref="B2979" r:id="rId2036" xr:uid="{69BA7771-5840-6146-9671-24F55E9703AA}"/>
    <hyperlink ref="B2980" r:id="rId2037" xr:uid="{E13F6599-BA8D-4E46-8D34-A8ED9661A2AA}"/>
    <hyperlink ref="B2981" r:id="rId2038" xr:uid="{020D5939-F076-824D-9E35-5C7BD65C76EB}"/>
    <hyperlink ref="B2982" r:id="rId2039" xr:uid="{118B0DED-FE95-5744-83D5-FA69D2E1DCA0}"/>
    <hyperlink ref="B2983" r:id="rId2040" xr:uid="{E411177A-C35B-A849-ACD8-3D3F04131C0A}"/>
    <hyperlink ref="N2987" r:id="rId2041" xr:uid="{D830EEB3-4090-3D44-B578-1CE9C32956F2}"/>
    <hyperlink ref="N2988" r:id="rId2042" xr:uid="{F2CA149F-6B9D-9148-8AE4-84639DE60430}"/>
    <hyperlink ref="N2989" r:id="rId2043" xr:uid="{89012452-3034-F044-AA04-790EA2F7A25B}"/>
    <hyperlink ref="N2991" r:id="rId2044" xr:uid="{5E3D1A88-9155-2148-BD95-01401F4B41FA}"/>
    <hyperlink ref="B3004" r:id="rId2045" xr:uid="{25A7BA44-26D5-154D-8C3E-6BAD6995879D}"/>
    <hyperlink ref="B3005" r:id="rId2046" xr:uid="{25C73BFF-4BB1-FF48-9D64-75D6D6538F23}"/>
    <hyperlink ref="B3006" r:id="rId2047" xr:uid="{0ECA3EB2-C1F7-7741-A3A0-CA7B33CFA421}"/>
    <hyperlink ref="B3007" r:id="rId2048" xr:uid="{07F387F3-7C9A-5646-BF56-EBF6E793C980}"/>
    <hyperlink ref="B3008" r:id="rId2049" xr:uid="{016795A7-F2C5-C847-8851-ABEC53434388}"/>
    <hyperlink ref="B3009" r:id="rId2050" xr:uid="{7D92D399-34CB-D64C-ADC4-A133663D7369}"/>
    <hyperlink ref="B3010" r:id="rId2051" xr:uid="{2E2054F0-6F7E-F844-85B3-0590E39E3557}"/>
    <hyperlink ref="B3011" r:id="rId2052" xr:uid="{43E35A6C-5A60-1245-9DBC-6C27DB76F454}"/>
    <hyperlink ref="N3012" r:id="rId2053" xr:uid="{3F7FF3B1-07CB-2143-8F4F-9788DA7B8506}"/>
    <hyperlink ref="B3015" r:id="rId2054" xr:uid="{963CF0EF-FEE4-894A-AA90-4C616BA794EC}"/>
    <hyperlink ref="B3016" r:id="rId2055" xr:uid="{439367FB-739C-3842-A996-81C3188F5FA3}"/>
    <hyperlink ref="B3017" r:id="rId2056" xr:uid="{60F6A194-DECC-C044-97AB-C062817F5F88}"/>
    <hyperlink ref="B3018" r:id="rId2057" xr:uid="{7260DD8B-B518-F843-9E4F-D8790B67F702}"/>
    <hyperlink ref="N3018" r:id="rId2058" xr:uid="{BDF97D4E-4EA5-384E-8236-5AB003349973}"/>
    <hyperlink ref="B3019" r:id="rId2059" xr:uid="{DBAC45ED-10D6-C647-8AE4-DD3EBD0D19F4}"/>
    <hyperlink ref="B3020" r:id="rId2060" xr:uid="{DD977429-1532-2F45-8B21-F6B711D49269}"/>
    <hyperlink ref="B3021" r:id="rId2061" xr:uid="{72637880-25C9-5444-83AB-05AED6483036}"/>
    <hyperlink ref="B3022" r:id="rId2062" xr:uid="{6725CAB8-DABF-F14C-BC8C-68187864DF34}"/>
    <hyperlink ref="B3023" r:id="rId2063" xr:uid="{880D7788-09D0-4F40-BF05-C26EFC20DBDA}"/>
    <hyperlink ref="B3024" r:id="rId2064" xr:uid="{1CD84403-80D0-A547-828A-05A185459899}"/>
    <hyperlink ref="B3025" r:id="rId2065" xr:uid="{03EB46C2-E09A-EC4C-A215-32DFD8DF1827}"/>
    <hyperlink ref="B3026" r:id="rId2066" xr:uid="{1D0E6396-2642-C241-AF86-468E8837AFAF}"/>
    <hyperlink ref="B3027" r:id="rId2067" xr:uid="{F74C14DF-5EAA-BC45-B284-62A7F6D89D25}"/>
    <hyperlink ref="B3028" r:id="rId2068" xr:uid="{560EF70F-29B2-4E4A-98AF-F683FA29C648}"/>
    <hyperlink ref="B3029" r:id="rId2069" xr:uid="{EE44D37F-6C51-BC41-9FBE-A700278361E3}"/>
    <hyperlink ref="B3030" r:id="rId2070" xr:uid="{4ECCE605-6CBB-7E4A-9F39-2DD8F1980035}"/>
    <hyperlink ref="B3031" r:id="rId2071" xr:uid="{72CA70EE-674E-E843-A415-D573F47DC9BB}"/>
    <hyperlink ref="B3032" r:id="rId2072" xr:uid="{4397DE22-D114-E64C-AAC0-B50DF79C4195}"/>
    <hyperlink ref="B3033" r:id="rId2073" xr:uid="{B5003DA3-98D4-A14D-A2DD-BAF6BDDC54EF}"/>
    <hyperlink ref="B3034" r:id="rId2074" xr:uid="{0B285E0F-E550-2940-A04A-3146DDF2CF04}"/>
    <hyperlink ref="B3035" r:id="rId2075" xr:uid="{A081F8DF-67B4-BC44-9673-62FA271547FF}"/>
    <hyperlink ref="B3036" r:id="rId2076" xr:uid="{11BB2536-66D0-A143-9E0E-C1FE21DF3E8C}"/>
    <hyperlink ref="B3040" r:id="rId2077" xr:uid="{D1F04C77-C828-914D-881F-56E7E4AD7088}"/>
    <hyperlink ref="B3041" r:id="rId2078" xr:uid="{316632AB-F99E-174F-A2BF-DEBACC3C76E7}"/>
    <hyperlink ref="B3042" r:id="rId2079" xr:uid="{356D5E0A-E25A-964E-9498-DFB05C02F733}"/>
    <hyperlink ref="B3043" r:id="rId2080" xr:uid="{7BBD9B4B-B090-7848-8CC1-7AC83F6757F3}"/>
    <hyperlink ref="B3044" r:id="rId2081" xr:uid="{C17979B2-BE2C-AD47-94EF-1C7CD960D5E5}"/>
    <hyperlink ref="B3045" r:id="rId2082" xr:uid="{48BA4A47-1E42-6943-8DA9-3730E81FAB0F}"/>
    <hyperlink ref="B3046" r:id="rId2083" xr:uid="{1226C8EB-ECB3-1E4F-92B5-B2697BF05BF2}"/>
    <hyperlink ref="B3047" r:id="rId2084" xr:uid="{E652F679-A06E-7443-94BD-82C02D45CFF2}"/>
    <hyperlink ref="B3048" r:id="rId2085" xr:uid="{53660564-8DED-2846-97B3-343EF6F7179D}"/>
    <hyperlink ref="B3049" r:id="rId2086" xr:uid="{C5BD9D86-29D7-6441-A366-CB3140806367}"/>
    <hyperlink ref="B3050" r:id="rId2087" xr:uid="{95BF96D7-6681-084C-8DD7-7A841599FBDC}"/>
    <hyperlink ref="B3051" r:id="rId2088" xr:uid="{507D97D8-AC9A-4A40-AB3C-57BBA11453E1}"/>
    <hyperlink ref="B3052" r:id="rId2089" xr:uid="{86EF1B14-5312-664A-8F9F-558D806D7B4B}"/>
    <hyperlink ref="B3053" r:id="rId2090" xr:uid="{AFCDC4A4-BF0A-DE41-A700-DC98CBFA379A}"/>
    <hyperlink ref="B3054" r:id="rId2091" xr:uid="{58F1FD7E-3A31-D54E-B91D-A317884D9EF0}"/>
    <hyperlink ref="B3055" r:id="rId2092" xr:uid="{E578B7AB-5FF6-DE49-95EF-D3BC3F88F16A}"/>
    <hyperlink ref="B3056" r:id="rId2093" xr:uid="{DECC6D8B-AC84-0145-8EF4-413C5D1D69E5}"/>
    <hyperlink ref="B3057" r:id="rId2094" xr:uid="{4837621B-623E-3C47-AB5D-E26253C97DF3}"/>
    <hyperlink ref="B3058" r:id="rId2095" xr:uid="{4F884465-10C8-DE49-AD71-090F1C2A3A1E}"/>
    <hyperlink ref="B3059" r:id="rId2096" xr:uid="{2CBBDB3A-A0DD-4D41-9BA3-C603CBC4CDB2}"/>
    <hyperlink ref="B3060" r:id="rId2097" xr:uid="{9227B986-9DB4-7D43-AC83-25ABA6267CBD}"/>
    <hyperlink ref="B3061" r:id="rId2098" xr:uid="{E26749F0-4079-294C-B048-DCCBAEA2980C}"/>
    <hyperlink ref="B3062" r:id="rId2099" xr:uid="{4E939CD9-8914-6446-B725-5890C892E767}"/>
    <hyperlink ref="B3063" r:id="rId2100" xr:uid="{41C878E0-9736-964E-8C0F-4C0EA7C13CEE}"/>
    <hyperlink ref="B3064" r:id="rId2101" xr:uid="{0132D43E-9438-C240-AB79-E137F4968578}"/>
    <hyperlink ref="B3065" r:id="rId2102" xr:uid="{4AEEF66D-864A-9641-8769-BD627BC23910}"/>
    <hyperlink ref="B3066" r:id="rId2103" xr:uid="{BC64C0D0-0CC5-FD4F-A46F-FF66C00F7821}"/>
    <hyperlink ref="B3067" r:id="rId2104" xr:uid="{29116846-06AA-1C4C-9CE8-77459A1964C7}"/>
    <hyperlink ref="B3068" r:id="rId2105" xr:uid="{06E58AC6-48A5-D343-96D7-251A1A9D9944}"/>
    <hyperlink ref="B3069" r:id="rId2106" xr:uid="{854A09F5-1601-3F41-B0C2-D171DA084B8C}"/>
    <hyperlink ref="B3070" r:id="rId2107" xr:uid="{5E2932B3-6C0B-554F-A295-EAA5F63F482C}"/>
    <hyperlink ref="B3071" r:id="rId2108" xr:uid="{1F0F58BD-29F6-0F4A-BE67-BC0257DD1900}"/>
    <hyperlink ref="B3073" r:id="rId2109" xr:uid="{A66C6670-09E8-4742-9486-D54879B8A748}"/>
    <hyperlink ref="N3073" r:id="rId2110" xr:uid="{93A1A3AF-A164-8F43-B300-D26BB7010859}"/>
    <hyperlink ref="B3074" r:id="rId2111" xr:uid="{98162BD4-40E5-244B-B642-DDA7A998FB0E}"/>
    <hyperlink ref="B3075" r:id="rId2112" xr:uid="{642B8ADD-BD5B-FC4D-B215-6541049B034A}"/>
    <hyperlink ref="B3076" r:id="rId2113" xr:uid="{2D9D3EAF-4BEC-654D-86AC-D3220C6362E4}"/>
    <hyperlink ref="B3077" r:id="rId2114" xr:uid="{6A8325DD-3D4D-FE48-8F03-474DFBD94897}"/>
    <hyperlink ref="B3078" r:id="rId2115" xr:uid="{4649BF3B-0E79-214A-B58B-504018870F5A}"/>
    <hyperlink ref="B3079" r:id="rId2116" xr:uid="{DC086D9E-9A83-1E4B-B1F2-64426D2CB0E8}"/>
    <hyperlink ref="B3080" r:id="rId2117" xr:uid="{A95C745C-4289-0D4B-BD04-E3285C9BDBA3}"/>
    <hyperlink ref="B3081" r:id="rId2118" xr:uid="{8D8E2352-9ECA-3647-9664-AB95CEE92E62}"/>
    <hyperlink ref="B3082" r:id="rId2119" xr:uid="{FE76060B-4094-0446-B6B6-450A00999E42}"/>
    <hyperlink ref="B3083" r:id="rId2120" xr:uid="{17DA0CCC-E8FF-3C4E-A6BD-D9843183AE8E}"/>
    <hyperlink ref="B3084" r:id="rId2121" xr:uid="{0B672A42-2DA8-D54B-9F6B-14128FB7C9D4}"/>
    <hyperlink ref="B3085" r:id="rId2122" xr:uid="{A5AE7EAD-C9A6-7B45-9295-208E142C66E4}"/>
    <hyperlink ref="B3086" r:id="rId2123" xr:uid="{E76F5176-FFBC-E94B-88D1-08488887E651}"/>
    <hyperlink ref="B3087" r:id="rId2124" xr:uid="{E6EA8B0E-D423-C649-8FD4-511525EDD4EF}"/>
    <hyperlink ref="B3088" r:id="rId2125" xr:uid="{1D6C0471-23FB-3741-89FA-BF9E08189FD4}"/>
    <hyperlink ref="B3089" r:id="rId2126" xr:uid="{62615AD6-2381-474D-8E75-2D85954D82F4}"/>
    <hyperlink ref="B3090" r:id="rId2127" xr:uid="{2A06E34F-7A17-DF4B-9B45-FB3045C12B5A}"/>
    <hyperlink ref="B3091" r:id="rId2128" xr:uid="{714E263C-E6A0-0A44-A8C9-257C662414DB}"/>
    <hyperlink ref="B3092" r:id="rId2129" xr:uid="{BCE618C3-A12C-F24F-9248-B1172DA3EF5D}"/>
    <hyperlink ref="B3093" r:id="rId2130" xr:uid="{A772BB7B-7E07-754F-998B-7B6581FCE9DB}"/>
    <hyperlink ref="B3094" r:id="rId2131" xr:uid="{8668426A-428E-6348-A25E-DF51217CE8E4}"/>
    <hyperlink ref="B3095" r:id="rId2132" xr:uid="{405A07A1-CEEA-3140-BAC9-811987217ACE}"/>
    <hyperlink ref="B3096" r:id="rId2133" xr:uid="{6E5DFFE1-6108-7445-8E6A-1A13A2218CF8}"/>
    <hyperlink ref="B3097" r:id="rId2134" xr:uid="{F8E33ED0-D0D7-FB4B-B893-1079F5813EB2}"/>
    <hyperlink ref="B3098" r:id="rId2135" xr:uid="{DF3527E8-A851-8C4A-979A-13517FCA6FC1}"/>
    <hyperlink ref="B3099" r:id="rId2136" xr:uid="{F0227406-6773-5B47-8CC2-A01BCA7DAE43}"/>
    <hyperlink ref="B3100" r:id="rId2137" xr:uid="{DE49F245-83D9-B043-9C9B-ADE674FD3F9B}"/>
    <hyperlink ref="B3101" r:id="rId2138" xr:uid="{061F573B-E725-A140-B66D-E3F6957E3E84}"/>
    <hyperlink ref="B3102" r:id="rId2139" xr:uid="{AA45C137-CD47-4D43-864D-8FD52BDEC4D8}"/>
    <hyperlink ref="B3103" r:id="rId2140" xr:uid="{A7B5A071-3F51-304D-891F-26428F7BFF06}"/>
    <hyperlink ref="B3104" r:id="rId2141" xr:uid="{E1A1E0B9-EC5A-E74F-8FBF-F6C4B4B42205}"/>
    <hyperlink ref="B3105" r:id="rId2142" xr:uid="{45B6BFF5-78A8-6745-A66C-8AFF209DD3A9}"/>
    <hyperlink ref="B3106" r:id="rId2143" xr:uid="{DE90AD99-C6ED-D540-B299-61730E04E2AB}"/>
    <hyperlink ref="B3107" r:id="rId2144" xr:uid="{F864B150-5EAA-DC47-B421-3E112D70AC8F}"/>
    <hyperlink ref="B3108" r:id="rId2145" xr:uid="{A8E4749C-E7F6-BC45-BCF2-002F0A4FC674}"/>
    <hyperlink ref="B3109" r:id="rId2146" xr:uid="{CB95AEC7-7A88-884C-80DC-1B809E21178F}"/>
    <hyperlink ref="B3110" r:id="rId2147" xr:uid="{F3E67A9E-5989-5A44-B6FB-47E0B8DFA384}"/>
    <hyperlink ref="B3111" r:id="rId2148" xr:uid="{9465708E-B5A0-0744-86D1-36BB17E374FB}"/>
    <hyperlink ref="B3112" r:id="rId2149" xr:uid="{A971571C-C166-574A-AF6A-FBF74705CE8C}"/>
    <hyperlink ref="B3113" r:id="rId2150" xr:uid="{11801A65-48FE-3C4F-851E-474B3031DA29}"/>
    <hyperlink ref="B3114" r:id="rId2151" xr:uid="{899CC04B-7E4D-414F-8C2D-3A3316610A71}"/>
    <hyperlink ref="B3115" r:id="rId2152" xr:uid="{98579D56-8F62-184D-A0B1-A4603DD75665}"/>
    <hyperlink ref="B3116" r:id="rId2153" xr:uid="{C800DD15-F299-6D41-9D54-D7ADE6586D59}"/>
    <hyperlink ref="B3117" r:id="rId2154" xr:uid="{1BA53C6B-9DA9-FF4B-AE6D-ECC32B342E88}"/>
    <hyperlink ref="N3120" r:id="rId2155" xr:uid="{E953D35F-6C97-3B44-AD86-78D2B675759F}"/>
    <hyperlink ref="B3124" r:id="rId2156" xr:uid="{50F35380-5D03-8A41-BF57-6F421B642579}"/>
    <hyperlink ref="B3125" r:id="rId2157" xr:uid="{3CB65C61-A8E2-1746-A8B0-8BD2B8F8BA7E}"/>
    <hyperlink ref="B3126" r:id="rId2158" xr:uid="{29F162D5-FFF8-7347-845C-FD8AA89F54F7}"/>
    <hyperlink ref="B3127" r:id="rId2159" xr:uid="{21D3C18E-7248-6C4A-8A4F-B00DFD4FF531}"/>
    <hyperlink ref="B3128" r:id="rId2160" xr:uid="{BD462514-AFDF-EF41-80AA-27444874AA4B}"/>
    <hyperlink ref="B3129" r:id="rId2161" xr:uid="{467388EB-2C7E-4E41-9E38-03654DB7FF36}"/>
    <hyperlink ref="B3130" r:id="rId2162" xr:uid="{0F8CAD6E-C654-9241-B1FE-27DD946B82A1}"/>
    <hyperlink ref="B3131" r:id="rId2163" xr:uid="{AE36F969-6C51-774F-A1C2-2DF104C8D315}"/>
    <hyperlink ref="B3132" r:id="rId2164" xr:uid="{B945B673-0E7C-7742-AE92-8AEA777C6482}"/>
    <hyperlink ref="B3133" r:id="rId2165" xr:uid="{26AF041B-F509-A149-A6BC-BBD541AA51B2}"/>
    <hyperlink ref="B3134" r:id="rId2166" xr:uid="{E77DD388-222A-AB43-90D5-777B57349D57}"/>
    <hyperlink ref="B3135" r:id="rId2167" xr:uid="{39291B32-0147-5A46-BDE0-3F244BA6F72E}"/>
    <hyperlink ref="B3136" r:id="rId2168" xr:uid="{EF60747F-5BDA-6043-A8B2-0EBAF3DC2A6F}"/>
    <hyperlink ref="N3137" r:id="rId2169" xr:uid="{241E4D44-E5B2-8147-8AFF-1573F70A5D93}"/>
    <hyperlink ref="B3150" r:id="rId2170" xr:uid="{E42D399A-3313-724A-977E-B0C950E675DF}"/>
    <hyperlink ref="B3151" r:id="rId2171" xr:uid="{1781BE2D-3B77-DD43-96C4-5F3427A8CF1E}"/>
    <hyperlink ref="B3153" r:id="rId2172" xr:uid="{20111149-4F20-7E4B-AD21-33620F707D05}"/>
    <hyperlink ref="B3154" r:id="rId2173" xr:uid="{670A2E11-F442-C143-917E-8AFFB01DC580}"/>
    <hyperlink ref="B3155" r:id="rId2174" xr:uid="{136512BD-928E-DE4E-8FC2-5B9E62510ED5}"/>
    <hyperlink ref="B3156" r:id="rId2175" xr:uid="{A12EBB66-CE5B-BA4A-91E5-23F50437B9C5}"/>
    <hyperlink ref="B3157" r:id="rId2176" xr:uid="{9B327902-5D36-6842-8A83-930B938BA548}"/>
    <hyperlink ref="B3158" r:id="rId2177" xr:uid="{1AE81D31-7539-7F42-9F94-FED94682D4D4}"/>
    <hyperlink ref="B3159" r:id="rId2178" xr:uid="{5CD66F4F-23E7-434D-B666-3D82ECC075B8}"/>
    <hyperlink ref="N3159" r:id="rId2179" xr:uid="{72DBD244-3932-6E43-AFA8-569A2DA6DCB9}"/>
    <hyperlink ref="B3160" r:id="rId2180" xr:uid="{CB0AD3D8-3042-1B4B-8B88-B4CD08593D41}"/>
    <hyperlink ref="B3161" r:id="rId2181" xr:uid="{5123A6F6-F7E5-7C48-97D8-DF04B4EF516B}"/>
    <hyperlink ref="B3162" r:id="rId2182" xr:uid="{466A0F01-5C15-344D-B37B-64B7D4107961}"/>
    <hyperlink ref="B3163" r:id="rId2183" xr:uid="{15C6C006-4732-964D-B496-498C1B99F943}"/>
    <hyperlink ref="B3164" r:id="rId2184" xr:uid="{9E1FC651-5D30-5F43-B787-3A777504342B}"/>
    <hyperlink ref="B3165" r:id="rId2185" xr:uid="{0E755399-0D56-9042-A363-45CDD02CCF8D}"/>
    <hyperlink ref="B3166" r:id="rId2186" xr:uid="{D7FA3719-6BF9-3747-9B6F-ECD0577337EC}"/>
    <hyperlink ref="B3167" r:id="rId2187" xr:uid="{08794AD1-E692-8145-BDB7-F025E377200B}"/>
    <hyperlink ref="B3168" r:id="rId2188" xr:uid="{265F4D71-38A9-5B44-B029-DFE09F1F7C22}"/>
    <hyperlink ref="B3169" r:id="rId2189" xr:uid="{EBA8892D-A88D-6345-83AE-122CFD13136E}"/>
    <hyperlink ref="B3170" r:id="rId2190" xr:uid="{FB69EDBB-CFAF-4C4F-B007-7298BDEEEFE2}"/>
    <hyperlink ref="B3171" r:id="rId2191" xr:uid="{9EBEB765-A1A9-754E-A505-ED90F1D7B95A}"/>
    <hyperlink ref="B3172" r:id="rId2192" xr:uid="{669FFE4C-4DFF-024E-A4E9-AAD8533CDC3D}"/>
    <hyperlink ref="B3173" r:id="rId2193" xr:uid="{B024B654-DBD9-B148-B35C-7AE6AE201089}"/>
    <hyperlink ref="N3257" r:id="rId2194" xr:uid="{315F913C-2E4A-1B44-8942-E96775403A42}"/>
    <hyperlink ref="A3259" r:id="rId2195" xr:uid="{49EEF81E-7609-2A40-AFB8-75C3053C440C}"/>
    <hyperlink ref="N3275" r:id="rId2196" xr:uid="{2E971243-6E0F-9A47-9573-B4AF3D5E4ADC}"/>
    <hyperlink ref="A3292" r:id="rId2197" xr:uid="{5CF01EAF-F66A-E248-9B10-8C8DB0057254}"/>
    <hyperlink ref="N3292" r:id="rId2198" xr:uid="{CC005FD6-1B4D-A54D-AA2B-2283BB8F8D0A}"/>
    <hyperlink ref="N3303" r:id="rId2199" xr:uid="{46211F3A-8FF2-0E4D-B972-A4288AEF869E}"/>
    <hyperlink ref="N3305" r:id="rId2200" xr:uid="{5EF82714-63A7-2949-A2B4-4788E19B7A07}"/>
    <hyperlink ref="N3348" r:id="rId2201" xr:uid="{87A87049-5EB4-9347-B8DD-834461FC8D07}"/>
    <hyperlink ref="N3364" r:id="rId2202" xr:uid="{CA238FE8-4891-7E4D-8281-410F074E1A4C}"/>
    <hyperlink ref="A3376" r:id="rId2203" xr:uid="{4348A163-4EEA-5E42-BD72-4E2032E87FB5}"/>
    <hyperlink ref="N3391" r:id="rId2204" xr:uid="{61403CBF-08C2-294F-8E18-32EA3EAE20E6}"/>
    <hyperlink ref="N3402" r:id="rId2205" xr:uid="{2DD38111-9355-CA42-8669-11455FB3D8E7}"/>
    <hyperlink ref="B3405" r:id="rId2206" xr:uid="{3CE3D058-4C7A-654A-B941-BA673E986D0D}"/>
    <hyperlink ref="B3406" r:id="rId2207" xr:uid="{3998930C-105E-8D48-A87E-5D46BEFC2DF0}"/>
    <hyperlink ref="B3407" r:id="rId2208" xr:uid="{BDD75D1D-D8A1-3D4D-92F5-9FBEFF9AF64A}"/>
    <hyperlink ref="B3408" r:id="rId2209" xr:uid="{613FE7BE-6A6F-4747-AFAF-47FAAC5D5F76}"/>
    <hyperlink ref="B3409" r:id="rId2210" xr:uid="{B7C14237-7D63-A64F-9636-BA89E0EFCDD7}"/>
    <hyperlink ref="B3410" r:id="rId2211" xr:uid="{E8E640C7-7416-DF44-B01E-6CD68E0A64FF}"/>
    <hyperlink ref="B3411" r:id="rId2212" xr:uid="{8060E74D-AE78-D040-A3AF-4C6D34919AF3}"/>
    <hyperlink ref="B3412" r:id="rId2213" xr:uid="{9C636A98-AA69-E64E-84AF-85D0D11BBCEA}"/>
    <hyperlink ref="B3413" r:id="rId2214" xr:uid="{BAA1CD1F-22D9-D143-A10D-4A4896F62CC4}"/>
    <hyperlink ref="B3414" r:id="rId2215" xr:uid="{A2FEA511-0E76-A943-B31F-DE8625C3156A}"/>
    <hyperlink ref="B3415" r:id="rId2216" xr:uid="{2D1D8DE5-ACFB-2E42-AD48-01E13FFFEA93}"/>
    <hyperlink ref="B3416" r:id="rId2217" xr:uid="{17D4F57A-B182-674D-9722-8AA993C318AD}"/>
    <hyperlink ref="B3417" r:id="rId2218" xr:uid="{6A6F4112-A0EB-7F40-A867-816A14F7AB06}"/>
    <hyperlink ref="B3418" r:id="rId2219" xr:uid="{76FB63ED-99C5-8247-B29E-27BA5A962CC5}"/>
    <hyperlink ref="B3419" r:id="rId2220" xr:uid="{4645B971-C003-1F4D-9170-342765A5D7D6}"/>
    <hyperlink ref="B3420" r:id="rId2221" xr:uid="{738A560D-9C21-D94B-8437-C3D8E8AF1B87}"/>
    <hyperlink ref="B3421" r:id="rId2222" xr:uid="{10358E4D-26BB-C141-8085-6919A13FBA0B}"/>
    <hyperlink ref="B3422" r:id="rId2223" xr:uid="{774CF027-4853-7D49-B055-08982E669FC9}"/>
    <hyperlink ref="B3423" r:id="rId2224" xr:uid="{78C704C5-E5E9-4449-A9E4-6938E3A90B43}"/>
    <hyperlink ref="B3424" r:id="rId2225" xr:uid="{B5EAF14F-8E4B-8347-9A4A-5099E3BE011C}"/>
    <hyperlink ref="B3425" r:id="rId2226" xr:uid="{F11A4714-EFB1-1C4B-8006-84237E759B49}"/>
    <hyperlink ref="B3426" r:id="rId2227" xr:uid="{1FE58849-6FF8-384F-89B8-C26EEF993769}"/>
    <hyperlink ref="B3427" r:id="rId2228" xr:uid="{EDFB723C-591C-4544-AE69-A536BF9CD5FF}"/>
    <hyperlink ref="N3455" r:id="rId2229" xr:uid="{CFAC5FFA-7797-B441-B43A-49D953E38C83}"/>
    <hyperlink ref="A3627" r:id="rId2230" xr:uid="{7049F9B1-E382-D145-9C01-07FA82DF909F}"/>
    <hyperlink ref="A3660" r:id="rId2231" xr:uid="{62AB1BC0-B534-CC42-B8C1-558E89321B96}"/>
    <hyperlink ref="A3685" r:id="rId2232" xr:uid="{3E6744A0-FED8-FD4D-9FB7-D85E9FB97087}"/>
    <hyperlink ref="D3736" r:id="rId2233" xr:uid="{890B8630-331F-9345-ACD9-09F3D68C4615}"/>
    <hyperlink ref="D3737" r:id="rId2234" xr:uid="{8155A450-41E6-6144-B5D3-8CA50FB6BA52}"/>
    <hyperlink ref="N3737" r:id="rId2235" xr:uid="{BAD67A13-0C61-AF4F-9E1C-C641F778124B}"/>
    <hyperlink ref="D3738" r:id="rId2236" xr:uid="{669A077B-546F-4E40-B2DA-CA24785F3757}"/>
    <hyperlink ref="D3739" r:id="rId2237" xr:uid="{C2B8E577-3FF3-5D41-B63B-9A11E70B5054}"/>
    <hyperlink ref="D3740" r:id="rId2238" xr:uid="{F47C20E3-8B02-D847-8112-447AE01C4B57}"/>
    <hyperlink ref="D3741" r:id="rId2239" xr:uid="{8FA64229-0186-764C-BB29-3F3ABC6B720D}"/>
    <hyperlink ref="D3742" r:id="rId2240" xr:uid="{D32AC5C4-F36F-6E47-929E-2D74CF63C3A8}"/>
    <hyperlink ref="D3743" r:id="rId2241" xr:uid="{4AF4E310-BC63-9C44-875C-CDB330E3B5F8}"/>
    <hyperlink ref="D3744" r:id="rId2242" xr:uid="{73D77167-D08E-E44C-AC8E-235D03764C21}"/>
    <hyperlink ref="D3745" r:id="rId2243" xr:uid="{F403946A-BE9A-D043-A162-A59B388073A7}"/>
    <hyperlink ref="D3746" r:id="rId2244" xr:uid="{DC9554C5-3517-1742-A489-108D5C0BE21F}"/>
    <hyperlink ref="D3747" r:id="rId2245" xr:uid="{C8DD4E34-9592-6844-A0C1-C0D755E0DF6D}"/>
    <hyperlink ref="D3748" r:id="rId2246" xr:uid="{5EDC2F77-A155-F84A-BBEF-2926F52FB3CA}"/>
    <hyperlink ref="D3749" r:id="rId2247" xr:uid="{BEAC7B3F-2E85-9C48-B98C-C9A950BDAB6C}"/>
    <hyperlink ref="D3750" r:id="rId2248" xr:uid="{9CBF7C7F-E016-6C4F-8782-A41346594262}"/>
    <hyperlink ref="D3751" r:id="rId2249" xr:uid="{E46750F2-3C08-FC4C-8757-54EA7D5E0F4A}"/>
    <hyperlink ref="D3752" r:id="rId2250" xr:uid="{2A4DE619-80AC-964C-8597-599AAB21EA5C}"/>
    <hyperlink ref="D3753" r:id="rId2251" xr:uid="{DB83F058-9CB9-BB45-A4D9-34E630C8FB4E}"/>
    <hyperlink ref="D3754" r:id="rId2252" xr:uid="{6BE13FDD-CAEB-C741-B806-A2840AE64575}"/>
    <hyperlink ref="D3755" r:id="rId2253" xr:uid="{104E3EEC-F55A-C348-B8FA-A3F460C0183E}"/>
    <hyperlink ref="D3756" r:id="rId2254" xr:uid="{3B48920F-AD92-0149-A997-2F39A947F41F}"/>
    <hyperlink ref="D3757" r:id="rId2255" xr:uid="{B654F3BA-877C-2640-92FC-67612629B32A}"/>
    <hyperlink ref="D3758" r:id="rId2256" xr:uid="{AEE8C801-09D8-B247-90E8-45CB043ACB01}"/>
    <hyperlink ref="D3759" r:id="rId2257" xr:uid="{373AA3B3-4755-7D49-B995-A7CBE6276CF6}"/>
    <hyperlink ref="D3760" r:id="rId2258" xr:uid="{509D2BF3-36F1-4E41-9546-B3374C606949}"/>
    <hyperlink ref="D3761" r:id="rId2259" xr:uid="{CC6166A8-233C-3445-9420-F2DF9158D1AC}"/>
    <hyperlink ref="D3762" r:id="rId2260" xr:uid="{CFA1A6A7-3C13-BF45-A0C0-D0F39BA8C909}"/>
    <hyperlink ref="D3763" r:id="rId2261" xr:uid="{8B8B5A88-020C-684B-BFB1-233974A3CCEA}"/>
    <hyperlink ref="D3796" r:id="rId2262" xr:uid="{1B42DAAA-63AD-C646-B0FB-646AC56267AF}"/>
    <hyperlink ref="D3797" r:id="rId2263" xr:uid="{7884C7D8-498B-6E45-96FF-BB1A344691E7}"/>
    <hyperlink ref="D3798" r:id="rId2264" xr:uid="{4487E5AC-7920-4A41-B0DB-18C5ED8179F7}"/>
    <hyperlink ref="D3799" r:id="rId2265" xr:uid="{3B5CFB26-2556-9C40-9854-2E93D6A41124}"/>
    <hyperlink ref="D3800" r:id="rId2266" xr:uid="{F54CB7E6-5A12-8844-9C04-212EF93A7B61}"/>
    <hyperlink ref="D3801" r:id="rId2267" xr:uid="{D6FEED9B-513E-8D4D-A1B3-DF8DCA19759E}"/>
    <hyperlink ref="D3802" r:id="rId2268" xr:uid="{F6FA6378-BE26-8A43-9F07-33494AA52DBF}"/>
    <hyperlink ref="D3803" r:id="rId2269" xr:uid="{F6ADBCFE-CCDB-4D40-968F-8E4C2BD082EC}"/>
    <hyperlink ref="D3804" r:id="rId2270" xr:uid="{3BD424AE-6F65-4F49-B2D5-4295718EDCD7}"/>
    <hyperlink ref="D3805" r:id="rId2271" xr:uid="{CD33C829-8ACA-F74E-AFEE-DA63CB816E1C}"/>
    <hyperlink ref="D3806" r:id="rId2272" xr:uid="{C2E52C82-D996-A540-BCA8-B1821CA839A3}"/>
    <hyperlink ref="D3807" r:id="rId2273" xr:uid="{AE2CD9F6-6422-FC4D-808A-5546B81ED4BD}"/>
    <hyperlink ref="A3941" r:id="rId2274" xr:uid="{FE74C629-C7D0-0D4A-BE93-8DA088676D22}"/>
    <hyperlink ref="A3973" r:id="rId2275" xr:uid="{F63A4F59-54D7-AE46-BE26-BFA00A8BF360}"/>
  </hyperlinks>
  <pageMargins left="0.7" right="0.7" top="0.75" bottom="0.75" header="0.3" footer="0.3"/>
  <legacyDrawing r:id="rId2276"/>
  <tableParts count="1">
    <tablePart r:id="rId227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트래킹시트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2025-09-18T13:44:28Z</dcterms:created>
  <dcterms:modified xsi:type="dcterms:W3CDTF">2025-09-18T13:45:04Z</dcterms:modified>
</cp:coreProperties>
</file>