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Vicentito\Desktop\Data Analytics\Projects\Dieta Proy\"/>
    </mc:Choice>
  </mc:AlternateContent>
  <xr:revisionPtr revIDLastSave="0" documentId="13_ncr:1_{DBC0BE40-0A05-4AE4-A96E-D5ED9A642D4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men" sheetId="3" r:id="rId1"/>
    <sheet name="Armado de dieta" sheetId="1" r:id="rId2"/>
    <sheet name="Base de Dato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3" l="1"/>
  <c r="J39" i="3"/>
  <c r="K39" i="3"/>
  <c r="M39" i="3"/>
  <c r="N39" i="3"/>
  <c r="O39" i="3"/>
  <c r="Q39" i="3"/>
  <c r="R39" i="3"/>
  <c r="S39" i="3"/>
  <c r="U39" i="3"/>
  <c r="V39" i="3"/>
  <c r="W39" i="3"/>
  <c r="I40" i="3"/>
  <c r="J40" i="3"/>
  <c r="K40" i="3"/>
  <c r="M40" i="3"/>
  <c r="N40" i="3"/>
  <c r="O40" i="3"/>
  <c r="Q40" i="3"/>
  <c r="R40" i="3"/>
  <c r="S40" i="3"/>
  <c r="U40" i="3"/>
  <c r="V40" i="3"/>
  <c r="W40" i="3"/>
  <c r="I41" i="3"/>
  <c r="J41" i="3"/>
  <c r="K41" i="3"/>
  <c r="M41" i="3"/>
  <c r="N41" i="3"/>
  <c r="O41" i="3"/>
  <c r="Q41" i="3"/>
  <c r="R41" i="3"/>
  <c r="S41" i="3"/>
  <c r="U41" i="3"/>
  <c r="V41" i="3"/>
  <c r="W41" i="3"/>
  <c r="I42" i="3"/>
  <c r="J42" i="3"/>
  <c r="K42" i="3"/>
  <c r="M42" i="3"/>
  <c r="N42" i="3"/>
  <c r="O42" i="3"/>
  <c r="Q42" i="3"/>
  <c r="R42" i="3"/>
  <c r="S42" i="3"/>
  <c r="U42" i="3"/>
  <c r="V42" i="3"/>
  <c r="W42" i="3"/>
  <c r="W38" i="3"/>
  <c r="V38" i="3"/>
  <c r="U38" i="3"/>
  <c r="S38" i="3"/>
  <c r="R38" i="3"/>
  <c r="Q38" i="3"/>
  <c r="O38" i="3"/>
  <c r="N38" i="3"/>
  <c r="M38" i="3"/>
  <c r="K38" i="3"/>
  <c r="J38" i="3"/>
  <c r="I38" i="3"/>
  <c r="AL52" i="1"/>
  <c r="AM52" i="1"/>
  <c r="AN52" i="1"/>
  <c r="AO52" i="1"/>
  <c r="AL53" i="1"/>
  <c r="AM53" i="1"/>
  <c r="AN53" i="1"/>
  <c r="AO53" i="1"/>
  <c r="AL54" i="1"/>
  <c r="AM54" i="1"/>
  <c r="AN54" i="1"/>
  <c r="AO54" i="1"/>
  <c r="AL55" i="1"/>
  <c r="AM55" i="1"/>
  <c r="AN55" i="1"/>
  <c r="AO55" i="1"/>
  <c r="AO51" i="1"/>
  <c r="AN51" i="1"/>
  <c r="AM51" i="1"/>
  <c r="AL51" i="1"/>
  <c r="AD52" i="1"/>
  <c r="AE52" i="1"/>
  <c r="AF52" i="1"/>
  <c r="AG52" i="1"/>
  <c r="AD53" i="1"/>
  <c r="AE53" i="1"/>
  <c r="AF53" i="1"/>
  <c r="AG53" i="1"/>
  <c r="AD54" i="1"/>
  <c r="AE54" i="1"/>
  <c r="AF54" i="1"/>
  <c r="AG54" i="1"/>
  <c r="AD55" i="1"/>
  <c r="AE55" i="1"/>
  <c r="AF55" i="1"/>
  <c r="AG55" i="1"/>
  <c r="AG51" i="1"/>
  <c r="AF51" i="1"/>
  <c r="AE51" i="1"/>
  <c r="AD51" i="1"/>
  <c r="V52" i="1"/>
  <c r="W52" i="1"/>
  <c r="X52" i="1"/>
  <c r="Y52" i="1"/>
  <c r="V53" i="1"/>
  <c r="W53" i="1"/>
  <c r="X53" i="1"/>
  <c r="Y53" i="1"/>
  <c r="V54" i="1"/>
  <c r="W54" i="1"/>
  <c r="X54" i="1"/>
  <c r="Y54" i="1"/>
  <c r="V55" i="1"/>
  <c r="W55" i="1"/>
  <c r="X55" i="1"/>
  <c r="Y55" i="1"/>
  <c r="Y51" i="1"/>
  <c r="X51" i="1"/>
  <c r="W51" i="1"/>
  <c r="V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Q51" i="1"/>
  <c r="P51" i="1"/>
  <c r="O51" i="1"/>
  <c r="N51" i="1"/>
  <c r="AL41" i="1"/>
  <c r="AM41" i="1"/>
  <c r="AN41" i="1"/>
  <c r="AO41" i="1"/>
  <c r="AL42" i="1"/>
  <c r="AM42" i="1"/>
  <c r="AN42" i="1"/>
  <c r="AO42" i="1"/>
  <c r="AL43" i="1"/>
  <c r="AM43" i="1"/>
  <c r="AN43" i="1"/>
  <c r="AO43" i="1"/>
  <c r="AL44" i="1"/>
  <c r="AM44" i="1"/>
  <c r="AN44" i="1"/>
  <c r="AO44" i="1"/>
  <c r="AO40" i="1"/>
  <c r="AN40" i="1"/>
  <c r="AM40" i="1"/>
  <c r="AL40" i="1"/>
  <c r="AD41" i="1"/>
  <c r="AE41" i="1"/>
  <c r="AF41" i="1"/>
  <c r="AG41" i="1"/>
  <c r="AD42" i="1"/>
  <c r="AE42" i="1"/>
  <c r="AF42" i="1"/>
  <c r="AG42" i="1"/>
  <c r="AD43" i="1"/>
  <c r="AE43" i="1"/>
  <c r="AF43" i="1"/>
  <c r="AG43" i="1"/>
  <c r="AD44" i="1"/>
  <c r="AE44" i="1"/>
  <c r="AF44" i="1"/>
  <c r="AG44" i="1"/>
  <c r="AG40" i="1"/>
  <c r="AF40" i="1"/>
  <c r="AE40" i="1"/>
  <c r="AD40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Y40" i="1"/>
  <c r="X40" i="1"/>
  <c r="W40" i="1"/>
  <c r="V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Q40" i="1"/>
  <c r="P40" i="1"/>
  <c r="O40" i="1"/>
  <c r="N40" i="1"/>
  <c r="AL29" i="1"/>
  <c r="AL30" i="1"/>
  <c r="AM30" i="1"/>
  <c r="AN30" i="1"/>
  <c r="AO30" i="1"/>
  <c r="AL31" i="1"/>
  <c r="AM31" i="1"/>
  <c r="AN31" i="1"/>
  <c r="AO31" i="1"/>
  <c r="AL32" i="1"/>
  <c r="AM32" i="1"/>
  <c r="AN32" i="1"/>
  <c r="AO32" i="1"/>
  <c r="AL33" i="1"/>
  <c r="AM33" i="1"/>
  <c r="AN33" i="1"/>
  <c r="AO33" i="1"/>
  <c r="AO29" i="1"/>
  <c r="AN29" i="1"/>
  <c r="AM29" i="1"/>
  <c r="AD30" i="1"/>
  <c r="AE30" i="1"/>
  <c r="AF30" i="1"/>
  <c r="AG30" i="1"/>
  <c r="AD31" i="1"/>
  <c r="AE31" i="1"/>
  <c r="AF31" i="1"/>
  <c r="AG31" i="1"/>
  <c r="AD32" i="1"/>
  <c r="AE32" i="1"/>
  <c r="AF32" i="1"/>
  <c r="AG32" i="1"/>
  <c r="AD33" i="1"/>
  <c r="AE33" i="1"/>
  <c r="AF33" i="1"/>
  <c r="AG33" i="1"/>
  <c r="AG29" i="1"/>
  <c r="AF29" i="1"/>
  <c r="AE29" i="1"/>
  <c r="AD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Y29" i="1"/>
  <c r="X29" i="1"/>
  <c r="W29" i="1"/>
  <c r="V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Q29" i="1"/>
  <c r="P29" i="1"/>
  <c r="O29" i="1"/>
  <c r="N29" i="1"/>
  <c r="AD19" i="1"/>
  <c r="AE19" i="1"/>
  <c r="AF19" i="1"/>
  <c r="AG19" i="1"/>
  <c r="AD20" i="1"/>
  <c r="AE20" i="1"/>
  <c r="AF20" i="1"/>
  <c r="AG20" i="1"/>
  <c r="AD21" i="1"/>
  <c r="AE21" i="1"/>
  <c r="AF21" i="1"/>
  <c r="AG21" i="1"/>
  <c r="AD22" i="1"/>
  <c r="AE22" i="1"/>
  <c r="AF22" i="1"/>
  <c r="AG22" i="1"/>
  <c r="AL19" i="1"/>
  <c r="AM19" i="1"/>
  <c r="AN19" i="1"/>
  <c r="AO19" i="1"/>
  <c r="AL20" i="1"/>
  <c r="AM20" i="1"/>
  <c r="AN20" i="1"/>
  <c r="AO20" i="1"/>
  <c r="AL21" i="1"/>
  <c r="AM21" i="1"/>
  <c r="AN21" i="1"/>
  <c r="AO21" i="1"/>
  <c r="AL22" i="1"/>
  <c r="AM22" i="1"/>
  <c r="AN22" i="1"/>
  <c r="AO22" i="1"/>
  <c r="AO18" i="1"/>
  <c r="AN18" i="1"/>
  <c r="AM18" i="1"/>
  <c r="AL18" i="1"/>
  <c r="AG18" i="1"/>
  <c r="AF18" i="1"/>
  <c r="AE18" i="1"/>
  <c r="AD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Y18" i="1"/>
  <c r="X18" i="1"/>
  <c r="V18" i="1"/>
  <c r="W18" i="1"/>
  <c r="N19" i="1"/>
  <c r="N20" i="1"/>
  <c r="N21" i="1"/>
  <c r="N22" i="1"/>
  <c r="O19" i="1"/>
  <c r="P19" i="1"/>
  <c r="Q19" i="1"/>
  <c r="O20" i="1"/>
  <c r="P20" i="1"/>
  <c r="Q20" i="1"/>
  <c r="O21" i="1"/>
  <c r="P21" i="1"/>
  <c r="Q21" i="1"/>
  <c r="O22" i="1"/>
  <c r="P22" i="1"/>
  <c r="Q22" i="1"/>
  <c r="Q18" i="1"/>
  <c r="P18" i="1"/>
  <c r="O18" i="1"/>
  <c r="N18" i="1"/>
  <c r="E39" i="3" l="1"/>
  <c r="F39" i="3"/>
  <c r="G39" i="3"/>
  <c r="E40" i="3"/>
  <c r="F40" i="3"/>
  <c r="G40" i="3"/>
  <c r="E41" i="3"/>
  <c r="F41" i="3"/>
  <c r="G41" i="3"/>
  <c r="E42" i="3"/>
  <c r="F42" i="3"/>
  <c r="G42" i="3"/>
  <c r="G38" i="3"/>
  <c r="F38" i="3"/>
  <c r="E38" i="3"/>
  <c r="U28" i="3"/>
  <c r="V28" i="3"/>
  <c r="W28" i="3"/>
  <c r="U29" i="3"/>
  <c r="V29" i="3"/>
  <c r="W29" i="3"/>
  <c r="U30" i="3"/>
  <c r="V30" i="3"/>
  <c r="W30" i="3"/>
  <c r="U31" i="3"/>
  <c r="V31" i="3"/>
  <c r="W31" i="3"/>
  <c r="Q28" i="3"/>
  <c r="R28" i="3"/>
  <c r="S28" i="3"/>
  <c r="Q29" i="3"/>
  <c r="R29" i="3"/>
  <c r="S29" i="3"/>
  <c r="Q30" i="3"/>
  <c r="R30" i="3"/>
  <c r="S30" i="3"/>
  <c r="Q31" i="3"/>
  <c r="R31" i="3"/>
  <c r="S31" i="3"/>
  <c r="M28" i="3"/>
  <c r="N28" i="3"/>
  <c r="O28" i="3"/>
  <c r="M29" i="3"/>
  <c r="N29" i="3"/>
  <c r="O29" i="3"/>
  <c r="M30" i="3"/>
  <c r="N30" i="3"/>
  <c r="O30" i="3"/>
  <c r="M31" i="3"/>
  <c r="N31" i="3"/>
  <c r="O31" i="3"/>
  <c r="E28" i="3"/>
  <c r="F28" i="3"/>
  <c r="G28" i="3"/>
  <c r="E29" i="3"/>
  <c r="F29" i="3"/>
  <c r="G29" i="3"/>
  <c r="E30" i="3"/>
  <c r="F30" i="3"/>
  <c r="G30" i="3"/>
  <c r="E31" i="3"/>
  <c r="F31" i="3"/>
  <c r="G31" i="3"/>
  <c r="I28" i="3"/>
  <c r="J28" i="3"/>
  <c r="K28" i="3"/>
  <c r="I29" i="3"/>
  <c r="J29" i="3"/>
  <c r="K29" i="3"/>
  <c r="I30" i="3"/>
  <c r="J30" i="3"/>
  <c r="K30" i="3"/>
  <c r="I31" i="3"/>
  <c r="J31" i="3"/>
  <c r="K31" i="3"/>
  <c r="W27" i="3"/>
  <c r="V27" i="3"/>
  <c r="U27" i="3"/>
  <c r="S27" i="3"/>
  <c r="R27" i="3"/>
  <c r="Q27" i="3"/>
  <c r="O27" i="3"/>
  <c r="N27" i="3"/>
  <c r="M27" i="3"/>
  <c r="K27" i="3"/>
  <c r="J27" i="3"/>
  <c r="I27" i="3"/>
  <c r="G27" i="3"/>
  <c r="F27" i="3"/>
  <c r="E27" i="3"/>
  <c r="U36" i="3"/>
  <c r="Q36" i="3"/>
  <c r="M36" i="3"/>
  <c r="I36" i="3"/>
  <c r="U25" i="3"/>
  <c r="Q25" i="3"/>
  <c r="M25" i="3"/>
  <c r="I25" i="3"/>
  <c r="E36" i="3"/>
  <c r="E25" i="3"/>
  <c r="V17" i="3"/>
  <c r="W17" i="3"/>
  <c r="V18" i="3"/>
  <c r="W18" i="3"/>
  <c r="V19" i="3"/>
  <c r="W19" i="3"/>
  <c r="V20" i="3"/>
  <c r="W20" i="3"/>
  <c r="W16" i="3"/>
  <c r="V16" i="3"/>
  <c r="U17" i="3"/>
  <c r="U18" i="3"/>
  <c r="U19" i="3"/>
  <c r="U20" i="3"/>
  <c r="U16" i="3"/>
  <c r="U14" i="3"/>
  <c r="S17" i="3"/>
  <c r="S18" i="3"/>
  <c r="S19" i="3"/>
  <c r="S20" i="3"/>
  <c r="R20" i="3"/>
  <c r="R17" i="3"/>
  <c r="R18" i="3"/>
  <c r="R19" i="3"/>
  <c r="Q17" i="3"/>
  <c r="Q18" i="3"/>
  <c r="Q19" i="3"/>
  <c r="Q20" i="3"/>
  <c r="S16" i="3"/>
  <c r="R16" i="3"/>
  <c r="Q16" i="3"/>
  <c r="Q14" i="3"/>
  <c r="O17" i="3"/>
  <c r="O18" i="3"/>
  <c r="O19" i="3"/>
  <c r="O20" i="3"/>
  <c r="N17" i="3"/>
  <c r="N18" i="3"/>
  <c r="N19" i="3"/>
  <c r="N20" i="3"/>
  <c r="M17" i="3"/>
  <c r="M18" i="3"/>
  <c r="M19" i="3"/>
  <c r="M20" i="3"/>
  <c r="M16" i="3"/>
  <c r="O16" i="3"/>
  <c r="N16" i="3"/>
  <c r="M14" i="3"/>
  <c r="K17" i="3"/>
  <c r="K18" i="3"/>
  <c r="K19" i="3"/>
  <c r="K20" i="3"/>
  <c r="K16" i="3"/>
  <c r="J17" i="3"/>
  <c r="J18" i="3"/>
  <c r="J19" i="3"/>
  <c r="J20" i="3"/>
  <c r="J16" i="3"/>
  <c r="I17" i="3"/>
  <c r="I18" i="3"/>
  <c r="I19" i="3"/>
  <c r="I20" i="3"/>
  <c r="I16" i="3"/>
  <c r="I14" i="3"/>
  <c r="G19" i="3"/>
  <c r="G20" i="3"/>
  <c r="G16" i="3"/>
  <c r="F17" i="3"/>
  <c r="F18" i="3"/>
  <c r="F19" i="3"/>
  <c r="F20" i="3"/>
  <c r="F16" i="3"/>
  <c r="E17" i="3"/>
  <c r="E18" i="3"/>
  <c r="E19" i="3"/>
  <c r="E20" i="3"/>
  <c r="E16" i="3"/>
  <c r="E14" i="3"/>
  <c r="AK55" i="1" l="1"/>
  <c r="AK54" i="1"/>
  <c r="AK53" i="1"/>
  <c r="AK52" i="1"/>
  <c r="AO57" i="1"/>
  <c r="AN57" i="1"/>
  <c r="AM57" i="1"/>
  <c r="AL57" i="1"/>
  <c r="AK51" i="1"/>
  <c r="AC55" i="1"/>
  <c r="AC54" i="1"/>
  <c r="AC53" i="1"/>
  <c r="AC52" i="1"/>
  <c r="AG57" i="1"/>
  <c r="AF57" i="1"/>
  <c r="AE57" i="1"/>
  <c r="AD57" i="1"/>
  <c r="AC51" i="1"/>
  <c r="U55" i="1"/>
  <c r="U54" i="1"/>
  <c r="U53" i="1"/>
  <c r="U52" i="1"/>
  <c r="Y57" i="1"/>
  <c r="X57" i="1"/>
  <c r="W57" i="1"/>
  <c r="V57" i="1"/>
  <c r="U51" i="1"/>
  <c r="M55" i="1"/>
  <c r="M54" i="1"/>
  <c r="M53" i="1"/>
  <c r="M52" i="1"/>
  <c r="Q57" i="1"/>
  <c r="P57" i="1"/>
  <c r="O57" i="1"/>
  <c r="N57" i="1"/>
  <c r="M51" i="1"/>
  <c r="AK44" i="1"/>
  <c r="AK43" i="1"/>
  <c r="AK42" i="1"/>
  <c r="AK41" i="1"/>
  <c r="AO46" i="1"/>
  <c r="AN46" i="1"/>
  <c r="AM46" i="1"/>
  <c r="AL46" i="1"/>
  <c r="AK40" i="1"/>
  <c r="AC44" i="1"/>
  <c r="AC43" i="1"/>
  <c r="AC42" i="1"/>
  <c r="AC41" i="1"/>
  <c r="AG46" i="1"/>
  <c r="AF46" i="1"/>
  <c r="AE46" i="1"/>
  <c r="AD46" i="1"/>
  <c r="AC40" i="1"/>
  <c r="U44" i="1"/>
  <c r="U43" i="1"/>
  <c r="U42" i="1"/>
  <c r="U41" i="1"/>
  <c r="Y46" i="1"/>
  <c r="X46" i="1"/>
  <c r="W46" i="1"/>
  <c r="V46" i="1"/>
  <c r="U40" i="1"/>
  <c r="M44" i="1"/>
  <c r="M43" i="1"/>
  <c r="M42" i="1"/>
  <c r="M41" i="1"/>
  <c r="Q46" i="1"/>
  <c r="P46" i="1"/>
  <c r="O46" i="1"/>
  <c r="N46" i="1"/>
  <c r="M40" i="1"/>
  <c r="AK33" i="1"/>
  <c r="AK32" i="1"/>
  <c r="AK31" i="1"/>
  <c r="AK30" i="1"/>
  <c r="AO35" i="1"/>
  <c r="AN35" i="1"/>
  <c r="AM35" i="1"/>
  <c r="AL35" i="1"/>
  <c r="AK29" i="1"/>
  <c r="AC33" i="1"/>
  <c r="AC32" i="1"/>
  <c r="AC31" i="1"/>
  <c r="AC30" i="1"/>
  <c r="AG35" i="1"/>
  <c r="AF35" i="1"/>
  <c r="AE35" i="1"/>
  <c r="AD35" i="1"/>
  <c r="AC29" i="1"/>
  <c r="U33" i="1"/>
  <c r="U32" i="1"/>
  <c r="U31" i="1"/>
  <c r="U30" i="1"/>
  <c r="Y35" i="1"/>
  <c r="X35" i="1"/>
  <c r="W35" i="1"/>
  <c r="V35" i="1"/>
  <c r="U29" i="1"/>
  <c r="M33" i="1"/>
  <c r="M32" i="1"/>
  <c r="M31" i="1"/>
  <c r="M30" i="1"/>
  <c r="Q35" i="1"/>
  <c r="P35" i="1"/>
  <c r="O35" i="1"/>
  <c r="N35" i="1"/>
  <c r="M29" i="1"/>
  <c r="V6" i="3"/>
  <c r="W6" i="3"/>
  <c r="V7" i="3"/>
  <c r="W7" i="3"/>
  <c r="V8" i="3"/>
  <c r="W8" i="3"/>
  <c r="V9" i="3"/>
  <c r="W9" i="3"/>
  <c r="V10" i="3"/>
  <c r="W10" i="3"/>
  <c r="V11" i="3"/>
  <c r="W11" i="3"/>
  <c r="U7" i="3"/>
  <c r="U8" i="3"/>
  <c r="U9" i="3"/>
  <c r="U10" i="3"/>
  <c r="U11" i="3"/>
  <c r="U6" i="3"/>
  <c r="R6" i="3"/>
  <c r="S6" i="3"/>
  <c r="R7" i="3"/>
  <c r="S7" i="3"/>
  <c r="R8" i="3"/>
  <c r="S8" i="3"/>
  <c r="R9" i="3"/>
  <c r="S9" i="3"/>
  <c r="R10" i="3"/>
  <c r="S10" i="3"/>
  <c r="Q7" i="3"/>
  <c r="Q8" i="3"/>
  <c r="Q9" i="3"/>
  <c r="Q10" i="3"/>
  <c r="Q6" i="3"/>
  <c r="O7" i="3"/>
  <c r="O8" i="3"/>
  <c r="O9" i="3"/>
  <c r="O10" i="3"/>
  <c r="N7" i="3"/>
  <c r="N8" i="3"/>
  <c r="N9" i="3"/>
  <c r="N10" i="3"/>
  <c r="N6" i="3"/>
  <c r="O6" i="3"/>
  <c r="M7" i="3"/>
  <c r="M8" i="3"/>
  <c r="M9" i="3"/>
  <c r="M10" i="3"/>
  <c r="M6" i="3"/>
  <c r="U4" i="3"/>
  <c r="Q4" i="3"/>
  <c r="M4" i="3"/>
  <c r="AK22" i="1"/>
  <c r="AL24" i="1"/>
  <c r="AK21" i="1"/>
  <c r="AK20" i="1"/>
  <c r="AK19" i="1"/>
  <c r="AK18" i="1"/>
  <c r="AC22" i="1"/>
  <c r="AC21" i="1"/>
  <c r="AC20" i="1"/>
  <c r="AC19" i="1"/>
  <c r="AC18" i="1"/>
  <c r="U22" i="1"/>
  <c r="U21" i="1"/>
  <c r="U20" i="1"/>
  <c r="U19" i="1"/>
  <c r="U18" i="1"/>
  <c r="W24" i="1" l="1"/>
  <c r="Y24" i="1"/>
  <c r="AM24" i="1"/>
  <c r="AO24" i="1"/>
  <c r="V24" i="1"/>
  <c r="X24" i="1"/>
  <c r="AE24" i="1"/>
  <c r="AG24" i="1"/>
  <c r="AN24" i="1"/>
  <c r="AD24" i="1"/>
  <c r="AF24" i="1"/>
  <c r="J7" i="3"/>
  <c r="J8" i="3"/>
  <c r="J9" i="3"/>
  <c r="J10" i="3"/>
  <c r="I7" i="3"/>
  <c r="I8" i="3"/>
  <c r="I9" i="3"/>
  <c r="I10" i="3"/>
  <c r="J6" i="3"/>
  <c r="I6" i="3"/>
  <c r="I4" i="3"/>
  <c r="M22" i="1"/>
  <c r="K10" i="3" s="1"/>
  <c r="M21" i="1"/>
  <c r="K9" i="3" s="1"/>
  <c r="M20" i="1"/>
  <c r="K8" i="3" s="1"/>
  <c r="M19" i="1"/>
  <c r="K7" i="3" s="1"/>
  <c r="M18" i="1"/>
  <c r="K6" i="3" s="1"/>
  <c r="N24" i="1" l="1"/>
  <c r="P24" i="1"/>
  <c r="O24" i="1"/>
  <c r="Q24" i="1"/>
  <c r="T317" i="3"/>
  <c r="F7" i="3" l="1"/>
  <c r="E7" i="3"/>
  <c r="F8" i="3"/>
  <c r="E8" i="3"/>
  <c r="F9" i="3"/>
  <c r="F10" i="3"/>
  <c r="F6" i="3"/>
  <c r="E9" i="3"/>
  <c r="E10" i="3"/>
  <c r="E6" i="3"/>
  <c r="E4" i="3"/>
  <c r="I55" i="1" l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G51" i="1"/>
  <c r="F51" i="1"/>
  <c r="E51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3" i="1"/>
  <c r="H33" i="1"/>
  <c r="G33" i="1"/>
  <c r="F33" i="1"/>
  <c r="E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I18" i="1"/>
  <c r="H18" i="1"/>
  <c r="G18" i="1"/>
  <c r="F18" i="1"/>
  <c r="E19" i="1"/>
  <c r="G7" i="3" s="1"/>
  <c r="E20" i="1"/>
  <c r="G8" i="3" s="1"/>
  <c r="E21" i="1"/>
  <c r="G9" i="3" s="1"/>
  <c r="E22" i="1"/>
  <c r="G10" i="3" s="1"/>
  <c r="E18" i="1"/>
  <c r="G6" i="3" s="1"/>
  <c r="G17" i="3" l="1"/>
  <c r="G18" i="3"/>
  <c r="F35" i="1"/>
  <c r="H35" i="1"/>
  <c r="G46" i="1"/>
  <c r="I46" i="1"/>
  <c r="F57" i="1"/>
  <c r="H57" i="1"/>
  <c r="F46" i="1"/>
  <c r="H46" i="1"/>
  <c r="G57" i="1"/>
  <c r="I57" i="1"/>
  <c r="G35" i="1"/>
  <c r="I35" i="1"/>
  <c r="L5" i="2"/>
  <c r="G24" i="1" l="1"/>
  <c r="C10" i="1" s="1"/>
  <c r="H24" i="1"/>
  <c r="C11" i="1" s="1"/>
  <c r="I24" i="1"/>
  <c r="C12" i="1" s="1"/>
  <c r="F24" i="1"/>
  <c r="C9" i="1" s="1"/>
</calcChain>
</file>

<file path=xl/sharedStrings.xml><?xml version="1.0" encoding="utf-8"?>
<sst xmlns="http://schemas.openxmlformats.org/spreadsheetml/2006/main" count="340" uniqueCount="74">
  <si>
    <t>Informacion Dieta</t>
  </si>
  <si>
    <t>Informacion Personal</t>
  </si>
  <si>
    <t>Kcal:</t>
  </si>
  <si>
    <t>Proteinas:</t>
  </si>
  <si>
    <t>Carbohidratos:</t>
  </si>
  <si>
    <t>Grasas:</t>
  </si>
  <si>
    <t>Peso:</t>
  </si>
  <si>
    <t>Altura:</t>
  </si>
  <si>
    <t>Edad:</t>
  </si>
  <si>
    <t>DESAYUNO</t>
  </si>
  <si>
    <t>huevo</t>
  </si>
  <si>
    <t>frutos secos</t>
  </si>
  <si>
    <t>mermelada</t>
  </si>
  <si>
    <t>-</t>
  </si>
  <si>
    <t>gramos</t>
  </si>
  <si>
    <t>Kcal</t>
  </si>
  <si>
    <t>Carbohidratos</t>
  </si>
  <si>
    <t>Grasas</t>
  </si>
  <si>
    <t>unidades</t>
  </si>
  <si>
    <t>Total Desayuno</t>
  </si>
  <si>
    <t>Proteinas</t>
  </si>
  <si>
    <t>alimentos</t>
  </si>
  <si>
    <t>cantidad</t>
  </si>
  <si>
    <t>kcal</t>
  </si>
  <si>
    <t>CH</t>
  </si>
  <si>
    <t>grasas</t>
  </si>
  <si>
    <t>proteinas</t>
  </si>
  <si>
    <t xml:space="preserve">avena </t>
  </si>
  <si>
    <t xml:space="preserve">Banana </t>
  </si>
  <si>
    <t>whey protein</t>
  </si>
  <si>
    <t>leche p descremada</t>
  </si>
  <si>
    <t>pan comun</t>
  </si>
  <si>
    <t>cereal sin azucar</t>
  </si>
  <si>
    <t>queso en barra</t>
  </si>
  <si>
    <t>jamon cocido</t>
  </si>
  <si>
    <t>queso cremoso</t>
  </si>
  <si>
    <t>yogurt bebible</t>
  </si>
  <si>
    <t>ternera picada</t>
  </si>
  <si>
    <t>pechuga de pollo</t>
  </si>
  <si>
    <t>arroz</t>
  </si>
  <si>
    <t>tomate</t>
  </si>
  <si>
    <t>zanahoria</t>
  </si>
  <si>
    <t>cebolla</t>
  </si>
  <si>
    <t>acelga</t>
  </si>
  <si>
    <t>cebolla de verdeo</t>
  </si>
  <si>
    <t>tapa de pascualina</t>
  </si>
  <si>
    <t>lechuga</t>
  </si>
  <si>
    <t>pan hamburguesa</t>
  </si>
  <si>
    <t>papa</t>
  </si>
  <si>
    <t>morron</t>
  </si>
  <si>
    <t>pure de tomate</t>
  </si>
  <si>
    <t>fideos</t>
  </si>
  <si>
    <t>batata</t>
  </si>
  <si>
    <t>cerdo</t>
  </si>
  <si>
    <t>milanesa de pollo</t>
  </si>
  <si>
    <t>aceite de oliva</t>
  </si>
  <si>
    <t>queso crema</t>
  </si>
  <si>
    <t xml:space="preserve"> </t>
  </si>
  <si>
    <t>ALMUERZO</t>
  </si>
  <si>
    <t>Total Almuerzo</t>
  </si>
  <si>
    <t>MERIENDA</t>
  </si>
  <si>
    <t>Total Merienda</t>
  </si>
  <si>
    <t>CENA</t>
  </si>
  <si>
    <t>Total Cena</t>
  </si>
  <si>
    <t>OPCION 1</t>
  </si>
  <si>
    <t>SI</t>
  </si>
  <si>
    <t>OPCION 2</t>
  </si>
  <si>
    <t>xcvzxczxc</t>
  </si>
  <si>
    <t>xczxc</t>
  </si>
  <si>
    <t>OPCION 3</t>
  </si>
  <si>
    <t>OPCION 4</t>
  </si>
  <si>
    <t>OPCION 5</t>
  </si>
  <si>
    <t>NO</t>
  </si>
  <si>
    <t>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</si>
</sst>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#0\ &quot;gr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4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2" borderId="1" xfId="0" applyFill="1" applyBorder="1"/>
    <xf numFmtId="0" fontId="1" fillId="2" borderId="2" xfId="0" applyFont="1" applyFill="1" applyBorder="1"/>
    <xf numFmtId="0" fontId="0" fillId="7" borderId="1" xfId="0" applyFill="1" applyBorder="1"/>
    <xf numFmtId="1" fontId="0" fillId="7" borderId="2" xfId="0" applyNumberFormat="1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/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8" borderId="1" xfId="0" applyFill="1" applyBorder="1"/>
    <xf numFmtId="1" fontId="0" fillId="8" borderId="2" xfId="0" applyNumberFormat="1" applyFill="1" applyBorder="1"/>
    <xf numFmtId="0" fontId="0" fillId="3" borderId="3" xfId="0" applyFill="1" applyBorder="1"/>
    <xf numFmtId="1" fontId="0" fillId="3" borderId="4" xfId="0" applyNumberFormat="1" applyFill="1" applyBorder="1"/>
    <xf numFmtId="0" fontId="1" fillId="9" borderId="0" xfId="0" applyFont="1" applyFill="1" applyAlignment="1">
      <alignment horizontal="center" vertical="center"/>
    </xf>
    <xf numFmtId="0" fontId="0" fillId="9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100">
    <dxf>
      <fill>
        <patternFill>
          <bgColor theme="4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5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5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5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5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7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7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7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7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5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7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right/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right/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right/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right/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Macronutrientes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7B-4A56-9CE4-C90E2FF22B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7B-4A56-9CE4-C90E2FF22B9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7B-4A56-9CE4-C90E2FF22B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'Armado de dieta'!$B$10:$B$12</c:f>
              <c:strCache>
                <c:ptCount val="3"/>
                <c:pt idx="0">
                  <c:v>Proteinas:</c:v>
                </c:pt>
                <c:pt idx="1">
                  <c:v>Carbohidratos:</c:v>
                </c:pt>
                <c:pt idx="2">
                  <c:v>Grasas:</c:v>
                </c:pt>
              </c:strCache>
            </c:strRef>
          </c:cat>
          <c:val>
            <c:numRef>
              <c:f>'Armado de dieta'!$C$10:$C$12</c:f>
              <c:numCache>
                <c:formatCode>0</c:formatCode>
                <c:ptCount val="3"/>
                <c:pt idx="0">
                  <c:v>219.1</c:v>
                </c:pt>
                <c:pt idx="1">
                  <c:v>192.3</c:v>
                </c:pt>
                <c:pt idx="2">
                  <c:v>141.5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0-4A42-9BA0-82F6FAB3D01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161925</xdr:rowOff>
    </xdr:from>
    <xdr:to>
      <xdr:col>8</xdr:col>
      <xdr:colOff>571500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476EE-EDD7-408E-BA69-3A542C70E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D75CF1-6CD1-47DC-8633-2DB20A68680C}" name="Table1" displayName="Table1" ref="B1:H1048576" totalsRowShown="0">
  <autoFilter ref="B1:H1048576" xr:uid="{F10B95F2-D06B-4693-A973-C8E1EFCC4F31}"/>
  <sortState xmlns:xlrd2="http://schemas.microsoft.com/office/spreadsheetml/2017/richdata2" ref="B2:H1048576">
    <sortCondition ref="B1:B1048576"/>
  </sortState>
  <tableColumns count="7">
    <tableColumn id="1" xr3:uid="{2F261DAB-AF61-438C-BE03-C6C270C93A59}" name="alimentos"/>
    <tableColumn id="2" xr3:uid="{6BE39F5A-305E-4396-AF7A-D91F8E4AD497}" name="unidad"/>
    <tableColumn id="3" xr3:uid="{E9D38425-42B8-4FBC-94CE-193046F9E7F9}" name="cantidad"/>
    <tableColumn id="4" xr3:uid="{A839957E-2ABE-4779-A418-07C94516F5AE}" name="kcal"/>
    <tableColumn id="5" xr3:uid="{1A3F7878-C8D4-4D6D-A4C6-4BB757C53542}" name="CH"/>
    <tableColumn id="6" xr3:uid="{91922EC0-0CB2-4EA8-A9A7-8ADB3061F37D}" name="grasas"/>
    <tableColumn id="7" xr3:uid="{CDE22E80-DF5D-4580-8BA0-7756CE5E0823}" name="proteina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CD870-ED5C-4256-B9CF-42165C01D680}">
  <dimension ref="A1:W317"/>
  <sheetViews>
    <sheetView showGridLines="0" showZeros="0" zoomScale="90" zoomScaleNormal="90" workbookViewId="0">
      <selection activeCell="M45" sqref="M45"/>
    </sheetView>
  </sheetViews>
  <sheetFormatPr defaultRowHeight="14.4" x14ac:dyDescent="0.3"/>
  <cols>
    <col min="1" max="1" width="1.6640625" customWidth="1"/>
    <col min="2" max="2" width="1.33203125" customWidth="1"/>
    <col min="3" max="3" width="3.44140625" customWidth="1"/>
    <col min="4" max="4" width="11" customWidth="1"/>
    <col min="5" max="5" width="17" customWidth="1"/>
    <col min="9" max="9" width="17" customWidth="1"/>
    <col min="13" max="13" width="17" customWidth="1"/>
    <col min="17" max="17" width="17" customWidth="1"/>
    <col min="21" max="21" width="17" customWidth="1"/>
  </cols>
  <sheetData>
    <row r="1" spans="1:23" ht="87" customHeight="1" x14ac:dyDescent="0.3"/>
    <row r="2" spans="1:23" ht="30" customHeight="1" x14ac:dyDescent="0.3">
      <c r="A2" s="1"/>
      <c r="B2" s="1"/>
      <c r="C2" s="44" t="s">
        <v>9</v>
      </c>
      <c r="D2" s="44"/>
      <c r="E2" s="44"/>
    </row>
    <row r="4" spans="1:23" x14ac:dyDescent="0.3">
      <c r="E4" s="39" t="str">
        <f>IF('Armado de dieta'!D16="SI","OPCIÓN 1","")</f>
        <v>OPCIÓN 1</v>
      </c>
      <c r="F4" s="39"/>
      <c r="G4" s="39"/>
      <c r="I4" s="39" t="str">
        <f>IF('Armado de dieta'!L16="SI","OPCIÓN 2","")</f>
        <v>OPCIÓN 2</v>
      </c>
      <c r="J4" s="39"/>
      <c r="K4" s="39"/>
      <c r="M4" s="39" t="str">
        <f>IF('Armado de dieta'!T16="SI","OPCIÓN 3","")</f>
        <v>OPCIÓN 3</v>
      </c>
      <c r="N4" s="39"/>
      <c r="O4" s="39"/>
      <c r="Q4" s="39" t="str">
        <f>IF('Armado de dieta'!AB16="SI","OPCIÓN 4","")</f>
        <v/>
      </c>
      <c r="R4" s="39"/>
      <c r="S4" s="39"/>
      <c r="U4" s="39" t="str">
        <f>IF('Armado de dieta'!AJ16="SI","OPCIÓN 5","")</f>
        <v/>
      </c>
      <c r="V4" s="39"/>
      <c r="W4" s="39"/>
    </row>
    <row r="5" spans="1:23" ht="30" customHeight="1" x14ac:dyDescent="0.3">
      <c r="E5" s="40"/>
      <c r="F5" s="40"/>
      <c r="G5" s="40"/>
      <c r="I5" s="41"/>
      <c r="J5" s="41"/>
      <c r="K5" s="41"/>
      <c r="M5" s="40"/>
      <c r="N5" s="40"/>
      <c r="O5" s="40"/>
      <c r="Q5" s="40"/>
      <c r="R5" s="40"/>
      <c r="S5" s="40"/>
      <c r="U5" s="40"/>
      <c r="V5" s="40"/>
      <c r="W5" s="40"/>
    </row>
    <row r="6" spans="1:23" x14ac:dyDescent="0.3">
      <c r="E6" s="19" t="str">
        <f>IF('Armado de dieta'!$D$16="SI",'Armado de dieta'!C18,"")</f>
        <v>queso en barra</v>
      </c>
      <c r="F6" s="20">
        <f>IF('Armado de dieta'!$D$16="SI",'Armado de dieta'!D18,"")</f>
        <v>200</v>
      </c>
      <c r="G6" s="20" t="str">
        <f>IF('Armado de dieta'!$D$16="SI",'Armado de dieta'!E18,"")</f>
        <v>gramos</v>
      </c>
      <c r="I6" s="19" t="str">
        <f>IF('Armado de dieta'!$L$16="SI",'Armado de dieta'!K18,"")</f>
        <v>whey protein</v>
      </c>
      <c r="J6" s="22">
        <f>IF('Armado de dieta'!$L$16="SI",'Armado de dieta'!L18,"")</f>
        <v>300</v>
      </c>
      <c r="K6" s="22" t="str">
        <f>IF('Armado de dieta'!$L$16="SI",'Armado de dieta'!M18,"")</f>
        <v>gramos</v>
      </c>
      <c r="M6" s="19" t="str">
        <f>IF('Armado de dieta'!$T$16="SI",'Armado de dieta'!S18,"")</f>
        <v>ternera picada</v>
      </c>
      <c r="N6" s="19">
        <f>IF('Armado de dieta'!$T$16="SI",'Armado de dieta'!T18,"")</f>
        <v>300</v>
      </c>
      <c r="O6" s="19" t="str">
        <f>IF('Armado de dieta'!$T$16="SI",'Armado de dieta'!U18,"")</f>
        <v>gramos</v>
      </c>
      <c r="Q6" s="19" t="str">
        <f>IF('Armado de dieta'!$AB$16="SI",'Armado de dieta'!AA18,"")</f>
        <v/>
      </c>
      <c r="R6" s="19" t="str">
        <f>IF('Armado de dieta'!$AB$16="SI",'Armado de dieta'!AB18,"")</f>
        <v/>
      </c>
      <c r="S6" s="19" t="str">
        <f>IF('Armado de dieta'!$AB$16="SI",'Armado de dieta'!AC18,"")</f>
        <v/>
      </c>
      <c r="U6" s="19" t="str">
        <f>IF('Armado de dieta'!$AJ$16="SI",'Armado de dieta'!AI18,"")</f>
        <v/>
      </c>
      <c r="V6" s="19" t="str">
        <f>IF('Armado de dieta'!$AJ$16="SI",'Armado de dieta'!AJ18,"")</f>
        <v/>
      </c>
      <c r="W6" s="19" t="str">
        <f>IF('Armado de dieta'!$AJ$16="SI",'Armado de dieta'!AK18,"")</f>
        <v/>
      </c>
    </row>
    <row r="7" spans="1:23" x14ac:dyDescent="0.3">
      <c r="E7" s="19" t="str">
        <f>IF('Armado de dieta'!$D$16="SI",'Armado de dieta'!C19,"")</f>
        <v>batata</v>
      </c>
      <c r="F7" s="20">
        <f>IF('Armado de dieta'!$D$16="SI",'Armado de dieta'!D19,"")</f>
        <v>50</v>
      </c>
      <c r="G7" s="20" t="str">
        <f>IF('Armado de dieta'!$D$16="SI",'Armado de dieta'!E19,"")</f>
        <v>gramos</v>
      </c>
      <c r="I7" s="19" t="str">
        <f>IF('Armado de dieta'!$L$16="SI",'Armado de dieta'!K19,"")</f>
        <v>leche p descremada</v>
      </c>
      <c r="J7" s="22">
        <f>IF('Armado de dieta'!$L$16="SI",'Armado de dieta'!L19,"")</f>
        <v>666</v>
      </c>
      <c r="K7" s="22" t="str">
        <f>IF('Armado de dieta'!$L$16="SI",'Armado de dieta'!M19,"")</f>
        <v>gramos</v>
      </c>
      <c r="M7" s="19" t="str">
        <f>IF('Armado de dieta'!$T$16="SI",'Armado de dieta'!S19,"")</f>
        <v>leche p descremada</v>
      </c>
      <c r="N7" s="19">
        <f>IF('Armado de dieta'!$T$16="SI",'Armado de dieta'!T19,"")</f>
        <v>100</v>
      </c>
      <c r="O7" s="19" t="str">
        <f>IF('Armado de dieta'!$T$16="SI",'Armado de dieta'!U19,"")</f>
        <v>gramos</v>
      </c>
      <c r="Q7" s="19" t="str">
        <f>IF('Armado de dieta'!$AB$16="SI",'Armado de dieta'!AA19,"")</f>
        <v/>
      </c>
      <c r="R7" s="19" t="str">
        <f>IF('Armado de dieta'!$AB$16="SI",'Armado de dieta'!AB19,"")</f>
        <v/>
      </c>
      <c r="S7" s="19" t="str">
        <f>IF('Armado de dieta'!$AB$16="SI",'Armado de dieta'!AC19,"")</f>
        <v/>
      </c>
      <c r="U7" s="19" t="str">
        <f>IF('Armado de dieta'!$AJ$16="SI",'Armado de dieta'!AI19,"")</f>
        <v/>
      </c>
      <c r="V7" s="19" t="str">
        <f>IF('Armado de dieta'!$AJ$16="SI",'Armado de dieta'!AJ19,"")</f>
        <v/>
      </c>
      <c r="W7" s="19" t="str">
        <f>IF('Armado de dieta'!$AJ$16="SI",'Armado de dieta'!AK19,"")</f>
        <v/>
      </c>
    </row>
    <row r="8" spans="1:23" x14ac:dyDescent="0.3">
      <c r="E8" s="19" t="str">
        <f>IF('Armado de dieta'!$D$16="SI",'Armado de dieta'!C20,"")</f>
        <v>papa</v>
      </c>
      <c r="F8" s="20">
        <f>IF('Armado de dieta'!$D$16="SI",'Armado de dieta'!D20,"")</f>
        <v>100</v>
      </c>
      <c r="G8" s="20" t="str">
        <f>IF('Armado de dieta'!$D$16="SI",'Armado de dieta'!E20,"")</f>
        <v>gramos</v>
      </c>
      <c r="I8" s="19" t="str">
        <f>IF('Armado de dieta'!$L$16="SI",'Armado de dieta'!K20,"")</f>
        <v xml:space="preserve">Banana </v>
      </c>
      <c r="J8" s="22">
        <f>IF('Armado de dieta'!$L$16="SI",'Armado de dieta'!L20,"")</f>
        <v>150</v>
      </c>
      <c r="K8" s="22" t="str">
        <f>IF('Armado de dieta'!$L$16="SI",'Armado de dieta'!M20,"")</f>
        <v>gramos</v>
      </c>
      <c r="M8" s="19" t="str">
        <f>IF('Armado de dieta'!$T$16="SI",'Armado de dieta'!S20,"")</f>
        <v xml:space="preserve">Banana </v>
      </c>
      <c r="N8" s="19">
        <f>IF('Armado de dieta'!$T$16="SI",'Armado de dieta'!T20,"")</f>
        <v>150</v>
      </c>
      <c r="O8" s="19" t="str">
        <f>IF('Armado de dieta'!$T$16="SI",'Armado de dieta'!U20,"")</f>
        <v>gramos</v>
      </c>
      <c r="Q8" s="19" t="str">
        <f>IF('Armado de dieta'!$AB$16="SI",'Armado de dieta'!AA20,"")</f>
        <v/>
      </c>
      <c r="R8" s="19" t="str">
        <f>IF('Armado de dieta'!$AB$16="SI",'Armado de dieta'!AB20,"")</f>
        <v/>
      </c>
      <c r="S8" s="19" t="str">
        <f>IF('Armado de dieta'!$AB$16="SI",'Armado de dieta'!AC20,"")</f>
        <v/>
      </c>
      <c r="U8" s="19" t="str">
        <f>IF('Armado de dieta'!$AJ$16="SI",'Armado de dieta'!AI20,"")</f>
        <v/>
      </c>
      <c r="V8" s="19" t="str">
        <f>IF('Armado de dieta'!$AJ$16="SI",'Armado de dieta'!AJ20,"")</f>
        <v/>
      </c>
      <c r="W8" s="19" t="str">
        <f>IF('Armado de dieta'!$AJ$16="SI",'Armado de dieta'!AK20,"")</f>
        <v/>
      </c>
    </row>
    <row r="9" spans="1:23" x14ac:dyDescent="0.3">
      <c r="E9" s="19" t="str">
        <f>IF('Armado de dieta'!$D$16="SI",'Armado de dieta'!C21,"")</f>
        <v>-</v>
      </c>
      <c r="F9" s="20">
        <f>IF('Armado de dieta'!$D$16="SI",'Armado de dieta'!D21,"")</f>
        <v>0</v>
      </c>
      <c r="G9" s="20" t="str">
        <f>IF('Armado de dieta'!$D$16="SI",'Armado de dieta'!E21,"")</f>
        <v xml:space="preserve"> </v>
      </c>
      <c r="I9" s="19" t="str">
        <f>IF('Armado de dieta'!$L$16="SI",'Armado de dieta'!K21,"")</f>
        <v>-</v>
      </c>
      <c r="J9" s="22">
        <f>IF('Armado de dieta'!$L$16="SI",'Armado de dieta'!L21,"")</f>
        <v>0</v>
      </c>
      <c r="K9" s="22" t="str">
        <f>IF('Armado de dieta'!$L$16="SI",'Armado de dieta'!M21,"")</f>
        <v xml:space="preserve"> </v>
      </c>
      <c r="M9" s="19" t="str">
        <f>IF('Armado de dieta'!$T$16="SI",'Armado de dieta'!S21,"")</f>
        <v>-</v>
      </c>
      <c r="N9" s="19">
        <f>IF('Armado de dieta'!$T$16="SI",'Armado de dieta'!T21,"")</f>
        <v>0</v>
      </c>
      <c r="O9" s="19" t="str">
        <f>IF('Armado de dieta'!$T$16="SI",'Armado de dieta'!U21,"")</f>
        <v xml:space="preserve"> </v>
      </c>
      <c r="Q9" s="19" t="str">
        <f>IF('Armado de dieta'!$AB$16="SI",'Armado de dieta'!AA21,"")</f>
        <v/>
      </c>
      <c r="R9" s="19" t="str">
        <f>IF('Armado de dieta'!$AB$16="SI",'Armado de dieta'!AB21,"")</f>
        <v/>
      </c>
      <c r="S9" s="19" t="str">
        <f>IF('Armado de dieta'!$AB$16="SI",'Armado de dieta'!AC21,"")</f>
        <v/>
      </c>
      <c r="U9" s="19" t="str">
        <f>IF('Armado de dieta'!$AJ$16="SI",'Armado de dieta'!AI21,"")</f>
        <v/>
      </c>
      <c r="V9" s="19" t="str">
        <f>IF('Armado de dieta'!$AJ$16="SI",'Armado de dieta'!AJ21,"")</f>
        <v/>
      </c>
      <c r="W9" s="19" t="str">
        <f>IF('Armado de dieta'!$AJ$16="SI",'Armado de dieta'!AK21,"")</f>
        <v/>
      </c>
    </row>
    <row r="10" spans="1:23" x14ac:dyDescent="0.3">
      <c r="E10" s="19" t="str">
        <f>IF('Armado de dieta'!$D$16="SI",'Armado de dieta'!C22,"")</f>
        <v>-</v>
      </c>
      <c r="F10" s="20">
        <f>IF('Armado de dieta'!$D$16="SI",'Armado de dieta'!D22,"")</f>
        <v>0</v>
      </c>
      <c r="G10" s="20" t="str">
        <f>IF('Armado de dieta'!$D$16="SI",'Armado de dieta'!E22,"")</f>
        <v xml:space="preserve"> </v>
      </c>
      <c r="I10" s="19" t="str">
        <f>IF('Armado de dieta'!$L$16="SI",'Armado de dieta'!K22,"")</f>
        <v>-</v>
      </c>
      <c r="J10" s="22">
        <f>IF('Armado de dieta'!$L$16="SI",'Armado de dieta'!L22,"")</f>
        <v>0</v>
      </c>
      <c r="K10" s="22" t="str">
        <f>IF('Armado de dieta'!$L$16="SI",'Armado de dieta'!M22,"")</f>
        <v xml:space="preserve"> </v>
      </c>
      <c r="M10" s="19" t="str">
        <f>IF('Armado de dieta'!$T$16="SI",'Armado de dieta'!S22,"")</f>
        <v>-</v>
      </c>
      <c r="N10" s="19">
        <f>IF('Armado de dieta'!$T$16="SI",'Armado de dieta'!T22,"")</f>
        <v>0</v>
      </c>
      <c r="O10" s="19" t="str">
        <f>IF('Armado de dieta'!$T$16="SI",'Armado de dieta'!U22,"")</f>
        <v xml:space="preserve"> </v>
      </c>
      <c r="Q10" s="19" t="str">
        <f>IF('Armado de dieta'!$AB$16="SI",'Armado de dieta'!AA22,"")</f>
        <v/>
      </c>
      <c r="R10" s="19" t="str">
        <f>IF('Armado de dieta'!$AB$16="SI",'Armado de dieta'!AB22,"")</f>
        <v/>
      </c>
      <c r="S10" s="19" t="str">
        <f>IF('Armado de dieta'!$AB$16="SI",'Armado de dieta'!AC22,"")</f>
        <v/>
      </c>
      <c r="U10" s="19" t="str">
        <f>IF('Armado de dieta'!$AJ$16="SI",'Armado de dieta'!AI22,"")</f>
        <v/>
      </c>
      <c r="V10" s="19" t="str">
        <f>IF('Armado de dieta'!$AJ$16="SI",'Armado de dieta'!AJ22,"")</f>
        <v/>
      </c>
      <c r="W10" s="19" t="str">
        <f>IF('Armado de dieta'!$AJ$16="SI",'Armado de dieta'!AK22,"")</f>
        <v/>
      </c>
    </row>
    <row r="11" spans="1:23" x14ac:dyDescent="0.3">
      <c r="E11" s="43"/>
      <c r="F11" s="43"/>
      <c r="J11" s="2"/>
      <c r="K11" s="2"/>
      <c r="U11" s="19" t="str">
        <f>IF('Armado de dieta'!$AJ$16="SI",'Armado de dieta'!AI23,"")</f>
        <v/>
      </c>
      <c r="V11" s="19" t="str">
        <f>IF('Armado de dieta'!$AJ$16="SI",'Armado de dieta'!AJ23,"")</f>
        <v/>
      </c>
      <c r="W11" s="19" t="str">
        <f>IF('Armado de dieta'!$AJ$16="SI",'Armado de dieta'!AK23,"")</f>
        <v/>
      </c>
    </row>
    <row r="12" spans="1:23" ht="30" customHeight="1" x14ac:dyDescent="0.3">
      <c r="A12" s="31"/>
      <c r="B12" s="7"/>
      <c r="C12" s="42" t="s">
        <v>58</v>
      </c>
      <c r="D12" s="42"/>
      <c r="E12" s="42"/>
    </row>
    <row r="14" spans="1:23" x14ac:dyDescent="0.3">
      <c r="E14" s="39" t="str">
        <f>IF('Armado de dieta'!D27="SI","OPCIÓN 1","")</f>
        <v>OPCIÓN 1</v>
      </c>
      <c r="F14" s="39"/>
      <c r="G14" s="39"/>
      <c r="I14" s="39" t="str">
        <f>IF('Armado de dieta'!L27="SI","OPCIÓN 2","")</f>
        <v>OPCIÓN 2</v>
      </c>
      <c r="J14" s="39"/>
      <c r="K14" s="39"/>
      <c r="M14" s="39" t="str">
        <f>IF('Armado de dieta'!T27="SI","OPCIÓN 3","")</f>
        <v>OPCIÓN 3</v>
      </c>
      <c r="N14" s="39"/>
      <c r="O14" s="39"/>
      <c r="Q14" s="39" t="str">
        <f>IF('Armado de dieta'!AB27="SI","OPCIÓN 4","")</f>
        <v>OPCIÓN 4</v>
      </c>
      <c r="R14" s="39"/>
      <c r="S14" s="39"/>
      <c r="U14" s="39" t="str">
        <f>IF('Armado de dieta'!AJ27="SI","OPCIÓN 5","")</f>
        <v>OPCIÓN 5</v>
      </c>
      <c r="V14" s="39"/>
      <c r="W14" s="39"/>
    </row>
    <row r="15" spans="1:23" ht="30" customHeight="1" x14ac:dyDescent="0.3">
      <c r="E15" s="40"/>
      <c r="F15" s="40"/>
      <c r="G15" s="40"/>
      <c r="I15" s="41"/>
      <c r="J15" s="41"/>
      <c r="K15" s="41"/>
      <c r="M15" s="40"/>
      <c r="N15" s="40"/>
      <c r="O15" s="40"/>
      <c r="Q15" s="40"/>
      <c r="R15" s="40"/>
      <c r="S15" s="40"/>
      <c r="U15" s="40"/>
      <c r="V15" s="40"/>
      <c r="W15" s="40"/>
    </row>
    <row r="16" spans="1:23" x14ac:dyDescent="0.3">
      <c r="E16" s="19" t="str">
        <f>IF('Armado de dieta'!$D$27="SI",'Armado de dieta'!C29,"")</f>
        <v>cerdo</v>
      </c>
      <c r="F16" s="20">
        <f>IF('Armado de dieta'!$D$27="SI",'Armado de dieta'!D29,"")</f>
        <v>300</v>
      </c>
      <c r="G16" s="20" t="str">
        <f>IF('Armado de dieta'!$D$27="SI",'Armado de dieta'!E29,"")</f>
        <v>gramos</v>
      </c>
      <c r="I16" s="19" t="str">
        <f>IF('Armado de dieta'!$L$27="SI",'Armado de dieta'!K29,"")</f>
        <v>cerdo</v>
      </c>
      <c r="J16" s="22">
        <f>IF('Armado de dieta'!$L$27="SI",'Armado de dieta'!L29,"")</f>
        <v>300</v>
      </c>
      <c r="K16" s="22" t="str">
        <f>IF('Armado de dieta'!$L$27="SI",'Armado de dieta'!M29,"")</f>
        <v>gramos</v>
      </c>
      <c r="M16" s="19" t="str">
        <f>IF('Armado de dieta'!$T$27="SI",'Armado de dieta'!S29,"")</f>
        <v>cerdo</v>
      </c>
      <c r="N16" s="19">
        <f>IF('Armado de dieta'!$T$27="SI",'Armado de dieta'!T29,"")</f>
        <v>300</v>
      </c>
      <c r="O16" s="19" t="str">
        <f>IF('Armado de dieta'!$T$27="SI",'Armado de dieta'!U29,"")</f>
        <v>gramos</v>
      </c>
      <c r="Q16" s="19" t="str">
        <f>IF('Armado de dieta'!$AB$27="SI",'Armado de dieta'!AA29,"")</f>
        <v>cerdo</v>
      </c>
      <c r="R16" s="19">
        <f>IF('Armado de dieta'!$AB$27="SI",'Armado de dieta'!AB29,"")</f>
        <v>300</v>
      </c>
      <c r="S16" s="19" t="str">
        <f>IF('Armado de dieta'!$AB$27="SI",'Armado de dieta'!AC29,"")</f>
        <v>gramos</v>
      </c>
      <c r="U16" s="19" t="str">
        <f>IF('Armado de dieta'!$AJ$27="SI",'Armado de dieta'!AI29,"")</f>
        <v>cerdo</v>
      </c>
      <c r="V16" s="19">
        <f>IF('Armado de dieta'!$AJ$27="SI",'Armado de dieta'!AJ29,"")</f>
        <v>300</v>
      </c>
      <c r="W16" s="19" t="str">
        <f>IF('Armado de dieta'!$AJ$27="SI",'Armado de dieta'!AK29,"")</f>
        <v>gramos</v>
      </c>
    </row>
    <row r="17" spans="1:23" x14ac:dyDescent="0.3">
      <c r="E17" s="19" t="str">
        <f>IF('Armado de dieta'!$D$27="SI",'Armado de dieta'!C30,"")</f>
        <v>pure de tomate</v>
      </c>
      <c r="F17" s="20">
        <f>IF('Armado de dieta'!$D$27="SI",'Armado de dieta'!D30,"")</f>
        <v>200</v>
      </c>
      <c r="G17" s="20" t="str">
        <f>IF('Armado de dieta'!$D$27="SI",'Armado de dieta'!E30,"")</f>
        <v>gramos</v>
      </c>
      <c r="I17" s="19" t="str">
        <f>IF('Armado de dieta'!$L$27="SI",'Armado de dieta'!K30,"")</f>
        <v>papa</v>
      </c>
      <c r="J17" s="22">
        <f>IF('Armado de dieta'!$L$27="SI",'Armado de dieta'!L30,"")</f>
        <v>200</v>
      </c>
      <c r="K17" s="22" t="str">
        <f>IF('Armado de dieta'!$L$27="SI",'Armado de dieta'!M30,"")</f>
        <v>gramos</v>
      </c>
      <c r="M17" s="19" t="str">
        <f>IF('Armado de dieta'!$T$27="SI",'Armado de dieta'!S30,"")</f>
        <v>papa</v>
      </c>
      <c r="N17" s="19">
        <f>IF('Armado de dieta'!$T$27="SI",'Armado de dieta'!T30,"")</f>
        <v>200</v>
      </c>
      <c r="O17" s="19" t="str">
        <f>IF('Armado de dieta'!$T$27="SI",'Armado de dieta'!U30,"")</f>
        <v>gramos</v>
      </c>
      <c r="Q17" s="19" t="str">
        <f>IF('Armado de dieta'!$AB$27="SI",'Armado de dieta'!AA30,"")</f>
        <v>papa</v>
      </c>
      <c r="R17" s="19">
        <f>IF('Armado de dieta'!$AB$27="SI",'Armado de dieta'!AB30,"")</f>
        <v>200</v>
      </c>
      <c r="S17" s="19" t="str">
        <f>IF('Armado de dieta'!$AB$27="SI",'Armado de dieta'!AC30,"")</f>
        <v>gramos</v>
      </c>
      <c r="U17" s="19" t="str">
        <f>IF('Armado de dieta'!$AJ$27="SI",'Armado de dieta'!AI30,"")</f>
        <v>papa</v>
      </c>
      <c r="V17" s="19">
        <f>IF('Armado de dieta'!$AJ$27="SI",'Armado de dieta'!AJ30,"")</f>
        <v>200</v>
      </c>
      <c r="W17" s="19" t="str">
        <f>IF('Armado de dieta'!$AJ$27="SI",'Armado de dieta'!AK30,"")</f>
        <v>gramos</v>
      </c>
    </row>
    <row r="18" spans="1:23" x14ac:dyDescent="0.3">
      <c r="E18" s="19" t="str">
        <f>IF('Armado de dieta'!$D$27="SI",'Armado de dieta'!C31,"")</f>
        <v>ternera picada</v>
      </c>
      <c r="F18" s="20">
        <f>IF('Armado de dieta'!$D$27="SI",'Armado de dieta'!D31,"")</f>
        <v>100</v>
      </c>
      <c r="G18" s="20" t="str">
        <f>IF('Armado de dieta'!$D$27="SI",'Armado de dieta'!E31,"")</f>
        <v>gramos</v>
      </c>
      <c r="I18" s="19" t="str">
        <f>IF('Armado de dieta'!$L$27="SI",'Armado de dieta'!K31,"")</f>
        <v>zanahoria</v>
      </c>
      <c r="J18" s="22">
        <f>IF('Armado de dieta'!$L$27="SI",'Armado de dieta'!L31,"")</f>
        <v>100</v>
      </c>
      <c r="K18" s="22" t="str">
        <f>IF('Armado de dieta'!$L$27="SI",'Armado de dieta'!M31,"")</f>
        <v>gramos</v>
      </c>
      <c r="M18" s="19" t="str">
        <f>IF('Armado de dieta'!$T$27="SI",'Armado de dieta'!S31,"")</f>
        <v>zanahoria</v>
      </c>
      <c r="N18" s="19">
        <f>IF('Armado de dieta'!$T$27="SI",'Armado de dieta'!T31,"")</f>
        <v>100</v>
      </c>
      <c r="O18" s="19" t="str">
        <f>IF('Armado de dieta'!$T$27="SI",'Armado de dieta'!U31,"")</f>
        <v>gramos</v>
      </c>
      <c r="Q18" s="19" t="str">
        <f>IF('Armado de dieta'!$AB$27="SI",'Armado de dieta'!AA31,"")</f>
        <v>zanahoria</v>
      </c>
      <c r="R18" s="19">
        <f>IF('Armado de dieta'!$AB$27="SI",'Armado de dieta'!AB31,"")</f>
        <v>100</v>
      </c>
      <c r="S18" s="19" t="str">
        <f>IF('Armado de dieta'!$AB$27="SI",'Armado de dieta'!AC31,"")</f>
        <v>gramos</v>
      </c>
      <c r="U18" s="19" t="str">
        <f>IF('Armado de dieta'!$AJ$27="SI",'Armado de dieta'!AI31,"")</f>
        <v>zanahoria</v>
      </c>
      <c r="V18" s="19">
        <f>IF('Armado de dieta'!$AJ$27="SI",'Armado de dieta'!AJ31,"")</f>
        <v>100</v>
      </c>
      <c r="W18" s="19" t="str">
        <f>IF('Armado de dieta'!$AJ$27="SI",'Armado de dieta'!AK31,"")</f>
        <v>gramos</v>
      </c>
    </row>
    <row r="19" spans="1:23" x14ac:dyDescent="0.3">
      <c r="E19" s="19" t="str">
        <f>IF('Armado de dieta'!$D$27="SI",'Armado de dieta'!C32,"")</f>
        <v>huevo</v>
      </c>
      <c r="F19" s="20">
        <f>IF('Armado de dieta'!$D$27="SI",'Armado de dieta'!D32,"")</f>
        <v>2</v>
      </c>
      <c r="G19" s="20" t="str">
        <f>IF('Armado de dieta'!$D$27="SI",'Armado de dieta'!E32,"")</f>
        <v>unidades</v>
      </c>
      <c r="I19" s="19" t="str">
        <f>IF('Armado de dieta'!$L$27="SI",'Armado de dieta'!K32,"")</f>
        <v>huevo</v>
      </c>
      <c r="J19" s="22">
        <f>IF('Armado de dieta'!$L$27="SI",'Armado de dieta'!L32,"")</f>
        <v>2</v>
      </c>
      <c r="K19" s="22" t="str">
        <f>IF('Armado de dieta'!$L$27="SI",'Armado de dieta'!M32,"")</f>
        <v>unidades</v>
      </c>
      <c r="M19" s="19" t="str">
        <f>IF('Armado de dieta'!$T$27="SI",'Armado de dieta'!S32,"")</f>
        <v>huevo</v>
      </c>
      <c r="N19" s="19">
        <f>IF('Armado de dieta'!$T$27="SI",'Armado de dieta'!T32,"")</f>
        <v>2</v>
      </c>
      <c r="O19" s="19" t="str">
        <f>IF('Armado de dieta'!$T$27="SI",'Armado de dieta'!U32,"")</f>
        <v>unidades</v>
      </c>
      <c r="Q19" s="19" t="str">
        <f>IF('Armado de dieta'!$AB$27="SI",'Armado de dieta'!AA32,"")</f>
        <v>huevo</v>
      </c>
      <c r="R19" s="19">
        <f>IF('Armado de dieta'!$AB$27="SI",'Armado de dieta'!AB32,"")</f>
        <v>2</v>
      </c>
      <c r="S19" s="19" t="str">
        <f>IF('Armado de dieta'!$AB$27="SI",'Armado de dieta'!AC32,"")</f>
        <v>unidades</v>
      </c>
      <c r="U19" s="19" t="str">
        <f>IF('Armado de dieta'!$AJ$27="SI",'Armado de dieta'!AI32,"")</f>
        <v>huevo</v>
      </c>
      <c r="V19" s="19">
        <f>IF('Armado de dieta'!$AJ$27="SI",'Armado de dieta'!AJ32,"")</f>
        <v>2</v>
      </c>
      <c r="W19" s="19" t="str">
        <f>IF('Armado de dieta'!$AJ$27="SI",'Armado de dieta'!AK32,"")</f>
        <v>unidades</v>
      </c>
    </row>
    <row r="20" spans="1:23" x14ac:dyDescent="0.3">
      <c r="E20" s="19" t="str">
        <f>IF('Armado de dieta'!$D$27="SI",'Armado de dieta'!C33,"")</f>
        <v>-</v>
      </c>
      <c r="F20" s="20">
        <f>IF('Armado de dieta'!$D$27="SI",'Armado de dieta'!D33,"")</f>
        <v>0</v>
      </c>
      <c r="G20" s="20" t="str">
        <f>IF('Armado de dieta'!$D$27="SI",'Armado de dieta'!E33,"")</f>
        <v xml:space="preserve"> </v>
      </c>
      <c r="I20" s="19" t="str">
        <f>IF('Armado de dieta'!$L$27="SI",'Armado de dieta'!K33,"")</f>
        <v>-</v>
      </c>
      <c r="J20" s="22">
        <f>IF('Armado de dieta'!$L$27="SI",'Armado de dieta'!L33,"")</f>
        <v>0</v>
      </c>
      <c r="K20" s="22" t="str">
        <f>IF('Armado de dieta'!$L$27="SI",'Armado de dieta'!M33,"")</f>
        <v xml:space="preserve"> </v>
      </c>
      <c r="M20" s="19" t="str">
        <f>IF('Armado de dieta'!$T$27="SI",'Armado de dieta'!S33,"")</f>
        <v>-</v>
      </c>
      <c r="N20" s="19">
        <f>IF('Armado de dieta'!$T$27="SI",'Armado de dieta'!T33,"")</f>
        <v>0</v>
      </c>
      <c r="O20" s="19" t="str">
        <f>IF('Armado de dieta'!$T$27="SI",'Armado de dieta'!U33,"")</f>
        <v xml:space="preserve"> </v>
      </c>
      <c r="Q20" s="19" t="str">
        <f>IF('Armado de dieta'!$AB$27="SI",'Armado de dieta'!AA33,"")</f>
        <v>-</v>
      </c>
      <c r="R20" s="19">
        <f>IF('Armado de dieta'!$AB$27="SI",'Armado de dieta'!AB33,"")</f>
        <v>0</v>
      </c>
      <c r="S20" s="19" t="str">
        <f>IF('Armado de dieta'!$AB$27="SI",'Armado de dieta'!AC33,"")</f>
        <v xml:space="preserve"> </v>
      </c>
      <c r="U20" s="19" t="str">
        <f>IF('Armado de dieta'!$AJ$27="SI",'Armado de dieta'!AI33,"")</f>
        <v>-</v>
      </c>
      <c r="V20" s="19">
        <f>IF('Armado de dieta'!$AJ$27="SI",'Armado de dieta'!AJ33,"")</f>
        <v>0</v>
      </c>
      <c r="W20" s="19" t="str">
        <f>IF('Armado de dieta'!$AJ$27="SI",'Armado de dieta'!AK33,"")</f>
        <v xml:space="preserve"> </v>
      </c>
    </row>
    <row r="21" spans="1:23" hidden="1" x14ac:dyDescent="0.3"/>
    <row r="23" spans="1:23" ht="30" customHeight="1" x14ac:dyDescent="0.3">
      <c r="A23" s="32"/>
      <c r="B23" s="9"/>
      <c r="C23" s="45" t="s">
        <v>60</v>
      </c>
      <c r="D23" s="45"/>
      <c r="E23" s="45"/>
    </row>
    <row r="25" spans="1:23" x14ac:dyDescent="0.3">
      <c r="E25" s="39" t="str">
        <f>IF('Armado de dieta'!D38="SI","OPCIÓN 1","")</f>
        <v>OPCIÓN 1</v>
      </c>
      <c r="F25" s="39"/>
      <c r="G25" s="39"/>
      <c r="I25" s="39" t="str">
        <f>IF('Armado de dieta'!L38="SI","OPCIÓN 2","")</f>
        <v/>
      </c>
      <c r="J25" s="39"/>
      <c r="K25" s="39"/>
      <c r="M25" s="39" t="str">
        <f>IF('Armado de dieta'!T38="SI","OPCIÓN 3","")</f>
        <v>OPCIÓN 3</v>
      </c>
      <c r="N25" s="39"/>
      <c r="O25" s="39"/>
      <c r="Q25" s="39" t="str">
        <f>IF('Armado de dieta'!AB38="SI","OPCIÓN 4","")</f>
        <v>OPCIÓN 4</v>
      </c>
      <c r="R25" s="39"/>
      <c r="S25" s="39"/>
      <c r="U25" s="39" t="str">
        <f>IF('Armado de dieta'!AJ38="SI","OPCIÓN 5","")</f>
        <v>OPCIÓN 5</v>
      </c>
      <c r="V25" s="39"/>
      <c r="W25" s="39"/>
    </row>
    <row r="26" spans="1:23" ht="30" customHeight="1" x14ac:dyDescent="0.3">
      <c r="E26" s="40"/>
      <c r="F26" s="40"/>
      <c r="G26" s="40"/>
      <c r="I26" s="41"/>
      <c r="J26" s="41"/>
      <c r="K26" s="41"/>
      <c r="M26" s="40"/>
      <c r="N26" s="40"/>
      <c r="O26" s="40"/>
      <c r="Q26" s="40"/>
      <c r="R26" s="40"/>
      <c r="S26" s="40"/>
      <c r="U26" s="40"/>
      <c r="V26" s="40"/>
      <c r="W26" s="40"/>
    </row>
    <row r="27" spans="1:23" x14ac:dyDescent="0.3">
      <c r="E27" s="19" t="str">
        <f>IF('Armado de dieta'!$D$38="SI",'Armado de dieta'!C40,"")</f>
        <v>leche p descremada</v>
      </c>
      <c r="F27" s="20">
        <f>IF('Armado de dieta'!$D$38="SI",'Armado de dieta'!D40,"")</f>
        <v>200</v>
      </c>
      <c r="G27" s="20" t="str">
        <f>IF('Armado de dieta'!$D$38="SI",'Armado de dieta'!E40,"")</f>
        <v>gramos</v>
      </c>
      <c r="I27" s="19" t="str">
        <f>IF('Armado de dieta'!$L$38="SI",'Armado de dieta'!K40,"")</f>
        <v/>
      </c>
      <c r="J27" s="22" t="str">
        <f>IF('Armado de dieta'!$L$38="SI",'Armado de dieta'!L40,"")</f>
        <v/>
      </c>
      <c r="K27" s="22" t="str">
        <f>IF('Armado de dieta'!$L$38="SI",'Armado de dieta'!M40,"")</f>
        <v/>
      </c>
      <c r="M27" s="19" t="str">
        <f>IF('Armado de dieta'!$T$38="SI",'Armado de dieta'!S40,"")</f>
        <v>leche p descremada</v>
      </c>
      <c r="N27" s="19">
        <f>IF('Armado de dieta'!$T$38="SI",'Armado de dieta'!T40,"")</f>
        <v>200</v>
      </c>
      <c r="O27" s="19" t="str">
        <f>IF('Armado de dieta'!$T$38="SI",'Armado de dieta'!U40,"")</f>
        <v>gramos</v>
      </c>
      <c r="Q27" s="19" t="str">
        <f>IF('Armado de dieta'!$AB$38="SI",'Armado de dieta'!AA40,"")</f>
        <v>leche p descremada</v>
      </c>
      <c r="R27" s="19">
        <f>IF('Armado de dieta'!$AB$38="SI",'Armado de dieta'!AB40,"")</f>
        <v>200</v>
      </c>
      <c r="S27" s="19" t="str">
        <f>IF('Armado de dieta'!$AB$38="SI",'Armado de dieta'!AC40,"")</f>
        <v>gramos</v>
      </c>
      <c r="U27" s="19" t="str">
        <f>IF('Armado de dieta'!$AJ$38="SI",'Armado de dieta'!AI40,"")</f>
        <v>leche p descremada</v>
      </c>
      <c r="V27" s="19">
        <f>IF('Armado de dieta'!$AJ$38="SI",'Armado de dieta'!AJ40,"")</f>
        <v>200</v>
      </c>
      <c r="W27" s="19" t="str">
        <f>IF('Armado de dieta'!$AJ$38="SI",'Armado de dieta'!AK40,"")</f>
        <v>gramos</v>
      </c>
    </row>
    <row r="28" spans="1:23" x14ac:dyDescent="0.3">
      <c r="E28" s="19" t="str">
        <f>IF('Armado de dieta'!$D$38="SI",'Armado de dieta'!C41,"")</f>
        <v>queso cremoso</v>
      </c>
      <c r="F28" s="20">
        <f>IF('Armado de dieta'!$D$38="SI",'Armado de dieta'!D41,"")</f>
        <v>50</v>
      </c>
      <c r="G28" s="20" t="str">
        <f>IF('Armado de dieta'!$D$38="SI",'Armado de dieta'!E41,"")</f>
        <v>gramos</v>
      </c>
      <c r="I28" s="19" t="str">
        <f>IF('Armado de dieta'!$L$38="SI",'Armado de dieta'!K41,"")</f>
        <v/>
      </c>
      <c r="J28" s="22" t="str">
        <f>IF('Armado de dieta'!$L$38="SI",'Armado de dieta'!L41,"")</f>
        <v/>
      </c>
      <c r="K28" s="22" t="str">
        <f>IF('Armado de dieta'!$L$38="SI",'Armado de dieta'!M41,"")</f>
        <v/>
      </c>
      <c r="M28" s="19" t="str">
        <f>IF('Armado de dieta'!$T$38="SI",'Armado de dieta'!S41,"")</f>
        <v>queso cremoso</v>
      </c>
      <c r="N28" s="19">
        <f>IF('Armado de dieta'!$T$38="SI",'Armado de dieta'!T41,"")</f>
        <v>50</v>
      </c>
      <c r="O28" s="19" t="str">
        <f>IF('Armado de dieta'!$T$38="SI",'Armado de dieta'!U41,"")</f>
        <v>gramos</v>
      </c>
      <c r="Q28" s="19" t="str">
        <f>IF('Armado de dieta'!$AB$38="SI",'Armado de dieta'!AA41,"")</f>
        <v>queso cremoso</v>
      </c>
      <c r="R28" s="19">
        <f>IF('Armado de dieta'!$AB$38="SI",'Armado de dieta'!AB41,"")</f>
        <v>50</v>
      </c>
      <c r="S28" s="19" t="str">
        <f>IF('Armado de dieta'!$AB$38="SI",'Armado de dieta'!AC41,"")</f>
        <v>gramos</v>
      </c>
      <c r="U28" s="19" t="str">
        <f>IF('Armado de dieta'!$AJ$38="SI",'Armado de dieta'!AI41,"")</f>
        <v>queso cremoso</v>
      </c>
      <c r="V28" s="19">
        <f>IF('Armado de dieta'!$AJ$38="SI",'Armado de dieta'!AJ41,"")</f>
        <v>50</v>
      </c>
      <c r="W28" s="19" t="str">
        <f>IF('Armado de dieta'!$AJ$38="SI",'Armado de dieta'!AK41,"")</f>
        <v>gramos</v>
      </c>
    </row>
    <row r="29" spans="1:23" x14ac:dyDescent="0.3">
      <c r="E29" s="19" t="str">
        <f>IF('Armado de dieta'!$D$38="SI",'Armado de dieta'!C42,"")</f>
        <v>pan comun</v>
      </c>
      <c r="F29" s="20">
        <f>IF('Armado de dieta'!$D$38="SI",'Armado de dieta'!D42,"")</f>
        <v>100</v>
      </c>
      <c r="G29" s="20" t="str">
        <f>IF('Armado de dieta'!$D$38="SI",'Armado de dieta'!E42,"")</f>
        <v>gramos</v>
      </c>
      <c r="I29" s="19" t="str">
        <f>IF('Armado de dieta'!$L$38="SI",'Armado de dieta'!K42,"")</f>
        <v/>
      </c>
      <c r="J29" s="22" t="str">
        <f>IF('Armado de dieta'!$L$38="SI",'Armado de dieta'!L42,"")</f>
        <v/>
      </c>
      <c r="K29" s="22" t="str">
        <f>IF('Armado de dieta'!$L$38="SI",'Armado de dieta'!M42,"")</f>
        <v/>
      </c>
      <c r="M29" s="19" t="str">
        <f>IF('Armado de dieta'!$T$38="SI",'Armado de dieta'!S42,"")</f>
        <v>pan comun</v>
      </c>
      <c r="N29" s="19">
        <f>IF('Armado de dieta'!$T$38="SI",'Armado de dieta'!T42,"")</f>
        <v>100</v>
      </c>
      <c r="O29" s="19" t="str">
        <f>IF('Armado de dieta'!$T$38="SI",'Armado de dieta'!U42,"")</f>
        <v>gramos</v>
      </c>
      <c r="Q29" s="19" t="str">
        <f>IF('Armado de dieta'!$AB$38="SI",'Armado de dieta'!AA42,"")</f>
        <v>pan comun</v>
      </c>
      <c r="R29" s="19">
        <f>IF('Armado de dieta'!$AB$38="SI",'Armado de dieta'!AB42,"")</f>
        <v>100</v>
      </c>
      <c r="S29" s="19" t="str">
        <f>IF('Armado de dieta'!$AB$38="SI",'Armado de dieta'!AC42,"")</f>
        <v>gramos</v>
      </c>
      <c r="U29" s="19" t="str">
        <f>IF('Armado de dieta'!$AJ$38="SI",'Armado de dieta'!AI42,"")</f>
        <v>pan comun</v>
      </c>
      <c r="V29" s="19">
        <f>IF('Armado de dieta'!$AJ$38="SI",'Armado de dieta'!AJ42,"")</f>
        <v>100</v>
      </c>
      <c r="W29" s="19" t="str">
        <f>IF('Armado de dieta'!$AJ$38="SI",'Armado de dieta'!AK42,"")</f>
        <v>gramos</v>
      </c>
    </row>
    <row r="30" spans="1:23" x14ac:dyDescent="0.3">
      <c r="E30" s="19" t="str">
        <f>IF('Armado de dieta'!$D$38="SI",'Armado de dieta'!C43,"")</f>
        <v>-</v>
      </c>
      <c r="F30" s="20">
        <f>IF('Armado de dieta'!$D$38="SI",'Armado de dieta'!D43,"")</f>
        <v>0</v>
      </c>
      <c r="G30" s="20" t="str">
        <f>IF('Armado de dieta'!$D$38="SI",'Armado de dieta'!E43,"")</f>
        <v xml:space="preserve"> </v>
      </c>
      <c r="I30" s="19" t="str">
        <f>IF('Armado de dieta'!$L$38="SI",'Armado de dieta'!K43,"")</f>
        <v/>
      </c>
      <c r="J30" s="22" t="str">
        <f>IF('Armado de dieta'!$L$38="SI",'Armado de dieta'!L43,"")</f>
        <v/>
      </c>
      <c r="K30" s="22" t="str">
        <f>IF('Armado de dieta'!$L$38="SI",'Armado de dieta'!M43,"")</f>
        <v/>
      </c>
      <c r="M30" s="19" t="str">
        <f>IF('Armado de dieta'!$T$38="SI",'Armado de dieta'!S43,"")</f>
        <v>-</v>
      </c>
      <c r="N30" s="19">
        <f>IF('Armado de dieta'!$T$38="SI",'Armado de dieta'!T43,"")</f>
        <v>0</v>
      </c>
      <c r="O30" s="19" t="str">
        <f>IF('Armado de dieta'!$T$38="SI",'Armado de dieta'!U43,"")</f>
        <v xml:space="preserve"> </v>
      </c>
      <c r="Q30" s="19" t="str">
        <f>IF('Armado de dieta'!$AB$38="SI",'Armado de dieta'!AA43,"")</f>
        <v>-</v>
      </c>
      <c r="R30" s="19">
        <f>IF('Armado de dieta'!$AB$38="SI",'Armado de dieta'!AB43,"")</f>
        <v>0</v>
      </c>
      <c r="S30" s="19" t="str">
        <f>IF('Armado de dieta'!$AB$38="SI",'Armado de dieta'!AC43,"")</f>
        <v xml:space="preserve"> </v>
      </c>
      <c r="U30" s="19" t="str">
        <f>IF('Armado de dieta'!$AJ$38="SI",'Armado de dieta'!AI43,"")</f>
        <v>-</v>
      </c>
      <c r="V30" s="19">
        <f>IF('Armado de dieta'!$AJ$38="SI",'Armado de dieta'!AJ43,"")</f>
        <v>0</v>
      </c>
      <c r="W30" s="19" t="str">
        <f>IF('Armado de dieta'!$AJ$38="SI",'Armado de dieta'!AK43,"")</f>
        <v xml:space="preserve"> </v>
      </c>
    </row>
    <row r="31" spans="1:23" x14ac:dyDescent="0.3">
      <c r="E31" s="19" t="str">
        <f>IF('Armado de dieta'!$D$38="SI",'Armado de dieta'!C44,"")</f>
        <v>-</v>
      </c>
      <c r="F31" s="20">
        <f>IF('Armado de dieta'!$D$38="SI",'Armado de dieta'!D44,"")</f>
        <v>0</v>
      </c>
      <c r="G31" s="20" t="str">
        <f>IF('Armado de dieta'!$D$38="SI",'Armado de dieta'!E44,"")</f>
        <v xml:space="preserve"> </v>
      </c>
      <c r="I31" s="19" t="str">
        <f>IF('Armado de dieta'!$L$38="SI",'Armado de dieta'!K44,"")</f>
        <v/>
      </c>
      <c r="J31" s="22" t="str">
        <f>IF('Armado de dieta'!$L$38="SI",'Armado de dieta'!L44,"")</f>
        <v/>
      </c>
      <c r="K31" s="22" t="str">
        <f>IF('Armado de dieta'!$L$38="SI",'Armado de dieta'!M44,"")</f>
        <v/>
      </c>
      <c r="M31" s="19" t="str">
        <f>IF('Armado de dieta'!$T$38="SI",'Armado de dieta'!S44,"")</f>
        <v>-</v>
      </c>
      <c r="N31" s="19">
        <f>IF('Armado de dieta'!$T$38="SI",'Armado de dieta'!T44,"")</f>
        <v>0</v>
      </c>
      <c r="O31" s="19" t="str">
        <f>IF('Armado de dieta'!$T$38="SI",'Armado de dieta'!U44,"")</f>
        <v xml:space="preserve"> </v>
      </c>
      <c r="Q31" s="19" t="str">
        <f>IF('Armado de dieta'!$AB$38="SI",'Armado de dieta'!AA44,"")</f>
        <v>-</v>
      </c>
      <c r="R31" s="19">
        <f>IF('Armado de dieta'!$AB$38="SI",'Armado de dieta'!AB44,"")</f>
        <v>0</v>
      </c>
      <c r="S31" s="19" t="str">
        <f>IF('Armado de dieta'!$AB$38="SI",'Armado de dieta'!AC44,"")</f>
        <v xml:space="preserve"> </v>
      </c>
      <c r="U31" s="19" t="str">
        <f>IF('Armado de dieta'!$AJ$38="SI",'Armado de dieta'!AI44,"")</f>
        <v>-</v>
      </c>
      <c r="V31" s="19">
        <f>IF('Armado de dieta'!$AJ$38="SI",'Armado de dieta'!AJ44,"")</f>
        <v>0</v>
      </c>
      <c r="W31" s="19" t="str">
        <f>IF('Armado de dieta'!$AJ$38="SI",'Armado de dieta'!AK44,"")</f>
        <v xml:space="preserve"> </v>
      </c>
    </row>
    <row r="33" spans="1:23" hidden="1" x14ac:dyDescent="0.3"/>
    <row r="34" spans="1:23" ht="30" customHeight="1" x14ac:dyDescent="0.3">
      <c r="A34" s="37"/>
      <c r="B34" s="38"/>
      <c r="C34" s="46" t="s">
        <v>62</v>
      </c>
      <c r="D34" s="46"/>
      <c r="E34" s="46"/>
    </row>
    <row r="36" spans="1:23" x14ac:dyDescent="0.3">
      <c r="E36" s="39" t="str">
        <f>IF('Armado de dieta'!D49="SI","OPCIÓN 1","")</f>
        <v>OPCIÓN 1</v>
      </c>
      <c r="F36" s="39"/>
      <c r="G36" s="39"/>
      <c r="I36" s="39" t="str">
        <f>IF('Armado de dieta'!L49="SI","OPCIÓN 2","")</f>
        <v>OPCIÓN 2</v>
      </c>
      <c r="J36" s="39"/>
      <c r="K36" s="39"/>
      <c r="M36" s="39" t="str">
        <f>IF('Armado de dieta'!T49="SI","OPCIÓN 3","")</f>
        <v>OPCIÓN 3</v>
      </c>
      <c r="N36" s="39"/>
      <c r="O36" s="39"/>
      <c r="Q36" s="39" t="str">
        <f>IF('Armado de dieta'!AB49="SI","OPCIÓN 4","")</f>
        <v>OPCIÓN 4</v>
      </c>
      <c r="R36" s="39"/>
      <c r="S36" s="39"/>
      <c r="U36" s="39" t="str">
        <f>IF('Armado de dieta'!AJ49="SI","OPCIÓN 5","")</f>
        <v>OPCIÓN 5</v>
      </c>
      <c r="V36" s="39"/>
      <c r="W36" s="39"/>
    </row>
    <row r="37" spans="1:23" ht="30" customHeight="1" x14ac:dyDescent="0.3">
      <c r="E37" s="40"/>
      <c r="F37" s="40"/>
      <c r="G37" s="40"/>
      <c r="I37" s="41"/>
      <c r="J37" s="41"/>
      <c r="K37" s="41"/>
      <c r="M37" s="40"/>
      <c r="N37" s="40"/>
      <c r="O37" s="40"/>
      <c r="Q37" s="40"/>
      <c r="R37" s="40"/>
      <c r="S37" s="40"/>
      <c r="U37" s="40"/>
      <c r="V37" s="40"/>
      <c r="W37" s="40"/>
    </row>
    <row r="38" spans="1:23" x14ac:dyDescent="0.3">
      <c r="E38" s="19" t="str">
        <f>IF('Armado de dieta'!$D$49="SI",'Armado de dieta'!C51,"")</f>
        <v>milanesa de pollo</v>
      </c>
      <c r="F38" s="20">
        <f>IF('Armado de dieta'!$D$49="SI",'Armado de dieta'!D51,"")</f>
        <v>200</v>
      </c>
      <c r="G38" s="20" t="str">
        <f>IF('Armado de dieta'!$D$49="SI",'Armado de dieta'!E51,"")</f>
        <v>gramos</v>
      </c>
      <c r="I38" s="19" t="str">
        <f>IF('Armado de dieta'!$L$49="SI",'Armado de dieta'!K51,"")</f>
        <v>milanesa de pollo</v>
      </c>
      <c r="J38" s="22">
        <f>IF('Armado de dieta'!$L$49="SI",'Armado de dieta'!L51,"")</f>
        <v>200</v>
      </c>
      <c r="K38" s="22" t="str">
        <f>IF('Armado de dieta'!$L$49="SI",'Armado de dieta'!M51,"")</f>
        <v>gramos</v>
      </c>
      <c r="M38" s="19" t="str">
        <f>IF('Armado de dieta'!$T$49="SI",'Armado de dieta'!S51,"")</f>
        <v>milanesa de pollo</v>
      </c>
      <c r="N38" s="19">
        <f>IF('Armado de dieta'!$T$49="SI",'Armado de dieta'!T51,"")</f>
        <v>200</v>
      </c>
      <c r="O38" s="19" t="str">
        <f>IF('Armado de dieta'!$T$49="SI",'Armado de dieta'!U51,"")</f>
        <v>gramos</v>
      </c>
      <c r="Q38" s="19" t="str">
        <f>IF('Armado de dieta'!$AB$49="SI",'Armado de dieta'!AA51,"")</f>
        <v>milanesa de pollo</v>
      </c>
      <c r="R38" s="19">
        <f>IF('Armado de dieta'!$AB$49="SI",'Armado de dieta'!AB51,"")</f>
        <v>200</v>
      </c>
      <c r="S38" s="19" t="str">
        <f>IF('Armado de dieta'!$AB$49="SI",'Armado de dieta'!AC51,"")</f>
        <v>gramos</v>
      </c>
      <c r="U38" s="19" t="str">
        <f>IF('Armado de dieta'!$AJ$49="SI",'Armado de dieta'!AI51,"")</f>
        <v>milanesa de pollo</v>
      </c>
      <c r="V38" s="19">
        <f>IF('Armado de dieta'!$AJ$49="SI",'Armado de dieta'!AJ51,"")</f>
        <v>200</v>
      </c>
      <c r="W38" s="19" t="str">
        <f>IF('Armado de dieta'!$AJ$49="SI",'Armado de dieta'!AK51,"")</f>
        <v>gramos</v>
      </c>
    </row>
    <row r="39" spans="1:23" x14ac:dyDescent="0.3">
      <c r="E39" s="19" t="str">
        <f>IF('Armado de dieta'!$D$49="SI",'Armado de dieta'!C52,"")</f>
        <v>fideos</v>
      </c>
      <c r="F39" s="20">
        <f>IF('Armado de dieta'!$D$49="SI",'Armado de dieta'!D52,"")</f>
        <v>100</v>
      </c>
      <c r="G39" s="20" t="str">
        <f>IF('Armado de dieta'!$D$49="SI",'Armado de dieta'!E52,"")</f>
        <v>gramos</v>
      </c>
      <c r="I39" s="19" t="str">
        <f>IF('Armado de dieta'!$L$49="SI",'Armado de dieta'!K52,"")</f>
        <v>fideos</v>
      </c>
      <c r="J39" s="22">
        <f>IF('Armado de dieta'!$L$49="SI",'Armado de dieta'!L52,"")</f>
        <v>100</v>
      </c>
      <c r="K39" s="22" t="str">
        <f>IF('Armado de dieta'!$L$49="SI",'Armado de dieta'!M52,"")</f>
        <v>gramos</v>
      </c>
      <c r="M39" s="19" t="str">
        <f>IF('Armado de dieta'!$T$49="SI",'Armado de dieta'!S52,"")</f>
        <v>fideos</v>
      </c>
      <c r="N39" s="19">
        <f>IF('Armado de dieta'!$T$49="SI",'Armado de dieta'!T52,"")</f>
        <v>100</v>
      </c>
      <c r="O39" s="19" t="str">
        <f>IF('Armado de dieta'!$T$49="SI",'Armado de dieta'!U52,"")</f>
        <v>gramos</v>
      </c>
      <c r="Q39" s="19" t="str">
        <f>IF('Armado de dieta'!$AB$49="SI",'Armado de dieta'!AA52,"")</f>
        <v>fideos</v>
      </c>
      <c r="R39" s="19">
        <f>IF('Armado de dieta'!$AB$49="SI",'Armado de dieta'!AB52,"")</f>
        <v>100</v>
      </c>
      <c r="S39" s="19" t="str">
        <f>IF('Armado de dieta'!$AB$49="SI",'Armado de dieta'!AC52,"")</f>
        <v>gramos</v>
      </c>
      <c r="U39" s="19" t="str">
        <f>IF('Armado de dieta'!$AJ$49="SI",'Armado de dieta'!AI52,"")</f>
        <v>fideos</v>
      </c>
      <c r="V39" s="19">
        <f>IF('Armado de dieta'!$AJ$49="SI",'Armado de dieta'!AJ52,"")</f>
        <v>100</v>
      </c>
      <c r="W39" s="19" t="str">
        <f>IF('Armado de dieta'!$AJ$49="SI",'Armado de dieta'!AK52,"")</f>
        <v>gramos</v>
      </c>
    </row>
    <row r="40" spans="1:23" x14ac:dyDescent="0.3">
      <c r="E40" s="19" t="str">
        <f>IF('Armado de dieta'!$D$49="SI",'Armado de dieta'!C53,"")</f>
        <v>tomate</v>
      </c>
      <c r="F40" s="20">
        <f>IF('Armado de dieta'!$D$49="SI",'Armado de dieta'!D53,"")</f>
        <v>200</v>
      </c>
      <c r="G40" s="20" t="str">
        <f>IF('Armado de dieta'!$D$49="SI",'Armado de dieta'!E53,"")</f>
        <v>gramos</v>
      </c>
      <c r="I40" s="19" t="str">
        <f>IF('Armado de dieta'!$L$49="SI",'Armado de dieta'!K53,"")</f>
        <v>tomate</v>
      </c>
      <c r="J40" s="22">
        <f>IF('Armado de dieta'!$L$49="SI",'Armado de dieta'!L53,"")</f>
        <v>200</v>
      </c>
      <c r="K40" s="22" t="str">
        <f>IF('Armado de dieta'!$L$49="SI",'Armado de dieta'!M53,"")</f>
        <v>gramos</v>
      </c>
      <c r="M40" s="19" t="str">
        <f>IF('Armado de dieta'!$T$49="SI",'Armado de dieta'!S53,"")</f>
        <v>tomate</v>
      </c>
      <c r="N40" s="19">
        <f>IF('Armado de dieta'!$T$49="SI",'Armado de dieta'!T53,"")</f>
        <v>200</v>
      </c>
      <c r="O40" s="19" t="str">
        <f>IF('Armado de dieta'!$T$49="SI",'Armado de dieta'!U53,"")</f>
        <v>gramos</v>
      </c>
      <c r="Q40" s="19" t="str">
        <f>IF('Armado de dieta'!$AB$49="SI",'Armado de dieta'!AA53,"")</f>
        <v>tomate</v>
      </c>
      <c r="R40" s="19">
        <f>IF('Armado de dieta'!$AB$49="SI",'Armado de dieta'!AB53,"")</f>
        <v>200</v>
      </c>
      <c r="S40" s="19" t="str">
        <f>IF('Armado de dieta'!$AB$49="SI",'Armado de dieta'!AC53,"")</f>
        <v>gramos</v>
      </c>
      <c r="U40" s="19" t="str">
        <f>IF('Armado de dieta'!$AJ$49="SI",'Armado de dieta'!AI53,"")</f>
        <v>tomate</v>
      </c>
      <c r="V40" s="19">
        <f>IF('Armado de dieta'!$AJ$49="SI",'Armado de dieta'!AJ53,"")</f>
        <v>200</v>
      </c>
      <c r="W40" s="19" t="str">
        <f>IF('Armado de dieta'!$AJ$49="SI",'Armado de dieta'!AK53,"")</f>
        <v>gramos</v>
      </c>
    </row>
    <row r="41" spans="1:23" x14ac:dyDescent="0.3">
      <c r="E41" s="19" t="str">
        <f>IF('Armado de dieta'!$D$49="SI",'Armado de dieta'!C54,"")</f>
        <v>-</v>
      </c>
      <c r="F41" s="20">
        <f>IF('Armado de dieta'!$D$49="SI",'Armado de dieta'!D54,"")</f>
        <v>0</v>
      </c>
      <c r="G41" s="20" t="str">
        <f>IF('Armado de dieta'!$D$49="SI",'Armado de dieta'!E54,"")</f>
        <v xml:space="preserve"> </v>
      </c>
      <c r="I41" s="19" t="str">
        <f>IF('Armado de dieta'!$L$49="SI",'Armado de dieta'!K54,"")</f>
        <v>-</v>
      </c>
      <c r="J41" s="22">
        <f>IF('Armado de dieta'!$L$49="SI",'Armado de dieta'!L54,"")</f>
        <v>0</v>
      </c>
      <c r="K41" s="22" t="str">
        <f>IF('Armado de dieta'!$L$49="SI",'Armado de dieta'!M54,"")</f>
        <v xml:space="preserve"> </v>
      </c>
      <c r="M41" s="19" t="str">
        <f>IF('Armado de dieta'!$T$49="SI",'Armado de dieta'!S54,"")</f>
        <v>-</v>
      </c>
      <c r="N41" s="19">
        <f>IF('Armado de dieta'!$T$49="SI",'Armado de dieta'!T54,"")</f>
        <v>0</v>
      </c>
      <c r="O41" s="19" t="str">
        <f>IF('Armado de dieta'!$T$49="SI",'Armado de dieta'!U54,"")</f>
        <v xml:space="preserve"> </v>
      </c>
      <c r="Q41" s="19" t="str">
        <f>IF('Armado de dieta'!$AB$49="SI",'Armado de dieta'!AA54,"")</f>
        <v>-</v>
      </c>
      <c r="R41" s="19">
        <f>IF('Armado de dieta'!$AB$49="SI",'Armado de dieta'!AB54,"")</f>
        <v>0</v>
      </c>
      <c r="S41" s="19" t="str">
        <f>IF('Armado de dieta'!$AB$49="SI",'Armado de dieta'!AC54,"")</f>
        <v xml:space="preserve"> </v>
      </c>
      <c r="U41" s="19" t="str">
        <f>IF('Armado de dieta'!$AJ$49="SI",'Armado de dieta'!AI54,"")</f>
        <v>-</v>
      </c>
      <c r="V41" s="19">
        <f>IF('Armado de dieta'!$AJ$49="SI",'Armado de dieta'!AJ54,"")</f>
        <v>0</v>
      </c>
      <c r="W41" s="19" t="str">
        <f>IF('Armado de dieta'!$AJ$49="SI",'Armado de dieta'!AK54,"")</f>
        <v xml:space="preserve"> </v>
      </c>
    </row>
    <row r="42" spans="1:23" x14ac:dyDescent="0.3">
      <c r="E42" s="19" t="str">
        <f>IF('Armado de dieta'!$D$49="SI",'Armado de dieta'!C55,"")</f>
        <v>-</v>
      </c>
      <c r="F42" s="20">
        <f>IF('Armado de dieta'!$D$49="SI",'Armado de dieta'!D55,"")</f>
        <v>0</v>
      </c>
      <c r="G42" s="20" t="str">
        <f>IF('Armado de dieta'!$D$49="SI",'Armado de dieta'!E55,"")</f>
        <v xml:space="preserve"> </v>
      </c>
      <c r="I42" s="19" t="str">
        <f>IF('Armado de dieta'!$L$49="SI",'Armado de dieta'!K55,"")</f>
        <v>-</v>
      </c>
      <c r="J42" s="22">
        <f>IF('Armado de dieta'!$L$49="SI",'Armado de dieta'!L55,"")</f>
        <v>0</v>
      </c>
      <c r="K42" s="22" t="str">
        <f>IF('Armado de dieta'!$L$49="SI",'Armado de dieta'!M55,"")</f>
        <v xml:space="preserve"> </v>
      </c>
      <c r="M42" s="19" t="str">
        <f>IF('Armado de dieta'!$T$49="SI",'Armado de dieta'!S55,"")</f>
        <v>-</v>
      </c>
      <c r="N42" s="19">
        <f>IF('Armado de dieta'!$T$49="SI",'Armado de dieta'!T55,"")</f>
        <v>0</v>
      </c>
      <c r="O42" s="19" t="str">
        <f>IF('Armado de dieta'!$T$49="SI",'Armado de dieta'!U55,"")</f>
        <v xml:space="preserve"> </v>
      </c>
      <c r="Q42" s="19" t="str">
        <f>IF('Armado de dieta'!$AB$49="SI",'Armado de dieta'!AA55,"")</f>
        <v>-</v>
      </c>
      <c r="R42" s="19">
        <f>IF('Armado de dieta'!$AB$49="SI",'Armado de dieta'!AB55,"")</f>
        <v>0</v>
      </c>
      <c r="S42" s="19" t="str">
        <f>IF('Armado de dieta'!$AB$49="SI",'Armado de dieta'!AC55,"")</f>
        <v xml:space="preserve"> </v>
      </c>
      <c r="U42" s="19" t="str">
        <f>IF('Armado de dieta'!$AJ$49="SI",'Armado de dieta'!AI55,"")</f>
        <v>-</v>
      </c>
      <c r="V42" s="19">
        <f>IF('Armado de dieta'!$AJ$49="SI",'Armado de dieta'!AJ55,"")</f>
        <v>0</v>
      </c>
      <c r="W42" s="19" t="str">
        <f>IF('Armado de dieta'!$AJ$49="SI",'Armado de dieta'!AK55,"")</f>
        <v xml:space="preserve"> </v>
      </c>
    </row>
    <row r="317" spans="20:20" x14ac:dyDescent="0.3">
      <c r="T317" t="b">
        <f>IF('Armado de dieta'!D16="SI",TRUE,FALSE)</f>
        <v>1</v>
      </c>
    </row>
  </sheetData>
  <mergeCells count="45">
    <mergeCell ref="U25:W25"/>
    <mergeCell ref="U26:W26"/>
    <mergeCell ref="I36:K36"/>
    <mergeCell ref="I37:K37"/>
    <mergeCell ref="M36:O36"/>
    <mergeCell ref="M37:O37"/>
    <mergeCell ref="Q36:S36"/>
    <mergeCell ref="Q37:S37"/>
    <mergeCell ref="U36:W36"/>
    <mergeCell ref="U37:W37"/>
    <mergeCell ref="I25:K25"/>
    <mergeCell ref="I26:K26"/>
    <mergeCell ref="M25:O25"/>
    <mergeCell ref="M26:O26"/>
    <mergeCell ref="Q25:S25"/>
    <mergeCell ref="Q26:S26"/>
    <mergeCell ref="E25:G25"/>
    <mergeCell ref="E26:G26"/>
    <mergeCell ref="C34:E34"/>
    <mergeCell ref="E36:G36"/>
    <mergeCell ref="E37:G37"/>
    <mergeCell ref="Q14:S14"/>
    <mergeCell ref="Q15:S15"/>
    <mergeCell ref="U14:W14"/>
    <mergeCell ref="U15:W15"/>
    <mergeCell ref="C23:E23"/>
    <mergeCell ref="E15:G15"/>
    <mergeCell ref="I14:K14"/>
    <mergeCell ref="I15:K15"/>
    <mergeCell ref="M14:O14"/>
    <mergeCell ref="M15:O15"/>
    <mergeCell ref="C12:E12"/>
    <mergeCell ref="E11:F11"/>
    <mergeCell ref="E14:G14"/>
    <mergeCell ref="C2:E2"/>
    <mergeCell ref="E4:G4"/>
    <mergeCell ref="E5:G5"/>
    <mergeCell ref="U4:W4"/>
    <mergeCell ref="U5:W5"/>
    <mergeCell ref="I4:K4"/>
    <mergeCell ref="I5:K5"/>
    <mergeCell ref="M4:O4"/>
    <mergeCell ref="M5:O5"/>
    <mergeCell ref="Q4:S4"/>
    <mergeCell ref="Q5:S5"/>
  </mergeCells>
  <conditionalFormatting sqref="E6:E10">
    <cfRule type="expression" dxfId="99" priority="97">
      <formula>$T$317</formula>
    </cfRule>
  </conditionalFormatting>
  <conditionalFormatting sqref="F6:F10">
    <cfRule type="expression" dxfId="98" priority="94">
      <formula>$T$317</formula>
    </cfRule>
  </conditionalFormatting>
  <conditionalFormatting sqref="G6:G10">
    <cfRule type="expression" dxfId="97" priority="93">
      <formula>$T$317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9E52035F-54C5-4734-A013-488D5487F2E1}">
            <xm:f>IF('Armado de dieta'!$D$16="SI",TRUE,FALSE)</xm:f>
            <x14:dxf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E4:G5</xm:sqref>
        </x14:conditionalFormatting>
        <x14:conditionalFormatting xmlns:xm="http://schemas.microsoft.com/office/excel/2006/main">
          <x14:cfRule type="expression" priority="88" id="{141AFDB4-887B-448C-9FE3-52D294FD1497}">
            <xm:f>IF('Armado de dieta'!$L$16="SI",TRUE,FALSE)</xm:f>
            <x14:dxf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I4:K5</xm:sqref>
        </x14:conditionalFormatting>
        <x14:conditionalFormatting xmlns:xm="http://schemas.microsoft.com/office/excel/2006/main">
          <x14:cfRule type="expression" priority="87" id="{3B0C8DCD-C216-4944-A4C3-EF68E8B35334}">
            <xm:f>IF('Armado de dieta'!$L$16="SI",TRUE,FALSE)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I6:I10</xm:sqref>
        </x14:conditionalFormatting>
        <x14:conditionalFormatting xmlns:xm="http://schemas.microsoft.com/office/excel/2006/main">
          <x14:cfRule type="expression" priority="86" id="{20FC7A77-33D1-4C86-B1D9-128233A54CC7}">
            <xm:f>IF('Armado de dieta'!$L$16="SI",TRUE,FALSE)</xm:f>
            <x14:dxf>
              <fill>
                <patternFill>
                  <bgColor theme="7" tint="0.59996337778862885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J6:J10</xm:sqref>
        </x14:conditionalFormatting>
        <x14:conditionalFormatting xmlns:xm="http://schemas.microsoft.com/office/excel/2006/main">
          <x14:cfRule type="expression" priority="85" id="{FB97E527-A1D3-4EE0-A520-AA25EA8F8F00}">
            <xm:f>IF('Armado de dieta'!$L$16="SI",TRUE,FALSE)</xm:f>
            <x14:dxf>
              <fill>
                <patternFill>
                  <bgColor theme="7" tint="0.59996337778862885"/>
                </patternFill>
              </fill>
              <border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K6:K10</xm:sqref>
        </x14:conditionalFormatting>
        <x14:conditionalFormatting xmlns:xm="http://schemas.microsoft.com/office/excel/2006/main">
          <x14:cfRule type="expression" priority="84" id="{C2876E7D-F24A-4ED6-910F-0F719FEB0532}">
            <xm:f>IF('Armado de dieta'!$T$16="SI",TRUE,FALSE)</xm:f>
            <x14:dxf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M4:O5</xm:sqref>
        </x14:conditionalFormatting>
        <x14:conditionalFormatting xmlns:xm="http://schemas.microsoft.com/office/excel/2006/main">
          <x14:cfRule type="expression" priority="83" id="{02508F53-F58C-418D-AAEE-671696904619}">
            <xm:f>IF('Armado de dieta'!$T$16="SI",TRUE,FALSE)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M6:M10</xm:sqref>
        </x14:conditionalFormatting>
        <x14:conditionalFormatting xmlns:xm="http://schemas.microsoft.com/office/excel/2006/main">
          <x14:cfRule type="expression" priority="80" id="{C5BFF92D-4BB3-4C23-8BC1-A29F2A13C8D6}">
            <xm:f>IF('Armado de dieta'!$AB$16="SI",TRUE,FALSE)</xm:f>
            <x14:dxf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Q4:S5</xm:sqref>
        </x14:conditionalFormatting>
        <x14:conditionalFormatting xmlns:xm="http://schemas.microsoft.com/office/excel/2006/main">
          <x14:cfRule type="expression" priority="79" id="{87FE47C5-5D8B-496E-8FEB-08F4D9B78CA9}">
            <xm:f>IF('Armado de dieta'!$AB$16="SI",TRUE,FALSE)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Q6:Q10</xm:sqref>
        </x14:conditionalFormatting>
        <x14:conditionalFormatting xmlns:xm="http://schemas.microsoft.com/office/excel/2006/main">
          <x14:cfRule type="expression" priority="76" id="{5C73CCD8-154F-48A4-B52C-C8735FC873C9}">
            <xm:f>IF('Armado de dieta'!$AJ$16="SI",TRUE,FALSE)</xm:f>
            <x14:dxf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U4:W5</xm:sqref>
        </x14:conditionalFormatting>
        <x14:conditionalFormatting xmlns:xm="http://schemas.microsoft.com/office/excel/2006/main">
          <x14:cfRule type="expression" priority="75" id="{6EFD58D3-8E1B-484E-B77A-AF38D0713303}">
            <xm:f>IF('Armado de dieta'!$AJ$16="SI",TRUE,FALSE)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U6:U11</xm:sqref>
        </x14:conditionalFormatting>
        <x14:conditionalFormatting xmlns:xm="http://schemas.microsoft.com/office/excel/2006/main">
          <x14:cfRule type="expression" priority="70" id="{A546EEE5-4EA1-427F-A140-C6AB1916120B}">
            <xm:f>IF('Armado de dieta'!$T$16="SI",TRUE,FALSE)</xm:f>
            <x14:dxf>
              <fill>
                <patternFill>
                  <bgColor theme="7" tint="0.59996337778862885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N6:N10</xm:sqref>
        </x14:conditionalFormatting>
        <x14:conditionalFormatting xmlns:xm="http://schemas.microsoft.com/office/excel/2006/main">
          <x14:cfRule type="expression" priority="69" id="{CBE42237-C1A4-4D20-90E9-197DE119E6FE}">
            <xm:f>IF('Armado de dieta'!$T$16="SI",TRUE,FALSE)</xm:f>
            <x14:dxf>
              <fill>
                <patternFill>
                  <bgColor theme="7" tint="0.59996337778862885"/>
                </patternFill>
              </fill>
              <border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O6:O10</xm:sqref>
        </x14:conditionalFormatting>
        <x14:conditionalFormatting xmlns:xm="http://schemas.microsoft.com/office/excel/2006/main">
          <x14:cfRule type="expression" priority="68" id="{24D266E6-9FCC-4293-B4B6-122BFE032914}">
            <xm:f>IF('Armado de dieta'!$AB$16="SI",TRUE,FALSE)</xm:f>
            <x14:dxf>
              <fill>
                <patternFill>
                  <bgColor theme="7" tint="0.59996337778862885"/>
                </patternFill>
              </fill>
              <border>
                <right/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R6:R10</xm:sqref>
        </x14:conditionalFormatting>
        <x14:conditionalFormatting xmlns:xm="http://schemas.microsoft.com/office/excel/2006/main">
          <x14:cfRule type="expression" priority="67" id="{443E1321-B414-4869-9654-76AEE236684F}">
            <xm:f>IF('Armado de dieta'!$AB$16="SI",TRUE,FALSE)</xm:f>
            <x14:dxf>
              <fill>
                <patternFill>
                  <bgColor theme="7" tint="0.59996337778862885"/>
                </patternFill>
              </fill>
              <border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S6:S10</xm:sqref>
        </x14:conditionalFormatting>
        <x14:conditionalFormatting xmlns:xm="http://schemas.microsoft.com/office/excel/2006/main">
          <x14:cfRule type="expression" priority="66" id="{2F3DE999-0A74-41D3-8618-F7C783A3DB23}">
            <xm:f>IF('Armado de dieta'!$AJ$16="SI",TRUE,FALSE)</xm:f>
            <x14:dxf>
              <fill>
                <patternFill>
                  <bgColor theme="7" tint="0.59996337778862885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V6:V11</xm:sqref>
        </x14:conditionalFormatting>
        <x14:conditionalFormatting xmlns:xm="http://schemas.microsoft.com/office/excel/2006/main">
          <x14:cfRule type="expression" priority="65" id="{E2B92BDB-379C-4D6E-9C76-CA9AAAE5A8F9}">
            <xm:f>IF('Armado de dieta'!$AJ$16="SI",TRUE,FALSE)</xm:f>
            <x14:dxf>
              <fill>
                <patternFill>
                  <bgColor theme="7" tint="0.59996337778862885"/>
                </patternFill>
              </fill>
              <border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W6:W11</xm:sqref>
        </x14:conditionalFormatting>
        <x14:conditionalFormatting xmlns:xm="http://schemas.microsoft.com/office/excel/2006/main">
          <x14:cfRule type="expression" priority="63" id="{699439D2-A0B6-4CC4-AF54-ABE180A1E912}">
            <xm:f>IF('Armado de dieta'!$D$27="SI",TRUE,FALSE)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E16:E20</xm:sqref>
        </x14:conditionalFormatting>
        <x14:conditionalFormatting xmlns:xm="http://schemas.microsoft.com/office/excel/2006/main">
          <x14:cfRule type="expression" priority="62" id="{065104FA-1C35-40F6-892F-FF8C5A2F9C6A}">
            <xm:f>IF('Armado de dieta'!$D$27="SI",TRUE,FALSE)</xm:f>
            <x14:dxf>
              <fill>
                <patternFill>
                  <bgColor theme="5" tint="0.59996337778862885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F16:F20</xm:sqref>
        </x14:conditionalFormatting>
        <x14:conditionalFormatting xmlns:xm="http://schemas.microsoft.com/office/excel/2006/main">
          <x14:cfRule type="expression" priority="61" id="{0980D580-156D-476A-AE78-D22E4C23C5C0}">
            <xm:f>IF('Armado de dieta'!$D$27="SI",TRUE,FALSE)</xm:f>
            <x14:dxf>
              <fill>
                <patternFill>
                  <bgColor theme="5" tint="0.59996337778862885"/>
                </patternFill>
              </fill>
              <border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G16:G20</xm:sqref>
        </x14:conditionalFormatting>
        <x14:conditionalFormatting xmlns:xm="http://schemas.microsoft.com/office/excel/2006/main">
          <x14:cfRule type="expression" priority="64" id="{61F00E9C-6878-48F8-87A2-7C507CD18F17}">
            <xm:f>IF('Armado de dieta'!$D$27="SI",TRUE,FALSE)</xm:f>
            <x14:dxf>
              <fill>
                <patternFill>
                  <bgColor theme="5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E14:G15</xm:sqref>
        </x14:conditionalFormatting>
        <x14:conditionalFormatting xmlns:xm="http://schemas.microsoft.com/office/excel/2006/main">
          <x14:cfRule type="expression" priority="60" id="{78573EE3-6854-4724-9A2E-C0721D2ACCC0}">
            <xm:f>IF('Armado de dieta'!$L$27="SI",TRUE,FALSE)</xm:f>
            <x14:dxf>
              <fill>
                <patternFill>
                  <bgColor theme="5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I14:K15</xm:sqref>
        </x14:conditionalFormatting>
        <x14:conditionalFormatting xmlns:xm="http://schemas.microsoft.com/office/excel/2006/main">
          <x14:cfRule type="expression" priority="59" id="{F189A663-61DE-406C-A19A-295596A910AF}">
            <xm:f>IF('Armado de dieta'!$L$27="SI",TRUE,FALSE)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I16:I20</xm:sqref>
        </x14:conditionalFormatting>
        <x14:conditionalFormatting xmlns:xm="http://schemas.microsoft.com/office/excel/2006/main">
          <x14:cfRule type="expression" priority="58" id="{3BCEE606-B254-4BDF-98C2-19A93D025E1E}">
            <xm:f>IF('Armado de dieta'!$L$27="SI",TRUE,FALSE)</xm:f>
            <x14:dxf>
              <fill>
                <patternFill>
                  <bgColor theme="5" tint="0.59996337778862885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J16:J20</xm:sqref>
        </x14:conditionalFormatting>
        <x14:conditionalFormatting xmlns:xm="http://schemas.microsoft.com/office/excel/2006/main">
          <x14:cfRule type="expression" priority="57" id="{E49260A0-8B1B-47E2-BF89-3830D0BEC2BE}">
            <xm:f>IF('Armado de dieta'!$L$27="SI",TRUE,FALSE)</xm:f>
            <x14:dxf>
              <fill>
                <patternFill>
                  <bgColor theme="5" tint="0.59996337778862885"/>
                </patternFill>
              </fill>
              <border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K16:K20</xm:sqref>
        </x14:conditionalFormatting>
        <x14:conditionalFormatting xmlns:xm="http://schemas.microsoft.com/office/excel/2006/main">
          <x14:cfRule type="expression" priority="56" id="{20392BCA-91B9-4639-9876-0FF2E38D3EA1}">
            <xm:f>IF('Armado de dieta'!$T$27="SI",TRUE,FALSE)</xm:f>
            <x14:dxf>
              <fill>
                <patternFill>
                  <bgColor theme="5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M14:O15</xm:sqref>
        </x14:conditionalFormatting>
        <x14:conditionalFormatting xmlns:xm="http://schemas.microsoft.com/office/excel/2006/main">
          <x14:cfRule type="expression" priority="55" id="{01E3AD1D-C644-4135-92B0-8A65C9E766B3}">
            <xm:f>IF('Armado de dieta'!$T$27="SI",TRUE,FALSE)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M16:M20</xm:sqref>
        </x14:conditionalFormatting>
        <x14:conditionalFormatting xmlns:xm="http://schemas.microsoft.com/office/excel/2006/main">
          <x14:cfRule type="expression" priority="54" id="{FDB0336A-C7B2-44EA-8A95-DD35EEB1ADBC}">
            <xm:f>IF('Armado de dieta'!$T$27="SI",TRUE,FALSE)</xm:f>
            <x14:dxf>
              <fill>
                <patternFill>
                  <bgColor theme="5" tint="0.59996337778862885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N16:N20</xm:sqref>
        </x14:conditionalFormatting>
        <x14:conditionalFormatting xmlns:xm="http://schemas.microsoft.com/office/excel/2006/main">
          <x14:cfRule type="expression" priority="53" id="{D29AE45D-5377-494A-A463-653312B32297}">
            <xm:f>IF('Armado de dieta'!$T$27="SI",TRUE,FALSE)</xm:f>
            <x14:dxf>
              <fill>
                <patternFill>
                  <bgColor theme="5" tint="0.59996337778862885"/>
                </patternFill>
              </fill>
              <border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O16:O20</xm:sqref>
        </x14:conditionalFormatting>
        <x14:conditionalFormatting xmlns:xm="http://schemas.microsoft.com/office/excel/2006/main">
          <x14:cfRule type="expression" priority="52" id="{7822E527-0090-432F-9ED8-04F502682D28}">
            <xm:f>IF('Armado de dieta'!$AB$27="SI",TRUE,FALSE)</xm:f>
            <x14:dxf>
              <fill>
                <patternFill>
                  <bgColor theme="5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Q14:S15</xm:sqref>
        </x14:conditionalFormatting>
        <x14:conditionalFormatting xmlns:xm="http://schemas.microsoft.com/office/excel/2006/main">
          <x14:cfRule type="expression" priority="51" id="{9D510794-C11D-4B6E-8730-4303B6F549E0}">
            <xm:f>IF('Armado de dieta'!$AB$27="SI",TRUE,FALSE)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Q16:Q20</xm:sqref>
        </x14:conditionalFormatting>
        <x14:conditionalFormatting xmlns:xm="http://schemas.microsoft.com/office/excel/2006/main">
          <x14:cfRule type="expression" priority="50" id="{B7D737B0-6340-422B-9403-E264D5BC7B96}">
            <xm:f>IF('Armado de dieta'!$AB$27="SI",TRUE,FALSE)</xm:f>
            <x14:dxf>
              <fill>
                <patternFill>
                  <bgColor theme="5" tint="0.59996337778862885"/>
                </patternFill>
              </fill>
              <border>
                <right/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R16:R20</xm:sqref>
        </x14:conditionalFormatting>
        <x14:conditionalFormatting xmlns:xm="http://schemas.microsoft.com/office/excel/2006/main">
          <x14:cfRule type="expression" priority="49" id="{47801E02-1844-4D7E-A397-8DA9F7D102D7}">
            <xm:f>IF('Armado de dieta'!$AB$27="SI",TRUE,FALSE)</xm:f>
            <x14:dxf>
              <fill>
                <patternFill>
                  <bgColor theme="5" tint="0.59996337778862885"/>
                </patternFill>
              </fill>
              <border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S16:S20</xm:sqref>
        </x14:conditionalFormatting>
        <x14:conditionalFormatting xmlns:xm="http://schemas.microsoft.com/office/excel/2006/main">
          <x14:cfRule type="expression" priority="48" id="{746C3ED1-B750-4D30-8BCA-83BEAA94FA4C}">
            <xm:f>IF('Armado de dieta'!$AJ$27="SI",TRUE,FALSE)</xm:f>
            <x14:dxf>
              <fill>
                <patternFill>
                  <bgColor theme="5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U14:W15</xm:sqref>
        </x14:conditionalFormatting>
        <x14:conditionalFormatting xmlns:xm="http://schemas.microsoft.com/office/excel/2006/main">
          <x14:cfRule type="expression" priority="47" id="{144E6B67-D1C1-4F48-926A-943F426B74C8}">
            <xm:f>IF('Armado de dieta'!$AJ$27="SI",TRUE,FALSE)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U16:U20</xm:sqref>
        </x14:conditionalFormatting>
        <x14:conditionalFormatting xmlns:xm="http://schemas.microsoft.com/office/excel/2006/main">
          <x14:cfRule type="expression" priority="46" id="{875B8D54-084C-41DE-BE72-C42398E2424E}">
            <xm:f>IF('Armado de dieta'!$AJ$27="SI",TRUE,FALSE)</xm:f>
            <x14:dxf>
              <fill>
                <patternFill>
                  <bgColor theme="5" tint="0.59996337778862885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V16:V20</xm:sqref>
        </x14:conditionalFormatting>
        <x14:conditionalFormatting xmlns:xm="http://schemas.microsoft.com/office/excel/2006/main">
          <x14:cfRule type="expression" priority="45" id="{18823079-8677-4B00-B647-3CA13CF62CEE}">
            <xm:f>IF('Armado de dieta'!$AJ$27="SI",TRUE,FALSE)</xm:f>
            <x14:dxf>
              <fill>
                <patternFill>
                  <bgColor theme="5" tint="0.59996337778862885"/>
                </patternFill>
              </fill>
              <border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W16:W20</xm:sqref>
        </x14:conditionalFormatting>
        <x14:conditionalFormatting xmlns:xm="http://schemas.microsoft.com/office/excel/2006/main">
          <x14:cfRule type="expression" priority="39" id="{B6FCB4E4-B804-436F-9F17-CB17372DA820}">
            <xm:f>IF('Armado de dieta'!$D$38="SI",TRUE,FALSE)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E27:E31</xm:sqref>
        </x14:conditionalFormatting>
        <x14:conditionalFormatting xmlns:xm="http://schemas.microsoft.com/office/excel/2006/main">
          <x14:cfRule type="expression" priority="38" id="{E4ADC2E6-0DCC-4DB3-8E38-23F58E97C828}">
            <xm:f>IF('Armado de dieta'!$D$38="SI",TRUE,FALSE)</xm:f>
            <x14:dxf>
              <fill>
                <patternFill>
                  <bgColor theme="9" tint="0.59996337778862885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F27:F31</xm:sqref>
        </x14:conditionalFormatting>
        <x14:conditionalFormatting xmlns:xm="http://schemas.microsoft.com/office/excel/2006/main">
          <x14:cfRule type="expression" priority="37" id="{E01A0B9C-71F6-42B0-9D3A-538E98404874}">
            <xm:f>IF('Armado de dieta'!$D$38="SI",TRUE,FALSE)</xm:f>
            <x14:dxf>
              <fill>
                <patternFill>
                  <bgColor theme="9" tint="0.59996337778862885"/>
                </patternFill>
              </fill>
              <border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G27:G31</xm:sqref>
        </x14:conditionalFormatting>
        <x14:conditionalFormatting xmlns:xm="http://schemas.microsoft.com/office/excel/2006/main">
          <x14:cfRule type="expression" priority="40" id="{AA2A8660-AAB6-488B-BE0B-036F338F74F1}">
            <xm:f>IF('Armado de dieta'!$D$38="SI",TRUE,FALSE)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E25:G26</xm:sqref>
        </x14:conditionalFormatting>
        <x14:conditionalFormatting xmlns:xm="http://schemas.microsoft.com/office/excel/2006/main">
          <x14:cfRule type="expression" priority="35" id="{6E526D26-E5C5-4B96-A570-FD438565F46C}">
            <xm:f>IF('Armado de dieta'!$D$49="SI",TRUE,FALSE)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E38:E42</xm:sqref>
        </x14:conditionalFormatting>
        <x14:conditionalFormatting xmlns:xm="http://schemas.microsoft.com/office/excel/2006/main">
          <x14:cfRule type="expression" priority="34" id="{F5F7CF12-20BF-4FED-A27E-03FCDB2DBEC8}">
            <xm:f>IF('Armado de dieta'!$D$49="SI",TRUE,FALSE)</xm:f>
            <x14:dxf>
              <fill>
                <patternFill>
                  <bgColor theme="4" tint="0.59996337778862885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F38:F42</xm:sqref>
        </x14:conditionalFormatting>
        <x14:conditionalFormatting xmlns:xm="http://schemas.microsoft.com/office/excel/2006/main">
          <x14:cfRule type="expression" priority="33" id="{D3C9DC5E-9A08-4ABB-A9C4-12AEA4531171}">
            <xm:f>IF('Armado de dieta'!$D$49="SI",TRUE,FALSE)</xm:f>
            <x14:dxf>
              <fill>
                <patternFill>
                  <bgColor theme="4" tint="0.59996337778862885"/>
                </patternFill>
              </fill>
              <border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G38:G42</xm:sqref>
        </x14:conditionalFormatting>
        <x14:conditionalFormatting xmlns:xm="http://schemas.microsoft.com/office/excel/2006/main">
          <x14:cfRule type="expression" priority="36" id="{4E056526-707F-4F26-B080-C586528A7C47}">
            <xm:f>IF('Armado de dieta'!$D$49="SI",TRUE,FALSE)</xm:f>
            <x14:dxf>
              <fill>
                <patternFill>
                  <bgColor theme="4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E36:G37</xm:sqref>
        </x14:conditionalFormatting>
        <x14:conditionalFormatting xmlns:xm="http://schemas.microsoft.com/office/excel/2006/main">
          <x14:cfRule type="expression" priority="32" id="{DEDF2069-1042-4F1C-9E53-F519C98B3E22}">
            <xm:f>IF('Armado de dieta'!$L$38="SI",TRUE,FALSE)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I25:K26</xm:sqref>
        </x14:conditionalFormatting>
        <x14:conditionalFormatting xmlns:xm="http://schemas.microsoft.com/office/excel/2006/main">
          <x14:cfRule type="expression" priority="31" id="{A77335DA-E407-46A1-BECF-A0D3611AE5DC}">
            <xm:f>IF('Armado de dieta'!$L$38="SI",TRUE,FALSE)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I27:I31</xm:sqref>
        </x14:conditionalFormatting>
        <x14:conditionalFormatting xmlns:xm="http://schemas.microsoft.com/office/excel/2006/main">
          <x14:cfRule type="expression" priority="30" id="{002F173B-0319-4DBE-9413-DEC9560FC7D4}">
            <xm:f>IF('Armado de dieta'!$L$38="SI",TRUE,FALSE)</xm:f>
            <x14:dxf>
              <fill>
                <patternFill>
                  <bgColor theme="9" tint="0.59996337778862885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J27:J31</xm:sqref>
        </x14:conditionalFormatting>
        <x14:conditionalFormatting xmlns:xm="http://schemas.microsoft.com/office/excel/2006/main">
          <x14:cfRule type="expression" priority="29" id="{918A04B1-8833-4FEF-B751-5173E6CEE750}">
            <xm:f>IF('Armado de dieta'!$L$38="SI",TRUE,FALSE)</xm:f>
            <x14:dxf>
              <fill>
                <patternFill>
                  <bgColor theme="9" tint="0.59996337778862885"/>
                </patternFill>
              </fill>
              <border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K27:K31</xm:sqref>
        </x14:conditionalFormatting>
        <x14:conditionalFormatting xmlns:xm="http://schemas.microsoft.com/office/excel/2006/main">
          <x14:cfRule type="expression" priority="28" id="{F4EB6C60-2690-48AB-9C10-54EE3F4D210C}">
            <xm:f>IF('Armado de dieta'!$T$38="SI",TRUE,FALSE)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M25:O26</xm:sqref>
        </x14:conditionalFormatting>
        <x14:conditionalFormatting xmlns:xm="http://schemas.microsoft.com/office/excel/2006/main">
          <x14:cfRule type="expression" priority="27" id="{4382B1F2-41D9-4945-B2B4-D228A5571C07}">
            <xm:f>IF('Armado de dieta'!$T$38="SI",TRUE,FALSE)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M27:M31</xm:sqref>
        </x14:conditionalFormatting>
        <x14:conditionalFormatting xmlns:xm="http://schemas.microsoft.com/office/excel/2006/main">
          <x14:cfRule type="expression" priority="26" id="{59F85152-5C0D-402E-9091-83B90F1EBF65}">
            <xm:f>IF('Armado de dieta'!$T$38="SI",TRUE,FALSE)</xm:f>
            <x14:dxf>
              <fill>
                <patternFill>
                  <bgColor theme="9" tint="0.59996337778862885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N27:N31</xm:sqref>
        </x14:conditionalFormatting>
        <x14:conditionalFormatting xmlns:xm="http://schemas.microsoft.com/office/excel/2006/main">
          <x14:cfRule type="expression" priority="25" id="{B8188DAC-8F02-4100-AD38-16AA5C14B213}">
            <xm:f>IF('Armado de dieta'!$T$38="SI",TRUE,FALSE)</xm:f>
            <x14:dxf>
              <fill>
                <patternFill>
                  <bgColor theme="9" tint="0.59996337778862885"/>
                </patternFill>
              </fill>
              <border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O27:O31</xm:sqref>
        </x14:conditionalFormatting>
        <x14:conditionalFormatting xmlns:xm="http://schemas.microsoft.com/office/excel/2006/main">
          <x14:cfRule type="expression" priority="24" id="{9AEBCA4F-9A2C-4498-A348-454A1E8D7D8F}">
            <xm:f>IF('Armado de dieta'!$AB$38="SI",TRUE,FALSE)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Q25:S26</xm:sqref>
        </x14:conditionalFormatting>
        <x14:conditionalFormatting xmlns:xm="http://schemas.microsoft.com/office/excel/2006/main">
          <x14:cfRule type="expression" priority="23" id="{3DBEF921-2C64-48D8-9565-F4DCD05845FE}">
            <xm:f>IF('Armado de dieta'!$AB$38="SI",TRUE,FALSE)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Q27:Q31</xm:sqref>
        </x14:conditionalFormatting>
        <x14:conditionalFormatting xmlns:xm="http://schemas.microsoft.com/office/excel/2006/main">
          <x14:cfRule type="expression" priority="22" id="{8CA85723-80D2-49E4-AFBD-4EDEDD1F6CE4}">
            <xm:f>IF('Armado de dieta'!$AB$38="SI",TRUE,FALSE)</xm:f>
            <x14:dxf>
              <fill>
                <patternFill>
                  <bgColor theme="9" tint="0.59996337778862885"/>
                </patternFill>
              </fill>
              <border>
                <right/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R27:R31</xm:sqref>
        </x14:conditionalFormatting>
        <x14:conditionalFormatting xmlns:xm="http://schemas.microsoft.com/office/excel/2006/main">
          <x14:cfRule type="expression" priority="21" id="{4BC141A3-1A7A-48C6-B337-CCF746EAEB7F}">
            <xm:f>IF('Armado de dieta'!$AB$38="SI",TRUE,FALSE)</xm:f>
            <x14:dxf>
              <fill>
                <patternFill>
                  <bgColor theme="9" tint="0.59996337778862885"/>
                </patternFill>
              </fill>
              <border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S27:S31</xm:sqref>
        </x14:conditionalFormatting>
        <x14:conditionalFormatting xmlns:xm="http://schemas.microsoft.com/office/excel/2006/main">
          <x14:cfRule type="expression" priority="20" id="{D0F22244-D90F-4EA1-AA4C-465BF7BB26FD}">
            <xm:f>IF('Armado de dieta'!$AJ$38="SI",TRUE,FALSE)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U25:W26</xm:sqref>
        </x14:conditionalFormatting>
        <x14:conditionalFormatting xmlns:xm="http://schemas.microsoft.com/office/excel/2006/main">
          <x14:cfRule type="expression" priority="19" id="{02D26A08-2D73-4DEC-BF42-1259CBA9BFFB}">
            <xm:f>IF('Armado de dieta'!$AJ$38="SI",TRUE,FALSE)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U27:U31</xm:sqref>
        </x14:conditionalFormatting>
        <x14:conditionalFormatting xmlns:xm="http://schemas.microsoft.com/office/excel/2006/main">
          <x14:cfRule type="expression" priority="18" id="{B1F44B79-A57B-4C1A-B0B1-704B505C8CD9}">
            <xm:f>IF('Armado de dieta'!$AJ$38="SI",TRUE,FALSE)</xm:f>
            <x14:dxf>
              <fill>
                <patternFill>
                  <bgColor theme="9" tint="0.59996337778862885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V27:V31</xm:sqref>
        </x14:conditionalFormatting>
        <x14:conditionalFormatting xmlns:xm="http://schemas.microsoft.com/office/excel/2006/main">
          <x14:cfRule type="expression" priority="17" id="{662D415C-3A03-4F0D-A219-BE6171580DBB}">
            <xm:f>IF('Armado de dieta'!$AJ$38="SI",TRUE,FALSE)</xm:f>
            <x14:dxf>
              <fill>
                <patternFill>
                  <bgColor theme="9" tint="0.59996337778862885"/>
                </patternFill>
              </fill>
              <border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W27:W31</xm:sqref>
        </x14:conditionalFormatting>
        <x14:conditionalFormatting xmlns:xm="http://schemas.microsoft.com/office/excel/2006/main">
          <x14:cfRule type="expression" priority="16" id="{30C0D7BB-030B-4A57-9E83-66FCBAF6DB26}">
            <xm:f>IF('Armado de dieta'!$L$49="SI",TRUE,FALSE)</xm:f>
            <x14:dxf>
              <fill>
                <patternFill>
                  <bgColor theme="4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I36:K37</xm:sqref>
        </x14:conditionalFormatting>
        <x14:conditionalFormatting xmlns:xm="http://schemas.microsoft.com/office/excel/2006/main">
          <x14:cfRule type="expression" priority="15" id="{57C4EA8C-8CDD-4C75-B6D0-63D87054FE44}">
            <xm:f>IF('Armado de dieta'!$L$49="SI",TRUE,FALSE)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I38:I42</xm:sqref>
        </x14:conditionalFormatting>
        <x14:conditionalFormatting xmlns:xm="http://schemas.microsoft.com/office/excel/2006/main">
          <x14:cfRule type="expression" priority="14" id="{AB3DF31F-432D-45FE-AD21-E1B633AD8692}">
            <xm:f>IF('Armado de dieta'!$L$49="SI",TRUE,FALSE)</xm:f>
            <x14:dxf>
              <fill>
                <patternFill>
                  <bgColor theme="4" tint="0.59996337778862885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J38:J42</xm:sqref>
        </x14:conditionalFormatting>
        <x14:conditionalFormatting xmlns:xm="http://schemas.microsoft.com/office/excel/2006/main">
          <x14:cfRule type="expression" priority="13" id="{2C41C813-4BC5-43A7-9C14-93A4B931FA07}">
            <xm:f>IF('Armado de dieta'!$L$49="SI",TRUE,FALSE)</xm:f>
            <x14:dxf>
              <fill>
                <patternFill>
                  <bgColor theme="4" tint="0.59996337778862885"/>
                </patternFill>
              </fill>
              <border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K38:K42</xm:sqref>
        </x14:conditionalFormatting>
        <x14:conditionalFormatting xmlns:xm="http://schemas.microsoft.com/office/excel/2006/main">
          <x14:cfRule type="expression" priority="12" id="{E21F7F1F-CAAB-494C-81CE-95E84A643846}">
            <xm:f>IF('Armado de dieta'!$T$49="SI",TRUE,FALSE)</xm:f>
            <x14:dxf>
              <fill>
                <patternFill>
                  <bgColor theme="4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M36:O37</xm:sqref>
        </x14:conditionalFormatting>
        <x14:conditionalFormatting xmlns:xm="http://schemas.microsoft.com/office/excel/2006/main">
          <x14:cfRule type="expression" priority="11" id="{C0D050F3-24C6-4570-9DDF-7381FBE9CAE0}">
            <xm:f>IF('Armado de dieta'!$T$49="SI",TRUE,FALSE)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M38:M42</xm:sqref>
        </x14:conditionalFormatting>
        <x14:conditionalFormatting xmlns:xm="http://schemas.microsoft.com/office/excel/2006/main">
          <x14:cfRule type="expression" priority="10" id="{FA64A6E7-0E9C-4E01-8165-0CF7B4A09056}">
            <xm:f>IF('Armado de dieta'!$T$49="SI",TRUE,FALSE)</xm:f>
            <x14:dxf>
              <fill>
                <patternFill>
                  <bgColor theme="4" tint="0.59996337778862885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N38:N42</xm:sqref>
        </x14:conditionalFormatting>
        <x14:conditionalFormatting xmlns:xm="http://schemas.microsoft.com/office/excel/2006/main">
          <x14:cfRule type="expression" priority="9" id="{626C2C36-9A2B-42B6-8FB9-66CD8BBBC30E}">
            <xm:f>IF('Armado de dieta'!$T$49="SI",TRUE,FALSE)</xm:f>
            <x14:dxf>
              <fill>
                <patternFill>
                  <bgColor theme="4" tint="0.59996337778862885"/>
                </patternFill>
              </fill>
              <border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O38:O42</xm:sqref>
        </x14:conditionalFormatting>
        <x14:conditionalFormatting xmlns:xm="http://schemas.microsoft.com/office/excel/2006/main">
          <x14:cfRule type="expression" priority="8" id="{49A68139-C2CB-48A2-B8C9-AEC4073405D2}">
            <xm:f>IF('Armado de dieta'!$AB$49="SI",TRUE,FALSE)</xm:f>
            <x14:dxf>
              <fill>
                <patternFill>
                  <bgColor theme="4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Q36:S37</xm:sqref>
        </x14:conditionalFormatting>
        <x14:conditionalFormatting xmlns:xm="http://schemas.microsoft.com/office/excel/2006/main">
          <x14:cfRule type="expression" priority="7" id="{F248FFDD-4710-4E3A-BEF8-F8360D0DB65E}">
            <xm:f>IF('Armado de dieta'!$AB$49="SI",TRUE,FALSE)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Q38:Q42</xm:sqref>
        </x14:conditionalFormatting>
        <x14:conditionalFormatting xmlns:xm="http://schemas.microsoft.com/office/excel/2006/main">
          <x14:cfRule type="expression" priority="6" id="{1ACFA50C-69BA-4DD7-9730-D8043283F36C}">
            <xm:f>IF('Armado de dieta'!$AB$49="SI",TRUE,FALSE)</xm:f>
            <x14:dxf>
              <fill>
                <patternFill>
                  <bgColor theme="4" tint="0.59996337778862885"/>
                </patternFill>
              </fill>
              <border>
                <right/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R38:R42</xm:sqref>
        </x14:conditionalFormatting>
        <x14:conditionalFormatting xmlns:xm="http://schemas.microsoft.com/office/excel/2006/main">
          <x14:cfRule type="expression" priority="5" id="{B1EBA883-D2BB-4081-884E-E960AF5AC3F5}">
            <xm:f>IF('Armado de dieta'!$AB$49="SI",TRUE,FALSE)</xm:f>
            <x14:dxf>
              <fill>
                <patternFill>
                  <bgColor theme="4" tint="0.59996337778862885"/>
                </patternFill>
              </fill>
              <border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S38:S42</xm:sqref>
        </x14:conditionalFormatting>
        <x14:conditionalFormatting xmlns:xm="http://schemas.microsoft.com/office/excel/2006/main">
          <x14:cfRule type="expression" priority="4" id="{66262024-7DE1-40F5-A062-5E935E012369}">
            <xm:f>IF('Armado de dieta'!$AJ$49="SI",TRUE,FALSE)</xm:f>
            <x14:dxf>
              <fill>
                <patternFill>
                  <bgColor theme="4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U36:W37</xm:sqref>
        </x14:conditionalFormatting>
        <x14:conditionalFormatting xmlns:xm="http://schemas.microsoft.com/office/excel/2006/main">
          <x14:cfRule type="expression" priority="3" id="{86D0F7B1-6F2E-4C94-AAEC-3EB9DB375BD4}">
            <xm:f>IF('Armado de dieta'!$AJ$49="SI",TRUE,FALSE)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U38:U42</xm:sqref>
        </x14:conditionalFormatting>
        <x14:conditionalFormatting xmlns:xm="http://schemas.microsoft.com/office/excel/2006/main">
          <x14:cfRule type="expression" priority="2" id="{DE4BA812-FC5D-45E2-9BF4-02B92667CE93}">
            <xm:f>IF('Armado de dieta'!$AJ$49="SI",TRUE,FALSE)</xm:f>
            <x14:dxf>
              <fill>
                <patternFill>
                  <bgColor theme="4" tint="0.59996337778862885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V38:V42</xm:sqref>
        </x14:conditionalFormatting>
        <x14:conditionalFormatting xmlns:xm="http://schemas.microsoft.com/office/excel/2006/main">
          <x14:cfRule type="expression" priority="1" id="{A9629A00-CB2D-432A-B596-2EF67AFE56EF}">
            <xm:f>IF('Armado de dieta'!$AJ$49="SI",TRUE,FALSE)</xm:f>
            <x14:dxf>
              <fill>
                <patternFill>
                  <bgColor theme="4" tint="0.59996337778862885"/>
                </patternFill>
              </fill>
              <border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W38:W42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O57"/>
  <sheetViews>
    <sheetView showGridLines="0" tabSelected="1" workbookViewId="0">
      <selection activeCell="F17" sqref="F17"/>
    </sheetView>
  </sheetViews>
  <sheetFormatPr defaultRowHeight="14.4" x14ac:dyDescent="0.3"/>
  <cols>
    <col min="1" max="1" width="15" customWidth="1"/>
    <col min="2" max="2" width="15.6640625" customWidth="1"/>
    <col min="3" max="3" width="18.88671875" bestFit="1" customWidth="1"/>
    <col min="5" max="5" width="10" customWidth="1"/>
    <col min="7" max="7" width="10.109375" customWidth="1"/>
    <col min="8" max="8" width="13.88671875" customWidth="1"/>
    <col min="9" max="9" width="11.6640625" customWidth="1"/>
    <col min="11" max="11" width="18.88671875" customWidth="1"/>
    <col min="15" max="15" width="9.44140625" bestFit="1" customWidth="1"/>
    <col min="16" max="16" width="13.5546875" bestFit="1" customWidth="1"/>
    <col min="19" max="19" width="18.88671875" bestFit="1" customWidth="1"/>
    <col min="27" max="27" width="18.88671875" bestFit="1" customWidth="1"/>
    <col min="35" max="35" width="18.88671875" bestFit="1" customWidth="1"/>
  </cols>
  <sheetData>
    <row r="2" spans="1:41" ht="15" thickBot="1" x14ac:dyDescent="0.35"/>
    <row r="3" spans="1:41" ht="15" thickBot="1" x14ac:dyDescent="0.35">
      <c r="B3" s="48" t="s">
        <v>1</v>
      </c>
      <c r="C3" s="49"/>
    </row>
    <row r="4" spans="1:41" x14ac:dyDescent="0.3">
      <c r="B4" s="24" t="s">
        <v>6</v>
      </c>
      <c r="C4" s="29"/>
    </row>
    <row r="5" spans="1:41" x14ac:dyDescent="0.3">
      <c r="B5" s="24" t="s">
        <v>7</v>
      </c>
      <c r="C5" s="29"/>
    </row>
    <row r="6" spans="1:41" ht="15" thickBot="1" x14ac:dyDescent="0.35">
      <c r="B6" s="28" t="s">
        <v>8</v>
      </c>
      <c r="C6" s="30"/>
    </row>
    <row r="7" spans="1:41" ht="15" thickBot="1" x14ac:dyDescent="0.35"/>
    <row r="8" spans="1:41" ht="15" thickBot="1" x14ac:dyDescent="0.35">
      <c r="B8" s="48" t="s">
        <v>0</v>
      </c>
      <c r="C8" s="49"/>
    </row>
    <row r="9" spans="1:41" x14ac:dyDescent="0.3">
      <c r="B9" s="24" t="s">
        <v>2</v>
      </c>
      <c r="C9" s="25">
        <f>F24+F35+F46+F57</f>
        <v>2962</v>
      </c>
    </row>
    <row r="10" spans="1:41" x14ac:dyDescent="0.3">
      <c r="B10" s="33" t="s">
        <v>3</v>
      </c>
      <c r="C10" s="34">
        <f>G24+G35+G46+G57</f>
        <v>219.1</v>
      </c>
    </row>
    <row r="11" spans="1:41" x14ac:dyDescent="0.3">
      <c r="B11" s="26" t="s">
        <v>4</v>
      </c>
      <c r="C11" s="27">
        <f>H24+H35+H46+H57</f>
        <v>192.3</v>
      </c>
    </row>
    <row r="12" spans="1:41" ht="15" thickBot="1" x14ac:dyDescent="0.35">
      <c r="B12" s="35" t="s">
        <v>5</v>
      </c>
      <c r="C12" s="36">
        <f>I24+I35+I46+I57</f>
        <v>141.5</v>
      </c>
    </row>
    <row r="15" spans="1:41" ht="30" customHeight="1" x14ac:dyDescent="0.3">
      <c r="A15" s="44" t="s">
        <v>9</v>
      </c>
      <c r="B15" s="44"/>
    </row>
    <row r="16" spans="1:41" x14ac:dyDescent="0.3">
      <c r="C16" s="16" t="s">
        <v>64</v>
      </c>
      <c r="D16" s="16" t="s">
        <v>65</v>
      </c>
      <c r="F16" s="17"/>
      <c r="G16" s="17"/>
      <c r="H16" s="17"/>
      <c r="I16" s="17"/>
      <c r="K16" s="16" t="s">
        <v>66</v>
      </c>
      <c r="L16" s="16" t="s">
        <v>65</v>
      </c>
      <c r="N16" s="21"/>
      <c r="O16" s="21"/>
      <c r="P16" s="21"/>
      <c r="Q16" s="21"/>
      <c r="S16" s="16" t="s">
        <v>69</v>
      </c>
      <c r="T16" s="16" t="s">
        <v>65</v>
      </c>
      <c r="V16" s="23"/>
      <c r="W16" s="23"/>
      <c r="X16" s="23"/>
      <c r="Y16" s="23"/>
      <c r="AA16" s="16" t="s">
        <v>70</v>
      </c>
      <c r="AB16" s="16" t="s">
        <v>72</v>
      </c>
      <c r="AD16" s="23"/>
      <c r="AE16" s="23"/>
      <c r="AF16" s="23"/>
      <c r="AG16" s="23"/>
      <c r="AI16" s="16" t="s">
        <v>71</v>
      </c>
      <c r="AJ16" s="16" t="s">
        <v>72</v>
      </c>
      <c r="AL16" s="23"/>
      <c r="AM16" s="23"/>
      <c r="AN16" s="23"/>
      <c r="AO16" s="23"/>
    </row>
    <row r="17" spans="1:41" x14ac:dyDescent="0.3">
      <c r="F17" s="16" t="s">
        <v>15</v>
      </c>
      <c r="G17" s="16" t="s">
        <v>20</v>
      </c>
      <c r="H17" s="16" t="s">
        <v>16</v>
      </c>
      <c r="I17" s="16" t="s">
        <v>17</v>
      </c>
      <c r="N17" s="16" t="s">
        <v>15</v>
      </c>
      <c r="O17" s="16" t="s">
        <v>20</v>
      </c>
      <c r="P17" s="16" t="s">
        <v>16</v>
      </c>
      <c r="Q17" s="16" t="s">
        <v>17</v>
      </c>
      <c r="V17" s="16" t="s">
        <v>15</v>
      </c>
      <c r="W17" s="16" t="s">
        <v>20</v>
      </c>
      <c r="X17" s="16" t="s">
        <v>16</v>
      </c>
      <c r="Y17" s="16" t="s">
        <v>17</v>
      </c>
      <c r="AD17" s="16" t="s">
        <v>15</v>
      </c>
      <c r="AE17" s="16" t="s">
        <v>20</v>
      </c>
      <c r="AF17" s="16" t="s">
        <v>16</v>
      </c>
      <c r="AG17" s="16" t="s">
        <v>17</v>
      </c>
      <c r="AL17" s="16" t="s">
        <v>15</v>
      </c>
      <c r="AM17" s="16" t="s">
        <v>20</v>
      </c>
      <c r="AN17" s="16" t="s">
        <v>16</v>
      </c>
      <c r="AO17" s="16" t="s">
        <v>17</v>
      </c>
    </row>
    <row r="18" spans="1:41" x14ac:dyDescent="0.3">
      <c r="C18" s="3" t="s">
        <v>33</v>
      </c>
      <c r="D18" s="18">
        <v>200</v>
      </c>
      <c r="E18" s="3" t="str">
        <f>VLOOKUP(C18,'Base de Datos'!$B$2:$H$200,2,FALSE)</f>
        <v>gramos</v>
      </c>
      <c r="F18" s="2">
        <f>IFERROR(VLOOKUP(C18,'Base de Datos'!$B$2:$H$200,4,FALSE)*$D18/VLOOKUP(C18,'Base de Datos'!$B$2:$H$200,3,FALSE), "")</f>
        <v>666</v>
      </c>
      <c r="G18" s="4">
        <f>IFERROR(VLOOKUP(C18,'Base de Datos'!$B$2:$H$200,7,FALSE)*$D18/VLOOKUP(C18,'Base de Datos'!$B$2:$H$200,3,FALSE),"")</f>
        <v>44</v>
      </c>
      <c r="H18" s="4">
        <f>IFERROR(VLOOKUP(C18,'Base de Datos'!$B$2:$H$200,5,FALSE)*$D18/VLOOKUP(C18,'Base de Datos'!$B$2:$H$200,3,FALSE),"")</f>
        <v>2</v>
      </c>
      <c r="I18" s="4">
        <f>IFERROR(VLOOKUP(C18,'Base de Datos'!$B$2:$H$200,6,FALSE)*$D18/VLOOKUP(C18,'Base de Datos'!$B$2:$H$200,3,FALSE),"")</f>
        <v>52</v>
      </c>
      <c r="J18" s="2"/>
      <c r="K18" s="3" t="s">
        <v>29</v>
      </c>
      <c r="L18" s="18">
        <v>300</v>
      </c>
      <c r="M18" s="3" t="str">
        <f>VLOOKUP(K18,'Base de Datos'!$B$2:$H$200,2,FALSE)</f>
        <v>gramos</v>
      </c>
      <c r="N18" s="2">
        <f>IFERROR(VLOOKUP(K18,'Base de Datos'!$B$2:$H$200,4,FALSE)*$L18/VLOOKUP(K18,'Base de Datos'!$B$2:$H$200,3,FALSE), "")</f>
        <v>1191</v>
      </c>
      <c r="O18" s="4">
        <f>IFERROR(VLOOKUP(K18,'Base de Datos'!$B$2:$H$200,7,FALSE)*$L18/VLOOKUP(K18,'Base de Datos'!$B$2:$H$200,3,FALSE),"")</f>
        <v>240</v>
      </c>
      <c r="P18" s="4">
        <f>IFERROR(VLOOKUP(K18,'Base de Datos'!$B$2:$H$200,5,FALSE)*$L18/VLOOKUP(K18,'Base de Datos'!$B$2:$H$200,3,FALSE),"")</f>
        <v>36</v>
      </c>
      <c r="Q18" s="4">
        <f>IFERROR(VLOOKUP(K18,'Base de Datos'!$B$2:$H$200,6,FALSE)*$L18/VLOOKUP(K18,'Base de Datos'!$B$2:$H$200,3,FALSE),"")</f>
        <v>15</v>
      </c>
      <c r="S18" s="3" t="s">
        <v>37</v>
      </c>
      <c r="T18" s="18">
        <v>300</v>
      </c>
      <c r="U18" s="3" t="str">
        <f>VLOOKUP(S18,'Base de Datos'!$B$2:$H$200,2,FALSE)</f>
        <v>gramos</v>
      </c>
      <c r="V18" s="2">
        <f>IFERROR(VLOOKUP(S18,'Base de Datos'!$B$2:$H$200,4,FALSE)*$T18/VLOOKUP(S18,'Base de Datos'!$B$2:$H$200,3,FALSE), "")</f>
        <v>591</v>
      </c>
      <c r="W18" s="4">
        <f>IFERROR(VLOOKUP(S18,'Base de Datos'!$B$2:$H$200,7,FALSE)*$T18/VLOOKUP(S18,'Base de Datos'!$B$2:$H$200,3,FALSE),"")</f>
        <v>57</v>
      </c>
      <c r="X18" s="4">
        <f>IFERROR(VLOOKUP(S18,'Base de Datos'!$B$2:$H$200,5,FALSE)*$T18/VLOOKUP(S18,'Base de Datos'!$B$2:$H$200,3,FALSE),"")</f>
        <v>0</v>
      </c>
      <c r="Y18" s="4">
        <f>IFERROR(VLOOKUP(S18,'Base de Datos'!$B$2:$H$200,6,FALSE)*$T18/VLOOKUP(S18,'Base de Datos'!$B$2:$H$200,3,FALSE),"")</f>
        <v>39</v>
      </c>
      <c r="AA18" s="3" t="s">
        <v>29</v>
      </c>
      <c r="AB18" s="18">
        <v>30</v>
      </c>
      <c r="AC18" s="3" t="str">
        <f>VLOOKUP(AA18,'Base de Datos'!$B$2:$H$200,2,FALSE)</f>
        <v>gramos</v>
      </c>
      <c r="AD18" s="2">
        <f>IFERROR(VLOOKUP(AA18,'Base de Datos'!$B$2:$H$200,4,FALSE)*$AB18/VLOOKUP(AA18,'Base de Datos'!$B$2:$H$200,3,FALSE), "")</f>
        <v>119.1</v>
      </c>
      <c r="AE18" s="4">
        <f>IFERROR(VLOOKUP(AA18,'Base de Datos'!$B$2:$H$200,7,FALSE)*$AB18/VLOOKUP(AA18,'Base de Datos'!$B$2:$H$200,3,FALSE),"")</f>
        <v>24</v>
      </c>
      <c r="AF18" s="4">
        <f>IFERROR(VLOOKUP(AA18,'Base de Datos'!$B$2:$H$200,5,FALSE)*$AB18/VLOOKUP(AA18,'Base de Datos'!$B$2:$H$200,3,FALSE),"")</f>
        <v>3.6</v>
      </c>
      <c r="AG18" s="4">
        <f>IFERROR(VLOOKUP(AA18,'Base de Datos'!$B$2:$H$200,6,FALSE)*$AB18/VLOOKUP(AA18,'Base de Datos'!$B$2:$H$200,3,FALSE),"")</f>
        <v>1.5</v>
      </c>
      <c r="AI18" s="3" t="s">
        <v>29</v>
      </c>
      <c r="AJ18" s="18">
        <v>30</v>
      </c>
      <c r="AK18" s="3" t="str">
        <f>VLOOKUP(AI18,'Base de Datos'!$B$2:$H$200,2,FALSE)</f>
        <v>gramos</v>
      </c>
      <c r="AL18" s="2">
        <f>IFERROR(VLOOKUP(AI18,'Base de Datos'!$B$2:$H$200,4,FALSE)*$AJ18/VLOOKUP(AI18,'Base de Datos'!$B$2:$H$200,3,FALSE), "")</f>
        <v>119.1</v>
      </c>
      <c r="AM18" s="4">
        <f>IFERROR(VLOOKUP(AI18,'Base de Datos'!$B$2:$H$200,7,FALSE)*$AJ18/VLOOKUP(AI18,'Base de Datos'!$B$2:$H$200,3,FALSE),"")</f>
        <v>24</v>
      </c>
      <c r="AN18" s="4">
        <f>IFERROR(VLOOKUP(AI18,'Base de Datos'!$B$2:$H$200,5,FALSE)*$AJ18/VLOOKUP(AI18,'Base de Datos'!$B$2:$H$200,3,FALSE),"")</f>
        <v>3.6</v>
      </c>
      <c r="AO18" s="4">
        <f>IFERROR(VLOOKUP(AI18,'Base de Datos'!$B$2:$H$200,6,FALSE)*$AJ18/VLOOKUP(AI18,'Base de Datos'!$B$2:$H$200,3,FALSE),"")</f>
        <v>1.5</v>
      </c>
    </row>
    <row r="19" spans="1:41" x14ac:dyDescent="0.3">
      <c r="C19" s="3" t="s">
        <v>52</v>
      </c>
      <c r="D19" s="18">
        <v>50</v>
      </c>
      <c r="E19" s="3" t="str">
        <f>VLOOKUP(C19,'Base de Datos'!$B$2:$H$200,2,FALSE)</f>
        <v>gramos</v>
      </c>
      <c r="F19" s="2">
        <f>IFERROR(VLOOKUP(C19,'Base de Datos'!$B$2:$H$200,4,FALSE)*$D19/VLOOKUP(C19,'Base de Datos'!$B$2:$H$200,3,FALSE), "")</f>
        <v>43</v>
      </c>
      <c r="G19" s="4">
        <f>IFERROR(VLOOKUP(C19,'Base de Datos'!$B$2:$H$200,7,FALSE)*$D19/VLOOKUP(C19,'Base de Datos'!$B$2:$H$200,3,FALSE),"")</f>
        <v>1</v>
      </c>
      <c r="H19" s="4">
        <f>IFERROR(VLOOKUP(C19,'Base de Datos'!$B$2:$H$200,5,FALSE)*$D19/VLOOKUP(C19,'Base de Datos'!$B$2:$H$200,3,FALSE),"")</f>
        <v>10</v>
      </c>
      <c r="I19" s="4">
        <f>IFERROR(VLOOKUP(C19,'Base de Datos'!$B$2:$H$200,6,FALSE)*$D19/VLOOKUP(C19,'Base de Datos'!$B$2:$H$200,3,FALSE),"")</f>
        <v>0</v>
      </c>
      <c r="J19" s="2"/>
      <c r="K19" s="3" t="s">
        <v>30</v>
      </c>
      <c r="L19" s="18">
        <v>666</v>
      </c>
      <c r="M19" s="3" t="str">
        <f>VLOOKUP(K19,'Base de Datos'!$B$2:$H$200,2,FALSE)</f>
        <v>gramos</v>
      </c>
      <c r="N19" s="2">
        <f>IFERROR(VLOOKUP(K19,'Base de Datos'!$B$2:$H$200,4,FALSE)*$L19/VLOOKUP(K19,'Base de Datos'!$B$2:$H$200,3,FALSE), "")</f>
        <v>279.72000000000003</v>
      </c>
      <c r="O19" s="4">
        <f>IFERROR(VLOOKUP(K19,'Base de Datos'!$B$2:$H$200,7,FALSE)*$L19/VLOOKUP(K19,'Base de Datos'!$B$2:$H$200,3,FALSE),"")</f>
        <v>19.98</v>
      </c>
      <c r="P19" s="4">
        <f>IFERROR(VLOOKUP(K19,'Base de Datos'!$B$2:$H$200,5,FALSE)*$L19/VLOOKUP(K19,'Base de Datos'!$B$2:$H$200,3,FALSE),"")</f>
        <v>33.299999999999997</v>
      </c>
      <c r="Q19" s="4">
        <f>IFERROR(VLOOKUP(K19,'Base de Datos'!$B$2:$H$200,6,FALSE)*$L19/VLOOKUP(K19,'Base de Datos'!$B$2:$H$200,3,FALSE),"")</f>
        <v>6.66</v>
      </c>
      <c r="S19" s="3" t="s">
        <v>30</v>
      </c>
      <c r="T19" s="18">
        <v>100</v>
      </c>
      <c r="U19" s="3" t="str">
        <f>VLOOKUP(S19,'Base de Datos'!$B$2:$H$200,2,FALSE)</f>
        <v>gramos</v>
      </c>
      <c r="V19" s="2">
        <f>IFERROR(VLOOKUP(S19,'Base de Datos'!$B$2:$H$200,4,FALSE)*$T19/VLOOKUP(S19,'Base de Datos'!$B$2:$H$200,3,FALSE), "")</f>
        <v>42</v>
      </c>
      <c r="W19" s="4">
        <f>IFERROR(VLOOKUP(S19,'Base de Datos'!$B$2:$H$200,7,FALSE)*$T19/VLOOKUP(S19,'Base de Datos'!$B$2:$H$200,3,FALSE),"")</f>
        <v>3</v>
      </c>
      <c r="X19" s="4">
        <f>IFERROR(VLOOKUP(S19,'Base de Datos'!$B$2:$H$200,5,FALSE)*$T19/VLOOKUP(S19,'Base de Datos'!$B$2:$H$200,3,FALSE),"")</f>
        <v>5</v>
      </c>
      <c r="Y19" s="4">
        <f>IFERROR(VLOOKUP(S19,'Base de Datos'!$B$2:$H$200,6,FALSE)*$T19/VLOOKUP(S19,'Base de Datos'!$B$2:$H$200,3,FALSE),"")</f>
        <v>1</v>
      </c>
      <c r="AA19" s="3" t="s">
        <v>31</v>
      </c>
      <c r="AB19" s="18">
        <v>200</v>
      </c>
      <c r="AC19" s="3" t="str">
        <f>VLOOKUP(AA19,'Base de Datos'!$B$2:$H$200,2,FALSE)</f>
        <v>gramos</v>
      </c>
      <c r="AD19" s="2">
        <f>IFERROR(VLOOKUP(AA19,'Base de Datos'!$B$2:$H$200,4,FALSE)*$AB19/VLOOKUP(AA19,'Base de Datos'!$B$2:$H$200,3,FALSE), "")</f>
        <v>506</v>
      </c>
      <c r="AE19" s="4">
        <f>IFERROR(VLOOKUP(AA19,'Base de Datos'!$B$2:$H$200,7,FALSE)*$AB19/VLOOKUP(AA19,'Base de Datos'!$B$2:$H$200,3,FALSE),"")</f>
        <v>18</v>
      </c>
      <c r="AF19" s="4">
        <f>IFERROR(VLOOKUP(AA19,'Base de Datos'!$B$2:$H$200,5,FALSE)*$AB19/VLOOKUP(AA19,'Base de Datos'!$B$2:$H$200,3,FALSE),"")</f>
        <v>104</v>
      </c>
      <c r="AG19" s="4">
        <f>IFERROR(VLOOKUP(AA19,'Base de Datos'!$B$2:$H$200,6,FALSE)*$AB19/VLOOKUP(AA19,'Base de Datos'!$B$2:$H$200,3,FALSE),"")</f>
        <v>6</v>
      </c>
      <c r="AI19" s="3" t="s">
        <v>30</v>
      </c>
      <c r="AJ19" s="18">
        <v>200</v>
      </c>
      <c r="AK19" s="3" t="str">
        <f>VLOOKUP(AI19,'Base de Datos'!$B$2:$H$200,2,FALSE)</f>
        <v>gramos</v>
      </c>
      <c r="AL19" s="2">
        <f>IFERROR(VLOOKUP(AI19,'Base de Datos'!$B$2:$H$200,4,FALSE)*$AJ19/VLOOKUP(AI19,'Base de Datos'!$B$2:$H$200,3,FALSE), "")</f>
        <v>84</v>
      </c>
      <c r="AM19" s="4">
        <f>IFERROR(VLOOKUP(AI19,'Base de Datos'!$B$2:$H$200,7,FALSE)*$AJ19/VLOOKUP(AI19,'Base de Datos'!$B$2:$H$200,3,FALSE),"")</f>
        <v>6</v>
      </c>
      <c r="AN19" s="4">
        <f>IFERROR(VLOOKUP(AI19,'Base de Datos'!$B$2:$H$200,5,FALSE)*$AJ19/VLOOKUP(AI19,'Base de Datos'!$B$2:$H$200,3,FALSE),"")</f>
        <v>10</v>
      </c>
      <c r="AO19" s="4">
        <f>IFERROR(VLOOKUP(AI19,'Base de Datos'!$B$2:$H$200,6,FALSE)*$AJ19/VLOOKUP(AI19,'Base de Datos'!$B$2:$H$200,3,FALSE),"")</f>
        <v>2</v>
      </c>
    </row>
    <row r="20" spans="1:41" x14ac:dyDescent="0.3">
      <c r="C20" s="3" t="s">
        <v>48</v>
      </c>
      <c r="D20" s="18">
        <v>100</v>
      </c>
      <c r="E20" s="3" t="str">
        <f>VLOOKUP(C20,'Base de Datos'!$B$2:$H$200,2,FALSE)</f>
        <v>gramos</v>
      </c>
      <c r="F20" s="2">
        <f>IFERROR(VLOOKUP(C20,'Base de Datos'!$B$2:$H$200,4,FALSE)*$D20/VLOOKUP(C20,'Base de Datos'!$B$2:$H$200,3,FALSE), "")</f>
        <v>77</v>
      </c>
      <c r="G20" s="4">
        <f>IFERROR(VLOOKUP(C20,'Base de Datos'!$B$2:$H$200,7,FALSE)*$D20/VLOOKUP(C20,'Base de Datos'!$B$2:$H$200,3,FALSE),"")</f>
        <v>2</v>
      </c>
      <c r="H20" s="4">
        <f>IFERROR(VLOOKUP(C20,'Base de Datos'!$B$2:$H$200,5,FALSE)*$D20/VLOOKUP(C20,'Base de Datos'!$B$2:$H$200,3,FALSE),"")</f>
        <v>19</v>
      </c>
      <c r="I20" s="4">
        <f>IFERROR(VLOOKUP(C20,'Base de Datos'!$B$2:$H$200,6,FALSE)*$D20/VLOOKUP(C20,'Base de Datos'!$B$2:$H$200,3,FALSE),"")</f>
        <v>0</v>
      </c>
      <c r="J20" s="2"/>
      <c r="K20" s="3" t="s">
        <v>28</v>
      </c>
      <c r="L20" s="18">
        <v>150</v>
      </c>
      <c r="M20" s="3" t="str">
        <f>VLOOKUP(K20,'Base de Datos'!$B$2:$H$200,2,FALSE)</f>
        <v>gramos</v>
      </c>
      <c r="N20" s="2">
        <f>IFERROR(VLOOKUP(K20,'Base de Datos'!$B$2:$H$200,4,FALSE)*$L20/VLOOKUP(K20,'Base de Datos'!$B$2:$H$200,3,FALSE), "")</f>
        <v>124.5</v>
      </c>
      <c r="O20" s="4">
        <f>IFERROR(VLOOKUP(K20,'Base de Datos'!$B$2:$H$200,7,FALSE)*$L20/VLOOKUP(K20,'Base de Datos'!$B$2:$H$200,3,FALSE),"")</f>
        <v>1.5</v>
      </c>
      <c r="P20" s="4">
        <f>IFERROR(VLOOKUP(K20,'Base de Datos'!$B$2:$H$200,5,FALSE)*$L20/VLOOKUP(K20,'Base de Datos'!$B$2:$H$200,3,FALSE),"")</f>
        <v>31.5</v>
      </c>
      <c r="Q20" s="4">
        <f>IFERROR(VLOOKUP(K20,'Base de Datos'!$B$2:$H$200,6,FALSE)*$L20/VLOOKUP(K20,'Base de Datos'!$B$2:$H$200,3,FALSE),"")</f>
        <v>0</v>
      </c>
      <c r="S20" s="3" t="s">
        <v>28</v>
      </c>
      <c r="T20" s="18">
        <v>150</v>
      </c>
      <c r="U20" s="3" t="str">
        <f>VLOOKUP(S20,'Base de Datos'!$B$2:$H$200,2,FALSE)</f>
        <v>gramos</v>
      </c>
      <c r="V20" s="2">
        <f>IFERROR(VLOOKUP(S20,'Base de Datos'!$B$2:$H$200,4,FALSE)*$T20/VLOOKUP(S20,'Base de Datos'!$B$2:$H$200,3,FALSE), "")</f>
        <v>124.5</v>
      </c>
      <c r="W20" s="4">
        <f>IFERROR(VLOOKUP(S20,'Base de Datos'!$B$2:$H$200,7,FALSE)*$T20/VLOOKUP(S20,'Base de Datos'!$B$2:$H$200,3,FALSE),"")</f>
        <v>1.5</v>
      </c>
      <c r="X20" s="4">
        <f>IFERROR(VLOOKUP(S20,'Base de Datos'!$B$2:$H$200,5,FALSE)*$T20/VLOOKUP(S20,'Base de Datos'!$B$2:$H$200,3,FALSE),"")</f>
        <v>31.5</v>
      </c>
      <c r="Y20" s="4">
        <f>IFERROR(VLOOKUP(S20,'Base de Datos'!$B$2:$H$200,6,FALSE)*$T20/VLOOKUP(S20,'Base de Datos'!$B$2:$H$200,3,FALSE),"")</f>
        <v>0</v>
      </c>
      <c r="AA20" s="3" t="s">
        <v>28</v>
      </c>
      <c r="AB20" s="18">
        <v>100</v>
      </c>
      <c r="AC20" s="3" t="str">
        <f>VLOOKUP(AA20,'Base de Datos'!$B$2:$H$200,2,FALSE)</f>
        <v>gramos</v>
      </c>
      <c r="AD20" s="2">
        <f>IFERROR(VLOOKUP(AA20,'Base de Datos'!$B$2:$H$200,4,FALSE)*$AB20/VLOOKUP(AA20,'Base de Datos'!$B$2:$H$200,3,FALSE), "")</f>
        <v>83</v>
      </c>
      <c r="AE20" s="4">
        <f>IFERROR(VLOOKUP(AA20,'Base de Datos'!$B$2:$H$200,7,FALSE)*$AB20/VLOOKUP(AA20,'Base de Datos'!$B$2:$H$200,3,FALSE),"")</f>
        <v>1</v>
      </c>
      <c r="AF20" s="4">
        <f>IFERROR(VLOOKUP(AA20,'Base de Datos'!$B$2:$H$200,5,FALSE)*$AB20/VLOOKUP(AA20,'Base de Datos'!$B$2:$H$200,3,FALSE),"")</f>
        <v>21</v>
      </c>
      <c r="AG20" s="4">
        <f>IFERROR(VLOOKUP(AA20,'Base de Datos'!$B$2:$H$200,6,FALSE)*$AB20/VLOOKUP(AA20,'Base de Datos'!$B$2:$H$200,3,FALSE),"")</f>
        <v>0</v>
      </c>
      <c r="AI20" s="3" t="s">
        <v>28</v>
      </c>
      <c r="AJ20" s="18">
        <v>150</v>
      </c>
      <c r="AK20" s="3" t="str">
        <f>VLOOKUP(AI20,'Base de Datos'!$B$2:$H$200,2,FALSE)</f>
        <v>gramos</v>
      </c>
      <c r="AL20" s="2">
        <f>IFERROR(VLOOKUP(AI20,'Base de Datos'!$B$2:$H$200,4,FALSE)*$AJ20/VLOOKUP(AI20,'Base de Datos'!$B$2:$H$200,3,FALSE), "")</f>
        <v>124.5</v>
      </c>
      <c r="AM20" s="4">
        <f>IFERROR(VLOOKUP(AI20,'Base de Datos'!$B$2:$H$200,7,FALSE)*$AJ20/VLOOKUP(AI20,'Base de Datos'!$B$2:$H$200,3,FALSE),"")</f>
        <v>1.5</v>
      </c>
      <c r="AN20" s="4">
        <f>IFERROR(VLOOKUP(AI20,'Base de Datos'!$B$2:$H$200,5,FALSE)*$AJ20/VLOOKUP(AI20,'Base de Datos'!$B$2:$H$200,3,FALSE),"")</f>
        <v>31.5</v>
      </c>
      <c r="AO20" s="4">
        <f>IFERROR(VLOOKUP(AI20,'Base de Datos'!$B$2:$H$200,6,FALSE)*$AJ20/VLOOKUP(AI20,'Base de Datos'!$B$2:$H$200,3,FALSE),"")</f>
        <v>0</v>
      </c>
    </row>
    <row r="21" spans="1:41" x14ac:dyDescent="0.3">
      <c r="C21" s="3" t="s">
        <v>13</v>
      </c>
      <c r="D21" s="18"/>
      <c r="E21" s="3" t="str">
        <f>VLOOKUP(C21,'Base de Datos'!$B$2:$H$200,2,FALSE)</f>
        <v xml:space="preserve"> </v>
      </c>
      <c r="F21" s="2" t="str">
        <f>IFERROR(VLOOKUP(C21,'Base de Datos'!$B$2:$H$200,4,FALSE)*$D21/VLOOKUP(C21,'Base de Datos'!$B$2:$H$200,3,FALSE), "")</f>
        <v/>
      </c>
      <c r="G21" s="4" t="str">
        <f>IFERROR(VLOOKUP(C21,'Base de Datos'!$B$2:$H$200,7,FALSE)*$D21/VLOOKUP(C21,'Base de Datos'!$B$2:$H$200,3,FALSE),"")</f>
        <v/>
      </c>
      <c r="H21" s="4" t="str">
        <f>IFERROR(VLOOKUP(C21,'Base de Datos'!$B$2:$H$200,5,FALSE)*$D21/VLOOKUP(C21,'Base de Datos'!$B$2:$H$200,3,FALSE),"")</f>
        <v/>
      </c>
      <c r="I21" s="4" t="str">
        <f>IFERROR(VLOOKUP(C21,'Base de Datos'!$B$2:$H$200,6,FALSE)*$D21/VLOOKUP(C21,'Base de Datos'!$B$2:$H$200,3,FALSE),"")</f>
        <v/>
      </c>
      <c r="J21" s="2"/>
      <c r="K21" s="3" t="s">
        <v>13</v>
      </c>
      <c r="L21" s="18"/>
      <c r="M21" s="3" t="str">
        <f>VLOOKUP(K21,'Base de Datos'!$B$2:$H$200,2,FALSE)</f>
        <v xml:space="preserve"> </v>
      </c>
      <c r="N21" s="2" t="str">
        <f>IFERROR(VLOOKUP(K21,'Base de Datos'!$B$2:$H$200,4,FALSE)*$L21/VLOOKUP(K21,'Base de Datos'!$B$2:$H$200,3,FALSE), "")</f>
        <v/>
      </c>
      <c r="O21" s="4" t="str">
        <f>IFERROR(VLOOKUP(K21,'Base de Datos'!$B$2:$H$200,7,FALSE)*$L21/VLOOKUP(K21,'Base de Datos'!$B$2:$H$200,3,FALSE),"")</f>
        <v/>
      </c>
      <c r="P21" s="4" t="str">
        <f>IFERROR(VLOOKUP(K21,'Base de Datos'!$B$2:$H$200,5,FALSE)*$L21/VLOOKUP(K21,'Base de Datos'!$B$2:$H$200,3,FALSE),"")</f>
        <v/>
      </c>
      <c r="Q21" s="4" t="str">
        <f>IFERROR(VLOOKUP(K21,'Base de Datos'!$B$2:$H$200,6,FALSE)*$L21/VLOOKUP(K21,'Base de Datos'!$B$2:$H$200,3,FALSE),"")</f>
        <v/>
      </c>
      <c r="S21" s="3" t="s">
        <v>13</v>
      </c>
      <c r="T21" s="18"/>
      <c r="U21" s="3" t="str">
        <f>VLOOKUP(S21,'Base de Datos'!$B$2:$H$200,2,FALSE)</f>
        <v xml:space="preserve"> </v>
      </c>
      <c r="V21" s="2" t="str">
        <f>IFERROR(VLOOKUP(S21,'Base de Datos'!$B$2:$H$200,4,FALSE)*$T21/VLOOKUP(S21,'Base de Datos'!$B$2:$H$200,3,FALSE), "")</f>
        <v/>
      </c>
      <c r="W21" s="4" t="str">
        <f>IFERROR(VLOOKUP(S21,'Base de Datos'!$B$2:$H$200,7,FALSE)*$T21/VLOOKUP(S21,'Base de Datos'!$B$2:$H$200,3,FALSE),"")</f>
        <v/>
      </c>
      <c r="X21" s="4" t="str">
        <f>IFERROR(VLOOKUP(S21,'Base de Datos'!$B$2:$H$200,5,FALSE)*$T21/VLOOKUP(S21,'Base de Datos'!$B$2:$H$200,3,FALSE),"")</f>
        <v/>
      </c>
      <c r="Y21" s="4" t="str">
        <f>IFERROR(VLOOKUP(S21,'Base de Datos'!$B$2:$H$200,6,FALSE)*$T21/VLOOKUP(S21,'Base de Datos'!$B$2:$H$200,3,FALSE),"")</f>
        <v/>
      </c>
      <c r="AA21" s="3" t="s">
        <v>13</v>
      </c>
      <c r="AB21" s="18"/>
      <c r="AC21" s="3" t="str">
        <f>VLOOKUP(AA21,'Base de Datos'!$B$2:$H$200,2,FALSE)</f>
        <v xml:space="preserve"> </v>
      </c>
      <c r="AD21" s="2" t="str">
        <f>IFERROR(VLOOKUP(AA21,'Base de Datos'!$B$2:$H$200,4,FALSE)*$AB21/VLOOKUP(AA21,'Base de Datos'!$B$2:$H$200,3,FALSE), "")</f>
        <v/>
      </c>
      <c r="AE21" s="4" t="str">
        <f>IFERROR(VLOOKUP(AA21,'Base de Datos'!$B$2:$H$200,7,FALSE)*$AB21/VLOOKUP(AA21,'Base de Datos'!$B$2:$H$200,3,FALSE),"")</f>
        <v/>
      </c>
      <c r="AF21" s="4" t="str">
        <f>IFERROR(VLOOKUP(AA21,'Base de Datos'!$B$2:$H$200,5,FALSE)*$AB21/VLOOKUP(AA21,'Base de Datos'!$B$2:$H$200,3,FALSE),"")</f>
        <v/>
      </c>
      <c r="AG21" s="4" t="str">
        <f>IFERROR(VLOOKUP(AA21,'Base de Datos'!$B$2:$H$200,6,FALSE)*$AB21/VLOOKUP(AA21,'Base de Datos'!$B$2:$H$200,3,FALSE),"")</f>
        <v/>
      </c>
      <c r="AI21" s="3" t="s">
        <v>13</v>
      </c>
      <c r="AJ21" s="18"/>
      <c r="AK21" s="3" t="str">
        <f>VLOOKUP(AI21,'Base de Datos'!$B$2:$H$200,2,FALSE)</f>
        <v xml:space="preserve"> </v>
      </c>
      <c r="AL21" s="2" t="str">
        <f>IFERROR(VLOOKUP(AI21,'Base de Datos'!$B$2:$H$200,4,FALSE)*$AJ21/VLOOKUP(AI21,'Base de Datos'!$B$2:$H$200,3,FALSE), "")</f>
        <v/>
      </c>
      <c r="AM21" s="4" t="str">
        <f>IFERROR(VLOOKUP(AI21,'Base de Datos'!$B$2:$H$200,7,FALSE)*$AJ21/VLOOKUP(AI21,'Base de Datos'!$B$2:$H$200,3,FALSE),"")</f>
        <v/>
      </c>
      <c r="AN21" s="4" t="str">
        <f>IFERROR(VLOOKUP(AI21,'Base de Datos'!$B$2:$H$200,5,FALSE)*$AJ21/VLOOKUP(AI21,'Base de Datos'!$B$2:$H$200,3,FALSE),"")</f>
        <v/>
      </c>
      <c r="AO21" s="4" t="str">
        <f>IFERROR(VLOOKUP(AI21,'Base de Datos'!$B$2:$H$200,6,FALSE)*$AJ21/VLOOKUP(AI21,'Base de Datos'!$B$2:$H$200,3,FALSE),"")</f>
        <v/>
      </c>
    </row>
    <row r="22" spans="1:41" x14ac:dyDescent="0.3">
      <c r="C22" s="3" t="s">
        <v>13</v>
      </c>
      <c r="D22" s="18"/>
      <c r="E22" s="3" t="str">
        <f>VLOOKUP(C22,'Base de Datos'!$B$2:$H$200,2,FALSE)</f>
        <v xml:space="preserve"> </v>
      </c>
      <c r="F22" s="2" t="str">
        <f>IFERROR(VLOOKUP(C22,'Base de Datos'!$B$2:$H$200,4,FALSE)*$D22/VLOOKUP(C22,'Base de Datos'!$B$2:$H$200,3,FALSE), "")</f>
        <v/>
      </c>
      <c r="G22" s="4" t="str">
        <f>IFERROR(VLOOKUP(C22,'Base de Datos'!$B$2:$H$200,7,FALSE)*$D22/VLOOKUP(C22,'Base de Datos'!$B$2:$H$200,3,FALSE),"")</f>
        <v/>
      </c>
      <c r="H22" s="4" t="str">
        <f>IFERROR(VLOOKUP(C22,'Base de Datos'!$B$2:$H$200,5,FALSE)*$D22/VLOOKUP(C22,'Base de Datos'!$B$2:$H$200,3,FALSE),"")</f>
        <v/>
      </c>
      <c r="I22" s="4" t="str">
        <f>IFERROR(VLOOKUP(C22,'Base de Datos'!$B$2:$H$200,6,FALSE)*$D22/VLOOKUP(C22,'Base de Datos'!$B$2:$H$200,3,FALSE),"")</f>
        <v/>
      </c>
      <c r="J22" s="2"/>
      <c r="K22" s="3" t="s">
        <v>13</v>
      </c>
      <c r="L22" s="18"/>
      <c r="M22" s="3" t="str">
        <f>VLOOKUP(K22,'Base de Datos'!$B$2:$H$200,2,FALSE)</f>
        <v xml:space="preserve"> </v>
      </c>
      <c r="N22" s="2" t="str">
        <f>IFERROR(VLOOKUP(K22,'Base de Datos'!$B$2:$H$200,4,FALSE)*$L22/VLOOKUP(K22,'Base de Datos'!$B$2:$H$200,3,FALSE), "")</f>
        <v/>
      </c>
      <c r="O22" s="4" t="str">
        <f>IFERROR(VLOOKUP(K22,'Base de Datos'!$B$2:$H$200,7,FALSE)*$L22/VLOOKUP(K22,'Base de Datos'!$B$2:$H$200,3,FALSE),"")</f>
        <v/>
      </c>
      <c r="P22" s="4" t="str">
        <f>IFERROR(VLOOKUP(K22,'Base de Datos'!$B$2:$H$200,5,FALSE)*$L22/VLOOKUP(K22,'Base de Datos'!$B$2:$H$200,3,FALSE),"")</f>
        <v/>
      </c>
      <c r="Q22" s="4" t="str">
        <f>IFERROR(VLOOKUP(K22,'Base de Datos'!$B$2:$H$200,6,FALSE)*$L22/VLOOKUP(K22,'Base de Datos'!$B$2:$H$200,3,FALSE),"")</f>
        <v/>
      </c>
      <c r="S22" s="3" t="s">
        <v>13</v>
      </c>
      <c r="T22" s="18"/>
      <c r="U22" s="3" t="str">
        <f>VLOOKUP(S22,'Base de Datos'!$B$2:$H$200,2,FALSE)</f>
        <v xml:space="preserve"> </v>
      </c>
      <c r="V22" s="2" t="str">
        <f>IFERROR(VLOOKUP(S22,'Base de Datos'!$B$2:$H$200,4,FALSE)*$T22/VLOOKUP(S22,'Base de Datos'!$B$2:$H$200,3,FALSE), "")</f>
        <v/>
      </c>
      <c r="W22" s="4" t="str">
        <f>IFERROR(VLOOKUP(S22,'Base de Datos'!$B$2:$H$200,7,FALSE)*$T22/VLOOKUP(S22,'Base de Datos'!$B$2:$H$200,3,FALSE),"")</f>
        <v/>
      </c>
      <c r="X22" s="4" t="str">
        <f>IFERROR(VLOOKUP(S22,'Base de Datos'!$B$2:$H$200,5,FALSE)*$T22/VLOOKUP(S22,'Base de Datos'!$B$2:$H$200,3,FALSE),"")</f>
        <v/>
      </c>
      <c r="Y22" s="4" t="str">
        <f>IFERROR(VLOOKUP(S22,'Base de Datos'!$B$2:$H$200,6,FALSE)*$T22/VLOOKUP(S22,'Base de Datos'!$B$2:$H$200,3,FALSE),"")</f>
        <v/>
      </c>
      <c r="AA22" s="3" t="s">
        <v>13</v>
      </c>
      <c r="AB22" s="18"/>
      <c r="AC22" s="3" t="str">
        <f>VLOOKUP(AA22,'Base de Datos'!$B$2:$H$200,2,FALSE)</f>
        <v xml:space="preserve"> </v>
      </c>
      <c r="AD22" s="2" t="str">
        <f>IFERROR(VLOOKUP(AA22,'Base de Datos'!$B$2:$H$200,4,FALSE)*$AB22/VLOOKUP(AA22,'Base de Datos'!$B$2:$H$200,3,FALSE), "")</f>
        <v/>
      </c>
      <c r="AE22" s="4" t="str">
        <f>IFERROR(VLOOKUP(AA22,'Base de Datos'!$B$2:$H$200,7,FALSE)*$AB22/VLOOKUP(AA22,'Base de Datos'!$B$2:$H$200,3,FALSE),"")</f>
        <v/>
      </c>
      <c r="AF22" s="4" t="str">
        <f>IFERROR(VLOOKUP(AA22,'Base de Datos'!$B$2:$H$200,5,FALSE)*$AB22/VLOOKUP(AA22,'Base de Datos'!$B$2:$H$200,3,FALSE),"")</f>
        <v/>
      </c>
      <c r="AG22" s="4" t="str">
        <f>IFERROR(VLOOKUP(AA22,'Base de Datos'!$B$2:$H$200,6,FALSE)*$AB22/VLOOKUP(AA22,'Base de Datos'!$B$2:$H$200,3,FALSE),"")</f>
        <v/>
      </c>
      <c r="AI22" s="3" t="s">
        <v>13</v>
      </c>
      <c r="AJ22" s="18"/>
      <c r="AK22" s="3" t="str">
        <f>VLOOKUP(AI22,'Base de Datos'!$B$2:$H$200,2,FALSE)</f>
        <v xml:space="preserve"> </v>
      </c>
      <c r="AL22" s="2" t="str">
        <f>IFERROR(VLOOKUP(AI22,'Base de Datos'!$B$2:$H$200,4,FALSE)*$AJ22/VLOOKUP(AI22,'Base de Datos'!$B$2:$H$200,3,FALSE), "")</f>
        <v/>
      </c>
      <c r="AM22" s="4" t="str">
        <f>IFERROR(VLOOKUP(AI22,'Base de Datos'!$B$2:$H$200,7,FALSE)*$AJ22/VLOOKUP(AI22,'Base de Datos'!$B$2:$H$200,3,FALSE),"")</f>
        <v/>
      </c>
      <c r="AN22" s="4" t="str">
        <f>IFERROR(VLOOKUP(AI22,'Base de Datos'!$B$2:$H$200,5,FALSE)*$AJ22/VLOOKUP(AI22,'Base de Datos'!$B$2:$H$200,3,FALSE),"")</f>
        <v/>
      </c>
      <c r="AO22" s="4" t="str">
        <f>IFERROR(VLOOKUP(AI22,'Base de Datos'!$B$2:$H$200,6,FALSE)*$AJ22/VLOOKUP(AI22,'Base de Datos'!$B$2:$H$200,3,FALSE),"")</f>
        <v/>
      </c>
    </row>
    <row r="23" spans="1:41" x14ac:dyDescent="0.3">
      <c r="G23" s="5"/>
      <c r="H23" s="5"/>
      <c r="I23" s="5"/>
      <c r="O23" s="5"/>
      <c r="P23" s="5"/>
      <c r="Q23" s="5"/>
      <c r="W23" s="5"/>
      <c r="X23" s="5"/>
      <c r="Y23" s="5"/>
      <c r="AE23" s="5"/>
      <c r="AF23" s="5"/>
      <c r="AG23" s="5"/>
      <c r="AM23" s="5"/>
      <c r="AN23" s="5"/>
      <c r="AO23" s="5"/>
    </row>
    <row r="24" spans="1:41" x14ac:dyDescent="0.3">
      <c r="C24" s="44" t="s">
        <v>19</v>
      </c>
      <c r="D24" s="44"/>
      <c r="E24" s="44"/>
      <c r="F24" s="1">
        <f>SUM(F18:F22)</f>
        <v>786</v>
      </c>
      <c r="G24" s="6">
        <f>SUM(G18:G22)</f>
        <v>47</v>
      </c>
      <c r="H24" s="6">
        <f>SUM(H18:H22)</f>
        <v>31</v>
      </c>
      <c r="I24" s="6">
        <f>SUM(I18:I22)</f>
        <v>52</v>
      </c>
      <c r="K24" s="44" t="s">
        <v>19</v>
      </c>
      <c r="L24" s="44"/>
      <c r="M24" s="44"/>
      <c r="N24" s="1">
        <f>SUM(N18:N22)</f>
        <v>1595.22</v>
      </c>
      <c r="O24" s="6">
        <f>SUM(O18:O22)</f>
        <v>261.48</v>
      </c>
      <c r="P24" s="6">
        <f>SUM(P18:P22)</f>
        <v>100.8</v>
      </c>
      <c r="Q24" s="6">
        <f>SUM(Q18:Q22)</f>
        <v>21.66</v>
      </c>
      <c r="S24" s="44" t="s">
        <v>19</v>
      </c>
      <c r="T24" s="44"/>
      <c r="U24" s="44"/>
      <c r="V24" s="1">
        <f>SUM(V18:V22)</f>
        <v>757.5</v>
      </c>
      <c r="W24" s="6">
        <f>SUM(W18:W22)</f>
        <v>61.5</v>
      </c>
      <c r="X24" s="6">
        <f>SUM(X18:X22)</f>
        <v>36.5</v>
      </c>
      <c r="Y24" s="6">
        <f>SUM(Y18:Y22)</f>
        <v>40</v>
      </c>
      <c r="AA24" s="44" t="s">
        <v>19</v>
      </c>
      <c r="AB24" s="44"/>
      <c r="AC24" s="44"/>
      <c r="AD24" s="1">
        <f>SUM(AD18:AD22)</f>
        <v>708.1</v>
      </c>
      <c r="AE24" s="6">
        <f>SUM(AE18:AE22)</f>
        <v>43</v>
      </c>
      <c r="AF24" s="6">
        <f>SUM(AF18:AF22)</f>
        <v>128.6</v>
      </c>
      <c r="AG24" s="6">
        <f>SUM(AG18:AG22)</f>
        <v>7.5</v>
      </c>
      <c r="AI24" s="44" t="s">
        <v>19</v>
      </c>
      <c r="AJ24" s="44"/>
      <c r="AK24" s="44"/>
      <c r="AL24" s="1">
        <f>SUM(AL18:AL22)</f>
        <v>327.60000000000002</v>
      </c>
      <c r="AM24" s="6">
        <f>SUM(AM18:AM22)</f>
        <v>31.5</v>
      </c>
      <c r="AN24" s="6">
        <f>SUM(AN18:AN22)</f>
        <v>45.1</v>
      </c>
      <c r="AO24" s="6">
        <f>SUM(AO18:AO22)</f>
        <v>3.5</v>
      </c>
    </row>
    <row r="26" spans="1:41" ht="30" customHeight="1" x14ac:dyDescent="0.3">
      <c r="A26" s="42" t="s">
        <v>58</v>
      </c>
      <c r="B26" s="42"/>
    </row>
    <row r="27" spans="1:41" ht="15" customHeight="1" x14ac:dyDescent="0.3">
      <c r="C27" s="15" t="s">
        <v>64</v>
      </c>
      <c r="D27" s="15" t="s">
        <v>65</v>
      </c>
      <c r="K27" s="15" t="s">
        <v>66</v>
      </c>
      <c r="L27" s="15" t="s">
        <v>65</v>
      </c>
      <c r="S27" s="15" t="s">
        <v>69</v>
      </c>
      <c r="T27" s="15" t="s">
        <v>65</v>
      </c>
      <c r="AA27" s="15" t="s">
        <v>70</v>
      </c>
      <c r="AB27" s="15" t="s">
        <v>65</v>
      </c>
      <c r="AI27" s="15" t="s">
        <v>71</v>
      </c>
      <c r="AJ27" s="15" t="s">
        <v>65</v>
      </c>
    </row>
    <row r="28" spans="1:41" x14ac:dyDescent="0.3">
      <c r="F28" s="15" t="s">
        <v>15</v>
      </c>
      <c r="G28" s="15" t="s">
        <v>20</v>
      </c>
      <c r="H28" s="15" t="s">
        <v>16</v>
      </c>
      <c r="I28" s="15" t="s">
        <v>17</v>
      </c>
      <c r="N28" s="15" t="s">
        <v>15</v>
      </c>
      <c r="O28" s="15" t="s">
        <v>20</v>
      </c>
      <c r="P28" s="15" t="s">
        <v>16</v>
      </c>
      <c r="Q28" s="15" t="s">
        <v>17</v>
      </c>
      <c r="V28" s="15" t="s">
        <v>15</v>
      </c>
      <c r="W28" s="15" t="s">
        <v>20</v>
      </c>
      <c r="X28" s="15" t="s">
        <v>16</v>
      </c>
      <c r="Y28" s="15" t="s">
        <v>17</v>
      </c>
      <c r="AD28" s="15" t="s">
        <v>15</v>
      </c>
      <c r="AE28" s="15" t="s">
        <v>20</v>
      </c>
      <c r="AF28" s="15" t="s">
        <v>16</v>
      </c>
      <c r="AG28" s="15" t="s">
        <v>17</v>
      </c>
      <c r="AL28" s="15" t="s">
        <v>15</v>
      </c>
      <c r="AM28" s="15" t="s">
        <v>20</v>
      </c>
      <c r="AN28" s="15" t="s">
        <v>16</v>
      </c>
      <c r="AO28" s="15" t="s">
        <v>17</v>
      </c>
    </row>
    <row r="29" spans="1:41" x14ac:dyDescent="0.3">
      <c r="C29" s="3" t="s">
        <v>53</v>
      </c>
      <c r="D29" s="2">
        <v>300</v>
      </c>
      <c r="E29" s="3" t="str">
        <f>VLOOKUP(C29,'Base de Datos'!$B$2:$H$200,2,FALSE)</f>
        <v>gramos</v>
      </c>
      <c r="F29" s="2">
        <f>IFERROR(VLOOKUP(C29,'Base de Datos'!$B$2:$H$200,4,FALSE)*$D29/VLOOKUP(C29,'Base de Datos'!$B$2:$H$200,3,FALSE), "")</f>
        <v>609</v>
      </c>
      <c r="G29" s="4">
        <f>IFERROR(VLOOKUP(C29,'Base de Datos'!$B$2:$H$200,7,FALSE)*$D29/VLOOKUP(C29,'Base de Datos'!$B$2:$H$200,3,FALSE),"")</f>
        <v>57</v>
      </c>
      <c r="H29" s="4">
        <f>IFERROR(VLOOKUP(C29,'Base de Datos'!$B$2:$H$200,5,FALSE)*$D29/VLOOKUP(C29,'Base de Datos'!$B$2:$H$200,3,FALSE),"")</f>
        <v>3</v>
      </c>
      <c r="I29" s="4">
        <f>IFERROR(VLOOKUP(C29,'Base de Datos'!$B$2:$H$200,6,FALSE)*$D29/VLOOKUP(C29,'Base de Datos'!$B$2:$H$200,3,FALSE),"")</f>
        <v>42</v>
      </c>
      <c r="K29" s="3" t="s">
        <v>53</v>
      </c>
      <c r="L29" s="2">
        <v>300</v>
      </c>
      <c r="M29" s="3" t="str">
        <f>VLOOKUP(K29,'Base de Datos'!$B$2:$H$200,2,FALSE)</f>
        <v>gramos</v>
      </c>
      <c r="N29" s="2">
        <f>IFERROR(VLOOKUP(K29,'Base de Datos'!$B$2:$H$200,4,FALSE)*$L29/VLOOKUP(K29,'Base de Datos'!$B$2:$H$200,3,FALSE), "")</f>
        <v>609</v>
      </c>
      <c r="O29" s="4">
        <f>IFERROR(VLOOKUP(K29,'Base de Datos'!$B$2:$H$200,7,FALSE)*$L29/VLOOKUP(K29,'Base de Datos'!$B$2:$H$200,3,FALSE),"")</f>
        <v>57</v>
      </c>
      <c r="P29" s="4">
        <f>IFERROR(VLOOKUP(K29,'Base de Datos'!$B$2:$H$200,5,FALSE)*$L29/VLOOKUP(K29,'Base de Datos'!$B$2:$H$200,3,FALSE),"")</f>
        <v>3</v>
      </c>
      <c r="Q29" s="4">
        <f>IFERROR(VLOOKUP(K29,'Base de Datos'!$B$2:$H$200,6,FALSE)*$L29/VLOOKUP(K29,'Base de Datos'!$B$2:$H$200,3,FALSE),"")</f>
        <v>42</v>
      </c>
      <c r="S29" s="3" t="s">
        <v>53</v>
      </c>
      <c r="T29" s="2">
        <v>300</v>
      </c>
      <c r="U29" s="3" t="str">
        <f>VLOOKUP(S29,'Base de Datos'!$B$2:$H$200,2,FALSE)</f>
        <v>gramos</v>
      </c>
      <c r="V29" s="2">
        <f>IFERROR(VLOOKUP(S29,'Base de Datos'!$B$2:$H$200,4,FALSE)*$T29/VLOOKUP(S29,'Base de Datos'!$B$2:$H$200,3,FALSE), "")</f>
        <v>609</v>
      </c>
      <c r="W29" s="4">
        <f>IFERROR(VLOOKUP(S29,'Base de Datos'!$B$2:$H$200,7,FALSE)*$T29/VLOOKUP(S29,'Base de Datos'!$B$2:$H$200,3,FALSE),"")</f>
        <v>57</v>
      </c>
      <c r="X29" s="4">
        <f>IFERROR(VLOOKUP(S29,'Base de Datos'!$B$2:$H$200,5,FALSE)*$T29/VLOOKUP(S29,'Base de Datos'!$B$2:$H$200,3,FALSE),"")</f>
        <v>3</v>
      </c>
      <c r="Y29" s="4">
        <f>IFERROR(VLOOKUP(S29,'Base de Datos'!$B$2:$H$200,6,FALSE)*$T29/VLOOKUP(S29,'Base de Datos'!$B$2:$H$200,3,FALSE),"")</f>
        <v>42</v>
      </c>
      <c r="AA29" s="3" t="s">
        <v>53</v>
      </c>
      <c r="AB29" s="2">
        <v>300</v>
      </c>
      <c r="AC29" s="3" t="str">
        <f>VLOOKUP(AA29,'Base de Datos'!$B$2:$H$200,2,FALSE)</f>
        <v>gramos</v>
      </c>
      <c r="AD29" s="2">
        <f>IFERROR(VLOOKUP(AA29,'Base de Datos'!$B$2:$H$200,4,FALSE)*$AB29/VLOOKUP(AA29,'Base de Datos'!$B$2:$H$200,3,FALSE), "")</f>
        <v>609</v>
      </c>
      <c r="AE29" s="4">
        <f>IFERROR(VLOOKUP(AA29,'Base de Datos'!$B$2:$H$200,7,FALSE)*$AB29/VLOOKUP(AA29,'Base de Datos'!$B$2:$H$200,3,FALSE),"")</f>
        <v>57</v>
      </c>
      <c r="AF29" s="4">
        <f>IFERROR(VLOOKUP(AA29,'Base de Datos'!$B$2:$H$200,5,FALSE)*$AB29/VLOOKUP(AA29,'Base de Datos'!$B$2:$H$200,3,FALSE),"")</f>
        <v>3</v>
      </c>
      <c r="AG29" s="4">
        <f>IFERROR(VLOOKUP(AA29,'Base de Datos'!$B$2:$H$200,6,FALSE)*$AB29/VLOOKUP(AA29,'Base de Datos'!$B$2:$H$200,3,FALSE),"")</f>
        <v>42</v>
      </c>
      <c r="AI29" s="3" t="s">
        <v>53</v>
      </c>
      <c r="AJ29" s="2">
        <v>300</v>
      </c>
      <c r="AK29" s="3" t="str">
        <f>VLOOKUP(AI29,'Base de Datos'!$B$2:$H$200,2,FALSE)</f>
        <v>gramos</v>
      </c>
      <c r="AL29" s="2">
        <f>IFERROR(VLOOKUP(AI29,'Base de Datos'!$B$2:$H$200,4,FALSE)*$AJ29/VLOOKUP(AI29,'Base de Datos'!$B$2:$H$200,3,FALSE), "")</f>
        <v>609</v>
      </c>
      <c r="AM29" s="4">
        <f>IFERROR(VLOOKUP(AI29,'Base de Datos'!$B$2:$H$200,7,FALSE)*$AJ29/VLOOKUP(AI29,'Base de Datos'!$B$2:$H$200,3,FALSE),"")</f>
        <v>57</v>
      </c>
      <c r="AN29" s="4">
        <f>IFERROR(VLOOKUP(AI29,'Base de Datos'!$B$2:$H$200,5,FALSE)*$AJ29/VLOOKUP(AI29,'Base de Datos'!$B$2:$H$200,3,FALSE),"")</f>
        <v>3</v>
      </c>
      <c r="AO29" s="4">
        <f>IFERROR(VLOOKUP(AI29,'Base de Datos'!$B$2:$H$200,6,FALSE)*$AJ29/VLOOKUP(AI29,'Base de Datos'!$B$2:$H$200,3,FALSE),"")</f>
        <v>42</v>
      </c>
    </row>
    <row r="30" spans="1:41" x14ac:dyDescent="0.3">
      <c r="C30" s="3" t="s">
        <v>50</v>
      </c>
      <c r="D30" s="2">
        <v>200</v>
      </c>
      <c r="E30" s="3" t="str">
        <f>VLOOKUP(C30,'Base de Datos'!$B$2:$H$200,2,FALSE)</f>
        <v>gramos</v>
      </c>
      <c r="F30" s="2">
        <f>IFERROR(VLOOKUP(C30,'Base de Datos'!$B$2:$H$200,4,FALSE)*$D30/VLOOKUP(C30,'Base de Datos'!$B$2:$H$200,3,FALSE), "")</f>
        <v>66</v>
      </c>
      <c r="G30" s="4">
        <f>IFERROR(VLOOKUP(C30,'Base de Datos'!$B$2:$H$200,7,FALSE)*$D30/VLOOKUP(C30,'Base de Datos'!$B$2:$H$200,3,FALSE),"")</f>
        <v>4</v>
      </c>
      <c r="H30" s="4">
        <f>IFERROR(VLOOKUP(C30,'Base de Datos'!$B$2:$H$200,5,FALSE)*$D30/VLOOKUP(C30,'Base de Datos'!$B$2:$H$200,3,FALSE),"")</f>
        <v>14</v>
      </c>
      <c r="I30" s="4">
        <f>IFERROR(VLOOKUP(C30,'Base de Datos'!$B$2:$H$200,6,FALSE)*$D30/VLOOKUP(C30,'Base de Datos'!$B$2:$H$200,3,FALSE),"")</f>
        <v>0</v>
      </c>
      <c r="K30" s="3" t="s">
        <v>48</v>
      </c>
      <c r="L30" s="2">
        <v>200</v>
      </c>
      <c r="M30" s="3" t="str">
        <f>VLOOKUP(K30,'Base de Datos'!$B$2:$H$200,2,FALSE)</f>
        <v>gramos</v>
      </c>
      <c r="N30" s="2">
        <f>IFERROR(VLOOKUP(K30,'Base de Datos'!$B$2:$H$200,4,FALSE)*$L30/VLOOKUP(K30,'Base de Datos'!$B$2:$H$200,3,FALSE), "")</f>
        <v>154</v>
      </c>
      <c r="O30" s="4">
        <f>IFERROR(VLOOKUP(K30,'Base de Datos'!$B$2:$H$200,7,FALSE)*$L30/VLOOKUP(K30,'Base de Datos'!$B$2:$H$200,3,FALSE),"")</f>
        <v>4</v>
      </c>
      <c r="P30" s="4">
        <f>IFERROR(VLOOKUP(K30,'Base de Datos'!$B$2:$H$200,5,FALSE)*$L30/VLOOKUP(K30,'Base de Datos'!$B$2:$H$200,3,FALSE),"")</f>
        <v>38</v>
      </c>
      <c r="Q30" s="4">
        <f>IFERROR(VLOOKUP(K30,'Base de Datos'!$B$2:$H$200,6,FALSE)*$L30/VLOOKUP(K30,'Base de Datos'!$B$2:$H$200,3,FALSE),"")</f>
        <v>0</v>
      </c>
      <c r="S30" s="3" t="s">
        <v>48</v>
      </c>
      <c r="T30" s="2">
        <v>200</v>
      </c>
      <c r="U30" s="3" t="str">
        <f>VLOOKUP(S30,'Base de Datos'!$B$2:$H$200,2,FALSE)</f>
        <v>gramos</v>
      </c>
      <c r="V30" s="2">
        <f>IFERROR(VLOOKUP(S30,'Base de Datos'!$B$2:$H$200,4,FALSE)*$T30/VLOOKUP(S30,'Base de Datos'!$B$2:$H$200,3,FALSE), "")</f>
        <v>154</v>
      </c>
      <c r="W30" s="4">
        <f>IFERROR(VLOOKUP(S30,'Base de Datos'!$B$2:$H$200,7,FALSE)*$T30/VLOOKUP(S30,'Base de Datos'!$B$2:$H$200,3,FALSE),"")</f>
        <v>4</v>
      </c>
      <c r="X30" s="4">
        <f>IFERROR(VLOOKUP(S30,'Base de Datos'!$B$2:$H$200,5,FALSE)*$T30/VLOOKUP(S30,'Base de Datos'!$B$2:$H$200,3,FALSE),"")</f>
        <v>38</v>
      </c>
      <c r="Y30" s="4">
        <f>IFERROR(VLOOKUP(S30,'Base de Datos'!$B$2:$H$200,6,FALSE)*$T30/VLOOKUP(S30,'Base de Datos'!$B$2:$H$200,3,FALSE),"")</f>
        <v>0</v>
      </c>
      <c r="AA30" s="3" t="s">
        <v>48</v>
      </c>
      <c r="AB30" s="2">
        <v>200</v>
      </c>
      <c r="AC30" s="3" t="str">
        <f>VLOOKUP(AA30,'Base de Datos'!$B$2:$H$200,2,FALSE)</f>
        <v>gramos</v>
      </c>
      <c r="AD30" s="2">
        <f>IFERROR(VLOOKUP(AA30,'Base de Datos'!$B$2:$H$200,4,FALSE)*$AB30/VLOOKUP(AA30,'Base de Datos'!$B$2:$H$200,3,FALSE), "")</f>
        <v>154</v>
      </c>
      <c r="AE30" s="4">
        <f>IFERROR(VLOOKUP(AA30,'Base de Datos'!$B$2:$H$200,7,FALSE)*$AB30/VLOOKUP(AA30,'Base de Datos'!$B$2:$H$200,3,FALSE),"")</f>
        <v>4</v>
      </c>
      <c r="AF30" s="4">
        <f>IFERROR(VLOOKUP(AA30,'Base de Datos'!$B$2:$H$200,5,FALSE)*$AB30/VLOOKUP(AA30,'Base de Datos'!$B$2:$H$200,3,FALSE),"")</f>
        <v>38</v>
      </c>
      <c r="AG30" s="4">
        <f>IFERROR(VLOOKUP(AA30,'Base de Datos'!$B$2:$H$200,6,FALSE)*$AB30/VLOOKUP(AA30,'Base de Datos'!$B$2:$H$200,3,FALSE),"")</f>
        <v>0</v>
      </c>
      <c r="AI30" s="3" t="s">
        <v>48</v>
      </c>
      <c r="AJ30" s="2">
        <v>200</v>
      </c>
      <c r="AK30" s="3" t="str">
        <f>VLOOKUP(AI30,'Base de Datos'!$B$2:$H$200,2,FALSE)</f>
        <v>gramos</v>
      </c>
      <c r="AL30" s="2">
        <f>IFERROR(VLOOKUP(AI30,'Base de Datos'!$B$2:$H$200,4,FALSE)*$AJ30/VLOOKUP(AI30,'Base de Datos'!$B$2:$H$200,3,FALSE), "")</f>
        <v>154</v>
      </c>
      <c r="AM30" s="4">
        <f>IFERROR(VLOOKUP(AI30,'Base de Datos'!$B$2:$H$200,7,FALSE)*$AJ30/VLOOKUP(AI30,'Base de Datos'!$B$2:$H$200,3,FALSE),"")</f>
        <v>4</v>
      </c>
      <c r="AN30" s="4">
        <f>IFERROR(VLOOKUP(AI30,'Base de Datos'!$B$2:$H$200,5,FALSE)*$AJ30/VLOOKUP(AI30,'Base de Datos'!$B$2:$H$200,3,FALSE),"")</f>
        <v>38</v>
      </c>
      <c r="AO30" s="4">
        <f>IFERROR(VLOOKUP(AI30,'Base de Datos'!$B$2:$H$200,6,FALSE)*$AJ30/VLOOKUP(AI30,'Base de Datos'!$B$2:$H$200,3,FALSE),"")</f>
        <v>0</v>
      </c>
    </row>
    <row r="31" spans="1:41" x14ac:dyDescent="0.3">
      <c r="C31" s="3" t="s">
        <v>37</v>
      </c>
      <c r="D31" s="2">
        <v>100</v>
      </c>
      <c r="E31" s="3" t="str">
        <f>VLOOKUP(C31,'Base de Datos'!$B$2:$H$200,2,FALSE)</f>
        <v>gramos</v>
      </c>
      <c r="F31" s="2">
        <f>IFERROR(VLOOKUP(C31,'Base de Datos'!$B$2:$H$200,4,FALSE)*$D31/VLOOKUP(C31,'Base de Datos'!$B$2:$H$200,3,FALSE), "")</f>
        <v>197</v>
      </c>
      <c r="G31" s="4">
        <f>IFERROR(VLOOKUP(C31,'Base de Datos'!$B$2:$H$200,7,FALSE)*$D31/VLOOKUP(C31,'Base de Datos'!$B$2:$H$200,3,FALSE),"")</f>
        <v>19</v>
      </c>
      <c r="H31" s="4">
        <f>IFERROR(VLOOKUP(C31,'Base de Datos'!$B$2:$H$200,5,FALSE)*$D31/VLOOKUP(C31,'Base de Datos'!$B$2:$H$200,3,FALSE),"")</f>
        <v>0</v>
      </c>
      <c r="I31" s="4">
        <f>IFERROR(VLOOKUP(C31,'Base de Datos'!$B$2:$H$200,6,FALSE)*$D31/VLOOKUP(C31,'Base de Datos'!$B$2:$H$200,3,FALSE),"")</f>
        <v>13</v>
      </c>
      <c r="K31" s="3" t="s">
        <v>41</v>
      </c>
      <c r="L31" s="2">
        <v>100</v>
      </c>
      <c r="M31" s="3" t="str">
        <f>VLOOKUP(K31,'Base de Datos'!$B$2:$H$200,2,FALSE)</f>
        <v>gramos</v>
      </c>
      <c r="N31" s="2">
        <f>IFERROR(VLOOKUP(K31,'Base de Datos'!$B$2:$H$200,4,FALSE)*$L31/VLOOKUP(K31,'Base de Datos'!$B$2:$H$200,3,FALSE), "")</f>
        <v>41</v>
      </c>
      <c r="O31" s="4">
        <f>IFERROR(VLOOKUP(K31,'Base de Datos'!$B$2:$H$200,7,FALSE)*$L31/VLOOKUP(K31,'Base de Datos'!$B$2:$H$200,3,FALSE),"")</f>
        <v>1</v>
      </c>
      <c r="P31" s="4">
        <f>IFERROR(VLOOKUP(K31,'Base de Datos'!$B$2:$H$200,5,FALSE)*$L31/VLOOKUP(K31,'Base de Datos'!$B$2:$H$200,3,FALSE),"")</f>
        <v>10</v>
      </c>
      <c r="Q31" s="4">
        <f>IFERROR(VLOOKUP(K31,'Base de Datos'!$B$2:$H$200,6,FALSE)*$L31/VLOOKUP(K31,'Base de Datos'!$B$2:$H$200,3,FALSE),"")</f>
        <v>0</v>
      </c>
      <c r="S31" s="3" t="s">
        <v>41</v>
      </c>
      <c r="T31" s="2">
        <v>100</v>
      </c>
      <c r="U31" s="3" t="str">
        <f>VLOOKUP(S31,'Base de Datos'!$B$2:$H$200,2,FALSE)</f>
        <v>gramos</v>
      </c>
      <c r="V31" s="2">
        <f>IFERROR(VLOOKUP(S31,'Base de Datos'!$B$2:$H$200,4,FALSE)*$T31/VLOOKUP(S31,'Base de Datos'!$B$2:$H$200,3,FALSE), "")</f>
        <v>41</v>
      </c>
      <c r="W31" s="4">
        <f>IFERROR(VLOOKUP(S31,'Base de Datos'!$B$2:$H$200,7,FALSE)*$T31/VLOOKUP(S31,'Base de Datos'!$B$2:$H$200,3,FALSE),"")</f>
        <v>1</v>
      </c>
      <c r="X31" s="4">
        <f>IFERROR(VLOOKUP(S31,'Base de Datos'!$B$2:$H$200,5,FALSE)*$T31/VLOOKUP(S31,'Base de Datos'!$B$2:$H$200,3,FALSE),"")</f>
        <v>10</v>
      </c>
      <c r="Y31" s="4">
        <f>IFERROR(VLOOKUP(S31,'Base de Datos'!$B$2:$H$200,6,FALSE)*$T31/VLOOKUP(S31,'Base de Datos'!$B$2:$H$200,3,FALSE),"")</f>
        <v>0</v>
      </c>
      <c r="AA31" s="3" t="s">
        <v>41</v>
      </c>
      <c r="AB31" s="2">
        <v>100</v>
      </c>
      <c r="AC31" s="3" t="str">
        <f>VLOOKUP(AA31,'Base de Datos'!$B$2:$H$200,2,FALSE)</f>
        <v>gramos</v>
      </c>
      <c r="AD31" s="2">
        <f>IFERROR(VLOOKUP(AA31,'Base de Datos'!$B$2:$H$200,4,FALSE)*$AB31/VLOOKUP(AA31,'Base de Datos'!$B$2:$H$200,3,FALSE), "")</f>
        <v>41</v>
      </c>
      <c r="AE31" s="4">
        <f>IFERROR(VLOOKUP(AA31,'Base de Datos'!$B$2:$H$200,7,FALSE)*$AB31/VLOOKUP(AA31,'Base de Datos'!$B$2:$H$200,3,FALSE),"")</f>
        <v>1</v>
      </c>
      <c r="AF31" s="4">
        <f>IFERROR(VLOOKUP(AA31,'Base de Datos'!$B$2:$H$200,5,FALSE)*$AB31/VLOOKUP(AA31,'Base de Datos'!$B$2:$H$200,3,FALSE),"")</f>
        <v>10</v>
      </c>
      <c r="AG31" s="4">
        <f>IFERROR(VLOOKUP(AA31,'Base de Datos'!$B$2:$H$200,6,FALSE)*$AB31/VLOOKUP(AA31,'Base de Datos'!$B$2:$H$200,3,FALSE),"")</f>
        <v>0</v>
      </c>
      <c r="AI31" s="3" t="s">
        <v>41</v>
      </c>
      <c r="AJ31" s="2">
        <v>100</v>
      </c>
      <c r="AK31" s="3" t="str">
        <f>VLOOKUP(AI31,'Base de Datos'!$B$2:$H$200,2,FALSE)</f>
        <v>gramos</v>
      </c>
      <c r="AL31" s="2">
        <f>IFERROR(VLOOKUP(AI31,'Base de Datos'!$B$2:$H$200,4,FALSE)*$AJ31/VLOOKUP(AI31,'Base de Datos'!$B$2:$H$200,3,FALSE), "")</f>
        <v>41</v>
      </c>
      <c r="AM31" s="4">
        <f>IFERROR(VLOOKUP(AI31,'Base de Datos'!$B$2:$H$200,7,FALSE)*$AJ31/VLOOKUP(AI31,'Base de Datos'!$B$2:$H$200,3,FALSE),"")</f>
        <v>1</v>
      </c>
      <c r="AN31" s="4">
        <f>IFERROR(VLOOKUP(AI31,'Base de Datos'!$B$2:$H$200,5,FALSE)*$AJ31/VLOOKUP(AI31,'Base de Datos'!$B$2:$H$200,3,FALSE),"")</f>
        <v>10</v>
      </c>
      <c r="AO31" s="4">
        <f>IFERROR(VLOOKUP(AI31,'Base de Datos'!$B$2:$H$200,6,FALSE)*$AJ31/VLOOKUP(AI31,'Base de Datos'!$B$2:$H$200,3,FALSE),"")</f>
        <v>0</v>
      </c>
    </row>
    <row r="32" spans="1:41" x14ac:dyDescent="0.3">
      <c r="C32" s="3" t="s">
        <v>10</v>
      </c>
      <c r="D32" s="2">
        <v>2</v>
      </c>
      <c r="E32" s="3" t="str">
        <f>VLOOKUP(C32,'Base de Datos'!$B$2:$H$200,2,FALSE)</f>
        <v>unidades</v>
      </c>
      <c r="F32" s="2">
        <f>IFERROR(VLOOKUP(C32,'Base de Datos'!$B$2:$H$200,4,FALSE)*$D32/VLOOKUP(C32,'Base de Datos'!$B$2:$H$200,3,FALSE), "")</f>
        <v>150</v>
      </c>
      <c r="G32" s="4">
        <f>IFERROR(VLOOKUP(C32,'Base de Datos'!$B$2:$H$200,7,FALSE)*$D32/VLOOKUP(C32,'Base de Datos'!$B$2:$H$200,3,FALSE),"")</f>
        <v>12.6</v>
      </c>
      <c r="H32" s="4">
        <f>IFERROR(VLOOKUP(C32,'Base de Datos'!$B$2:$H$200,5,FALSE)*$D32/VLOOKUP(C32,'Base de Datos'!$B$2:$H$200,3,FALSE),"")</f>
        <v>0.8</v>
      </c>
      <c r="I32" s="4">
        <f>IFERROR(VLOOKUP(C32,'Base de Datos'!$B$2:$H$200,6,FALSE)*$D32/VLOOKUP(C32,'Base de Datos'!$B$2:$H$200,3,FALSE),"")</f>
        <v>10</v>
      </c>
      <c r="K32" s="3" t="s">
        <v>10</v>
      </c>
      <c r="L32" s="2">
        <v>2</v>
      </c>
      <c r="M32" s="3" t="str">
        <f>VLOOKUP(K32,'Base de Datos'!$B$2:$H$200,2,FALSE)</f>
        <v>unidades</v>
      </c>
      <c r="N32" s="2">
        <f>IFERROR(VLOOKUP(K32,'Base de Datos'!$B$2:$H$200,4,FALSE)*$L32/VLOOKUP(K32,'Base de Datos'!$B$2:$H$200,3,FALSE), "")</f>
        <v>150</v>
      </c>
      <c r="O32" s="4">
        <f>IFERROR(VLOOKUP(K32,'Base de Datos'!$B$2:$H$200,7,FALSE)*$L32/VLOOKUP(K32,'Base de Datos'!$B$2:$H$200,3,FALSE),"")</f>
        <v>12.6</v>
      </c>
      <c r="P32" s="4">
        <f>IFERROR(VLOOKUP(K32,'Base de Datos'!$B$2:$H$200,5,FALSE)*$L32/VLOOKUP(K32,'Base de Datos'!$B$2:$H$200,3,FALSE),"")</f>
        <v>0.8</v>
      </c>
      <c r="Q32" s="4">
        <f>IFERROR(VLOOKUP(K32,'Base de Datos'!$B$2:$H$200,6,FALSE)*$L32/VLOOKUP(K32,'Base de Datos'!$B$2:$H$200,3,FALSE),"")</f>
        <v>10</v>
      </c>
      <c r="S32" s="3" t="s">
        <v>10</v>
      </c>
      <c r="T32" s="2">
        <v>2</v>
      </c>
      <c r="U32" s="3" t="str">
        <f>VLOOKUP(S32,'Base de Datos'!$B$2:$H$200,2,FALSE)</f>
        <v>unidades</v>
      </c>
      <c r="V32" s="2">
        <f>IFERROR(VLOOKUP(S32,'Base de Datos'!$B$2:$H$200,4,FALSE)*$T32/VLOOKUP(S32,'Base de Datos'!$B$2:$H$200,3,FALSE), "")</f>
        <v>150</v>
      </c>
      <c r="W32" s="4">
        <f>IFERROR(VLOOKUP(S32,'Base de Datos'!$B$2:$H$200,7,FALSE)*$T32/VLOOKUP(S32,'Base de Datos'!$B$2:$H$200,3,FALSE),"")</f>
        <v>12.6</v>
      </c>
      <c r="X32" s="4">
        <f>IFERROR(VLOOKUP(S32,'Base de Datos'!$B$2:$H$200,5,FALSE)*$T32/VLOOKUP(S32,'Base de Datos'!$B$2:$H$200,3,FALSE),"")</f>
        <v>0.8</v>
      </c>
      <c r="Y32" s="4">
        <f>IFERROR(VLOOKUP(S32,'Base de Datos'!$B$2:$H$200,6,FALSE)*$T32/VLOOKUP(S32,'Base de Datos'!$B$2:$H$200,3,FALSE),"")</f>
        <v>10</v>
      </c>
      <c r="AA32" s="3" t="s">
        <v>10</v>
      </c>
      <c r="AB32" s="2">
        <v>2</v>
      </c>
      <c r="AC32" s="3" t="str">
        <f>VLOOKUP(AA32,'Base de Datos'!$B$2:$H$200,2,FALSE)</f>
        <v>unidades</v>
      </c>
      <c r="AD32" s="2">
        <f>IFERROR(VLOOKUP(AA32,'Base de Datos'!$B$2:$H$200,4,FALSE)*$AB32/VLOOKUP(AA32,'Base de Datos'!$B$2:$H$200,3,FALSE), "")</f>
        <v>150</v>
      </c>
      <c r="AE32" s="4">
        <f>IFERROR(VLOOKUP(AA32,'Base de Datos'!$B$2:$H$200,7,FALSE)*$AB32/VLOOKUP(AA32,'Base de Datos'!$B$2:$H$200,3,FALSE),"")</f>
        <v>12.6</v>
      </c>
      <c r="AF32" s="4">
        <f>IFERROR(VLOOKUP(AA32,'Base de Datos'!$B$2:$H$200,5,FALSE)*$AB32/VLOOKUP(AA32,'Base de Datos'!$B$2:$H$200,3,FALSE),"")</f>
        <v>0.8</v>
      </c>
      <c r="AG32" s="4">
        <f>IFERROR(VLOOKUP(AA32,'Base de Datos'!$B$2:$H$200,6,FALSE)*$AB32/VLOOKUP(AA32,'Base de Datos'!$B$2:$H$200,3,FALSE),"")</f>
        <v>10</v>
      </c>
      <c r="AI32" s="3" t="s">
        <v>10</v>
      </c>
      <c r="AJ32" s="2">
        <v>2</v>
      </c>
      <c r="AK32" s="3" t="str">
        <f>VLOOKUP(AI32,'Base de Datos'!$B$2:$H$200,2,FALSE)</f>
        <v>unidades</v>
      </c>
      <c r="AL32" s="2">
        <f>IFERROR(VLOOKUP(AI32,'Base de Datos'!$B$2:$H$200,4,FALSE)*$AJ32/VLOOKUP(AI32,'Base de Datos'!$B$2:$H$200,3,FALSE), "")</f>
        <v>150</v>
      </c>
      <c r="AM32" s="4">
        <f>IFERROR(VLOOKUP(AI32,'Base de Datos'!$B$2:$H$200,7,FALSE)*$AJ32/VLOOKUP(AI32,'Base de Datos'!$B$2:$H$200,3,FALSE),"")</f>
        <v>12.6</v>
      </c>
      <c r="AN32" s="4">
        <f>IFERROR(VLOOKUP(AI32,'Base de Datos'!$B$2:$H$200,5,FALSE)*$AJ32/VLOOKUP(AI32,'Base de Datos'!$B$2:$H$200,3,FALSE),"")</f>
        <v>0.8</v>
      </c>
      <c r="AO32" s="4">
        <f>IFERROR(VLOOKUP(AI32,'Base de Datos'!$B$2:$H$200,6,FALSE)*$AJ32/VLOOKUP(AI32,'Base de Datos'!$B$2:$H$200,3,FALSE),"")</f>
        <v>10</v>
      </c>
    </row>
    <row r="33" spans="1:41" x14ac:dyDescent="0.3">
      <c r="C33" s="3" t="s">
        <v>13</v>
      </c>
      <c r="D33" s="2"/>
      <c r="E33" s="3" t="str">
        <f>VLOOKUP(C33,'Base de Datos'!$B$2:$H$200,2,FALSE)</f>
        <v xml:space="preserve"> </v>
      </c>
      <c r="F33" s="2" t="str">
        <f>IFERROR(VLOOKUP(C33,'Base de Datos'!$B$2:$H$200,4,FALSE)*$D33/VLOOKUP(C33,'Base de Datos'!$B$2:$H$200,3,FALSE), "")</f>
        <v/>
      </c>
      <c r="G33" s="4" t="str">
        <f>IFERROR(VLOOKUP(C33,'Base de Datos'!$B$2:$H$200,7,FALSE)*$D33/VLOOKUP(C33,'Base de Datos'!$B$2:$H$200,3,FALSE),"")</f>
        <v/>
      </c>
      <c r="H33" s="4" t="str">
        <f>IFERROR(VLOOKUP(C33,'Base de Datos'!$B$2:$H$200,5,FALSE)*$D33/VLOOKUP(C33,'Base de Datos'!$B$2:$H$200,3,FALSE),"")</f>
        <v/>
      </c>
      <c r="I33" s="4" t="str">
        <f>IFERROR(VLOOKUP(C33,'Base de Datos'!$B$2:$H$200,6,FALSE)*$D33/VLOOKUP(C33,'Base de Datos'!$B$2:$H$200,3,FALSE),"")</f>
        <v/>
      </c>
      <c r="K33" s="3" t="s">
        <v>13</v>
      </c>
      <c r="L33" s="2"/>
      <c r="M33" s="3" t="str">
        <f>VLOOKUP(K33,'Base de Datos'!$B$2:$H$200,2,FALSE)</f>
        <v xml:space="preserve"> </v>
      </c>
      <c r="N33" s="2" t="str">
        <f>IFERROR(VLOOKUP(K33,'Base de Datos'!$B$2:$H$200,4,FALSE)*$L33/VLOOKUP(K33,'Base de Datos'!$B$2:$H$200,3,FALSE), "")</f>
        <v/>
      </c>
      <c r="O33" s="4" t="str">
        <f>IFERROR(VLOOKUP(K33,'Base de Datos'!$B$2:$H$200,7,FALSE)*$L33/VLOOKUP(K33,'Base de Datos'!$B$2:$H$200,3,FALSE),"")</f>
        <v/>
      </c>
      <c r="P33" s="4" t="str">
        <f>IFERROR(VLOOKUP(K33,'Base de Datos'!$B$2:$H$200,5,FALSE)*$L33/VLOOKUP(K33,'Base de Datos'!$B$2:$H$200,3,FALSE),"")</f>
        <v/>
      </c>
      <c r="Q33" s="4" t="str">
        <f>IFERROR(VLOOKUP(K33,'Base de Datos'!$B$2:$H$200,6,FALSE)*$L33/VLOOKUP(K33,'Base de Datos'!$B$2:$H$200,3,FALSE),"")</f>
        <v/>
      </c>
      <c r="S33" s="3" t="s">
        <v>13</v>
      </c>
      <c r="T33" s="2"/>
      <c r="U33" s="3" t="str">
        <f>VLOOKUP(S33,'Base de Datos'!$B$2:$H$200,2,FALSE)</f>
        <v xml:space="preserve"> </v>
      </c>
      <c r="V33" s="2" t="str">
        <f>IFERROR(VLOOKUP(S33,'Base de Datos'!$B$2:$H$200,4,FALSE)*$T33/VLOOKUP(S33,'Base de Datos'!$B$2:$H$200,3,FALSE), "")</f>
        <v/>
      </c>
      <c r="W33" s="4" t="str">
        <f>IFERROR(VLOOKUP(S33,'Base de Datos'!$B$2:$H$200,7,FALSE)*$T33/VLOOKUP(S33,'Base de Datos'!$B$2:$H$200,3,FALSE),"")</f>
        <v/>
      </c>
      <c r="X33" s="4" t="str">
        <f>IFERROR(VLOOKUP(S33,'Base de Datos'!$B$2:$H$200,5,FALSE)*$T33/VLOOKUP(S33,'Base de Datos'!$B$2:$H$200,3,FALSE),"")</f>
        <v/>
      </c>
      <c r="Y33" s="4" t="str">
        <f>IFERROR(VLOOKUP(S33,'Base de Datos'!$B$2:$H$200,6,FALSE)*$T33/VLOOKUP(S33,'Base de Datos'!$B$2:$H$200,3,FALSE),"")</f>
        <v/>
      </c>
      <c r="AA33" s="3" t="s">
        <v>13</v>
      </c>
      <c r="AB33" s="2"/>
      <c r="AC33" s="3" t="str">
        <f>VLOOKUP(AA33,'Base de Datos'!$B$2:$H$200,2,FALSE)</f>
        <v xml:space="preserve"> </v>
      </c>
      <c r="AD33" s="2" t="str">
        <f>IFERROR(VLOOKUP(AA33,'Base de Datos'!$B$2:$H$200,4,FALSE)*$AB33/VLOOKUP(AA33,'Base de Datos'!$B$2:$H$200,3,FALSE), "")</f>
        <v/>
      </c>
      <c r="AE33" s="4" t="str">
        <f>IFERROR(VLOOKUP(AA33,'Base de Datos'!$B$2:$H$200,7,FALSE)*$AB33/VLOOKUP(AA33,'Base de Datos'!$B$2:$H$200,3,FALSE),"")</f>
        <v/>
      </c>
      <c r="AF33" s="4" t="str">
        <f>IFERROR(VLOOKUP(AA33,'Base de Datos'!$B$2:$H$200,5,FALSE)*$AB33/VLOOKUP(AA33,'Base de Datos'!$B$2:$H$200,3,FALSE),"")</f>
        <v/>
      </c>
      <c r="AG33" s="4" t="str">
        <f>IFERROR(VLOOKUP(AA33,'Base de Datos'!$B$2:$H$200,6,FALSE)*$AB33/VLOOKUP(AA33,'Base de Datos'!$B$2:$H$200,3,FALSE),"")</f>
        <v/>
      </c>
      <c r="AI33" s="3" t="s">
        <v>13</v>
      </c>
      <c r="AJ33" s="2"/>
      <c r="AK33" s="3" t="str">
        <f>VLOOKUP(AI33,'Base de Datos'!$B$2:$H$200,2,FALSE)</f>
        <v xml:space="preserve"> </v>
      </c>
      <c r="AL33" s="2" t="str">
        <f>IFERROR(VLOOKUP(AI33,'Base de Datos'!$B$2:$H$200,4,FALSE)*$AJ33/VLOOKUP(AI33,'Base de Datos'!$B$2:$H$200,3,FALSE), "")</f>
        <v/>
      </c>
      <c r="AM33" s="4" t="str">
        <f>IFERROR(VLOOKUP(AI33,'Base de Datos'!$B$2:$H$200,7,FALSE)*$AJ33/VLOOKUP(AI33,'Base de Datos'!$B$2:$H$200,3,FALSE),"")</f>
        <v/>
      </c>
      <c r="AN33" s="4" t="str">
        <f>IFERROR(VLOOKUP(AI33,'Base de Datos'!$B$2:$H$200,5,FALSE)*$AJ33/VLOOKUP(AI33,'Base de Datos'!$B$2:$H$200,3,FALSE),"")</f>
        <v/>
      </c>
      <c r="AO33" s="4" t="str">
        <f>IFERROR(VLOOKUP(AI33,'Base de Datos'!$B$2:$H$200,6,FALSE)*$AJ33/VLOOKUP(AI33,'Base de Datos'!$B$2:$H$200,3,FALSE),"")</f>
        <v/>
      </c>
    </row>
    <row r="34" spans="1:41" x14ac:dyDescent="0.3">
      <c r="G34" s="5"/>
      <c r="H34" s="5"/>
      <c r="I34" s="5"/>
      <c r="O34" s="5"/>
      <c r="P34" s="5"/>
      <c r="Q34" s="5"/>
      <c r="W34" s="5"/>
      <c r="X34" s="5"/>
      <c r="Y34" s="5"/>
      <c r="AE34" s="5"/>
      <c r="AF34" s="5"/>
      <c r="AG34" s="5"/>
      <c r="AM34" s="5"/>
      <c r="AN34" s="5"/>
      <c r="AO34" s="5"/>
    </row>
    <row r="35" spans="1:41" x14ac:dyDescent="0.3">
      <c r="C35" s="42" t="s">
        <v>59</v>
      </c>
      <c r="D35" s="42"/>
      <c r="E35" s="42"/>
      <c r="F35" s="7">
        <f>SUM(F29:F33)</f>
        <v>1022</v>
      </c>
      <c r="G35" s="8">
        <f>SUM(G29:G33)</f>
        <v>92.6</v>
      </c>
      <c r="H35" s="8">
        <f>SUM(H29:H33)</f>
        <v>17.8</v>
      </c>
      <c r="I35" s="8">
        <f>SUM(I29:I33)</f>
        <v>65</v>
      </c>
      <c r="K35" s="42" t="s">
        <v>59</v>
      </c>
      <c r="L35" s="42"/>
      <c r="M35" s="42"/>
      <c r="N35" s="7">
        <f>SUM(N29:N33)</f>
        <v>954</v>
      </c>
      <c r="O35" s="8">
        <f>SUM(O29:O33)</f>
        <v>74.599999999999994</v>
      </c>
      <c r="P35" s="8">
        <f>SUM(P29:P33)</f>
        <v>51.8</v>
      </c>
      <c r="Q35" s="8">
        <f>SUM(Q29:Q33)</f>
        <v>52</v>
      </c>
      <c r="S35" s="42" t="s">
        <v>59</v>
      </c>
      <c r="T35" s="42"/>
      <c r="U35" s="42"/>
      <c r="V35" s="7">
        <f>SUM(V29:V33)</f>
        <v>954</v>
      </c>
      <c r="W35" s="8">
        <f>SUM(W29:W33)</f>
        <v>74.599999999999994</v>
      </c>
      <c r="X35" s="8">
        <f>SUM(X29:X33)</f>
        <v>51.8</v>
      </c>
      <c r="Y35" s="8">
        <f>SUM(Y29:Y33)</f>
        <v>52</v>
      </c>
      <c r="AA35" s="42" t="s">
        <v>59</v>
      </c>
      <c r="AB35" s="42"/>
      <c r="AC35" s="42"/>
      <c r="AD35" s="7">
        <f>SUM(AD29:AD33)</f>
        <v>954</v>
      </c>
      <c r="AE35" s="8">
        <f>SUM(AE29:AE33)</f>
        <v>74.599999999999994</v>
      </c>
      <c r="AF35" s="8">
        <f>SUM(AF29:AF33)</f>
        <v>51.8</v>
      </c>
      <c r="AG35" s="8">
        <f>SUM(AG29:AG33)</f>
        <v>52</v>
      </c>
      <c r="AI35" s="42" t="s">
        <v>59</v>
      </c>
      <c r="AJ35" s="42"/>
      <c r="AK35" s="42"/>
      <c r="AL35" s="7">
        <f>SUM(AL29:AL33)</f>
        <v>954</v>
      </c>
      <c r="AM35" s="8">
        <f>SUM(AM29:AM33)</f>
        <v>74.599999999999994</v>
      </c>
      <c r="AN35" s="8">
        <f>SUM(AN29:AN33)</f>
        <v>51.8</v>
      </c>
      <c r="AO35" s="8">
        <f>SUM(AO29:AO33)</f>
        <v>52</v>
      </c>
    </row>
    <row r="37" spans="1:41" ht="30" customHeight="1" x14ac:dyDescent="0.3">
      <c r="A37" s="45" t="s">
        <v>60</v>
      </c>
      <c r="B37" s="45"/>
    </row>
    <row r="38" spans="1:41" ht="15" customHeight="1" x14ac:dyDescent="0.3">
      <c r="C38" s="14" t="s">
        <v>64</v>
      </c>
      <c r="D38" s="14" t="s">
        <v>65</v>
      </c>
      <c r="K38" s="14" t="s">
        <v>66</v>
      </c>
      <c r="L38" s="14" t="s">
        <v>72</v>
      </c>
      <c r="S38" s="14" t="s">
        <v>69</v>
      </c>
      <c r="T38" s="14" t="s">
        <v>65</v>
      </c>
      <c r="AA38" s="14" t="s">
        <v>70</v>
      </c>
      <c r="AB38" s="14" t="s">
        <v>65</v>
      </c>
      <c r="AI38" s="14" t="s">
        <v>71</v>
      </c>
      <c r="AJ38" s="14" t="s">
        <v>65</v>
      </c>
    </row>
    <row r="39" spans="1:41" x14ac:dyDescent="0.3">
      <c r="F39" s="14" t="s">
        <v>15</v>
      </c>
      <c r="G39" s="14" t="s">
        <v>20</v>
      </c>
      <c r="H39" s="14" t="s">
        <v>16</v>
      </c>
      <c r="I39" s="14" t="s">
        <v>17</v>
      </c>
      <c r="N39" s="14" t="s">
        <v>15</v>
      </c>
      <c r="O39" s="14" t="s">
        <v>20</v>
      </c>
      <c r="P39" s="14" t="s">
        <v>16</v>
      </c>
      <c r="Q39" s="14" t="s">
        <v>17</v>
      </c>
      <c r="V39" s="14" t="s">
        <v>15</v>
      </c>
      <c r="W39" s="14" t="s">
        <v>20</v>
      </c>
      <c r="X39" s="14" t="s">
        <v>16</v>
      </c>
      <c r="Y39" s="14" t="s">
        <v>17</v>
      </c>
      <c r="AD39" s="14" t="s">
        <v>15</v>
      </c>
      <c r="AE39" s="14" t="s">
        <v>20</v>
      </c>
      <c r="AF39" s="14" t="s">
        <v>16</v>
      </c>
      <c r="AG39" s="14" t="s">
        <v>17</v>
      </c>
      <c r="AL39" s="14" t="s">
        <v>15</v>
      </c>
      <c r="AM39" s="14" t="s">
        <v>20</v>
      </c>
      <c r="AN39" s="14" t="s">
        <v>16</v>
      </c>
      <c r="AO39" s="14" t="s">
        <v>17</v>
      </c>
    </row>
    <row r="40" spans="1:41" x14ac:dyDescent="0.3">
      <c r="C40" s="3" t="s">
        <v>30</v>
      </c>
      <c r="D40" s="2">
        <v>200</v>
      </c>
      <c r="E40" s="3" t="str">
        <f>VLOOKUP(C40,'Base de Datos'!$B$2:$H$200,2,FALSE)</f>
        <v>gramos</v>
      </c>
      <c r="F40" s="2">
        <f>IFERROR(VLOOKUP(C40,'Base de Datos'!$B$2:$H$200,4,FALSE)*$D40/VLOOKUP(C40,'Base de Datos'!$B$2:$H$200,3,FALSE), "")</f>
        <v>84</v>
      </c>
      <c r="G40" s="4">
        <f>IFERROR(VLOOKUP(C40,'Base de Datos'!$B$2:$H$200,7,FALSE)*$D40/VLOOKUP(C40,'Base de Datos'!$B$2:$H$200,3,FALSE),"")</f>
        <v>6</v>
      </c>
      <c r="H40" s="4">
        <f>IFERROR(VLOOKUP(C40,'Base de Datos'!$B$2:$H$200,5,FALSE)*$D40/VLOOKUP(C40,'Base de Datos'!$B$2:$H$200,3,FALSE),"")</f>
        <v>10</v>
      </c>
      <c r="I40" s="4">
        <f>IFERROR(VLOOKUP(C40,'Base de Datos'!$B$2:$H$200,6,FALSE)*$D40/VLOOKUP(C40,'Base de Datos'!$B$2:$H$200,3,FALSE),"")</f>
        <v>2</v>
      </c>
      <c r="K40" s="3" t="s">
        <v>30</v>
      </c>
      <c r="L40" s="2">
        <v>200</v>
      </c>
      <c r="M40" s="3" t="str">
        <f>VLOOKUP(K40,'Base de Datos'!$B$2:$H$200,2,FALSE)</f>
        <v>gramos</v>
      </c>
      <c r="N40" s="2">
        <f>IFERROR(VLOOKUP(K40,'Base de Datos'!$B$2:$H$200,4,FALSE)*$L40/VLOOKUP(K40,'Base de Datos'!$B$2:$H$200,3,FALSE), "")</f>
        <v>84</v>
      </c>
      <c r="O40" s="4">
        <f>IFERROR(VLOOKUP(K40,'Base de Datos'!$B$2:$H$200,7,FALSE)*$L40/VLOOKUP(K40,'Base de Datos'!$B$2:$H$200,3,FALSE),"")</f>
        <v>6</v>
      </c>
      <c r="P40" s="4">
        <f>IFERROR(VLOOKUP(K40,'Base de Datos'!$B$2:$H$200,5,FALSE)*$L40/VLOOKUP(K40,'Base de Datos'!$B$2:$H$200,3,FALSE),"")</f>
        <v>10</v>
      </c>
      <c r="Q40" s="4">
        <f>IFERROR(VLOOKUP(K40,'Base de Datos'!$B$2:$H$200,6,FALSE)*$L40/VLOOKUP(K40,'Base de Datos'!$B$2:$H$200,3,FALSE),"")</f>
        <v>2</v>
      </c>
      <c r="S40" s="3" t="s">
        <v>30</v>
      </c>
      <c r="T40" s="2">
        <v>200</v>
      </c>
      <c r="U40" s="3" t="str">
        <f>VLOOKUP(S40,'Base de Datos'!$B$2:$H$200,2,FALSE)</f>
        <v>gramos</v>
      </c>
      <c r="V40" s="2">
        <f>IFERROR(VLOOKUP(S40,'Base de Datos'!$B$2:$H$200,4,FALSE)*$T40/VLOOKUP(S40,'Base de Datos'!$B$2:$H$200,3,FALSE), "")</f>
        <v>84</v>
      </c>
      <c r="W40" s="4">
        <f>IFERROR(VLOOKUP(S40,'Base de Datos'!$B$2:$H$200,7,FALSE)*$T40/VLOOKUP(S40,'Base de Datos'!$B$2:$H$200,3,FALSE),"")</f>
        <v>6</v>
      </c>
      <c r="X40" s="4">
        <f>IFERROR(VLOOKUP(S40,'Base de Datos'!$B$2:$H$200,5,FALSE)*$T40/VLOOKUP(S40,'Base de Datos'!$B$2:$H$200,3,FALSE),"")</f>
        <v>10</v>
      </c>
      <c r="Y40" s="4">
        <f>IFERROR(VLOOKUP(S40,'Base de Datos'!$B$2:$H$200,6,FALSE)*$T40/VLOOKUP(S40,'Base de Datos'!$B$2:$H$200,3,FALSE),"")</f>
        <v>2</v>
      </c>
      <c r="AA40" s="3" t="s">
        <v>30</v>
      </c>
      <c r="AB40" s="2">
        <v>200</v>
      </c>
      <c r="AC40" s="3" t="str">
        <f>VLOOKUP(AA40,'Base de Datos'!$B$2:$H$200,2,FALSE)</f>
        <v>gramos</v>
      </c>
      <c r="AD40" s="2">
        <f>IFERROR(VLOOKUP(AA40,'Base de Datos'!$B$2:$H$200,4,FALSE)*$AB40/VLOOKUP(AA40,'Base de Datos'!$B$2:$H$200,3,FALSE), "")</f>
        <v>84</v>
      </c>
      <c r="AE40" s="4">
        <f>IFERROR(VLOOKUP(AA40,'Base de Datos'!$B$2:$H$200,7,FALSE)*$AB40/VLOOKUP(AA40,'Base de Datos'!$B$2:$H$200,3,FALSE),"")</f>
        <v>6</v>
      </c>
      <c r="AF40" s="4">
        <f>IFERROR(VLOOKUP(AA40,'Base de Datos'!$B$2:$H$200,5,FALSE)*$AB40/VLOOKUP(AA40,'Base de Datos'!$B$2:$H$200,3,FALSE),"")</f>
        <v>10</v>
      </c>
      <c r="AG40" s="4">
        <f>IFERROR(VLOOKUP(AA40,'Base de Datos'!$B$2:$H$200,6,FALSE)*$AB40/VLOOKUP(AA40,'Base de Datos'!$B$2:$H$200,3,FALSE),"")</f>
        <v>2</v>
      </c>
      <c r="AI40" s="3" t="s">
        <v>30</v>
      </c>
      <c r="AJ40" s="2">
        <v>200</v>
      </c>
      <c r="AK40" s="3" t="str">
        <f>VLOOKUP(AI40,'Base de Datos'!$B$2:$H$200,2,FALSE)</f>
        <v>gramos</v>
      </c>
      <c r="AL40" s="2">
        <f>IFERROR(VLOOKUP(AI40,'Base de Datos'!$B$2:$H$200,4,FALSE)*$AB40/VLOOKUP(AI40,'Base de Datos'!$B$2:$H$200,3,FALSE), "")</f>
        <v>84</v>
      </c>
      <c r="AM40" s="4">
        <f>IFERROR(VLOOKUP(AI40,'Base de Datos'!$B$2:$H$200,7,FALSE)*$AB40/VLOOKUP(AI40,'Base de Datos'!$B$2:$H$200,3,FALSE),"")</f>
        <v>6</v>
      </c>
      <c r="AN40" s="4">
        <f>IFERROR(VLOOKUP(AI40,'Base de Datos'!$B$2:$H$200,5,FALSE)*$AB40/VLOOKUP(AI40,'Base de Datos'!$B$2:$H$200,3,FALSE),"")</f>
        <v>10</v>
      </c>
      <c r="AO40" s="4">
        <f>IFERROR(VLOOKUP(AI40,'Base de Datos'!$B$2:$H$200,6,FALSE)*$AB40/VLOOKUP(AI40,'Base de Datos'!$B$2:$H$200,3,FALSE),"")</f>
        <v>2</v>
      </c>
    </row>
    <row r="41" spans="1:41" x14ac:dyDescent="0.3">
      <c r="C41" s="3" t="s">
        <v>35</v>
      </c>
      <c r="D41" s="2">
        <v>50</v>
      </c>
      <c r="E41" s="3" t="str">
        <f>VLOOKUP(C41,'Base de Datos'!$B$2:$H$200,2,FALSE)</f>
        <v>gramos</v>
      </c>
      <c r="F41" s="2">
        <f>IFERROR(VLOOKUP(C41,'Base de Datos'!$B$2:$H$200,4,FALSE)*$D41/VLOOKUP(C41,'Base de Datos'!$B$2:$H$200,3,FALSE), "")</f>
        <v>155</v>
      </c>
      <c r="G41" s="4">
        <f>IFERROR(VLOOKUP(C41,'Base de Datos'!$B$2:$H$200,7,FALSE)*$D41/VLOOKUP(C41,'Base de Datos'!$B$2:$H$200,3,FALSE),"")</f>
        <v>10.5</v>
      </c>
      <c r="H41" s="4">
        <f>IFERROR(VLOOKUP(C41,'Base de Datos'!$B$2:$H$200,5,FALSE)*$D41/VLOOKUP(C41,'Base de Datos'!$B$2:$H$200,3,FALSE),"")</f>
        <v>0.5</v>
      </c>
      <c r="I41" s="4">
        <f>IFERROR(VLOOKUP(C41,'Base de Datos'!$B$2:$H$200,6,FALSE)*$D41/VLOOKUP(C41,'Base de Datos'!$B$2:$H$200,3,FALSE),"")</f>
        <v>12.5</v>
      </c>
      <c r="K41" s="3" t="s">
        <v>35</v>
      </c>
      <c r="L41" s="2">
        <v>50</v>
      </c>
      <c r="M41" s="3" t="str">
        <f>VLOOKUP(K41,'Base de Datos'!$B$2:$H$200,2,FALSE)</f>
        <v>gramos</v>
      </c>
      <c r="N41" s="2">
        <f>IFERROR(VLOOKUP(K41,'Base de Datos'!$B$2:$H$200,4,FALSE)*$L41/VLOOKUP(K41,'Base de Datos'!$B$2:$H$200,3,FALSE), "")</f>
        <v>155</v>
      </c>
      <c r="O41" s="4">
        <f>IFERROR(VLOOKUP(K41,'Base de Datos'!$B$2:$H$200,7,FALSE)*$L41/VLOOKUP(K41,'Base de Datos'!$B$2:$H$200,3,FALSE),"")</f>
        <v>10.5</v>
      </c>
      <c r="P41" s="4">
        <f>IFERROR(VLOOKUP(K41,'Base de Datos'!$B$2:$H$200,5,FALSE)*$L41/VLOOKUP(K41,'Base de Datos'!$B$2:$H$200,3,FALSE),"")</f>
        <v>0.5</v>
      </c>
      <c r="Q41" s="4">
        <f>IFERROR(VLOOKUP(K41,'Base de Datos'!$B$2:$H$200,6,FALSE)*$L41/VLOOKUP(K41,'Base de Datos'!$B$2:$H$200,3,FALSE),"")</f>
        <v>12.5</v>
      </c>
      <c r="S41" s="3" t="s">
        <v>35</v>
      </c>
      <c r="T41" s="2">
        <v>50</v>
      </c>
      <c r="U41" s="3" t="str">
        <f>VLOOKUP(S41,'Base de Datos'!$B$2:$H$200,2,FALSE)</f>
        <v>gramos</v>
      </c>
      <c r="V41" s="2">
        <f>IFERROR(VLOOKUP(S41,'Base de Datos'!$B$2:$H$200,4,FALSE)*$T41/VLOOKUP(S41,'Base de Datos'!$B$2:$H$200,3,FALSE), "")</f>
        <v>155</v>
      </c>
      <c r="W41" s="4">
        <f>IFERROR(VLOOKUP(S41,'Base de Datos'!$B$2:$H$200,7,FALSE)*$T41/VLOOKUP(S41,'Base de Datos'!$B$2:$H$200,3,FALSE),"")</f>
        <v>10.5</v>
      </c>
      <c r="X41" s="4">
        <f>IFERROR(VLOOKUP(S41,'Base de Datos'!$B$2:$H$200,5,FALSE)*$T41/VLOOKUP(S41,'Base de Datos'!$B$2:$H$200,3,FALSE),"")</f>
        <v>0.5</v>
      </c>
      <c r="Y41" s="4">
        <f>IFERROR(VLOOKUP(S41,'Base de Datos'!$B$2:$H$200,6,FALSE)*$T41/VLOOKUP(S41,'Base de Datos'!$B$2:$H$200,3,FALSE),"")</f>
        <v>12.5</v>
      </c>
      <c r="AA41" s="3" t="s">
        <v>35</v>
      </c>
      <c r="AB41" s="2">
        <v>50</v>
      </c>
      <c r="AC41" s="3" t="str">
        <f>VLOOKUP(AA41,'Base de Datos'!$B$2:$H$200,2,FALSE)</f>
        <v>gramos</v>
      </c>
      <c r="AD41" s="2">
        <f>IFERROR(VLOOKUP(AA41,'Base de Datos'!$B$2:$H$200,4,FALSE)*$AB41/VLOOKUP(AA41,'Base de Datos'!$B$2:$H$200,3,FALSE), "")</f>
        <v>155</v>
      </c>
      <c r="AE41" s="4">
        <f>IFERROR(VLOOKUP(AA41,'Base de Datos'!$B$2:$H$200,7,FALSE)*$AB41/VLOOKUP(AA41,'Base de Datos'!$B$2:$H$200,3,FALSE),"")</f>
        <v>10.5</v>
      </c>
      <c r="AF41" s="4">
        <f>IFERROR(VLOOKUP(AA41,'Base de Datos'!$B$2:$H$200,5,FALSE)*$AB41/VLOOKUP(AA41,'Base de Datos'!$B$2:$H$200,3,FALSE),"")</f>
        <v>0.5</v>
      </c>
      <c r="AG41" s="4">
        <f>IFERROR(VLOOKUP(AA41,'Base de Datos'!$B$2:$H$200,6,FALSE)*$AB41/VLOOKUP(AA41,'Base de Datos'!$B$2:$H$200,3,FALSE),"")</f>
        <v>12.5</v>
      </c>
      <c r="AI41" s="3" t="s">
        <v>35</v>
      </c>
      <c r="AJ41" s="2">
        <v>50</v>
      </c>
      <c r="AK41" s="3" t="str">
        <f>VLOOKUP(AI41,'Base de Datos'!$B$2:$H$200,2,FALSE)</f>
        <v>gramos</v>
      </c>
      <c r="AL41" s="2">
        <f>IFERROR(VLOOKUP(AI41,'Base de Datos'!$B$2:$H$200,4,FALSE)*$AB41/VLOOKUP(AI41,'Base de Datos'!$B$2:$H$200,3,FALSE), "")</f>
        <v>155</v>
      </c>
      <c r="AM41" s="4">
        <f>IFERROR(VLOOKUP(AI41,'Base de Datos'!$B$2:$H$200,7,FALSE)*$AB41/VLOOKUP(AI41,'Base de Datos'!$B$2:$H$200,3,FALSE),"")</f>
        <v>10.5</v>
      </c>
      <c r="AN41" s="4">
        <f>IFERROR(VLOOKUP(AI41,'Base de Datos'!$B$2:$H$200,5,FALSE)*$AB41/VLOOKUP(AI41,'Base de Datos'!$B$2:$H$200,3,FALSE),"")</f>
        <v>0.5</v>
      </c>
      <c r="AO41" s="4">
        <f>IFERROR(VLOOKUP(AI41,'Base de Datos'!$B$2:$H$200,6,FALSE)*$AB41/VLOOKUP(AI41,'Base de Datos'!$B$2:$H$200,3,FALSE),"")</f>
        <v>12.5</v>
      </c>
    </row>
    <row r="42" spans="1:41" x14ac:dyDescent="0.3">
      <c r="C42" s="3" t="s">
        <v>31</v>
      </c>
      <c r="D42" s="2">
        <v>100</v>
      </c>
      <c r="E42" s="3" t="str">
        <f>VLOOKUP(C42,'Base de Datos'!$B$2:$H$200,2,FALSE)</f>
        <v>gramos</v>
      </c>
      <c r="F42" s="2">
        <f>IFERROR(VLOOKUP(C42,'Base de Datos'!$B$2:$H$200,4,FALSE)*$D42/VLOOKUP(C42,'Base de Datos'!$B$2:$H$200,3,FALSE), "")</f>
        <v>253</v>
      </c>
      <c r="G42" s="4">
        <f>IFERROR(VLOOKUP(C42,'Base de Datos'!$B$2:$H$200,7,FALSE)*$D42/VLOOKUP(C42,'Base de Datos'!$B$2:$H$200,3,FALSE),"")</f>
        <v>9</v>
      </c>
      <c r="H42" s="4">
        <f>IFERROR(VLOOKUP(C42,'Base de Datos'!$B$2:$H$200,5,FALSE)*$D42/VLOOKUP(C42,'Base de Datos'!$B$2:$H$200,3,FALSE),"")</f>
        <v>52</v>
      </c>
      <c r="I42" s="4">
        <f>IFERROR(VLOOKUP(C42,'Base de Datos'!$B$2:$H$200,6,FALSE)*$D42/VLOOKUP(C42,'Base de Datos'!$B$2:$H$200,3,FALSE),"")</f>
        <v>3</v>
      </c>
      <c r="K42" s="3" t="s">
        <v>31</v>
      </c>
      <c r="L42" s="2">
        <v>100</v>
      </c>
      <c r="M42" s="3" t="str">
        <f>VLOOKUP(K42,'Base de Datos'!$B$2:$H$200,2,FALSE)</f>
        <v>gramos</v>
      </c>
      <c r="N42" s="2">
        <f>IFERROR(VLOOKUP(K42,'Base de Datos'!$B$2:$H$200,4,FALSE)*$L42/VLOOKUP(K42,'Base de Datos'!$B$2:$H$200,3,FALSE), "")</f>
        <v>253</v>
      </c>
      <c r="O42" s="4">
        <f>IFERROR(VLOOKUP(K42,'Base de Datos'!$B$2:$H$200,7,FALSE)*$L42/VLOOKUP(K42,'Base de Datos'!$B$2:$H$200,3,FALSE),"")</f>
        <v>9</v>
      </c>
      <c r="P42" s="4">
        <f>IFERROR(VLOOKUP(K42,'Base de Datos'!$B$2:$H$200,5,FALSE)*$L42/VLOOKUP(K42,'Base de Datos'!$B$2:$H$200,3,FALSE),"")</f>
        <v>52</v>
      </c>
      <c r="Q42" s="4">
        <f>IFERROR(VLOOKUP(K42,'Base de Datos'!$B$2:$H$200,6,FALSE)*$L42/VLOOKUP(K42,'Base de Datos'!$B$2:$H$200,3,FALSE),"")</f>
        <v>3</v>
      </c>
      <c r="S42" s="3" t="s">
        <v>31</v>
      </c>
      <c r="T42" s="2">
        <v>100</v>
      </c>
      <c r="U42" s="3" t="str">
        <f>VLOOKUP(S42,'Base de Datos'!$B$2:$H$200,2,FALSE)</f>
        <v>gramos</v>
      </c>
      <c r="V42" s="2">
        <f>IFERROR(VLOOKUP(S42,'Base de Datos'!$B$2:$H$200,4,FALSE)*$T42/VLOOKUP(S42,'Base de Datos'!$B$2:$H$200,3,FALSE), "")</f>
        <v>253</v>
      </c>
      <c r="W42" s="4">
        <f>IFERROR(VLOOKUP(S42,'Base de Datos'!$B$2:$H$200,7,FALSE)*$T42/VLOOKUP(S42,'Base de Datos'!$B$2:$H$200,3,FALSE),"")</f>
        <v>9</v>
      </c>
      <c r="X42" s="4">
        <f>IFERROR(VLOOKUP(S42,'Base de Datos'!$B$2:$H$200,5,FALSE)*$T42/VLOOKUP(S42,'Base de Datos'!$B$2:$H$200,3,FALSE),"")</f>
        <v>52</v>
      </c>
      <c r="Y42" s="4">
        <f>IFERROR(VLOOKUP(S42,'Base de Datos'!$B$2:$H$200,6,FALSE)*$T42/VLOOKUP(S42,'Base de Datos'!$B$2:$H$200,3,FALSE),"")</f>
        <v>3</v>
      </c>
      <c r="AA42" s="3" t="s">
        <v>31</v>
      </c>
      <c r="AB42" s="2">
        <v>100</v>
      </c>
      <c r="AC42" s="3" t="str">
        <f>VLOOKUP(AA42,'Base de Datos'!$B$2:$H$200,2,FALSE)</f>
        <v>gramos</v>
      </c>
      <c r="AD42" s="2">
        <f>IFERROR(VLOOKUP(AA42,'Base de Datos'!$B$2:$H$200,4,FALSE)*$AB42/VLOOKUP(AA42,'Base de Datos'!$B$2:$H$200,3,FALSE), "")</f>
        <v>253</v>
      </c>
      <c r="AE42" s="4">
        <f>IFERROR(VLOOKUP(AA42,'Base de Datos'!$B$2:$H$200,7,FALSE)*$AB42/VLOOKUP(AA42,'Base de Datos'!$B$2:$H$200,3,FALSE),"")</f>
        <v>9</v>
      </c>
      <c r="AF42" s="4">
        <f>IFERROR(VLOOKUP(AA42,'Base de Datos'!$B$2:$H$200,5,FALSE)*$AB42/VLOOKUP(AA42,'Base de Datos'!$B$2:$H$200,3,FALSE),"")</f>
        <v>52</v>
      </c>
      <c r="AG42" s="4">
        <f>IFERROR(VLOOKUP(AA42,'Base de Datos'!$B$2:$H$200,6,FALSE)*$AB42/VLOOKUP(AA42,'Base de Datos'!$B$2:$H$200,3,FALSE),"")</f>
        <v>3</v>
      </c>
      <c r="AI42" s="3" t="s">
        <v>31</v>
      </c>
      <c r="AJ42" s="2">
        <v>100</v>
      </c>
      <c r="AK42" s="3" t="str">
        <f>VLOOKUP(AI42,'Base de Datos'!$B$2:$H$200,2,FALSE)</f>
        <v>gramos</v>
      </c>
      <c r="AL42" s="2">
        <f>IFERROR(VLOOKUP(AI42,'Base de Datos'!$B$2:$H$200,4,FALSE)*$AB42/VLOOKUP(AI42,'Base de Datos'!$B$2:$H$200,3,FALSE), "")</f>
        <v>253</v>
      </c>
      <c r="AM42" s="4">
        <f>IFERROR(VLOOKUP(AI42,'Base de Datos'!$B$2:$H$200,7,FALSE)*$AB42/VLOOKUP(AI42,'Base de Datos'!$B$2:$H$200,3,FALSE),"")</f>
        <v>9</v>
      </c>
      <c r="AN42" s="4">
        <f>IFERROR(VLOOKUP(AI42,'Base de Datos'!$B$2:$H$200,5,FALSE)*$AB42/VLOOKUP(AI42,'Base de Datos'!$B$2:$H$200,3,FALSE),"")</f>
        <v>52</v>
      </c>
      <c r="AO42" s="4">
        <f>IFERROR(VLOOKUP(AI42,'Base de Datos'!$B$2:$H$200,6,FALSE)*$AB42/VLOOKUP(AI42,'Base de Datos'!$B$2:$H$200,3,FALSE),"")</f>
        <v>3</v>
      </c>
    </row>
    <row r="43" spans="1:41" x14ac:dyDescent="0.3">
      <c r="C43" s="3" t="s">
        <v>13</v>
      </c>
      <c r="D43" s="2"/>
      <c r="E43" s="3" t="str">
        <f>VLOOKUP(C43,'Base de Datos'!$B$2:$H$200,2,FALSE)</f>
        <v xml:space="preserve"> </v>
      </c>
      <c r="F43" s="2" t="str">
        <f>IFERROR(VLOOKUP(C43,'Base de Datos'!$B$2:$H$200,4,FALSE)*$D43/VLOOKUP(C43,'Base de Datos'!$B$2:$H$200,3,FALSE), "")</f>
        <v/>
      </c>
      <c r="G43" s="4" t="str">
        <f>IFERROR(VLOOKUP(C43,'Base de Datos'!$B$2:$H$200,7,FALSE)*$D43/VLOOKUP(C43,'Base de Datos'!$B$2:$H$200,3,FALSE),"")</f>
        <v/>
      </c>
      <c r="H43" s="4" t="str">
        <f>IFERROR(VLOOKUP(C43,'Base de Datos'!$B$2:$H$200,5,FALSE)*$D43/VLOOKUP(C43,'Base de Datos'!$B$2:$H$200,3,FALSE),"")</f>
        <v/>
      </c>
      <c r="I43" s="4" t="str">
        <f>IFERROR(VLOOKUP(C43,'Base de Datos'!$B$2:$H$200,6,FALSE)*$D43/VLOOKUP(C43,'Base de Datos'!$B$2:$H$200,3,FALSE),"")</f>
        <v/>
      </c>
      <c r="K43" s="3" t="s">
        <v>13</v>
      </c>
      <c r="L43" s="2"/>
      <c r="M43" s="3" t="str">
        <f>VLOOKUP(K43,'Base de Datos'!$B$2:$H$200,2,FALSE)</f>
        <v xml:space="preserve"> </v>
      </c>
      <c r="N43" s="2" t="str">
        <f>IFERROR(VLOOKUP(K43,'Base de Datos'!$B$2:$H$200,4,FALSE)*$L43/VLOOKUP(K43,'Base de Datos'!$B$2:$H$200,3,FALSE), "")</f>
        <v/>
      </c>
      <c r="O43" s="4" t="str">
        <f>IFERROR(VLOOKUP(K43,'Base de Datos'!$B$2:$H$200,7,FALSE)*$L43/VLOOKUP(K43,'Base de Datos'!$B$2:$H$200,3,FALSE),"")</f>
        <v/>
      </c>
      <c r="P43" s="4" t="str">
        <f>IFERROR(VLOOKUP(K43,'Base de Datos'!$B$2:$H$200,5,FALSE)*$L43/VLOOKUP(K43,'Base de Datos'!$B$2:$H$200,3,FALSE),"")</f>
        <v/>
      </c>
      <c r="Q43" s="4" t="str">
        <f>IFERROR(VLOOKUP(K43,'Base de Datos'!$B$2:$H$200,6,FALSE)*$L43/VLOOKUP(K43,'Base de Datos'!$B$2:$H$200,3,FALSE),"")</f>
        <v/>
      </c>
      <c r="S43" s="3" t="s">
        <v>13</v>
      </c>
      <c r="T43" s="2"/>
      <c r="U43" s="3" t="str">
        <f>VLOOKUP(S43,'Base de Datos'!$B$2:$H$200,2,FALSE)</f>
        <v xml:space="preserve"> </v>
      </c>
      <c r="V43" s="2" t="str">
        <f>IFERROR(VLOOKUP(S43,'Base de Datos'!$B$2:$H$200,4,FALSE)*$T43/VLOOKUP(S43,'Base de Datos'!$B$2:$H$200,3,FALSE), "")</f>
        <v/>
      </c>
      <c r="W43" s="4" t="str">
        <f>IFERROR(VLOOKUP(S43,'Base de Datos'!$B$2:$H$200,7,FALSE)*$T43/VLOOKUP(S43,'Base de Datos'!$B$2:$H$200,3,FALSE),"")</f>
        <v/>
      </c>
      <c r="X43" s="4" t="str">
        <f>IFERROR(VLOOKUP(S43,'Base de Datos'!$B$2:$H$200,5,FALSE)*$T43/VLOOKUP(S43,'Base de Datos'!$B$2:$H$200,3,FALSE),"")</f>
        <v/>
      </c>
      <c r="Y43" s="4" t="str">
        <f>IFERROR(VLOOKUP(S43,'Base de Datos'!$B$2:$H$200,6,FALSE)*$T43/VLOOKUP(S43,'Base de Datos'!$B$2:$H$200,3,FALSE),"")</f>
        <v/>
      </c>
      <c r="AA43" s="3" t="s">
        <v>13</v>
      </c>
      <c r="AB43" s="2"/>
      <c r="AC43" s="3" t="str">
        <f>VLOOKUP(AA43,'Base de Datos'!$B$2:$H$200,2,FALSE)</f>
        <v xml:space="preserve"> </v>
      </c>
      <c r="AD43" s="2" t="str">
        <f>IFERROR(VLOOKUP(AA43,'Base de Datos'!$B$2:$H$200,4,FALSE)*$AB43/VLOOKUP(AA43,'Base de Datos'!$B$2:$H$200,3,FALSE), "")</f>
        <v/>
      </c>
      <c r="AE43" s="4" t="str">
        <f>IFERROR(VLOOKUP(AA43,'Base de Datos'!$B$2:$H$200,7,FALSE)*$AB43/VLOOKUP(AA43,'Base de Datos'!$B$2:$H$200,3,FALSE),"")</f>
        <v/>
      </c>
      <c r="AF43" s="4" t="str">
        <f>IFERROR(VLOOKUP(AA43,'Base de Datos'!$B$2:$H$200,5,FALSE)*$AB43/VLOOKUP(AA43,'Base de Datos'!$B$2:$H$200,3,FALSE),"")</f>
        <v/>
      </c>
      <c r="AG43" s="4" t="str">
        <f>IFERROR(VLOOKUP(AA43,'Base de Datos'!$B$2:$H$200,6,FALSE)*$AB43/VLOOKUP(AA43,'Base de Datos'!$B$2:$H$200,3,FALSE),"")</f>
        <v/>
      </c>
      <c r="AI43" s="3" t="s">
        <v>13</v>
      </c>
      <c r="AJ43" s="2"/>
      <c r="AK43" s="3" t="str">
        <f>VLOOKUP(AI43,'Base de Datos'!$B$2:$H$200,2,FALSE)</f>
        <v xml:space="preserve"> </v>
      </c>
      <c r="AL43" s="2" t="str">
        <f>IFERROR(VLOOKUP(AI43,'Base de Datos'!$B$2:$H$200,4,FALSE)*$AB43/VLOOKUP(AI43,'Base de Datos'!$B$2:$H$200,3,FALSE), "")</f>
        <v/>
      </c>
      <c r="AM43" s="4" t="str">
        <f>IFERROR(VLOOKUP(AI43,'Base de Datos'!$B$2:$H$200,7,FALSE)*$AB43/VLOOKUP(AI43,'Base de Datos'!$B$2:$H$200,3,FALSE),"")</f>
        <v/>
      </c>
      <c r="AN43" s="4" t="str">
        <f>IFERROR(VLOOKUP(AI43,'Base de Datos'!$B$2:$H$200,5,FALSE)*$AB43/VLOOKUP(AI43,'Base de Datos'!$B$2:$H$200,3,FALSE),"")</f>
        <v/>
      </c>
      <c r="AO43" s="4" t="str">
        <f>IFERROR(VLOOKUP(AI43,'Base de Datos'!$B$2:$H$200,6,FALSE)*$AB43/VLOOKUP(AI43,'Base de Datos'!$B$2:$H$200,3,FALSE),"")</f>
        <v/>
      </c>
    </row>
    <row r="44" spans="1:41" x14ac:dyDescent="0.3">
      <c r="C44" s="3" t="s">
        <v>13</v>
      </c>
      <c r="D44" s="2"/>
      <c r="E44" s="3" t="str">
        <f>VLOOKUP(C44,'Base de Datos'!$B$2:$H$200,2,FALSE)</f>
        <v xml:space="preserve"> </v>
      </c>
      <c r="F44" s="2" t="str">
        <f>IFERROR(VLOOKUP(C44,'Base de Datos'!$B$2:$H$200,4,FALSE)*$D44/VLOOKUP(C44,'Base de Datos'!$B$2:$H$200,3,FALSE), "")</f>
        <v/>
      </c>
      <c r="G44" s="4" t="str">
        <f>IFERROR(VLOOKUP(C44,'Base de Datos'!$B$2:$H$200,7,FALSE)*$D44/VLOOKUP(C44,'Base de Datos'!$B$2:$H$200,3,FALSE),"")</f>
        <v/>
      </c>
      <c r="H44" s="4" t="str">
        <f>IFERROR(VLOOKUP(C44,'Base de Datos'!$B$2:$H$200,5,FALSE)*$D44/VLOOKUP(C44,'Base de Datos'!$B$2:$H$200,3,FALSE),"")</f>
        <v/>
      </c>
      <c r="I44" s="4" t="str">
        <f>IFERROR(VLOOKUP(C44,'Base de Datos'!$B$2:$H$200,6,FALSE)*$D44/VLOOKUP(C44,'Base de Datos'!$B$2:$H$200,3,FALSE),"")</f>
        <v/>
      </c>
      <c r="K44" s="3" t="s">
        <v>13</v>
      </c>
      <c r="L44" s="2"/>
      <c r="M44" s="3" t="str">
        <f>VLOOKUP(K44,'Base de Datos'!$B$2:$H$200,2,FALSE)</f>
        <v xml:space="preserve"> </v>
      </c>
      <c r="N44" s="2" t="str">
        <f>IFERROR(VLOOKUP(K44,'Base de Datos'!$B$2:$H$200,4,FALSE)*$L44/VLOOKUP(K44,'Base de Datos'!$B$2:$H$200,3,FALSE), "")</f>
        <v/>
      </c>
      <c r="O44" s="4" t="str">
        <f>IFERROR(VLOOKUP(K44,'Base de Datos'!$B$2:$H$200,7,FALSE)*$L44/VLOOKUP(K44,'Base de Datos'!$B$2:$H$200,3,FALSE),"")</f>
        <v/>
      </c>
      <c r="P44" s="4" t="str">
        <f>IFERROR(VLOOKUP(K44,'Base de Datos'!$B$2:$H$200,5,FALSE)*$L44/VLOOKUP(K44,'Base de Datos'!$B$2:$H$200,3,FALSE),"")</f>
        <v/>
      </c>
      <c r="Q44" s="4" t="str">
        <f>IFERROR(VLOOKUP(K44,'Base de Datos'!$B$2:$H$200,6,FALSE)*$L44/VLOOKUP(K44,'Base de Datos'!$B$2:$H$200,3,FALSE),"")</f>
        <v/>
      </c>
      <c r="S44" s="3" t="s">
        <v>13</v>
      </c>
      <c r="T44" s="2"/>
      <c r="U44" s="3" t="str">
        <f>VLOOKUP(S44,'Base de Datos'!$B$2:$H$200,2,FALSE)</f>
        <v xml:space="preserve"> </v>
      </c>
      <c r="V44" s="2" t="str">
        <f>IFERROR(VLOOKUP(S44,'Base de Datos'!$B$2:$H$200,4,FALSE)*$T44/VLOOKUP(S44,'Base de Datos'!$B$2:$H$200,3,FALSE), "")</f>
        <v/>
      </c>
      <c r="W44" s="4" t="str">
        <f>IFERROR(VLOOKUP(S44,'Base de Datos'!$B$2:$H$200,7,FALSE)*$T44/VLOOKUP(S44,'Base de Datos'!$B$2:$H$200,3,FALSE),"")</f>
        <v/>
      </c>
      <c r="X44" s="4" t="str">
        <f>IFERROR(VLOOKUP(S44,'Base de Datos'!$B$2:$H$200,5,FALSE)*$T44/VLOOKUP(S44,'Base de Datos'!$B$2:$H$200,3,FALSE),"")</f>
        <v/>
      </c>
      <c r="Y44" s="4" t="str">
        <f>IFERROR(VLOOKUP(S44,'Base de Datos'!$B$2:$H$200,6,FALSE)*$T44/VLOOKUP(S44,'Base de Datos'!$B$2:$H$200,3,FALSE),"")</f>
        <v/>
      </c>
      <c r="AA44" s="3" t="s">
        <v>13</v>
      </c>
      <c r="AB44" s="2"/>
      <c r="AC44" s="3" t="str">
        <f>VLOOKUP(AA44,'Base de Datos'!$B$2:$H$200,2,FALSE)</f>
        <v xml:space="preserve"> </v>
      </c>
      <c r="AD44" s="2" t="str">
        <f>IFERROR(VLOOKUP(AA44,'Base de Datos'!$B$2:$H$200,4,FALSE)*$AB44/VLOOKUP(AA44,'Base de Datos'!$B$2:$H$200,3,FALSE), "")</f>
        <v/>
      </c>
      <c r="AE44" s="4" t="str">
        <f>IFERROR(VLOOKUP(AA44,'Base de Datos'!$B$2:$H$200,7,FALSE)*$AB44/VLOOKUP(AA44,'Base de Datos'!$B$2:$H$200,3,FALSE),"")</f>
        <v/>
      </c>
      <c r="AF44" s="4" t="str">
        <f>IFERROR(VLOOKUP(AA44,'Base de Datos'!$B$2:$H$200,5,FALSE)*$AB44/VLOOKUP(AA44,'Base de Datos'!$B$2:$H$200,3,FALSE),"")</f>
        <v/>
      </c>
      <c r="AG44" s="4" t="str">
        <f>IFERROR(VLOOKUP(AA44,'Base de Datos'!$B$2:$H$200,6,FALSE)*$AB44/VLOOKUP(AA44,'Base de Datos'!$B$2:$H$200,3,FALSE),"")</f>
        <v/>
      </c>
      <c r="AI44" s="3" t="s">
        <v>13</v>
      </c>
      <c r="AJ44" s="2"/>
      <c r="AK44" s="3" t="str">
        <f>VLOOKUP(AI44,'Base de Datos'!$B$2:$H$200,2,FALSE)</f>
        <v xml:space="preserve"> </v>
      </c>
      <c r="AL44" s="2" t="str">
        <f>IFERROR(VLOOKUP(AI44,'Base de Datos'!$B$2:$H$200,4,FALSE)*$AB44/VLOOKUP(AI44,'Base de Datos'!$B$2:$H$200,3,FALSE), "")</f>
        <v/>
      </c>
      <c r="AM44" s="4" t="str">
        <f>IFERROR(VLOOKUP(AI44,'Base de Datos'!$B$2:$H$200,7,FALSE)*$AB44/VLOOKUP(AI44,'Base de Datos'!$B$2:$H$200,3,FALSE),"")</f>
        <v/>
      </c>
      <c r="AN44" s="4" t="str">
        <f>IFERROR(VLOOKUP(AI44,'Base de Datos'!$B$2:$H$200,5,FALSE)*$AB44/VLOOKUP(AI44,'Base de Datos'!$B$2:$H$200,3,FALSE),"")</f>
        <v/>
      </c>
      <c r="AO44" s="4" t="str">
        <f>IFERROR(VLOOKUP(AI44,'Base de Datos'!$B$2:$H$200,6,FALSE)*$AB44/VLOOKUP(AI44,'Base de Datos'!$B$2:$H$200,3,FALSE),"")</f>
        <v/>
      </c>
    </row>
    <row r="45" spans="1:41" x14ac:dyDescent="0.3">
      <c r="G45" s="5"/>
      <c r="H45" s="5"/>
      <c r="I45" s="5"/>
      <c r="O45" s="5"/>
      <c r="P45" s="5"/>
      <c r="Q45" s="5"/>
      <c r="W45" s="5"/>
      <c r="X45" s="5"/>
      <c r="Y45" s="5"/>
      <c r="AE45" s="5"/>
      <c r="AF45" s="5"/>
      <c r="AG45" s="5"/>
      <c r="AM45" s="5"/>
      <c r="AN45" s="5"/>
      <c r="AO45" s="5"/>
    </row>
    <row r="46" spans="1:41" x14ac:dyDescent="0.3">
      <c r="C46" s="45" t="s">
        <v>61</v>
      </c>
      <c r="D46" s="45"/>
      <c r="E46" s="45"/>
      <c r="F46" s="9">
        <f>SUM(F40:F44)</f>
        <v>492</v>
      </c>
      <c r="G46" s="10">
        <f>SUM(G40:G44)</f>
        <v>25.5</v>
      </c>
      <c r="H46" s="10">
        <f>SUM(H40:H44)</f>
        <v>62.5</v>
      </c>
      <c r="I46" s="10">
        <f>SUM(I40:I44)</f>
        <v>17.5</v>
      </c>
      <c r="K46" s="45" t="s">
        <v>61</v>
      </c>
      <c r="L46" s="45"/>
      <c r="M46" s="45"/>
      <c r="N46" s="9">
        <f>SUM(N40:N44)</f>
        <v>492</v>
      </c>
      <c r="O46" s="10">
        <f>SUM(O40:O44)</f>
        <v>25.5</v>
      </c>
      <c r="P46" s="10">
        <f>SUM(P40:P44)</f>
        <v>62.5</v>
      </c>
      <c r="Q46" s="10">
        <f>SUM(Q40:Q44)</f>
        <v>17.5</v>
      </c>
      <c r="S46" s="45" t="s">
        <v>61</v>
      </c>
      <c r="T46" s="45"/>
      <c r="U46" s="45"/>
      <c r="V46" s="9">
        <f>SUM(V40:V44)</f>
        <v>492</v>
      </c>
      <c r="W46" s="10">
        <f>SUM(W40:W44)</f>
        <v>25.5</v>
      </c>
      <c r="X46" s="10">
        <f>SUM(X40:X44)</f>
        <v>62.5</v>
      </c>
      <c r="Y46" s="10">
        <f>SUM(Y40:Y44)</f>
        <v>17.5</v>
      </c>
      <c r="AA46" s="45" t="s">
        <v>61</v>
      </c>
      <c r="AB46" s="45"/>
      <c r="AC46" s="45"/>
      <c r="AD46" s="9">
        <f>SUM(AD40:AD44)</f>
        <v>492</v>
      </c>
      <c r="AE46" s="10">
        <f>SUM(AE40:AE44)</f>
        <v>25.5</v>
      </c>
      <c r="AF46" s="10">
        <f>SUM(AF40:AF44)</f>
        <v>62.5</v>
      </c>
      <c r="AG46" s="10">
        <f>SUM(AG40:AG44)</f>
        <v>17.5</v>
      </c>
      <c r="AI46" s="45" t="s">
        <v>61</v>
      </c>
      <c r="AJ46" s="45"/>
      <c r="AK46" s="45"/>
      <c r="AL46" s="9">
        <f>SUM(AL40:AL44)</f>
        <v>492</v>
      </c>
      <c r="AM46" s="10">
        <f>SUM(AM40:AM44)</f>
        <v>25.5</v>
      </c>
      <c r="AN46" s="10">
        <f>SUM(AN40:AN44)</f>
        <v>62.5</v>
      </c>
      <c r="AO46" s="10">
        <f>SUM(AO40:AO44)</f>
        <v>17.5</v>
      </c>
    </row>
    <row r="48" spans="1:41" ht="30" customHeight="1" x14ac:dyDescent="0.3">
      <c r="A48" s="47" t="s">
        <v>62</v>
      </c>
      <c r="B48" s="47"/>
    </row>
    <row r="49" spans="3:41" ht="15" customHeight="1" x14ac:dyDescent="0.3">
      <c r="C49" s="13" t="s">
        <v>64</v>
      </c>
      <c r="D49" s="13" t="s">
        <v>65</v>
      </c>
      <c r="K49" s="13" t="s">
        <v>66</v>
      </c>
      <c r="L49" s="13" t="s">
        <v>65</v>
      </c>
      <c r="S49" s="13" t="s">
        <v>69</v>
      </c>
      <c r="T49" s="13" t="s">
        <v>65</v>
      </c>
      <c r="AA49" s="13" t="s">
        <v>70</v>
      </c>
      <c r="AB49" s="13" t="s">
        <v>65</v>
      </c>
      <c r="AI49" s="13" t="s">
        <v>71</v>
      </c>
      <c r="AJ49" s="13" t="s">
        <v>65</v>
      </c>
    </row>
    <row r="50" spans="3:41" x14ac:dyDescent="0.3">
      <c r="F50" s="13" t="s">
        <v>15</v>
      </c>
      <c r="G50" s="13" t="s">
        <v>20</v>
      </c>
      <c r="H50" s="13" t="s">
        <v>16</v>
      </c>
      <c r="I50" s="13" t="s">
        <v>17</v>
      </c>
      <c r="N50" s="13" t="s">
        <v>15</v>
      </c>
      <c r="O50" s="13" t="s">
        <v>20</v>
      </c>
      <c r="P50" s="13" t="s">
        <v>16</v>
      </c>
      <c r="Q50" s="13" t="s">
        <v>17</v>
      </c>
      <c r="V50" s="13" t="s">
        <v>15</v>
      </c>
      <c r="W50" s="13" t="s">
        <v>20</v>
      </c>
      <c r="X50" s="13" t="s">
        <v>16</v>
      </c>
      <c r="Y50" s="13" t="s">
        <v>17</v>
      </c>
      <c r="AD50" s="13" t="s">
        <v>15</v>
      </c>
      <c r="AE50" s="13" t="s">
        <v>20</v>
      </c>
      <c r="AF50" s="13" t="s">
        <v>16</v>
      </c>
      <c r="AG50" s="13" t="s">
        <v>17</v>
      </c>
      <c r="AL50" s="13" t="s">
        <v>15</v>
      </c>
      <c r="AM50" s="13" t="s">
        <v>20</v>
      </c>
      <c r="AN50" s="13" t="s">
        <v>16</v>
      </c>
      <c r="AO50" s="13" t="s">
        <v>17</v>
      </c>
    </row>
    <row r="51" spans="3:41" x14ac:dyDescent="0.3">
      <c r="C51" s="3" t="s">
        <v>54</v>
      </c>
      <c r="D51" s="2">
        <v>200</v>
      </c>
      <c r="E51" s="3" t="str">
        <f>VLOOKUP(C51,'Base de Datos'!$B$2:$H$200,2,FALSE)</f>
        <v>gramos</v>
      </c>
      <c r="F51" s="2">
        <f>IFERROR(VLOOKUP(C51,'Base de Datos'!$B$2:$H$200,4,FALSE)*$D51/VLOOKUP(C51,'Base de Datos'!$B$2:$H$200,3,FALSE), "")</f>
        <v>294</v>
      </c>
      <c r="G51" s="4">
        <f>IFERROR(VLOOKUP(C51,'Base de Datos'!$B$2:$H$200,7,FALSE)*$D51/VLOOKUP(C51,'Base de Datos'!$B$2:$H$200,3,FALSE),"")</f>
        <v>42</v>
      </c>
      <c r="H51" s="4">
        <f>IFERROR(VLOOKUP(C51,'Base de Datos'!$B$2:$H$200,5,FALSE)*$D51/VLOOKUP(C51,'Base de Datos'!$B$2:$H$200,3,FALSE),"")</f>
        <v>0</v>
      </c>
      <c r="I51" s="4">
        <f>IFERROR(VLOOKUP(C51,'Base de Datos'!$B$2:$H$200,6,FALSE)*$D51/VLOOKUP(C51,'Base de Datos'!$B$2:$H$200,3,FALSE),"")</f>
        <v>6</v>
      </c>
      <c r="K51" s="3" t="s">
        <v>54</v>
      </c>
      <c r="L51" s="2">
        <v>200</v>
      </c>
      <c r="M51" s="3" t="str">
        <f>VLOOKUP(K51,'Base de Datos'!$B$2:$H$200,2,FALSE)</f>
        <v>gramos</v>
      </c>
      <c r="N51" s="2">
        <f>IFERROR(VLOOKUP(K51,'Base de Datos'!$B$2:$H$200,4,FALSE)*$L51/VLOOKUP(K51,'Base de Datos'!$B$2:$H$200,3,FALSE), "")</f>
        <v>294</v>
      </c>
      <c r="O51" s="4">
        <f>IFERROR(VLOOKUP(K51,'Base de Datos'!$B$2:$H$200,7,FALSE)*$L51/VLOOKUP(K51,'Base de Datos'!$B$2:$H$200,3,FALSE),"")</f>
        <v>42</v>
      </c>
      <c r="P51" s="4">
        <f>IFERROR(VLOOKUP(K51,'Base de Datos'!$B$2:$H$200,5,FALSE)*$L51/VLOOKUP(K51,'Base de Datos'!$B$2:$H$200,3,FALSE),"")</f>
        <v>0</v>
      </c>
      <c r="Q51" s="4">
        <f>IFERROR(VLOOKUP(K51,'Base de Datos'!$B$2:$H$200,6,FALSE)*$L51/VLOOKUP(K51,'Base de Datos'!$B$2:$H$200,3,FALSE),"")</f>
        <v>6</v>
      </c>
      <c r="S51" s="3" t="s">
        <v>54</v>
      </c>
      <c r="T51" s="2">
        <v>200</v>
      </c>
      <c r="U51" s="3" t="str">
        <f>VLOOKUP(S51,'Base de Datos'!$B$2:$H$200,2,FALSE)</f>
        <v>gramos</v>
      </c>
      <c r="V51" s="2">
        <f>IFERROR(VLOOKUP(S51,'Base de Datos'!$B$2:$H$200,4,FALSE)*$T51/VLOOKUP(S51,'Base de Datos'!$B$2:$H$200,3,FALSE), "")</f>
        <v>294</v>
      </c>
      <c r="W51" s="4">
        <f>IFERROR(VLOOKUP(S51,'Base de Datos'!$B$2:$H$200,7,FALSE)*$T51/VLOOKUP(S51,'Base de Datos'!$B$2:$H$200,3,FALSE),"")</f>
        <v>42</v>
      </c>
      <c r="X51" s="4">
        <f>IFERROR(VLOOKUP(S51,'Base de Datos'!$B$2:$H$200,5,FALSE)*$T51/VLOOKUP(S51,'Base de Datos'!$B$2:$H$200,3,FALSE),"")</f>
        <v>0</v>
      </c>
      <c r="Y51" s="4">
        <f>IFERROR(VLOOKUP(S51,'Base de Datos'!$B$2:$H$200,6,FALSE)*$T51/VLOOKUP(S51,'Base de Datos'!$B$2:$H$200,3,FALSE),"")</f>
        <v>6</v>
      </c>
      <c r="AA51" s="3" t="s">
        <v>54</v>
      </c>
      <c r="AB51" s="2">
        <v>200</v>
      </c>
      <c r="AC51" s="3" t="str">
        <f>VLOOKUP(AA51,'Base de Datos'!$B$2:$H$200,2,FALSE)</f>
        <v>gramos</v>
      </c>
      <c r="AD51" s="2">
        <f>IFERROR(VLOOKUP(AA51,'Base de Datos'!$B$2:$H$200,4,FALSE)*$AB51/VLOOKUP(AA51,'Base de Datos'!$B$2:$H$200,3,FALSE), "")</f>
        <v>294</v>
      </c>
      <c r="AE51" s="4">
        <f>IFERROR(VLOOKUP(AA51,'Base de Datos'!$B$2:$H$200,7,FALSE)*$AB51/VLOOKUP(AA51,'Base de Datos'!$B$2:$H$200,3,FALSE),"")</f>
        <v>42</v>
      </c>
      <c r="AF51" s="4">
        <f>IFERROR(VLOOKUP(AA51,'Base de Datos'!$B$2:$H$200,5,FALSE)*$AB51/VLOOKUP(AA51,'Base de Datos'!$B$2:$H$200,3,FALSE),"")</f>
        <v>0</v>
      </c>
      <c r="AG51" s="4">
        <f>IFERROR(VLOOKUP(AA51,'Base de Datos'!$B$2:$H$200,6,FALSE)*$AB51/VLOOKUP(AA51,'Base de Datos'!$B$2:$H$200,3,FALSE),"")</f>
        <v>6</v>
      </c>
      <c r="AI51" s="3" t="s">
        <v>54</v>
      </c>
      <c r="AJ51" s="2">
        <v>200</v>
      </c>
      <c r="AK51" s="3" t="str">
        <f>VLOOKUP(AI51,'Base de Datos'!$B$2:$H$200,2,FALSE)</f>
        <v>gramos</v>
      </c>
      <c r="AL51" s="2">
        <f>IFERROR(VLOOKUP(AI51,'Base de Datos'!$B$2:$H$200,4,FALSE)*$AJ51/VLOOKUP(AI51,'Base de Datos'!$B$2:$H$200,3,FALSE), "")</f>
        <v>294</v>
      </c>
      <c r="AM51" s="4">
        <f>IFERROR(VLOOKUP(AI51,'Base de Datos'!$B$2:$H$200,7,FALSE)*$AJ51/VLOOKUP(AI51,'Base de Datos'!$B$2:$H$200,3,FALSE),"")</f>
        <v>42</v>
      </c>
      <c r="AN51" s="4">
        <f>IFERROR(VLOOKUP(AI51,'Base de Datos'!$B$2:$H$200,5,FALSE)*$AJ51/VLOOKUP(AI51,'Base de Datos'!$B$2:$H$200,3,FALSE),"")</f>
        <v>0</v>
      </c>
      <c r="AO51" s="4">
        <f>IFERROR(VLOOKUP(AI51,'Base de Datos'!$B$2:$H$200,6,FALSE)*$AJ51/VLOOKUP(AI51,'Base de Datos'!$B$2:$H$200,3,FALSE),"")</f>
        <v>6</v>
      </c>
    </row>
    <row r="52" spans="3:41" x14ac:dyDescent="0.3">
      <c r="C52" s="3" t="s">
        <v>51</v>
      </c>
      <c r="D52" s="2">
        <v>100</v>
      </c>
      <c r="E52" s="3" t="str">
        <f>VLOOKUP(C52,'Base de Datos'!$B$2:$H$200,2,FALSE)</f>
        <v>gramos</v>
      </c>
      <c r="F52" s="2">
        <f>IFERROR(VLOOKUP(C52,'Base de Datos'!$B$2:$H$200,4,FALSE)*$D52/VLOOKUP(C52,'Base de Datos'!$B$2:$H$200,3,FALSE), "")</f>
        <v>324</v>
      </c>
      <c r="G52" s="4">
        <f>IFERROR(VLOOKUP(C52,'Base de Datos'!$B$2:$H$200,7,FALSE)*$D52/VLOOKUP(C52,'Base de Datos'!$B$2:$H$200,3,FALSE),"")</f>
        <v>10</v>
      </c>
      <c r="H52" s="4">
        <f>IFERROR(VLOOKUP(C52,'Base de Datos'!$B$2:$H$200,5,FALSE)*$D52/VLOOKUP(C52,'Base de Datos'!$B$2:$H$200,3,FALSE),"")</f>
        <v>71</v>
      </c>
      <c r="I52" s="4">
        <f>IFERROR(VLOOKUP(C52,'Base de Datos'!$B$2:$H$200,6,FALSE)*$D52/VLOOKUP(C52,'Base de Datos'!$B$2:$H$200,3,FALSE),"")</f>
        <v>1</v>
      </c>
      <c r="K52" s="3" t="s">
        <v>51</v>
      </c>
      <c r="L52" s="2">
        <v>100</v>
      </c>
      <c r="M52" s="3" t="str">
        <f>VLOOKUP(K52,'Base de Datos'!$B$2:$H$200,2,FALSE)</f>
        <v>gramos</v>
      </c>
      <c r="N52" s="2">
        <f>IFERROR(VLOOKUP(K52,'Base de Datos'!$B$2:$H$200,4,FALSE)*$L52/VLOOKUP(K52,'Base de Datos'!$B$2:$H$200,3,FALSE), "")</f>
        <v>324</v>
      </c>
      <c r="O52" s="4">
        <f>IFERROR(VLOOKUP(K52,'Base de Datos'!$B$2:$H$200,7,FALSE)*$L52/VLOOKUP(K52,'Base de Datos'!$B$2:$H$200,3,FALSE),"")</f>
        <v>10</v>
      </c>
      <c r="P52" s="4">
        <f>IFERROR(VLOOKUP(K52,'Base de Datos'!$B$2:$H$200,5,FALSE)*$L52/VLOOKUP(K52,'Base de Datos'!$B$2:$H$200,3,FALSE),"")</f>
        <v>71</v>
      </c>
      <c r="Q52" s="4">
        <f>IFERROR(VLOOKUP(K52,'Base de Datos'!$B$2:$H$200,6,FALSE)*$L52/VLOOKUP(K52,'Base de Datos'!$B$2:$H$200,3,FALSE),"")</f>
        <v>1</v>
      </c>
      <c r="S52" s="3" t="s">
        <v>51</v>
      </c>
      <c r="T52" s="2">
        <v>100</v>
      </c>
      <c r="U52" s="3" t="str">
        <f>VLOOKUP(S52,'Base de Datos'!$B$2:$H$200,2,FALSE)</f>
        <v>gramos</v>
      </c>
      <c r="V52" s="2">
        <f>IFERROR(VLOOKUP(S52,'Base de Datos'!$B$2:$H$200,4,FALSE)*$T52/VLOOKUP(S52,'Base de Datos'!$B$2:$H$200,3,FALSE), "")</f>
        <v>324</v>
      </c>
      <c r="W52" s="4">
        <f>IFERROR(VLOOKUP(S52,'Base de Datos'!$B$2:$H$200,7,FALSE)*$T52/VLOOKUP(S52,'Base de Datos'!$B$2:$H$200,3,FALSE),"")</f>
        <v>10</v>
      </c>
      <c r="X52" s="4">
        <f>IFERROR(VLOOKUP(S52,'Base de Datos'!$B$2:$H$200,5,FALSE)*$T52/VLOOKUP(S52,'Base de Datos'!$B$2:$H$200,3,FALSE),"")</f>
        <v>71</v>
      </c>
      <c r="Y52" s="4">
        <f>IFERROR(VLOOKUP(S52,'Base de Datos'!$B$2:$H$200,6,FALSE)*$T52/VLOOKUP(S52,'Base de Datos'!$B$2:$H$200,3,FALSE),"")</f>
        <v>1</v>
      </c>
      <c r="AA52" s="3" t="s">
        <v>51</v>
      </c>
      <c r="AB52" s="2">
        <v>100</v>
      </c>
      <c r="AC52" s="3" t="str">
        <f>VLOOKUP(AA52,'Base de Datos'!$B$2:$H$200,2,FALSE)</f>
        <v>gramos</v>
      </c>
      <c r="AD52" s="2">
        <f>IFERROR(VLOOKUP(AA52,'Base de Datos'!$B$2:$H$200,4,FALSE)*$AB52/VLOOKUP(AA52,'Base de Datos'!$B$2:$H$200,3,FALSE), "")</f>
        <v>324</v>
      </c>
      <c r="AE52" s="4">
        <f>IFERROR(VLOOKUP(AA52,'Base de Datos'!$B$2:$H$200,7,FALSE)*$AB52/VLOOKUP(AA52,'Base de Datos'!$B$2:$H$200,3,FALSE),"")</f>
        <v>10</v>
      </c>
      <c r="AF52" s="4">
        <f>IFERROR(VLOOKUP(AA52,'Base de Datos'!$B$2:$H$200,5,FALSE)*$AB52/VLOOKUP(AA52,'Base de Datos'!$B$2:$H$200,3,FALSE),"")</f>
        <v>71</v>
      </c>
      <c r="AG52" s="4">
        <f>IFERROR(VLOOKUP(AA52,'Base de Datos'!$B$2:$H$200,6,FALSE)*$AB52/VLOOKUP(AA52,'Base de Datos'!$B$2:$H$200,3,FALSE),"")</f>
        <v>1</v>
      </c>
      <c r="AI52" s="3" t="s">
        <v>51</v>
      </c>
      <c r="AJ52" s="2">
        <v>100</v>
      </c>
      <c r="AK52" s="3" t="str">
        <f>VLOOKUP(AI52,'Base de Datos'!$B$2:$H$200,2,FALSE)</f>
        <v>gramos</v>
      </c>
      <c r="AL52" s="2">
        <f>IFERROR(VLOOKUP(AI52,'Base de Datos'!$B$2:$H$200,4,FALSE)*$AJ52/VLOOKUP(AI52,'Base de Datos'!$B$2:$H$200,3,FALSE), "")</f>
        <v>324</v>
      </c>
      <c r="AM52" s="4">
        <f>IFERROR(VLOOKUP(AI52,'Base de Datos'!$B$2:$H$200,7,FALSE)*$AJ52/VLOOKUP(AI52,'Base de Datos'!$B$2:$H$200,3,FALSE),"")</f>
        <v>10</v>
      </c>
      <c r="AN52" s="4">
        <f>IFERROR(VLOOKUP(AI52,'Base de Datos'!$B$2:$H$200,5,FALSE)*$AJ52/VLOOKUP(AI52,'Base de Datos'!$B$2:$H$200,3,FALSE),"")</f>
        <v>71</v>
      </c>
      <c r="AO52" s="4">
        <f>IFERROR(VLOOKUP(AI52,'Base de Datos'!$B$2:$H$200,6,FALSE)*$AJ52/VLOOKUP(AI52,'Base de Datos'!$B$2:$H$200,3,FALSE),"")</f>
        <v>1</v>
      </c>
    </row>
    <row r="53" spans="3:41" x14ac:dyDescent="0.3">
      <c r="C53" s="3" t="s">
        <v>40</v>
      </c>
      <c r="D53" s="2">
        <v>200</v>
      </c>
      <c r="E53" s="3" t="str">
        <f>VLOOKUP(C53,'Base de Datos'!$B$2:$H$200,2,FALSE)</f>
        <v>gramos</v>
      </c>
      <c r="F53" s="2">
        <f>IFERROR(VLOOKUP(C53,'Base de Datos'!$B$2:$H$200,4,FALSE)*$D53/VLOOKUP(C53,'Base de Datos'!$B$2:$H$200,3,FALSE), "")</f>
        <v>44</v>
      </c>
      <c r="G53" s="4">
        <f>IFERROR(VLOOKUP(C53,'Base de Datos'!$B$2:$H$200,7,FALSE)*$D53/VLOOKUP(C53,'Base de Datos'!$B$2:$H$200,3,FALSE),"")</f>
        <v>2</v>
      </c>
      <c r="H53" s="4">
        <f>IFERROR(VLOOKUP(C53,'Base de Datos'!$B$2:$H$200,5,FALSE)*$D53/VLOOKUP(C53,'Base de Datos'!$B$2:$H$200,3,FALSE),"")</f>
        <v>10</v>
      </c>
      <c r="I53" s="4">
        <f>IFERROR(VLOOKUP(C53,'Base de Datos'!$B$2:$H$200,6,FALSE)*$D53/VLOOKUP(C53,'Base de Datos'!$B$2:$H$200,3,FALSE),"")</f>
        <v>0</v>
      </c>
      <c r="K53" s="3" t="s">
        <v>40</v>
      </c>
      <c r="L53" s="2">
        <v>200</v>
      </c>
      <c r="M53" s="3" t="str">
        <f>VLOOKUP(K53,'Base de Datos'!$B$2:$H$200,2,FALSE)</f>
        <v>gramos</v>
      </c>
      <c r="N53" s="2">
        <f>IFERROR(VLOOKUP(K53,'Base de Datos'!$B$2:$H$200,4,FALSE)*$L53/VLOOKUP(K53,'Base de Datos'!$B$2:$H$200,3,FALSE), "")</f>
        <v>44</v>
      </c>
      <c r="O53" s="4">
        <f>IFERROR(VLOOKUP(K53,'Base de Datos'!$B$2:$H$200,7,FALSE)*$L53/VLOOKUP(K53,'Base de Datos'!$B$2:$H$200,3,FALSE),"")</f>
        <v>2</v>
      </c>
      <c r="P53" s="4">
        <f>IFERROR(VLOOKUP(K53,'Base de Datos'!$B$2:$H$200,5,FALSE)*$L53/VLOOKUP(K53,'Base de Datos'!$B$2:$H$200,3,FALSE),"")</f>
        <v>10</v>
      </c>
      <c r="Q53" s="4">
        <f>IFERROR(VLOOKUP(K53,'Base de Datos'!$B$2:$H$200,6,FALSE)*$L53/VLOOKUP(K53,'Base de Datos'!$B$2:$H$200,3,FALSE),"")</f>
        <v>0</v>
      </c>
      <c r="S53" s="3" t="s">
        <v>40</v>
      </c>
      <c r="T53" s="2">
        <v>200</v>
      </c>
      <c r="U53" s="3" t="str">
        <f>VLOOKUP(S53,'Base de Datos'!$B$2:$H$200,2,FALSE)</f>
        <v>gramos</v>
      </c>
      <c r="V53" s="2">
        <f>IFERROR(VLOOKUP(S53,'Base de Datos'!$B$2:$H$200,4,FALSE)*$T53/VLOOKUP(S53,'Base de Datos'!$B$2:$H$200,3,FALSE), "")</f>
        <v>44</v>
      </c>
      <c r="W53" s="4">
        <f>IFERROR(VLOOKUP(S53,'Base de Datos'!$B$2:$H$200,7,FALSE)*$T53/VLOOKUP(S53,'Base de Datos'!$B$2:$H$200,3,FALSE),"")</f>
        <v>2</v>
      </c>
      <c r="X53" s="4">
        <f>IFERROR(VLOOKUP(S53,'Base de Datos'!$B$2:$H$200,5,FALSE)*$T53/VLOOKUP(S53,'Base de Datos'!$B$2:$H$200,3,FALSE),"")</f>
        <v>10</v>
      </c>
      <c r="Y53" s="4">
        <f>IFERROR(VLOOKUP(S53,'Base de Datos'!$B$2:$H$200,6,FALSE)*$T53/VLOOKUP(S53,'Base de Datos'!$B$2:$H$200,3,FALSE),"")</f>
        <v>0</v>
      </c>
      <c r="AA53" s="3" t="s">
        <v>40</v>
      </c>
      <c r="AB53" s="2">
        <v>200</v>
      </c>
      <c r="AC53" s="3" t="str">
        <f>VLOOKUP(AA53,'Base de Datos'!$B$2:$H$200,2,FALSE)</f>
        <v>gramos</v>
      </c>
      <c r="AD53" s="2">
        <f>IFERROR(VLOOKUP(AA53,'Base de Datos'!$B$2:$H$200,4,FALSE)*$AB53/VLOOKUP(AA53,'Base de Datos'!$B$2:$H$200,3,FALSE), "")</f>
        <v>44</v>
      </c>
      <c r="AE53" s="4">
        <f>IFERROR(VLOOKUP(AA53,'Base de Datos'!$B$2:$H$200,7,FALSE)*$AB53/VLOOKUP(AA53,'Base de Datos'!$B$2:$H$200,3,FALSE),"")</f>
        <v>2</v>
      </c>
      <c r="AF53" s="4">
        <f>IFERROR(VLOOKUP(AA53,'Base de Datos'!$B$2:$H$200,5,FALSE)*$AB53/VLOOKUP(AA53,'Base de Datos'!$B$2:$H$200,3,FALSE),"")</f>
        <v>10</v>
      </c>
      <c r="AG53" s="4">
        <f>IFERROR(VLOOKUP(AA53,'Base de Datos'!$B$2:$H$200,6,FALSE)*$AB53/VLOOKUP(AA53,'Base de Datos'!$B$2:$H$200,3,FALSE),"")</f>
        <v>0</v>
      </c>
      <c r="AI53" s="3" t="s">
        <v>40</v>
      </c>
      <c r="AJ53" s="2">
        <v>200</v>
      </c>
      <c r="AK53" s="3" t="str">
        <f>VLOOKUP(AI53,'Base de Datos'!$B$2:$H$200,2,FALSE)</f>
        <v>gramos</v>
      </c>
      <c r="AL53" s="2">
        <f>IFERROR(VLOOKUP(AI53,'Base de Datos'!$B$2:$H$200,4,FALSE)*$AJ53/VLOOKUP(AI53,'Base de Datos'!$B$2:$H$200,3,FALSE), "")</f>
        <v>44</v>
      </c>
      <c r="AM53" s="4">
        <f>IFERROR(VLOOKUP(AI53,'Base de Datos'!$B$2:$H$200,7,FALSE)*$AJ53/VLOOKUP(AI53,'Base de Datos'!$B$2:$H$200,3,FALSE),"")</f>
        <v>2</v>
      </c>
      <c r="AN53" s="4">
        <f>IFERROR(VLOOKUP(AI53,'Base de Datos'!$B$2:$H$200,5,FALSE)*$AJ53/VLOOKUP(AI53,'Base de Datos'!$B$2:$H$200,3,FALSE),"")</f>
        <v>10</v>
      </c>
      <c r="AO53" s="4">
        <f>IFERROR(VLOOKUP(AI53,'Base de Datos'!$B$2:$H$200,6,FALSE)*$AJ53/VLOOKUP(AI53,'Base de Datos'!$B$2:$H$200,3,FALSE),"")</f>
        <v>0</v>
      </c>
    </row>
    <row r="54" spans="3:41" x14ac:dyDescent="0.3">
      <c r="C54" s="3" t="s">
        <v>13</v>
      </c>
      <c r="D54" s="2"/>
      <c r="E54" s="3" t="str">
        <f>VLOOKUP(C54,'Base de Datos'!$B$2:$H$200,2,FALSE)</f>
        <v xml:space="preserve"> </v>
      </c>
      <c r="F54" s="2" t="str">
        <f>IFERROR(VLOOKUP(C54,'Base de Datos'!$B$2:$H$200,4,FALSE)*$D54/VLOOKUP(C54,'Base de Datos'!$B$2:$H$200,3,FALSE), "")</f>
        <v/>
      </c>
      <c r="G54" s="4" t="str">
        <f>IFERROR(VLOOKUP(C54,'Base de Datos'!$B$2:$H$200,7,FALSE)*$D54/VLOOKUP(C54,'Base de Datos'!$B$2:$H$200,3,FALSE),"")</f>
        <v/>
      </c>
      <c r="H54" s="4" t="str">
        <f>IFERROR(VLOOKUP(C54,'Base de Datos'!$B$2:$H$200,5,FALSE)*$D54/VLOOKUP(C54,'Base de Datos'!$B$2:$H$200,3,FALSE),"")</f>
        <v/>
      </c>
      <c r="I54" s="4" t="str">
        <f>IFERROR(VLOOKUP(C54,'Base de Datos'!$B$2:$H$200,6,FALSE)*$D54/VLOOKUP(C54,'Base de Datos'!$B$2:$H$200,3,FALSE),"")</f>
        <v/>
      </c>
      <c r="K54" s="3" t="s">
        <v>13</v>
      </c>
      <c r="L54" s="2"/>
      <c r="M54" s="3" t="str">
        <f>VLOOKUP(K54,'Base de Datos'!$B$2:$H$200,2,FALSE)</f>
        <v xml:space="preserve"> </v>
      </c>
      <c r="N54" s="2" t="str">
        <f>IFERROR(VLOOKUP(K54,'Base de Datos'!$B$2:$H$200,4,FALSE)*$L54/VLOOKUP(K54,'Base de Datos'!$B$2:$H$200,3,FALSE), "")</f>
        <v/>
      </c>
      <c r="O54" s="4" t="str">
        <f>IFERROR(VLOOKUP(K54,'Base de Datos'!$B$2:$H$200,7,FALSE)*$L54/VLOOKUP(K54,'Base de Datos'!$B$2:$H$200,3,FALSE),"")</f>
        <v/>
      </c>
      <c r="P54" s="4" t="str">
        <f>IFERROR(VLOOKUP(K54,'Base de Datos'!$B$2:$H$200,5,FALSE)*$L54/VLOOKUP(K54,'Base de Datos'!$B$2:$H$200,3,FALSE),"")</f>
        <v/>
      </c>
      <c r="Q54" s="4" t="str">
        <f>IFERROR(VLOOKUP(K54,'Base de Datos'!$B$2:$H$200,6,FALSE)*$L54/VLOOKUP(K54,'Base de Datos'!$B$2:$H$200,3,FALSE),"")</f>
        <v/>
      </c>
      <c r="S54" s="3" t="s">
        <v>13</v>
      </c>
      <c r="T54" s="2"/>
      <c r="U54" s="3" t="str">
        <f>VLOOKUP(S54,'Base de Datos'!$B$2:$H$200,2,FALSE)</f>
        <v xml:space="preserve"> </v>
      </c>
      <c r="V54" s="2" t="str">
        <f>IFERROR(VLOOKUP(S54,'Base de Datos'!$B$2:$H$200,4,FALSE)*$T54/VLOOKUP(S54,'Base de Datos'!$B$2:$H$200,3,FALSE), "")</f>
        <v/>
      </c>
      <c r="W54" s="4" t="str">
        <f>IFERROR(VLOOKUP(S54,'Base de Datos'!$B$2:$H$200,7,FALSE)*$T54/VLOOKUP(S54,'Base de Datos'!$B$2:$H$200,3,FALSE),"")</f>
        <v/>
      </c>
      <c r="X54" s="4" t="str">
        <f>IFERROR(VLOOKUP(S54,'Base de Datos'!$B$2:$H$200,5,FALSE)*$T54/VLOOKUP(S54,'Base de Datos'!$B$2:$H$200,3,FALSE),"")</f>
        <v/>
      </c>
      <c r="Y54" s="4" t="str">
        <f>IFERROR(VLOOKUP(S54,'Base de Datos'!$B$2:$H$200,6,FALSE)*$T54/VLOOKUP(S54,'Base de Datos'!$B$2:$H$200,3,FALSE),"")</f>
        <v/>
      </c>
      <c r="AA54" s="3" t="s">
        <v>13</v>
      </c>
      <c r="AB54" s="2"/>
      <c r="AC54" s="3" t="str">
        <f>VLOOKUP(AA54,'Base de Datos'!$B$2:$H$200,2,FALSE)</f>
        <v xml:space="preserve"> </v>
      </c>
      <c r="AD54" s="2" t="str">
        <f>IFERROR(VLOOKUP(AA54,'Base de Datos'!$B$2:$H$200,4,FALSE)*$AB54/VLOOKUP(AA54,'Base de Datos'!$B$2:$H$200,3,FALSE), "")</f>
        <v/>
      </c>
      <c r="AE54" s="4" t="str">
        <f>IFERROR(VLOOKUP(AA54,'Base de Datos'!$B$2:$H$200,7,FALSE)*$AB54/VLOOKUP(AA54,'Base de Datos'!$B$2:$H$200,3,FALSE),"")</f>
        <v/>
      </c>
      <c r="AF54" s="4" t="str">
        <f>IFERROR(VLOOKUP(AA54,'Base de Datos'!$B$2:$H$200,5,FALSE)*$AB54/VLOOKUP(AA54,'Base de Datos'!$B$2:$H$200,3,FALSE),"")</f>
        <v/>
      </c>
      <c r="AG54" s="4" t="str">
        <f>IFERROR(VLOOKUP(AA54,'Base de Datos'!$B$2:$H$200,6,FALSE)*$AB54/VLOOKUP(AA54,'Base de Datos'!$B$2:$H$200,3,FALSE),"")</f>
        <v/>
      </c>
      <c r="AI54" s="3" t="s">
        <v>13</v>
      </c>
      <c r="AJ54" s="2"/>
      <c r="AK54" s="3" t="str">
        <f>VLOOKUP(AI54,'Base de Datos'!$B$2:$H$200,2,FALSE)</f>
        <v xml:space="preserve"> </v>
      </c>
      <c r="AL54" s="2" t="str">
        <f>IFERROR(VLOOKUP(AI54,'Base de Datos'!$B$2:$H$200,4,FALSE)*$AJ54/VLOOKUP(AI54,'Base de Datos'!$B$2:$H$200,3,FALSE), "")</f>
        <v/>
      </c>
      <c r="AM54" s="4" t="str">
        <f>IFERROR(VLOOKUP(AI54,'Base de Datos'!$B$2:$H$200,7,FALSE)*$AJ54/VLOOKUP(AI54,'Base de Datos'!$B$2:$H$200,3,FALSE),"")</f>
        <v/>
      </c>
      <c r="AN54" s="4" t="str">
        <f>IFERROR(VLOOKUP(AI54,'Base de Datos'!$B$2:$H$200,5,FALSE)*$AJ54/VLOOKUP(AI54,'Base de Datos'!$B$2:$H$200,3,FALSE),"")</f>
        <v/>
      </c>
      <c r="AO54" s="4" t="str">
        <f>IFERROR(VLOOKUP(AI54,'Base de Datos'!$B$2:$H$200,6,FALSE)*$AJ54/VLOOKUP(AI54,'Base de Datos'!$B$2:$H$200,3,FALSE),"")</f>
        <v/>
      </c>
    </row>
    <row r="55" spans="3:41" x14ac:dyDescent="0.3">
      <c r="C55" s="3" t="s">
        <v>13</v>
      </c>
      <c r="D55" s="2"/>
      <c r="E55" s="3" t="str">
        <f>VLOOKUP(C55,'Base de Datos'!$B$2:$H$200,2,FALSE)</f>
        <v xml:space="preserve"> </v>
      </c>
      <c r="F55" s="2" t="str">
        <f>IFERROR(VLOOKUP(C55,'Base de Datos'!$B$2:$H$200,4,FALSE)*$D55/VLOOKUP(C55,'Base de Datos'!$B$2:$H$200,3,FALSE), "")</f>
        <v/>
      </c>
      <c r="G55" s="4" t="str">
        <f>IFERROR(VLOOKUP(C55,'Base de Datos'!$B$2:$H$200,7,FALSE)*$D55/VLOOKUP(C55,'Base de Datos'!$B$2:$H$200,3,FALSE),"")</f>
        <v/>
      </c>
      <c r="H55" s="4" t="str">
        <f>IFERROR(VLOOKUP(C55,'Base de Datos'!$B$2:$H$200,5,FALSE)*$D55/VLOOKUP(C55,'Base de Datos'!$B$2:$H$200,3,FALSE),"")</f>
        <v/>
      </c>
      <c r="I55" s="4" t="str">
        <f>IFERROR(VLOOKUP(C55,'Base de Datos'!$B$2:$H$200,6,FALSE)*$D55/VLOOKUP(C55,'Base de Datos'!$B$2:$H$200,3,FALSE),"")</f>
        <v/>
      </c>
      <c r="K55" s="3" t="s">
        <v>13</v>
      </c>
      <c r="L55" s="2"/>
      <c r="M55" s="3" t="str">
        <f>VLOOKUP(K55,'Base de Datos'!$B$2:$H$200,2,FALSE)</f>
        <v xml:space="preserve"> </v>
      </c>
      <c r="N55" s="2" t="str">
        <f>IFERROR(VLOOKUP(K55,'Base de Datos'!$B$2:$H$200,4,FALSE)*$L55/VLOOKUP(K55,'Base de Datos'!$B$2:$H$200,3,FALSE), "")</f>
        <v/>
      </c>
      <c r="O55" s="4" t="str">
        <f>IFERROR(VLOOKUP(K55,'Base de Datos'!$B$2:$H$200,7,FALSE)*$L55/VLOOKUP(K55,'Base de Datos'!$B$2:$H$200,3,FALSE),"")</f>
        <v/>
      </c>
      <c r="P55" s="4" t="str">
        <f>IFERROR(VLOOKUP(K55,'Base de Datos'!$B$2:$H$200,5,FALSE)*$L55/VLOOKUP(K55,'Base de Datos'!$B$2:$H$200,3,FALSE),"")</f>
        <v/>
      </c>
      <c r="Q55" s="4" t="str">
        <f>IFERROR(VLOOKUP(K55,'Base de Datos'!$B$2:$H$200,6,FALSE)*$L55/VLOOKUP(K55,'Base de Datos'!$B$2:$H$200,3,FALSE),"")</f>
        <v/>
      </c>
      <c r="S55" s="3" t="s">
        <v>13</v>
      </c>
      <c r="T55" s="2"/>
      <c r="U55" s="3" t="str">
        <f>VLOOKUP(S55,'Base de Datos'!$B$2:$H$200,2,FALSE)</f>
        <v xml:space="preserve"> </v>
      </c>
      <c r="V55" s="2" t="str">
        <f>IFERROR(VLOOKUP(S55,'Base de Datos'!$B$2:$H$200,4,FALSE)*$T55/VLOOKUP(S55,'Base de Datos'!$B$2:$H$200,3,FALSE), "")</f>
        <v/>
      </c>
      <c r="W55" s="4" t="str">
        <f>IFERROR(VLOOKUP(S55,'Base de Datos'!$B$2:$H$200,7,FALSE)*$T55/VLOOKUP(S55,'Base de Datos'!$B$2:$H$200,3,FALSE),"")</f>
        <v/>
      </c>
      <c r="X55" s="4" t="str">
        <f>IFERROR(VLOOKUP(S55,'Base de Datos'!$B$2:$H$200,5,FALSE)*$T55/VLOOKUP(S55,'Base de Datos'!$B$2:$H$200,3,FALSE),"")</f>
        <v/>
      </c>
      <c r="Y55" s="4" t="str">
        <f>IFERROR(VLOOKUP(S55,'Base de Datos'!$B$2:$H$200,6,FALSE)*$T55/VLOOKUP(S55,'Base de Datos'!$B$2:$H$200,3,FALSE),"")</f>
        <v/>
      </c>
      <c r="AA55" s="3" t="s">
        <v>13</v>
      </c>
      <c r="AB55" s="2"/>
      <c r="AC55" s="3" t="str">
        <f>VLOOKUP(AA55,'Base de Datos'!$B$2:$H$200,2,FALSE)</f>
        <v xml:space="preserve"> </v>
      </c>
      <c r="AD55" s="2" t="str">
        <f>IFERROR(VLOOKUP(AA55,'Base de Datos'!$B$2:$H$200,4,FALSE)*$AB55/VLOOKUP(AA55,'Base de Datos'!$B$2:$H$200,3,FALSE), "")</f>
        <v/>
      </c>
      <c r="AE55" s="4" t="str">
        <f>IFERROR(VLOOKUP(AA55,'Base de Datos'!$B$2:$H$200,7,FALSE)*$AB55/VLOOKUP(AA55,'Base de Datos'!$B$2:$H$200,3,FALSE),"")</f>
        <v/>
      </c>
      <c r="AF55" s="4" t="str">
        <f>IFERROR(VLOOKUP(AA55,'Base de Datos'!$B$2:$H$200,5,FALSE)*$AB55/VLOOKUP(AA55,'Base de Datos'!$B$2:$H$200,3,FALSE),"")</f>
        <v/>
      </c>
      <c r="AG55" s="4" t="str">
        <f>IFERROR(VLOOKUP(AA55,'Base de Datos'!$B$2:$H$200,6,FALSE)*$AB55/VLOOKUP(AA55,'Base de Datos'!$B$2:$H$200,3,FALSE),"")</f>
        <v/>
      </c>
      <c r="AI55" s="3" t="s">
        <v>13</v>
      </c>
      <c r="AJ55" s="2"/>
      <c r="AK55" s="3" t="str">
        <f>VLOOKUP(AI55,'Base de Datos'!$B$2:$H$200,2,FALSE)</f>
        <v xml:space="preserve"> </v>
      </c>
      <c r="AL55" s="2" t="str">
        <f>IFERROR(VLOOKUP(AI55,'Base de Datos'!$B$2:$H$200,4,FALSE)*$AJ55/VLOOKUP(AI55,'Base de Datos'!$B$2:$H$200,3,FALSE), "")</f>
        <v/>
      </c>
      <c r="AM55" s="4" t="str">
        <f>IFERROR(VLOOKUP(AI55,'Base de Datos'!$B$2:$H$200,7,FALSE)*$AJ55/VLOOKUP(AI55,'Base de Datos'!$B$2:$H$200,3,FALSE),"")</f>
        <v/>
      </c>
      <c r="AN55" s="4" t="str">
        <f>IFERROR(VLOOKUP(AI55,'Base de Datos'!$B$2:$H$200,5,FALSE)*$AJ55/VLOOKUP(AI55,'Base de Datos'!$B$2:$H$200,3,FALSE),"")</f>
        <v/>
      </c>
      <c r="AO55" s="4" t="str">
        <f>IFERROR(VLOOKUP(AI55,'Base de Datos'!$B$2:$H$200,6,FALSE)*$AJ55/VLOOKUP(AI55,'Base de Datos'!$B$2:$H$200,3,FALSE),"")</f>
        <v/>
      </c>
    </row>
    <row r="56" spans="3:41" x14ac:dyDescent="0.3">
      <c r="G56" s="5"/>
      <c r="H56" s="5"/>
      <c r="I56" s="5"/>
      <c r="O56" s="5"/>
      <c r="P56" s="5"/>
      <c r="Q56" s="5"/>
      <c r="W56" s="5"/>
      <c r="X56" s="5"/>
      <c r="Y56" s="5"/>
      <c r="AE56" s="5"/>
      <c r="AF56" s="5"/>
      <c r="AG56" s="5"/>
      <c r="AM56" s="5"/>
      <c r="AN56" s="5"/>
      <c r="AO56" s="5"/>
    </row>
    <row r="57" spans="3:41" x14ac:dyDescent="0.3">
      <c r="C57" s="47" t="s">
        <v>63</v>
      </c>
      <c r="D57" s="47"/>
      <c r="E57" s="47"/>
      <c r="F57" s="11">
        <f>SUM(F51:F55)</f>
        <v>662</v>
      </c>
      <c r="G57" s="12">
        <f>SUM(G51:G55)</f>
        <v>54</v>
      </c>
      <c r="H57" s="12">
        <f>SUM(H51:H55)</f>
        <v>81</v>
      </c>
      <c r="I57" s="12">
        <f>SUM(I51:I55)</f>
        <v>7</v>
      </c>
      <c r="K57" s="47" t="s">
        <v>63</v>
      </c>
      <c r="L57" s="47"/>
      <c r="M57" s="47"/>
      <c r="N57" s="11">
        <f>SUM(N51:N55)</f>
        <v>662</v>
      </c>
      <c r="O57" s="12">
        <f>SUM(O51:O55)</f>
        <v>54</v>
      </c>
      <c r="P57" s="12">
        <f>SUM(P51:P55)</f>
        <v>81</v>
      </c>
      <c r="Q57" s="12">
        <f>SUM(Q51:Q55)</f>
        <v>7</v>
      </c>
      <c r="S57" s="47" t="s">
        <v>63</v>
      </c>
      <c r="T57" s="47"/>
      <c r="U57" s="47"/>
      <c r="V57" s="11">
        <f>SUM(V51:V55)</f>
        <v>662</v>
      </c>
      <c r="W57" s="12">
        <f>SUM(W51:W55)</f>
        <v>54</v>
      </c>
      <c r="X57" s="12">
        <f>SUM(X51:X55)</f>
        <v>81</v>
      </c>
      <c r="Y57" s="12">
        <f>SUM(Y51:Y55)</f>
        <v>7</v>
      </c>
      <c r="AA57" s="47" t="s">
        <v>63</v>
      </c>
      <c r="AB57" s="47"/>
      <c r="AC57" s="47"/>
      <c r="AD57" s="11">
        <f>SUM(AD51:AD55)</f>
        <v>662</v>
      </c>
      <c r="AE57" s="12">
        <f>SUM(AE51:AE55)</f>
        <v>54</v>
      </c>
      <c r="AF57" s="12">
        <f>SUM(AF51:AF55)</f>
        <v>81</v>
      </c>
      <c r="AG57" s="12">
        <f>SUM(AG51:AG55)</f>
        <v>7</v>
      </c>
      <c r="AI57" s="47" t="s">
        <v>63</v>
      </c>
      <c r="AJ57" s="47"/>
      <c r="AK57" s="47"/>
      <c r="AL57" s="11">
        <f>SUM(AL51:AL55)</f>
        <v>662</v>
      </c>
      <c r="AM57" s="12">
        <f>SUM(AM51:AM55)</f>
        <v>54</v>
      </c>
      <c r="AN57" s="12">
        <f>SUM(AN51:AN55)</f>
        <v>81</v>
      </c>
      <c r="AO57" s="12">
        <f>SUM(AO51:AO55)</f>
        <v>7</v>
      </c>
    </row>
  </sheetData>
  <mergeCells count="26">
    <mergeCell ref="B3:C3"/>
    <mergeCell ref="B8:C8"/>
    <mergeCell ref="A15:B15"/>
    <mergeCell ref="C24:E24"/>
    <mergeCell ref="C57:E57"/>
    <mergeCell ref="A26:B26"/>
    <mergeCell ref="C35:E35"/>
    <mergeCell ref="A37:B37"/>
    <mergeCell ref="C46:E46"/>
    <mergeCell ref="A48:B48"/>
    <mergeCell ref="S24:U24"/>
    <mergeCell ref="AA24:AC24"/>
    <mergeCell ref="AI24:AK24"/>
    <mergeCell ref="K35:M35"/>
    <mergeCell ref="S35:U35"/>
    <mergeCell ref="AA35:AC35"/>
    <mergeCell ref="AI35:AK35"/>
    <mergeCell ref="K24:M24"/>
    <mergeCell ref="K46:M46"/>
    <mergeCell ref="S46:U46"/>
    <mergeCell ref="AA46:AC46"/>
    <mergeCell ref="AI46:AK46"/>
    <mergeCell ref="K57:M57"/>
    <mergeCell ref="S57:U57"/>
    <mergeCell ref="AA57:AC57"/>
    <mergeCell ref="AI57:AK57"/>
  </mergeCells>
  <conditionalFormatting sqref="C18:I22">
    <cfRule type="expression" dxfId="19" priority="24">
      <formula>IF($C18 ="-",FALSE,TRUE)</formula>
    </cfRule>
  </conditionalFormatting>
  <conditionalFormatting sqref="C29:I33">
    <cfRule type="expression" dxfId="18" priority="19">
      <formula>IF($C29 ="-",FALSE,TRUE)</formula>
    </cfRule>
  </conditionalFormatting>
  <conditionalFormatting sqref="C40:I44">
    <cfRule type="expression" dxfId="17" priority="18">
      <formula>IF($C40 ="-",FALSE,TRUE)</formula>
    </cfRule>
  </conditionalFormatting>
  <conditionalFormatting sqref="C51:I55">
    <cfRule type="expression" dxfId="16" priority="17">
      <formula>IF($C51 ="-",FALSE,TRUE)</formula>
    </cfRule>
  </conditionalFormatting>
  <conditionalFormatting sqref="K18:Q22">
    <cfRule type="expression" dxfId="15" priority="16">
      <formula>IF($C18 ="-",FALSE,TRUE)</formula>
    </cfRule>
  </conditionalFormatting>
  <conditionalFormatting sqref="S18:Y22">
    <cfRule type="expression" dxfId="14" priority="15">
      <formula>IF($C18 ="-",FALSE,TRUE)</formula>
    </cfRule>
  </conditionalFormatting>
  <conditionalFormatting sqref="AA18:AG22">
    <cfRule type="expression" dxfId="13" priority="14">
      <formula>IF($C18 ="-",FALSE,TRUE)</formula>
    </cfRule>
  </conditionalFormatting>
  <conditionalFormatting sqref="AI18:AO22">
    <cfRule type="expression" dxfId="12" priority="13">
      <formula>IF($C18 ="-",FALSE,TRUE)</formula>
    </cfRule>
  </conditionalFormatting>
  <conditionalFormatting sqref="K29:Q33">
    <cfRule type="expression" dxfId="11" priority="12">
      <formula>IF($C29 ="-",FALSE,TRUE)</formula>
    </cfRule>
  </conditionalFormatting>
  <conditionalFormatting sqref="S29:Y33">
    <cfRule type="expression" dxfId="10" priority="11">
      <formula>IF($C29 ="-",FALSE,TRUE)</formula>
    </cfRule>
  </conditionalFormatting>
  <conditionalFormatting sqref="AA29:AG33">
    <cfRule type="expression" dxfId="9" priority="10">
      <formula>IF($C29 ="-",FALSE,TRUE)</formula>
    </cfRule>
  </conditionalFormatting>
  <conditionalFormatting sqref="AI29:AO33">
    <cfRule type="expression" dxfId="8" priority="9">
      <formula>IF($C29 ="-",FALSE,TRUE)</formula>
    </cfRule>
  </conditionalFormatting>
  <conditionalFormatting sqref="K40:Q44">
    <cfRule type="expression" dxfId="7" priority="8">
      <formula>IF($C40 ="-",FALSE,TRUE)</formula>
    </cfRule>
  </conditionalFormatting>
  <conditionalFormatting sqref="S40:Y44">
    <cfRule type="expression" dxfId="6" priority="7">
      <formula>IF($C40 ="-",FALSE,TRUE)</formula>
    </cfRule>
  </conditionalFormatting>
  <conditionalFormatting sqref="AA40:AG44">
    <cfRule type="expression" dxfId="5" priority="6">
      <formula>IF($C40 ="-",FALSE,TRUE)</formula>
    </cfRule>
  </conditionalFormatting>
  <conditionalFormatting sqref="AI40:AO44">
    <cfRule type="expression" dxfId="4" priority="5">
      <formula>IF($C40 ="-",FALSE,TRUE)</formula>
    </cfRule>
  </conditionalFormatting>
  <conditionalFormatting sqref="K51:Q55">
    <cfRule type="expression" dxfId="3" priority="4">
      <formula>IF($C51 ="-",FALSE,TRUE)</formula>
    </cfRule>
  </conditionalFormatting>
  <conditionalFormatting sqref="S51:Y55">
    <cfRule type="expression" dxfId="2" priority="3">
      <formula>IF($C51 ="-",FALSE,TRUE)</formula>
    </cfRule>
  </conditionalFormatting>
  <conditionalFormatting sqref="AA51:AG55">
    <cfRule type="expression" dxfId="1" priority="2">
      <formula>IF($C51 ="-",FALSE,TRUE)</formula>
    </cfRule>
  </conditionalFormatting>
  <conditionalFormatting sqref="AI51:AO55">
    <cfRule type="expression" dxfId="0" priority="1">
      <formula>IF($C51 ="-",FALSE,TRUE)</formula>
    </cfRule>
  </conditionalFormatting>
  <dataValidations count="1">
    <dataValidation type="list" allowBlank="1" showInputMessage="1" showErrorMessage="1" sqref="D16 L16 T16 AB16 AJ16 D27 L27 T27 AB27 AJ27 D38 L38 T38 AB38 AJ38 D49 L49 T49 AB49 AJ49" xr:uid="{2B247EC5-4BFD-4DE7-8C22-57E81236CE6C}">
      <formula1>"SI,NO"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2B38F4-3528-475C-BDCE-A0347B0C9067}">
          <x14:formula1>
            <xm:f>'Base de Datos'!$B$2:$B$200</xm:f>
          </x14:formula1>
          <xm:sqref>C18:C22 C29:C33 C40:C44 C51:C55 K18:K22 S18:S22 AA18:AA22 AI18:AI22 K29:K33 S29:S33 AA29:AA33 AI29:AI33 K40:K44 S40:S44 AA40:AA44 AI40:AI44 K51:K55 S51:S55 AA51:AA55 AI51:AI55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4540-61DE-496D-B71D-683E79E5355B}">
  <dimension ref="B1:L36"/>
  <sheetViews>
    <sheetView topLeftCell="A16" workbookViewId="0">
      <selection activeCell="M9" sqref="M9"/>
    </sheetView>
  </sheetViews>
  <sheetFormatPr defaultRowHeight="14.4" x14ac:dyDescent="0.3"/>
  <cols>
    <col min="2" max="2" width="18" customWidth="1"/>
    <col min="3" max="3" width="13.109375" customWidth="1"/>
    <col min="4" max="4" width="10.6640625" customWidth="1"/>
    <col min="8" max="8" width="11.5546875" customWidth="1"/>
  </cols>
  <sheetData>
    <row r="1" spans="2:12" x14ac:dyDescent="0.3">
      <c r="B1" t="s">
        <v>21</v>
      </c>
      <c r="C1" t="s">
        <v>73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2:12" x14ac:dyDescent="0.3">
      <c r="B2" t="s">
        <v>13</v>
      </c>
      <c r="C2" t="s">
        <v>57</v>
      </c>
      <c r="D2" t="s">
        <v>57</v>
      </c>
      <c r="E2" t="s">
        <v>57</v>
      </c>
      <c r="F2" t="s">
        <v>57</v>
      </c>
      <c r="G2" t="s">
        <v>57</v>
      </c>
      <c r="H2" t="s">
        <v>57</v>
      </c>
    </row>
    <row r="3" spans="2:12" x14ac:dyDescent="0.3">
      <c r="B3" t="s">
        <v>55</v>
      </c>
      <c r="C3" t="s">
        <v>14</v>
      </c>
      <c r="D3">
        <v>100</v>
      </c>
      <c r="E3">
        <v>107</v>
      </c>
      <c r="F3">
        <v>0</v>
      </c>
      <c r="G3">
        <v>12</v>
      </c>
      <c r="H3">
        <v>0</v>
      </c>
      <c r="L3" t="s">
        <v>13</v>
      </c>
    </row>
    <row r="4" spans="2:12" x14ac:dyDescent="0.3">
      <c r="B4" t="s">
        <v>43</v>
      </c>
      <c r="C4" t="s">
        <v>14</v>
      </c>
      <c r="D4">
        <v>100</v>
      </c>
      <c r="E4">
        <v>38</v>
      </c>
      <c r="F4">
        <v>4</v>
      </c>
      <c r="G4">
        <v>2</v>
      </c>
      <c r="H4">
        <v>2</v>
      </c>
    </row>
    <row r="5" spans="2:12" x14ac:dyDescent="0.3">
      <c r="B5" t="s">
        <v>39</v>
      </c>
      <c r="C5" t="s">
        <v>14</v>
      </c>
      <c r="D5">
        <v>100</v>
      </c>
      <c r="E5">
        <v>352</v>
      </c>
      <c r="F5">
        <v>80</v>
      </c>
      <c r="G5">
        <v>0</v>
      </c>
      <c r="H5">
        <v>8</v>
      </c>
      <c r="L5" t="str">
        <f>VLOOKUP(L3,B2:H13,2,FALSE)</f>
        <v xml:space="preserve"> </v>
      </c>
    </row>
    <row r="6" spans="2:12" x14ac:dyDescent="0.3">
      <c r="B6" t="s">
        <v>27</v>
      </c>
      <c r="C6" t="s">
        <v>14</v>
      </c>
      <c r="D6">
        <v>100</v>
      </c>
      <c r="E6">
        <v>350</v>
      </c>
      <c r="F6">
        <v>59</v>
      </c>
      <c r="G6">
        <v>7</v>
      </c>
      <c r="H6">
        <v>13</v>
      </c>
    </row>
    <row r="7" spans="2:12" x14ac:dyDescent="0.3">
      <c r="B7" t="s">
        <v>28</v>
      </c>
      <c r="C7" t="s">
        <v>14</v>
      </c>
      <c r="D7">
        <v>100</v>
      </c>
      <c r="E7">
        <v>83</v>
      </c>
      <c r="F7">
        <v>21</v>
      </c>
      <c r="G7">
        <v>0</v>
      </c>
      <c r="H7">
        <v>1</v>
      </c>
    </row>
    <row r="8" spans="2:12" x14ac:dyDescent="0.3">
      <c r="B8" t="s">
        <v>52</v>
      </c>
      <c r="C8" t="s">
        <v>14</v>
      </c>
      <c r="D8">
        <v>100</v>
      </c>
      <c r="E8">
        <v>86</v>
      </c>
      <c r="F8">
        <v>20</v>
      </c>
      <c r="G8">
        <v>0</v>
      </c>
      <c r="H8">
        <v>2</v>
      </c>
    </row>
    <row r="9" spans="2:12" x14ac:dyDescent="0.3">
      <c r="B9" t="s">
        <v>42</v>
      </c>
      <c r="C9" t="s">
        <v>14</v>
      </c>
      <c r="D9">
        <v>100</v>
      </c>
      <c r="E9">
        <v>40</v>
      </c>
      <c r="F9">
        <v>9</v>
      </c>
      <c r="G9">
        <v>0</v>
      </c>
      <c r="H9">
        <v>1</v>
      </c>
    </row>
    <row r="10" spans="2:12" x14ac:dyDescent="0.3">
      <c r="B10" t="s">
        <v>44</v>
      </c>
      <c r="C10" t="s">
        <v>14</v>
      </c>
      <c r="D10">
        <v>100</v>
      </c>
      <c r="E10">
        <v>34</v>
      </c>
      <c r="F10">
        <v>6</v>
      </c>
      <c r="G10">
        <v>0</v>
      </c>
      <c r="H10">
        <v>2</v>
      </c>
    </row>
    <row r="11" spans="2:12" x14ac:dyDescent="0.3">
      <c r="B11" t="s">
        <v>53</v>
      </c>
      <c r="C11" t="s">
        <v>14</v>
      </c>
      <c r="D11">
        <v>100</v>
      </c>
      <c r="E11">
        <v>203</v>
      </c>
      <c r="F11">
        <v>1</v>
      </c>
      <c r="G11">
        <v>14</v>
      </c>
      <c r="H11">
        <v>19</v>
      </c>
    </row>
    <row r="12" spans="2:12" x14ac:dyDescent="0.3">
      <c r="B12" t="s">
        <v>32</v>
      </c>
      <c r="C12" t="s">
        <v>14</v>
      </c>
      <c r="D12">
        <v>100</v>
      </c>
      <c r="E12">
        <v>360</v>
      </c>
      <c r="F12">
        <v>77</v>
      </c>
      <c r="G12">
        <v>1</v>
      </c>
      <c r="H12">
        <v>9</v>
      </c>
    </row>
    <row r="13" spans="2:12" x14ac:dyDescent="0.3">
      <c r="B13" t="s">
        <v>51</v>
      </c>
      <c r="C13" t="s">
        <v>14</v>
      </c>
      <c r="D13">
        <v>100</v>
      </c>
      <c r="E13">
        <v>324</v>
      </c>
      <c r="F13">
        <v>71</v>
      </c>
      <c r="G13">
        <v>1</v>
      </c>
      <c r="H13">
        <v>10</v>
      </c>
    </row>
    <row r="14" spans="2:12" x14ac:dyDescent="0.3">
      <c r="B14" t="s">
        <v>11</v>
      </c>
      <c r="C14" t="s">
        <v>14</v>
      </c>
      <c r="D14">
        <v>100</v>
      </c>
      <c r="E14">
        <v>533</v>
      </c>
      <c r="F14">
        <v>37</v>
      </c>
      <c r="G14">
        <v>40</v>
      </c>
      <c r="H14">
        <v>13</v>
      </c>
    </row>
    <row r="15" spans="2:12" x14ac:dyDescent="0.3">
      <c r="B15" t="s">
        <v>10</v>
      </c>
      <c r="C15" t="s">
        <v>18</v>
      </c>
      <c r="D15">
        <v>1</v>
      </c>
      <c r="E15">
        <v>75</v>
      </c>
      <c r="F15">
        <v>0.4</v>
      </c>
      <c r="G15">
        <v>5</v>
      </c>
      <c r="H15">
        <v>6.3</v>
      </c>
    </row>
    <row r="16" spans="2:12" x14ac:dyDescent="0.3">
      <c r="B16" t="s">
        <v>34</v>
      </c>
      <c r="C16" t="s">
        <v>14</v>
      </c>
      <c r="D16">
        <v>100</v>
      </c>
      <c r="E16">
        <v>250</v>
      </c>
      <c r="F16">
        <v>1</v>
      </c>
      <c r="G16">
        <v>21</v>
      </c>
      <c r="H16">
        <v>15</v>
      </c>
    </row>
    <row r="17" spans="2:8" x14ac:dyDescent="0.3">
      <c r="B17" t="s">
        <v>30</v>
      </c>
      <c r="C17" t="s">
        <v>14</v>
      </c>
      <c r="D17">
        <v>100</v>
      </c>
      <c r="E17">
        <v>42</v>
      </c>
      <c r="F17">
        <v>5</v>
      </c>
      <c r="G17">
        <v>1</v>
      </c>
      <c r="H17">
        <v>3</v>
      </c>
    </row>
    <row r="18" spans="2:8" x14ac:dyDescent="0.3">
      <c r="B18" t="s">
        <v>46</v>
      </c>
      <c r="C18" t="s">
        <v>14</v>
      </c>
      <c r="D18">
        <v>100</v>
      </c>
      <c r="E18">
        <v>13</v>
      </c>
      <c r="F18">
        <v>2</v>
      </c>
      <c r="G18">
        <v>0</v>
      </c>
      <c r="H18">
        <v>1</v>
      </c>
    </row>
    <row r="19" spans="2:8" x14ac:dyDescent="0.3">
      <c r="B19" t="s">
        <v>12</v>
      </c>
      <c r="C19" t="s">
        <v>14</v>
      </c>
      <c r="D19">
        <v>100</v>
      </c>
      <c r="E19">
        <v>250</v>
      </c>
      <c r="F19">
        <v>65</v>
      </c>
      <c r="G19">
        <v>0</v>
      </c>
      <c r="H19">
        <v>0</v>
      </c>
    </row>
    <row r="20" spans="2:8" x14ac:dyDescent="0.3">
      <c r="B20" t="s">
        <v>54</v>
      </c>
      <c r="C20" t="s">
        <v>14</v>
      </c>
      <c r="D20">
        <v>100</v>
      </c>
      <c r="E20">
        <v>147</v>
      </c>
      <c r="F20">
        <v>0</v>
      </c>
      <c r="G20">
        <v>3</v>
      </c>
      <c r="H20">
        <v>21</v>
      </c>
    </row>
    <row r="21" spans="2:8" x14ac:dyDescent="0.3">
      <c r="B21" t="s">
        <v>49</v>
      </c>
      <c r="C21" t="s">
        <v>14</v>
      </c>
      <c r="D21">
        <v>100</v>
      </c>
      <c r="E21">
        <v>31</v>
      </c>
      <c r="F21">
        <v>6</v>
      </c>
      <c r="G21">
        <v>0</v>
      </c>
      <c r="H21">
        <v>2</v>
      </c>
    </row>
    <row r="22" spans="2:8" x14ac:dyDescent="0.3">
      <c r="B22" t="s">
        <v>31</v>
      </c>
      <c r="C22" t="s">
        <v>14</v>
      </c>
      <c r="D22">
        <v>100</v>
      </c>
      <c r="E22">
        <v>253</v>
      </c>
      <c r="F22">
        <v>52</v>
      </c>
      <c r="G22">
        <v>3</v>
      </c>
      <c r="H22">
        <v>9</v>
      </c>
    </row>
    <row r="23" spans="2:8" x14ac:dyDescent="0.3">
      <c r="B23" t="s">
        <v>47</v>
      </c>
      <c r="C23" t="s">
        <v>14</v>
      </c>
      <c r="D23">
        <v>100</v>
      </c>
      <c r="E23">
        <v>275</v>
      </c>
      <c r="F23">
        <v>58</v>
      </c>
      <c r="G23">
        <v>1</v>
      </c>
      <c r="H23">
        <v>9</v>
      </c>
    </row>
    <row r="24" spans="2:8" x14ac:dyDescent="0.3">
      <c r="B24" t="s">
        <v>48</v>
      </c>
      <c r="C24" t="s">
        <v>14</v>
      </c>
      <c r="D24">
        <v>100</v>
      </c>
      <c r="E24">
        <v>77</v>
      </c>
      <c r="F24">
        <v>19</v>
      </c>
      <c r="G24">
        <v>0</v>
      </c>
      <c r="H24">
        <v>2</v>
      </c>
    </row>
    <row r="25" spans="2:8" x14ac:dyDescent="0.3">
      <c r="B25" t="s">
        <v>38</v>
      </c>
      <c r="C25" t="s">
        <v>14</v>
      </c>
      <c r="D25">
        <v>100</v>
      </c>
      <c r="E25">
        <v>145</v>
      </c>
      <c r="F25">
        <v>0</v>
      </c>
      <c r="G25">
        <v>6</v>
      </c>
      <c r="H25">
        <v>22</v>
      </c>
    </row>
    <row r="26" spans="2:8" x14ac:dyDescent="0.3">
      <c r="B26" t="s">
        <v>50</v>
      </c>
      <c r="C26" t="s">
        <v>14</v>
      </c>
      <c r="D26">
        <v>100</v>
      </c>
      <c r="E26">
        <v>33</v>
      </c>
      <c r="F26">
        <v>7</v>
      </c>
      <c r="G26">
        <v>0</v>
      </c>
      <c r="H26">
        <v>2</v>
      </c>
    </row>
    <row r="27" spans="2:8" x14ac:dyDescent="0.3">
      <c r="B27" t="s">
        <v>56</v>
      </c>
      <c r="C27" t="s">
        <v>14</v>
      </c>
      <c r="D27">
        <v>100</v>
      </c>
      <c r="E27">
        <v>233</v>
      </c>
      <c r="F27">
        <v>6</v>
      </c>
      <c r="G27">
        <v>21</v>
      </c>
      <c r="H27">
        <v>6</v>
      </c>
    </row>
    <row r="28" spans="2:8" x14ac:dyDescent="0.3">
      <c r="B28" t="s">
        <v>35</v>
      </c>
      <c r="C28" t="s">
        <v>14</v>
      </c>
      <c r="D28">
        <v>100</v>
      </c>
      <c r="E28">
        <v>310</v>
      </c>
      <c r="F28">
        <v>1</v>
      </c>
      <c r="G28">
        <v>25</v>
      </c>
      <c r="H28">
        <v>21</v>
      </c>
    </row>
    <row r="29" spans="2:8" x14ac:dyDescent="0.3">
      <c r="B29" t="s">
        <v>33</v>
      </c>
      <c r="C29" t="s">
        <v>14</v>
      </c>
      <c r="D29">
        <v>100</v>
      </c>
      <c r="E29">
        <v>333</v>
      </c>
      <c r="F29">
        <v>1</v>
      </c>
      <c r="G29">
        <v>26</v>
      </c>
      <c r="H29">
        <v>22</v>
      </c>
    </row>
    <row r="30" spans="2:8" x14ac:dyDescent="0.3">
      <c r="B30" t="s">
        <v>45</v>
      </c>
      <c r="C30" t="s">
        <v>14</v>
      </c>
      <c r="D30">
        <v>100</v>
      </c>
      <c r="E30">
        <v>337</v>
      </c>
      <c r="F30">
        <v>36</v>
      </c>
      <c r="G30">
        <v>15</v>
      </c>
      <c r="H30">
        <v>7</v>
      </c>
    </row>
    <row r="31" spans="2:8" x14ac:dyDescent="0.3">
      <c r="B31" t="s">
        <v>37</v>
      </c>
      <c r="C31" t="s">
        <v>14</v>
      </c>
      <c r="D31">
        <v>100</v>
      </c>
      <c r="E31">
        <v>197</v>
      </c>
      <c r="F31">
        <v>0</v>
      </c>
      <c r="G31">
        <v>13</v>
      </c>
      <c r="H31">
        <v>19</v>
      </c>
    </row>
    <row r="32" spans="2:8" x14ac:dyDescent="0.3">
      <c r="B32" t="s">
        <v>40</v>
      </c>
      <c r="C32" t="s">
        <v>14</v>
      </c>
      <c r="D32">
        <v>100</v>
      </c>
      <c r="E32">
        <v>22</v>
      </c>
      <c r="F32">
        <v>5</v>
      </c>
      <c r="G32">
        <v>0</v>
      </c>
      <c r="H32">
        <v>1</v>
      </c>
    </row>
    <row r="33" spans="2:8" x14ac:dyDescent="0.3">
      <c r="B33" t="s">
        <v>29</v>
      </c>
      <c r="C33" t="s">
        <v>14</v>
      </c>
      <c r="D33">
        <v>100</v>
      </c>
      <c r="E33">
        <v>397</v>
      </c>
      <c r="F33">
        <v>12</v>
      </c>
      <c r="G33">
        <v>5</v>
      </c>
      <c r="H33">
        <v>80</v>
      </c>
    </row>
    <row r="34" spans="2:8" x14ac:dyDescent="0.3">
      <c r="B34" t="s">
        <v>36</v>
      </c>
      <c r="C34" t="s">
        <v>14</v>
      </c>
      <c r="D34">
        <v>100</v>
      </c>
      <c r="E34">
        <v>46</v>
      </c>
      <c r="F34">
        <v>8</v>
      </c>
      <c r="G34">
        <v>0</v>
      </c>
      <c r="H34">
        <v>3</v>
      </c>
    </row>
    <row r="35" spans="2:8" x14ac:dyDescent="0.3">
      <c r="B35" t="s">
        <v>41</v>
      </c>
      <c r="C35" t="s">
        <v>14</v>
      </c>
      <c r="D35">
        <v>100</v>
      </c>
      <c r="E35">
        <v>41</v>
      </c>
      <c r="F35">
        <v>10</v>
      </c>
      <c r="G35">
        <v>0</v>
      </c>
      <c r="H35">
        <v>1</v>
      </c>
    </row>
    <row r="36" spans="2:8" x14ac:dyDescent="0.3">
      <c r="B36" t="s">
        <v>67</v>
      </c>
      <c r="C36" t="s">
        <v>68</v>
      </c>
      <c r="D36">
        <v>432</v>
      </c>
      <c r="E36">
        <v>4234</v>
      </c>
      <c r="F36">
        <v>4234</v>
      </c>
      <c r="G36">
        <v>423</v>
      </c>
      <c r="H36">
        <v>423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Resumen</vt:lpstr>
      <vt:lpstr>Armado de dieta</vt:lpstr>
      <vt:lpstr>Base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Vicentito</dc:creator>
  <cp:lastModifiedBy>Vicentito</cp:lastModifiedBy>
  <dcterms:created xsi:type="dcterms:W3CDTF">2015-06-05T18:17:20Z</dcterms:created>
  <dcterms:modified xsi:type="dcterms:W3CDTF">2021-10-22T01:35:51Z</dcterms:modified>
</cp:coreProperties>
</file>