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QuickPark/"/>
    </mc:Choice>
  </mc:AlternateContent>
  <xr:revisionPtr revIDLastSave="0" documentId="13_ncr:1_{E8277E7E-8E14-9945-80B0-4249A5E69CD9}" xr6:coauthVersionLast="47" xr6:coauthVersionMax="47" xr10:uidLastSave="{00000000-0000-0000-0000-000000000000}"/>
  <bookViews>
    <workbookView xWindow="0" yWindow="50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E20" i="1" l="1"/>
  <c r="G20" i="1"/>
  <c r="I20" i="1"/>
  <c r="K14" i="1"/>
  <c r="C31" i="1" l="1"/>
  <c r="C32" i="1" s="1"/>
  <c r="K20" i="1"/>
  <c r="C20" i="1" s="1"/>
  <c r="C21" i="1" s="1"/>
  <c r="C7" i="1" s="1"/>
  <c r="E7" i="1" s="1"/>
  <c r="C6" i="1" l="1"/>
  <c r="E6" i="1" s="1"/>
  <c r="C5" i="1"/>
  <c r="E5" i="1" s="1"/>
  <c r="C4" i="1"/>
  <c r="E4" i="1" l="1"/>
</calcChain>
</file>

<file path=xl/sharedStrings.xml><?xml version="1.0" encoding="utf-8"?>
<sst xmlns="http://schemas.openxmlformats.org/spreadsheetml/2006/main" count="139" uniqueCount="80">
  <si>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</si>
  <si>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</si>
  <si>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</si>
  <si>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</si>
  <si>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</si>
  <si>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</si>
  <si>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</si>
  <si>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</si>
  <si>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</si>
  <si>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</si>
  <si>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</si>
  <si>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</si>
  <si>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</si>
  <si>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</si>
  <si>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</si>
  <si>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</si>
  <si>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</si>
  <si>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</si>
  <si>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</si>
  <si>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</si>
  <si>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</si>
  <si>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</si>
  <si>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</si>
  <si>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</si>
  <si>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</si>
  <si>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</si>
  <si>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</si>
  <si>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</si>
  <si>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</si>
  <si>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</si>
  <si>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</si>
  <si>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</si>
  <si>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</si>
  <si>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</si>
  <si>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</si>
  <si>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</si>
  <si>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</si>
  <si>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</si>
  <si>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</si>
  <si>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</si>
  <si>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</si>
  <si>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</si>
  <si>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</si>
  <si>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</si>
  <si>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</si>
  <si>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</si>
  <si>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</si>
  <si>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</si>
  <si>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</si>
  <si>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</si>
  <si>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</si>
  <si>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</si>
  <si>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</si>
  <si>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</si>
  <si>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</si>
  <si>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</si>
  <si>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</si>
  <si>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</si>
  <si>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</si>
  <si>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</si>
  <si>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</si>
  <si>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</si>
  <si>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</si>
  <si>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</si>
  <si>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</si>
  <si>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</si>
  <si>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</si>
  <si>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</si>
  <si>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</si>
  <si>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</si>
  <si>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</si>
  <si>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</si>
  <si>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</si>
  <si>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</si>
  <si>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</si>
  <si>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</si>
  <si>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Camilo Barra Vera</t>
  </si>
  <si>
    <t>Christian Godoy Perez</t>
  </si>
  <si>
    <t>Bastian Peñailillo Reyes</t>
  </si>
  <si>
    <t>Vicente Poveda Leiva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</si>
</sst>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i/>
      <sz val="14"/>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7" fillId="0" borderId="0" xfId="0" applyFont="1" applyAlignment="1">
      <alignment horizontal="left" vertical="center" indent="6"/>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5" sqref="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ht="19" x14ac:dyDescent="0.2">
      <c r="A4" s="4">
        <v>1</v>
      </c>
      <c r="B4" s="50" t="s">
        <v>76</v>
      </c>
      <c r="C4" s="5">
        <f>EVALUACION1!$C$21</f>
        <v>5.4</v>
      </c>
      <c r="D4" s="5">
        <v>5.4</v>
      </c>
      <c r="E4" s="6">
        <f>C4*C$2+D4*D$2</f>
        <v>5.4</v>
      </c>
      <c r="G4" s="1"/>
    </row>
    <row r="5" spans="1:11" ht="19" x14ac:dyDescent="0.2">
      <c r="A5" s="4">
        <v>2</v>
      </c>
      <c r="B5" s="50" t="s">
        <v>77</v>
      </c>
      <c r="C5" s="5">
        <f>EVALUACION1!$C$21</f>
        <v>5.4</v>
      </c>
      <c r="D5" s="5">
        <v>5.4</v>
      </c>
      <c r="E5" s="6">
        <f t="shared" ref="E5:E6" si="0">C5*C$2+D5*D$2</f>
        <v>5.4</v>
      </c>
      <c r="G5" s="1"/>
    </row>
    <row r="6" spans="1:11" ht="19" x14ac:dyDescent="0.2">
      <c r="A6" s="4">
        <v>3</v>
      </c>
      <c r="B6" s="50" t="s">
        <v>78</v>
      </c>
      <c r="C6" s="5">
        <f>EVALUACION1!$C$21</f>
        <v>5.4</v>
      </c>
      <c r="D6" s="5">
        <v>5.4</v>
      </c>
      <c r="E6" s="6">
        <f t="shared" si="0"/>
        <v>5.4</v>
      </c>
      <c r="G6" s="1"/>
    </row>
    <row r="7" spans="1:11" ht="15" customHeight="1" x14ac:dyDescent="0.2">
      <c r="A7" s="4">
        <v>4</v>
      </c>
      <c r="B7" s="50" t="s">
        <v>79</v>
      </c>
      <c r="C7" s="5">
        <f>EVALUACION1!$C$21</f>
        <v>5.4</v>
      </c>
      <c r="D7" s="5">
        <v>5.4</v>
      </c>
      <c r="E7" s="6">
        <f t="shared" ref="E7" si="1">C7*C$2+D7*D$2</f>
        <v>5.4</v>
      </c>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2"/>
        <v>X</v>
      </c>
      <c r="E14" s="17">
        <f>IF(D14="X",100*0.2,"")</f>
        <v>20</v>
      </c>
      <c r="F14" s="17" t="str">
        <f t="shared" si="3"/>
        <v/>
      </c>
      <c r="G14" s="17" t="str">
        <f>IF(F14="X",60*0.2,"")</f>
        <v/>
      </c>
      <c r="H14" s="17" t="str">
        <f t="shared" si="4"/>
        <v/>
      </c>
      <c r="I14" s="17" t="str">
        <f>IF(H14="X",30*0.2,"")</f>
        <v/>
      </c>
      <c r="J14" s="17" t="str">
        <f t="shared" si="5"/>
        <v/>
      </c>
      <c r="K14" s="17" t="str">
        <f t="shared" si="6"/>
        <v/>
      </c>
    </row>
    <row r="15" spans="1:11" outlineLevel="1" x14ac:dyDescent="0.2">
      <c r="A15" s="70"/>
      <c r="B15" s="30" t="str">
        <f>RUBRICA!A7</f>
        <v>4. Relaciona el Proyecto APT con las competencias del perfil de egreso de su Plan de Estudio.</v>
      </c>
      <c r="C15" s="28"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6" outlineLevel="1" x14ac:dyDescent="0.2">
      <c r="A16" s="70"/>
      <c r="B16" s="30" t="str">
        <f>RUBRICA!A8</f>
        <v>5. Utiliza de manera precisa el lenguaje técnico en los entregables de acuerdo con lo requerido por la disciplina.</v>
      </c>
      <c r="C16" s="28" t="s">
        <v>6</v>
      </c>
      <c r="D16" s="17" t="str">
        <f t="shared" si="2"/>
        <v/>
      </c>
      <c r="E16" s="17" t="str">
        <f>IF(D16="X",100*0.05,"")</f>
        <v/>
      </c>
      <c r="F16" s="17" t="str">
        <f t="shared" si="3"/>
        <v>X</v>
      </c>
      <c r="G16" s="17">
        <f>IF(F16="X",60*0.05,"")</f>
        <v>3</v>
      </c>
      <c r="H16" s="17" t="str">
        <f t="shared" si="4"/>
        <v/>
      </c>
      <c r="I16" s="17" t="str">
        <f>IF(H16="X",30*0.05,"")</f>
        <v/>
      </c>
      <c r="J16" s="17" t="str">
        <f t="shared" si="5"/>
        <v/>
      </c>
      <c r="K16" s="17" t="str">
        <f t="shared" si="6"/>
        <v/>
      </c>
    </row>
    <row r="17" spans="1:11" ht="26" outlineLevel="1" x14ac:dyDescent="0.2">
      <c r="A17" s="70"/>
      <c r="B17" s="30" t="str">
        <f>RUBRICA!A9</f>
        <v xml:space="preserve">6. Utiliza correctamente las reglas de redacción, ortografía (literal, puntual, acentual) y las normas para citas y referencias. </v>
      </c>
      <c r="C17" s="28" t="s">
        <v>6</v>
      </c>
      <c r="D17" s="17" t="str">
        <f>IF($C17=CL,"X","")</f>
        <v/>
      </c>
      <c r="E17" s="17" t="str">
        <f>IF(D17="X",100*0.05,"")</f>
        <v/>
      </c>
      <c r="F17" s="17" t="str">
        <f>IF($C17=L,"X","")</f>
        <v>X</v>
      </c>
      <c r="G17" s="17">
        <f>IF(F17="X",60*0.05,"")</f>
        <v>3</v>
      </c>
      <c r="H17" s="17" t="str">
        <f>IF($C17=ML,"X","")</f>
        <v/>
      </c>
      <c r="I17" s="17" t="str">
        <f>IF(H17="X",30*0.05,"")</f>
        <v/>
      </c>
      <c r="J17" s="17" t="str">
        <f>IF($C17=NL,"X","")</f>
        <v/>
      </c>
      <c r="K17" s="17" t="str">
        <f t="shared" ref="K17:K19" si="7">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7"/>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7"/>
        <v/>
      </c>
    </row>
    <row r="20" spans="1:11" ht="15.75" customHeight="1" outlineLevel="1" x14ac:dyDescent="0.25">
      <c r="A20" s="65"/>
      <c r="B20" s="29" t="s">
        <v>4</v>
      </c>
      <c r="C20" s="33">
        <f>E20+G20+I20+K20</f>
        <v>59</v>
      </c>
      <c r="D20" s="20"/>
      <c r="E20" s="20">
        <f>SUM(E13:E19)</f>
        <v>35</v>
      </c>
      <c r="F20" s="20"/>
      <c r="G20" s="20">
        <f>SUM(G13:G19)</f>
        <v>24</v>
      </c>
      <c r="H20" s="20"/>
      <c r="I20" s="20">
        <f>SUM(I13:I19)</f>
        <v>0</v>
      </c>
      <c r="J20" s="20"/>
      <c r="K20" s="20">
        <f>SUM(K13:K19)</f>
        <v>0</v>
      </c>
    </row>
    <row r="21" spans="1:11" ht="15.75" customHeight="1" outlineLevel="1" x14ac:dyDescent="0.25">
      <c r="A21" s="54"/>
      <c r="B21" s="32" t="s">
        <v>13</v>
      </c>
      <c r="C21" s="21">
        <f>VLOOKUP(C20,ESCALA_IEP!A1:B152,2,FALSE)</f>
        <v>5.4</v>
      </c>
    </row>
    <row r="22" spans="1:11" ht="15.75" customHeight="1" x14ac:dyDescent="0.2"/>
    <row r="23" spans="1:11" ht="15.75" customHeight="1" x14ac:dyDescent="0.2"/>
    <row r="24" spans="1:11" ht="15.75" customHeight="1" x14ac:dyDescent="0.2">
      <c r="A24" s="64" t="s">
        <v>15</v>
      </c>
      <c r="B24" s="53" t="s">
        <v>16</v>
      </c>
      <c r="C24" s="56" t="str">
        <f>$B$4</f>
        <v>Camilo Barra Vera</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0" t="str">
        <f>RUBRICA!A6</f>
        <v>3. Relaciona el Proyecto APT con sus intereses profesionales. *</v>
      </c>
      <c r="C28" s="28"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5" customHeight="1" x14ac:dyDescent="0.2">
      <c r="A29" s="65"/>
      <c r="B29" s="30" t="str">
        <f>RUBRICA!A11</f>
        <v>8. Expone el tema utilizando un lenguaje técnico disciplinar al presentar la propuesta y responde evidenciando un manejo de la información. *</v>
      </c>
      <c r="C29" s="28" t="s">
        <v>6</v>
      </c>
      <c r="D29" s="17" t="str">
        <f t="shared" si="8"/>
        <v/>
      </c>
      <c r="E29" s="17" t="str">
        <f>IF(D29="X",100*0.1,"")</f>
        <v/>
      </c>
      <c r="F29" s="17" t="str">
        <f t="shared" si="9"/>
        <v>X</v>
      </c>
      <c r="G29" s="17">
        <f>IF(F29="X",60*0.1,"")</f>
        <v>6</v>
      </c>
      <c r="H29" s="17" t="str">
        <f t="shared" si="10"/>
        <v/>
      </c>
      <c r="I29" s="17" t="str">
        <f>IF(H29="X",30*0.1,"")</f>
        <v/>
      </c>
      <c r="J29" s="17" t="str">
        <f t="shared" si="11"/>
        <v/>
      </c>
      <c r="K29" s="17" t="str">
        <f t="shared" si="12"/>
        <v/>
      </c>
    </row>
    <row r="30" spans="1:11" ht="25.75" customHeight="1" x14ac:dyDescent="0.2">
      <c r="A30" s="65"/>
      <c r="B30" s="30" t="str">
        <f>RUBRICA!A13</f>
        <v>10. Colaboración y trabajo en equipo *</v>
      </c>
      <c r="C30" s="28"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25">
      <c r="A31" s="65"/>
      <c r="B31" s="22" t="s">
        <v>14</v>
      </c>
      <c r="C31" s="19">
        <f>E31+G31+I31+K31</f>
        <v>21</v>
      </c>
      <c r="D31" s="20"/>
      <c r="E31" s="20">
        <f>SUM(E28:E30)</f>
        <v>15</v>
      </c>
      <c r="F31" s="20"/>
      <c r="G31" s="20">
        <f>SUM(G28:G30)</f>
        <v>6</v>
      </c>
      <c r="H31" s="20"/>
      <c r="I31" s="20">
        <f>SUM(I28:I30)</f>
        <v>0</v>
      </c>
      <c r="J31" s="20"/>
      <c r="K31" s="20">
        <f>SUM(K29:K30)</f>
        <v>0</v>
      </c>
    </row>
    <row r="32" spans="1:11" ht="15.75" customHeight="1" x14ac:dyDescent="0.25">
      <c r="A32" s="54"/>
      <c r="B32" s="18" t="s">
        <v>13</v>
      </c>
      <c r="C32" s="21">
        <f>VLOOKUP(C31,ESCALA_TRAB_EQUIP!A1:B52,2,FALSE)</f>
        <v>5.8</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Christian Godoy Perez</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0" t="str">
        <f>RUBRICA!A6</f>
        <v>3. Relaciona el Proyecto APT con sus intereses profesionales. *</v>
      </c>
      <c r="C40" s="28"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75" customHeight="1" x14ac:dyDescent="0.2">
      <c r="A41" s="65"/>
      <c r="B41" s="30" t="str">
        <f>RUBRICA!A11</f>
        <v>8. Expone el tema utilizando un lenguaje técnico disciplinar al presentar la propuesta y responde evidenciando un manejo de la información. *</v>
      </c>
      <c r="C41" s="28" t="s">
        <v>6</v>
      </c>
      <c r="D41" s="17" t="str">
        <f t="shared" si="13"/>
        <v/>
      </c>
      <c r="E41" s="17" t="str">
        <f>IF(D41="X",100*0.1,"")</f>
        <v/>
      </c>
      <c r="F41" s="17" t="str">
        <f t="shared" si="14"/>
        <v>X</v>
      </c>
      <c r="G41" s="17">
        <f>IF(F41="X",60*0.1,"")</f>
        <v>6</v>
      </c>
      <c r="H41" s="17" t="str">
        <f t="shared" si="15"/>
        <v/>
      </c>
      <c r="I41" s="17" t="str">
        <f>IF(H41="X",30*0.1,"")</f>
        <v/>
      </c>
      <c r="J41" s="17" t="str">
        <f t="shared" si="16"/>
        <v/>
      </c>
      <c r="K41" s="17" t="str">
        <f t="shared" si="17"/>
        <v/>
      </c>
    </row>
    <row r="42" spans="1:11" x14ac:dyDescent="0.2">
      <c r="A42" s="65"/>
      <c r="B42" s="30" t="str">
        <f>RUBRICA!A13</f>
        <v>10. Colaboración y trabajo en equipo *</v>
      </c>
      <c r="C42" s="28"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25">
      <c r="A43" s="65"/>
      <c r="B43" s="22" t="s">
        <v>14</v>
      </c>
      <c r="C43" s="19">
        <f>E43+G43+I43+K43</f>
        <v>21</v>
      </c>
      <c r="D43" s="20"/>
      <c r="E43" s="20">
        <f>SUM(E40:E42)</f>
        <v>15</v>
      </c>
      <c r="F43" s="20"/>
      <c r="G43" s="20">
        <f>SUM(G40:G42)</f>
        <v>6</v>
      </c>
      <c r="H43" s="20"/>
      <c r="I43" s="20">
        <f>SUM(I40:I42)</f>
        <v>0</v>
      </c>
      <c r="J43" s="20"/>
      <c r="K43" s="20">
        <f>SUM(K41:K42)</f>
        <v>0</v>
      </c>
    </row>
    <row r="44" spans="1:11" ht="15.75" customHeight="1" x14ac:dyDescent="0.25">
      <c r="A44" s="54"/>
      <c r="B44" s="18" t="s">
        <v>13</v>
      </c>
      <c r="C44" s="21">
        <f>VLOOKUP(C43,ESCALA_TRAB_EQUIP!A1:B52,2,FALSE)</f>
        <v>5.8</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Bastian Peñailillo Reyes</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0" t="str">
        <f>RUBRICA!A6</f>
        <v>3. Relaciona el Proyecto APT con sus intereses profesionales. *</v>
      </c>
      <c r="C51" s="28"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75" customHeight="1" x14ac:dyDescent="0.2">
      <c r="A52" s="65"/>
      <c r="B52" s="30" t="str">
        <f>RUBRICA!A11</f>
        <v>8. Expone el tema utilizando un lenguaje técnico disciplinar al presentar la propuesta y responde evidenciando un manejo de la información. *</v>
      </c>
      <c r="C52" s="28" t="s">
        <v>6</v>
      </c>
      <c r="D52" s="17" t="str">
        <f t="shared" si="18"/>
        <v/>
      </c>
      <c r="E52" s="17" t="str">
        <f>IF(D52="X",100*0.1,"")</f>
        <v/>
      </c>
      <c r="F52" s="17" t="str">
        <f t="shared" si="19"/>
        <v>X</v>
      </c>
      <c r="G52" s="17">
        <f>IF(F52="X",60*0.1,"")</f>
        <v>6</v>
      </c>
      <c r="H52" s="17" t="str">
        <f t="shared" si="20"/>
        <v/>
      </c>
      <c r="I52" s="17" t="str">
        <f>IF(H52="X",30*0.1,"")</f>
        <v/>
      </c>
      <c r="J52" s="17" t="str">
        <f t="shared" si="21"/>
        <v/>
      </c>
      <c r="K52" s="17" t="str">
        <f t="shared" si="22"/>
        <v/>
      </c>
    </row>
    <row r="53" spans="1:11" x14ac:dyDescent="0.2">
      <c r="A53" s="65"/>
      <c r="B53" s="30" t="str">
        <f>RUBRICA!A13</f>
        <v>10. Colaboración y trabajo en equipo *</v>
      </c>
      <c r="C53" s="28"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25">
      <c r="A54" s="65"/>
      <c r="B54" s="22" t="s">
        <v>14</v>
      </c>
      <c r="C54" s="19">
        <f>E54+G54+I54+K54</f>
        <v>21</v>
      </c>
      <c r="D54" s="20"/>
      <c r="E54" s="20">
        <f>SUM(E51:E53)</f>
        <v>15</v>
      </c>
      <c r="F54" s="20"/>
      <c r="G54" s="20">
        <f>SUM(G51:G53)</f>
        <v>6</v>
      </c>
      <c r="H54" s="20"/>
      <c r="I54" s="20">
        <f>SUM(I51:I53)</f>
        <v>0</v>
      </c>
      <c r="J54" s="20"/>
      <c r="K54" s="20">
        <f>SUM(K52:K53)</f>
        <v>0</v>
      </c>
    </row>
    <row r="55" spans="1:11" ht="15.75" customHeight="1" x14ac:dyDescent="0.25">
      <c r="A55" s="54"/>
      <c r="B55" s="18" t="s">
        <v>13</v>
      </c>
      <c r="C55" s="21">
        <f>VLOOKUP(C54,ESCALA_TRAB_EQUIP!A1:B52,2,FALSE)</f>
        <v>5.8</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2024-11-02T16:16:34Z</dcterms:modified>
</cp:coreProperties>
</file>