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75" windowHeight="11760"/>
  </bookViews>
  <sheets>
    <sheet name="C-201" sheetId="1" r:id="rId1"/>
    <sheet name="C-201 -&gt; Swingo comparisons" sheetId="7" r:id="rId2"/>
    <sheet name="Data" sheetId="8" r:id="rId3"/>
    <sheet name="Chart1" sheetId="10" r:id="rId4"/>
  </sheets>
  <definedNames>
    <definedName name="_xlnm.Print_Area" localSheetId="0">'C-201'!$A$1:$AI$53</definedName>
    <definedName name="_xlnm.Print_Area" localSheetId="1">'C-201 -&gt; Swingo comparisons'!$A$1:$G$29</definedName>
    <definedName name="_xlnm.Print_Area" localSheetId="2">Data!$A$1:$E$10</definedName>
    <definedName name="_xlnm.Print_Titles" localSheetId="0">'C-201'!$1:$3</definedName>
  </definedNames>
  <calcPr calcId="145621"/>
</workbook>
</file>

<file path=xl/calcChain.xml><?xml version="1.0" encoding="utf-8"?>
<calcChain xmlns="http://schemas.openxmlformats.org/spreadsheetml/2006/main">
  <c r="AG13" i="1" l="1"/>
  <c r="AH13" i="1"/>
  <c r="AG14" i="1"/>
  <c r="AI14" i="1" s="1"/>
  <c r="AH14" i="1"/>
  <c r="AG16" i="1"/>
  <c r="AH16" i="1"/>
  <c r="AG17" i="1"/>
  <c r="AI17" i="1" s="1"/>
  <c r="AH17" i="1"/>
  <c r="AG19" i="1"/>
  <c r="AH19" i="1"/>
  <c r="AG20" i="1"/>
  <c r="AI20" i="1" s="1"/>
  <c r="AH20" i="1"/>
  <c r="AG24" i="1"/>
  <c r="AH24" i="1"/>
  <c r="AG25" i="1"/>
  <c r="AI25" i="1" s="1"/>
  <c r="AH25" i="1"/>
  <c r="AG27" i="1"/>
  <c r="AH27" i="1"/>
  <c r="AG28" i="1"/>
  <c r="AI28" i="1" s="1"/>
  <c r="AH28" i="1"/>
  <c r="AI13" i="1"/>
  <c r="AI16" i="1"/>
  <c r="AI19" i="1"/>
  <c r="AI24" i="1"/>
  <c r="AI27" i="1"/>
  <c r="Z85" i="1" l="1"/>
  <c r="Y85" i="1"/>
  <c r="X85" i="1"/>
  <c r="S85" i="1"/>
  <c r="T85" i="1" s="1"/>
  <c r="Z84" i="1"/>
  <c r="Y84" i="1"/>
  <c r="X84" i="1"/>
  <c r="S84" i="1"/>
  <c r="T84" i="1" s="1"/>
  <c r="Z81" i="1"/>
  <c r="Y81" i="1"/>
  <c r="X81" i="1"/>
  <c r="S81" i="1"/>
  <c r="T81" i="1" s="1"/>
  <c r="Z80" i="1"/>
  <c r="Y80" i="1"/>
  <c r="X80" i="1"/>
  <c r="S80" i="1"/>
  <c r="T80" i="1" s="1"/>
  <c r="Z75" i="1"/>
  <c r="Y75" i="1"/>
  <c r="X75" i="1"/>
  <c r="S75" i="1"/>
  <c r="T75" i="1" s="1"/>
  <c r="Z74" i="1"/>
  <c r="Y74" i="1"/>
  <c r="X74" i="1"/>
  <c r="S74" i="1"/>
  <c r="T74" i="1" s="1"/>
  <c r="Z72" i="1"/>
  <c r="Y72" i="1"/>
  <c r="X72" i="1"/>
  <c r="S72" i="1"/>
  <c r="T72" i="1" s="1"/>
  <c r="Z71" i="1"/>
  <c r="Y71" i="1"/>
  <c r="X71" i="1"/>
  <c r="S71" i="1"/>
  <c r="T71" i="1" s="1"/>
  <c r="Z69" i="1"/>
  <c r="Y69" i="1"/>
  <c r="X69" i="1"/>
  <c r="S69" i="1"/>
  <c r="T69" i="1" s="1"/>
  <c r="Z68" i="1"/>
  <c r="Y68" i="1"/>
  <c r="X68" i="1"/>
  <c r="S68" i="1"/>
  <c r="T68" i="1" s="1"/>
  <c r="Z66" i="1"/>
  <c r="Y66" i="1"/>
  <c r="X66" i="1"/>
  <c r="S66" i="1"/>
  <c r="T66" i="1" s="1"/>
  <c r="Z65" i="1"/>
  <c r="Y65" i="1"/>
  <c r="X65" i="1"/>
  <c r="S65" i="1"/>
  <c r="T65" i="1" s="1"/>
  <c r="Z63" i="1"/>
  <c r="Y63" i="1"/>
  <c r="X63" i="1"/>
  <c r="V65" i="1" l="1"/>
  <c r="W65" i="1" s="1"/>
  <c r="U65" i="1"/>
  <c r="V66" i="1"/>
  <c r="W66" i="1" s="1"/>
  <c r="U66" i="1"/>
  <c r="V68" i="1"/>
  <c r="W68" i="1" s="1"/>
  <c r="U68" i="1"/>
  <c r="V69" i="1"/>
  <c r="W69" i="1" s="1"/>
  <c r="U69" i="1"/>
  <c r="V71" i="1"/>
  <c r="W71" i="1" s="1"/>
  <c r="U71" i="1"/>
  <c r="V72" i="1"/>
  <c r="W72" i="1" s="1"/>
  <c r="U72" i="1"/>
  <c r="V74" i="1"/>
  <c r="W74" i="1" s="1"/>
  <c r="U74" i="1"/>
  <c r="V75" i="1"/>
  <c r="W75" i="1" s="1"/>
  <c r="U75" i="1"/>
  <c r="V80" i="1"/>
  <c r="W80" i="1" s="1"/>
  <c r="U80" i="1"/>
  <c r="V81" i="1"/>
  <c r="W81" i="1" s="1"/>
  <c r="U81" i="1"/>
  <c r="V84" i="1"/>
  <c r="W84" i="1" s="1"/>
  <c r="U84" i="1"/>
  <c r="V85" i="1"/>
  <c r="W85" i="1" s="1"/>
  <c r="U85" i="1"/>
  <c r="AH56" i="1" l="1"/>
  <c r="Z56" i="1"/>
  <c r="Y56" i="1"/>
  <c r="X56" i="1"/>
  <c r="S56" i="1"/>
  <c r="T56" i="1" s="1"/>
  <c r="AH55" i="1"/>
  <c r="Z55" i="1"/>
  <c r="Y55" i="1"/>
  <c r="X55" i="1"/>
  <c r="S55" i="1"/>
  <c r="T55" i="1" s="1"/>
  <c r="U55" i="1" s="1"/>
  <c r="AH53" i="1"/>
  <c r="Z53" i="1"/>
  <c r="Y53" i="1"/>
  <c r="X53" i="1"/>
  <c r="S53" i="1"/>
  <c r="T53" i="1" s="1"/>
  <c r="AH52" i="1"/>
  <c r="Z52" i="1"/>
  <c r="Y52" i="1"/>
  <c r="X52" i="1"/>
  <c r="S52" i="1"/>
  <c r="T52" i="1" s="1"/>
  <c r="V53" i="1" l="1"/>
  <c r="U53" i="1"/>
  <c r="U52" i="1"/>
  <c r="V52" i="1"/>
  <c r="V56" i="1"/>
  <c r="U56" i="1"/>
  <c r="V55" i="1"/>
  <c r="Y48" i="1"/>
  <c r="Y47" i="1"/>
  <c r="Y45" i="1"/>
  <c r="Y44" i="1"/>
  <c r="Y42" i="1"/>
  <c r="Y41" i="1"/>
  <c r="Y39" i="1"/>
  <c r="Y38" i="1"/>
  <c r="Y36" i="1"/>
  <c r="Y35" i="1"/>
  <c r="Y28" i="1"/>
  <c r="Y27" i="1"/>
  <c r="Y25" i="1"/>
  <c r="Y24" i="1"/>
  <c r="Y20" i="1"/>
  <c r="Y19" i="1"/>
  <c r="Y17" i="1"/>
  <c r="Y16" i="1"/>
  <c r="Y14" i="1"/>
  <c r="Y13" i="1"/>
  <c r="Y11" i="1"/>
  <c r="Y10" i="1"/>
  <c r="AG56" i="1" l="1"/>
  <c r="AI56" i="1" s="1"/>
  <c r="W56" i="1"/>
  <c r="AG55" i="1"/>
  <c r="AI55" i="1" s="1"/>
  <c r="W55" i="1"/>
  <c r="AG53" i="1"/>
  <c r="AI53" i="1" s="1"/>
  <c r="W53" i="1"/>
  <c r="W52" i="1"/>
  <c r="AG52" i="1"/>
  <c r="AI52" i="1" s="1"/>
  <c r="AH48" i="1"/>
  <c r="AH47" i="1"/>
  <c r="AH45" i="1"/>
  <c r="AH44" i="1"/>
  <c r="AH42" i="1"/>
  <c r="AH41" i="1"/>
  <c r="AH39" i="1"/>
  <c r="AH38" i="1"/>
  <c r="Z48" i="1" l="1"/>
  <c r="X48" i="1"/>
  <c r="S48" i="1"/>
  <c r="T48" i="1" s="1"/>
  <c r="V48" i="1" s="1"/>
  <c r="Z47" i="1"/>
  <c r="X47" i="1"/>
  <c r="S47" i="1"/>
  <c r="T47" i="1" s="1"/>
  <c r="Z45" i="1"/>
  <c r="X45" i="1"/>
  <c r="S45" i="1"/>
  <c r="T45" i="1" s="1"/>
  <c r="Z44" i="1"/>
  <c r="X44" i="1"/>
  <c r="S44" i="1"/>
  <c r="T44" i="1" s="1"/>
  <c r="Z42" i="1"/>
  <c r="X42" i="1"/>
  <c r="S42" i="1"/>
  <c r="T42" i="1" s="1"/>
  <c r="V42" i="1" s="1"/>
  <c r="Z41" i="1"/>
  <c r="X41" i="1"/>
  <c r="S41" i="1"/>
  <c r="T41" i="1" s="1"/>
  <c r="Z39" i="1"/>
  <c r="X39" i="1"/>
  <c r="S39" i="1"/>
  <c r="T39" i="1" s="1"/>
  <c r="Z38" i="1"/>
  <c r="X38" i="1"/>
  <c r="S38" i="1"/>
  <c r="T38" i="1" s="1"/>
  <c r="Z36" i="1"/>
  <c r="X36" i="1"/>
  <c r="Z35" i="1"/>
  <c r="X35" i="1"/>
  <c r="AG42" i="1" l="1"/>
  <c r="AI42" i="1" s="1"/>
  <c r="W42" i="1"/>
  <c r="U44" i="1"/>
  <c r="V44" i="1"/>
  <c r="U45" i="1"/>
  <c r="V45" i="1"/>
  <c r="V47" i="1"/>
  <c r="U47" i="1"/>
  <c r="AG48" i="1"/>
  <c r="AI48" i="1" s="1"/>
  <c r="W48" i="1"/>
  <c r="U38" i="1"/>
  <c r="V38" i="1"/>
  <c r="V39" i="1"/>
  <c r="U39" i="1"/>
  <c r="V41" i="1"/>
  <c r="U41" i="1"/>
  <c r="U42" i="1"/>
  <c r="U48" i="1"/>
  <c r="W38" i="1" l="1"/>
  <c r="AG38" i="1"/>
  <c r="AI38" i="1" s="1"/>
  <c r="W45" i="1"/>
  <c r="AG45" i="1"/>
  <c r="AI45" i="1" s="1"/>
  <c r="W41" i="1"/>
  <c r="AG41" i="1"/>
  <c r="AI41" i="1" s="1"/>
  <c r="W44" i="1"/>
  <c r="AG44" i="1"/>
  <c r="AI44" i="1" s="1"/>
  <c r="W39" i="1"/>
  <c r="AG39" i="1"/>
  <c r="AI39" i="1" s="1"/>
  <c r="W47" i="1"/>
  <c r="AG47" i="1"/>
  <c r="AI47" i="1" s="1"/>
  <c r="Z10" i="1"/>
  <c r="X10" i="1"/>
  <c r="Z28" i="1" l="1"/>
  <c r="X28" i="1"/>
  <c r="S28" i="1"/>
  <c r="T28" i="1" s="1"/>
  <c r="Z27" i="1"/>
  <c r="X27" i="1"/>
  <c r="S27" i="1"/>
  <c r="T27" i="1" s="1"/>
  <c r="Z25" i="1"/>
  <c r="X25" i="1"/>
  <c r="S25" i="1"/>
  <c r="T25" i="1" s="1"/>
  <c r="Z24" i="1"/>
  <c r="X24" i="1"/>
  <c r="S24" i="1"/>
  <c r="T24" i="1" s="1"/>
  <c r="Z20" i="1"/>
  <c r="X20" i="1"/>
  <c r="S20" i="1"/>
  <c r="T20" i="1" s="1"/>
  <c r="Z19" i="1"/>
  <c r="X19" i="1"/>
  <c r="S19" i="1"/>
  <c r="T19" i="1" s="1"/>
  <c r="Z17" i="1"/>
  <c r="X17" i="1"/>
  <c r="S17" i="1"/>
  <c r="T17" i="1" s="1"/>
  <c r="Z16" i="1"/>
  <c r="X16" i="1"/>
  <c r="S16" i="1"/>
  <c r="T16" i="1" s="1"/>
  <c r="Z14" i="1"/>
  <c r="X14" i="1"/>
  <c r="S14" i="1"/>
  <c r="T14" i="1" s="1"/>
  <c r="Z13" i="1"/>
  <c r="X13" i="1"/>
  <c r="S13" i="1"/>
  <c r="T13" i="1" s="1"/>
  <c r="Z11" i="1"/>
  <c r="X11" i="1"/>
  <c r="V13" i="1" l="1"/>
  <c r="U13" i="1"/>
  <c r="V19" i="1"/>
  <c r="U19" i="1"/>
  <c r="V24" i="1"/>
  <c r="U24" i="1"/>
  <c r="V14" i="1"/>
  <c r="U14" i="1"/>
  <c r="V20" i="1"/>
  <c r="U20" i="1"/>
  <c r="V25" i="1"/>
  <c r="U25" i="1"/>
  <c r="V16" i="1"/>
  <c r="U16" i="1"/>
  <c r="V27" i="1"/>
  <c r="U27" i="1"/>
  <c r="V17" i="1"/>
  <c r="U17" i="1"/>
  <c r="V28" i="1"/>
  <c r="U28" i="1"/>
  <c r="W16" i="1" l="1"/>
  <c r="W25" i="1"/>
  <c r="W27" i="1"/>
  <c r="W14" i="1"/>
  <c r="W19" i="1"/>
  <c r="W28" i="1"/>
  <c r="W17" i="1"/>
  <c r="W20" i="1"/>
  <c r="W24" i="1"/>
  <c r="W13" i="1"/>
</calcChain>
</file>

<file path=xl/sharedStrings.xml><?xml version="1.0" encoding="utf-8"?>
<sst xmlns="http://schemas.openxmlformats.org/spreadsheetml/2006/main" count="231" uniqueCount="124">
  <si>
    <t>FIRST PASS (cm H20)</t>
  </si>
  <si>
    <t>SECOND  PASS (cm H20)</t>
  </si>
  <si>
    <t>mbars</t>
  </si>
  <si>
    <t>Static</t>
  </si>
  <si>
    <t>cm H2O</t>
  </si>
  <si>
    <t>AVH</t>
  </si>
  <si>
    <t>mm H2O</t>
  </si>
  <si>
    <t>Duct velocity</t>
  </si>
  <si>
    <t>ft/min</t>
  </si>
  <si>
    <t>m/sec</t>
  </si>
  <si>
    <t>Duct volume</t>
  </si>
  <si>
    <t>cu.m/sec</t>
  </si>
  <si>
    <t>CFM</t>
  </si>
  <si>
    <t>Fan</t>
  </si>
  <si>
    <t>Body</t>
  </si>
  <si>
    <t>Eng</t>
  </si>
  <si>
    <t>rpm</t>
  </si>
  <si>
    <t>Ambient</t>
  </si>
  <si>
    <t>ºC</t>
  </si>
  <si>
    <t>mm</t>
  </si>
  <si>
    <t>UNCORRECTED</t>
  </si>
  <si>
    <t>CORRECTED TO 20ºC/1013mbar</t>
  </si>
  <si>
    <t>Duct</t>
  </si>
  <si>
    <t>ø</t>
  </si>
  <si>
    <t>UNCORRECTED READINGS</t>
  </si>
  <si>
    <t>Remarks</t>
  </si>
  <si>
    <t>To establish fan curve</t>
  </si>
  <si>
    <t>To establish duty point</t>
  </si>
  <si>
    <t>%</t>
  </si>
  <si>
    <t>kW</t>
  </si>
  <si>
    <t>Fan dev power</t>
  </si>
  <si>
    <t>Ultimate pressure (Blanked - fan speed regulated)</t>
  </si>
  <si>
    <t>Ultimate pressure (Blanked - fan speed unregulated)</t>
  </si>
  <si>
    <t>Restriction</t>
  </si>
  <si>
    <t>Pressure @ fan</t>
  </si>
  <si>
    <t>Pressure @ body</t>
  </si>
  <si>
    <r>
      <t>m</t>
    </r>
    <r>
      <rPr>
        <i/>
        <vertAlign val="superscript"/>
        <sz val="8"/>
        <color theme="1"/>
        <rFont val="Arial"/>
        <family val="2"/>
      </rPr>
      <t>3</t>
    </r>
    <r>
      <rPr>
        <i/>
        <sz val="8"/>
        <color theme="1"/>
        <rFont val="Arial"/>
        <family val="2"/>
      </rPr>
      <t>/sec (CFM)</t>
    </r>
  </si>
  <si>
    <r>
      <t>cm H</t>
    </r>
    <r>
      <rPr>
        <i/>
        <vertAlign val="subscript"/>
        <sz val="8"/>
        <color theme="1"/>
        <rFont val="Arial"/>
        <family val="2"/>
      </rPr>
      <t>2</t>
    </r>
    <r>
      <rPr>
        <i/>
        <sz val="8"/>
        <color theme="1"/>
        <rFont val="Arial"/>
        <family val="2"/>
      </rPr>
      <t>0</t>
    </r>
  </si>
  <si>
    <t>Open duct</t>
  </si>
  <si>
    <t>Fan (Eng) speed</t>
  </si>
  <si>
    <t>Blanked</t>
  </si>
  <si>
    <t>Square mesh + holes</t>
  </si>
  <si>
    <t>Square mesh</t>
  </si>
  <si>
    <t>Round hole mesh</t>
  </si>
  <si>
    <t>All values corrected to 20°C and 1013mbar</t>
  </si>
  <si>
    <t>Simulated high speed</t>
  </si>
  <si>
    <t>m/sec (ft/min)</t>
  </si>
  <si>
    <t>HYDRAULICS</t>
  </si>
  <si>
    <t>Fan in</t>
  </si>
  <si>
    <t>Fan out</t>
  </si>
  <si>
    <t>Flow</t>
  </si>
  <si>
    <t>bar</t>
  </si>
  <si>
    <t>l/min</t>
  </si>
  <si>
    <t>Hyd power</t>
  </si>
  <si>
    <t>Fan Eff.</t>
  </si>
  <si>
    <t>Fan (1)</t>
  </si>
  <si>
    <t>Fan (2)</t>
  </si>
  <si>
    <t>Nozzle set open</t>
  </si>
  <si>
    <t>Nozzle set closed</t>
  </si>
  <si>
    <t>Sq mesh + holes</t>
  </si>
  <si>
    <t>Round mesh</t>
  </si>
  <si>
    <t>Sq mesh</t>
  </si>
  <si>
    <t>Sq mesh x 2</t>
  </si>
  <si>
    <t>Nozzle closed</t>
  </si>
  <si>
    <t>Nozzle open</t>
  </si>
  <si>
    <t>Stage 1: EQ202696 c/w Turolla pump (Test date: 27.06.2012)</t>
  </si>
  <si>
    <t>Stage 2: EQ202831 c/w HPI pump (Test date: 28.06.2012)</t>
  </si>
  <si>
    <t>C-201 + HPI pump</t>
  </si>
  <si>
    <t>C-201 + Turolla pump</t>
  </si>
  <si>
    <t>Swingo</t>
  </si>
  <si>
    <t>2605 (1500)</t>
  </si>
  <si>
    <t>2827 (1500)</t>
  </si>
  <si>
    <t>-</t>
  </si>
  <si>
    <t>3200 (1375)</t>
  </si>
  <si>
    <t>2915 (1500)</t>
  </si>
  <si>
    <t>29.9 (5875)</t>
  </si>
  <si>
    <t>0.94 (1986)</t>
  </si>
  <si>
    <t>41.6 (8180)</t>
  </si>
  <si>
    <t>2745 (1500)</t>
  </si>
  <si>
    <t>52.0 (10232)</t>
  </si>
  <si>
    <t>1.55 (3290)</t>
  </si>
  <si>
    <t>2552 (1500)</t>
  </si>
  <si>
    <t>27.6 (5433)</t>
  </si>
  <si>
    <t>0.87 (1838)</t>
  </si>
  <si>
    <t>46.3 (9117)</t>
  </si>
  <si>
    <t>1.38 (2932)</t>
  </si>
  <si>
    <t>44.4 (8735)</t>
  </si>
  <si>
    <t>1.32 (2810)</t>
  </si>
  <si>
    <t>2795 (1500)</t>
  </si>
  <si>
    <t>37.3 (7340)</t>
  </si>
  <si>
    <t>1.17 (2482)</t>
  </si>
  <si>
    <t>2635 (1500)</t>
  </si>
  <si>
    <t>27.5 (5411)</t>
  </si>
  <si>
    <t>0.87 (1840)</t>
  </si>
  <si>
    <t>Stage 3: Schmidt Swingo - ref. (Test date: 29.05.2012)</t>
  </si>
  <si>
    <t>2512 (1500)</t>
  </si>
  <si>
    <t>20.3 (4000)</t>
  </si>
  <si>
    <t>0.64 (1350)</t>
  </si>
  <si>
    <t>32.4 (6381)</t>
  </si>
  <si>
    <t>0.97 (2050)</t>
  </si>
  <si>
    <t>2530 (1500)</t>
  </si>
  <si>
    <t>29.7 (5833)</t>
  </si>
  <si>
    <t>0.93 (1973)</t>
  </si>
  <si>
    <t>2737 (1500)</t>
  </si>
  <si>
    <t>38.4 (7565)</t>
  </si>
  <si>
    <t>1.21 (2555)</t>
  </si>
  <si>
    <t>3000 (1375)</t>
  </si>
  <si>
    <t>44.4 (8746)</t>
  </si>
  <si>
    <t>1.31 (2776)</t>
  </si>
  <si>
    <t>49.7 (9735)</t>
  </si>
  <si>
    <t>1.48 (3130)</t>
  </si>
  <si>
    <t>2524 (1500)</t>
  </si>
  <si>
    <t>16.0 (3150)</t>
  </si>
  <si>
    <t>0.50 (1065)</t>
  </si>
  <si>
    <t>1.30 (2767)</t>
  </si>
  <si>
    <t>2762 (1500)</t>
  </si>
  <si>
    <t>26.8 (5273)</t>
  </si>
  <si>
    <t>0.84 (1784)</t>
  </si>
  <si>
    <r>
      <rPr>
        <b/>
        <i/>
        <sz val="8"/>
        <color theme="1"/>
        <rFont val="Arial"/>
        <family val="2"/>
      </rPr>
      <t>Note 2:</t>
    </r>
    <r>
      <rPr>
        <i/>
        <sz val="8"/>
        <color theme="1"/>
        <rFont val="Arial"/>
        <family val="2"/>
      </rPr>
      <t xml:space="preserve"> Round mesh and square mesh with additional apertures not available when testing the C-201 with Turolla pump.</t>
    </r>
  </si>
  <si>
    <r>
      <rPr>
        <b/>
        <i/>
        <sz val="8"/>
        <color theme="1"/>
        <rFont val="Arial"/>
        <family val="2"/>
      </rPr>
      <t>Note 3:</t>
    </r>
    <r>
      <rPr>
        <i/>
        <sz val="8"/>
        <color theme="1"/>
        <rFont val="Arial"/>
        <family val="2"/>
      </rPr>
      <t xml:space="preserve"> Data for Schmidt Swingo from previous test results conducted 29.05.2012. C-201 tested 27/28.06.2012.</t>
    </r>
  </si>
  <si>
    <r>
      <rPr>
        <b/>
        <i/>
        <sz val="8"/>
        <color theme="1"/>
        <rFont val="Arial"/>
        <family val="2"/>
      </rPr>
      <t>Note 1:</t>
    </r>
    <r>
      <rPr>
        <i/>
        <sz val="8"/>
        <color theme="1"/>
        <rFont val="Arial"/>
        <family val="2"/>
      </rPr>
      <t xml:space="preserve"> Swingo fan speed measured with Hydrotechnic tacho which is not accurate (fluctuates) at higher speeds. C-201 measured with Braun tacho.</t>
    </r>
  </si>
  <si>
    <r>
      <rPr>
        <b/>
        <i/>
        <sz val="8"/>
        <color theme="1"/>
        <rFont val="Arial"/>
        <family val="2"/>
      </rPr>
      <t>Note 4:</t>
    </r>
    <r>
      <rPr>
        <i/>
        <sz val="8"/>
        <color theme="1"/>
        <rFont val="Arial"/>
        <family val="2"/>
      </rPr>
      <t xml:space="preserve"> C-201 fan speed tended to decay, despite running the unit to allow the oil temperature to stabilise.</t>
    </r>
  </si>
  <si>
    <r>
      <t>cm 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0</t>
    </r>
  </si>
  <si>
    <r>
      <t>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</si>
</sst>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color rgb="FFFFFF99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vertAlign val="superscript"/>
      <sz val="8"/>
      <color theme="1"/>
      <name val="Arial"/>
      <family val="2"/>
    </font>
    <font>
      <i/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8"/>
      <color theme="0" tint="-0.499984740745262"/>
      <name val="Arial"/>
      <family val="2"/>
    </font>
    <font>
      <i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theme="8" tint="-0.249977111117893"/>
      <name val="Arial"/>
      <family val="2"/>
    </font>
    <font>
      <sz val="8"/>
      <color rgb="FF00B050"/>
      <name val="Arial"/>
      <family val="2"/>
    </font>
    <font>
      <b/>
      <i/>
      <sz val="8"/>
      <color theme="1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11" fillId="0" borderId="0">
      <alignment vertical="top"/>
    </xf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0" fontId="1" fillId="0" borderId="1" xfId="0" applyFont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Border="1"/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left"/>
    </xf>
    <xf numFmtId="164" fontId="1" fillId="0" borderId="2" xfId="0" applyNumberFormat="1" applyFont="1" applyFill="1" applyBorder="1"/>
    <xf numFmtId="164" fontId="3" fillId="0" borderId="2" xfId="0" applyNumberFormat="1" applyFont="1" applyFill="1" applyBorder="1" applyAlignment="1">
      <alignment horizontal="center"/>
    </xf>
    <xf numFmtId="0" fontId="12" fillId="0" borderId="0" xfId="0" applyFont="1"/>
    <xf numFmtId="0" fontId="14" fillId="0" borderId="0" xfId="2" applyFont="1">
      <alignment vertical="top"/>
    </xf>
    <xf numFmtId="0" fontId="14" fillId="0" borderId="0" xfId="2" applyFont="1" applyAlignment="1">
      <alignment horizontal="center" vertical="top"/>
    </xf>
    <xf numFmtId="0" fontId="14" fillId="5" borderId="0" xfId="2" applyFont="1" applyFill="1" applyAlignment="1">
      <alignment horizontal="center" vertical="center" wrapText="1"/>
    </xf>
    <xf numFmtId="0" fontId="15" fillId="5" borderId="0" xfId="2" applyFont="1" applyFill="1" applyAlignment="1">
      <alignment horizontal="center" vertical="top"/>
    </xf>
    <xf numFmtId="164" fontId="14" fillId="5" borderId="0" xfId="2" applyNumberFormat="1" applyFont="1" applyFill="1" applyAlignment="1">
      <alignment horizontal="center" vertical="center" wrapText="1"/>
    </xf>
    <xf numFmtId="164" fontId="15" fillId="5" borderId="0" xfId="2" applyNumberFormat="1" applyFont="1" applyFill="1" applyAlignment="1">
      <alignment horizontal="center" vertical="top"/>
    </xf>
    <xf numFmtId="164" fontId="14" fillId="0" borderId="0" xfId="2" applyNumberFormat="1" applyFont="1" applyAlignment="1">
      <alignment horizontal="center" vertical="top"/>
    </xf>
    <xf numFmtId="0" fontId="18" fillId="0" borderId="0" xfId="2" applyFont="1">
      <alignment vertical="top"/>
    </xf>
    <xf numFmtId="0" fontId="18" fillId="0" borderId="0" xfId="2" applyFont="1" applyAlignment="1">
      <alignment horizontal="center" vertical="top"/>
    </xf>
    <xf numFmtId="164" fontId="18" fillId="0" borderId="0" xfId="2" applyNumberFormat="1" applyFont="1" applyAlignment="1">
      <alignment horizontal="center" vertical="top"/>
    </xf>
    <xf numFmtId="0" fontId="15" fillId="0" borderId="0" xfId="2" applyFont="1">
      <alignment vertical="top"/>
    </xf>
    <xf numFmtId="0" fontId="20" fillId="0" borderId="0" xfId="2" applyFont="1">
      <alignment vertical="top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5" xfId="0" applyFont="1" applyFill="1" applyBorder="1" applyAlignment="1">
      <alignment horizontal="left"/>
    </xf>
    <xf numFmtId="164" fontId="3" fillId="0" borderId="15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1" xfId="0" applyFont="1" applyBorder="1"/>
    <xf numFmtId="1" fontId="21" fillId="0" borderId="1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9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Fill="1" applyBorder="1"/>
    <xf numFmtId="164" fontId="3" fillId="0" borderId="21" xfId="0" applyNumberFormat="1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5" fontId="2" fillId="0" borderId="19" xfId="0" applyNumberFormat="1" applyFont="1" applyFill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center"/>
    </xf>
    <xf numFmtId="0" fontId="1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left"/>
    </xf>
    <xf numFmtId="0" fontId="1" fillId="0" borderId="19" xfId="0" applyFont="1" applyFill="1" applyBorder="1"/>
    <xf numFmtId="164" fontId="3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0" xfId="2" applyFont="1" applyAlignment="1">
      <alignment horizontal="center" vertical="top"/>
    </xf>
    <xf numFmtId="164" fontId="22" fillId="0" borderId="0" xfId="2" applyNumberFormat="1" applyFont="1" applyAlignment="1">
      <alignment horizontal="center" vertical="top"/>
    </xf>
    <xf numFmtId="0" fontId="22" fillId="0" borderId="0" xfId="2" applyFont="1">
      <alignment vertical="top"/>
    </xf>
    <xf numFmtId="0" fontId="23" fillId="0" borderId="0" xfId="2" applyFont="1" applyAlignment="1">
      <alignment horizontal="center" vertical="top"/>
    </xf>
    <xf numFmtId="164" fontId="23" fillId="0" borderId="0" xfId="2" applyNumberFormat="1" applyFont="1" applyAlignment="1">
      <alignment horizontal="center" vertical="top"/>
    </xf>
    <xf numFmtId="0" fontId="23" fillId="0" borderId="0" xfId="2" applyFont="1">
      <alignment vertical="top"/>
    </xf>
    <xf numFmtId="0" fontId="24" fillId="0" borderId="0" xfId="2" applyFont="1">
      <alignment vertical="top"/>
    </xf>
    <xf numFmtId="0" fontId="24" fillId="0" borderId="0" xfId="2" applyFont="1" applyAlignment="1">
      <alignment horizontal="center" vertical="top"/>
    </xf>
    <xf numFmtId="164" fontId="24" fillId="0" borderId="0" xfId="2" applyNumberFormat="1" applyFont="1" applyAlignment="1">
      <alignment horizontal="center" vertical="top"/>
    </xf>
    <xf numFmtId="0" fontId="25" fillId="0" borderId="0" xfId="2" applyFont="1">
      <alignment vertical="top"/>
    </xf>
    <xf numFmtId="0" fontId="25" fillId="0" borderId="0" xfId="2" applyFont="1" applyAlignment="1">
      <alignment horizontal="center" vertical="top"/>
    </xf>
    <xf numFmtId="164" fontId="25" fillId="0" borderId="0" xfId="2" applyNumberFormat="1" applyFont="1" applyAlignment="1">
      <alignment horizontal="center" vertical="top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 wrapText="1"/>
    </xf>
    <xf numFmtId="0" fontId="14" fillId="0" borderId="0" xfId="2" applyFont="1" applyAlignment="1">
      <alignment vertical="center"/>
    </xf>
    <xf numFmtId="0" fontId="14" fillId="5" borderId="0" xfId="2" applyFont="1" applyFill="1" applyAlignment="1">
      <alignment horizontal="center" vertical="center" wrapText="1"/>
    </xf>
    <xf numFmtId="0" fontId="1" fillId="0" borderId="0" xfId="2" applyFont="1" applyAlignment="1">
      <alignment horizontal="center" vertical="top"/>
    </xf>
    <xf numFmtId="2" fontId="1" fillId="0" borderId="0" xfId="2" applyNumberFormat="1" applyFont="1" applyAlignment="1">
      <alignment horizontal="center" vertical="top" wrapText="1"/>
    </xf>
    <xf numFmtId="2" fontId="1" fillId="0" borderId="0" xfId="2" applyNumberFormat="1" applyFont="1" applyAlignment="1">
      <alignment horizontal="center" vertical="top"/>
    </xf>
    <xf numFmtId="0" fontId="1" fillId="0" borderId="0" xfId="2" applyFont="1" applyAlignment="1">
      <alignment horizontal="center" vertical="top" wrapText="1"/>
    </xf>
    <xf numFmtId="164" fontId="1" fillId="0" borderId="0" xfId="2" applyNumberFormat="1" applyFont="1" applyFill="1" applyAlignment="1">
      <alignment horizontal="center" vertical="top"/>
    </xf>
    <xf numFmtId="0" fontId="1" fillId="0" borderId="0" xfId="2" applyFont="1" applyFill="1" applyAlignment="1">
      <alignment horizontal="center" vertical="top"/>
    </xf>
    <xf numFmtId="0" fontId="4" fillId="4" borderId="0" xfId="0" applyFont="1" applyFill="1" applyBorder="1" applyAlignment="1">
      <alignment horizontal="left"/>
    </xf>
    <xf numFmtId="164" fontId="2" fillId="2" borderId="2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3" fillId="3" borderId="0" xfId="1" applyFont="1" applyAlignment="1">
      <alignment vertical="center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top" wrapText="1"/>
    </xf>
    <xf numFmtId="0" fontId="14" fillId="5" borderId="0" xfId="2" applyFont="1" applyFill="1" applyAlignment="1">
      <alignment horizontal="center" vertical="center" wrapText="1"/>
    </xf>
    <xf numFmtId="0" fontId="19" fillId="3" borderId="0" xfId="1" applyFont="1" applyAlignment="1">
      <alignment vertical="top"/>
    </xf>
  </cellXfs>
  <cellStyles count="3">
    <cellStyle name="Accent1" xfId="1" builtinId="29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C201 Airflow performance</a:t>
            </a:r>
          </a:p>
        </c:rich>
      </c:tx>
      <c:layout>
        <c:manualLayout>
          <c:xMode val="edge"/>
          <c:yMode val="edge"/>
          <c:x val="0.24652307692307693"/>
          <c:y val="3.35580500592963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553025102631403E-2"/>
          <c:y val="9.70993590775764E-2"/>
          <c:w val="0.52665056867891513"/>
          <c:h val="0.80825257188928679"/>
        </c:manualLayout>
      </c:layout>
      <c:scatterChart>
        <c:scatterStyle val="lineMarker"/>
        <c:varyColors val="0"/>
        <c:ser>
          <c:idx val="0"/>
          <c:order val="0"/>
          <c:tx>
            <c:v>C201 Airflow performance</c:v>
          </c:tx>
          <c:spPr>
            <a:ln w="28575">
              <a:noFill/>
            </a:ln>
          </c:spPr>
          <c:xVal>
            <c:numRef>
              <c:f>Data!$C$20:$G$20</c:f>
              <c:numCache>
                <c:formatCode>0.00</c:formatCode>
                <c:ptCount val="5"/>
                <c:pt idx="0">
                  <c:v>0</c:v>
                </c:pt>
                <c:pt idx="1">
                  <c:v>0.84</c:v>
                </c:pt>
                <c:pt idx="2">
                  <c:v>1.21</c:v>
                </c:pt>
              </c:numCache>
            </c:numRef>
          </c:xVal>
          <c:yVal>
            <c:numRef>
              <c:f>Data!$C$19:$G$19</c:f>
              <c:numCache>
                <c:formatCode>General</c:formatCode>
                <c:ptCount val="5"/>
                <c:pt idx="0">
                  <c:v>56.3</c:v>
                </c:pt>
                <c:pt idx="1">
                  <c:v>44.2</c:v>
                </c:pt>
                <c:pt idx="2">
                  <c:v>31.8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4608"/>
        <c:axId val="57902976"/>
      </c:scatterChart>
      <c:valAx>
        <c:axId val="57902976"/>
        <c:scaling>
          <c:orientation val="minMax"/>
          <c:max val="7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cm H2O</a:t>
                </a:r>
              </a:p>
            </c:rich>
          </c:tx>
          <c:layout>
            <c:manualLayout>
              <c:xMode val="edge"/>
              <c:yMode val="edge"/>
              <c:x val="4.1025641025641026E-2"/>
              <c:y val="0.43663482120016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004608"/>
        <c:crosses val="autoZero"/>
        <c:crossBetween val="midCat"/>
      </c:valAx>
      <c:valAx>
        <c:axId val="58004608"/>
        <c:scaling>
          <c:orientation val="minMax"/>
          <c:max val="2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cu.m/sec</a:t>
                </a:r>
              </a:p>
            </c:rich>
          </c:tx>
          <c:layout>
            <c:manualLayout>
              <c:xMode val="edge"/>
              <c:yMode val="edge"/>
              <c:x val="0.32624526549565919"/>
              <c:y val="0.9547668202707136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90297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9360">
      <a:solidFill>
        <a:srgbClr val="878787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468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abSelected="1" zoomScaleNormal="100" workbookViewId="0">
      <pane ySplit="3" topLeftCell="A4" activePane="bottomLeft" state="frozen"/>
      <selection pane="bottomLeft" activeCell="L38" sqref="L38"/>
    </sheetView>
  </sheetViews>
  <sheetFormatPr defaultRowHeight="11.25" x14ac:dyDescent="0.2"/>
  <cols>
    <col min="1" max="1" width="4.42578125" style="10" customWidth="1"/>
    <col min="2" max="2" width="4.140625" style="10" customWidth="1"/>
    <col min="3" max="3" width="4.5703125" style="10" customWidth="1"/>
    <col min="4" max="4" width="4.28515625" style="10" customWidth="1"/>
    <col min="5" max="5" width="4.42578125" style="119" customWidth="1"/>
    <col min="6" max="6" width="4.7109375" style="29" customWidth="1"/>
    <col min="7" max="10" width="4.7109375" style="12" customWidth="1"/>
    <col min="11" max="11" width="4.7109375" style="125" customWidth="1"/>
    <col min="12" max="12" width="4.7109375" style="29" customWidth="1"/>
    <col min="13" max="16" width="4.7109375" style="12" customWidth="1"/>
    <col min="17" max="17" width="4.7109375" style="125" customWidth="1"/>
    <col min="18" max="18" width="6.7109375" style="41" customWidth="1"/>
    <col min="19" max="19" width="6.7109375" style="109" customWidth="1"/>
    <col min="20" max="20" width="5.140625" style="2" customWidth="1"/>
    <col min="21" max="21" width="5.28515625" style="67" customWidth="1"/>
    <col min="22" max="22" width="6.7109375" style="2" customWidth="1"/>
    <col min="23" max="23" width="4.7109375" style="67" customWidth="1"/>
    <col min="24" max="25" width="6.7109375" style="2" customWidth="1"/>
    <col min="26" max="26" width="6.7109375" style="79" customWidth="1"/>
    <col min="27" max="27" width="6.5703125" style="109" customWidth="1"/>
    <col min="28" max="28" width="6.5703125" style="2" customWidth="1"/>
    <col min="29" max="29" width="7" style="30" customWidth="1"/>
    <col min="30" max="30" width="7" style="61" customWidth="1"/>
    <col min="31" max="32" width="7" style="27" customWidth="1"/>
    <col min="33" max="33" width="7" style="98" customWidth="1"/>
    <col min="34" max="34" width="7" style="4" customWidth="1"/>
    <col min="35" max="35" width="7" style="101" customWidth="1"/>
    <col min="36" max="36" width="57.7109375" style="1" customWidth="1"/>
    <col min="37" max="37" width="13" style="1" customWidth="1"/>
    <col min="38" max="16384" width="9.140625" style="1"/>
  </cols>
  <sheetData>
    <row r="1" spans="1:36" ht="12.75" customHeight="1" x14ac:dyDescent="0.2">
      <c r="A1" s="18" t="s">
        <v>22</v>
      </c>
      <c r="B1" s="19"/>
      <c r="C1" s="19"/>
      <c r="D1" s="19"/>
      <c r="E1" s="117"/>
      <c r="F1" s="164" t="s">
        <v>24</v>
      </c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  <c r="S1" s="168" t="s">
        <v>21</v>
      </c>
      <c r="T1" s="169"/>
      <c r="U1" s="169"/>
      <c r="V1" s="169"/>
      <c r="W1" s="169"/>
      <c r="X1" s="169"/>
      <c r="Y1" s="169"/>
      <c r="Z1" s="169"/>
      <c r="AA1" s="168" t="s">
        <v>20</v>
      </c>
      <c r="AB1" s="169"/>
      <c r="AC1" s="169"/>
      <c r="AD1" s="170" t="s">
        <v>47</v>
      </c>
      <c r="AE1" s="165"/>
      <c r="AF1" s="166"/>
      <c r="AG1" s="156" t="s">
        <v>30</v>
      </c>
      <c r="AH1" s="171" t="s">
        <v>53</v>
      </c>
      <c r="AI1" s="173" t="s">
        <v>54</v>
      </c>
      <c r="AJ1" s="159" t="s">
        <v>25</v>
      </c>
    </row>
    <row r="2" spans="1:36" s="3" customFormat="1" x14ac:dyDescent="0.2">
      <c r="A2" s="20" t="s">
        <v>23</v>
      </c>
      <c r="B2" s="162" t="s">
        <v>17</v>
      </c>
      <c r="C2" s="162"/>
      <c r="D2" s="20" t="s">
        <v>15</v>
      </c>
      <c r="E2" s="81" t="s">
        <v>13</v>
      </c>
      <c r="F2" s="163" t="s">
        <v>0</v>
      </c>
      <c r="G2" s="162"/>
      <c r="H2" s="162"/>
      <c r="I2" s="162"/>
      <c r="J2" s="162"/>
      <c r="K2" s="160"/>
      <c r="L2" s="162" t="s">
        <v>1</v>
      </c>
      <c r="M2" s="162"/>
      <c r="N2" s="162"/>
      <c r="O2" s="162"/>
      <c r="P2" s="162"/>
      <c r="Q2" s="160"/>
      <c r="R2" s="39" t="s">
        <v>3</v>
      </c>
      <c r="S2" s="81" t="s">
        <v>5</v>
      </c>
      <c r="T2" s="167" t="s">
        <v>7</v>
      </c>
      <c r="U2" s="167"/>
      <c r="V2" s="167" t="s">
        <v>10</v>
      </c>
      <c r="W2" s="167"/>
      <c r="X2" s="84" t="s">
        <v>55</v>
      </c>
      <c r="Y2" s="84" t="s">
        <v>56</v>
      </c>
      <c r="Z2" s="77" t="s">
        <v>14</v>
      </c>
      <c r="AA2" s="81" t="s">
        <v>55</v>
      </c>
      <c r="AB2" s="84" t="s">
        <v>56</v>
      </c>
      <c r="AC2" s="82" t="s">
        <v>14</v>
      </c>
      <c r="AD2" s="59" t="s">
        <v>48</v>
      </c>
      <c r="AE2" s="58" t="s">
        <v>49</v>
      </c>
      <c r="AF2" s="83" t="s">
        <v>50</v>
      </c>
      <c r="AG2" s="157"/>
      <c r="AH2" s="172"/>
      <c r="AI2" s="174"/>
      <c r="AJ2" s="160"/>
    </row>
    <row r="3" spans="1:36" x14ac:dyDescent="0.2">
      <c r="A3" s="21" t="s">
        <v>19</v>
      </c>
      <c r="B3" s="21" t="s">
        <v>18</v>
      </c>
      <c r="C3" s="21" t="s">
        <v>2</v>
      </c>
      <c r="D3" s="21" t="s">
        <v>16</v>
      </c>
      <c r="E3" s="118" t="s">
        <v>16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124">
        <v>6</v>
      </c>
      <c r="L3" s="22">
        <v>1</v>
      </c>
      <c r="M3" s="22">
        <v>2</v>
      </c>
      <c r="N3" s="22">
        <v>3</v>
      </c>
      <c r="O3" s="22">
        <v>4</v>
      </c>
      <c r="P3" s="22">
        <v>5</v>
      </c>
      <c r="Q3" s="124">
        <v>6</v>
      </c>
      <c r="R3" s="40" t="s">
        <v>4</v>
      </c>
      <c r="S3" s="118" t="s">
        <v>6</v>
      </c>
      <c r="T3" s="24" t="s">
        <v>9</v>
      </c>
      <c r="U3" s="66" t="s">
        <v>8</v>
      </c>
      <c r="V3" s="24" t="s">
        <v>11</v>
      </c>
      <c r="W3" s="66" t="s">
        <v>12</v>
      </c>
      <c r="X3" s="24" t="s">
        <v>4</v>
      </c>
      <c r="Y3" s="74" t="s">
        <v>4</v>
      </c>
      <c r="Z3" s="78" t="s">
        <v>4</v>
      </c>
      <c r="AA3" s="118" t="s">
        <v>4</v>
      </c>
      <c r="AB3" s="24" t="s">
        <v>4</v>
      </c>
      <c r="AC3" s="21" t="s">
        <v>4</v>
      </c>
      <c r="AD3" s="60" t="s">
        <v>51</v>
      </c>
      <c r="AE3" s="23" t="s">
        <v>51</v>
      </c>
      <c r="AF3" s="23" t="s">
        <v>52</v>
      </c>
      <c r="AG3" s="97" t="s">
        <v>29</v>
      </c>
      <c r="AH3" s="105" t="s">
        <v>29</v>
      </c>
      <c r="AI3" s="100" t="s">
        <v>28</v>
      </c>
      <c r="AJ3" s="161"/>
    </row>
    <row r="4" spans="1:36" ht="11.25" customHeight="1" x14ac:dyDescent="0.2"/>
    <row r="5" spans="1:36" ht="11.25" customHeight="1" x14ac:dyDescent="0.2">
      <c r="AE5" s="30"/>
      <c r="AF5" s="30"/>
    </row>
    <row r="6" spans="1:36" s="45" customFormat="1" ht="15" customHeight="1" x14ac:dyDescent="0.2">
      <c r="A6" s="158" t="s">
        <v>65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</row>
    <row r="7" spans="1:36" x14ac:dyDescent="0.2">
      <c r="V7" s="31"/>
    </row>
    <row r="8" spans="1:36" x14ac:dyDescent="0.2">
      <c r="A8" s="155" t="s">
        <v>26</v>
      </c>
      <c r="B8" s="155"/>
      <c r="C8" s="155"/>
      <c r="D8" s="155"/>
      <c r="E8" s="155"/>
      <c r="G8" s="32"/>
      <c r="H8" s="32"/>
      <c r="I8" s="32"/>
      <c r="J8" s="32"/>
      <c r="K8" s="110"/>
      <c r="L8" s="32"/>
      <c r="M8" s="32"/>
      <c r="N8" s="32"/>
      <c r="O8" s="32"/>
      <c r="P8" s="32"/>
      <c r="Q8" s="110"/>
      <c r="R8" s="42"/>
      <c r="S8" s="110"/>
      <c r="T8" s="33"/>
      <c r="U8" s="68"/>
      <c r="V8" s="33"/>
      <c r="W8" s="68"/>
      <c r="X8" s="33"/>
      <c r="Y8" s="33"/>
      <c r="Z8" s="80"/>
      <c r="AA8" s="110"/>
      <c r="AB8" s="33"/>
      <c r="AC8" s="32"/>
      <c r="AD8" s="62"/>
      <c r="AE8" s="34"/>
      <c r="AF8" s="34"/>
      <c r="AG8" s="99"/>
      <c r="AH8" s="106"/>
      <c r="AI8" s="102"/>
    </row>
    <row r="9" spans="1:36" x14ac:dyDescent="0.2">
      <c r="A9" s="9"/>
      <c r="B9" s="6"/>
      <c r="C9" s="6"/>
      <c r="D9" s="6"/>
      <c r="E9" s="85"/>
      <c r="F9" s="35"/>
      <c r="G9" s="6"/>
      <c r="H9" s="6"/>
      <c r="I9" s="6"/>
      <c r="J9" s="6"/>
      <c r="K9" s="85"/>
      <c r="L9" s="17"/>
      <c r="M9" s="6"/>
      <c r="N9" s="6"/>
      <c r="O9" s="6"/>
      <c r="P9" s="6"/>
      <c r="Q9" s="85"/>
      <c r="R9" s="43"/>
      <c r="S9" s="130"/>
      <c r="T9" s="7"/>
      <c r="U9" s="69"/>
      <c r="V9" s="7"/>
      <c r="W9" s="69"/>
      <c r="X9" s="4"/>
      <c r="Y9" s="4"/>
      <c r="Z9" s="101"/>
      <c r="AA9" s="128"/>
      <c r="AB9" s="75"/>
      <c r="AC9" s="72"/>
      <c r="AD9" s="63"/>
      <c r="AE9" s="25"/>
      <c r="AF9" s="25"/>
      <c r="AI9" s="103"/>
    </row>
    <row r="10" spans="1:36" x14ac:dyDescent="0.2">
      <c r="A10" s="14">
        <v>200</v>
      </c>
      <c r="B10" s="14">
        <v>23</v>
      </c>
      <c r="C10" s="14">
        <v>1020</v>
      </c>
      <c r="D10" s="15"/>
      <c r="E10" s="120"/>
      <c r="F10" s="116" t="s">
        <v>31</v>
      </c>
      <c r="G10" s="11"/>
      <c r="H10" s="11"/>
      <c r="I10" s="11"/>
      <c r="J10" s="11"/>
      <c r="K10" s="87"/>
      <c r="L10" s="35"/>
      <c r="M10" s="11"/>
      <c r="N10" s="11"/>
      <c r="O10" s="11"/>
      <c r="P10" s="11"/>
      <c r="Q10" s="87"/>
      <c r="R10" s="44"/>
      <c r="X10" s="4">
        <f>AA10*((B10+273)/293)*(1013/C10)</f>
        <v>0</v>
      </c>
      <c r="Y10" s="4">
        <f>AB10*((B10+273)/293)*(1013/C10)</f>
        <v>0</v>
      </c>
      <c r="Z10" s="101">
        <f>AC10*((B10+273)/293)*(1013/C10)</f>
        <v>0</v>
      </c>
      <c r="AA10" s="129"/>
      <c r="AB10" s="76"/>
      <c r="AC10" s="73"/>
      <c r="AD10" s="64"/>
      <c r="AE10" s="26"/>
      <c r="AF10" s="26"/>
      <c r="AI10" s="103"/>
    </row>
    <row r="11" spans="1:36" x14ac:dyDescent="0.2">
      <c r="A11" s="14">
        <v>200</v>
      </c>
      <c r="B11" s="14">
        <v>23</v>
      </c>
      <c r="C11" s="14">
        <v>1020</v>
      </c>
      <c r="D11" s="15">
        <v>1500</v>
      </c>
      <c r="E11" s="120">
        <v>2827</v>
      </c>
      <c r="F11" s="116" t="s">
        <v>32</v>
      </c>
      <c r="G11" s="11"/>
      <c r="H11" s="11"/>
      <c r="I11" s="11"/>
      <c r="J11" s="11"/>
      <c r="K11" s="87"/>
      <c r="L11" s="35"/>
      <c r="M11" s="11"/>
      <c r="N11" s="11"/>
      <c r="O11" s="11"/>
      <c r="P11" s="11"/>
      <c r="Q11" s="87"/>
      <c r="R11" s="44"/>
      <c r="X11" s="4">
        <f>AA11*((B11+273)/293)*(1013/C11)</f>
        <v>56.285460750853247</v>
      </c>
      <c r="Y11" s="4">
        <f>AB11*((B11+273)/293)*(1013/C11)</f>
        <v>55.482816034263529</v>
      </c>
      <c r="Z11" s="101">
        <f>AC11*((B11+273)/293)*(1013/C11)</f>
        <v>53.37587365321555</v>
      </c>
      <c r="AA11" s="129">
        <v>56.1</v>
      </c>
      <c r="AB11" s="76">
        <v>55.3</v>
      </c>
      <c r="AC11" s="73">
        <v>53.2</v>
      </c>
      <c r="AD11" s="64">
        <v>84.4</v>
      </c>
      <c r="AE11" s="26">
        <v>0</v>
      </c>
      <c r="AF11" s="26">
        <v>48.2</v>
      </c>
      <c r="AI11" s="103"/>
    </row>
    <row r="12" spans="1:36" x14ac:dyDescent="0.2">
      <c r="A12" s="16"/>
      <c r="B12" s="14"/>
      <c r="C12" s="14"/>
      <c r="D12" s="8"/>
      <c r="E12" s="121"/>
      <c r="F12" s="35"/>
      <c r="G12" s="11"/>
      <c r="H12" s="11"/>
      <c r="I12" s="11"/>
      <c r="J12" s="11"/>
      <c r="K12" s="87"/>
      <c r="L12" s="35"/>
      <c r="M12" s="11"/>
      <c r="N12" s="11"/>
      <c r="O12" s="11"/>
      <c r="P12" s="11"/>
      <c r="Q12" s="87"/>
      <c r="R12" s="44"/>
      <c r="X12" s="4"/>
      <c r="Y12" s="4"/>
      <c r="Z12" s="101"/>
      <c r="AA12" s="129"/>
      <c r="AB12" s="76"/>
      <c r="AC12" s="73"/>
      <c r="AD12" s="64"/>
      <c r="AE12" s="26"/>
      <c r="AF12" s="26"/>
      <c r="AI12" s="103"/>
    </row>
    <row r="13" spans="1:36" x14ac:dyDescent="0.2">
      <c r="A13" s="14">
        <v>200</v>
      </c>
      <c r="B13" s="14">
        <v>23</v>
      </c>
      <c r="C13" s="14">
        <v>1020</v>
      </c>
      <c r="D13" s="15">
        <v>1500</v>
      </c>
      <c r="E13" s="122">
        <v>2975</v>
      </c>
      <c r="F13" s="36">
        <v>11.1</v>
      </c>
      <c r="G13" s="13">
        <v>9.9</v>
      </c>
      <c r="H13" s="13">
        <v>11</v>
      </c>
      <c r="I13" s="13">
        <v>12.4</v>
      </c>
      <c r="J13" s="13">
        <v>11</v>
      </c>
      <c r="K13" s="89">
        <v>8.6</v>
      </c>
      <c r="L13" s="36">
        <v>9.1999999999999993</v>
      </c>
      <c r="M13" s="13">
        <v>11.2</v>
      </c>
      <c r="N13" s="13">
        <v>12</v>
      </c>
      <c r="O13" s="13">
        <v>13.5</v>
      </c>
      <c r="P13" s="13">
        <v>11.8</v>
      </c>
      <c r="Q13" s="89">
        <v>9.5</v>
      </c>
      <c r="R13" s="37">
        <v>-18.5</v>
      </c>
      <c r="S13" s="131">
        <f t="shared" ref="S13:S14" si="0">((SQRT((F13^2+G13^2+H13^2+I13^2+J13^2+K13^2+L13^2+M13^2+N13^2+O13^2+P13^2+Q13^2)/12))*10)*((B13+273)/293)*(1013/C13)*(10363/(10363+(R13*10)))</f>
        <v>112.55370535981706</v>
      </c>
      <c r="T13" s="4">
        <f>(SQRT(S13))*4.032</f>
        <v>42.776024702202925</v>
      </c>
      <c r="U13" s="70">
        <f>T13*196.8</f>
        <v>8418.3216613935365</v>
      </c>
      <c r="V13" s="5">
        <f t="shared" ref="V13:V14" si="1">(PI()*((A13/2000)^2))*T13</f>
        <v>1.3438484495421623</v>
      </c>
      <c r="W13" s="70">
        <f>2118.9*V13</f>
        <v>2847.4804797348879</v>
      </c>
      <c r="X13" s="4">
        <f>AA13*((B13+273)/293)*(1013/C13)</f>
        <v>35.416698119520845</v>
      </c>
      <c r="Y13" s="4">
        <f>AB13*((B13+273)/293)*(1013/C13)</f>
        <v>34.11240045506257</v>
      </c>
      <c r="Z13" s="101">
        <f>AC13*((B13+273)/293)*(1013/C13)</f>
        <v>19.865456735595259</v>
      </c>
      <c r="AA13" s="129">
        <v>35.299999999999997</v>
      </c>
      <c r="AB13" s="76">
        <v>34</v>
      </c>
      <c r="AC13" s="73">
        <v>19.8</v>
      </c>
      <c r="AD13" s="64">
        <v>173.2</v>
      </c>
      <c r="AE13" s="26">
        <v>0</v>
      </c>
      <c r="AF13" s="26">
        <v>47.84</v>
      </c>
      <c r="AG13" s="98">
        <f>V13*X13*58.84/600</f>
        <v>4.6674511141941704</v>
      </c>
      <c r="AH13" s="4">
        <f>(AD13-AE13)*AF13/600</f>
        <v>13.809813333333334</v>
      </c>
      <c r="AI13" s="103">
        <f>AG13/AH13</f>
        <v>0.33798075336240391</v>
      </c>
      <c r="AJ13" s="1" t="s">
        <v>38</v>
      </c>
    </row>
    <row r="14" spans="1:36" x14ac:dyDescent="0.2">
      <c r="A14" s="14">
        <v>200</v>
      </c>
      <c r="B14" s="14">
        <v>23</v>
      </c>
      <c r="C14" s="14">
        <v>1020</v>
      </c>
      <c r="D14" s="15">
        <v>1500</v>
      </c>
      <c r="E14" s="122">
        <v>2852</v>
      </c>
      <c r="F14" s="36">
        <v>9.3000000000000007</v>
      </c>
      <c r="G14" s="13">
        <v>9.5</v>
      </c>
      <c r="H14" s="13">
        <v>11.9</v>
      </c>
      <c r="I14" s="13">
        <v>11.8</v>
      </c>
      <c r="J14" s="13">
        <v>9.1</v>
      </c>
      <c r="K14" s="89">
        <v>8.3000000000000007</v>
      </c>
      <c r="L14" s="36">
        <v>8</v>
      </c>
      <c r="M14" s="13">
        <v>8.6999999999999993</v>
      </c>
      <c r="N14" s="13">
        <v>11.4</v>
      </c>
      <c r="O14" s="13">
        <v>11</v>
      </c>
      <c r="P14" s="13">
        <v>9.1999999999999993</v>
      </c>
      <c r="Q14" s="89">
        <v>8.5</v>
      </c>
      <c r="R14" s="37">
        <v>-17.5</v>
      </c>
      <c r="S14" s="131">
        <f t="shared" si="0"/>
        <v>100.20146575141119</v>
      </c>
      <c r="T14" s="4">
        <f t="shared" ref="T14" si="2">(SQRT(S14))*4.032</f>
        <v>40.360595059486791</v>
      </c>
      <c r="U14" s="70">
        <f t="shared" ref="U14" si="3">T14*196.8</f>
        <v>7942.9651077070012</v>
      </c>
      <c r="V14" s="5">
        <f t="shared" si="1"/>
        <v>1.267965489333962</v>
      </c>
      <c r="W14" s="70">
        <f t="shared" ref="W14" si="4">2118.9*V14</f>
        <v>2686.6920753497325</v>
      </c>
      <c r="X14" s="4">
        <f>AA14*((B14+273)/293)*(1013/C14)</f>
        <v>34.012069865488854</v>
      </c>
      <c r="Y14" s="4">
        <f>AB14*((B14+273)/293)*(1013/C14)</f>
        <v>32.908433380178003</v>
      </c>
      <c r="Z14" s="101">
        <f>AC14*((B14+273)/293)*(1013/C14)</f>
        <v>19.26347319815298</v>
      </c>
      <c r="AA14" s="129">
        <v>33.9</v>
      </c>
      <c r="AB14" s="76">
        <v>32.799999999999997</v>
      </c>
      <c r="AC14" s="73">
        <v>19.2</v>
      </c>
      <c r="AD14" s="64">
        <v>165</v>
      </c>
      <c r="AE14" s="26">
        <v>0</v>
      </c>
      <c r="AF14" s="26">
        <v>47.4</v>
      </c>
      <c r="AG14" s="98">
        <f>V14*X14*58.84/600</f>
        <v>4.2292358947923878</v>
      </c>
      <c r="AH14" s="4">
        <f t="shared" ref="AH14:AH28" si="5">(AD14-AE14)*AF14/600</f>
        <v>13.035</v>
      </c>
      <c r="AI14" s="103">
        <f t="shared" ref="AI14:AI28" si="6">AG14/AH14</f>
        <v>0.32445231260394231</v>
      </c>
      <c r="AJ14" s="1" t="s">
        <v>38</v>
      </c>
    </row>
    <row r="15" spans="1:36" x14ac:dyDescent="0.2">
      <c r="A15" s="14"/>
      <c r="B15" s="14"/>
      <c r="C15" s="14"/>
      <c r="D15" s="15"/>
      <c r="E15" s="122"/>
      <c r="F15" s="36"/>
      <c r="G15" s="13"/>
      <c r="H15" s="13"/>
      <c r="I15" s="13"/>
      <c r="J15" s="13"/>
      <c r="K15" s="89"/>
      <c r="L15" s="36"/>
      <c r="M15" s="13"/>
      <c r="N15" s="13"/>
      <c r="O15" s="13"/>
      <c r="P15" s="13"/>
      <c r="Q15" s="89"/>
      <c r="R15" s="37"/>
      <c r="S15" s="131"/>
      <c r="T15" s="4"/>
      <c r="U15" s="70"/>
      <c r="V15" s="5"/>
      <c r="W15" s="70"/>
      <c r="X15" s="4"/>
      <c r="Y15" s="4"/>
      <c r="Z15" s="101"/>
      <c r="AA15" s="129"/>
      <c r="AB15" s="76"/>
      <c r="AC15" s="73"/>
      <c r="AD15" s="64"/>
      <c r="AE15" s="26"/>
      <c r="AF15" s="26"/>
      <c r="AI15" s="103"/>
    </row>
    <row r="16" spans="1:36" x14ac:dyDescent="0.2">
      <c r="A16" s="14">
        <v>200</v>
      </c>
      <c r="B16" s="14">
        <v>23</v>
      </c>
      <c r="C16" s="14">
        <v>1020</v>
      </c>
      <c r="D16" s="15">
        <v>1500</v>
      </c>
      <c r="E16" s="122">
        <v>2812</v>
      </c>
      <c r="F16" s="36">
        <v>7.6</v>
      </c>
      <c r="G16" s="13">
        <v>7.8</v>
      </c>
      <c r="H16" s="13">
        <v>9.3000000000000007</v>
      </c>
      <c r="I16" s="13">
        <v>9.6999999999999993</v>
      </c>
      <c r="J16" s="13">
        <v>8.6</v>
      </c>
      <c r="K16" s="89">
        <v>7.2</v>
      </c>
      <c r="L16" s="36">
        <v>6.3</v>
      </c>
      <c r="M16" s="13">
        <v>8.1</v>
      </c>
      <c r="N16" s="13">
        <v>10.5</v>
      </c>
      <c r="O16" s="13">
        <v>9.5</v>
      </c>
      <c r="P16" s="13">
        <v>8.3000000000000007</v>
      </c>
      <c r="Q16" s="89">
        <v>6.6</v>
      </c>
      <c r="R16" s="37">
        <v>-22.6</v>
      </c>
      <c r="S16" s="131">
        <f t="shared" ref="S16:S17" si="7">((SQRT((F16^2+G16^2+H16^2+I16^2+J16^2+K16^2+L16^2+M16^2+N16^2+O16^2+P16^2+Q16^2)/12))*10)*((B16+273)/293)*(1013/C16)*(10363/(10363+(R16*10)))</f>
        <v>85.978886743497625</v>
      </c>
      <c r="T16" s="4">
        <f t="shared" ref="T16:T17" si="8">(SQRT(S16))*4.032</f>
        <v>37.386639662883887</v>
      </c>
      <c r="U16" s="70">
        <f t="shared" ref="U16:U17" si="9">T16*196.8</f>
        <v>7357.6906856555497</v>
      </c>
      <c r="V16" s="5">
        <f t="shared" ref="V16:V17" si="10">(PI()*((A16/2000)^2))*T16</f>
        <v>1.1745359250732481</v>
      </c>
      <c r="W16" s="70">
        <f t="shared" ref="W16:W17" si="11">2118.9*V16</f>
        <v>2488.7241716377057</v>
      </c>
      <c r="X16" s="4">
        <f>AA16*((B16+273)/293)*(1013/C16)</f>
        <v>37.724301679716255</v>
      </c>
      <c r="Y16" s="4">
        <f>AB16*((B16+273)/293)*(1013/C16)</f>
        <v>35.918351067389409</v>
      </c>
      <c r="Z16" s="101">
        <f>AC16*((B16+273)/293)*(1013/C16)</f>
        <v>24.17967208726494</v>
      </c>
      <c r="AA16" s="129">
        <v>37.6</v>
      </c>
      <c r="AB16" s="76">
        <v>35.799999999999997</v>
      </c>
      <c r="AC16" s="73">
        <v>24.1</v>
      </c>
      <c r="AD16" s="64">
        <v>155</v>
      </c>
      <c r="AE16" s="26">
        <v>0</v>
      </c>
      <c r="AF16" s="26">
        <v>47.2</v>
      </c>
      <c r="AG16" s="98">
        <f>V16*X16*58.84/600</f>
        <v>4.3451915651419348</v>
      </c>
      <c r="AH16" s="4">
        <f t="shared" si="5"/>
        <v>12.193333333333333</v>
      </c>
      <c r="AI16" s="103">
        <f t="shared" si="6"/>
        <v>0.35635797417785142</v>
      </c>
      <c r="AJ16" s="1" t="s">
        <v>61</v>
      </c>
    </row>
    <row r="17" spans="1:36" x14ac:dyDescent="0.2">
      <c r="A17" s="14">
        <v>200</v>
      </c>
      <c r="B17" s="14">
        <v>23</v>
      </c>
      <c r="C17" s="14">
        <v>1020</v>
      </c>
      <c r="D17" s="15">
        <v>1500</v>
      </c>
      <c r="E17" s="122">
        <v>2775</v>
      </c>
      <c r="F17" s="36">
        <v>6.7</v>
      </c>
      <c r="G17" s="13">
        <v>8.1999999999999993</v>
      </c>
      <c r="H17" s="13">
        <v>9.1999999999999993</v>
      </c>
      <c r="I17" s="13">
        <v>10.4</v>
      </c>
      <c r="J17" s="13">
        <v>8.4</v>
      </c>
      <c r="K17" s="89">
        <v>6.6</v>
      </c>
      <c r="L17" s="36">
        <v>8.6</v>
      </c>
      <c r="M17" s="13">
        <v>8.4</v>
      </c>
      <c r="N17" s="13">
        <v>9.1999999999999993</v>
      </c>
      <c r="O17" s="13">
        <v>8.5</v>
      </c>
      <c r="P17" s="13">
        <v>8.5</v>
      </c>
      <c r="Q17" s="89">
        <v>6</v>
      </c>
      <c r="R17" s="37">
        <v>-22.2</v>
      </c>
      <c r="S17" s="131">
        <f t="shared" si="7"/>
        <v>85.201795400344594</v>
      </c>
      <c r="T17" s="4">
        <f t="shared" si="8"/>
        <v>37.217302866630348</v>
      </c>
      <c r="U17" s="70">
        <f t="shared" si="9"/>
        <v>7324.365204152853</v>
      </c>
      <c r="V17" s="5">
        <f t="shared" si="10"/>
        <v>1.1692160527223225</v>
      </c>
      <c r="W17" s="70">
        <f t="shared" si="11"/>
        <v>2477.4518941133292</v>
      </c>
      <c r="X17" s="4">
        <f>AA17*((B17+273)/293)*(1013/C17)</f>
        <v>36.72099578397912</v>
      </c>
      <c r="Y17" s="4">
        <f>AB17*((B17+273)/293)*(1013/C17)</f>
        <v>35.517028709094561</v>
      </c>
      <c r="Z17" s="101">
        <f>AC17*((B17+273)/293)*(1013/C17)</f>
        <v>23.276696781101517</v>
      </c>
      <c r="AA17" s="129">
        <v>36.6</v>
      </c>
      <c r="AB17" s="76">
        <v>35.4</v>
      </c>
      <c r="AC17" s="73">
        <v>23.2</v>
      </c>
      <c r="AD17" s="64">
        <v>150.69999999999999</v>
      </c>
      <c r="AE17" s="26">
        <v>0</v>
      </c>
      <c r="AF17" s="26">
        <v>46.94</v>
      </c>
      <c r="AG17" s="98">
        <f>V17*X17*58.84/600</f>
        <v>4.210470537288729</v>
      </c>
      <c r="AH17" s="4">
        <f t="shared" si="5"/>
        <v>11.789763333333331</v>
      </c>
      <c r="AI17" s="103">
        <f t="shared" si="6"/>
        <v>0.35712935181526656</v>
      </c>
      <c r="AJ17" s="1" t="s">
        <v>61</v>
      </c>
    </row>
    <row r="18" spans="1:36" x14ac:dyDescent="0.2">
      <c r="A18" s="14"/>
      <c r="B18" s="14"/>
      <c r="C18" s="14"/>
      <c r="D18" s="15"/>
      <c r="E18" s="122"/>
      <c r="F18" s="36"/>
      <c r="G18" s="13"/>
      <c r="H18" s="13"/>
      <c r="I18" s="13"/>
      <c r="J18" s="13"/>
      <c r="K18" s="89"/>
      <c r="L18" s="36"/>
      <c r="M18" s="13"/>
      <c r="N18" s="13"/>
      <c r="O18" s="13"/>
      <c r="P18" s="13"/>
      <c r="Q18" s="89"/>
      <c r="R18" s="37"/>
      <c r="S18" s="131"/>
      <c r="T18" s="4"/>
      <c r="U18" s="70"/>
      <c r="V18" s="5"/>
      <c r="W18" s="70"/>
      <c r="X18" s="4"/>
      <c r="Y18" s="4"/>
      <c r="Z18" s="101"/>
      <c r="AA18" s="129"/>
      <c r="AB18" s="76"/>
      <c r="AC18" s="73"/>
      <c r="AD18" s="64"/>
      <c r="AE18" s="26"/>
      <c r="AF18" s="26"/>
      <c r="AI18" s="103"/>
    </row>
    <row r="19" spans="1:36" x14ac:dyDescent="0.2">
      <c r="A19" s="14">
        <v>200</v>
      </c>
      <c r="B19" s="14">
        <v>23</v>
      </c>
      <c r="C19" s="14">
        <v>1020</v>
      </c>
      <c r="D19" s="15">
        <v>1500</v>
      </c>
      <c r="E19" s="122">
        <v>2737</v>
      </c>
      <c r="F19" s="36">
        <v>4.3</v>
      </c>
      <c r="G19" s="13">
        <v>5.4</v>
      </c>
      <c r="H19" s="13">
        <v>6.8</v>
      </c>
      <c r="I19" s="13">
        <v>7.3</v>
      </c>
      <c r="J19" s="13">
        <v>6.3</v>
      </c>
      <c r="K19" s="89">
        <v>5.0999999999999996</v>
      </c>
      <c r="L19" s="36">
        <v>4.9000000000000004</v>
      </c>
      <c r="M19" s="13">
        <v>5.8</v>
      </c>
      <c r="N19" s="13">
        <v>7.3</v>
      </c>
      <c r="O19" s="13">
        <v>7.1</v>
      </c>
      <c r="P19" s="13">
        <v>6</v>
      </c>
      <c r="Q19" s="89">
        <v>4.2</v>
      </c>
      <c r="R19" s="37">
        <v>-28.8</v>
      </c>
      <c r="S19" s="131">
        <f t="shared" ref="S19:S20" si="12">((SQRT((F19^2+G19^2+H19^2+I19^2+J19^2+K19^2+L19^2+M19^2+N19^2+O19^2+P19^2+Q19^2)/12))*10)*((B19+273)/293)*(1013/C19)*(10363/(10363+(R19*10)))</f>
        <v>61.622470157537613</v>
      </c>
      <c r="T19" s="4">
        <f t="shared" ref="T19:T20" si="13">(SQRT(S19))*4.032</f>
        <v>31.651192335998541</v>
      </c>
      <c r="U19" s="70">
        <f t="shared" ref="U19:U20" si="14">T19*196.8</f>
        <v>6228.9546517245135</v>
      </c>
      <c r="V19" s="5">
        <f t="shared" ref="V19:V20" si="15">(PI()*((A19/2000)^2))*T19</f>
        <v>0.99435153320130587</v>
      </c>
      <c r="W19" s="70">
        <f t="shared" ref="W19:W20" si="16">2118.9*V19</f>
        <v>2106.9314637002471</v>
      </c>
      <c r="X19" s="4">
        <f>AA19*((B19+273)/293)*(1013/C19)</f>
        <v>40.433227598206514</v>
      </c>
      <c r="Y19" s="4">
        <f>AB19*((B19+273)/293)*(1013/C19)</f>
        <v>39.128929933748239</v>
      </c>
      <c r="Z19" s="101">
        <f>AC19*((B19+273)/293)*(1013/C19)</f>
        <v>30.199507461687748</v>
      </c>
      <c r="AA19" s="129">
        <v>40.299999999999997</v>
      </c>
      <c r="AB19" s="76">
        <v>39</v>
      </c>
      <c r="AC19" s="73">
        <v>30.1</v>
      </c>
      <c r="AD19" s="64">
        <v>141.4</v>
      </c>
      <c r="AE19" s="26">
        <v>0</v>
      </c>
      <c r="AF19" s="26">
        <v>46.9</v>
      </c>
      <c r="AG19" s="98">
        <f>V19*X19*58.84/600</f>
        <v>3.9427548245365962</v>
      </c>
      <c r="AH19" s="4">
        <f t="shared" si="5"/>
        <v>11.052766666666667</v>
      </c>
      <c r="AI19" s="103">
        <f t="shared" si="6"/>
        <v>0.35672107658142271</v>
      </c>
      <c r="AJ19" s="1" t="s">
        <v>62</v>
      </c>
    </row>
    <row r="20" spans="1:36" x14ac:dyDescent="0.2">
      <c r="A20" s="14">
        <v>200</v>
      </c>
      <c r="B20" s="14">
        <v>23</v>
      </c>
      <c r="C20" s="14">
        <v>1020</v>
      </c>
      <c r="D20" s="15">
        <v>1500</v>
      </c>
      <c r="E20" s="122">
        <v>2720</v>
      </c>
      <c r="F20" s="36">
        <v>4.7</v>
      </c>
      <c r="G20" s="13">
        <v>5.4</v>
      </c>
      <c r="H20" s="13">
        <v>7</v>
      </c>
      <c r="I20" s="13">
        <v>7.1</v>
      </c>
      <c r="J20" s="13">
        <v>6.5</v>
      </c>
      <c r="K20" s="89">
        <v>5.2</v>
      </c>
      <c r="L20" s="36">
        <v>4.5</v>
      </c>
      <c r="M20" s="13">
        <v>5.4</v>
      </c>
      <c r="N20" s="13">
        <v>6.9</v>
      </c>
      <c r="O20" s="13">
        <v>7</v>
      </c>
      <c r="P20" s="13">
        <v>6.2</v>
      </c>
      <c r="Q20" s="89">
        <v>5.2</v>
      </c>
      <c r="R20" s="37">
        <v>-28.7</v>
      </c>
      <c r="S20" s="131">
        <f t="shared" si="12"/>
        <v>61.87359029797463</v>
      </c>
      <c r="T20" s="4">
        <f t="shared" si="13"/>
        <v>31.715618273026628</v>
      </c>
      <c r="U20" s="70">
        <f t="shared" si="14"/>
        <v>6241.6336761316406</v>
      </c>
      <c r="V20" s="5">
        <f t="shared" si="15"/>
        <v>0.99637553370598664</v>
      </c>
      <c r="W20" s="70">
        <f t="shared" si="16"/>
        <v>2111.2201183696152</v>
      </c>
      <c r="X20" s="4">
        <f>AA20*((B20+273)/293)*(1013/C20)</f>
        <v>39.530252292043095</v>
      </c>
      <c r="Y20" s="4">
        <f>AB20*((B20+273)/293)*(1013/C20)</f>
        <v>38.326285217158535</v>
      </c>
      <c r="Z20" s="101">
        <f>AC20*((B20+273)/293)*(1013/C20)</f>
        <v>29.998846282540317</v>
      </c>
      <c r="AA20" s="129">
        <v>39.4</v>
      </c>
      <c r="AB20" s="76">
        <v>38.200000000000003</v>
      </c>
      <c r="AC20" s="73">
        <v>29.9</v>
      </c>
      <c r="AD20" s="64">
        <v>139.69999999999999</v>
      </c>
      <c r="AE20" s="26">
        <v>0</v>
      </c>
      <c r="AF20" s="26">
        <v>46.72</v>
      </c>
      <c r="AG20" s="98">
        <f>V20*X20*58.84/600</f>
        <v>3.8625494684666419</v>
      </c>
      <c r="AH20" s="4">
        <f t="shared" si="5"/>
        <v>10.877973333333333</v>
      </c>
      <c r="AI20" s="103">
        <f t="shared" si="6"/>
        <v>0.3550798802411701</v>
      </c>
      <c r="AJ20" s="1" t="s">
        <v>62</v>
      </c>
    </row>
    <row r="21" spans="1:36" x14ac:dyDescent="0.2">
      <c r="A21" s="14"/>
      <c r="B21" s="14"/>
      <c r="C21" s="14"/>
      <c r="D21" s="15"/>
      <c r="E21" s="122"/>
      <c r="F21" s="36"/>
      <c r="G21" s="13"/>
      <c r="H21" s="13"/>
      <c r="I21" s="13"/>
      <c r="J21" s="13"/>
      <c r="K21" s="89"/>
      <c r="L21" s="36"/>
      <c r="M21" s="13"/>
      <c r="N21" s="13"/>
      <c r="O21" s="13"/>
      <c r="P21" s="13"/>
      <c r="Q21" s="89"/>
      <c r="R21" s="37"/>
      <c r="S21" s="131"/>
      <c r="T21" s="4"/>
      <c r="U21" s="70"/>
      <c r="V21" s="5"/>
      <c r="W21" s="70"/>
      <c r="X21" s="4"/>
      <c r="Y21" s="4"/>
      <c r="Z21" s="101"/>
      <c r="AA21" s="129"/>
      <c r="AB21" s="76"/>
      <c r="AC21" s="73"/>
      <c r="AD21" s="64"/>
      <c r="AE21" s="26"/>
      <c r="AF21" s="26"/>
      <c r="AI21" s="103"/>
    </row>
    <row r="22" spans="1:36" x14ac:dyDescent="0.2">
      <c r="A22" s="155" t="s">
        <v>27</v>
      </c>
      <c r="B22" s="155"/>
      <c r="C22" s="155"/>
      <c r="D22" s="155"/>
      <c r="E22" s="155"/>
      <c r="F22" s="36"/>
      <c r="G22" s="32"/>
      <c r="H22" s="32"/>
      <c r="I22" s="32"/>
      <c r="J22" s="32"/>
      <c r="K22" s="110"/>
      <c r="L22" s="32"/>
      <c r="M22" s="32"/>
      <c r="N22" s="32"/>
      <c r="O22" s="32"/>
      <c r="P22" s="32"/>
      <c r="Q22" s="110"/>
      <c r="R22" s="42"/>
      <c r="S22" s="110"/>
      <c r="T22" s="33"/>
      <c r="U22" s="68"/>
      <c r="V22" s="33"/>
      <c r="W22" s="68"/>
      <c r="X22" s="33"/>
      <c r="Y22" s="33"/>
      <c r="Z22" s="80"/>
      <c r="AA22" s="110"/>
      <c r="AB22" s="33"/>
      <c r="AC22" s="32"/>
      <c r="AD22" s="62"/>
      <c r="AE22" s="34"/>
      <c r="AF22" s="34"/>
      <c r="AG22" s="99"/>
      <c r="AI22" s="103"/>
    </row>
    <row r="23" spans="1:36" x14ac:dyDescent="0.2">
      <c r="A23" s="9" t="s">
        <v>57</v>
      </c>
      <c r="B23" s="6"/>
      <c r="C23" s="6"/>
      <c r="D23" s="6"/>
      <c r="E23" s="85"/>
      <c r="F23" s="35"/>
      <c r="G23" s="6"/>
      <c r="H23" s="6"/>
      <c r="I23" s="6"/>
      <c r="J23" s="6"/>
      <c r="K23" s="85"/>
      <c r="L23" s="17"/>
      <c r="M23" s="6"/>
      <c r="N23" s="6"/>
      <c r="O23" s="6"/>
      <c r="P23" s="6"/>
      <c r="Q23" s="85"/>
      <c r="R23" s="43"/>
      <c r="S23" s="130"/>
      <c r="T23" s="7"/>
      <c r="U23" s="69"/>
      <c r="V23" s="7"/>
      <c r="W23" s="69"/>
      <c r="X23" s="4"/>
      <c r="Y23" s="4"/>
      <c r="Z23" s="101"/>
      <c r="AA23" s="128"/>
      <c r="AB23" s="75"/>
      <c r="AC23" s="72"/>
      <c r="AD23" s="63"/>
      <c r="AE23" s="25"/>
      <c r="AF23" s="25"/>
      <c r="AI23" s="103"/>
    </row>
    <row r="24" spans="1:36" x14ac:dyDescent="0.2">
      <c r="A24" s="14">
        <v>200</v>
      </c>
      <c r="B24" s="14">
        <v>23</v>
      </c>
      <c r="C24" s="14">
        <v>1020</v>
      </c>
      <c r="D24" s="15">
        <v>1500</v>
      </c>
      <c r="E24" s="122">
        <v>2745</v>
      </c>
      <c r="F24" s="36">
        <v>10.3</v>
      </c>
      <c r="G24" s="13">
        <v>10.6</v>
      </c>
      <c r="H24" s="13">
        <v>9.6</v>
      </c>
      <c r="I24" s="13">
        <v>8</v>
      </c>
      <c r="J24" s="13">
        <v>10.1</v>
      </c>
      <c r="K24" s="89">
        <v>6.7</v>
      </c>
      <c r="L24" s="36">
        <v>6.9</v>
      </c>
      <c r="M24" s="13">
        <v>6.6</v>
      </c>
      <c r="N24" s="13">
        <v>6.3</v>
      </c>
      <c r="O24" s="13">
        <v>10</v>
      </c>
      <c r="P24" s="13">
        <v>11.3</v>
      </c>
      <c r="Q24" s="89">
        <v>7.8</v>
      </c>
      <c r="R24" s="37">
        <v>-15.5</v>
      </c>
      <c r="S24" s="131">
        <f>((SQRT((F24^2+G24^2+H24^2+I24^2+J24^2+K24^2+L24^2+M24^2+N24^2+O24^2+P24^2+Q24^2)/12))*10)*((B24+273)/293)*(1013/C24)*(10363/(10363+(R24*10)))</f>
        <v>90.190192177579362</v>
      </c>
      <c r="T24" s="4">
        <f>(SQRT(S24))*4.032</f>
        <v>38.291306047137127</v>
      </c>
      <c r="U24" s="70">
        <f>T24*196.8</f>
        <v>7535.7290300765872</v>
      </c>
      <c r="V24" s="5">
        <f>(PI()*((A24/2000)^2))*T24</f>
        <v>1.2029568577404444</v>
      </c>
      <c r="W24" s="70">
        <f>2118.9*V24</f>
        <v>2548.9452858662276</v>
      </c>
      <c r="X24" s="4">
        <f>AA24*((B24+273)/293)*(1013/C24)</f>
        <v>31.50380512614602</v>
      </c>
      <c r="Y24" s="4">
        <f>AB24*((B24+273)/293)*(1013/C24)</f>
        <v>30.199507461687748</v>
      </c>
      <c r="Z24" s="101">
        <f>AC24*((B24+273)/293)*(1013/C24)</f>
        <v>19.363803787726695</v>
      </c>
      <c r="AA24" s="129">
        <v>31.4</v>
      </c>
      <c r="AB24" s="76">
        <v>30.1</v>
      </c>
      <c r="AC24" s="73">
        <v>19.3</v>
      </c>
      <c r="AD24" s="64">
        <v>151.1</v>
      </c>
      <c r="AE24" s="26">
        <v>0</v>
      </c>
      <c r="AF24" s="26">
        <v>46.5</v>
      </c>
      <c r="AG24" s="98">
        <f>V24*X24*58.84/600</f>
        <v>3.7165029198601873</v>
      </c>
      <c r="AH24" s="4">
        <f t="shared" si="5"/>
        <v>11.71025</v>
      </c>
      <c r="AI24" s="103">
        <f t="shared" si="6"/>
        <v>0.31737178282788048</v>
      </c>
    </row>
    <row r="25" spans="1:36" x14ac:dyDescent="0.2">
      <c r="A25" s="14">
        <v>200</v>
      </c>
      <c r="B25" s="14">
        <v>23</v>
      </c>
      <c r="C25" s="14">
        <v>1020</v>
      </c>
      <c r="D25" s="15">
        <v>1500</v>
      </c>
      <c r="E25" s="122">
        <v>2728</v>
      </c>
      <c r="F25" s="36">
        <v>10.4</v>
      </c>
      <c r="G25" s="13">
        <v>10.3</v>
      </c>
      <c r="H25" s="13">
        <v>8.3000000000000007</v>
      </c>
      <c r="I25" s="13">
        <v>8</v>
      </c>
      <c r="J25" s="13">
        <v>9.8000000000000007</v>
      </c>
      <c r="K25" s="89">
        <v>9</v>
      </c>
      <c r="L25" s="36">
        <v>5.8</v>
      </c>
      <c r="M25" s="13">
        <v>6.5</v>
      </c>
      <c r="N25" s="13">
        <v>6.5</v>
      </c>
      <c r="O25" s="13">
        <v>9.8000000000000007</v>
      </c>
      <c r="P25" s="13">
        <v>11.4</v>
      </c>
      <c r="Q25" s="89">
        <v>9.9</v>
      </c>
      <c r="R25" s="37">
        <v>-15.5</v>
      </c>
      <c r="S25" s="131">
        <f>((SQRT((F25^2+G25^2+H25^2+I25^2+J25^2+K25^2+L25^2+M25^2+N25^2+O25^2+P25^2+Q25^2)/12))*10)*((B25+273)/293)*(1013/C25)*(10363/(10363+(R25*10)))</f>
        <v>91.400865736498517</v>
      </c>
      <c r="T25" s="4">
        <f>(SQRT(S25))*4.032</f>
        <v>38.547452158333812</v>
      </c>
      <c r="U25" s="70">
        <f>T25*196.8</f>
        <v>7586.138584760095</v>
      </c>
      <c r="V25" s="5">
        <f>(PI()*((A25/2000)^2))*T25</f>
        <v>1.2110039251522553</v>
      </c>
      <c r="W25" s="70">
        <f>2118.9*V25</f>
        <v>2565.996217005114</v>
      </c>
      <c r="X25" s="4">
        <f>AA25*((B25+273)/293)*(1013/C25)</f>
        <v>32.005458074014584</v>
      </c>
      <c r="Y25" s="4">
        <f>AB25*((B25+273)/293)*(1013/C25)</f>
        <v>29.196201565950613</v>
      </c>
      <c r="Z25" s="101">
        <f>AC25*((B25+273)/293)*(1013/C25)</f>
        <v>19.363803787726695</v>
      </c>
      <c r="AA25" s="129">
        <v>31.9</v>
      </c>
      <c r="AB25" s="76">
        <v>29.1</v>
      </c>
      <c r="AC25" s="73">
        <v>19.3</v>
      </c>
      <c r="AD25" s="64">
        <v>149.9</v>
      </c>
      <c r="AE25" s="26">
        <v>0</v>
      </c>
      <c r="AF25" s="26">
        <v>46.4</v>
      </c>
      <c r="AG25" s="98">
        <f>V25*X25*58.84/600</f>
        <v>3.8009399803751673</v>
      </c>
      <c r="AH25" s="4">
        <f t="shared" si="5"/>
        <v>11.592266666666665</v>
      </c>
      <c r="AI25" s="103">
        <f t="shared" si="6"/>
        <v>0.32788583024100848</v>
      </c>
    </row>
    <row r="26" spans="1:36" x14ac:dyDescent="0.2">
      <c r="A26" s="9" t="s">
        <v>58</v>
      </c>
      <c r="B26" s="6"/>
      <c r="C26" s="6"/>
      <c r="D26" s="6"/>
      <c r="E26" s="85"/>
      <c r="F26" s="35"/>
      <c r="G26" s="6"/>
      <c r="H26" s="6"/>
      <c r="I26" s="6"/>
      <c r="J26" s="6"/>
      <c r="K26" s="85"/>
      <c r="L26" s="17"/>
      <c r="M26" s="6"/>
      <c r="N26" s="6"/>
      <c r="O26" s="6"/>
      <c r="P26" s="6"/>
      <c r="Q26" s="85"/>
      <c r="R26" s="43"/>
      <c r="S26" s="130"/>
      <c r="T26" s="7"/>
      <c r="U26" s="69"/>
      <c r="V26" s="7"/>
      <c r="W26" s="69"/>
      <c r="X26" s="4"/>
      <c r="Y26" s="4"/>
      <c r="Z26" s="101"/>
      <c r="AA26" s="128"/>
      <c r="AB26" s="75"/>
      <c r="AC26" s="72"/>
      <c r="AD26" s="63"/>
      <c r="AE26" s="25"/>
      <c r="AF26" s="25"/>
      <c r="AI26" s="103"/>
    </row>
    <row r="27" spans="1:36" x14ac:dyDescent="0.2">
      <c r="A27" s="14">
        <v>200</v>
      </c>
      <c r="B27" s="14">
        <v>23</v>
      </c>
      <c r="C27" s="14">
        <v>1020</v>
      </c>
      <c r="D27" s="15">
        <v>1500</v>
      </c>
      <c r="E27" s="122">
        <v>2770</v>
      </c>
      <c r="F27" s="36">
        <v>4</v>
      </c>
      <c r="G27" s="13">
        <v>4</v>
      </c>
      <c r="H27" s="13">
        <v>4.4000000000000004</v>
      </c>
      <c r="I27" s="13">
        <v>4.5</v>
      </c>
      <c r="J27" s="13">
        <v>4.4000000000000004</v>
      </c>
      <c r="K27" s="89">
        <v>2.9</v>
      </c>
      <c r="L27" s="36">
        <v>4.5</v>
      </c>
      <c r="M27" s="13">
        <v>4.8</v>
      </c>
      <c r="N27" s="13">
        <v>4.8</v>
      </c>
      <c r="O27" s="13">
        <v>4.4000000000000004</v>
      </c>
      <c r="P27" s="13">
        <v>4.3</v>
      </c>
      <c r="Q27" s="89">
        <v>2.9</v>
      </c>
      <c r="R27" s="37">
        <v>-36.799999999999997</v>
      </c>
      <c r="S27" s="131">
        <f>((SQRT((F27^2+G27^2+H27^2+I27^2+J27^2+K27^2+L27^2+M27^2+N27^2+O27^2+P27^2+Q27^2)/12))*10)*((B27+273)/293)*(1013/C27)*(10363/(10363+(R27*10)))</f>
        <v>43.72025042586521</v>
      </c>
      <c r="T27" s="4">
        <f>(SQRT(S27))*4.032</f>
        <v>26.6601042844791</v>
      </c>
      <c r="U27" s="70">
        <f>T27*196.8</f>
        <v>5246.7085231854871</v>
      </c>
      <c r="V27" s="5">
        <f>(PI()*((A27/2000)^2))*T27</f>
        <v>0.83755187764057315</v>
      </c>
      <c r="W27" s="70">
        <f>2118.9*V27</f>
        <v>1774.6886735326104</v>
      </c>
      <c r="X27" s="4">
        <f>AA27*((B27+273)/293)*(1013/C27)</f>
        <v>44.346120591581347</v>
      </c>
      <c r="Y27" s="4">
        <f>AB27*((B27+273)/293)*(1013/C27)</f>
        <v>43.342814695844204</v>
      </c>
      <c r="Z27" s="101">
        <f>AC27*((B27+273)/293)*(1013/C27)</f>
        <v>38.225954627584819</v>
      </c>
      <c r="AA27" s="129">
        <v>44.2</v>
      </c>
      <c r="AB27" s="76">
        <v>43.2</v>
      </c>
      <c r="AC27" s="73">
        <v>38.1</v>
      </c>
      <c r="AD27" s="64">
        <v>135</v>
      </c>
      <c r="AE27" s="26">
        <v>0</v>
      </c>
      <c r="AF27" s="26">
        <v>47.08</v>
      </c>
      <c r="AG27" s="98">
        <f>V27*X27*58.84/600</f>
        <v>3.6424094487248198</v>
      </c>
      <c r="AH27" s="4">
        <f t="shared" si="5"/>
        <v>10.593</v>
      </c>
      <c r="AI27" s="103">
        <f t="shared" si="6"/>
        <v>0.34385060405218726</v>
      </c>
    </row>
    <row r="28" spans="1:36" x14ac:dyDescent="0.2">
      <c r="A28" s="14">
        <v>200</v>
      </c>
      <c r="B28" s="14">
        <v>23</v>
      </c>
      <c r="C28" s="14">
        <v>1020</v>
      </c>
      <c r="D28" s="15">
        <v>1500</v>
      </c>
      <c r="E28" s="122">
        <v>2755</v>
      </c>
      <c r="F28" s="36">
        <v>4.0999999999999996</v>
      </c>
      <c r="G28" s="13">
        <v>4.4000000000000004</v>
      </c>
      <c r="H28" s="13">
        <v>4.8</v>
      </c>
      <c r="I28" s="13">
        <v>4.9000000000000004</v>
      </c>
      <c r="J28" s="13">
        <v>4.2</v>
      </c>
      <c r="K28" s="89">
        <v>2.6</v>
      </c>
      <c r="L28" s="36">
        <v>4.5999999999999996</v>
      </c>
      <c r="M28" s="13">
        <v>4.9000000000000004</v>
      </c>
      <c r="N28" s="13">
        <v>4.9000000000000004</v>
      </c>
      <c r="O28" s="13">
        <v>4.5999999999999996</v>
      </c>
      <c r="P28" s="13">
        <v>4</v>
      </c>
      <c r="Q28" s="89">
        <v>2.6</v>
      </c>
      <c r="R28" s="37">
        <v>-36.299999999999997</v>
      </c>
      <c r="S28" s="131">
        <f>((SQRT((F28^2+G28^2+H28^2+I28^2+J28^2+K28^2+L28^2+M28^2+N28^2+O28^2+P28^2+Q28^2)/12))*10)*((B28+273)/293)*(1013/C28)*(10363/(10363+(R28*10)))</f>
        <v>44.59119212515202</v>
      </c>
      <c r="T28" s="4">
        <f>(SQRT(S28))*4.032</f>
        <v>26.924339928161793</v>
      </c>
      <c r="U28" s="70">
        <f>T28*196.8</f>
        <v>5298.7100978622411</v>
      </c>
      <c r="V28" s="5">
        <f>(PI()*((A28/2000)^2))*T28</f>
        <v>0.84585308521067437</v>
      </c>
      <c r="W28" s="70">
        <f>2118.9*V28</f>
        <v>1792.278102252898</v>
      </c>
      <c r="X28" s="4">
        <f>AA28*((B28+273)/293)*(1013/C28)</f>
        <v>44.145459412433915</v>
      </c>
      <c r="Y28" s="4">
        <f>AB28*((B28+273)/293)*(1013/C28)</f>
        <v>43.14215351669678</v>
      </c>
      <c r="Z28" s="101">
        <f>AC28*((B28+273)/293)*(1013/C28)</f>
        <v>38.025293448437395</v>
      </c>
      <c r="AA28" s="129">
        <v>44</v>
      </c>
      <c r="AB28" s="76">
        <v>43</v>
      </c>
      <c r="AC28" s="73">
        <v>37.9</v>
      </c>
      <c r="AD28" s="64">
        <v>133.4</v>
      </c>
      <c r="AE28" s="26">
        <v>0</v>
      </c>
      <c r="AF28" s="26">
        <v>46.16</v>
      </c>
      <c r="AG28" s="98">
        <f>V28*X28*58.84/600</f>
        <v>3.6618655296570206</v>
      </c>
      <c r="AH28" s="4">
        <f t="shared" si="5"/>
        <v>10.262906666666666</v>
      </c>
      <c r="AI28" s="103">
        <f t="shared" si="6"/>
        <v>0.35680588829191545</v>
      </c>
    </row>
    <row r="29" spans="1:36" x14ac:dyDescent="0.2">
      <c r="AI29" s="103"/>
    </row>
    <row r="31" spans="1:36" s="45" customFormat="1" ht="15" customHeight="1" x14ac:dyDescent="0.2">
      <c r="A31" s="158" t="s">
        <v>66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</row>
    <row r="32" spans="1:36" x14ac:dyDescent="0.2">
      <c r="V32" s="31"/>
    </row>
    <row r="33" spans="1:36" x14ac:dyDescent="0.2">
      <c r="A33" s="155" t="s">
        <v>26</v>
      </c>
      <c r="B33" s="155"/>
      <c r="C33" s="155"/>
      <c r="D33" s="155"/>
      <c r="E33" s="155"/>
      <c r="G33" s="32"/>
      <c r="H33" s="32"/>
      <c r="I33" s="32"/>
      <c r="J33" s="32"/>
      <c r="K33" s="110"/>
      <c r="L33" s="32"/>
      <c r="M33" s="32"/>
      <c r="N33" s="32"/>
      <c r="O33" s="32"/>
      <c r="P33" s="32"/>
      <c r="Q33" s="110"/>
      <c r="R33" s="42"/>
      <c r="S33" s="110"/>
      <c r="T33" s="33"/>
      <c r="U33" s="68"/>
      <c r="V33" s="33"/>
      <c r="W33" s="68"/>
      <c r="X33" s="33"/>
      <c r="Y33" s="33"/>
      <c r="Z33" s="80"/>
      <c r="AA33" s="110"/>
      <c r="AB33" s="33"/>
      <c r="AC33" s="32"/>
      <c r="AD33" s="62"/>
      <c r="AE33" s="34"/>
      <c r="AF33" s="34"/>
      <c r="AG33" s="99"/>
      <c r="AH33" s="106"/>
      <c r="AI33" s="104"/>
    </row>
    <row r="34" spans="1:36" x14ac:dyDescent="0.2">
      <c r="A34" s="9"/>
      <c r="B34" s="6"/>
      <c r="C34" s="6"/>
      <c r="D34" s="6"/>
      <c r="E34" s="85"/>
      <c r="F34" s="35"/>
      <c r="G34" s="6"/>
      <c r="H34" s="6"/>
      <c r="I34" s="6"/>
      <c r="J34" s="6"/>
      <c r="K34" s="85"/>
      <c r="L34" s="17"/>
      <c r="M34" s="6"/>
      <c r="N34" s="6"/>
      <c r="O34" s="6"/>
      <c r="P34" s="6"/>
      <c r="Q34" s="85"/>
      <c r="R34" s="43"/>
      <c r="S34" s="130"/>
      <c r="T34" s="7"/>
      <c r="U34" s="69"/>
      <c r="V34" s="7"/>
      <c r="W34" s="69"/>
      <c r="X34" s="4"/>
      <c r="Y34" s="4"/>
      <c r="Z34" s="101"/>
      <c r="AA34" s="128"/>
      <c r="AB34" s="75"/>
      <c r="AC34" s="72"/>
      <c r="AD34" s="63"/>
      <c r="AE34" s="25"/>
      <c r="AF34" s="25"/>
    </row>
    <row r="35" spans="1:36" x14ac:dyDescent="0.2">
      <c r="A35" s="14">
        <v>200</v>
      </c>
      <c r="B35" s="14">
        <v>23</v>
      </c>
      <c r="C35" s="14">
        <v>1004</v>
      </c>
      <c r="D35" s="15"/>
      <c r="E35" s="120"/>
      <c r="F35" s="116" t="s">
        <v>31</v>
      </c>
      <c r="G35" s="11"/>
      <c r="H35" s="11"/>
      <c r="I35" s="11"/>
      <c r="J35" s="11"/>
      <c r="K35" s="87"/>
      <c r="L35" s="35"/>
      <c r="M35" s="11"/>
      <c r="N35" s="11"/>
      <c r="O35" s="11"/>
      <c r="P35" s="11"/>
      <c r="Q35" s="87"/>
      <c r="R35" s="44"/>
      <c r="V35" s="2">
        <v>0</v>
      </c>
      <c r="X35" s="4">
        <f>AA35*((B35+273)/293)*(1013/C35)</f>
        <v>0</v>
      </c>
      <c r="Y35" s="4">
        <f>AB35*((B35+273)/293)*(1013/C35)</f>
        <v>0</v>
      </c>
      <c r="Z35" s="101">
        <f>AC35*((B35+273)/293)*(1013/C35)</f>
        <v>0</v>
      </c>
      <c r="AA35" s="129"/>
      <c r="AB35" s="76"/>
      <c r="AC35" s="73"/>
      <c r="AD35" s="64"/>
      <c r="AE35" s="26"/>
      <c r="AF35" s="26"/>
    </row>
    <row r="36" spans="1:36" x14ac:dyDescent="0.2">
      <c r="A36" s="14">
        <v>200</v>
      </c>
      <c r="B36" s="14">
        <v>23</v>
      </c>
      <c r="C36" s="14">
        <v>1004</v>
      </c>
      <c r="D36" s="15">
        <v>1500</v>
      </c>
      <c r="E36" s="120">
        <v>2605</v>
      </c>
      <c r="F36" s="116" t="s">
        <v>32</v>
      </c>
      <c r="G36" s="11"/>
      <c r="H36" s="11"/>
      <c r="I36" s="11"/>
      <c r="J36" s="11"/>
      <c r="K36" s="87"/>
      <c r="L36" s="35"/>
      <c r="M36" s="11"/>
      <c r="N36" s="11"/>
      <c r="O36" s="11"/>
      <c r="P36" s="11"/>
      <c r="Q36" s="87"/>
      <c r="R36" s="44"/>
      <c r="V36" s="2">
        <v>0</v>
      </c>
      <c r="X36" s="4">
        <f>AA36*((B36+273)/293)*(1013/C36)</f>
        <v>42.300735624056671</v>
      </c>
      <c r="Y36" s="4">
        <f>AB36*((B36+273)/293)*(1013/C36)</f>
        <v>42.096876657193746</v>
      </c>
      <c r="Z36" s="101">
        <f>AC36*((B36+273)/293)*(1013/C36)</f>
        <v>40.160216471995973</v>
      </c>
      <c r="AA36" s="129">
        <v>41.5</v>
      </c>
      <c r="AB36" s="76">
        <v>41.3</v>
      </c>
      <c r="AC36" s="73">
        <v>39.4</v>
      </c>
      <c r="AD36" s="64">
        <v>107.7</v>
      </c>
      <c r="AE36" s="26">
        <v>34.200000000000003</v>
      </c>
      <c r="AF36" s="26">
        <v>44</v>
      </c>
    </row>
    <row r="37" spans="1:36" x14ac:dyDescent="0.2">
      <c r="A37" s="16"/>
      <c r="B37" s="14"/>
      <c r="C37" s="14"/>
      <c r="D37" s="8"/>
      <c r="E37" s="121"/>
      <c r="F37" s="35"/>
      <c r="G37" s="11"/>
      <c r="H37" s="11"/>
      <c r="I37" s="11"/>
      <c r="J37" s="11"/>
      <c r="K37" s="87"/>
      <c r="L37" s="35"/>
      <c r="M37" s="11"/>
      <c r="N37" s="11"/>
      <c r="O37" s="11"/>
      <c r="P37" s="11"/>
      <c r="Q37" s="87"/>
      <c r="R37" s="44"/>
      <c r="X37" s="4"/>
      <c r="Y37" s="4"/>
      <c r="Z37" s="101"/>
      <c r="AA37" s="129"/>
      <c r="AB37" s="76"/>
      <c r="AC37" s="73"/>
      <c r="AD37" s="64"/>
      <c r="AE37" s="26"/>
      <c r="AF37" s="26"/>
    </row>
    <row r="38" spans="1:36" x14ac:dyDescent="0.2">
      <c r="A38" s="14">
        <v>200</v>
      </c>
      <c r="B38" s="14">
        <v>23</v>
      </c>
      <c r="C38" s="14">
        <v>1004</v>
      </c>
      <c r="D38" s="15">
        <v>1500</v>
      </c>
      <c r="E38" s="122">
        <v>2778</v>
      </c>
      <c r="F38" s="36">
        <v>4.8</v>
      </c>
      <c r="G38" s="13">
        <v>5.0999999999999996</v>
      </c>
      <c r="H38" s="13">
        <v>6</v>
      </c>
      <c r="I38" s="13">
        <v>6</v>
      </c>
      <c r="J38" s="13">
        <v>4.9000000000000004</v>
      </c>
      <c r="K38" s="89">
        <v>4.0999999999999996</v>
      </c>
      <c r="L38" s="36">
        <v>4.7</v>
      </c>
      <c r="M38" s="13">
        <v>4.9000000000000004</v>
      </c>
      <c r="N38" s="13">
        <v>5.6</v>
      </c>
      <c r="O38" s="13">
        <v>5.0999999999999996</v>
      </c>
      <c r="P38" s="13">
        <v>4.9000000000000004</v>
      </c>
      <c r="Q38" s="89">
        <v>3.1</v>
      </c>
      <c r="R38" s="37">
        <v>-10.5</v>
      </c>
      <c r="S38" s="131">
        <f t="shared" ref="S38:S39" si="17">((SQRT((F38^2+G38^2+H38^2+I38^2+J38^2+K38^2+L38^2+M38^2+N38^2+O38^2+P38^2+Q38^2)/12))*10)*((B38+273)/293)*(1013/C38)*(10363/(10363+(R38*10)))</f>
        <v>51.397091806875807</v>
      </c>
      <c r="T38" s="4">
        <f>(SQRT(S38))*4.032</f>
        <v>28.906119681385523</v>
      </c>
      <c r="U38" s="70">
        <f>T38*196.8</f>
        <v>5688.7243532966713</v>
      </c>
      <c r="V38" s="5">
        <f t="shared" ref="V38:V39" si="18">(PI()*((A38/2000)^2))*T38</f>
        <v>0.90811253234828093</v>
      </c>
      <c r="W38" s="70">
        <f>2118.9*V38</f>
        <v>1924.1996447927725</v>
      </c>
      <c r="X38" s="4">
        <f>AA38*((B38+273)/293)*(1013/C38)</f>
        <v>24.768864473845234</v>
      </c>
      <c r="Y38" s="4">
        <f>AB38*((B38+273)/293)*(1013/C38)</f>
        <v>23.64764015609915</v>
      </c>
      <c r="Z38" s="101">
        <f>AC38*((B38+273)/293)*(1013/C38)</f>
        <v>11.416102144323728</v>
      </c>
      <c r="AA38" s="129">
        <v>24.3</v>
      </c>
      <c r="AB38" s="76">
        <v>23.2</v>
      </c>
      <c r="AC38" s="73">
        <v>11.2</v>
      </c>
      <c r="AD38" s="64">
        <v>162</v>
      </c>
      <c r="AE38" s="26">
        <v>36.799999999999997</v>
      </c>
      <c r="AF38" s="26">
        <v>45.04</v>
      </c>
      <c r="AG38" s="98">
        <f>V38*X38*58.84/600</f>
        <v>2.2058053193414096</v>
      </c>
      <c r="AH38" s="4">
        <f>(AD38-AE38)*AF38/600</f>
        <v>9.3983466666666668</v>
      </c>
      <c r="AI38" s="103">
        <f>AG38/AH38</f>
        <v>0.23470142117281012</v>
      </c>
      <c r="AJ38" s="1" t="s">
        <v>38</v>
      </c>
    </row>
    <row r="39" spans="1:36" x14ac:dyDescent="0.2">
      <c r="A39" s="14">
        <v>200</v>
      </c>
      <c r="B39" s="14">
        <v>23</v>
      </c>
      <c r="C39" s="14">
        <v>1004</v>
      </c>
      <c r="D39" s="15">
        <v>1500</v>
      </c>
      <c r="E39" s="122">
        <v>2713</v>
      </c>
      <c r="F39" s="36">
        <v>5.4</v>
      </c>
      <c r="G39" s="13">
        <v>7</v>
      </c>
      <c r="H39" s="13">
        <v>7</v>
      </c>
      <c r="I39" s="13">
        <v>5.7</v>
      </c>
      <c r="J39" s="13">
        <v>5</v>
      </c>
      <c r="K39" s="89">
        <v>3.4</v>
      </c>
      <c r="L39" s="36">
        <v>5.7</v>
      </c>
      <c r="M39" s="13">
        <v>5.8</v>
      </c>
      <c r="N39" s="13">
        <v>7.1</v>
      </c>
      <c r="O39" s="13">
        <v>5.3</v>
      </c>
      <c r="P39" s="13">
        <v>5.3</v>
      </c>
      <c r="Q39" s="89">
        <v>4</v>
      </c>
      <c r="R39" s="37">
        <v>-9.9</v>
      </c>
      <c r="S39" s="131">
        <f t="shared" si="17"/>
        <v>58.28662848866044</v>
      </c>
      <c r="T39" s="4">
        <f t="shared" ref="T39" si="19">(SQRT(S39))*4.032</f>
        <v>30.782578160694023</v>
      </c>
      <c r="U39" s="70">
        <f t="shared" ref="U39" si="20">T39*196.8</f>
        <v>6058.0113820245842</v>
      </c>
      <c r="V39" s="5">
        <f t="shared" si="18"/>
        <v>0.96706321408189955</v>
      </c>
      <c r="W39" s="70">
        <f t="shared" ref="W39" si="21">2118.9*V39</f>
        <v>2049.1102443181371</v>
      </c>
      <c r="X39" s="4">
        <f>AA39*((B39+273)/293)*(1013/C39)</f>
        <v>24.768864473845234</v>
      </c>
      <c r="Y39" s="4">
        <f>AB39*((B39+273)/293)*(1013/C39)</f>
        <v>24.055358089825003</v>
      </c>
      <c r="Z39" s="101">
        <f>AC39*((B39+273)/293)*(1013/C39)</f>
        <v>10.804525243734957</v>
      </c>
      <c r="AA39" s="129">
        <v>24.3</v>
      </c>
      <c r="AB39" s="76">
        <v>23.6</v>
      </c>
      <c r="AC39" s="73">
        <v>10.6</v>
      </c>
      <c r="AD39" s="64">
        <v>155.30000000000001</v>
      </c>
      <c r="AE39" s="26">
        <v>35.5</v>
      </c>
      <c r="AF39" s="26">
        <v>44.48</v>
      </c>
      <c r="AG39" s="98">
        <f>V39*X39*58.84/600</f>
        <v>2.3489965238615858</v>
      </c>
      <c r="AH39" s="4">
        <f t="shared" ref="AH39" si="22">(AD39-AE39)*AF39/600</f>
        <v>8.8811733333333329</v>
      </c>
      <c r="AI39" s="103">
        <f t="shared" ref="AI39" si="23">AG39/AH39</f>
        <v>0.26449168771936882</v>
      </c>
      <c r="AJ39" s="1" t="s">
        <v>38</v>
      </c>
    </row>
    <row r="40" spans="1:36" x14ac:dyDescent="0.2">
      <c r="A40" s="14"/>
      <c r="B40" s="14"/>
      <c r="C40" s="14"/>
      <c r="D40" s="15"/>
      <c r="E40" s="122"/>
      <c r="F40" s="36"/>
      <c r="G40" s="13"/>
      <c r="H40" s="13"/>
      <c r="I40" s="13"/>
      <c r="J40" s="13"/>
      <c r="K40" s="89"/>
      <c r="L40" s="36"/>
      <c r="M40" s="13"/>
      <c r="N40" s="13"/>
      <c r="O40" s="13"/>
      <c r="P40" s="13"/>
      <c r="Q40" s="89"/>
      <c r="R40" s="37"/>
      <c r="S40" s="131"/>
      <c r="T40" s="4"/>
      <c r="U40" s="70"/>
      <c r="V40" s="5"/>
      <c r="W40" s="70"/>
      <c r="X40" s="4"/>
      <c r="Y40" s="4"/>
      <c r="Z40" s="101"/>
      <c r="AA40" s="129"/>
      <c r="AB40" s="76"/>
      <c r="AC40" s="73"/>
      <c r="AD40" s="64"/>
      <c r="AE40" s="26"/>
      <c r="AF40" s="26"/>
      <c r="AI40" s="103"/>
    </row>
    <row r="41" spans="1:36" x14ac:dyDescent="0.2">
      <c r="A41" s="14">
        <v>200</v>
      </c>
      <c r="B41" s="14">
        <v>23</v>
      </c>
      <c r="C41" s="14">
        <v>1004</v>
      </c>
      <c r="D41" s="15">
        <v>1500</v>
      </c>
      <c r="E41" s="122">
        <v>2660</v>
      </c>
      <c r="F41" s="36">
        <v>3.7</v>
      </c>
      <c r="G41" s="13">
        <v>4.7</v>
      </c>
      <c r="H41" s="13">
        <v>5.4</v>
      </c>
      <c r="I41" s="13">
        <v>5.6</v>
      </c>
      <c r="J41" s="13">
        <v>5.0999999999999996</v>
      </c>
      <c r="K41" s="89">
        <v>3.5</v>
      </c>
      <c r="L41" s="36">
        <v>4.2</v>
      </c>
      <c r="M41" s="13">
        <v>4.0999999999999996</v>
      </c>
      <c r="N41" s="13">
        <v>5.4</v>
      </c>
      <c r="O41" s="13">
        <v>5.3</v>
      </c>
      <c r="P41" s="13">
        <v>4.2</v>
      </c>
      <c r="Q41" s="89">
        <v>2.9</v>
      </c>
      <c r="R41" s="37">
        <v>-12.6</v>
      </c>
      <c r="S41" s="131">
        <f t="shared" ref="S41:S42" si="24">((SQRT((F41^2+G41^2+H41^2+I41^2+J41^2+K41^2+L41^2+M41^2+N41^2+O41^2+P41^2+Q41^2)/12))*10)*((B41+273)/293)*(1013/C41)*(10363/(10363+(R41*10)))</f>
        <v>47.31395221224173</v>
      </c>
      <c r="T41" s="4">
        <f t="shared" ref="T41:T42" si="25">(SQRT(S41))*4.032</f>
        <v>27.734167675437224</v>
      </c>
      <c r="U41" s="70">
        <f t="shared" ref="U41:U42" si="26">T41*196.8</f>
        <v>5458.0841985260458</v>
      </c>
      <c r="V41" s="5">
        <f t="shared" ref="V41:V42" si="27">(PI()*((A41/2000)^2))*T41</f>
        <v>0.87129457422581102</v>
      </c>
      <c r="W41" s="70">
        <f t="shared" ref="W41:W42" si="28">2118.9*V41</f>
        <v>1846.186073327071</v>
      </c>
      <c r="X41" s="4">
        <f>AA41*((B41+273)/293)*(1013/C41)</f>
        <v>25.788159308159852</v>
      </c>
      <c r="Y41" s="4">
        <f>AB41*((B41+273)/293)*(1013/C41)</f>
        <v>24.56500550698231</v>
      </c>
      <c r="Z41" s="101">
        <f>AC41*((B41+273)/293)*(1013/C41)</f>
        <v>13.964339230110273</v>
      </c>
      <c r="AA41" s="129">
        <v>25.3</v>
      </c>
      <c r="AB41" s="76">
        <v>24.1</v>
      </c>
      <c r="AC41" s="73">
        <v>13.7</v>
      </c>
      <c r="AD41" s="64">
        <v>146.5</v>
      </c>
      <c r="AE41" s="26">
        <v>34.700000000000003</v>
      </c>
      <c r="AF41" s="26">
        <v>43.9</v>
      </c>
      <c r="AG41" s="98">
        <f>V41*X41*58.84/600</f>
        <v>2.2034681007637431</v>
      </c>
      <c r="AH41" s="4">
        <f t="shared" ref="AH41:AH42" si="29">(AD41-AE41)*AF41/600</f>
        <v>8.1800333333333324</v>
      </c>
      <c r="AI41" s="103">
        <f t="shared" ref="AI41:AI42" si="30">AG41/AH41</f>
        <v>0.26937153077172588</v>
      </c>
      <c r="AJ41" s="1" t="s">
        <v>61</v>
      </c>
    </row>
    <row r="42" spans="1:36" x14ac:dyDescent="0.2">
      <c r="A42" s="14">
        <v>200</v>
      </c>
      <c r="B42" s="14">
        <v>23</v>
      </c>
      <c r="C42" s="14">
        <v>1004</v>
      </c>
      <c r="D42" s="15">
        <v>1500</v>
      </c>
      <c r="E42" s="122">
        <v>2607</v>
      </c>
      <c r="F42" s="36">
        <v>4.4000000000000004</v>
      </c>
      <c r="G42" s="13">
        <v>4.0999999999999996</v>
      </c>
      <c r="H42" s="13">
        <v>5.6</v>
      </c>
      <c r="I42" s="13">
        <v>4.5999999999999996</v>
      </c>
      <c r="J42" s="13">
        <v>4.0999999999999996</v>
      </c>
      <c r="K42" s="89">
        <v>2.8</v>
      </c>
      <c r="L42" s="36">
        <v>4.0999999999999996</v>
      </c>
      <c r="M42" s="13">
        <v>5</v>
      </c>
      <c r="N42" s="13">
        <v>5.7</v>
      </c>
      <c r="O42" s="13">
        <v>4.5999999999999996</v>
      </c>
      <c r="P42" s="13">
        <v>4.3</v>
      </c>
      <c r="Q42" s="89">
        <v>2.7</v>
      </c>
      <c r="R42" s="37">
        <v>-12.3</v>
      </c>
      <c r="S42" s="131">
        <f t="shared" si="24"/>
        <v>45.607916483261683</v>
      </c>
      <c r="T42" s="4">
        <f t="shared" si="25"/>
        <v>27.229561011121366</v>
      </c>
      <c r="U42" s="70">
        <f t="shared" si="26"/>
        <v>5358.777606988685</v>
      </c>
      <c r="V42" s="5">
        <f t="shared" si="27"/>
        <v>0.85544188833013945</v>
      </c>
      <c r="W42" s="70">
        <f t="shared" si="28"/>
        <v>1812.5958171827326</v>
      </c>
      <c r="X42" s="4">
        <f>AA42*((B42+273)/293)*(1013/C42)</f>
        <v>24.666934990413772</v>
      </c>
      <c r="Y42" s="4">
        <f>AB42*((B42+273)/293)*(1013/C42)</f>
        <v>22.730274805215995</v>
      </c>
      <c r="Z42" s="101">
        <f>AC42*((B42+273)/293)*(1013/C42)</f>
        <v>13.352762329521504</v>
      </c>
      <c r="AA42" s="129">
        <v>24.2</v>
      </c>
      <c r="AB42" s="76">
        <v>22.3</v>
      </c>
      <c r="AC42" s="73">
        <v>13.1</v>
      </c>
      <c r="AD42" s="64">
        <v>143.4</v>
      </c>
      <c r="AE42" s="26">
        <v>34.799999999999997</v>
      </c>
      <c r="AF42" s="26">
        <v>43.5</v>
      </c>
      <c r="AG42" s="98">
        <f>V42*X42*58.84/600</f>
        <v>2.0693174278197697</v>
      </c>
      <c r="AH42" s="4">
        <f t="shared" si="29"/>
        <v>7.8735000000000008</v>
      </c>
      <c r="AI42" s="103">
        <f t="shared" si="30"/>
        <v>0.26282052807769979</v>
      </c>
      <c r="AJ42" s="1" t="s">
        <v>61</v>
      </c>
    </row>
    <row r="43" spans="1:36" x14ac:dyDescent="0.2">
      <c r="A43" s="14"/>
      <c r="B43" s="14"/>
      <c r="C43" s="14"/>
      <c r="D43" s="15"/>
      <c r="E43" s="122"/>
      <c r="F43" s="36"/>
      <c r="G43" s="13"/>
      <c r="H43" s="13"/>
      <c r="I43" s="13"/>
      <c r="J43" s="13"/>
      <c r="K43" s="89"/>
      <c r="L43" s="36"/>
      <c r="M43" s="13"/>
      <c r="N43" s="13"/>
      <c r="O43" s="13"/>
      <c r="P43" s="13"/>
      <c r="Q43" s="89"/>
      <c r="R43" s="37"/>
      <c r="S43" s="131"/>
      <c r="T43" s="4"/>
      <c r="U43" s="70"/>
      <c r="V43" s="5"/>
      <c r="W43" s="70"/>
      <c r="X43" s="4"/>
      <c r="Y43" s="4"/>
      <c r="Z43" s="101"/>
      <c r="AA43" s="129"/>
      <c r="AB43" s="76"/>
      <c r="AC43" s="73"/>
      <c r="AD43" s="64"/>
      <c r="AE43" s="26"/>
      <c r="AF43" s="26"/>
      <c r="AI43" s="103"/>
    </row>
    <row r="44" spans="1:36" x14ac:dyDescent="0.2">
      <c r="A44" s="14">
        <v>200</v>
      </c>
      <c r="B44" s="14">
        <v>23</v>
      </c>
      <c r="C44" s="14">
        <v>1004</v>
      </c>
      <c r="D44" s="15">
        <v>1500</v>
      </c>
      <c r="E44" s="122">
        <v>2567</v>
      </c>
      <c r="F44" s="36">
        <v>4.8</v>
      </c>
      <c r="G44" s="13">
        <v>5.2</v>
      </c>
      <c r="H44" s="13">
        <v>6</v>
      </c>
      <c r="I44" s="13">
        <v>4.8</v>
      </c>
      <c r="J44" s="13">
        <v>4.3</v>
      </c>
      <c r="K44" s="89">
        <v>3.2</v>
      </c>
      <c r="L44" s="36">
        <v>4</v>
      </c>
      <c r="M44" s="13">
        <v>4.0999999999999996</v>
      </c>
      <c r="N44" s="13">
        <v>6.4</v>
      </c>
      <c r="O44" s="13">
        <v>4.9000000000000004</v>
      </c>
      <c r="P44" s="13">
        <v>4.7</v>
      </c>
      <c r="Q44" s="89">
        <v>3.2</v>
      </c>
      <c r="R44" s="37">
        <v>-11.1</v>
      </c>
      <c r="S44" s="131">
        <f t="shared" ref="S44:S45" si="31">((SQRT((F44^2+G44^2+H44^2+I44^2+J44^2+K44^2+L44^2+M44^2+N44^2+O44^2+P44^2+Q44^2)/12))*10)*((B44+273)/293)*(1013/C44)*(10363/(10363+(R44*10)))</f>
        <v>48.687904755153347</v>
      </c>
      <c r="T44" s="4">
        <f t="shared" ref="T44:T45" si="32">(SQRT(S44))*4.032</f>
        <v>28.133972988439478</v>
      </c>
      <c r="U44" s="70">
        <f t="shared" ref="U44:U45" si="33">T44*196.8</f>
        <v>5536.7658841248895</v>
      </c>
      <c r="V44" s="5">
        <f t="shared" ref="V44:V45" si="34">(PI()*((A44/2000)^2))*T44</f>
        <v>0.88385482856775144</v>
      </c>
      <c r="W44" s="70">
        <f t="shared" ref="W44:W45" si="35">2118.9*V44</f>
        <v>1872.7999962522085</v>
      </c>
      <c r="X44" s="4">
        <f>AA44*((B44+273)/293)*(1013/C44)</f>
        <v>21.507121004038456</v>
      </c>
      <c r="Y44" s="4">
        <f>AB44*((B44+273)/293)*(1013/C44)</f>
        <v>21.405191520606991</v>
      </c>
      <c r="Z44" s="101">
        <f>AC44*((B44+273)/293)*(1013/C44)</f>
        <v>12.129608528343962</v>
      </c>
      <c r="AA44" s="129">
        <v>21.1</v>
      </c>
      <c r="AB44" s="76">
        <v>21</v>
      </c>
      <c r="AC44" s="73">
        <v>11.9</v>
      </c>
      <c r="AD44" s="64">
        <v>140.80000000000001</v>
      </c>
      <c r="AE44" s="26">
        <v>34.200000000000003</v>
      </c>
      <c r="AF44" s="26">
        <v>43.07</v>
      </c>
      <c r="AG44" s="98">
        <f>V44*X44*58.84/600</f>
        <v>1.8641662074882099</v>
      </c>
      <c r="AH44" s="4">
        <f t="shared" ref="AH44:AH48" si="36">(AD44-AE44)*AF44/600</f>
        <v>7.6521033333333346</v>
      </c>
      <c r="AI44" s="103">
        <f t="shared" ref="AI44:AI48" si="37">AG44/AH44</f>
        <v>0.24361487636578477</v>
      </c>
      <c r="AJ44" s="1" t="s">
        <v>59</v>
      </c>
    </row>
    <row r="45" spans="1:36" x14ac:dyDescent="0.2">
      <c r="A45" s="14">
        <v>200</v>
      </c>
      <c r="B45" s="14">
        <v>23</v>
      </c>
      <c r="C45" s="14">
        <v>1004</v>
      </c>
      <c r="D45" s="15">
        <v>1500</v>
      </c>
      <c r="E45" s="122">
        <v>2537</v>
      </c>
      <c r="F45" s="36">
        <v>3.6</v>
      </c>
      <c r="G45" s="13">
        <v>4.7</v>
      </c>
      <c r="H45" s="13">
        <v>5.7</v>
      </c>
      <c r="I45" s="13">
        <v>4.9000000000000004</v>
      </c>
      <c r="J45" s="13">
        <v>3.4</v>
      </c>
      <c r="K45" s="89">
        <v>3.1</v>
      </c>
      <c r="L45" s="36">
        <v>4</v>
      </c>
      <c r="M45" s="13">
        <v>4.8</v>
      </c>
      <c r="N45" s="13">
        <v>5</v>
      </c>
      <c r="O45" s="13">
        <v>4.4000000000000004</v>
      </c>
      <c r="P45" s="13">
        <v>4.4000000000000004</v>
      </c>
      <c r="Q45" s="89">
        <v>3.8</v>
      </c>
      <c r="R45" s="37">
        <v>-10.7</v>
      </c>
      <c r="S45" s="131">
        <f t="shared" si="31"/>
        <v>45.08219587420497</v>
      </c>
      <c r="T45" s="4">
        <f t="shared" si="32"/>
        <v>27.07216910961608</v>
      </c>
      <c r="U45" s="70">
        <f t="shared" si="33"/>
        <v>5327.802880772445</v>
      </c>
      <c r="V45" s="5">
        <f t="shared" si="34"/>
        <v>0.85049727591510416</v>
      </c>
      <c r="W45" s="70">
        <f t="shared" si="35"/>
        <v>1802.1186779365144</v>
      </c>
      <c r="X45" s="4">
        <f>AA45*((B45+273)/293)*(1013/C45)</f>
        <v>22.424486354921612</v>
      </c>
      <c r="Y45" s="4">
        <f>AB45*((B45+273)/293)*(1013/C45)</f>
        <v>21.405191520606991</v>
      </c>
      <c r="Z45" s="101">
        <f>AC45*((B45+273)/293)*(1013/C45)</f>
        <v>11.925749561481037</v>
      </c>
      <c r="AA45" s="129">
        <v>22</v>
      </c>
      <c r="AB45" s="76">
        <v>21</v>
      </c>
      <c r="AC45" s="73">
        <v>11.7</v>
      </c>
      <c r="AD45" s="64">
        <v>138.4</v>
      </c>
      <c r="AE45" s="26">
        <v>33.9</v>
      </c>
      <c r="AF45" s="26">
        <v>42.83</v>
      </c>
      <c r="AG45" s="98">
        <f>V45*X45*58.84/600</f>
        <v>1.8703239910522234</v>
      </c>
      <c r="AH45" s="4">
        <f t="shared" si="36"/>
        <v>7.4595583333333328</v>
      </c>
      <c r="AI45" s="103">
        <f t="shared" si="37"/>
        <v>0.2507285160161033</v>
      </c>
      <c r="AJ45" s="1" t="s">
        <v>59</v>
      </c>
    </row>
    <row r="46" spans="1:36" x14ac:dyDescent="0.2">
      <c r="A46" s="14"/>
      <c r="B46" s="14"/>
      <c r="C46" s="14"/>
      <c r="D46" s="14"/>
      <c r="E46" s="123"/>
      <c r="F46" s="36"/>
      <c r="G46" s="13"/>
      <c r="H46" s="13"/>
      <c r="I46" s="13"/>
      <c r="J46" s="13"/>
      <c r="K46" s="89"/>
      <c r="L46" s="36"/>
      <c r="M46" s="13"/>
      <c r="N46" s="13"/>
      <c r="O46" s="13"/>
      <c r="P46" s="13"/>
      <c r="Q46" s="89"/>
      <c r="R46" s="37"/>
      <c r="X46" s="4"/>
      <c r="Y46" s="4"/>
      <c r="Z46" s="101"/>
      <c r="AA46" s="129"/>
      <c r="AB46" s="76"/>
      <c r="AC46" s="73"/>
      <c r="AD46" s="64"/>
      <c r="AE46" s="26"/>
      <c r="AF46" s="26"/>
      <c r="AI46" s="103"/>
    </row>
    <row r="47" spans="1:36" x14ac:dyDescent="0.2">
      <c r="A47" s="14">
        <v>200</v>
      </c>
      <c r="B47" s="14">
        <v>23</v>
      </c>
      <c r="C47" s="14">
        <v>1004</v>
      </c>
      <c r="D47" s="15">
        <v>1500</v>
      </c>
      <c r="E47" s="122">
        <v>2520</v>
      </c>
      <c r="F47" s="36">
        <v>2.2999999999999998</v>
      </c>
      <c r="G47" s="13">
        <v>2.7</v>
      </c>
      <c r="H47" s="13">
        <v>2.9</v>
      </c>
      <c r="I47" s="13">
        <v>2</v>
      </c>
      <c r="J47" s="13">
        <v>2.2999999999999998</v>
      </c>
      <c r="K47" s="89">
        <v>2.1</v>
      </c>
      <c r="L47" s="36">
        <v>2</v>
      </c>
      <c r="M47" s="13">
        <v>2.7</v>
      </c>
      <c r="N47" s="13">
        <v>2.7</v>
      </c>
      <c r="O47" s="13">
        <v>2.8</v>
      </c>
      <c r="P47" s="13">
        <v>2.2000000000000002</v>
      </c>
      <c r="Q47" s="89">
        <v>1.7</v>
      </c>
      <c r="R47" s="37">
        <v>-16.8</v>
      </c>
      <c r="S47" s="131">
        <f>((SQRT((F47^2+G47^2+H47^2+I47^2+J47^2+K47^2+L47^2+M47^2+N47^2+O47^2+P47^2+Q47^2)/12))*10)*((B47+273)/293)*(1013/C47)*(10363/(10363+(R47*10)))</f>
        <v>24.815778215862586</v>
      </c>
      <c r="T47" s="4">
        <f>(SQRT(S47))*4.032</f>
        <v>20.085584433467584</v>
      </c>
      <c r="U47" s="70">
        <f>T47*196.8</f>
        <v>3952.843016506421</v>
      </c>
      <c r="V47" s="5">
        <f>(PI()*((A47/2000)^2))*T47</f>
        <v>0.6310072449923928</v>
      </c>
      <c r="W47" s="70">
        <f>2118.9*V47</f>
        <v>1337.0412514143811</v>
      </c>
      <c r="X47" s="4">
        <f>AA47*((B47+273)/293)*(1013/C47)</f>
        <v>26.807454142474466</v>
      </c>
      <c r="Y47" s="4">
        <f>AB47*((B47+273)/293)*(1013/C47)</f>
        <v>26.399736208748621</v>
      </c>
      <c r="Z47" s="101">
        <f>AC47*((B47+273)/293)*(1013/C47)</f>
        <v>17.53187115021144</v>
      </c>
      <c r="AA47" s="129">
        <v>26.3</v>
      </c>
      <c r="AB47" s="76">
        <v>25.9</v>
      </c>
      <c r="AC47" s="73">
        <v>17.2</v>
      </c>
      <c r="AD47" s="64">
        <v>131</v>
      </c>
      <c r="AE47" s="26">
        <v>34.1</v>
      </c>
      <c r="AF47" s="26">
        <v>42.8</v>
      </c>
      <c r="AG47" s="98">
        <f>V47*X47*58.84/600</f>
        <v>1.6588660959884469</v>
      </c>
      <c r="AH47" s="4">
        <f t="shared" si="36"/>
        <v>6.9121999999999995</v>
      </c>
      <c r="AI47" s="103">
        <f t="shared" si="37"/>
        <v>0.23999104423894665</v>
      </c>
      <c r="AJ47" s="1" t="s">
        <v>60</v>
      </c>
    </row>
    <row r="48" spans="1:36" x14ac:dyDescent="0.2">
      <c r="A48" s="14">
        <v>200</v>
      </c>
      <c r="B48" s="14">
        <v>23</v>
      </c>
      <c r="C48" s="14">
        <v>1004</v>
      </c>
      <c r="D48" s="15">
        <v>1500</v>
      </c>
      <c r="E48" s="122">
        <v>2505</v>
      </c>
      <c r="F48" s="36">
        <v>2.6</v>
      </c>
      <c r="G48" s="13">
        <v>3.1</v>
      </c>
      <c r="H48" s="13">
        <v>3.2</v>
      </c>
      <c r="I48" s="13">
        <v>2.5</v>
      </c>
      <c r="J48" s="13">
        <v>2</v>
      </c>
      <c r="K48" s="89">
        <v>2</v>
      </c>
      <c r="L48" s="36">
        <v>2.2999999999999998</v>
      </c>
      <c r="M48" s="13">
        <v>2.5</v>
      </c>
      <c r="N48" s="13">
        <v>2.6</v>
      </c>
      <c r="O48" s="13">
        <v>2.6</v>
      </c>
      <c r="P48" s="13">
        <v>2.2999999999999998</v>
      </c>
      <c r="Q48" s="89">
        <v>1.8</v>
      </c>
      <c r="R48" s="37">
        <v>-16.600000000000001</v>
      </c>
      <c r="S48" s="131">
        <f>((SQRT((F48^2+G48^2+H48^2+I48^2+J48^2+K48^2+L48^2+M48^2+N48^2+O48^2+P48^2+Q48^2)/12))*10)*((B48+273)/293)*(1013/C48)*(10363/(10363+(R48*10)))</f>
        <v>25.8020748126489</v>
      </c>
      <c r="T48" s="4">
        <f>(SQRT(S48))*4.032</f>
        <v>20.480843475770932</v>
      </c>
      <c r="U48" s="70">
        <f>T48*196.8</f>
        <v>4030.6299960317197</v>
      </c>
      <c r="V48" s="5">
        <f>(PI()*((A48/2000)^2))*T48</f>
        <v>0.64342467402804415</v>
      </c>
      <c r="W48" s="70">
        <f>2118.9*V48</f>
        <v>1363.3525417980229</v>
      </c>
      <c r="X48" s="4">
        <f>AA48*((B48+273)/293)*(1013/C48)</f>
        <v>27.419031043063235</v>
      </c>
      <c r="Y48" s="4">
        <f>AB48*((B48+273)/293)*(1013/C48)</f>
        <v>26.501665692180083</v>
      </c>
      <c r="Z48" s="101">
        <f>AC48*((B48+273)/293)*(1013/C48)</f>
        <v>17.328012183348516</v>
      </c>
      <c r="AA48" s="129">
        <v>26.9</v>
      </c>
      <c r="AB48" s="76">
        <v>26</v>
      </c>
      <c r="AC48" s="73">
        <v>17</v>
      </c>
      <c r="AD48" s="64">
        <v>129.4</v>
      </c>
      <c r="AE48" s="26">
        <v>34</v>
      </c>
      <c r="AF48" s="26">
        <v>42.63</v>
      </c>
      <c r="AG48" s="98">
        <f>V48*X48*58.84/600</f>
        <v>1.7301000876234198</v>
      </c>
      <c r="AH48" s="4">
        <f t="shared" si="36"/>
        <v>6.7781700000000011</v>
      </c>
      <c r="AI48" s="103">
        <f t="shared" si="37"/>
        <v>0.25524589787854535</v>
      </c>
      <c r="AJ48" s="1" t="s">
        <v>60</v>
      </c>
    </row>
    <row r="49" spans="1:35" x14ac:dyDescent="0.2">
      <c r="A49" s="14"/>
      <c r="B49" s="14"/>
      <c r="C49" s="14"/>
      <c r="D49" s="14"/>
      <c r="E49" s="123"/>
      <c r="F49" s="36"/>
      <c r="G49" s="13"/>
      <c r="H49" s="13"/>
      <c r="I49" s="13"/>
      <c r="J49" s="13"/>
      <c r="K49" s="89"/>
      <c r="L49" s="36"/>
      <c r="M49" s="13"/>
      <c r="N49" s="13"/>
      <c r="O49" s="13"/>
      <c r="P49" s="13"/>
      <c r="Q49" s="89"/>
      <c r="R49" s="37"/>
      <c r="X49" s="4"/>
      <c r="Y49" s="4"/>
      <c r="Z49" s="101"/>
      <c r="AA49" s="129"/>
      <c r="AB49" s="76"/>
      <c r="AC49" s="73"/>
      <c r="AD49" s="64"/>
      <c r="AE49" s="26"/>
      <c r="AF49" s="26"/>
      <c r="AI49" s="103"/>
    </row>
    <row r="50" spans="1:35" x14ac:dyDescent="0.2">
      <c r="A50" s="155" t="s">
        <v>27</v>
      </c>
      <c r="B50" s="155"/>
      <c r="C50" s="155"/>
      <c r="D50" s="155"/>
      <c r="E50" s="155"/>
      <c r="F50" s="36"/>
      <c r="G50" s="32"/>
      <c r="H50" s="32"/>
      <c r="I50" s="32"/>
      <c r="J50" s="32"/>
      <c r="K50" s="110"/>
      <c r="L50" s="32"/>
      <c r="M50" s="32"/>
      <c r="N50" s="32"/>
      <c r="O50" s="32"/>
      <c r="P50" s="32"/>
      <c r="Q50" s="110"/>
      <c r="R50" s="42"/>
      <c r="S50" s="110"/>
      <c r="T50" s="33"/>
      <c r="U50" s="68"/>
      <c r="V50" s="33"/>
      <c r="W50" s="68"/>
      <c r="X50" s="33"/>
      <c r="Y50" s="33"/>
      <c r="Z50" s="80"/>
      <c r="AA50" s="110"/>
      <c r="AB50" s="33"/>
      <c r="AC50" s="32"/>
      <c r="AD50" s="62"/>
      <c r="AE50" s="34"/>
      <c r="AF50" s="34"/>
      <c r="AG50" s="99"/>
      <c r="AI50" s="103"/>
    </row>
    <row r="51" spans="1:35" x14ac:dyDescent="0.2">
      <c r="A51" s="9" t="s">
        <v>57</v>
      </c>
      <c r="B51" s="6"/>
      <c r="C51" s="6"/>
      <c r="D51" s="6"/>
      <c r="E51" s="85"/>
      <c r="F51" s="35"/>
      <c r="G51" s="6"/>
      <c r="H51" s="6"/>
      <c r="I51" s="6"/>
      <c r="J51" s="6"/>
      <c r="K51" s="85"/>
      <c r="L51" s="17"/>
      <c r="M51" s="6"/>
      <c r="N51" s="6"/>
      <c r="O51" s="6"/>
      <c r="P51" s="6"/>
      <c r="Q51" s="85"/>
      <c r="R51" s="43"/>
      <c r="S51" s="130"/>
      <c r="T51" s="7"/>
      <c r="U51" s="69"/>
      <c r="V51" s="7"/>
      <c r="W51" s="69"/>
      <c r="X51" s="4"/>
      <c r="Y51" s="4"/>
      <c r="Z51" s="101"/>
      <c r="AA51" s="128"/>
      <c r="AB51" s="75"/>
      <c r="AC51" s="72"/>
      <c r="AD51" s="63"/>
      <c r="AE51" s="25"/>
      <c r="AF51" s="25"/>
      <c r="AI51" s="103"/>
    </row>
    <row r="52" spans="1:35" x14ac:dyDescent="0.2">
      <c r="A52" s="14">
        <v>200</v>
      </c>
      <c r="B52" s="14">
        <v>23</v>
      </c>
      <c r="C52" s="14">
        <v>1004</v>
      </c>
      <c r="D52" s="15">
        <v>1500</v>
      </c>
      <c r="E52" s="122">
        <v>2545</v>
      </c>
      <c r="F52" s="36">
        <v>5.3</v>
      </c>
      <c r="G52" s="13">
        <v>5.2</v>
      </c>
      <c r="H52" s="13">
        <v>4.5999999999999996</v>
      </c>
      <c r="I52" s="13">
        <v>4.9000000000000004</v>
      </c>
      <c r="J52" s="13">
        <v>6.6</v>
      </c>
      <c r="K52" s="89">
        <v>4.5</v>
      </c>
      <c r="L52" s="36">
        <v>5</v>
      </c>
      <c r="M52" s="13">
        <v>4.7</v>
      </c>
      <c r="N52" s="13">
        <v>4.0999999999999996</v>
      </c>
      <c r="O52" s="13">
        <v>4.8</v>
      </c>
      <c r="P52" s="13">
        <v>6.1</v>
      </c>
      <c r="Q52" s="89">
        <v>6.3</v>
      </c>
      <c r="R52" s="37">
        <v>-9.1999999999999993</v>
      </c>
      <c r="S52" s="131">
        <f>((SQRT((F52^2+G52^2+H52^2+I52^2+J52^2+K52^2+L52^2+M52^2+N52^2+O52^2+P52^2+Q52^2)/12))*10)*((B52+273)/293)*(1013/C52)*(10363/(10363+(R52*10)))</f>
        <v>53.763283765248396</v>
      </c>
      <c r="T52" s="4">
        <f>(SQRT(S52))*4.032</f>
        <v>29.564015195680941</v>
      </c>
      <c r="U52" s="70">
        <f>T52*196.8</f>
        <v>5818.1981905100092</v>
      </c>
      <c r="V52" s="5">
        <f>(PI()*((A52/2000)^2))*T52</f>
        <v>0.92878092949368263</v>
      </c>
      <c r="W52" s="70">
        <f>2118.9*V52</f>
        <v>1967.9939115041643</v>
      </c>
      <c r="X52" s="4">
        <f>AA52*((B52+273)/293)*(1013/C52)</f>
        <v>20.691685136586759</v>
      </c>
      <c r="Y52" s="4">
        <f>AB52*((B52+273)/293)*(1013/C52)</f>
        <v>20.385896686292373</v>
      </c>
      <c r="Z52" s="101">
        <f>AC52*((B52+273)/293)*(1013/C52)</f>
        <v>9.7852304094203379</v>
      </c>
      <c r="AA52" s="129">
        <v>20.3</v>
      </c>
      <c r="AB52" s="76">
        <v>20</v>
      </c>
      <c r="AC52" s="73">
        <v>9.6</v>
      </c>
      <c r="AD52" s="64">
        <v>140.80000000000001</v>
      </c>
      <c r="AE52" s="26">
        <v>34.5</v>
      </c>
      <c r="AF52" s="26">
        <v>42.65</v>
      </c>
      <c r="AG52" s="98">
        <f>V52*X52*58.84/600</f>
        <v>1.8846493731239975</v>
      </c>
      <c r="AH52" s="4">
        <f t="shared" ref="AH52:AH53" si="38">(AD52-AE52)*AF52/600</f>
        <v>7.5561583333333342</v>
      </c>
      <c r="AI52" s="103">
        <f t="shared" ref="AI52:AI53" si="39">AG52/AH52</f>
        <v>0.24941898911911772</v>
      </c>
    </row>
    <row r="53" spans="1:35" x14ac:dyDescent="0.2">
      <c r="A53" s="14">
        <v>200</v>
      </c>
      <c r="B53" s="14">
        <v>23</v>
      </c>
      <c r="C53" s="14">
        <v>1004</v>
      </c>
      <c r="D53" s="15">
        <v>1500</v>
      </c>
      <c r="E53" s="122">
        <v>2515</v>
      </c>
      <c r="F53" s="36">
        <v>5.5</v>
      </c>
      <c r="G53" s="13">
        <v>5.5</v>
      </c>
      <c r="H53" s="13">
        <v>4.5</v>
      </c>
      <c r="I53" s="13">
        <v>4.8</v>
      </c>
      <c r="J53" s="13">
        <v>6.3</v>
      </c>
      <c r="K53" s="89">
        <v>6.1</v>
      </c>
      <c r="L53" s="36">
        <v>5.3</v>
      </c>
      <c r="M53" s="13">
        <v>5.4</v>
      </c>
      <c r="N53" s="13">
        <v>4</v>
      </c>
      <c r="O53" s="13">
        <v>4.9000000000000004</v>
      </c>
      <c r="P53" s="13">
        <v>6.2</v>
      </c>
      <c r="Q53" s="89">
        <v>4.3</v>
      </c>
      <c r="R53" s="37">
        <v>-8.9</v>
      </c>
      <c r="S53" s="131">
        <f>((SQRT((F53^2+G53^2+H53^2+I53^2+J53^2+K53^2+L53^2+M53^2+N53^2+O53^2+P53^2+Q53^2)/12))*10)*((B53+273)/293)*(1013/C53)*(10363/(10363+(R53*10)))</f>
        <v>54.312493584840645</v>
      </c>
      <c r="T53" s="4">
        <f>(SQRT(S53))*4.032</f>
        <v>29.714634638652392</v>
      </c>
      <c r="U53" s="70">
        <f>T53*196.8</f>
        <v>5847.8400968867909</v>
      </c>
      <c r="V53" s="5">
        <f>(PI()*((A53/2000)^2))*T53</f>
        <v>0.93351277884895156</v>
      </c>
      <c r="W53" s="70">
        <f>2118.9*V53</f>
        <v>1978.0202271030435</v>
      </c>
      <c r="X53" s="4">
        <f>AA53*((B53+273)/293)*(1013/C53)</f>
        <v>21.20133255374407</v>
      </c>
      <c r="Y53" s="4">
        <f>AB53*((B53+273)/293)*(1013/C53)</f>
        <v>19.876249269135062</v>
      </c>
      <c r="Z53" s="101">
        <f>AC53*((B53+273)/293)*(1013/C53)</f>
        <v>9.7852304094203379</v>
      </c>
      <c r="AA53" s="129">
        <v>20.8</v>
      </c>
      <c r="AB53" s="76">
        <v>19.5</v>
      </c>
      <c r="AC53" s="73">
        <v>9.6</v>
      </c>
      <c r="AD53" s="64">
        <v>139.4</v>
      </c>
      <c r="AE53" s="26">
        <v>34.1</v>
      </c>
      <c r="AF53" s="26">
        <v>42.49</v>
      </c>
      <c r="AG53" s="98">
        <f>V53*X53*58.84/600</f>
        <v>1.9409075046773803</v>
      </c>
      <c r="AH53" s="4">
        <f t="shared" si="38"/>
        <v>7.4569950000000018</v>
      </c>
      <c r="AI53" s="103">
        <f t="shared" si="39"/>
        <v>0.26028011346090213</v>
      </c>
    </row>
    <row r="54" spans="1:35" x14ac:dyDescent="0.2">
      <c r="A54" s="9" t="s">
        <v>58</v>
      </c>
      <c r="B54" s="6"/>
      <c r="C54" s="6"/>
      <c r="D54" s="6"/>
      <c r="E54" s="85"/>
      <c r="F54" s="35"/>
      <c r="G54" s="6"/>
      <c r="H54" s="6"/>
      <c r="I54" s="6"/>
      <c r="J54" s="6"/>
      <c r="K54" s="85"/>
      <c r="L54" s="17"/>
      <c r="M54" s="6"/>
      <c r="N54" s="6"/>
      <c r="O54" s="6"/>
      <c r="P54" s="6"/>
      <c r="Q54" s="85"/>
      <c r="R54" s="43"/>
      <c r="S54" s="130"/>
      <c r="T54" s="7"/>
      <c r="U54" s="69"/>
      <c r="V54" s="7"/>
      <c r="W54" s="69"/>
      <c r="X54" s="4"/>
      <c r="Y54" s="4"/>
      <c r="Z54" s="101"/>
      <c r="AA54" s="128"/>
      <c r="AB54" s="75"/>
      <c r="AC54" s="72"/>
      <c r="AD54" s="63"/>
      <c r="AE54" s="25"/>
      <c r="AF54" s="25"/>
      <c r="AI54" s="103"/>
    </row>
    <row r="55" spans="1:35" x14ac:dyDescent="0.2">
      <c r="A55" s="14">
        <v>200</v>
      </c>
      <c r="B55" s="14">
        <v>23</v>
      </c>
      <c r="C55" s="14">
        <v>1004</v>
      </c>
      <c r="D55" s="15">
        <v>1500</v>
      </c>
      <c r="E55" s="122">
        <v>2530</v>
      </c>
      <c r="F55" s="36">
        <v>1.2</v>
      </c>
      <c r="G55" s="13">
        <v>1.3</v>
      </c>
      <c r="H55" s="13">
        <v>1.6</v>
      </c>
      <c r="I55" s="13">
        <v>1.6</v>
      </c>
      <c r="J55" s="13">
        <v>1.6</v>
      </c>
      <c r="K55" s="89">
        <v>1.2</v>
      </c>
      <c r="L55" s="36">
        <v>1.6</v>
      </c>
      <c r="M55" s="13">
        <v>1.8</v>
      </c>
      <c r="N55" s="13">
        <v>1.7</v>
      </c>
      <c r="O55" s="13">
        <v>1.3</v>
      </c>
      <c r="P55" s="13">
        <v>1.1000000000000001</v>
      </c>
      <c r="Q55" s="89">
        <v>1.2</v>
      </c>
      <c r="R55" s="37">
        <v>-22.9</v>
      </c>
      <c r="S55" s="131">
        <f>((SQRT((F55^2+G55^2+H55^2+I55^2+J55^2+K55^2+L55^2+M55^2+N55^2+O55^2+P55^2+Q55^2)/12))*10)*((B55+273)/293)*(1013/C55)*(10363/(10363+(R55*10)))</f>
        <v>15.128725160444402</v>
      </c>
      <c r="T55" s="4">
        <f>(SQRT(S55))*4.032</f>
        <v>15.682730885363954</v>
      </c>
      <c r="U55" s="70">
        <f>T55*196.8</f>
        <v>3086.3614382396263</v>
      </c>
      <c r="V55" s="5">
        <f>(PI()*((A55/2000)^2))*T55</f>
        <v>0.49268752137685157</v>
      </c>
      <c r="W55" s="70">
        <f>2118.9*V55</f>
        <v>1043.9555890454108</v>
      </c>
      <c r="X55" s="4">
        <f>AA55*((B55+273)/293)*(1013/C55)</f>
        <v>30.578845029438558</v>
      </c>
      <c r="Y55" s="4">
        <f>AB55*((B55+273)/293)*(1013/C55)</f>
        <v>29.559550195123936</v>
      </c>
      <c r="Z55" s="101">
        <f>AC55*((B55+273)/293)*(1013/C55)</f>
        <v>23.239922222373306</v>
      </c>
      <c r="AA55" s="129">
        <v>30</v>
      </c>
      <c r="AB55" s="76">
        <v>29</v>
      </c>
      <c r="AC55" s="73">
        <v>22.8</v>
      </c>
      <c r="AD55" s="64">
        <v>127</v>
      </c>
      <c r="AE55" s="26">
        <v>33.799999999999997</v>
      </c>
      <c r="AF55" s="26">
        <v>42.83</v>
      </c>
      <c r="AG55" s="98">
        <f>V55*X55*58.84/600</f>
        <v>1.4774542933747936</v>
      </c>
      <c r="AH55" s="4">
        <f t="shared" ref="AH55:AH56" si="40">(AD55-AE55)*AF55/600</f>
        <v>6.6529266666666667</v>
      </c>
      <c r="AI55" s="103">
        <f t="shared" ref="AI55:AI56" si="41">AG55/AH55</f>
        <v>0.22207584231723487</v>
      </c>
    </row>
    <row r="56" spans="1:35" x14ac:dyDescent="0.2">
      <c r="A56" s="14">
        <v>200</v>
      </c>
      <c r="B56" s="14">
        <v>23</v>
      </c>
      <c r="C56" s="14">
        <v>1004</v>
      </c>
      <c r="D56" s="15">
        <v>1500</v>
      </c>
      <c r="E56" s="122">
        <v>2518</v>
      </c>
      <c r="F56" s="36">
        <v>1.7</v>
      </c>
      <c r="G56" s="13">
        <v>1.7</v>
      </c>
      <c r="H56" s="13">
        <v>1.6</v>
      </c>
      <c r="I56" s="13">
        <v>1.6</v>
      </c>
      <c r="J56" s="13">
        <v>1.6</v>
      </c>
      <c r="K56" s="89">
        <v>1.5</v>
      </c>
      <c r="L56" s="36">
        <v>1.3</v>
      </c>
      <c r="M56" s="13">
        <v>1.4</v>
      </c>
      <c r="N56" s="13">
        <v>1.5</v>
      </c>
      <c r="O56" s="13">
        <v>1.8</v>
      </c>
      <c r="P56" s="13">
        <v>1.8</v>
      </c>
      <c r="Q56" s="89">
        <v>1.3</v>
      </c>
      <c r="R56" s="37">
        <v>-22.1</v>
      </c>
      <c r="S56" s="131">
        <f>((SQRT((F56^2+G56^2+H56^2+I56^2+J56^2+K56^2+L56^2+M56^2+N56^2+O56^2+P56^2+Q56^2)/12))*10)*((B56+273)/293)*(1013/C56)*(10363/(10363+(R56*10)))</f>
        <v>16.407160967052587</v>
      </c>
      <c r="T56" s="4">
        <f>(SQRT(S56))*4.032</f>
        <v>16.331919961022251</v>
      </c>
      <c r="U56" s="70">
        <f>T56*196.8</f>
        <v>3214.1218483291791</v>
      </c>
      <c r="V56" s="5">
        <f>(PI()*((A56/2000)^2))*T56</f>
        <v>0.51308239768564012</v>
      </c>
      <c r="W56" s="70">
        <f>2118.9*V56</f>
        <v>1087.170292456103</v>
      </c>
      <c r="X56" s="4">
        <f>AA56*((B56+273)/293)*(1013/C56)</f>
        <v>30.578845029438558</v>
      </c>
      <c r="Y56" s="4">
        <f>AB56*((B56+273)/293)*(1013/C56)</f>
        <v>29.661479678555402</v>
      </c>
      <c r="Z56" s="101">
        <f>AC56*((B56+273)/293)*(1013/C56)</f>
        <v>23.137992738941843</v>
      </c>
      <c r="AA56" s="129">
        <v>30</v>
      </c>
      <c r="AB56" s="76">
        <v>29.1</v>
      </c>
      <c r="AC56" s="73">
        <v>22.7</v>
      </c>
      <c r="AD56" s="64">
        <v>126.5</v>
      </c>
      <c r="AE56" s="26">
        <v>34</v>
      </c>
      <c r="AF56" s="26">
        <v>42.74</v>
      </c>
      <c r="AG56" s="98">
        <f>V56*X56*58.84/600</f>
        <v>1.538613742838949</v>
      </c>
      <c r="AH56" s="4">
        <f t="shared" si="40"/>
        <v>6.5890833333333338</v>
      </c>
      <c r="AI56" s="103">
        <f t="shared" si="41"/>
        <v>0.23350952856451185</v>
      </c>
    </row>
    <row r="59" spans="1:35" s="45" customFormat="1" ht="15" customHeight="1" x14ac:dyDescent="0.2">
      <c r="A59" s="158" t="s">
        <v>94</v>
      </c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</row>
    <row r="61" spans="1:35" s="6" customFormat="1" x14ac:dyDescent="0.2">
      <c r="A61" s="155" t="s">
        <v>26</v>
      </c>
      <c r="B61" s="155"/>
      <c r="C61" s="155"/>
      <c r="D61" s="155"/>
      <c r="E61" s="155"/>
      <c r="F61" s="32"/>
      <c r="G61" s="32"/>
      <c r="H61" s="32"/>
      <c r="I61" s="32"/>
      <c r="J61" s="32"/>
      <c r="K61" s="110"/>
      <c r="L61" s="32"/>
      <c r="M61" s="32"/>
      <c r="N61" s="32"/>
      <c r="O61" s="32"/>
      <c r="P61" s="32"/>
      <c r="Q61" s="110"/>
      <c r="R61" s="80"/>
      <c r="S61" s="110"/>
      <c r="T61" s="33"/>
      <c r="U61" s="33"/>
      <c r="V61" s="33"/>
      <c r="W61" s="33"/>
      <c r="X61" s="33"/>
      <c r="Y61" s="33"/>
      <c r="Z61" s="80"/>
      <c r="AA61" s="110"/>
      <c r="AB61" s="33"/>
      <c r="AC61" s="110"/>
      <c r="AD61" s="126"/>
      <c r="AE61" s="33"/>
      <c r="AF61" s="34"/>
      <c r="AG61" s="62"/>
      <c r="AH61" s="33"/>
      <c r="AI61" s="127"/>
    </row>
    <row r="62" spans="1:35" x14ac:dyDescent="0.2">
      <c r="A62" s="9"/>
      <c r="B62" s="6"/>
      <c r="C62" s="6"/>
      <c r="D62" s="6"/>
      <c r="E62" s="85"/>
      <c r="F62" s="35"/>
      <c r="G62" s="6"/>
      <c r="H62" s="6"/>
      <c r="I62" s="6"/>
      <c r="J62" s="6"/>
      <c r="K62" s="85"/>
      <c r="L62" s="6"/>
      <c r="M62" s="6"/>
      <c r="N62" s="6"/>
      <c r="O62" s="6"/>
      <c r="P62" s="6"/>
      <c r="Q62" s="85"/>
      <c r="R62" s="112"/>
      <c r="S62" s="130"/>
      <c r="T62" s="7"/>
      <c r="U62" s="7"/>
      <c r="V62" s="7"/>
      <c r="W62" s="7"/>
      <c r="X62" s="4"/>
      <c r="Y62" s="4"/>
      <c r="Z62" s="101"/>
      <c r="AA62" s="128"/>
      <c r="AB62" s="75"/>
      <c r="AC62" s="72"/>
      <c r="AD62" s="86"/>
      <c r="AE62" s="75"/>
      <c r="AF62" s="25"/>
      <c r="AG62" s="63"/>
      <c r="AH62" s="75"/>
      <c r="AI62" s="107"/>
    </row>
    <row r="63" spans="1:35" x14ac:dyDescent="0.2">
      <c r="A63" s="14">
        <v>195</v>
      </c>
      <c r="B63" s="14">
        <v>16</v>
      </c>
      <c r="C63" s="10">
        <v>1016</v>
      </c>
      <c r="D63" s="15">
        <v>1375</v>
      </c>
      <c r="E63" s="121">
        <v>3200</v>
      </c>
      <c r="F63" s="116" t="s">
        <v>40</v>
      </c>
      <c r="G63" s="11"/>
      <c r="H63" s="11"/>
      <c r="I63" s="11"/>
      <c r="J63" s="11"/>
      <c r="K63" s="87"/>
      <c r="L63" s="11"/>
      <c r="M63" s="11"/>
      <c r="N63" s="11"/>
      <c r="O63" s="11"/>
      <c r="P63" s="11"/>
      <c r="Q63" s="87"/>
      <c r="R63" s="113"/>
      <c r="U63" s="2"/>
      <c r="W63" s="2"/>
      <c r="X63" s="4">
        <f>AA63*((B63+273)/293)*(1013/C63)</f>
        <v>68.34877959474349</v>
      </c>
      <c r="Y63" s="4">
        <f>AB63*((B63+273)/293)*(1013/C63)</f>
        <v>68.545466730267933</v>
      </c>
      <c r="Z63" s="101">
        <f>AC63*((B63+273)/293)*(1013/C63)</f>
        <v>64.021662613205763</v>
      </c>
      <c r="AA63" s="129">
        <v>69.5</v>
      </c>
      <c r="AB63" s="76">
        <v>69.7</v>
      </c>
      <c r="AC63" s="73">
        <v>65.099999999999994</v>
      </c>
      <c r="AD63" s="88">
        <v>71.5</v>
      </c>
      <c r="AE63" s="76">
        <v>2</v>
      </c>
      <c r="AF63" s="26"/>
      <c r="AG63" s="64"/>
      <c r="AH63" s="76"/>
      <c r="AI63" s="107"/>
    </row>
    <row r="64" spans="1:35" x14ac:dyDescent="0.2">
      <c r="A64" s="16"/>
      <c r="B64" s="16"/>
      <c r="D64" s="8"/>
      <c r="E64" s="121"/>
      <c r="F64" s="35"/>
      <c r="G64" s="11"/>
      <c r="H64" s="11"/>
      <c r="I64" s="11"/>
      <c r="J64" s="11"/>
      <c r="K64" s="87"/>
      <c r="L64" s="11"/>
      <c r="M64" s="11"/>
      <c r="N64" s="11"/>
      <c r="O64" s="11"/>
      <c r="P64" s="11"/>
      <c r="Q64" s="87"/>
      <c r="R64" s="113"/>
      <c r="U64" s="2"/>
      <c r="W64" s="2"/>
      <c r="X64" s="4"/>
      <c r="Y64" s="4"/>
      <c r="Z64" s="101"/>
      <c r="AA64" s="129"/>
      <c r="AB64" s="76"/>
      <c r="AC64" s="73"/>
      <c r="AD64" s="88"/>
      <c r="AE64" s="76"/>
      <c r="AF64" s="26"/>
      <c r="AG64" s="64"/>
      <c r="AH64" s="76"/>
      <c r="AI64" s="107"/>
    </row>
    <row r="65" spans="1:36" x14ac:dyDescent="0.2">
      <c r="A65" s="14">
        <v>195</v>
      </c>
      <c r="B65" s="14">
        <v>16</v>
      </c>
      <c r="C65" s="10">
        <v>1016</v>
      </c>
      <c r="D65" s="15">
        <v>1375</v>
      </c>
      <c r="E65" s="122">
        <v>3200</v>
      </c>
      <c r="F65" s="36">
        <v>13</v>
      </c>
      <c r="G65" s="13">
        <v>15.2</v>
      </c>
      <c r="H65" s="13">
        <v>14.5</v>
      </c>
      <c r="I65" s="13">
        <v>22.3</v>
      </c>
      <c r="J65" s="13">
        <v>14.2</v>
      </c>
      <c r="K65" s="89">
        <v>13.5</v>
      </c>
      <c r="L65" s="13">
        <v>11.6</v>
      </c>
      <c r="M65" s="13">
        <v>12.5</v>
      </c>
      <c r="N65" s="13">
        <v>14</v>
      </c>
      <c r="O65" s="13">
        <v>22.2</v>
      </c>
      <c r="P65" s="13">
        <v>21.9</v>
      </c>
      <c r="Q65" s="89">
        <v>19</v>
      </c>
      <c r="R65" s="37">
        <v>-29.2</v>
      </c>
      <c r="S65" s="131">
        <f t="shared" ref="S65:S72" si="42">((SQRT((F65^2+G65^2+H65^2+I65^2+J65^2+K65^2+L65^2+M65^2+N65^2+O65^2+P65^2+Q65^2)/12))*10)*((B65+273)/293)*(1013/C65)*(10363/(10363+(R65*10)))</f>
        <v>168.11083299018063</v>
      </c>
      <c r="T65" s="4">
        <f>(SQRT(S65))*4.032</f>
        <v>52.277928866600661</v>
      </c>
      <c r="U65" s="90">
        <f>T65*196.8</f>
        <v>10288.296400947011</v>
      </c>
      <c r="V65" s="5">
        <f t="shared" ref="V65:V72" si="43">(PI()*((A65/2000)^2))*T65</f>
        <v>1.5612680688188745</v>
      </c>
      <c r="W65" s="90">
        <f>2118.9*V65</f>
        <v>3308.1709110203133</v>
      </c>
      <c r="X65" s="4">
        <f>AA65*((B65+273)/293)*(1013/C65)</f>
        <v>50.54859382978151</v>
      </c>
      <c r="Y65" s="4">
        <f>AB65*((B65+273)/293)*(1013/C65)</f>
        <v>49.565158152159306</v>
      </c>
      <c r="Z65" s="101">
        <f>AC65*((B65+273)/293)*(1013/C65)</f>
        <v>41.796016298943861</v>
      </c>
      <c r="AA65" s="129">
        <v>51.4</v>
      </c>
      <c r="AB65" s="76">
        <v>50.4</v>
      </c>
      <c r="AC65" s="73">
        <v>42.5</v>
      </c>
      <c r="AD65" s="88">
        <v>163</v>
      </c>
      <c r="AE65" s="76">
        <v>2.6</v>
      </c>
      <c r="AF65" s="26"/>
      <c r="AG65" s="64"/>
      <c r="AH65" s="76"/>
      <c r="AI65" s="107"/>
      <c r="AJ65" s="1" t="s">
        <v>38</v>
      </c>
    </row>
    <row r="66" spans="1:36" x14ac:dyDescent="0.2">
      <c r="A66" s="14">
        <v>195</v>
      </c>
      <c r="B66" s="14">
        <v>16</v>
      </c>
      <c r="C66" s="10">
        <v>1016</v>
      </c>
      <c r="D66" s="15">
        <v>1375</v>
      </c>
      <c r="E66" s="122">
        <v>3200</v>
      </c>
      <c r="F66" s="36">
        <v>13.9</v>
      </c>
      <c r="G66" s="13">
        <v>18.8</v>
      </c>
      <c r="H66" s="13">
        <v>16.100000000000001</v>
      </c>
      <c r="I66" s="13">
        <v>18.8</v>
      </c>
      <c r="J66" s="13">
        <v>18.3</v>
      </c>
      <c r="K66" s="89">
        <v>12.8</v>
      </c>
      <c r="L66" s="13">
        <v>11.9</v>
      </c>
      <c r="M66" s="13">
        <v>12.6</v>
      </c>
      <c r="N66" s="13">
        <v>15.4</v>
      </c>
      <c r="O66" s="13">
        <v>21</v>
      </c>
      <c r="P66" s="13">
        <v>15.1</v>
      </c>
      <c r="Q66" s="89">
        <v>17.600000000000001</v>
      </c>
      <c r="R66" s="37">
        <v>-28.4</v>
      </c>
      <c r="S66" s="131">
        <f t="shared" si="42"/>
        <v>164.45588778014789</v>
      </c>
      <c r="T66" s="4">
        <f t="shared" ref="T66:T72" si="44">(SQRT(S66))*4.032</f>
        <v>51.706511336418458</v>
      </c>
      <c r="U66" s="90">
        <f t="shared" ref="U66:U72" si="45">T66*196.8</f>
        <v>10175.841431007153</v>
      </c>
      <c r="V66" s="5">
        <f t="shared" si="43"/>
        <v>1.5442028184698542</v>
      </c>
      <c r="W66" s="90">
        <f t="shared" ref="W66:W72" si="46">2118.9*V66</f>
        <v>3272.0113520557743</v>
      </c>
      <c r="X66" s="4">
        <f t="shared" ref="X66:X72" si="47">AA66*((B66+273)/293)*(1013/C66)</f>
        <v>50.54859382978151</v>
      </c>
      <c r="Y66" s="4">
        <f>AB66*((B66+273)/293)*(1013/C66)</f>
        <v>49.565158152159306</v>
      </c>
      <c r="Z66" s="101">
        <f t="shared" ref="Z66:Z72" si="48">AC66*((B66+273)/293)*(1013/C66)</f>
        <v>41.796016298943861</v>
      </c>
      <c r="AA66" s="129">
        <v>51.4</v>
      </c>
      <c r="AB66" s="76">
        <v>50.4</v>
      </c>
      <c r="AC66" s="73">
        <v>42.5</v>
      </c>
      <c r="AD66" s="88"/>
      <c r="AE66" s="76"/>
      <c r="AF66" s="26"/>
      <c r="AG66" s="64"/>
      <c r="AH66" s="76"/>
      <c r="AI66" s="107"/>
      <c r="AJ66" s="1" t="s">
        <v>38</v>
      </c>
    </row>
    <row r="67" spans="1:36" x14ac:dyDescent="0.2">
      <c r="A67" s="14"/>
      <c r="B67" s="14"/>
      <c r="D67" s="15"/>
      <c r="E67" s="122"/>
      <c r="F67" s="36"/>
      <c r="G67" s="13"/>
      <c r="H67" s="13"/>
      <c r="I67" s="13"/>
      <c r="J67" s="13"/>
      <c r="K67" s="89"/>
      <c r="L67" s="13"/>
      <c r="M67" s="13"/>
      <c r="N67" s="13"/>
      <c r="O67" s="13"/>
      <c r="P67" s="13"/>
      <c r="Q67" s="89"/>
      <c r="R67" s="37"/>
      <c r="S67" s="131"/>
      <c r="T67" s="4"/>
      <c r="U67" s="90"/>
      <c r="V67" s="5"/>
      <c r="W67" s="90"/>
      <c r="X67" s="4"/>
      <c r="Y67" s="4"/>
      <c r="Z67" s="101"/>
      <c r="AA67" s="129"/>
      <c r="AB67" s="76"/>
      <c r="AC67" s="73"/>
      <c r="AD67" s="88"/>
      <c r="AE67" s="76"/>
      <c r="AF67" s="26"/>
      <c r="AG67" s="64"/>
      <c r="AH67" s="76"/>
      <c r="AI67" s="107"/>
    </row>
    <row r="68" spans="1:36" x14ac:dyDescent="0.2">
      <c r="A68" s="14">
        <v>195</v>
      </c>
      <c r="B68" s="14">
        <v>16</v>
      </c>
      <c r="C68" s="10">
        <v>1016</v>
      </c>
      <c r="D68" s="15">
        <v>1375</v>
      </c>
      <c r="E68" s="122">
        <v>3200</v>
      </c>
      <c r="F68" s="36">
        <v>10.199999999999999</v>
      </c>
      <c r="G68" s="13">
        <v>12.9</v>
      </c>
      <c r="H68" s="13">
        <v>13.5</v>
      </c>
      <c r="I68" s="13">
        <v>18</v>
      </c>
      <c r="J68" s="13">
        <v>11.5</v>
      </c>
      <c r="K68" s="89">
        <v>9.5</v>
      </c>
      <c r="L68" s="13">
        <v>10</v>
      </c>
      <c r="M68" s="13">
        <v>11.5</v>
      </c>
      <c r="N68" s="13">
        <v>16.399999999999999</v>
      </c>
      <c r="O68" s="13">
        <v>14.3</v>
      </c>
      <c r="P68" s="13">
        <v>11.3</v>
      </c>
      <c r="Q68" s="89">
        <v>12</v>
      </c>
      <c r="R68" s="37">
        <v>-32.6</v>
      </c>
      <c r="S68" s="131">
        <f t="shared" si="42"/>
        <v>130.31523985580409</v>
      </c>
      <c r="T68" s="4">
        <f t="shared" si="44"/>
        <v>46.027578492698964</v>
      </c>
      <c r="U68" s="90">
        <f t="shared" si="45"/>
        <v>9058.2274473631569</v>
      </c>
      <c r="V68" s="5">
        <f t="shared" si="43"/>
        <v>1.3746028227146561</v>
      </c>
      <c r="W68" s="90">
        <f t="shared" si="46"/>
        <v>2912.6459210500848</v>
      </c>
      <c r="X68" s="4">
        <f t="shared" si="47"/>
        <v>52.318778049501496</v>
      </c>
      <c r="Y68" s="4">
        <f t="shared" ref="Y68:Y74" si="49">AB68*((B68+273)/293)*(1013/C68)</f>
        <v>52.220434481739268</v>
      </c>
      <c r="Z68" s="101">
        <f t="shared" si="48"/>
        <v>44.746323331810487</v>
      </c>
      <c r="AA68" s="129">
        <v>53.2</v>
      </c>
      <c r="AB68" s="76">
        <v>53.1</v>
      </c>
      <c r="AC68" s="73">
        <v>45.5</v>
      </c>
      <c r="AD68" s="88">
        <v>157.19999999999999</v>
      </c>
      <c r="AE68" s="76">
        <v>2.1</v>
      </c>
      <c r="AF68" s="26"/>
      <c r="AG68" s="64"/>
      <c r="AH68" s="76"/>
      <c r="AI68" s="107"/>
      <c r="AJ68" s="1" t="s">
        <v>59</v>
      </c>
    </row>
    <row r="69" spans="1:36" x14ac:dyDescent="0.2">
      <c r="A69" s="14">
        <v>195</v>
      </c>
      <c r="B69" s="14">
        <v>16</v>
      </c>
      <c r="C69" s="10">
        <v>1016</v>
      </c>
      <c r="D69" s="15">
        <v>1375</v>
      </c>
      <c r="E69" s="122">
        <v>3200</v>
      </c>
      <c r="F69" s="36">
        <v>10.6</v>
      </c>
      <c r="G69" s="13">
        <v>11.6</v>
      </c>
      <c r="H69" s="13">
        <v>13.5</v>
      </c>
      <c r="I69" s="13">
        <v>16.5</v>
      </c>
      <c r="J69" s="13">
        <v>10.9</v>
      </c>
      <c r="K69" s="89">
        <v>9.9</v>
      </c>
      <c r="L69" s="13">
        <v>9.4</v>
      </c>
      <c r="M69" s="13">
        <v>11.4</v>
      </c>
      <c r="N69" s="13">
        <v>14.5</v>
      </c>
      <c r="O69" s="13">
        <v>13.5</v>
      </c>
      <c r="P69" s="13">
        <v>18.399999999999999</v>
      </c>
      <c r="Q69" s="89">
        <v>14.5</v>
      </c>
      <c r="R69" s="37">
        <v>-33.299999999999997</v>
      </c>
      <c r="S69" s="131">
        <f t="shared" si="42"/>
        <v>133.705443331959</v>
      </c>
      <c r="T69" s="4">
        <f t="shared" si="44"/>
        <v>46.62244739584461</v>
      </c>
      <c r="U69" s="90">
        <f t="shared" si="45"/>
        <v>9175.2976475022206</v>
      </c>
      <c r="V69" s="5">
        <f t="shared" si="43"/>
        <v>1.3923684428099841</v>
      </c>
      <c r="W69" s="90">
        <f t="shared" si="46"/>
        <v>2950.2894934700753</v>
      </c>
      <c r="X69" s="4">
        <f t="shared" si="47"/>
        <v>52.318778049501496</v>
      </c>
      <c r="Y69" s="4">
        <f t="shared" si="49"/>
        <v>52.220434481739268</v>
      </c>
      <c r="Z69" s="101">
        <f t="shared" si="48"/>
        <v>44.746323331810487</v>
      </c>
      <c r="AA69" s="129">
        <v>53.2</v>
      </c>
      <c r="AB69" s="76">
        <v>53.1</v>
      </c>
      <c r="AC69" s="73">
        <v>45.5</v>
      </c>
      <c r="AD69" s="88"/>
      <c r="AE69" s="76"/>
      <c r="AF69" s="26"/>
      <c r="AG69" s="64"/>
      <c r="AH69" s="76"/>
      <c r="AI69" s="107"/>
      <c r="AJ69" s="1" t="s">
        <v>59</v>
      </c>
    </row>
    <row r="70" spans="1:36" x14ac:dyDescent="0.2">
      <c r="A70" s="14"/>
      <c r="B70" s="14"/>
      <c r="D70" s="15"/>
      <c r="E70" s="122"/>
      <c r="F70" s="36"/>
      <c r="G70" s="13"/>
      <c r="H70" s="13"/>
      <c r="I70" s="13"/>
      <c r="J70" s="13"/>
      <c r="K70" s="89"/>
      <c r="L70" s="13"/>
      <c r="M70" s="13"/>
      <c r="N70" s="13"/>
      <c r="O70" s="13"/>
      <c r="P70" s="13"/>
      <c r="Q70" s="89"/>
      <c r="R70" s="37"/>
      <c r="S70" s="131"/>
      <c r="T70" s="4"/>
      <c r="U70" s="90"/>
      <c r="V70" s="5"/>
      <c r="W70" s="90"/>
      <c r="X70" s="4"/>
      <c r="Y70" s="4"/>
      <c r="Z70" s="101"/>
      <c r="AA70" s="129"/>
      <c r="AB70" s="76"/>
      <c r="AC70" s="73"/>
      <c r="AD70" s="88"/>
      <c r="AE70" s="76"/>
      <c r="AF70" s="26"/>
      <c r="AG70" s="64"/>
      <c r="AH70" s="76"/>
      <c r="AI70" s="107"/>
    </row>
    <row r="71" spans="1:36" x14ac:dyDescent="0.2">
      <c r="A71" s="14">
        <v>195</v>
      </c>
      <c r="B71" s="14">
        <v>16</v>
      </c>
      <c r="C71" s="10">
        <v>1016</v>
      </c>
      <c r="D71" s="15">
        <v>1375</v>
      </c>
      <c r="E71" s="122">
        <v>3200</v>
      </c>
      <c r="F71" s="36">
        <v>10.199999999999999</v>
      </c>
      <c r="G71" s="13">
        <v>12</v>
      </c>
      <c r="H71" s="13">
        <v>13.3</v>
      </c>
      <c r="I71" s="13">
        <v>13.2</v>
      </c>
      <c r="J71" s="13">
        <v>11.6</v>
      </c>
      <c r="K71" s="89">
        <v>8.4</v>
      </c>
      <c r="L71" s="13">
        <v>9.8000000000000007</v>
      </c>
      <c r="M71" s="13">
        <v>7.5</v>
      </c>
      <c r="N71" s="13">
        <v>9.8000000000000007</v>
      </c>
      <c r="O71" s="13">
        <v>15.9</v>
      </c>
      <c r="P71" s="13">
        <v>14.1</v>
      </c>
      <c r="Q71" s="89">
        <v>12</v>
      </c>
      <c r="R71" s="114">
        <v>-34</v>
      </c>
      <c r="S71" s="131">
        <f t="shared" si="42"/>
        <v>119.16626548872686</v>
      </c>
      <c r="T71" s="4">
        <f t="shared" si="44"/>
        <v>44.014643450113333</v>
      </c>
      <c r="U71" s="90">
        <f t="shared" si="45"/>
        <v>8662.0818309823044</v>
      </c>
      <c r="V71" s="5">
        <f t="shared" si="43"/>
        <v>1.3144869903790843</v>
      </c>
      <c r="W71" s="90">
        <f t="shared" si="46"/>
        <v>2785.2664839142421</v>
      </c>
      <c r="X71" s="4">
        <f t="shared" si="47"/>
        <v>53.302213727123707</v>
      </c>
      <c r="Y71" s="4">
        <f t="shared" si="49"/>
        <v>52.318778049501496</v>
      </c>
      <c r="Z71" s="101">
        <f t="shared" si="48"/>
        <v>45.04135403509715</v>
      </c>
      <c r="AA71" s="129">
        <v>54.2</v>
      </c>
      <c r="AB71" s="76">
        <v>53.2</v>
      </c>
      <c r="AC71" s="73">
        <v>45.8</v>
      </c>
      <c r="AD71" s="88">
        <v>155</v>
      </c>
      <c r="AE71" s="76">
        <v>2</v>
      </c>
      <c r="AF71" s="26"/>
      <c r="AG71" s="64"/>
      <c r="AH71" s="76"/>
      <c r="AI71" s="107"/>
      <c r="AJ71" s="1" t="s">
        <v>61</v>
      </c>
    </row>
    <row r="72" spans="1:36" x14ac:dyDescent="0.2">
      <c r="A72" s="14">
        <v>195</v>
      </c>
      <c r="B72" s="14">
        <v>16</v>
      </c>
      <c r="C72" s="10">
        <v>1016</v>
      </c>
      <c r="D72" s="15">
        <v>1375</v>
      </c>
      <c r="E72" s="122">
        <v>3200</v>
      </c>
      <c r="F72" s="36">
        <v>12.5</v>
      </c>
      <c r="G72" s="13">
        <v>13.8</v>
      </c>
      <c r="H72" s="13">
        <v>12.7</v>
      </c>
      <c r="I72" s="13">
        <v>13.5</v>
      </c>
      <c r="J72" s="13">
        <v>12.8</v>
      </c>
      <c r="K72" s="89">
        <v>9.1999999999999993</v>
      </c>
      <c r="L72" s="13">
        <v>9.1999999999999993</v>
      </c>
      <c r="M72" s="13">
        <v>9.4</v>
      </c>
      <c r="N72" s="13">
        <v>9.1999999999999993</v>
      </c>
      <c r="O72" s="13">
        <v>16.399999999999999</v>
      </c>
      <c r="P72" s="13">
        <v>12.4</v>
      </c>
      <c r="Q72" s="89">
        <v>12</v>
      </c>
      <c r="R72" s="114">
        <v>-34</v>
      </c>
      <c r="S72" s="131">
        <f t="shared" si="42"/>
        <v>123.24743295985238</v>
      </c>
      <c r="T72" s="4">
        <f t="shared" si="44"/>
        <v>44.761998118568286</v>
      </c>
      <c r="U72" s="90">
        <f t="shared" si="45"/>
        <v>8809.1612297342399</v>
      </c>
      <c r="V72" s="5">
        <f t="shared" si="43"/>
        <v>1.3368065620461038</v>
      </c>
      <c r="W72" s="90">
        <f t="shared" si="46"/>
        <v>2832.5594243194896</v>
      </c>
      <c r="X72" s="4">
        <f t="shared" si="47"/>
        <v>53.302213727123707</v>
      </c>
      <c r="Y72" s="4">
        <f t="shared" si="49"/>
        <v>52.318778049501496</v>
      </c>
      <c r="Z72" s="101">
        <f t="shared" si="48"/>
        <v>45.04135403509715</v>
      </c>
      <c r="AA72" s="129">
        <v>54.2</v>
      </c>
      <c r="AB72" s="76">
        <v>53.2</v>
      </c>
      <c r="AC72" s="73">
        <v>45.8</v>
      </c>
      <c r="AD72" s="88"/>
      <c r="AE72" s="76"/>
      <c r="AF72" s="26"/>
      <c r="AG72" s="64"/>
      <c r="AH72" s="76"/>
      <c r="AI72" s="107"/>
      <c r="AJ72" s="1" t="s">
        <v>61</v>
      </c>
    </row>
    <row r="73" spans="1:36" x14ac:dyDescent="0.2">
      <c r="A73" s="14"/>
      <c r="B73" s="14"/>
      <c r="D73" s="14"/>
      <c r="E73" s="123"/>
      <c r="F73" s="36"/>
      <c r="G73" s="13"/>
      <c r="H73" s="13"/>
      <c r="I73" s="13"/>
      <c r="J73" s="13"/>
      <c r="K73" s="89"/>
      <c r="L73" s="13"/>
      <c r="M73" s="13"/>
      <c r="N73" s="13"/>
      <c r="O73" s="13"/>
      <c r="P73" s="13"/>
      <c r="Q73" s="89"/>
      <c r="R73" s="114"/>
      <c r="U73" s="2"/>
      <c r="W73" s="2"/>
      <c r="Y73" s="4"/>
      <c r="AA73" s="129"/>
      <c r="AB73" s="76"/>
      <c r="AC73" s="73"/>
      <c r="AD73" s="88"/>
      <c r="AE73" s="76"/>
      <c r="AF73" s="26"/>
      <c r="AG73" s="64"/>
      <c r="AH73" s="76"/>
      <c r="AI73" s="107"/>
    </row>
    <row r="74" spans="1:36" x14ac:dyDescent="0.2">
      <c r="A74" s="14">
        <v>195</v>
      </c>
      <c r="B74" s="14">
        <v>16</v>
      </c>
      <c r="C74" s="10">
        <v>1016</v>
      </c>
      <c r="D74" s="15">
        <v>1375</v>
      </c>
      <c r="E74" s="122">
        <v>3200</v>
      </c>
      <c r="F74" s="36">
        <v>6.4</v>
      </c>
      <c r="G74" s="13">
        <v>7.4</v>
      </c>
      <c r="H74" s="13">
        <v>6.4</v>
      </c>
      <c r="I74" s="13">
        <v>5.4</v>
      </c>
      <c r="J74" s="13">
        <v>5.7</v>
      </c>
      <c r="K74" s="89">
        <v>5.6</v>
      </c>
      <c r="L74" s="13">
        <v>4.2</v>
      </c>
      <c r="M74" s="13">
        <v>4.5</v>
      </c>
      <c r="N74" s="13">
        <v>5</v>
      </c>
      <c r="O74" s="13">
        <v>8.1999999999999993</v>
      </c>
      <c r="P74" s="13">
        <v>8.1</v>
      </c>
      <c r="Q74" s="89">
        <v>6.5</v>
      </c>
      <c r="R74" s="114">
        <v>-46.6</v>
      </c>
      <c r="S74" s="131">
        <f>((SQRT((F74^2+G74^2+H74^2+I74^2+J74^2+K74^2+L74^2+M74^2+N74^2+O74^2+P74^2+Q74^2)/12))*10)*((B74+273)/293)*(1013/C74)*(10363/(10363+(R74*10)))</f>
        <v>64.285298330563407</v>
      </c>
      <c r="T74" s="4">
        <f>(SQRT(S74))*4.032</f>
        <v>32.327815234053922</v>
      </c>
      <c r="U74" s="90">
        <f>T74*196.8</f>
        <v>6362.1140380618126</v>
      </c>
      <c r="V74" s="5">
        <f>(PI()*((A74/2000)^2))*T74</f>
        <v>0.96546261020395108</v>
      </c>
      <c r="W74" s="90">
        <f>2118.9*V74</f>
        <v>2045.7187247611521</v>
      </c>
      <c r="X74" s="4">
        <f>AA74*((B74+273)/293)*(1013/C74)</f>
        <v>60.481294173765825</v>
      </c>
      <c r="Y74" s="4">
        <f t="shared" si="49"/>
        <v>59.694545631668056</v>
      </c>
      <c r="Z74" s="101">
        <f>AC74*((B74+273)/293)*(1013/C74)</f>
        <v>52.122090913977047</v>
      </c>
      <c r="AA74" s="129">
        <v>61.5</v>
      </c>
      <c r="AB74" s="76">
        <v>60.7</v>
      </c>
      <c r="AC74" s="73">
        <v>53</v>
      </c>
      <c r="AD74" s="88">
        <v>139</v>
      </c>
      <c r="AE74" s="76">
        <v>2</v>
      </c>
      <c r="AF74" s="26"/>
      <c r="AG74" s="64"/>
      <c r="AH74" s="76"/>
      <c r="AI74" s="107"/>
      <c r="AJ74" s="1" t="s">
        <v>60</v>
      </c>
    </row>
    <row r="75" spans="1:36" x14ac:dyDescent="0.2">
      <c r="A75" s="14">
        <v>195</v>
      </c>
      <c r="B75" s="14">
        <v>16</v>
      </c>
      <c r="C75" s="10">
        <v>1016</v>
      </c>
      <c r="D75" s="15">
        <v>1375</v>
      </c>
      <c r="E75" s="122">
        <v>3200</v>
      </c>
      <c r="F75" s="36">
        <v>6</v>
      </c>
      <c r="G75" s="13">
        <v>6</v>
      </c>
      <c r="H75" s="13">
        <v>6.6</v>
      </c>
      <c r="I75" s="13">
        <v>6.5</v>
      </c>
      <c r="J75" s="13">
        <v>5.4</v>
      </c>
      <c r="K75" s="89">
        <v>5.2</v>
      </c>
      <c r="L75" s="13">
        <v>4.4000000000000004</v>
      </c>
      <c r="M75" s="13">
        <v>5.8</v>
      </c>
      <c r="N75" s="13">
        <v>6.1</v>
      </c>
      <c r="O75" s="13">
        <v>7.2</v>
      </c>
      <c r="P75" s="13">
        <v>9</v>
      </c>
      <c r="Q75" s="89">
        <v>6.5</v>
      </c>
      <c r="R75" s="114">
        <v>-46.3</v>
      </c>
      <c r="S75" s="131">
        <f>((SQRT((F75^2+G75^2+H75^2+I75^2+J75^2+K75^2+L75^2+M75^2+N75^2+O75^2+P75^2+Q75^2)/12))*10)*((B75+273)/293)*(1013/C75)*(10363/(10363+(R75*10)))</f>
        <v>65.059973987442234</v>
      </c>
      <c r="T75" s="4">
        <f>(SQRT(S75))*4.032</f>
        <v>32.522016520400825</v>
      </c>
      <c r="U75" s="90">
        <f>T75*196.8</f>
        <v>6400.3328512148828</v>
      </c>
      <c r="V75" s="5">
        <f>(PI()*((A75/2000)^2))*T75</f>
        <v>0.97126238601509041</v>
      </c>
      <c r="W75" s="90">
        <f>2118.9*V75</f>
        <v>2058.0078697273752</v>
      </c>
      <c r="X75" s="4">
        <f>AA75*((B75+273)/293)*(1013/C75)</f>
        <v>60.481294173765825</v>
      </c>
      <c r="Y75" s="4">
        <f>AB75*((B75+273)/293)*(1013/C75)</f>
        <v>59.694545631668056</v>
      </c>
      <c r="Z75" s="101">
        <f>AC75*((B75+273)/293)*(1013/C75)</f>
        <v>52.122090913977047</v>
      </c>
      <c r="AA75" s="129">
        <v>61.5</v>
      </c>
      <c r="AB75" s="76">
        <v>60.7</v>
      </c>
      <c r="AC75" s="73">
        <v>53</v>
      </c>
      <c r="AD75" s="88"/>
      <c r="AE75" s="76"/>
      <c r="AF75" s="26"/>
      <c r="AG75" s="64"/>
      <c r="AH75" s="76"/>
      <c r="AI75" s="107"/>
      <c r="AJ75" s="1" t="s">
        <v>60</v>
      </c>
    </row>
    <row r="76" spans="1:36" x14ac:dyDescent="0.2">
      <c r="A76" s="14"/>
      <c r="B76" s="14"/>
      <c r="D76" s="15"/>
      <c r="E76" s="122"/>
      <c r="F76" s="36"/>
      <c r="G76" s="13"/>
      <c r="H76" s="13"/>
      <c r="I76" s="13"/>
      <c r="J76" s="13"/>
      <c r="K76" s="89"/>
      <c r="L76" s="13"/>
      <c r="M76" s="13"/>
      <c r="N76" s="13"/>
      <c r="O76" s="13"/>
      <c r="P76" s="13"/>
      <c r="Q76" s="89"/>
      <c r="R76" s="37"/>
      <c r="S76" s="131"/>
      <c r="T76" s="4"/>
      <c r="U76" s="90"/>
      <c r="V76" s="5"/>
      <c r="W76" s="90"/>
      <c r="X76" s="4"/>
      <c r="Y76" s="4"/>
      <c r="Z76" s="101"/>
      <c r="AA76" s="129"/>
      <c r="AB76" s="76"/>
      <c r="AC76" s="73"/>
      <c r="AD76" s="88"/>
      <c r="AE76" s="76"/>
      <c r="AF76" s="26"/>
      <c r="AG76" s="64"/>
      <c r="AH76" s="76"/>
      <c r="AI76" s="107"/>
    </row>
    <row r="77" spans="1:36" s="6" customFormat="1" x14ac:dyDescent="0.2">
      <c r="A77" s="155" t="s">
        <v>27</v>
      </c>
      <c r="B77" s="155"/>
      <c r="C77" s="155"/>
      <c r="D77" s="155"/>
      <c r="E77" s="155"/>
      <c r="F77" s="32"/>
      <c r="G77" s="32"/>
      <c r="H77" s="32"/>
      <c r="I77" s="32"/>
      <c r="J77" s="32"/>
      <c r="K77" s="110"/>
      <c r="L77" s="32"/>
      <c r="M77" s="32"/>
      <c r="N77" s="32"/>
      <c r="O77" s="32"/>
      <c r="P77" s="32"/>
      <c r="Q77" s="110"/>
      <c r="R77" s="80"/>
      <c r="S77" s="110"/>
      <c r="T77" s="33"/>
      <c r="U77" s="33"/>
      <c r="V77" s="33"/>
      <c r="W77" s="33"/>
      <c r="X77" s="33"/>
      <c r="Y77" s="33"/>
      <c r="Z77" s="80"/>
      <c r="AA77" s="110"/>
      <c r="AB77" s="33"/>
      <c r="AC77" s="110"/>
      <c r="AD77" s="126"/>
      <c r="AE77" s="33"/>
      <c r="AF77" s="34"/>
      <c r="AG77" s="62"/>
      <c r="AH77" s="33"/>
      <c r="AI77" s="127"/>
    </row>
    <row r="78" spans="1:36" x14ac:dyDescent="0.2">
      <c r="A78" s="9"/>
      <c r="B78" s="6"/>
      <c r="C78" s="6"/>
      <c r="D78" s="6"/>
      <c r="E78" s="85"/>
      <c r="F78" s="35"/>
      <c r="G78" s="6"/>
      <c r="H78" s="6"/>
      <c r="I78" s="6"/>
      <c r="J78" s="6"/>
      <c r="K78" s="85"/>
      <c r="L78" s="6"/>
      <c r="M78" s="6"/>
      <c r="N78" s="6"/>
      <c r="O78" s="6"/>
      <c r="P78" s="6"/>
      <c r="Q78" s="85"/>
      <c r="R78" s="112"/>
      <c r="S78" s="130"/>
      <c r="T78" s="7"/>
      <c r="U78" s="7"/>
      <c r="V78" s="7"/>
      <c r="W78" s="7"/>
      <c r="X78" s="4"/>
      <c r="Y78" s="4"/>
      <c r="Z78" s="101"/>
      <c r="AA78" s="128"/>
      <c r="AB78" s="75"/>
      <c r="AC78" s="72"/>
      <c r="AD78" s="86"/>
      <c r="AE78" s="75"/>
      <c r="AF78" s="25"/>
      <c r="AG78" s="63"/>
      <c r="AH78" s="75"/>
      <c r="AI78" s="107"/>
    </row>
    <row r="79" spans="1:36" s="3" customFormat="1" x14ac:dyDescent="0.2">
      <c r="A79" s="91" t="s">
        <v>63</v>
      </c>
      <c r="B79" s="8"/>
      <c r="C79" s="8"/>
      <c r="D79" s="8"/>
      <c r="E79" s="121"/>
      <c r="F79" s="65"/>
      <c r="G79" s="92"/>
      <c r="H79" s="92"/>
      <c r="I79" s="92"/>
      <c r="J79" s="92"/>
      <c r="K79" s="93"/>
      <c r="L79" s="92"/>
      <c r="M79" s="92"/>
      <c r="N79" s="92"/>
      <c r="O79" s="92"/>
      <c r="P79" s="92"/>
      <c r="Q79" s="93"/>
      <c r="R79" s="115"/>
      <c r="S79" s="132"/>
      <c r="T79" s="94"/>
      <c r="U79" s="94"/>
      <c r="V79" s="94"/>
      <c r="W79" s="94"/>
      <c r="X79" s="4"/>
      <c r="Y79" s="4"/>
      <c r="Z79" s="101"/>
      <c r="AA79" s="111"/>
      <c r="AB79" s="4"/>
      <c r="AC79" s="38"/>
      <c r="AD79" s="95"/>
      <c r="AE79" s="4"/>
      <c r="AF79" s="28"/>
      <c r="AG79" s="98"/>
      <c r="AH79" s="4"/>
      <c r="AI79" s="108"/>
    </row>
    <row r="80" spans="1:36" x14ac:dyDescent="0.2">
      <c r="A80" s="14">
        <v>195</v>
      </c>
      <c r="B80" s="14">
        <v>16</v>
      </c>
      <c r="C80" s="10">
        <v>1016</v>
      </c>
      <c r="D80" s="15">
        <v>1375</v>
      </c>
      <c r="E80" s="122">
        <v>3000</v>
      </c>
      <c r="F80" s="36">
        <v>10.8</v>
      </c>
      <c r="G80" s="13">
        <v>10.5</v>
      </c>
      <c r="H80" s="13">
        <v>9.5</v>
      </c>
      <c r="I80" s="13">
        <v>11.6</v>
      </c>
      <c r="J80" s="13">
        <v>13.1</v>
      </c>
      <c r="K80" s="89">
        <v>11.7</v>
      </c>
      <c r="L80" s="13">
        <v>10.4</v>
      </c>
      <c r="M80" s="13">
        <v>11.2</v>
      </c>
      <c r="N80" s="13">
        <v>11.1</v>
      </c>
      <c r="O80" s="13">
        <v>11.8</v>
      </c>
      <c r="P80" s="13">
        <v>13.2</v>
      </c>
      <c r="Q80" s="89">
        <v>11.5</v>
      </c>
      <c r="R80" s="37">
        <v>-33.5</v>
      </c>
      <c r="S80" s="131">
        <f>((SQRT((F80^2+G80^2+H80^2+I80^2+J80^2+K80^2+L80^2+M80^2+N80^2+O80^2+P80^2+Q80^2)/12))*10)*((B80+273)/293)*(1013/C80)*(10363/(10363+(R80*10)))</f>
        <v>115.97646680094667</v>
      </c>
      <c r="T80" s="4">
        <f>(SQRT(S80))*4.032</f>
        <v>43.421563815899049</v>
      </c>
      <c r="U80" s="90">
        <f>T80*196.8</f>
        <v>8545.3637589689333</v>
      </c>
      <c r="V80" s="5">
        <f>(PI()*((A80/2000)^2))*T80</f>
        <v>1.2967748063802054</v>
      </c>
      <c r="W80" s="90">
        <f>2118.9*V80</f>
        <v>2747.7361372390174</v>
      </c>
      <c r="X80" s="4">
        <f>AA80*((B80+273)/293)*(1013/C80)</f>
        <v>53.597244430410363</v>
      </c>
      <c r="Y80" s="4">
        <f>AB80*((B80+273)/293)*(1013/C80)</f>
        <v>52.122090913977047</v>
      </c>
      <c r="Z80" s="101">
        <f>AC80*((B80+273)/293)*(1013/C80)</f>
        <v>44.352949060761603</v>
      </c>
      <c r="AA80" s="129">
        <v>54.5</v>
      </c>
      <c r="AB80" s="76">
        <v>53</v>
      </c>
      <c r="AC80" s="73">
        <v>45.1</v>
      </c>
      <c r="AD80" s="88">
        <v>157</v>
      </c>
      <c r="AE80" s="76">
        <v>2</v>
      </c>
      <c r="AF80" s="26"/>
      <c r="AG80" s="64"/>
      <c r="AH80" s="76"/>
      <c r="AI80" s="107"/>
    </row>
    <row r="81" spans="1:35" x14ac:dyDescent="0.2">
      <c r="A81" s="14">
        <v>195</v>
      </c>
      <c r="B81" s="14">
        <v>16</v>
      </c>
      <c r="C81" s="10">
        <v>1016</v>
      </c>
      <c r="D81" s="15">
        <v>1375</v>
      </c>
      <c r="E81" s="122">
        <v>3000</v>
      </c>
      <c r="F81" s="36">
        <v>11</v>
      </c>
      <c r="G81" s="13">
        <v>11</v>
      </c>
      <c r="H81" s="13">
        <v>10.6</v>
      </c>
      <c r="I81" s="13">
        <v>12.4</v>
      </c>
      <c r="J81" s="13">
        <v>13.5</v>
      </c>
      <c r="K81" s="89">
        <v>12.4</v>
      </c>
      <c r="L81" s="13">
        <v>11.6</v>
      </c>
      <c r="M81" s="13">
        <v>12.2</v>
      </c>
      <c r="N81" s="13">
        <v>12</v>
      </c>
      <c r="O81" s="13">
        <v>11.8</v>
      </c>
      <c r="P81" s="13">
        <v>13.2</v>
      </c>
      <c r="Q81" s="89">
        <v>10.8</v>
      </c>
      <c r="R81" s="37">
        <v>-33.5</v>
      </c>
      <c r="S81" s="131">
        <f>((SQRT((F81^2+G81^2+H81^2+I81^2+J81^2+K81^2+L81^2+M81^2+N81^2+O81^2+P81^2+Q81^2)/12))*10)*((B81+273)/293)*(1013/C81)*(10363/(10363+(R81*10)))</f>
        <v>121.02124842446122</v>
      </c>
      <c r="T81" s="4">
        <f>(SQRT(S81))*4.032</f>
        <v>44.355894085751764</v>
      </c>
      <c r="U81" s="90">
        <f>T81*196.8</f>
        <v>8729.2399560759477</v>
      </c>
      <c r="V81" s="5">
        <f>(PI()*((A81/2000)^2))*T81</f>
        <v>1.3246783604742147</v>
      </c>
      <c r="W81" s="90">
        <f>2118.9*V81</f>
        <v>2806.8609780088136</v>
      </c>
      <c r="X81" s="4">
        <f>AA81*((B81+273)/293)*(1013/C81)</f>
        <v>53.597244430410363</v>
      </c>
      <c r="Y81" s="4">
        <f>AB81*((B81+273)/293)*(1013/C81)</f>
        <v>52.122090913977047</v>
      </c>
      <c r="Z81" s="101">
        <f>AC81*((B81+273)/293)*(1013/C81)</f>
        <v>44.352949060761603</v>
      </c>
      <c r="AA81" s="129">
        <v>54.5</v>
      </c>
      <c r="AB81" s="76">
        <v>53</v>
      </c>
      <c r="AC81" s="73">
        <v>45.1</v>
      </c>
      <c r="AD81" s="88"/>
      <c r="AE81" s="76"/>
      <c r="AF81" s="26"/>
      <c r="AG81" s="64"/>
      <c r="AH81" s="76"/>
      <c r="AI81" s="107"/>
    </row>
    <row r="82" spans="1:35" x14ac:dyDescent="0.2">
      <c r="A82" s="14"/>
      <c r="B82" s="14"/>
      <c r="D82" s="15"/>
      <c r="E82" s="122"/>
      <c r="F82" s="36"/>
      <c r="G82" s="13"/>
      <c r="H82" s="13"/>
      <c r="I82" s="13"/>
      <c r="J82" s="13"/>
      <c r="K82" s="89"/>
      <c r="L82" s="13"/>
      <c r="M82" s="13"/>
      <c r="N82" s="13"/>
      <c r="O82" s="13"/>
      <c r="P82" s="13"/>
      <c r="Q82" s="89"/>
      <c r="R82" s="37"/>
      <c r="S82" s="131"/>
      <c r="T82" s="4"/>
      <c r="U82" s="90"/>
      <c r="V82" s="5"/>
      <c r="W82" s="90"/>
      <c r="X82" s="4"/>
      <c r="Y82" s="4"/>
      <c r="Z82" s="101"/>
      <c r="AA82" s="129"/>
      <c r="AB82" s="76"/>
      <c r="AC82" s="73"/>
      <c r="AD82" s="88"/>
      <c r="AE82" s="76"/>
      <c r="AF82" s="26"/>
      <c r="AG82" s="64"/>
      <c r="AH82" s="76"/>
      <c r="AI82" s="107"/>
    </row>
    <row r="83" spans="1:35" s="3" customFormat="1" x14ac:dyDescent="0.2">
      <c r="A83" s="91" t="s">
        <v>64</v>
      </c>
      <c r="B83" s="8"/>
      <c r="C83" s="8"/>
      <c r="D83" s="8"/>
      <c r="E83" s="121"/>
      <c r="F83" s="65"/>
      <c r="G83" s="92"/>
      <c r="H83" s="92"/>
      <c r="I83" s="92"/>
      <c r="J83" s="92"/>
      <c r="K83" s="93"/>
      <c r="L83" s="92"/>
      <c r="M83" s="92"/>
      <c r="N83" s="92"/>
      <c r="O83" s="92"/>
      <c r="P83" s="92"/>
      <c r="Q83" s="93"/>
      <c r="R83" s="71"/>
      <c r="S83" s="111"/>
      <c r="T83" s="4"/>
      <c r="U83" s="96"/>
      <c r="V83" s="5"/>
      <c r="W83" s="96"/>
      <c r="X83" s="4"/>
      <c r="Y83" s="4"/>
      <c r="Z83" s="101"/>
      <c r="AA83" s="111"/>
      <c r="AB83" s="4"/>
      <c r="AC83" s="38"/>
      <c r="AD83" s="95"/>
      <c r="AE83" s="4"/>
      <c r="AF83" s="28"/>
      <c r="AG83" s="98"/>
      <c r="AH83" s="4"/>
      <c r="AI83" s="108"/>
    </row>
    <row r="84" spans="1:35" x14ac:dyDescent="0.2">
      <c r="A84" s="14">
        <v>195</v>
      </c>
      <c r="B84" s="14">
        <v>16</v>
      </c>
      <c r="C84" s="10">
        <v>1016</v>
      </c>
      <c r="D84" s="15">
        <v>1375</v>
      </c>
      <c r="E84" s="122">
        <v>3000</v>
      </c>
      <c r="F84" s="36">
        <v>10.3</v>
      </c>
      <c r="G84" s="13">
        <v>10.3</v>
      </c>
      <c r="H84" s="13">
        <v>10.3</v>
      </c>
      <c r="I84" s="13">
        <v>16.399999999999999</v>
      </c>
      <c r="J84" s="13">
        <v>16.3</v>
      </c>
      <c r="K84" s="89">
        <v>14</v>
      </c>
      <c r="L84" s="13">
        <v>17.7</v>
      </c>
      <c r="M84" s="13">
        <v>18.3</v>
      </c>
      <c r="N84" s="13">
        <v>13.6</v>
      </c>
      <c r="O84" s="13">
        <v>14.1</v>
      </c>
      <c r="P84" s="13">
        <v>16.8</v>
      </c>
      <c r="Q84" s="89">
        <v>16.100000000000001</v>
      </c>
      <c r="R84" s="37">
        <v>-26.6</v>
      </c>
      <c r="S84" s="131">
        <f>((SQRT((F84^2+G84^2+H84^2+I84^2+J84^2+K84^2+L84^2+M84^2+N84^2+O84^2+P84^2+Q84^2)/12))*10)*((B84+273)/293)*(1013/C84)*(10363/(10363+(R84*10)))</f>
        <v>149.20772969642891</v>
      </c>
      <c r="T84" s="4">
        <f>(SQRT(S84))*4.032</f>
        <v>49.251128338956434</v>
      </c>
      <c r="U84" s="90">
        <f>T84*196.8</f>
        <v>9692.622057106626</v>
      </c>
      <c r="V84" s="5">
        <f>(PI()*((A84/2000)^2))*T84</f>
        <v>1.4708733818649662</v>
      </c>
      <c r="W84" s="90">
        <f>2118.9*V84</f>
        <v>3116.633608833677</v>
      </c>
      <c r="X84" s="4">
        <f>AA84*((B84+273)/293)*(1013/C84)</f>
        <v>50.54859382978151</v>
      </c>
      <c r="Y84" s="4">
        <f>AB84*((B84+273)/293)*(1013/C84)</f>
        <v>49.171783881110429</v>
      </c>
      <c r="Z84" s="101">
        <f>AC84*((B84+273)/293)*(1013/C84)</f>
        <v>41.894359866706083</v>
      </c>
      <c r="AA84" s="129">
        <v>51.4</v>
      </c>
      <c r="AB84" s="76">
        <v>50</v>
      </c>
      <c r="AC84" s="73">
        <v>42.6</v>
      </c>
      <c r="AD84" s="88">
        <v>162</v>
      </c>
      <c r="AE84" s="76">
        <v>2</v>
      </c>
      <c r="AF84" s="26"/>
      <c r="AG84" s="64"/>
      <c r="AH84" s="76"/>
      <c r="AI84" s="107"/>
    </row>
    <row r="85" spans="1:35" x14ac:dyDescent="0.2">
      <c r="A85" s="14">
        <v>195</v>
      </c>
      <c r="B85" s="14">
        <v>16</v>
      </c>
      <c r="C85" s="10">
        <v>1016</v>
      </c>
      <c r="D85" s="15">
        <v>1375</v>
      </c>
      <c r="E85" s="122">
        <v>3000</v>
      </c>
      <c r="F85" s="36">
        <v>10.5</v>
      </c>
      <c r="G85" s="13">
        <v>12.4</v>
      </c>
      <c r="H85" s="13">
        <v>12.6</v>
      </c>
      <c r="I85" s="13">
        <v>15.4</v>
      </c>
      <c r="J85" s="13">
        <v>17.5</v>
      </c>
      <c r="K85" s="89">
        <v>12.8</v>
      </c>
      <c r="L85" s="13">
        <v>18.399999999999999</v>
      </c>
      <c r="M85" s="13">
        <v>18.100000000000001</v>
      </c>
      <c r="N85" s="13">
        <v>16.5</v>
      </c>
      <c r="O85" s="13">
        <v>14.6</v>
      </c>
      <c r="P85" s="13">
        <v>17.100000000000001</v>
      </c>
      <c r="Q85" s="89">
        <v>11.9</v>
      </c>
      <c r="R85" s="37">
        <v>-26.7</v>
      </c>
      <c r="S85" s="131">
        <f>((SQRT((F85^2+G85^2+H85^2+I85^2+J85^2+K85^2+L85^2+M85^2+N85^2+O85^2+P85^2+Q85^2)/12))*10)*((B85+273)/293)*(1013/C85)*(10363/(10363+(R85*10)))</f>
        <v>151.8539147198891</v>
      </c>
      <c r="T85" s="4">
        <f>(SQRT(S85))*4.032</f>
        <v>49.685941030589227</v>
      </c>
      <c r="U85" s="90">
        <f>T85*196.8</f>
        <v>9778.1931948199599</v>
      </c>
      <c r="V85" s="5">
        <f>(PI()*((A85/2000)^2))*T85</f>
        <v>1.4838589607905532</v>
      </c>
      <c r="W85" s="90">
        <f>2118.9*V85</f>
        <v>3144.1487520191035</v>
      </c>
      <c r="X85" s="4">
        <f>AA85*((B85+273)/293)*(1013/C85)</f>
        <v>50.54859382978151</v>
      </c>
      <c r="Y85" s="4">
        <f>AB85*((B85+273)/293)*(1013/C85)</f>
        <v>49.171783881110429</v>
      </c>
      <c r="Z85" s="101">
        <f>AC85*((B85+273)/293)*(1013/C85)</f>
        <v>41.894359866706083</v>
      </c>
      <c r="AA85" s="129">
        <v>51.4</v>
      </c>
      <c r="AB85" s="76">
        <v>50</v>
      </c>
      <c r="AC85" s="73">
        <v>42.6</v>
      </c>
      <c r="AD85" s="88"/>
      <c r="AE85" s="76"/>
      <c r="AF85" s="26"/>
      <c r="AG85" s="64"/>
      <c r="AH85" s="76"/>
      <c r="AI85" s="107"/>
    </row>
  </sheetData>
  <mergeCells count="22">
    <mergeCell ref="AJ1:AJ3"/>
    <mergeCell ref="B2:C2"/>
    <mergeCell ref="F2:K2"/>
    <mergeCell ref="L2:Q2"/>
    <mergeCell ref="F1:R1"/>
    <mergeCell ref="T2:U2"/>
    <mergeCell ref="S1:Z1"/>
    <mergeCell ref="V2:W2"/>
    <mergeCell ref="AD1:AF1"/>
    <mergeCell ref="AH1:AH2"/>
    <mergeCell ref="AI1:AI2"/>
    <mergeCell ref="AA1:AC1"/>
    <mergeCell ref="A61:E61"/>
    <mergeCell ref="A77:E77"/>
    <mergeCell ref="AG1:AG2"/>
    <mergeCell ref="A8:E8"/>
    <mergeCell ref="A6:AI6"/>
    <mergeCell ref="A59:AI59"/>
    <mergeCell ref="A31:AI31"/>
    <mergeCell ref="A33:E33"/>
    <mergeCell ref="A22:E22"/>
    <mergeCell ref="A50:E50"/>
  </mergeCells>
  <phoneticPr fontId="0" type="noConversion"/>
  <printOptions horizontalCentered="1" gridLines="1"/>
  <pageMargins left="0.59055118110236227" right="0.19685039370078741" top="0.59055118110236227" bottom="0.59055118110236227" header="0.31496062992125984" footer="0.31496062992125984"/>
  <pageSetup paperSize="132" scale="110" orientation="landscape" r:id="rId1"/>
  <headerFooter alignWithMargins="0">
    <oddHeader>&amp;C&amp;"-,Bold"&amp;12C201 AIRFLOW DATA</oddHeader>
    <oddFooter>&amp;C&amp;7&amp;Z&amp;F&amp;R&amp;7Page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9" sqref="H39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5" width="11.5703125" style="47" customWidth="1"/>
    <col min="6" max="7" width="11.5703125" style="52" customWidth="1"/>
    <col min="8" max="16384" width="11.42578125" style="46"/>
  </cols>
  <sheetData>
    <row r="1" spans="1:8" s="48" customFormat="1" ht="22.5" x14ac:dyDescent="0.2">
      <c r="B1" s="177" t="s">
        <v>33</v>
      </c>
      <c r="C1" s="48" t="s">
        <v>39</v>
      </c>
      <c r="D1" s="48" t="s">
        <v>7</v>
      </c>
      <c r="E1" s="48" t="s">
        <v>10</v>
      </c>
      <c r="F1" s="50" t="s">
        <v>34</v>
      </c>
      <c r="G1" s="50" t="s">
        <v>35</v>
      </c>
    </row>
    <row r="2" spans="1:8" s="49" customFormat="1" x14ac:dyDescent="0.2">
      <c r="B2" s="177"/>
      <c r="C2" s="49" t="s">
        <v>16</v>
      </c>
      <c r="D2" s="49" t="s">
        <v>46</v>
      </c>
      <c r="E2" s="49" t="s">
        <v>36</v>
      </c>
      <c r="F2" s="51" t="s">
        <v>37</v>
      </c>
      <c r="G2" s="51" t="s">
        <v>37</v>
      </c>
    </row>
    <row r="4" spans="1:8" s="56" customFormat="1" x14ac:dyDescent="0.2">
      <c r="A4" s="56" t="s">
        <v>44</v>
      </c>
      <c r="C4" s="133"/>
      <c r="D4" s="133"/>
      <c r="E4" s="133"/>
      <c r="F4" s="134"/>
      <c r="G4" s="134"/>
      <c r="H4" s="135"/>
    </row>
    <row r="5" spans="1:8" s="56" customFormat="1" x14ac:dyDescent="0.2">
      <c r="C5" s="133"/>
      <c r="D5" s="133"/>
      <c r="E5" s="133"/>
      <c r="F5" s="134"/>
      <c r="G5" s="134"/>
      <c r="H5" s="135"/>
    </row>
    <row r="6" spans="1:8" s="57" customFormat="1" ht="12" x14ac:dyDescent="0.2">
      <c r="A6" s="178" t="s">
        <v>45</v>
      </c>
      <c r="B6" s="178"/>
      <c r="C6" s="136"/>
      <c r="D6" s="136"/>
      <c r="E6" s="136"/>
      <c r="F6" s="137"/>
      <c r="G6" s="137"/>
      <c r="H6" s="138"/>
    </row>
    <row r="7" spans="1:8" s="53" customFormat="1" x14ac:dyDescent="0.2">
      <c r="A7" s="53" t="s">
        <v>67</v>
      </c>
      <c r="B7" s="175" t="s">
        <v>38</v>
      </c>
      <c r="C7" s="54" t="s">
        <v>78</v>
      </c>
      <c r="D7" s="54" t="s">
        <v>75</v>
      </c>
      <c r="E7" s="54" t="s">
        <v>76</v>
      </c>
      <c r="F7" s="55">
        <v>24.8</v>
      </c>
      <c r="G7" s="55">
        <v>10.8</v>
      </c>
    </row>
    <row r="8" spans="1:8" s="139" customFormat="1" x14ac:dyDescent="0.2">
      <c r="A8" s="139" t="s">
        <v>68</v>
      </c>
      <c r="B8" s="175"/>
      <c r="C8" s="140" t="s">
        <v>74</v>
      </c>
      <c r="D8" s="140" t="s">
        <v>77</v>
      </c>
      <c r="E8" s="140" t="s">
        <v>114</v>
      </c>
      <c r="F8" s="141">
        <v>34.700000000000003</v>
      </c>
      <c r="G8" s="141">
        <v>19.600000000000001</v>
      </c>
    </row>
    <row r="9" spans="1:8" s="142" customFormat="1" x14ac:dyDescent="0.2">
      <c r="A9" s="142" t="s">
        <v>69</v>
      </c>
      <c r="B9" s="175"/>
      <c r="C9" s="143" t="s">
        <v>73</v>
      </c>
      <c r="D9" s="143" t="s">
        <v>79</v>
      </c>
      <c r="E9" s="143" t="s">
        <v>80</v>
      </c>
      <c r="F9" s="144">
        <v>50.5</v>
      </c>
      <c r="G9" s="144">
        <v>41.8</v>
      </c>
    </row>
    <row r="10" spans="1:8" x14ac:dyDescent="0.2">
      <c r="C10" s="54"/>
      <c r="D10" s="54"/>
      <c r="E10" s="54"/>
      <c r="F10" s="55"/>
      <c r="G10" s="55"/>
      <c r="H10" s="53"/>
    </row>
    <row r="11" spans="1:8" s="53" customFormat="1" x14ac:dyDescent="0.2">
      <c r="A11" s="53" t="s">
        <v>67</v>
      </c>
      <c r="B11" s="175" t="s">
        <v>41</v>
      </c>
      <c r="C11" s="54" t="s">
        <v>81</v>
      </c>
      <c r="D11" s="54" t="s">
        <v>82</v>
      </c>
      <c r="E11" s="54" t="s">
        <v>83</v>
      </c>
      <c r="F11" s="55">
        <v>22</v>
      </c>
      <c r="G11" s="55">
        <v>12</v>
      </c>
    </row>
    <row r="12" spans="1:8" s="139" customFormat="1" x14ac:dyDescent="0.2">
      <c r="A12" s="139" t="s">
        <v>68</v>
      </c>
      <c r="B12" s="175"/>
      <c r="C12" s="140" t="s">
        <v>72</v>
      </c>
      <c r="D12" s="140" t="s">
        <v>72</v>
      </c>
      <c r="E12" s="140" t="s">
        <v>72</v>
      </c>
      <c r="F12" s="141" t="s">
        <v>72</v>
      </c>
      <c r="G12" s="141" t="s">
        <v>72</v>
      </c>
    </row>
    <row r="13" spans="1:8" s="142" customFormat="1" x14ac:dyDescent="0.2">
      <c r="A13" s="142" t="s">
        <v>69</v>
      </c>
      <c r="B13" s="175"/>
      <c r="C13" s="143" t="s">
        <v>73</v>
      </c>
      <c r="D13" s="143" t="s">
        <v>84</v>
      </c>
      <c r="E13" s="143" t="s">
        <v>85</v>
      </c>
      <c r="F13" s="144">
        <v>52.3</v>
      </c>
      <c r="G13" s="144">
        <v>44.7</v>
      </c>
    </row>
    <row r="14" spans="1:8" x14ac:dyDescent="0.2">
      <c r="C14" s="54"/>
      <c r="D14" s="54"/>
      <c r="E14" s="54"/>
      <c r="F14" s="55"/>
      <c r="G14" s="55"/>
      <c r="H14" s="53"/>
    </row>
    <row r="15" spans="1:8" s="53" customFormat="1" x14ac:dyDescent="0.2">
      <c r="A15" s="53" t="s">
        <v>67</v>
      </c>
      <c r="B15" s="175" t="s">
        <v>42</v>
      </c>
      <c r="C15" s="54" t="s">
        <v>91</v>
      </c>
      <c r="D15" s="54" t="s">
        <v>92</v>
      </c>
      <c r="E15" s="54" t="s">
        <v>93</v>
      </c>
      <c r="F15" s="55">
        <v>25.3</v>
      </c>
      <c r="G15" s="55">
        <v>13.7</v>
      </c>
    </row>
    <row r="16" spans="1:8" s="139" customFormat="1" x14ac:dyDescent="0.2">
      <c r="A16" s="139" t="s">
        <v>68</v>
      </c>
      <c r="B16" s="175"/>
      <c r="C16" s="140" t="s">
        <v>88</v>
      </c>
      <c r="D16" s="140" t="s">
        <v>89</v>
      </c>
      <c r="E16" s="140" t="s">
        <v>90</v>
      </c>
      <c r="F16" s="141">
        <v>37.200000000000003</v>
      </c>
      <c r="G16" s="141">
        <v>23.8</v>
      </c>
    </row>
    <row r="17" spans="1:8" s="142" customFormat="1" x14ac:dyDescent="0.2">
      <c r="A17" s="142" t="s">
        <v>69</v>
      </c>
      <c r="B17" s="175"/>
      <c r="C17" s="143" t="s">
        <v>73</v>
      </c>
      <c r="D17" s="143" t="s">
        <v>86</v>
      </c>
      <c r="E17" s="143" t="s">
        <v>87</v>
      </c>
      <c r="F17" s="144">
        <v>54.2</v>
      </c>
      <c r="G17" s="144">
        <v>45.8</v>
      </c>
    </row>
    <row r="18" spans="1:8" x14ac:dyDescent="0.2">
      <c r="C18" s="54"/>
      <c r="D18" s="54"/>
      <c r="E18" s="54"/>
      <c r="F18" s="55"/>
      <c r="G18" s="55"/>
      <c r="H18" s="53"/>
    </row>
    <row r="19" spans="1:8" s="53" customFormat="1" x14ac:dyDescent="0.2">
      <c r="A19" s="53" t="s">
        <v>67</v>
      </c>
      <c r="B19" s="175" t="s">
        <v>43</v>
      </c>
      <c r="C19" s="54" t="s">
        <v>95</v>
      </c>
      <c r="D19" s="54" t="s">
        <v>96</v>
      </c>
      <c r="E19" s="54" t="s">
        <v>97</v>
      </c>
      <c r="F19" s="55">
        <v>27.1</v>
      </c>
      <c r="G19" s="55">
        <v>17.399999999999999</v>
      </c>
    </row>
    <row r="20" spans="1:8" s="139" customFormat="1" x14ac:dyDescent="0.2">
      <c r="A20" s="139" t="s">
        <v>68</v>
      </c>
      <c r="B20" s="175"/>
      <c r="C20" s="140" t="s">
        <v>72</v>
      </c>
      <c r="D20" s="140" t="s">
        <v>72</v>
      </c>
      <c r="E20" s="140" t="s">
        <v>72</v>
      </c>
      <c r="F20" s="141" t="s">
        <v>72</v>
      </c>
      <c r="G20" s="141" t="s">
        <v>72</v>
      </c>
    </row>
    <row r="21" spans="1:8" s="142" customFormat="1" x14ac:dyDescent="0.2">
      <c r="A21" s="142" t="s">
        <v>69</v>
      </c>
      <c r="B21" s="175"/>
      <c r="C21" s="143" t="s">
        <v>73</v>
      </c>
      <c r="D21" s="143" t="s">
        <v>98</v>
      </c>
      <c r="E21" s="143" t="s">
        <v>99</v>
      </c>
      <c r="F21" s="144">
        <v>60.5</v>
      </c>
      <c r="G21" s="144">
        <v>52.1</v>
      </c>
    </row>
    <row r="22" spans="1:8" x14ac:dyDescent="0.2">
      <c r="C22" s="54"/>
      <c r="D22" s="54"/>
      <c r="E22" s="54"/>
      <c r="F22" s="55"/>
      <c r="G22" s="55"/>
      <c r="H22" s="53"/>
    </row>
    <row r="23" spans="1:8" s="53" customFormat="1" x14ac:dyDescent="0.2">
      <c r="A23" s="53" t="s">
        <v>67</v>
      </c>
      <c r="B23" s="175" t="s">
        <v>40</v>
      </c>
      <c r="C23" s="54" t="s">
        <v>70</v>
      </c>
      <c r="D23" s="54" t="s">
        <v>72</v>
      </c>
      <c r="E23" s="54" t="s">
        <v>72</v>
      </c>
      <c r="F23" s="55">
        <v>42.3</v>
      </c>
      <c r="G23" s="55">
        <v>40.200000000000003</v>
      </c>
    </row>
    <row r="24" spans="1:8" s="139" customFormat="1" x14ac:dyDescent="0.2">
      <c r="A24" s="139" t="s">
        <v>68</v>
      </c>
      <c r="B24" s="175"/>
      <c r="C24" s="140" t="s">
        <v>71</v>
      </c>
      <c r="D24" s="140" t="s">
        <v>72</v>
      </c>
      <c r="E24" s="140" t="s">
        <v>72</v>
      </c>
      <c r="F24" s="141">
        <v>56.3</v>
      </c>
      <c r="G24" s="141">
        <v>53.4</v>
      </c>
    </row>
    <row r="25" spans="1:8" s="142" customFormat="1" x14ac:dyDescent="0.2">
      <c r="A25" s="142" t="s">
        <v>69</v>
      </c>
      <c r="B25" s="175"/>
      <c r="C25" s="143" t="s">
        <v>73</v>
      </c>
      <c r="D25" s="143" t="s">
        <v>72</v>
      </c>
      <c r="E25" s="143" t="s">
        <v>72</v>
      </c>
      <c r="F25" s="144">
        <v>68.3</v>
      </c>
      <c r="G25" s="144">
        <v>64</v>
      </c>
    </row>
    <row r="26" spans="1:8" x14ac:dyDescent="0.2">
      <c r="C26" s="54"/>
      <c r="D26" s="54"/>
      <c r="E26" s="54"/>
      <c r="F26" s="55"/>
      <c r="G26" s="55"/>
      <c r="H26" s="53"/>
    </row>
    <row r="27" spans="1:8" x14ac:dyDescent="0.2">
      <c r="A27" s="53" t="s">
        <v>67</v>
      </c>
      <c r="B27" s="175" t="s">
        <v>64</v>
      </c>
      <c r="C27" s="54" t="s">
        <v>100</v>
      </c>
      <c r="D27" s="54" t="s">
        <v>101</v>
      </c>
      <c r="E27" s="54" t="s">
        <v>102</v>
      </c>
      <c r="F27" s="55">
        <v>21</v>
      </c>
      <c r="G27" s="55">
        <v>9.8000000000000007</v>
      </c>
      <c r="H27" s="53"/>
    </row>
    <row r="28" spans="1:8" s="139" customFormat="1" x14ac:dyDescent="0.2">
      <c r="A28" s="139" t="s">
        <v>68</v>
      </c>
      <c r="B28" s="175"/>
      <c r="C28" s="140" t="s">
        <v>103</v>
      </c>
      <c r="D28" s="140" t="s">
        <v>104</v>
      </c>
      <c r="E28" s="140" t="s">
        <v>105</v>
      </c>
      <c r="F28" s="141">
        <v>31.8</v>
      </c>
      <c r="G28" s="141">
        <v>19.399999999999999</v>
      </c>
    </row>
    <row r="29" spans="1:8" s="142" customFormat="1" x14ac:dyDescent="0.2">
      <c r="A29" s="142" t="s">
        <v>69</v>
      </c>
      <c r="B29" s="175"/>
      <c r="C29" s="143" t="s">
        <v>106</v>
      </c>
      <c r="D29" s="143" t="s">
        <v>109</v>
      </c>
      <c r="E29" s="143" t="s">
        <v>110</v>
      </c>
      <c r="F29" s="144">
        <v>50.5</v>
      </c>
      <c r="G29" s="144">
        <v>41.9</v>
      </c>
    </row>
    <row r="30" spans="1:8" x14ac:dyDescent="0.2">
      <c r="C30" s="54"/>
      <c r="D30" s="54"/>
      <c r="E30" s="54"/>
      <c r="F30" s="55"/>
      <c r="G30" s="55"/>
      <c r="H30" s="53"/>
    </row>
    <row r="31" spans="1:8" x14ac:dyDescent="0.2">
      <c r="A31" s="53" t="s">
        <v>67</v>
      </c>
      <c r="B31" s="175" t="s">
        <v>63</v>
      </c>
      <c r="C31" s="54" t="s">
        <v>111</v>
      </c>
      <c r="D31" s="54" t="s">
        <v>112</v>
      </c>
      <c r="E31" s="54" t="s">
        <v>113</v>
      </c>
      <c r="F31" s="55">
        <v>30.6</v>
      </c>
      <c r="G31" s="55">
        <v>23.2</v>
      </c>
      <c r="H31" s="53"/>
    </row>
    <row r="32" spans="1:8" s="139" customFormat="1" x14ac:dyDescent="0.2">
      <c r="A32" s="139" t="s">
        <v>68</v>
      </c>
      <c r="B32" s="175"/>
      <c r="C32" s="140" t="s">
        <v>115</v>
      </c>
      <c r="D32" s="140" t="s">
        <v>116</v>
      </c>
      <c r="E32" s="140" t="s">
        <v>117</v>
      </c>
      <c r="F32" s="141">
        <v>44.2</v>
      </c>
      <c r="G32" s="141">
        <v>38.1</v>
      </c>
    </row>
    <row r="33" spans="1:7" s="142" customFormat="1" x14ac:dyDescent="0.2">
      <c r="A33" s="142" t="s">
        <v>69</v>
      </c>
      <c r="B33" s="175"/>
      <c r="C33" s="143" t="s">
        <v>106</v>
      </c>
      <c r="D33" s="143" t="s">
        <v>107</v>
      </c>
      <c r="E33" s="143" t="s">
        <v>108</v>
      </c>
      <c r="F33" s="144">
        <v>53.6</v>
      </c>
      <c r="G33" s="144">
        <v>44.4</v>
      </c>
    </row>
    <row r="34" spans="1:7" x14ac:dyDescent="0.2">
      <c r="C34" s="54"/>
      <c r="D34" s="54"/>
      <c r="E34" s="54"/>
      <c r="F34" s="55"/>
      <c r="G34" s="55"/>
    </row>
    <row r="35" spans="1:7" x14ac:dyDescent="0.2">
      <c r="C35" s="54"/>
      <c r="D35" s="54"/>
      <c r="E35" s="54"/>
      <c r="F35" s="55"/>
      <c r="G35" s="55"/>
    </row>
    <row r="36" spans="1:7" x14ac:dyDescent="0.2">
      <c r="A36" s="176" t="s">
        <v>120</v>
      </c>
      <c r="B36" s="176"/>
      <c r="C36" s="176"/>
      <c r="D36" s="54"/>
      <c r="E36" s="54"/>
      <c r="F36" s="55"/>
      <c r="G36" s="55"/>
    </row>
    <row r="37" spans="1:7" x14ac:dyDescent="0.2">
      <c r="A37" s="176"/>
      <c r="B37" s="176"/>
      <c r="C37" s="176"/>
      <c r="D37" s="54"/>
      <c r="E37" s="54"/>
      <c r="F37" s="55"/>
      <c r="G37" s="55"/>
    </row>
    <row r="38" spans="1:7" x14ac:dyDescent="0.2">
      <c r="A38" s="176"/>
      <c r="B38" s="176"/>
      <c r="C38" s="176"/>
      <c r="D38" s="54"/>
      <c r="E38" s="54"/>
      <c r="F38" s="55"/>
      <c r="G38" s="55"/>
    </row>
    <row r="39" spans="1:7" x14ac:dyDescent="0.2">
      <c r="C39" s="54"/>
      <c r="D39" s="54"/>
      <c r="E39" s="54"/>
      <c r="F39" s="55"/>
      <c r="G39" s="55"/>
    </row>
    <row r="40" spans="1:7" ht="11.25" customHeight="1" x14ac:dyDescent="0.2">
      <c r="A40" s="176" t="s">
        <v>118</v>
      </c>
      <c r="B40" s="176"/>
      <c r="C40" s="176"/>
      <c r="D40" s="54"/>
      <c r="E40" s="54"/>
      <c r="F40" s="55"/>
      <c r="G40" s="55"/>
    </row>
    <row r="41" spans="1:7" x14ac:dyDescent="0.2">
      <c r="A41" s="176"/>
      <c r="B41" s="176"/>
      <c r="C41" s="176"/>
      <c r="D41" s="54"/>
      <c r="E41" s="54"/>
      <c r="F41" s="55"/>
      <c r="G41" s="55"/>
    </row>
    <row r="42" spans="1:7" x14ac:dyDescent="0.2">
      <c r="A42" s="145"/>
      <c r="B42" s="145"/>
      <c r="C42" s="145"/>
      <c r="D42" s="54"/>
      <c r="E42" s="54"/>
      <c r="F42" s="55"/>
      <c r="G42" s="55"/>
    </row>
    <row r="43" spans="1:7" ht="11.25" customHeight="1" x14ac:dyDescent="0.2">
      <c r="A43" s="176" t="s">
        <v>119</v>
      </c>
      <c r="B43" s="176"/>
      <c r="C43" s="176"/>
    </row>
    <row r="44" spans="1:7" ht="11.25" customHeight="1" x14ac:dyDescent="0.2">
      <c r="A44" s="176"/>
      <c r="B44" s="176"/>
      <c r="C44" s="176"/>
    </row>
    <row r="45" spans="1:7" x14ac:dyDescent="0.2">
      <c r="A45" s="145"/>
      <c r="B45" s="145"/>
      <c r="C45" s="145"/>
    </row>
    <row r="46" spans="1:7" x14ac:dyDescent="0.2">
      <c r="A46" s="176" t="s">
        <v>121</v>
      </c>
      <c r="B46" s="176"/>
      <c r="C46" s="176"/>
    </row>
    <row r="47" spans="1:7" x14ac:dyDescent="0.2">
      <c r="A47" s="176"/>
      <c r="B47" s="176"/>
      <c r="C47" s="176"/>
    </row>
  </sheetData>
  <mergeCells count="13">
    <mergeCell ref="B19:B21"/>
    <mergeCell ref="B23:B25"/>
    <mergeCell ref="A46:C47"/>
    <mergeCell ref="B1:B2"/>
    <mergeCell ref="A6:B6"/>
    <mergeCell ref="B7:B9"/>
    <mergeCell ref="B11:B13"/>
    <mergeCell ref="B15:B17"/>
    <mergeCell ref="A36:C38"/>
    <mergeCell ref="A40:C41"/>
    <mergeCell ref="A43:C44"/>
    <mergeCell ref="B27:B29"/>
    <mergeCell ref="B31:B33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2" sqref="F22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4" width="11.5703125" style="47" customWidth="1"/>
    <col min="5" max="5" width="11.5703125" style="52" customWidth="1"/>
    <col min="6" max="16384" width="11.42578125" style="46"/>
  </cols>
  <sheetData>
    <row r="1" spans="1:6" s="148" customFormat="1" ht="22.5" x14ac:dyDescent="0.2">
      <c r="B1" s="177" t="s">
        <v>33</v>
      </c>
      <c r="C1" s="148" t="s">
        <v>39</v>
      </c>
      <c r="D1" s="148" t="s">
        <v>10</v>
      </c>
      <c r="E1" s="50" t="s">
        <v>34</v>
      </c>
    </row>
    <row r="2" spans="1:6" s="49" customFormat="1" x14ac:dyDescent="0.2">
      <c r="B2" s="177"/>
      <c r="C2" s="49" t="s">
        <v>16</v>
      </c>
      <c r="D2" s="49" t="s">
        <v>36</v>
      </c>
      <c r="E2" s="51" t="s">
        <v>37</v>
      </c>
    </row>
    <row r="4" spans="1:6" s="56" customFormat="1" x14ac:dyDescent="0.2">
      <c r="A4" s="56" t="s">
        <v>44</v>
      </c>
      <c r="C4" s="133"/>
      <c r="D4" s="133"/>
      <c r="E4" s="134"/>
      <c r="F4" s="135"/>
    </row>
    <row r="5" spans="1:6" s="56" customFormat="1" x14ac:dyDescent="0.2">
      <c r="C5" s="133"/>
      <c r="D5" s="133"/>
      <c r="E5" s="134"/>
      <c r="F5" s="135"/>
    </row>
    <row r="6" spans="1:6" s="57" customFormat="1" ht="12" x14ac:dyDescent="0.2">
      <c r="A6" s="178" t="s">
        <v>45</v>
      </c>
      <c r="B6" s="178"/>
      <c r="C6" s="136"/>
      <c r="D6" s="136"/>
      <c r="E6" s="137"/>
      <c r="F6" s="138"/>
    </row>
    <row r="7" spans="1:6" s="139" customFormat="1" x14ac:dyDescent="0.2">
      <c r="A7" s="139" t="s">
        <v>68</v>
      </c>
      <c r="B7" s="147" t="s">
        <v>38</v>
      </c>
      <c r="C7" s="140" t="s">
        <v>74</v>
      </c>
      <c r="D7" s="140">
        <v>1.3</v>
      </c>
      <c r="E7" s="141">
        <v>34.700000000000003</v>
      </c>
    </row>
    <row r="8" spans="1:6" s="139" customFormat="1" x14ac:dyDescent="0.2">
      <c r="A8" s="139" t="s">
        <v>68</v>
      </c>
      <c r="B8" s="147" t="s">
        <v>42</v>
      </c>
      <c r="C8" s="140" t="s">
        <v>88</v>
      </c>
      <c r="D8" s="140">
        <v>1.17</v>
      </c>
      <c r="E8" s="141">
        <v>37.200000000000003</v>
      </c>
    </row>
    <row r="9" spans="1:6" s="139" customFormat="1" x14ac:dyDescent="0.2">
      <c r="A9" s="139" t="s">
        <v>68</v>
      </c>
      <c r="B9" s="147" t="s">
        <v>40</v>
      </c>
      <c r="C9" s="140" t="s">
        <v>71</v>
      </c>
      <c r="D9" s="140">
        <v>0</v>
      </c>
      <c r="E9" s="141">
        <v>56.3</v>
      </c>
    </row>
    <row r="10" spans="1:6" s="139" customFormat="1" x14ac:dyDescent="0.2">
      <c r="A10" s="139" t="s">
        <v>68</v>
      </c>
      <c r="B10" s="147" t="s">
        <v>64</v>
      </c>
      <c r="C10" s="140" t="s">
        <v>103</v>
      </c>
      <c r="D10" s="140">
        <v>1.21</v>
      </c>
      <c r="E10" s="141">
        <v>31.8</v>
      </c>
    </row>
    <row r="11" spans="1:6" s="139" customFormat="1" x14ac:dyDescent="0.2">
      <c r="A11" s="139" t="s">
        <v>68</v>
      </c>
      <c r="B11" s="147" t="s">
        <v>63</v>
      </c>
      <c r="C11" s="140" t="s">
        <v>115</v>
      </c>
      <c r="D11" s="140">
        <v>0.84</v>
      </c>
      <c r="E11" s="141">
        <v>44.2</v>
      </c>
    </row>
    <row r="12" spans="1:6" x14ac:dyDescent="0.2">
      <c r="C12" s="54"/>
      <c r="D12" s="54"/>
      <c r="E12" s="55"/>
    </row>
    <row r="13" spans="1:6" x14ac:dyDescent="0.2">
      <c r="A13" s="146"/>
      <c r="B13" s="146"/>
      <c r="C13" s="146"/>
      <c r="D13" s="54"/>
      <c r="E13" s="55"/>
    </row>
    <row r="14" spans="1:6" x14ac:dyDescent="0.2">
      <c r="A14" s="146"/>
      <c r="B14" s="146"/>
      <c r="C14" s="146"/>
      <c r="D14" s="54"/>
      <c r="E14" s="55"/>
    </row>
    <row r="15" spans="1:6" x14ac:dyDescent="0.2">
      <c r="A15" s="146"/>
      <c r="B15" s="146"/>
      <c r="C15" s="146"/>
      <c r="D15" s="54"/>
      <c r="E15" s="55"/>
    </row>
    <row r="16" spans="1:6" x14ac:dyDescent="0.2">
      <c r="C16" s="54"/>
      <c r="D16" s="54"/>
      <c r="E16" s="55"/>
    </row>
    <row r="17" spans="1:5" ht="11.25" customHeight="1" x14ac:dyDescent="0.2">
      <c r="A17" s="146"/>
      <c r="B17" s="146"/>
      <c r="C17" s="146"/>
      <c r="D17" s="54"/>
      <c r="E17" s="55"/>
    </row>
    <row r="18" spans="1:5" x14ac:dyDescent="0.2">
      <c r="A18" s="146"/>
      <c r="B18" s="146"/>
      <c r="C18" s="146"/>
      <c r="D18" s="54"/>
      <c r="E18" s="55"/>
    </row>
    <row r="19" spans="1:5" s="149" customFormat="1" x14ac:dyDescent="0.2">
      <c r="A19" s="152"/>
      <c r="B19" s="153" t="s">
        <v>122</v>
      </c>
      <c r="C19" s="152">
        <v>56.3</v>
      </c>
      <c r="D19" s="149">
        <v>44.2</v>
      </c>
      <c r="E19" s="149">
        <v>31.8</v>
      </c>
    </row>
    <row r="20" spans="1:5" s="151" customFormat="1" ht="11.25" customHeight="1" x14ac:dyDescent="0.2">
      <c r="A20" s="150"/>
      <c r="B20" s="154" t="s">
        <v>123</v>
      </c>
      <c r="C20" s="150">
        <v>0</v>
      </c>
      <c r="D20" s="151">
        <v>0.84</v>
      </c>
      <c r="E20" s="151">
        <v>1.21</v>
      </c>
    </row>
    <row r="21" spans="1:5" s="151" customFormat="1" ht="11.25" customHeight="1" x14ac:dyDescent="0.2">
      <c r="A21" s="150"/>
      <c r="B21" s="150"/>
      <c r="C21" s="150"/>
    </row>
    <row r="22" spans="1:5" x14ac:dyDescent="0.2">
      <c r="A22" s="146"/>
      <c r="B22" s="146"/>
      <c r="C22" s="146"/>
    </row>
    <row r="23" spans="1:5" x14ac:dyDescent="0.2">
      <c r="A23" s="146"/>
      <c r="B23" s="146"/>
      <c r="C23" s="146"/>
    </row>
    <row r="24" spans="1:5" x14ac:dyDescent="0.2">
      <c r="A24" s="146"/>
      <c r="B24" s="146"/>
      <c r="C24" s="146"/>
    </row>
  </sheetData>
  <mergeCells count="2">
    <mergeCell ref="B1:B2"/>
    <mergeCell ref="A6:B6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C-201</vt:lpstr>
      <vt:lpstr>C-201 -&gt; Swingo comparisons</vt:lpstr>
      <vt:lpstr>Data</vt:lpstr>
      <vt:lpstr>Chart1</vt:lpstr>
      <vt:lpstr>'C-201'!Print_Area</vt:lpstr>
      <vt:lpstr>'C-201 -&gt; Swingo comparisons'!Print_Area</vt:lpstr>
      <vt:lpstr>Data!Print_Area</vt:lpstr>
      <vt:lpstr>'C-201'!Print_Titles</vt:lpstr>
    </vt:vector>
  </TitlesOfParts>
  <Company>Johnston Engineering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Sammartano, Vincenzo</cp:lastModifiedBy>
  <cp:lastPrinted>2012-06-25T09:04:37Z</cp:lastPrinted>
  <dcterms:created xsi:type="dcterms:W3CDTF">2000-04-27T11:07:46Z</dcterms:created>
  <dcterms:modified xsi:type="dcterms:W3CDTF">2018-12-12T14:52:01Z</dcterms:modified>
</cp:coreProperties>
</file>