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ckidecastro/Documents/Business Analytics/"/>
    </mc:Choice>
  </mc:AlternateContent>
  <xr:revisionPtr revIDLastSave="0" documentId="13_ncr:1_{A2B30247-30DC-AE47-B8F4-B15C4DC93930}" xr6:coauthVersionLast="36" xr6:coauthVersionMax="36" xr10:uidLastSave="{00000000-0000-0000-0000-000000000000}"/>
  <bookViews>
    <workbookView xWindow="6640" yWindow="460" windowWidth="18900" windowHeight="16600" activeTab="1" xr2:uid="{00000000-000D-0000-FFFF-FFFF00000000}"/>
  </bookViews>
  <sheets>
    <sheet name="Official by Party and County" sheetId="1" r:id="rId1"/>
    <sheet name="Cluster Analysis" sheetId="2" r:id="rId2"/>
  </sheets>
  <definedNames>
    <definedName name="cluster">'Cluster Analysis'!$A$14:$S$38</definedName>
    <definedName name="solver_adj" localSheetId="1" hidden="1">'Cluster Analysis'!$D$5:$D$8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itr" localSheetId="1" hidden="1">2147483647</definedName>
    <definedName name="solver_lhs1" localSheetId="1" hidden="1">'Cluster Analysis'!$D$5:$D$8</definedName>
    <definedName name="solver_lhs2" localSheetId="1" hidden="1">'Cluster Analysis'!$D$5:$D$8</definedName>
    <definedName name="solver_lhs3" localSheetId="1" hidden="1">'Cluster Analysis'!$D$5:$D$8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opt" localSheetId="1" hidden="1">'Cluster Analysis'!$A$5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hs1" localSheetId="1" hidden="1">24</definedName>
    <definedName name="solver_rhs2" localSheetId="1" hidden="1">integer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81029"/>
</workbook>
</file>

<file path=xl/calcChain.xml><?xml version="1.0" encoding="utf-8"?>
<calcChain xmlns="http://schemas.openxmlformats.org/spreadsheetml/2006/main">
  <c r="U15" i="2" l="1"/>
  <c r="U28" i="2"/>
  <c r="U17" i="2"/>
  <c r="T12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E43" i="2"/>
  <c r="D43" i="2"/>
  <c r="M15" i="2"/>
  <c r="A31" i="2" l="1"/>
  <c r="G8" i="2"/>
  <c r="G7" i="2"/>
  <c r="G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D12" i="2"/>
  <c r="D11" i="2"/>
  <c r="F7" i="2"/>
  <c r="F8" i="2"/>
  <c r="F5" i="2"/>
  <c r="E7" i="2"/>
  <c r="E8" i="2"/>
  <c r="E5" i="2"/>
  <c r="L15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2" i="2" s="1"/>
  <c r="E12" i="2"/>
  <c r="E11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15" i="2"/>
  <c r="K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15" i="2"/>
  <c r="J12" i="2" l="1"/>
  <c r="A33" i="2"/>
  <c r="A34" i="2" s="1"/>
  <c r="A35" i="2" s="1"/>
  <c r="A36" i="2" s="1"/>
  <c r="A37" i="2" s="1"/>
  <c r="A38" i="2" s="1"/>
  <c r="F6" i="2"/>
  <c r="E6" i="2"/>
  <c r="G6" i="2"/>
  <c r="L17" i="2"/>
  <c r="L28" i="2"/>
  <c r="K11" i="2"/>
  <c r="L24" i="2"/>
  <c r="L36" i="2"/>
  <c r="L20" i="2"/>
  <c r="L32" i="2"/>
  <c r="L16" i="2"/>
  <c r="K12" i="2"/>
  <c r="L35" i="2"/>
  <c r="L31" i="2"/>
  <c r="L27" i="2"/>
  <c r="L23" i="2"/>
  <c r="L19" i="2"/>
  <c r="J11" i="2"/>
  <c r="L38" i="2"/>
  <c r="L34" i="2"/>
  <c r="L30" i="2"/>
  <c r="L26" i="2"/>
  <c r="L22" i="2"/>
  <c r="L18" i="2"/>
  <c r="L37" i="2"/>
  <c r="L33" i="2"/>
  <c r="L29" i="2"/>
  <c r="L25" i="2"/>
  <c r="L21" i="2"/>
  <c r="O29" i="2" l="1"/>
  <c r="Q24" i="2"/>
  <c r="O21" i="2"/>
  <c r="O16" i="2"/>
  <c r="O31" i="2"/>
  <c r="I7" i="2" s="1"/>
  <c r="O18" i="2"/>
  <c r="I8" i="2" s="1"/>
  <c r="O32" i="2"/>
  <c r="O35" i="2"/>
  <c r="O37" i="2"/>
  <c r="O30" i="2"/>
  <c r="O33" i="2"/>
  <c r="O36" i="2"/>
  <c r="O34" i="2"/>
  <c r="O19" i="2"/>
  <c r="O17" i="2"/>
  <c r="N19" i="2"/>
  <c r="N23" i="2"/>
  <c r="N27" i="2"/>
  <c r="N31" i="2"/>
  <c r="H7" i="2" s="1"/>
  <c r="N35" i="2"/>
  <c r="N38" i="2"/>
  <c r="H6" i="2" s="1"/>
  <c r="Q15" i="2" s="1"/>
  <c r="N15" i="2"/>
  <c r="N26" i="2"/>
  <c r="N16" i="2"/>
  <c r="N20" i="2"/>
  <c r="N21" i="2"/>
  <c r="O22" i="2"/>
  <c r="O38" i="2"/>
  <c r="I6" i="2" s="1"/>
  <c r="N30" i="2"/>
  <c r="O20" i="2"/>
  <c r="N24" i="2"/>
  <c r="N17" i="2"/>
  <c r="O23" i="2"/>
  <c r="N28" i="2"/>
  <c r="H5" i="2" s="1"/>
  <c r="O25" i="2"/>
  <c r="N29" i="2"/>
  <c r="N22" i="2"/>
  <c r="N33" i="2"/>
  <c r="O15" i="2"/>
  <c r="O26" i="2"/>
  <c r="N18" i="2"/>
  <c r="H8" i="2" s="1"/>
  <c r="N34" i="2"/>
  <c r="O28" i="2"/>
  <c r="I5" i="2" s="1"/>
  <c r="N32" i="2"/>
  <c r="N25" i="2"/>
  <c r="O27" i="2"/>
  <c r="O24" i="2"/>
  <c r="N36" i="2"/>
  <c r="N37" i="2"/>
  <c r="Q31" i="2" l="1"/>
  <c r="Q37" i="2"/>
  <c r="Q20" i="2"/>
  <c r="Q19" i="2"/>
  <c r="Q32" i="2"/>
  <c r="S15" i="2"/>
  <c r="S35" i="2"/>
  <c r="S34" i="2"/>
  <c r="S18" i="2"/>
  <c r="S25" i="2"/>
  <c r="S32" i="2"/>
  <c r="S16" i="2"/>
  <c r="S20" i="2"/>
  <c r="S19" i="2"/>
  <c r="S30" i="2"/>
  <c r="S37" i="2"/>
  <c r="S21" i="2"/>
  <c r="S28" i="2"/>
  <c r="S36" i="2"/>
  <c r="S27" i="2"/>
  <c r="S31" i="2"/>
  <c r="S26" i="2"/>
  <c r="S33" i="2"/>
  <c r="S17" i="2"/>
  <c r="S24" i="2"/>
  <c r="S23" i="2"/>
  <c r="S38" i="2"/>
  <c r="S22" i="2"/>
  <c r="S29" i="2"/>
  <c r="Q29" i="2"/>
  <c r="Q25" i="2"/>
  <c r="Q36" i="2"/>
  <c r="Q17" i="2"/>
  <c r="Q27" i="2"/>
  <c r="Q30" i="2"/>
  <c r="Q38" i="2"/>
  <c r="T38" i="2" s="1"/>
  <c r="U38" i="2" s="1"/>
  <c r="Q18" i="2"/>
  <c r="Q22" i="2"/>
  <c r="Q33" i="2"/>
  <c r="Q28" i="2"/>
  <c r="Q23" i="2"/>
  <c r="P15" i="2"/>
  <c r="P27" i="2"/>
  <c r="P30" i="2"/>
  <c r="P37" i="2"/>
  <c r="P21" i="2"/>
  <c r="P28" i="2"/>
  <c r="P26" i="2"/>
  <c r="P24" i="2"/>
  <c r="P18" i="2"/>
  <c r="P19" i="2"/>
  <c r="P23" i="2"/>
  <c r="P33" i="2"/>
  <c r="P17" i="2"/>
  <c r="P34" i="2"/>
  <c r="P32" i="2"/>
  <c r="P35" i="2"/>
  <c r="P38" i="2"/>
  <c r="P22" i="2"/>
  <c r="P29" i="2"/>
  <c r="P36" i="2"/>
  <c r="P20" i="2"/>
  <c r="P31" i="2"/>
  <c r="P25" i="2"/>
  <c r="P16" i="2"/>
  <c r="R35" i="2"/>
  <c r="R30" i="2"/>
  <c r="R37" i="2"/>
  <c r="R21" i="2"/>
  <c r="R28" i="2"/>
  <c r="R18" i="2"/>
  <c r="R16" i="2"/>
  <c r="R15" i="2"/>
  <c r="R23" i="2"/>
  <c r="R31" i="2"/>
  <c r="R26" i="2"/>
  <c r="R33" i="2"/>
  <c r="R17" i="2"/>
  <c r="R24" i="2"/>
  <c r="R34" i="2"/>
  <c r="R32" i="2"/>
  <c r="R27" i="2"/>
  <c r="R38" i="2"/>
  <c r="R22" i="2"/>
  <c r="R29" i="2"/>
  <c r="R36" i="2"/>
  <c r="R20" i="2"/>
  <c r="R19" i="2"/>
  <c r="R25" i="2"/>
  <c r="Q16" i="2"/>
  <c r="Q34" i="2"/>
  <c r="Q35" i="2"/>
  <c r="Q26" i="2"/>
  <c r="Q21" i="2"/>
  <c r="T24" i="2" l="1"/>
  <c r="U24" i="2" s="1"/>
  <c r="T31" i="2"/>
  <c r="U31" i="2" s="1"/>
  <c r="T32" i="2"/>
  <c r="U32" i="2" s="1"/>
  <c r="T21" i="2"/>
  <c r="U21" i="2" s="1"/>
  <c r="T20" i="2"/>
  <c r="U20" i="2" s="1"/>
  <c r="T15" i="2"/>
  <c r="T19" i="2"/>
  <c r="U19" i="2" s="1"/>
  <c r="T16" i="2"/>
  <c r="U16" i="2" s="1"/>
  <c r="T37" i="2"/>
  <c r="U37" i="2" s="1"/>
  <c r="T17" i="2"/>
  <c r="T26" i="2"/>
  <c r="U26" i="2" s="1"/>
  <c r="T33" i="2"/>
  <c r="U33" i="2" s="1"/>
  <c r="T36" i="2"/>
  <c r="U36" i="2" s="1"/>
  <c r="T22" i="2"/>
  <c r="U22" i="2" s="1"/>
  <c r="T30" i="2"/>
  <c r="U30" i="2" s="1"/>
  <c r="T25" i="2"/>
  <c r="U25" i="2" s="1"/>
  <c r="T28" i="2"/>
  <c r="T35" i="2"/>
  <c r="U35" i="2" s="1"/>
  <c r="T34" i="2"/>
  <c r="U34" i="2" s="1"/>
  <c r="T23" i="2"/>
  <c r="U23" i="2" s="1"/>
  <c r="T18" i="2"/>
  <c r="U18" i="2" s="1"/>
  <c r="T27" i="2"/>
  <c r="U27" i="2" s="1"/>
  <c r="T29" i="2"/>
  <c r="U29" i="2" s="1"/>
  <c r="A5" i="2" l="1"/>
</calcChain>
</file>

<file path=xl/sharedStrings.xml><?xml version="1.0" encoding="utf-8"?>
<sst xmlns="http://schemas.openxmlformats.org/spreadsheetml/2006/main" count="298" uniqueCount="71">
  <si>
    <r>
      <rPr>
        <b/>
        <sz val="14"/>
        <color rgb="FF000000"/>
        <rFont val="Arial"/>
        <family val="2"/>
      </rPr>
      <t>Official Turnout (By Party and County)</t>
    </r>
  </si>
  <si>
    <t>Election: 2016 Presidential General Election</t>
  </si>
  <si>
    <t>Election Date: November 08, 2016</t>
  </si>
  <si>
    <t>Statewide</t>
  </si>
  <si>
    <t>LBE</t>
  </si>
  <si>
    <t>POLLS</t>
  </si>
  <si>
    <t>EV</t>
  </si>
  <si>
    <t>ABS</t>
  </si>
  <si>
    <t>PROV</t>
  </si>
  <si>
    <t>ELIGIBLE VOTERS</t>
  </si>
  <si>
    <t>TURNOUT</t>
  </si>
  <si>
    <t>Allegany</t>
  </si>
  <si>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</si>
  <si>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</si>
  <si>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</si>
  <si>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</si>
  <si>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</si>
  <si>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</si>
  <si>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</si>
  <si>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</si>
  <si>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</si>
  <si>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</si>
  <si>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</si>
  <si>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</si>
  <si>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</si>
  <si>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</si>
  <si>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</si>
  <si>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</si>
  <si>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</si>
  <si>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Saint Mary's</t>
  </si>
  <si>
    <t>Somerset</t>
  </si>
  <si>
    <t>Talbot</t>
  </si>
  <si>
    <t>Washington</t>
  </si>
  <si>
    <t>Wicomico</t>
  </si>
  <si>
    <t>Worcester</t>
  </si>
  <si>
    <t>TOTAL</t>
  </si>
  <si>
    <t>Democrat</t>
  </si>
  <si>
    <t>ELIGIBLE_VOTERS</t>
  </si>
  <si>
    <t>Republican</t>
  </si>
  <si>
    <t>Libertarian</t>
  </si>
  <si>
    <t>Green</t>
  </si>
  <si>
    <t>Unaffiliated</t>
  </si>
  <si>
    <t>Other Parties</t>
  </si>
  <si>
    <t>Number Total Voters</t>
  </si>
  <si>
    <t>Number Democrats</t>
  </si>
  <si>
    <t>Number Republicans</t>
  </si>
  <si>
    <t>Mean</t>
  </si>
  <si>
    <t>Standard Deviation</t>
  </si>
  <si>
    <t>z_absentee</t>
  </si>
  <si>
    <t>z_num_dems</t>
  </si>
  <si>
    <t>z_num_rep</t>
  </si>
  <si>
    <t>Distance^2_1</t>
  </si>
  <si>
    <t>Distance^2_2</t>
  </si>
  <si>
    <t>Distance^2_3</t>
  </si>
  <si>
    <t>Distance^2_4</t>
  </si>
  <si>
    <t>Anchor Number</t>
  </si>
  <si>
    <t>County Number</t>
  </si>
  <si>
    <t>County Name</t>
  </si>
  <si>
    <t>z_num_reps</t>
  </si>
  <si>
    <t>Min_Distance^2</t>
  </si>
  <si>
    <t>Anchor number</t>
  </si>
  <si>
    <t>sum_min_dist^2</t>
  </si>
  <si>
    <t>z_early voters</t>
  </si>
  <si>
    <t>z_early_voters</t>
  </si>
  <si>
    <t>Baltimore County has high absentee voters, high early voters, a lot of Democrats and a lot of Republicans</t>
  </si>
  <si>
    <t>Prince George's County has high absentee, high early, a lot of Democrats, and a low number of Republicans</t>
  </si>
  <si>
    <t>Worcester County has low absentees, low early voters, low Democrats, and low Republicans</t>
  </si>
  <si>
    <t>Howard has average absentee, high early voters, average Democrats, and high Republicans</t>
  </si>
  <si>
    <t>Percent EV</t>
  </si>
  <si>
    <t>Percent Abs</t>
  </si>
  <si>
    <t>sum_min_distance^2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</si>
</sst>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9]0.00%"/>
  </numFmts>
  <fonts count="13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 Narrow"/>
      <family val="2"/>
    </font>
    <font>
      <sz val="8"/>
      <color rgb="FF000000"/>
      <name val="Arial Narrow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rgb="FFD3D3D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0">
    <xf numFmtId="0" fontId="1" fillId="0" borderId="0" xfId="0" applyFont="1" applyFill="1" applyBorder="1"/>
    <xf numFmtId="0" fontId="1" fillId="2" borderId="1" xfId="0" applyNumberFormat="1" applyFon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vertical="top" wrapText="1"/>
    </xf>
    <xf numFmtId="0" fontId="1" fillId="2" borderId="3" xfId="0" applyNumberFormat="1" applyFont="1" applyFill="1" applyBorder="1" applyAlignment="1">
      <alignment vertical="top" wrapText="1"/>
    </xf>
    <xf numFmtId="0" fontId="1" fillId="2" borderId="4" xfId="0" applyNumberFormat="1" applyFont="1" applyFill="1" applyBorder="1" applyAlignment="1">
      <alignment vertical="top" wrapText="1"/>
    </xf>
    <xf numFmtId="0" fontId="1" fillId="2" borderId="0" xfId="0" applyNumberFormat="1" applyFont="1" applyFill="1" applyBorder="1" applyAlignment="1">
      <alignment vertical="top" wrapText="1"/>
    </xf>
    <xf numFmtId="0" fontId="1" fillId="2" borderId="5" xfId="0" applyNumberFormat="1" applyFont="1" applyFill="1" applyBorder="1" applyAlignment="1">
      <alignment vertical="top" wrapText="1"/>
    </xf>
    <xf numFmtId="0" fontId="1" fillId="2" borderId="6" xfId="0" applyNumberFormat="1" applyFont="1" applyFill="1" applyBorder="1" applyAlignment="1">
      <alignment vertical="top" wrapText="1"/>
    </xf>
    <xf numFmtId="0" fontId="1" fillId="2" borderId="7" xfId="0" applyNumberFormat="1" applyFont="1" applyFill="1" applyBorder="1" applyAlignment="1">
      <alignment vertical="top" wrapText="1"/>
    </xf>
    <xf numFmtId="0" fontId="1" fillId="2" borderId="8" xfId="0" applyNumberFormat="1" applyFont="1" applyFill="1" applyBorder="1" applyAlignment="1">
      <alignment vertical="top" wrapText="1"/>
    </xf>
    <xf numFmtId="0" fontId="7" fillId="0" borderId="0" xfId="0" applyFont="1" applyFill="1" applyBorder="1"/>
    <xf numFmtId="0" fontId="1" fillId="0" borderId="0" xfId="0" applyFont="1" applyFill="1" applyBorder="1"/>
    <xf numFmtId="164" fontId="6" fillId="0" borderId="9" xfId="0" applyNumberFormat="1" applyFont="1" applyFill="1" applyBorder="1" applyAlignment="1">
      <alignment vertical="top" wrapText="1" readingOrder="1"/>
    </xf>
    <xf numFmtId="0" fontId="1" fillId="0" borderId="11" xfId="0" applyNumberFormat="1" applyFont="1" applyFill="1" applyBorder="1" applyAlignment="1">
      <alignment vertical="top" wrapText="1"/>
    </xf>
    <xf numFmtId="165" fontId="6" fillId="0" borderId="9" xfId="0" applyNumberFormat="1" applyFont="1" applyFill="1" applyBorder="1" applyAlignment="1">
      <alignment vertical="top" wrapText="1" readingOrder="1"/>
    </xf>
    <xf numFmtId="0" fontId="1" fillId="0" borderId="10" xfId="0" applyNumberFormat="1" applyFont="1" applyFill="1" applyBorder="1" applyAlignment="1">
      <alignment vertical="top" wrapText="1"/>
    </xf>
    <xf numFmtId="0" fontId="6" fillId="0" borderId="9" xfId="0" applyNumberFormat="1" applyFont="1" applyFill="1" applyBorder="1" applyAlignment="1">
      <alignment vertical="top" wrapText="1" readingOrder="1"/>
    </xf>
    <xf numFmtId="0" fontId="2" fillId="2" borderId="0" xfId="0" applyNumberFormat="1" applyFont="1" applyFill="1" applyBorder="1" applyAlignment="1">
      <alignment horizontal="center" vertical="top" wrapText="1" readingOrder="1"/>
    </xf>
    <xf numFmtId="0" fontId="1" fillId="2" borderId="0" xfId="0" applyNumberFormat="1" applyFont="1" applyFill="1" applyBorder="1" applyAlignment="1">
      <alignment vertical="top" wrapText="1"/>
    </xf>
    <xf numFmtId="0" fontId="3" fillId="2" borderId="0" xfId="0" applyNumberFormat="1" applyFont="1" applyFill="1" applyBorder="1" applyAlignment="1">
      <alignment horizontal="center" vertical="top" wrapText="1" readingOrder="1"/>
    </xf>
    <xf numFmtId="0" fontId="4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5" fillId="2" borderId="9" xfId="0" applyNumberFormat="1" applyFont="1" applyFill="1" applyBorder="1" applyAlignment="1">
      <alignment vertical="top" wrapText="1" readingOrder="1"/>
    </xf>
    <xf numFmtId="0" fontId="5" fillId="2" borderId="9" xfId="0" applyNumberFormat="1" applyFont="1" applyFill="1" applyBorder="1" applyAlignment="1">
      <alignment horizontal="right" vertical="top" wrapText="1" readingOrder="1"/>
    </xf>
    <xf numFmtId="164" fontId="5" fillId="0" borderId="9" xfId="0" applyNumberFormat="1" applyFont="1" applyFill="1" applyBorder="1" applyAlignment="1">
      <alignment vertical="top" wrapText="1" readingOrder="1"/>
    </xf>
    <xf numFmtId="165" fontId="5" fillId="0" borderId="9" xfId="0" applyNumberFormat="1" applyFont="1" applyFill="1" applyBorder="1" applyAlignment="1">
      <alignment vertical="top" wrapText="1" readingOrder="1"/>
    </xf>
    <xf numFmtId="0" fontId="5" fillId="2" borderId="9" xfId="0" applyNumberFormat="1" applyFont="1" applyFill="1" applyBorder="1" applyAlignment="1">
      <alignment horizontal="left" vertical="top" wrapText="1" readingOrder="1"/>
    </xf>
    <xf numFmtId="0" fontId="5" fillId="0" borderId="9" xfId="0" applyNumberFormat="1" applyFont="1" applyFill="1" applyBorder="1" applyAlignment="1">
      <alignment vertical="top" wrapText="1" readingOrder="1"/>
    </xf>
    <xf numFmtId="0" fontId="3" fillId="0" borderId="0" xfId="0" applyNumberFormat="1" applyFont="1" applyFill="1" applyBorder="1" applyAlignment="1">
      <alignment horizontal="center" vertical="top" wrapText="1" readingOrder="1"/>
    </xf>
    <xf numFmtId="0" fontId="4" fillId="2" borderId="15" xfId="0" applyNumberFormat="1" applyFont="1" applyFill="1" applyBorder="1" applyAlignment="1">
      <alignment horizontal="center" vertical="top" wrapText="1" readingOrder="1"/>
    </xf>
    <xf numFmtId="0" fontId="4" fillId="2" borderId="16" xfId="0" applyNumberFormat="1" applyFont="1" applyFill="1" applyBorder="1" applyAlignment="1">
      <alignment horizontal="center" vertical="top" wrapText="1" readingOrder="1"/>
    </xf>
    <xf numFmtId="0" fontId="4" fillId="2" borderId="17" xfId="0" applyNumberFormat="1" applyFont="1" applyFill="1" applyBorder="1" applyAlignment="1">
      <alignment horizontal="center" vertical="top" wrapText="1" readingOrder="1"/>
    </xf>
    <xf numFmtId="0" fontId="3" fillId="2" borderId="18" xfId="0" applyNumberFormat="1" applyFont="1" applyFill="1" applyBorder="1" applyAlignment="1">
      <alignment horizontal="center" vertical="top" wrapText="1" readingOrder="1"/>
    </xf>
    <xf numFmtId="0" fontId="3" fillId="2" borderId="19" xfId="0" applyNumberFormat="1" applyFont="1" applyFill="1" applyBorder="1" applyAlignment="1">
      <alignment horizontal="center" vertical="top" wrapText="1" readingOrder="1"/>
    </xf>
    <xf numFmtId="0" fontId="3" fillId="2" borderId="20" xfId="0" applyNumberFormat="1" applyFont="1" applyFill="1" applyBorder="1" applyAlignment="1">
      <alignment horizontal="center" vertical="top" wrapText="1" readingOrder="1"/>
    </xf>
    <xf numFmtId="0" fontId="9" fillId="0" borderId="23" xfId="0" applyFont="1" applyFill="1" applyBorder="1"/>
    <xf numFmtId="0" fontId="10" fillId="0" borderId="0" xfId="0" applyFont="1" applyFill="1" applyBorder="1"/>
    <xf numFmtId="0" fontId="9" fillId="0" borderId="0" xfId="0" applyFont="1" applyFill="1" applyBorder="1"/>
    <xf numFmtId="0" fontId="9" fillId="0" borderId="24" xfId="0" applyFont="1" applyFill="1" applyBorder="1"/>
    <xf numFmtId="0" fontId="9" fillId="0" borderId="25" xfId="0" applyFont="1" applyFill="1" applyBorder="1"/>
    <xf numFmtId="0" fontId="10" fillId="0" borderId="26" xfId="0" applyFont="1" applyFill="1" applyBorder="1"/>
    <xf numFmtId="0" fontId="9" fillId="0" borderId="26" xfId="0" applyFont="1" applyFill="1" applyBorder="1"/>
    <xf numFmtId="0" fontId="9" fillId="0" borderId="27" xfId="0" applyFont="1" applyFill="1" applyBorder="1"/>
    <xf numFmtId="0" fontId="10" fillId="7" borderId="21" xfId="0" applyFont="1" applyFill="1" applyBorder="1" applyAlignment="1">
      <alignment vertical="top"/>
    </xf>
    <xf numFmtId="0" fontId="10" fillId="7" borderId="22" xfId="0" applyFont="1" applyFill="1" applyBorder="1" applyAlignment="1">
      <alignment vertical="top"/>
    </xf>
    <xf numFmtId="0" fontId="9" fillId="4" borderId="0" xfId="0" applyFont="1" applyFill="1" applyBorder="1"/>
    <xf numFmtId="164" fontId="9" fillId="0" borderId="0" xfId="0" applyNumberFormat="1" applyFont="1" applyFill="1" applyBorder="1"/>
    <xf numFmtId="0" fontId="11" fillId="6" borderId="9" xfId="0" applyNumberFormat="1" applyFont="1" applyFill="1" applyBorder="1" applyAlignment="1">
      <alignment vertical="top" wrapText="1" readingOrder="1"/>
    </xf>
    <xf numFmtId="0" fontId="11" fillId="2" borderId="9" xfId="0" applyNumberFormat="1" applyFont="1" applyFill="1" applyBorder="1" applyAlignment="1">
      <alignment vertical="top" wrapText="1" readingOrder="1"/>
    </xf>
    <xf numFmtId="0" fontId="11" fillId="2" borderId="12" xfId="0" applyNumberFormat="1" applyFont="1" applyFill="1" applyBorder="1" applyAlignment="1">
      <alignment vertical="top" wrapText="1" readingOrder="1"/>
    </xf>
    <xf numFmtId="0" fontId="11" fillId="2" borderId="13" xfId="0" applyNumberFormat="1" applyFont="1" applyFill="1" applyBorder="1" applyAlignment="1">
      <alignment vertical="top" wrapText="1" readingOrder="1"/>
    </xf>
    <xf numFmtId="0" fontId="10" fillId="4" borderId="13" xfId="0" applyFont="1" applyFill="1" applyBorder="1" applyAlignment="1">
      <alignment vertical="top"/>
    </xf>
    <xf numFmtId="0" fontId="10" fillId="5" borderId="0" xfId="0" applyFont="1" applyFill="1" applyBorder="1" applyAlignment="1">
      <alignment vertical="top"/>
    </xf>
    <xf numFmtId="0" fontId="10" fillId="5" borderId="14" xfId="0" applyFont="1" applyFill="1" applyBorder="1" applyAlignment="1">
      <alignment vertical="top"/>
    </xf>
    <xf numFmtId="0" fontId="10" fillId="8" borderId="0" xfId="0" applyFont="1" applyFill="1" applyBorder="1" applyAlignment="1">
      <alignment vertical="top"/>
    </xf>
    <xf numFmtId="0" fontId="12" fillId="0" borderId="9" xfId="0" applyNumberFormat="1" applyFont="1" applyFill="1" applyBorder="1" applyAlignment="1">
      <alignment vertical="top" wrapText="1" readingOrder="1"/>
    </xf>
    <xf numFmtId="164" fontId="12" fillId="0" borderId="9" xfId="0" applyNumberFormat="1" applyFont="1" applyFill="1" applyBorder="1" applyAlignment="1">
      <alignment vertical="top" wrapText="1" readingOrder="1"/>
    </xf>
    <xf numFmtId="164" fontId="12" fillId="3" borderId="9" xfId="0" applyNumberFormat="1" applyFont="1" applyFill="1" applyBorder="1" applyAlignment="1">
      <alignment vertical="top" wrapText="1" readingOrder="1"/>
    </xf>
    <xf numFmtId="165" fontId="12" fillId="0" borderId="9" xfId="0" applyNumberFormat="1" applyFont="1" applyFill="1" applyBorder="1" applyAlignment="1">
      <alignment vertical="top" wrapText="1" readingOrder="1"/>
    </xf>
    <xf numFmtId="164" fontId="12" fillId="3" borderId="12" xfId="0" applyNumberFormat="1" applyFont="1" applyFill="1" applyBorder="1" applyAlignment="1">
      <alignment vertical="top" wrapText="1" readingOrder="1"/>
    </xf>
    <xf numFmtId="164" fontId="12" fillId="3" borderId="13" xfId="0" applyNumberFormat="1" applyFont="1" applyFill="1" applyBorder="1" applyAlignment="1">
      <alignment vertical="top" wrapText="1" readingOrder="1"/>
    </xf>
    <xf numFmtId="0" fontId="9" fillId="0" borderId="13" xfId="0" applyFont="1" applyFill="1" applyBorder="1"/>
    <xf numFmtId="0" fontId="9" fillId="0" borderId="14" xfId="0" applyFont="1" applyFill="1" applyBorder="1"/>
    <xf numFmtId="9" fontId="9" fillId="0" borderId="0" xfId="1" applyFont="1" applyFill="1" applyBorder="1"/>
    <xf numFmtId="0" fontId="10" fillId="7" borderId="28" xfId="0" applyFont="1" applyFill="1" applyBorder="1"/>
    <xf numFmtId="0" fontId="10" fillId="7" borderId="29" xfId="0" applyFont="1" applyFill="1" applyBorder="1"/>
    <xf numFmtId="0" fontId="9" fillId="9" borderId="0" xfId="0" applyFont="1" applyFill="1" applyBorder="1"/>
    <xf numFmtId="0" fontId="9" fillId="10" borderId="0" xfId="0" applyFont="1" applyFill="1" applyBorder="1"/>
    <xf numFmtId="0" fontId="9" fillId="11" borderId="0" xfId="0" applyFont="1" applyFill="1" applyBorder="1"/>
    <xf numFmtId="0" fontId="10" fillId="0" borderId="0" xfId="0" applyFont="1" applyFill="1" applyBorder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 Analysis'!$E$42</c:f>
              <c:strCache>
                <c:ptCount val="1"/>
                <c:pt idx="0">
                  <c:v>Percent Abs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 Analysis'!$D$43:$D$66</c:f>
              <c:numCache>
                <c:formatCode>General</c:formatCode>
                <c:ptCount val="24"/>
                <c:pt idx="0">
                  <c:v>0.12000903779735968</c:v>
                </c:pt>
                <c:pt idx="1">
                  <c:v>0.28029897187139952</c:v>
                </c:pt>
                <c:pt idx="2">
                  <c:v>0.27870129870129873</c:v>
                </c:pt>
                <c:pt idx="3">
                  <c:v>0.32113519254019229</c:v>
                </c:pt>
                <c:pt idx="4">
                  <c:v>0.26075769303181806</c:v>
                </c:pt>
                <c:pt idx="5">
                  <c:v>0.25984528832630099</c:v>
                </c:pt>
                <c:pt idx="6">
                  <c:v>0.21135407996713976</c:v>
                </c:pt>
                <c:pt idx="7">
                  <c:v>0.23749670966043696</c:v>
                </c:pt>
                <c:pt idx="8">
                  <c:v>0.32840364272849498</c:v>
                </c:pt>
                <c:pt idx="9">
                  <c:v>0.24162695044721552</c:v>
                </c:pt>
                <c:pt idx="10">
                  <c:v>0.23920449168848373</c:v>
                </c:pt>
                <c:pt idx="11">
                  <c:v>0.24250777495052303</c:v>
                </c:pt>
                <c:pt idx="12">
                  <c:v>0.33022933833545476</c:v>
                </c:pt>
                <c:pt idx="13">
                  <c:v>0.36137791138157732</c:v>
                </c:pt>
                <c:pt idx="14">
                  <c:v>0.33149606299212597</c:v>
                </c:pt>
                <c:pt idx="15">
                  <c:v>0.33302098136437824</c:v>
                </c:pt>
                <c:pt idx="16">
                  <c:v>0.40306192328958917</c:v>
                </c:pt>
                <c:pt idx="17">
                  <c:v>0.40083077613951051</c:v>
                </c:pt>
                <c:pt idx="18">
                  <c:v>0.25908303637196156</c:v>
                </c:pt>
                <c:pt idx="19">
                  <c:v>0.25331591639871381</c:v>
                </c:pt>
                <c:pt idx="20">
                  <c:v>0.44551730797083955</c:v>
                </c:pt>
                <c:pt idx="21">
                  <c:v>0.1772182326252216</c:v>
                </c:pt>
                <c:pt idx="22">
                  <c:v>0.2595154903331004</c:v>
                </c:pt>
                <c:pt idx="23">
                  <c:v>0.25764008280411216</c:v>
                </c:pt>
              </c:numCache>
            </c:numRef>
          </c:xVal>
          <c:yVal>
            <c:numRef>
              <c:f>'Cluster Analysis'!$E$43:$E$66</c:f>
              <c:numCache>
                <c:formatCode>General</c:formatCode>
                <c:ptCount val="24"/>
                <c:pt idx="0">
                  <c:v>4.9707885478196316E-2</c:v>
                </c:pt>
                <c:pt idx="1">
                  <c:v>6.0249363382183507E-2</c:v>
                </c:pt>
                <c:pt idx="2">
                  <c:v>5.0678210678210676E-2</c:v>
                </c:pt>
                <c:pt idx="3">
                  <c:v>5.4430338038378774E-2</c:v>
                </c:pt>
                <c:pt idx="4">
                  <c:v>5.5268497793025541E-2</c:v>
                </c:pt>
                <c:pt idx="5">
                  <c:v>3.4177215189873419E-2</c:v>
                </c:pt>
                <c:pt idx="6">
                  <c:v>4.8631003210359625E-2</c:v>
                </c:pt>
                <c:pt idx="7">
                  <c:v>4.2576993945775202E-2</c:v>
                </c:pt>
                <c:pt idx="8">
                  <c:v>4.2845184038964007E-2</c:v>
                </c:pt>
                <c:pt idx="9">
                  <c:v>5.8040086178755633E-2</c:v>
                </c:pt>
                <c:pt idx="10">
                  <c:v>5.1596063464025489E-2</c:v>
                </c:pt>
                <c:pt idx="11">
                  <c:v>5.5131467345207803E-2</c:v>
                </c:pt>
                <c:pt idx="12">
                  <c:v>4.1922541554081719E-2</c:v>
                </c:pt>
                <c:pt idx="13">
                  <c:v>6.1636972407556764E-2</c:v>
                </c:pt>
                <c:pt idx="14">
                  <c:v>5.6496062992125985E-2</c:v>
                </c:pt>
                <c:pt idx="15">
                  <c:v>0.1062844802442551</c:v>
                </c:pt>
                <c:pt idx="16">
                  <c:v>5.8423079069248367E-2</c:v>
                </c:pt>
                <c:pt idx="17">
                  <c:v>4.8012873287927547E-2</c:v>
                </c:pt>
                <c:pt idx="18">
                  <c:v>5.9843522924090703E-2</c:v>
                </c:pt>
                <c:pt idx="19">
                  <c:v>4.2303054662379422E-2</c:v>
                </c:pt>
                <c:pt idx="20">
                  <c:v>6.5514411239318296E-2</c:v>
                </c:pt>
                <c:pt idx="21">
                  <c:v>4.8571256873291065E-2</c:v>
                </c:pt>
                <c:pt idx="22">
                  <c:v>5.6394129979035638E-2</c:v>
                </c:pt>
                <c:pt idx="23">
                  <c:v>7.126065752078875E-2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8-684D-BFE8-DD7FE5969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461152"/>
        <c:axId val="1661625312"/>
      </c:scatterChart>
      <c:valAx>
        <c:axId val="16634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625312"/>
        <c:crosses val="autoZero"/>
        <c:crossBetween val="midCat"/>
      </c:valAx>
      <c:valAx>
        <c:axId val="16616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46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669774</xdr:colOff>
      <xdr:row>43</xdr:row>
      <xdr:rowOff>11793</xdr:rowOff>
    </xdr:from>
    <xdr:to>
      <xdr:col>17</xdr:col>
      <xdr:colOff>660400</xdr:colOff>
      <xdr:row>77</xdr:row>
      <xdr:rowOff>135467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142F9-CEBE-614C-9BE9-308CFC26D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9"/>
  <sheetViews>
    <sheetView showGridLines="0" zoomScale="133" workbookViewId="0">
      <selection activeCell="D4" sqref="D4:P4"/>
    </sheetView>
  </sheetViews>
  <sheetFormatPr baseColWidth="10" defaultRowHeight="15"/>
  <cols>
    <col min="1" max="1" width="0.1640625" customWidth="1"/>
    <col min="2" max="2" width="5.1640625" customWidth="1"/>
    <col min="3" max="3" width="6.33203125" customWidth="1"/>
    <col min="4" max="4" width="2.1640625" customWidth="1"/>
    <col min="5" max="5" width="0.1640625" customWidth="1"/>
    <col min="6" max="6" width="2.33203125" customWidth="1"/>
    <col min="7" max="7" width="8.5" customWidth="1"/>
    <col min="8" max="8" width="0.1640625" customWidth="1"/>
    <col min="9" max="9" width="10.83203125" customWidth="1"/>
    <col min="10" max="10" width="0.1640625" customWidth="1"/>
    <col min="11" max="11" width="10.83203125" customWidth="1"/>
    <col min="12" max="12" width="0.1640625" customWidth="1"/>
    <col min="13" max="13" width="10.83203125" customWidth="1"/>
    <col min="14" max="14" width="0.1640625" customWidth="1"/>
    <col min="15" max="15" width="13.5" customWidth="1"/>
    <col min="16" max="16" width="0.1640625" customWidth="1"/>
    <col min="17" max="17" width="0" hidden="1" customWidth="1"/>
    <col min="18" max="18" width="6.33203125" customWidth="1"/>
    <col min="19" max="19" width="7.1640625" customWidth="1"/>
    <col min="20" max="20" width="0.1640625" customWidth="1"/>
  </cols>
  <sheetData>
    <row r="1" spans="1:20" ht="6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spans="1:20" ht="25.75" customHeight="1">
      <c r="A2" s="4"/>
      <c r="B2" s="5"/>
      <c r="C2" s="17" t="s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5"/>
      <c r="T2" s="6"/>
    </row>
    <row r="3" spans="1:20" ht="18" customHeight="1">
      <c r="A3" s="4"/>
      <c r="B3" s="5"/>
      <c r="C3" s="5"/>
      <c r="D3" s="19" t="s">
        <v>1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5"/>
      <c r="R3" s="5"/>
      <c r="S3" s="5"/>
      <c r="T3" s="6"/>
    </row>
    <row r="4" spans="1:20" ht="18" customHeight="1">
      <c r="A4" s="4"/>
      <c r="B4" s="5"/>
      <c r="C4" s="5"/>
      <c r="D4" s="19" t="s">
        <v>2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5"/>
      <c r="R4" s="5"/>
      <c r="S4" s="5"/>
      <c r="T4" s="6"/>
    </row>
    <row r="5" spans="1:20" ht="6.2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9"/>
    </row>
    <row r="6" spans="1:20" ht="15.25" customHeight="1"/>
    <row r="7" spans="1:20" ht="18" customHeight="1">
      <c r="A7" s="20" t="s">
        <v>3</v>
      </c>
      <c r="B7" s="21"/>
      <c r="C7" s="21"/>
      <c r="D7" s="21"/>
      <c r="E7" s="21"/>
      <c r="F7" s="21"/>
    </row>
    <row r="8" spans="1:20" ht="3" customHeight="1"/>
    <row r="9" spans="1:20" ht="11.5" customHeight="1">
      <c r="B9" s="22" t="s">
        <v>4</v>
      </c>
      <c r="C9" s="15"/>
      <c r="D9" s="15"/>
      <c r="E9" s="13"/>
      <c r="F9" s="23" t="s">
        <v>5</v>
      </c>
      <c r="G9" s="15"/>
      <c r="H9" s="13"/>
      <c r="I9" s="23" t="s">
        <v>6</v>
      </c>
      <c r="J9" s="13"/>
      <c r="K9" s="23" t="s">
        <v>7</v>
      </c>
      <c r="L9" s="13"/>
      <c r="M9" s="23" t="s">
        <v>8</v>
      </c>
      <c r="N9" s="13"/>
      <c r="O9" s="23" t="s">
        <v>9</v>
      </c>
      <c r="P9" s="13"/>
      <c r="R9" s="23" t="s">
        <v>10</v>
      </c>
      <c r="S9" s="15"/>
      <c r="T9" s="13"/>
    </row>
    <row r="10" spans="1:20" ht="11.5" customHeight="1">
      <c r="B10" s="16" t="s">
        <v>11</v>
      </c>
      <c r="C10" s="15"/>
      <c r="D10" s="15"/>
      <c r="E10" s="13"/>
      <c r="F10" s="12">
        <v>24532</v>
      </c>
      <c r="G10" s="15"/>
      <c r="H10" s="13"/>
      <c r="I10" s="12">
        <v>3718</v>
      </c>
      <c r="J10" s="13"/>
      <c r="K10" s="12">
        <v>1540</v>
      </c>
      <c r="L10" s="13"/>
      <c r="M10" s="12">
        <v>1191</v>
      </c>
      <c r="N10" s="13"/>
      <c r="O10" s="12">
        <v>43051</v>
      </c>
      <c r="P10" s="13"/>
      <c r="R10" s="14">
        <v>0.71963485168753305</v>
      </c>
      <c r="S10" s="15"/>
      <c r="T10" s="13"/>
    </row>
    <row r="11" spans="1:20" ht="11.5" customHeight="1">
      <c r="B11" s="16" t="s">
        <v>12</v>
      </c>
      <c r="C11" s="15"/>
      <c r="D11" s="15"/>
      <c r="E11" s="13"/>
      <c r="F11" s="12">
        <v>172759</v>
      </c>
      <c r="G11" s="15"/>
      <c r="H11" s="13"/>
      <c r="I11" s="12">
        <v>76391</v>
      </c>
      <c r="J11" s="13"/>
      <c r="K11" s="12">
        <v>16420</v>
      </c>
      <c r="L11" s="13"/>
      <c r="M11" s="12">
        <v>6964</v>
      </c>
      <c r="N11" s="13"/>
      <c r="O11" s="12">
        <v>377502</v>
      </c>
      <c r="P11" s="13"/>
      <c r="R11" s="14">
        <v>0.72194054601035196</v>
      </c>
      <c r="S11" s="15"/>
      <c r="T11" s="13"/>
    </row>
    <row r="12" spans="1:20" ht="11.5" customHeight="1">
      <c r="B12" s="16" t="s">
        <v>13</v>
      </c>
      <c r="C12" s="15"/>
      <c r="D12" s="15"/>
      <c r="E12" s="13"/>
      <c r="F12" s="12">
        <v>149168</v>
      </c>
      <c r="G12" s="15"/>
      <c r="H12" s="13"/>
      <c r="I12" s="12">
        <v>67599</v>
      </c>
      <c r="J12" s="13"/>
      <c r="K12" s="12">
        <v>12292</v>
      </c>
      <c r="L12" s="13"/>
      <c r="M12" s="12">
        <v>13491</v>
      </c>
      <c r="N12" s="13"/>
      <c r="O12" s="12">
        <v>390616</v>
      </c>
      <c r="P12" s="13"/>
      <c r="R12" s="14">
        <v>0.620942306510742</v>
      </c>
      <c r="S12" s="15"/>
      <c r="T12" s="13"/>
    </row>
    <row r="13" spans="1:20" ht="11.5" customHeight="1">
      <c r="B13" s="16" t="s">
        <v>14</v>
      </c>
      <c r="C13" s="15"/>
      <c r="D13" s="15"/>
      <c r="E13" s="13"/>
      <c r="F13" s="12">
        <v>235536</v>
      </c>
      <c r="G13" s="15"/>
      <c r="H13" s="13"/>
      <c r="I13" s="12">
        <v>126701</v>
      </c>
      <c r="J13" s="13"/>
      <c r="K13" s="12">
        <v>21475</v>
      </c>
      <c r="L13" s="13"/>
      <c r="M13" s="12">
        <v>10829</v>
      </c>
      <c r="N13" s="13"/>
      <c r="O13" s="12">
        <v>546886</v>
      </c>
      <c r="P13" s="13"/>
      <c r="R13" s="14">
        <v>0.72143188891286303</v>
      </c>
      <c r="S13" s="15"/>
      <c r="T13" s="13"/>
    </row>
    <row r="14" spans="1:20" ht="11.5" customHeight="1">
      <c r="B14" s="16" t="s">
        <v>15</v>
      </c>
      <c r="C14" s="15"/>
      <c r="D14" s="15"/>
      <c r="E14" s="13"/>
      <c r="F14" s="12">
        <v>31769</v>
      </c>
      <c r="G14" s="15"/>
      <c r="H14" s="13"/>
      <c r="I14" s="12">
        <v>12465</v>
      </c>
      <c r="J14" s="13"/>
      <c r="K14" s="12">
        <v>2642</v>
      </c>
      <c r="L14" s="13"/>
      <c r="M14" s="12">
        <v>927</v>
      </c>
      <c r="N14" s="13"/>
      <c r="O14" s="12">
        <v>62700</v>
      </c>
      <c r="P14" s="13"/>
      <c r="R14" s="14">
        <v>0.76240829346092498</v>
      </c>
      <c r="S14" s="15"/>
      <c r="T14" s="13"/>
    </row>
    <row r="15" spans="1:20" ht="11.5" customHeight="1">
      <c r="B15" s="16" t="s">
        <v>16</v>
      </c>
      <c r="C15" s="15"/>
      <c r="D15" s="15"/>
      <c r="E15" s="13"/>
      <c r="F15" s="12">
        <v>9764</v>
      </c>
      <c r="G15" s="15"/>
      <c r="H15" s="13"/>
      <c r="I15" s="12">
        <v>3695</v>
      </c>
      <c r="J15" s="13"/>
      <c r="K15" s="12">
        <v>486</v>
      </c>
      <c r="L15" s="13"/>
      <c r="M15" s="12">
        <v>275</v>
      </c>
      <c r="N15" s="13"/>
      <c r="O15" s="12">
        <v>19498</v>
      </c>
      <c r="P15" s="13"/>
      <c r="R15" s="14">
        <v>0.72930556980203098</v>
      </c>
      <c r="S15" s="15"/>
      <c r="T15" s="13"/>
    </row>
    <row r="16" spans="1:20" ht="11.5" customHeight="1">
      <c r="B16" s="16" t="s">
        <v>17</v>
      </c>
      <c r="C16" s="15"/>
      <c r="D16" s="15"/>
      <c r="E16" s="13"/>
      <c r="F16" s="12">
        <v>67347</v>
      </c>
      <c r="G16" s="15"/>
      <c r="H16" s="13"/>
      <c r="I16" s="12">
        <v>19553</v>
      </c>
      <c r="J16" s="13"/>
      <c r="K16" s="12">
        <v>4499</v>
      </c>
      <c r="L16" s="13"/>
      <c r="M16" s="12">
        <v>1114</v>
      </c>
      <c r="N16" s="13"/>
      <c r="O16" s="12">
        <v>119143</v>
      </c>
      <c r="P16" s="13"/>
      <c r="R16" s="14">
        <v>0.77648707855266397</v>
      </c>
      <c r="S16" s="15"/>
      <c r="T16" s="13"/>
    </row>
    <row r="17" spans="2:20" ht="11.5" customHeight="1">
      <c r="B17" s="16" t="s">
        <v>18</v>
      </c>
      <c r="C17" s="15"/>
      <c r="D17" s="15"/>
      <c r="E17" s="13"/>
      <c r="F17" s="12">
        <v>32046</v>
      </c>
      <c r="G17" s="15"/>
      <c r="H17" s="13"/>
      <c r="I17" s="12">
        <v>10827</v>
      </c>
      <c r="J17" s="13"/>
      <c r="K17" s="12">
        <v>1941</v>
      </c>
      <c r="L17" s="13"/>
      <c r="M17" s="12">
        <v>774</v>
      </c>
      <c r="N17" s="13"/>
      <c r="O17" s="12">
        <v>64896</v>
      </c>
      <c r="P17" s="13"/>
      <c r="R17" s="14">
        <v>0.70247781065088799</v>
      </c>
      <c r="S17" s="15"/>
      <c r="T17" s="13"/>
    </row>
    <row r="18" spans="2:20" ht="11.5" customHeight="1">
      <c r="B18" s="16" t="s">
        <v>19</v>
      </c>
      <c r="C18" s="15"/>
      <c r="D18" s="15"/>
      <c r="E18" s="13"/>
      <c r="F18" s="12">
        <v>47474</v>
      </c>
      <c r="G18" s="15"/>
      <c r="H18" s="13"/>
      <c r="I18" s="12">
        <v>25892</v>
      </c>
      <c r="J18" s="13"/>
      <c r="K18" s="12">
        <v>3378</v>
      </c>
      <c r="L18" s="13"/>
      <c r="M18" s="12">
        <v>2098</v>
      </c>
      <c r="N18" s="13"/>
      <c r="O18" s="12">
        <v>108334</v>
      </c>
      <c r="P18" s="13"/>
      <c r="R18" s="14">
        <v>0.72776782912105198</v>
      </c>
      <c r="S18" s="15"/>
      <c r="T18" s="13"/>
    </row>
    <row r="19" spans="2:20" ht="11.5" customHeight="1">
      <c r="B19" s="16" t="s">
        <v>20</v>
      </c>
      <c r="C19" s="15"/>
      <c r="D19" s="15"/>
      <c r="E19" s="13"/>
      <c r="F19" s="12">
        <v>10471</v>
      </c>
      <c r="G19" s="15"/>
      <c r="H19" s="13"/>
      <c r="I19" s="12">
        <v>3701</v>
      </c>
      <c r="J19" s="13"/>
      <c r="K19" s="12">
        <v>889</v>
      </c>
      <c r="L19" s="13"/>
      <c r="M19" s="12">
        <v>256</v>
      </c>
      <c r="N19" s="13"/>
      <c r="O19" s="12">
        <v>21223</v>
      </c>
      <c r="P19" s="13"/>
      <c r="R19" s="14">
        <v>0.72171700513593695</v>
      </c>
      <c r="S19" s="15"/>
      <c r="T19" s="13"/>
    </row>
    <row r="20" spans="2:20" ht="11.5" customHeight="1">
      <c r="B20" s="16" t="s">
        <v>21</v>
      </c>
      <c r="C20" s="15"/>
      <c r="D20" s="15"/>
      <c r="E20" s="13"/>
      <c r="F20" s="12">
        <v>87506</v>
      </c>
      <c r="G20" s="15"/>
      <c r="H20" s="13"/>
      <c r="I20" s="12">
        <v>30334</v>
      </c>
      <c r="J20" s="13"/>
      <c r="K20" s="12">
        <v>6543</v>
      </c>
      <c r="L20" s="13"/>
      <c r="M20" s="12">
        <v>2429</v>
      </c>
      <c r="N20" s="13"/>
      <c r="O20" s="12">
        <v>164464</v>
      </c>
      <c r="P20" s="13"/>
      <c r="R20" s="14">
        <v>0.77106236015176599</v>
      </c>
      <c r="S20" s="15"/>
      <c r="T20" s="13"/>
    </row>
    <row r="21" spans="2:20" ht="11.5" customHeight="1">
      <c r="B21" s="16" t="s">
        <v>22</v>
      </c>
      <c r="C21" s="15"/>
      <c r="D21" s="15"/>
      <c r="E21" s="13"/>
      <c r="F21" s="12">
        <v>9694</v>
      </c>
      <c r="G21" s="15"/>
      <c r="H21" s="13"/>
      <c r="I21" s="12">
        <v>3431</v>
      </c>
      <c r="J21" s="13"/>
      <c r="K21" s="12">
        <v>780</v>
      </c>
      <c r="L21" s="13"/>
      <c r="M21" s="12">
        <v>243</v>
      </c>
      <c r="N21" s="13"/>
      <c r="O21" s="12">
        <v>19544</v>
      </c>
      <c r="P21" s="13"/>
      <c r="R21" s="14">
        <v>0.72390503479328705</v>
      </c>
      <c r="S21" s="15"/>
      <c r="T21" s="13"/>
    </row>
    <row r="22" spans="2:20" ht="11.5" customHeight="1">
      <c r="B22" s="16" t="s">
        <v>23</v>
      </c>
      <c r="C22" s="15"/>
      <c r="D22" s="15"/>
      <c r="E22" s="13"/>
      <c r="F22" s="12">
        <v>82007</v>
      </c>
      <c r="G22" s="15"/>
      <c r="H22" s="13"/>
      <c r="I22" s="12">
        <v>44364</v>
      </c>
      <c r="J22" s="13"/>
      <c r="K22" s="12">
        <v>5632</v>
      </c>
      <c r="L22" s="13"/>
      <c r="M22" s="12">
        <v>2340</v>
      </c>
      <c r="N22" s="13"/>
      <c r="O22" s="12">
        <v>174334</v>
      </c>
      <c r="P22" s="13"/>
      <c r="R22" s="14">
        <v>0.77060699576674696</v>
      </c>
      <c r="S22" s="15"/>
      <c r="T22" s="13"/>
    </row>
    <row r="23" spans="2:20" ht="11.5" customHeight="1">
      <c r="B23" s="16" t="s">
        <v>24</v>
      </c>
      <c r="C23" s="15"/>
      <c r="D23" s="15"/>
      <c r="E23" s="13"/>
      <c r="F23" s="12">
        <v>91273</v>
      </c>
      <c r="G23" s="15"/>
      <c r="H23" s="13"/>
      <c r="I23" s="12">
        <v>59146</v>
      </c>
      <c r="J23" s="13"/>
      <c r="K23" s="12">
        <v>10088</v>
      </c>
      <c r="L23" s="13"/>
      <c r="M23" s="12">
        <v>3161</v>
      </c>
      <c r="N23" s="13"/>
      <c r="O23" s="12">
        <v>207245</v>
      </c>
      <c r="P23" s="13"/>
      <c r="R23" s="14">
        <v>0.78973195975777499</v>
      </c>
      <c r="S23" s="15"/>
      <c r="T23" s="13"/>
    </row>
    <row r="24" spans="2:20" ht="11.5" customHeight="1">
      <c r="B24" s="16" t="s">
        <v>25</v>
      </c>
      <c r="C24" s="15"/>
      <c r="D24" s="15"/>
      <c r="E24" s="13"/>
      <c r="F24" s="12">
        <v>5995</v>
      </c>
      <c r="G24" s="15"/>
      <c r="H24" s="13"/>
      <c r="I24" s="12">
        <v>3368</v>
      </c>
      <c r="J24" s="13"/>
      <c r="K24" s="12">
        <v>574</v>
      </c>
      <c r="L24" s="13"/>
      <c r="M24" s="12">
        <v>223</v>
      </c>
      <c r="N24" s="13"/>
      <c r="O24" s="12">
        <v>12952</v>
      </c>
      <c r="P24" s="13"/>
      <c r="R24" s="14">
        <v>0.78443483631871502</v>
      </c>
      <c r="S24" s="15"/>
      <c r="T24" s="13"/>
    </row>
    <row r="25" spans="2:20" ht="11.5" customHeight="1">
      <c r="B25" s="16" t="s">
        <v>26</v>
      </c>
      <c r="C25" s="15"/>
      <c r="D25" s="15"/>
      <c r="E25" s="13"/>
      <c r="F25" s="12">
        <v>258299</v>
      </c>
      <c r="G25" s="15"/>
      <c r="H25" s="13"/>
      <c r="I25" s="12">
        <v>160992</v>
      </c>
      <c r="J25" s="13"/>
      <c r="K25" s="12">
        <v>51381</v>
      </c>
      <c r="L25" s="13"/>
      <c r="M25" s="12">
        <v>12757</v>
      </c>
      <c r="N25" s="13"/>
      <c r="O25" s="12">
        <v>656674</v>
      </c>
      <c r="P25" s="13"/>
      <c r="R25" s="14">
        <v>0.73617807313826999</v>
      </c>
      <c r="S25" s="15"/>
      <c r="T25" s="13"/>
    </row>
    <row r="26" spans="2:20" ht="11.5" customHeight="1">
      <c r="B26" s="16" t="s">
        <v>27</v>
      </c>
      <c r="C26" s="15"/>
      <c r="D26" s="15"/>
      <c r="E26" s="13"/>
      <c r="F26" s="12">
        <v>198116</v>
      </c>
      <c r="G26" s="15"/>
      <c r="H26" s="13"/>
      <c r="I26" s="12">
        <v>158912</v>
      </c>
      <c r="J26" s="13"/>
      <c r="K26" s="12">
        <v>23034</v>
      </c>
      <c r="L26" s="13"/>
      <c r="M26" s="12">
        <v>14200</v>
      </c>
      <c r="N26" s="13"/>
      <c r="O26" s="12">
        <v>575809</v>
      </c>
      <c r="P26" s="13"/>
      <c r="R26" s="14">
        <v>0.68470968671903398</v>
      </c>
      <c r="S26" s="15"/>
      <c r="T26" s="13"/>
    </row>
    <row r="27" spans="2:20" ht="11.5" customHeight="1">
      <c r="B27" s="16" t="s">
        <v>28</v>
      </c>
      <c r="C27" s="15"/>
      <c r="D27" s="15"/>
      <c r="E27" s="13"/>
      <c r="F27" s="12">
        <v>14339</v>
      </c>
      <c r="G27" s="15"/>
      <c r="H27" s="13"/>
      <c r="I27" s="12">
        <v>10711</v>
      </c>
      <c r="J27" s="13"/>
      <c r="K27" s="12">
        <v>1283</v>
      </c>
      <c r="L27" s="13"/>
      <c r="M27" s="12">
        <v>389</v>
      </c>
      <c r="N27" s="13"/>
      <c r="O27" s="12">
        <v>34795</v>
      </c>
      <c r="P27" s="13"/>
      <c r="R27" s="14">
        <v>0.767983905733582</v>
      </c>
      <c r="S27" s="15"/>
      <c r="T27" s="13"/>
    </row>
    <row r="28" spans="2:20" ht="11.5" customHeight="1">
      <c r="B28" s="16" t="s">
        <v>29</v>
      </c>
      <c r="C28" s="15"/>
      <c r="D28" s="15"/>
      <c r="E28" s="13"/>
      <c r="F28" s="12">
        <v>33058</v>
      </c>
      <c r="G28" s="15"/>
      <c r="H28" s="13"/>
      <c r="I28" s="12">
        <v>13014</v>
      </c>
      <c r="J28" s="13"/>
      <c r="K28" s="12">
        <v>3006</v>
      </c>
      <c r="L28" s="13"/>
      <c r="M28" s="12">
        <v>1153</v>
      </c>
      <c r="N28" s="13"/>
      <c r="O28" s="12">
        <v>69372</v>
      </c>
      <c r="P28" s="13"/>
      <c r="R28" s="14">
        <v>0.72408176209421704</v>
      </c>
      <c r="S28" s="15"/>
      <c r="T28" s="13"/>
    </row>
    <row r="29" spans="2:20" ht="11.5" customHeight="1">
      <c r="B29" s="16" t="s">
        <v>30</v>
      </c>
      <c r="C29" s="15"/>
      <c r="D29" s="15"/>
      <c r="E29" s="13"/>
      <c r="F29" s="12">
        <v>6314</v>
      </c>
      <c r="G29" s="15"/>
      <c r="H29" s="13"/>
      <c r="I29" s="12">
        <v>2521</v>
      </c>
      <c r="J29" s="13"/>
      <c r="K29" s="12">
        <v>421</v>
      </c>
      <c r="L29" s="13"/>
      <c r="M29" s="12">
        <v>696</v>
      </c>
      <c r="N29" s="13"/>
      <c r="O29" s="12">
        <v>12948</v>
      </c>
      <c r="P29" s="13"/>
      <c r="R29" s="14">
        <v>0.76861291319122604</v>
      </c>
      <c r="S29" s="15"/>
      <c r="T29" s="13"/>
    </row>
    <row r="30" spans="2:20" ht="11.5" customHeight="1">
      <c r="B30" s="16" t="s">
        <v>31</v>
      </c>
      <c r="C30" s="15"/>
      <c r="D30" s="15"/>
      <c r="E30" s="13"/>
      <c r="F30" s="12">
        <v>9919</v>
      </c>
      <c r="G30" s="15"/>
      <c r="H30" s="13"/>
      <c r="I30" s="12">
        <v>9228</v>
      </c>
      <c r="J30" s="13"/>
      <c r="K30" s="12">
        <v>1357</v>
      </c>
      <c r="L30" s="13"/>
      <c r="M30" s="12">
        <v>209</v>
      </c>
      <c r="N30" s="13"/>
      <c r="O30" s="12">
        <v>26747</v>
      </c>
      <c r="P30" s="13"/>
      <c r="R30" s="14">
        <v>0.77440460612405104</v>
      </c>
      <c r="S30" s="15"/>
      <c r="T30" s="13"/>
    </row>
    <row r="31" spans="2:20" ht="11.5" customHeight="1">
      <c r="B31" s="16" t="s">
        <v>32</v>
      </c>
      <c r="C31" s="15"/>
      <c r="D31" s="15"/>
      <c r="E31" s="13"/>
      <c r="F31" s="12">
        <v>50177</v>
      </c>
      <c r="G31" s="15"/>
      <c r="H31" s="13"/>
      <c r="I31" s="12">
        <v>11796</v>
      </c>
      <c r="J31" s="13"/>
      <c r="K31" s="12">
        <v>3233</v>
      </c>
      <c r="L31" s="13"/>
      <c r="M31" s="12">
        <v>1356</v>
      </c>
      <c r="N31" s="13"/>
      <c r="O31" s="12">
        <v>93666</v>
      </c>
      <c r="P31" s="13"/>
      <c r="R31" s="14">
        <v>0.71063139239425199</v>
      </c>
      <c r="S31" s="15"/>
      <c r="T31" s="13"/>
    </row>
    <row r="32" spans="2:20" ht="11.5" customHeight="1">
      <c r="B32" s="16" t="s">
        <v>33</v>
      </c>
      <c r="C32" s="15"/>
      <c r="D32" s="15"/>
      <c r="E32" s="13"/>
      <c r="F32" s="12">
        <v>28295</v>
      </c>
      <c r="G32" s="15"/>
      <c r="H32" s="13"/>
      <c r="I32" s="12">
        <v>11141</v>
      </c>
      <c r="J32" s="13"/>
      <c r="K32" s="12">
        <v>2421</v>
      </c>
      <c r="L32" s="13"/>
      <c r="M32" s="12">
        <v>1073</v>
      </c>
      <c r="N32" s="13"/>
      <c r="O32" s="12">
        <v>59712</v>
      </c>
      <c r="P32" s="13"/>
      <c r="R32" s="14">
        <v>0.71895096463022501</v>
      </c>
      <c r="S32" s="15"/>
      <c r="T32" s="13"/>
    </row>
    <row r="33" spans="1:20" ht="11.5" customHeight="1">
      <c r="B33" s="16" t="s">
        <v>34</v>
      </c>
      <c r="C33" s="15"/>
      <c r="D33" s="15"/>
      <c r="E33" s="13"/>
      <c r="F33" s="12">
        <v>18615</v>
      </c>
      <c r="G33" s="15"/>
      <c r="H33" s="13"/>
      <c r="I33" s="12">
        <v>7343</v>
      </c>
      <c r="J33" s="13"/>
      <c r="K33" s="12">
        <v>2031</v>
      </c>
      <c r="L33" s="13"/>
      <c r="M33" s="12">
        <v>512</v>
      </c>
      <c r="N33" s="13"/>
      <c r="O33" s="12">
        <v>37979</v>
      </c>
      <c r="P33" s="13"/>
      <c r="R33" s="14">
        <v>0.75044103320255895</v>
      </c>
      <c r="S33" s="15"/>
      <c r="T33" s="13"/>
    </row>
    <row r="34" spans="1:20" ht="11.5" customHeight="1">
      <c r="B34" s="27" t="s">
        <v>35</v>
      </c>
      <c r="C34" s="15"/>
      <c r="D34" s="15"/>
      <c r="E34" s="13"/>
      <c r="F34" s="24">
        <v>1674473</v>
      </c>
      <c r="G34" s="15"/>
      <c r="H34" s="13"/>
      <c r="I34" s="24">
        <v>876843</v>
      </c>
      <c r="J34" s="13"/>
      <c r="K34" s="24">
        <v>177346</v>
      </c>
      <c r="L34" s="13"/>
      <c r="M34" s="24">
        <v>78660</v>
      </c>
      <c r="N34" s="13"/>
      <c r="O34" s="24">
        <v>3900090</v>
      </c>
      <c r="P34" s="13"/>
      <c r="R34" s="25">
        <v>0.71980954285670296</v>
      </c>
      <c r="S34" s="15"/>
      <c r="T34" s="13"/>
    </row>
    <row r="35" spans="1:20" ht="15.5" customHeight="1"/>
    <row r="36" spans="1:20" ht="18" customHeight="1">
      <c r="A36" s="20" t="s">
        <v>36</v>
      </c>
      <c r="B36" s="21"/>
      <c r="C36" s="21"/>
      <c r="D36" s="21"/>
      <c r="E36" s="21"/>
      <c r="F36" s="21"/>
    </row>
    <row r="37" spans="1:20" ht="4" customHeight="1"/>
    <row r="38" spans="1:20" ht="11.5" customHeight="1">
      <c r="B38" s="26" t="s">
        <v>4</v>
      </c>
      <c r="C38" s="15"/>
      <c r="D38" s="15"/>
      <c r="E38" s="13"/>
      <c r="F38" s="23" t="s">
        <v>5</v>
      </c>
      <c r="G38" s="15"/>
      <c r="H38" s="13"/>
      <c r="I38" s="23" t="s">
        <v>6</v>
      </c>
      <c r="J38" s="13"/>
      <c r="K38" s="23" t="s">
        <v>7</v>
      </c>
      <c r="L38" s="13"/>
      <c r="M38" s="23" t="s">
        <v>8</v>
      </c>
      <c r="N38" s="13"/>
      <c r="O38" s="23" t="s">
        <v>37</v>
      </c>
      <c r="P38" s="13"/>
      <c r="R38" s="23" t="s">
        <v>10</v>
      </c>
      <c r="S38" s="15"/>
      <c r="T38" s="13"/>
    </row>
    <row r="39" spans="1:20" ht="11.5" customHeight="1">
      <c r="B39" s="16" t="s">
        <v>11</v>
      </c>
      <c r="C39" s="15"/>
      <c r="D39" s="15"/>
      <c r="E39" s="13"/>
      <c r="F39" s="12">
        <v>7677</v>
      </c>
      <c r="G39" s="15"/>
      <c r="H39" s="13"/>
      <c r="I39" s="12">
        <v>1435</v>
      </c>
      <c r="J39" s="13"/>
      <c r="K39" s="12">
        <v>625</v>
      </c>
      <c r="L39" s="13"/>
      <c r="M39" s="12">
        <v>605</v>
      </c>
      <c r="N39" s="13"/>
      <c r="O39" s="12">
        <v>14477</v>
      </c>
      <c r="P39" s="13"/>
      <c r="R39" s="14">
        <v>0.71437452510879296</v>
      </c>
      <c r="S39" s="15"/>
      <c r="T39" s="13"/>
    </row>
    <row r="40" spans="1:20" ht="11.5" customHeight="1">
      <c r="B40" s="16" t="s">
        <v>12</v>
      </c>
      <c r="C40" s="15"/>
      <c r="D40" s="15"/>
      <c r="E40" s="13"/>
      <c r="F40" s="12">
        <v>68027</v>
      </c>
      <c r="G40" s="15"/>
      <c r="H40" s="13"/>
      <c r="I40" s="12">
        <v>38527</v>
      </c>
      <c r="J40" s="13"/>
      <c r="K40" s="12">
        <v>7486</v>
      </c>
      <c r="L40" s="13"/>
      <c r="M40" s="12">
        <v>3241</v>
      </c>
      <c r="N40" s="13"/>
      <c r="O40" s="12">
        <v>158739</v>
      </c>
      <c r="P40" s="13"/>
      <c r="R40" s="14">
        <v>0.73882914721649995</v>
      </c>
      <c r="S40" s="15"/>
      <c r="T40" s="13"/>
    </row>
    <row r="41" spans="1:20" ht="11.5" customHeight="1">
      <c r="B41" s="16" t="s">
        <v>13</v>
      </c>
      <c r="C41" s="15"/>
      <c r="D41" s="15"/>
      <c r="E41" s="13"/>
      <c r="F41" s="12">
        <v>119203</v>
      </c>
      <c r="G41" s="15"/>
      <c r="H41" s="13"/>
      <c r="I41" s="12">
        <v>59562</v>
      </c>
      <c r="J41" s="13"/>
      <c r="K41" s="12">
        <v>9412</v>
      </c>
      <c r="L41" s="13"/>
      <c r="M41" s="12">
        <v>10910</v>
      </c>
      <c r="N41" s="13"/>
      <c r="O41" s="12">
        <v>308854</v>
      </c>
      <c r="P41" s="13"/>
      <c r="R41" s="14">
        <v>0.64459906622546603</v>
      </c>
      <c r="S41" s="15"/>
      <c r="T41" s="13"/>
    </row>
    <row r="42" spans="1:20" ht="11.5" customHeight="1">
      <c r="B42" s="16" t="s">
        <v>14</v>
      </c>
      <c r="C42" s="15"/>
      <c r="D42" s="15"/>
      <c r="E42" s="13"/>
      <c r="F42" s="12">
        <v>124002</v>
      </c>
      <c r="G42" s="15"/>
      <c r="H42" s="13"/>
      <c r="I42" s="12">
        <v>83525</v>
      </c>
      <c r="J42" s="13"/>
      <c r="K42" s="12">
        <v>12488</v>
      </c>
      <c r="L42" s="13"/>
      <c r="M42" s="12">
        <v>6705</v>
      </c>
      <c r="N42" s="13"/>
      <c r="O42" s="12">
        <v>307392</v>
      </c>
      <c r="P42" s="13"/>
      <c r="R42" s="14">
        <v>0.73755985842182004</v>
      </c>
      <c r="S42" s="15"/>
      <c r="T42" s="13"/>
    </row>
    <row r="43" spans="1:20" ht="11.5" customHeight="1">
      <c r="B43" s="16" t="s">
        <v>15</v>
      </c>
      <c r="C43" s="15"/>
      <c r="D43" s="15"/>
      <c r="E43" s="13"/>
      <c r="F43" s="12">
        <v>11126</v>
      </c>
      <c r="G43" s="15"/>
      <c r="H43" s="13"/>
      <c r="I43" s="12">
        <v>5457</v>
      </c>
      <c r="J43" s="13"/>
      <c r="K43" s="12">
        <v>1045</v>
      </c>
      <c r="L43" s="13"/>
      <c r="M43" s="12">
        <v>318</v>
      </c>
      <c r="N43" s="13"/>
      <c r="O43" s="12">
        <v>23487</v>
      </c>
      <c r="P43" s="13"/>
      <c r="R43" s="14">
        <v>0.764082258270533</v>
      </c>
      <c r="S43" s="15"/>
      <c r="T43" s="13"/>
    </row>
    <row r="44" spans="1:20" ht="11.5" customHeight="1">
      <c r="B44" s="16" t="s">
        <v>16</v>
      </c>
      <c r="C44" s="15"/>
      <c r="D44" s="15"/>
      <c r="E44" s="13"/>
      <c r="F44" s="12">
        <v>3135</v>
      </c>
      <c r="G44" s="15"/>
      <c r="H44" s="13"/>
      <c r="I44" s="12">
        <v>1434</v>
      </c>
      <c r="J44" s="13"/>
      <c r="K44" s="12">
        <v>188</v>
      </c>
      <c r="L44" s="13"/>
      <c r="M44" s="12">
        <v>99</v>
      </c>
      <c r="N44" s="13"/>
      <c r="O44" s="12">
        <v>6844</v>
      </c>
      <c r="P44" s="13"/>
      <c r="R44" s="14">
        <v>0.70952659263588502</v>
      </c>
      <c r="S44" s="15"/>
      <c r="T44" s="13"/>
    </row>
    <row r="45" spans="1:20" ht="11.5" customHeight="1">
      <c r="B45" s="16" t="s">
        <v>17</v>
      </c>
      <c r="C45" s="15"/>
      <c r="D45" s="15"/>
      <c r="E45" s="13"/>
      <c r="F45" s="12">
        <v>16433</v>
      </c>
      <c r="G45" s="15"/>
      <c r="H45" s="13"/>
      <c r="I45" s="12">
        <v>6374</v>
      </c>
      <c r="J45" s="13"/>
      <c r="K45" s="12">
        <v>1766</v>
      </c>
      <c r="L45" s="13"/>
      <c r="M45" s="12">
        <v>366</v>
      </c>
      <c r="N45" s="13"/>
      <c r="O45" s="12">
        <v>32290</v>
      </c>
      <c r="P45" s="13"/>
      <c r="R45" s="14">
        <v>0.77234437906472597</v>
      </c>
      <c r="S45" s="15"/>
      <c r="T45" s="13"/>
    </row>
    <row r="46" spans="1:20" ht="11.5" customHeight="1">
      <c r="B46" s="16" t="s">
        <v>18</v>
      </c>
      <c r="C46" s="15"/>
      <c r="D46" s="15"/>
      <c r="E46" s="13"/>
      <c r="F46" s="12">
        <v>10194</v>
      </c>
      <c r="G46" s="15"/>
      <c r="H46" s="13"/>
      <c r="I46" s="12">
        <v>4058</v>
      </c>
      <c r="J46" s="13"/>
      <c r="K46" s="12">
        <v>791</v>
      </c>
      <c r="L46" s="13"/>
      <c r="M46" s="12">
        <v>252</v>
      </c>
      <c r="N46" s="13"/>
      <c r="O46" s="12">
        <v>22476</v>
      </c>
      <c r="P46" s="13"/>
      <c r="R46" s="14">
        <v>0.68050364833600296</v>
      </c>
      <c r="S46" s="15"/>
      <c r="T46" s="13"/>
    </row>
    <row r="47" spans="1:20" ht="11.5" customHeight="1">
      <c r="B47" s="16" t="s">
        <v>19</v>
      </c>
      <c r="C47" s="15"/>
      <c r="D47" s="15"/>
      <c r="E47" s="13"/>
      <c r="F47" s="12">
        <v>27143</v>
      </c>
      <c r="G47" s="15"/>
      <c r="H47" s="13"/>
      <c r="I47" s="12">
        <v>17749</v>
      </c>
      <c r="J47" s="13"/>
      <c r="K47" s="12">
        <v>1947</v>
      </c>
      <c r="L47" s="13"/>
      <c r="M47" s="12">
        <v>1364</v>
      </c>
      <c r="N47" s="13"/>
      <c r="O47" s="12">
        <v>64092</v>
      </c>
      <c r="P47" s="13"/>
      <c r="R47" s="14">
        <v>0.75209074455470304</v>
      </c>
      <c r="S47" s="15"/>
      <c r="T47" s="13"/>
    </row>
    <row r="48" spans="1:20" ht="11.5" customHeight="1">
      <c r="B48" s="16" t="s">
        <v>20</v>
      </c>
      <c r="C48" s="15"/>
      <c r="D48" s="15"/>
      <c r="E48" s="13"/>
      <c r="F48" s="12">
        <v>4497</v>
      </c>
      <c r="G48" s="15"/>
      <c r="H48" s="13"/>
      <c r="I48" s="12">
        <v>1922</v>
      </c>
      <c r="J48" s="13"/>
      <c r="K48" s="12">
        <v>495</v>
      </c>
      <c r="L48" s="13"/>
      <c r="M48" s="12">
        <v>143</v>
      </c>
      <c r="N48" s="13"/>
      <c r="O48" s="12">
        <v>10240</v>
      </c>
      <c r="P48" s="13"/>
      <c r="R48" s="14">
        <v>0.68916015625000004</v>
      </c>
      <c r="S48" s="15"/>
      <c r="T48" s="13"/>
    </row>
    <row r="49" spans="2:20" ht="11.5" customHeight="1">
      <c r="B49" s="16" t="s">
        <v>21</v>
      </c>
      <c r="C49" s="15"/>
      <c r="D49" s="15"/>
      <c r="E49" s="13"/>
      <c r="F49" s="12">
        <v>29601</v>
      </c>
      <c r="G49" s="15"/>
      <c r="H49" s="13"/>
      <c r="I49" s="12">
        <v>14338</v>
      </c>
      <c r="J49" s="13"/>
      <c r="K49" s="12">
        <v>2956</v>
      </c>
      <c r="L49" s="13"/>
      <c r="M49" s="12">
        <v>1034</v>
      </c>
      <c r="N49" s="13"/>
      <c r="O49" s="12">
        <v>60747</v>
      </c>
      <c r="P49" s="13"/>
      <c r="R49" s="14">
        <v>0.78899369516190099</v>
      </c>
      <c r="S49" s="15"/>
      <c r="T49" s="13"/>
    </row>
    <row r="50" spans="2:20" ht="11.5" customHeight="1">
      <c r="B50" s="16" t="s">
        <v>22</v>
      </c>
      <c r="C50" s="15"/>
      <c r="D50" s="15"/>
      <c r="E50" s="13"/>
      <c r="F50" s="12">
        <v>1955</v>
      </c>
      <c r="G50" s="15"/>
      <c r="H50" s="13"/>
      <c r="I50" s="12">
        <v>812</v>
      </c>
      <c r="J50" s="13"/>
      <c r="K50" s="12">
        <v>217</v>
      </c>
      <c r="L50" s="13"/>
      <c r="M50" s="12">
        <v>74</v>
      </c>
      <c r="N50" s="13"/>
      <c r="O50" s="12">
        <v>4425</v>
      </c>
      <c r="P50" s="13"/>
      <c r="R50" s="14">
        <v>0.69107344632768397</v>
      </c>
      <c r="S50" s="15"/>
      <c r="T50" s="13"/>
    </row>
    <row r="51" spans="2:20" ht="11.5" customHeight="1">
      <c r="B51" s="16" t="s">
        <v>23</v>
      </c>
      <c r="C51" s="15"/>
      <c r="D51" s="15"/>
      <c r="E51" s="13"/>
      <c r="F51" s="12">
        <v>27091</v>
      </c>
      <c r="G51" s="15"/>
      <c r="H51" s="13"/>
      <c r="I51" s="12">
        <v>18221</v>
      </c>
      <c r="J51" s="13"/>
      <c r="K51" s="12">
        <v>2214</v>
      </c>
      <c r="L51" s="13"/>
      <c r="M51" s="12">
        <v>927</v>
      </c>
      <c r="N51" s="13"/>
      <c r="O51" s="12">
        <v>63984</v>
      </c>
      <c r="P51" s="13"/>
      <c r="R51" s="14">
        <v>0.75726744186046502</v>
      </c>
      <c r="S51" s="15"/>
      <c r="T51" s="13"/>
    </row>
    <row r="52" spans="2:20" ht="11.5" customHeight="1">
      <c r="B52" s="16" t="s">
        <v>24</v>
      </c>
      <c r="C52" s="15"/>
      <c r="D52" s="15"/>
      <c r="E52" s="13"/>
      <c r="F52" s="12">
        <v>41602</v>
      </c>
      <c r="G52" s="15"/>
      <c r="H52" s="13"/>
      <c r="I52" s="12">
        <v>35295</v>
      </c>
      <c r="J52" s="13"/>
      <c r="K52" s="12">
        <v>5489</v>
      </c>
      <c r="L52" s="13"/>
      <c r="M52" s="12">
        <v>1774</v>
      </c>
      <c r="N52" s="13"/>
      <c r="O52" s="12">
        <v>102742</v>
      </c>
      <c r="P52" s="13"/>
      <c r="R52" s="14">
        <v>0.81913920305230603</v>
      </c>
      <c r="S52" s="15"/>
      <c r="T52" s="13"/>
    </row>
    <row r="53" spans="2:20" ht="11.5" customHeight="1">
      <c r="B53" s="16" t="s">
        <v>25</v>
      </c>
      <c r="C53" s="15"/>
      <c r="D53" s="15"/>
      <c r="E53" s="13"/>
      <c r="F53" s="12">
        <v>2572</v>
      </c>
      <c r="G53" s="15"/>
      <c r="H53" s="13"/>
      <c r="I53" s="12">
        <v>1806</v>
      </c>
      <c r="J53" s="13"/>
      <c r="K53" s="12">
        <v>281</v>
      </c>
      <c r="L53" s="13"/>
      <c r="M53" s="12">
        <v>110</v>
      </c>
      <c r="N53" s="13"/>
      <c r="O53" s="12">
        <v>6085</v>
      </c>
      <c r="P53" s="13"/>
      <c r="R53" s="14">
        <v>0.78373048479868501</v>
      </c>
      <c r="S53" s="15"/>
      <c r="T53" s="13"/>
    </row>
    <row r="54" spans="2:20" ht="11.5" customHeight="1">
      <c r="B54" s="16" t="s">
        <v>26</v>
      </c>
      <c r="C54" s="15"/>
      <c r="D54" s="15"/>
      <c r="E54" s="13"/>
      <c r="F54" s="12">
        <v>145951</v>
      </c>
      <c r="G54" s="15"/>
      <c r="H54" s="13"/>
      <c r="I54" s="12">
        <v>111432</v>
      </c>
      <c r="J54" s="13"/>
      <c r="K54" s="12">
        <v>32595</v>
      </c>
      <c r="L54" s="13"/>
      <c r="M54" s="12">
        <v>8064</v>
      </c>
      <c r="N54" s="13"/>
      <c r="O54" s="12">
        <v>384194</v>
      </c>
      <c r="P54" s="13"/>
      <c r="R54" s="14">
        <v>0.77575912169372796</v>
      </c>
      <c r="S54" s="15"/>
      <c r="T54" s="13"/>
    </row>
    <row r="55" spans="2:20" ht="11.5" customHeight="1">
      <c r="B55" s="16" t="s">
        <v>27</v>
      </c>
      <c r="C55" s="15"/>
      <c r="D55" s="15"/>
      <c r="E55" s="13"/>
      <c r="F55" s="12">
        <v>158626</v>
      </c>
      <c r="G55" s="15"/>
      <c r="H55" s="13"/>
      <c r="I55" s="12">
        <v>138257</v>
      </c>
      <c r="J55" s="13"/>
      <c r="K55" s="12">
        <v>17836</v>
      </c>
      <c r="L55" s="13"/>
      <c r="M55" s="12">
        <v>11258</v>
      </c>
      <c r="N55" s="13"/>
      <c r="O55" s="12">
        <v>454428</v>
      </c>
      <c r="P55" s="13"/>
      <c r="R55" s="14">
        <v>0.71733475930180401</v>
      </c>
      <c r="S55" s="15"/>
      <c r="T55" s="13"/>
    </row>
    <row r="56" spans="2:20" ht="11.5" customHeight="1">
      <c r="B56" s="16" t="s">
        <v>28</v>
      </c>
      <c r="C56" s="15"/>
      <c r="D56" s="15"/>
      <c r="E56" s="13"/>
      <c r="F56" s="12">
        <v>3908</v>
      </c>
      <c r="G56" s="15"/>
      <c r="H56" s="13"/>
      <c r="I56" s="12">
        <v>3648</v>
      </c>
      <c r="J56" s="13"/>
      <c r="K56" s="12">
        <v>478</v>
      </c>
      <c r="L56" s="13"/>
      <c r="M56" s="12">
        <v>102</v>
      </c>
      <c r="N56" s="13"/>
      <c r="O56" s="12">
        <v>10803</v>
      </c>
      <c r="P56" s="13"/>
      <c r="R56" s="14">
        <v>0.753124132185504</v>
      </c>
      <c r="S56" s="15"/>
      <c r="T56" s="13"/>
    </row>
    <row r="57" spans="2:20" ht="11.5" customHeight="1">
      <c r="B57" s="16" t="s">
        <v>29</v>
      </c>
      <c r="C57" s="15"/>
      <c r="D57" s="15"/>
      <c r="E57" s="13"/>
      <c r="F57" s="12">
        <v>11641</v>
      </c>
      <c r="G57" s="15"/>
      <c r="H57" s="13"/>
      <c r="I57" s="12">
        <v>5120</v>
      </c>
      <c r="J57" s="13"/>
      <c r="K57" s="12">
        <v>1212</v>
      </c>
      <c r="L57" s="13"/>
      <c r="M57" s="12">
        <v>440</v>
      </c>
      <c r="N57" s="13"/>
      <c r="O57" s="12">
        <v>25690</v>
      </c>
      <c r="P57" s="13"/>
      <c r="R57" s="14">
        <v>0.716738030362009</v>
      </c>
      <c r="S57" s="15"/>
      <c r="T57" s="13"/>
    </row>
    <row r="58" spans="2:20" ht="11.5" customHeight="1">
      <c r="B58" s="16" t="s">
        <v>30</v>
      </c>
      <c r="C58" s="15"/>
      <c r="D58" s="15"/>
      <c r="E58" s="13"/>
      <c r="F58" s="12">
        <v>2673</v>
      </c>
      <c r="G58" s="15"/>
      <c r="H58" s="13"/>
      <c r="I58" s="12">
        <v>1262</v>
      </c>
      <c r="J58" s="13"/>
      <c r="K58" s="12">
        <v>204</v>
      </c>
      <c r="L58" s="13"/>
      <c r="M58" s="12">
        <v>551</v>
      </c>
      <c r="N58" s="13"/>
      <c r="O58" s="12">
        <v>6049</v>
      </c>
      <c r="P58" s="13"/>
      <c r="R58" s="14">
        <v>0.775334766077038</v>
      </c>
      <c r="S58" s="15"/>
      <c r="T58" s="13"/>
    </row>
    <row r="59" spans="2:20" ht="11.5" customHeight="1">
      <c r="B59" s="16" t="s">
        <v>31</v>
      </c>
      <c r="C59" s="15"/>
      <c r="D59" s="15"/>
      <c r="E59" s="13"/>
      <c r="F59" s="12">
        <v>3274</v>
      </c>
      <c r="G59" s="15"/>
      <c r="H59" s="13"/>
      <c r="I59" s="12">
        <v>3848</v>
      </c>
      <c r="J59" s="13"/>
      <c r="K59" s="12">
        <v>561</v>
      </c>
      <c r="L59" s="13"/>
      <c r="M59" s="12">
        <v>86</v>
      </c>
      <c r="N59" s="13"/>
      <c r="O59" s="12">
        <v>10030</v>
      </c>
      <c r="P59" s="13"/>
      <c r="R59" s="14">
        <v>0.77457627118644101</v>
      </c>
      <c r="S59" s="15"/>
      <c r="T59" s="13"/>
    </row>
    <row r="60" spans="2:20" ht="11.5" customHeight="1">
      <c r="B60" s="16" t="s">
        <v>32</v>
      </c>
      <c r="C60" s="15"/>
      <c r="D60" s="15"/>
      <c r="E60" s="13"/>
      <c r="F60" s="12">
        <v>15888</v>
      </c>
      <c r="G60" s="15"/>
      <c r="H60" s="13"/>
      <c r="I60" s="12">
        <v>4726</v>
      </c>
      <c r="J60" s="13"/>
      <c r="K60" s="12">
        <v>1280</v>
      </c>
      <c r="L60" s="13"/>
      <c r="M60" s="12">
        <v>530</v>
      </c>
      <c r="N60" s="13"/>
      <c r="O60" s="12">
        <v>32162</v>
      </c>
      <c r="P60" s="13"/>
      <c r="R60" s="14">
        <v>0.69722032211927099</v>
      </c>
      <c r="S60" s="15"/>
      <c r="T60" s="13"/>
    </row>
    <row r="61" spans="2:20" ht="11.5" customHeight="1">
      <c r="B61" s="16" t="s">
        <v>33</v>
      </c>
      <c r="C61" s="15"/>
      <c r="D61" s="15"/>
      <c r="E61" s="13"/>
      <c r="F61" s="12">
        <v>11199</v>
      </c>
      <c r="G61" s="15"/>
      <c r="H61" s="13"/>
      <c r="I61" s="12">
        <v>5433</v>
      </c>
      <c r="J61" s="13"/>
      <c r="K61" s="12">
        <v>1171</v>
      </c>
      <c r="L61" s="13"/>
      <c r="M61" s="12">
        <v>560</v>
      </c>
      <c r="N61" s="13"/>
      <c r="O61" s="12">
        <v>26134</v>
      </c>
      <c r="P61" s="13"/>
      <c r="R61" s="14">
        <v>0.70264789163541697</v>
      </c>
      <c r="S61" s="15"/>
      <c r="T61" s="13"/>
    </row>
    <row r="62" spans="2:20" ht="11.5" customHeight="1">
      <c r="B62" s="16" t="s">
        <v>34</v>
      </c>
      <c r="C62" s="15"/>
      <c r="D62" s="15"/>
      <c r="E62" s="13"/>
      <c r="F62" s="12">
        <v>6584</v>
      </c>
      <c r="G62" s="15"/>
      <c r="H62" s="13"/>
      <c r="I62" s="12">
        <v>2950</v>
      </c>
      <c r="J62" s="13"/>
      <c r="K62" s="12">
        <v>867</v>
      </c>
      <c r="L62" s="13"/>
      <c r="M62" s="12">
        <v>187</v>
      </c>
      <c r="N62" s="13"/>
      <c r="O62" s="12">
        <v>14431</v>
      </c>
      <c r="P62" s="13"/>
      <c r="R62" s="14">
        <v>0.73369828840690199</v>
      </c>
      <c r="S62" s="15"/>
      <c r="T62" s="13"/>
    </row>
    <row r="63" spans="2:20" ht="11.5" customHeight="1">
      <c r="B63" s="27" t="s">
        <v>35</v>
      </c>
      <c r="C63" s="15"/>
      <c r="D63" s="15"/>
      <c r="E63" s="13"/>
      <c r="F63" s="24">
        <v>854002</v>
      </c>
      <c r="G63" s="15"/>
      <c r="H63" s="13"/>
      <c r="I63" s="24">
        <v>567191</v>
      </c>
      <c r="J63" s="13"/>
      <c r="K63" s="24">
        <v>103604</v>
      </c>
      <c r="L63" s="13"/>
      <c r="M63" s="24">
        <v>49700</v>
      </c>
      <c r="N63" s="13"/>
      <c r="O63" s="24">
        <v>2150795</v>
      </c>
      <c r="P63" s="13"/>
      <c r="R63" s="25">
        <v>0.73205349649780704</v>
      </c>
      <c r="S63" s="15"/>
      <c r="T63" s="13"/>
    </row>
    <row r="64" spans="2:20" ht="15.25" customHeight="1"/>
    <row r="65" spans="1:19" ht="18" customHeight="1">
      <c r="A65" s="20" t="s">
        <v>38</v>
      </c>
      <c r="B65" s="21"/>
      <c r="C65" s="21"/>
      <c r="D65" s="21"/>
      <c r="E65" s="21"/>
      <c r="F65" s="21"/>
    </row>
    <row r="66" spans="1:19" ht="3" customHeight="1"/>
    <row r="67" spans="1:19" ht="11.5" customHeight="1">
      <c r="A67" s="26" t="s">
        <v>4</v>
      </c>
      <c r="B67" s="15"/>
      <c r="C67" s="15"/>
      <c r="D67" s="13"/>
      <c r="E67" s="23" t="s">
        <v>5</v>
      </c>
      <c r="F67" s="15"/>
      <c r="G67" s="13"/>
      <c r="H67" s="23" t="s">
        <v>6</v>
      </c>
      <c r="I67" s="13"/>
      <c r="J67" s="23" t="s">
        <v>7</v>
      </c>
      <c r="K67" s="13"/>
      <c r="L67" s="23" t="s">
        <v>8</v>
      </c>
      <c r="M67" s="13"/>
      <c r="N67" s="23" t="s">
        <v>9</v>
      </c>
      <c r="O67" s="13"/>
      <c r="P67" s="23" t="s">
        <v>10</v>
      </c>
      <c r="Q67" s="15"/>
      <c r="R67" s="15"/>
      <c r="S67" s="13"/>
    </row>
    <row r="68" spans="1:19" ht="11.5" customHeight="1">
      <c r="A68" s="16" t="s">
        <v>11</v>
      </c>
      <c r="B68" s="15"/>
      <c r="C68" s="15"/>
      <c r="D68" s="13"/>
      <c r="E68" s="12">
        <v>13517</v>
      </c>
      <c r="F68" s="15"/>
      <c r="G68" s="13"/>
      <c r="H68" s="12">
        <v>1815</v>
      </c>
      <c r="I68" s="13"/>
      <c r="J68" s="12">
        <v>733</v>
      </c>
      <c r="K68" s="13"/>
      <c r="L68" s="12">
        <v>330</v>
      </c>
      <c r="M68" s="13"/>
      <c r="N68" s="12">
        <v>21060</v>
      </c>
      <c r="O68" s="13"/>
      <c r="P68" s="14">
        <v>0.77849002849002802</v>
      </c>
      <c r="Q68" s="15"/>
      <c r="R68" s="15"/>
      <c r="S68" s="13"/>
    </row>
    <row r="69" spans="1:19" ht="11.5" customHeight="1">
      <c r="A69" s="16" t="s">
        <v>12</v>
      </c>
      <c r="B69" s="15"/>
      <c r="C69" s="15"/>
      <c r="D69" s="13"/>
      <c r="E69" s="12">
        <v>70646</v>
      </c>
      <c r="F69" s="15"/>
      <c r="G69" s="13"/>
      <c r="H69" s="12">
        <v>25550</v>
      </c>
      <c r="I69" s="13"/>
      <c r="J69" s="12">
        <v>5417</v>
      </c>
      <c r="K69" s="13"/>
      <c r="L69" s="12">
        <v>2052</v>
      </c>
      <c r="M69" s="13"/>
      <c r="N69" s="12">
        <v>135542</v>
      </c>
      <c r="O69" s="13"/>
      <c r="P69" s="14">
        <v>0.76481828510719896</v>
      </c>
      <c r="Q69" s="15"/>
      <c r="R69" s="15"/>
      <c r="S69" s="13"/>
    </row>
    <row r="70" spans="1:19" ht="11.5" customHeight="1">
      <c r="A70" s="16" t="s">
        <v>13</v>
      </c>
      <c r="B70" s="15"/>
      <c r="C70" s="15"/>
      <c r="D70" s="13"/>
      <c r="E70" s="12">
        <v>13598</v>
      </c>
      <c r="F70" s="15"/>
      <c r="G70" s="13"/>
      <c r="H70" s="12">
        <v>3054</v>
      </c>
      <c r="I70" s="13"/>
      <c r="J70" s="12">
        <v>1202</v>
      </c>
      <c r="K70" s="13"/>
      <c r="L70" s="12">
        <v>885</v>
      </c>
      <c r="M70" s="13"/>
      <c r="N70" s="12">
        <v>32337</v>
      </c>
      <c r="O70" s="13"/>
      <c r="P70" s="14">
        <v>0.579490985558339</v>
      </c>
      <c r="Q70" s="15"/>
      <c r="R70" s="15"/>
      <c r="S70" s="13"/>
    </row>
    <row r="71" spans="1:19" ht="11.5" customHeight="1">
      <c r="A71" s="16" t="s">
        <v>14</v>
      </c>
      <c r="B71" s="15"/>
      <c r="C71" s="15"/>
      <c r="D71" s="13"/>
      <c r="E71" s="12">
        <v>73988</v>
      </c>
      <c r="F71" s="15"/>
      <c r="G71" s="13"/>
      <c r="H71" s="12">
        <v>28522</v>
      </c>
      <c r="I71" s="13"/>
      <c r="J71" s="12">
        <v>5575</v>
      </c>
      <c r="K71" s="13"/>
      <c r="L71" s="12">
        <v>2156</v>
      </c>
      <c r="M71" s="13"/>
      <c r="N71" s="12">
        <v>143003</v>
      </c>
      <c r="O71" s="13"/>
      <c r="P71" s="14">
        <v>0.77089991119067403</v>
      </c>
      <c r="Q71" s="15"/>
      <c r="R71" s="15"/>
      <c r="S71" s="13"/>
    </row>
    <row r="72" spans="1:19" ht="11.5" customHeight="1">
      <c r="A72" s="16" t="s">
        <v>15</v>
      </c>
      <c r="B72" s="15"/>
      <c r="C72" s="15"/>
      <c r="D72" s="13"/>
      <c r="E72" s="12">
        <v>14473</v>
      </c>
      <c r="F72" s="15"/>
      <c r="G72" s="13"/>
      <c r="H72" s="12">
        <v>5147</v>
      </c>
      <c r="I72" s="13"/>
      <c r="J72" s="12">
        <v>1079</v>
      </c>
      <c r="K72" s="13"/>
      <c r="L72" s="12">
        <v>384</v>
      </c>
      <c r="M72" s="13"/>
      <c r="N72" s="12">
        <v>25817</v>
      </c>
      <c r="O72" s="13"/>
      <c r="P72" s="14">
        <v>0.81663245148545505</v>
      </c>
      <c r="Q72" s="15"/>
      <c r="R72" s="15"/>
      <c r="S72" s="13"/>
    </row>
    <row r="73" spans="1:19" ht="11.5" customHeight="1">
      <c r="A73" s="16" t="s">
        <v>16</v>
      </c>
      <c r="B73" s="15"/>
      <c r="C73" s="15"/>
      <c r="D73" s="13"/>
      <c r="E73" s="12">
        <v>4982</v>
      </c>
      <c r="F73" s="15"/>
      <c r="G73" s="13"/>
      <c r="H73" s="12">
        <v>1796</v>
      </c>
      <c r="I73" s="13"/>
      <c r="J73" s="12">
        <v>224</v>
      </c>
      <c r="K73" s="13"/>
      <c r="L73" s="12">
        <v>114</v>
      </c>
      <c r="M73" s="13"/>
      <c r="N73" s="12">
        <v>8803</v>
      </c>
      <c r="O73" s="13"/>
      <c r="P73" s="14">
        <v>0.80836078609564899</v>
      </c>
      <c r="Q73" s="15"/>
      <c r="R73" s="15"/>
      <c r="S73" s="13"/>
    </row>
    <row r="74" spans="1:19" ht="11.5" customHeight="1">
      <c r="A74" s="16" t="s">
        <v>17</v>
      </c>
      <c r="B74" s="15"/>
      <c r="C74" s="15"/>
      <c r="D74" s="13"/>
      <c r="E74" s="12">
        <v>38651</v>
      </c>
      <c r="F74" s="15"/>
      <c r="G74" s="13"/>
      <c r="H74" s="12">
        <v>10313</v>
      </c>
      <c r="I74" s="13"/>
      <c r="J74" s="12">
        <v>1961</v>
      </c>
      <c r="K74" s="13"/>
      <c r="L74" s="12">
        <v>505</v>
      </c>
      <c r="M74" s="13"/>
      <c r="N74" s="12">
        <v>62535</v>
      </c>
      <c r="O74" s="13"/>
      <c r="P74" s="14">
        <v>0.82241944511073795</v>
      </c>
      <c r="Q74" s="15"/>
      <c r="R74" s="15"/>
      <c r="S74" s="13"/>
    </row>
    <row r="75" spans="1:19" ht="11.5" customHeight="1">
      <c r="A75" s="16" t="s">
        <v>18</v>
      </c>
      <c r="B75" s="15"/>
      <c r="C75" s="15"/>
      <c r="D75" s="13"/>
      <c r="E75" s="12">
        <v>15432</v>
      </c>
      <c r="F75" s="15"/>
      <c r="G75" s="13"/>
      <c r="H75" s="12">
        <v>5062</v>
      </c>
      <c r="I75" s="13"/>
      <c r="J75" s="12">
        <v>793</v>
      </c>
      <c r="K75" s="13"/>
      <c r="L75" s="12">
        <v>336</v>
      </c>
      <c r="M75" s="13"/>
      <c r="N75" s="12">
        <v>27579</v>
      </c>
      <c r="O75" s="13"/>
      <c r="P75" s="14">
        <v>0.78403858007904603</v>
      </c>
      <c r="Q75" s="15"/>
      <c r="R75" s="15"/>
      <c r="S75" s="13"/>
    </row>
    <row r="76" spans="1:19" ht="11.5" customHeight="1">
      <c r="A76" s="16" t="s">
        <v>19</v>
      </c>
      <c r="B76" s="15"/>
      <c r="C76" s="15"/>
      <c r="D76" s="13"/>
      <c r="E76" s="12">
        <v>13285</v>
      </c>
      <c r="F76" s="15"/>
      <c r="G76" s="13"/>
      <c r="H76" s="12">
        <v>5261</v>
      </c>
      <c r="I76" s="13"/>
      <c r="J76" s="12">
        <v>920</v>
      </c>
      <c r="K76" s="13"/>
      <c r="L76" s="12">
        <v>348</v>
      </c>
      <c r="M76" s="13"/>
      <c r="N76" s="12">
        <v>26123</v>
      </c>
      <c r="O76" s="13"/>
      <c r="P76" s="14">
        <v>0.75848868812923498</v>
      </c>
      <c r="Q76" s="15"/>
      <c r="R76" s="15"/>
      <c r="S76" s="13"/>
    </row>
    <row r="77" spans="1:19" ht="11.5" customHeight="1">
      <c r="A77" s="16" t="s">
        <v>20</v>
      </c>
      <c r="B77" s="15"/>
      <c r="C77" s="15"/>
      <c r="D77" s="13"/>
      <c r="E77" s="12">
        <v>4671</v>
      </c>
      <c r="F77" s="15"/>
      <c r="G77" s="13"/>
      <c r="H77" s="12">
        <v>1424</v>
      </c>
      <c r="I77" s="13"/>
      <c r="J77" s="12">
        <v>315</v>
      </c>
      <c r="K77" s="13"/>
      <c r="L77" s="12">
        <v>69</v>
      </c>
      <c r="M77" s="13"/>
      <c r="N77" s="12">
        <v>7860</v>
      </c>
      <c r="O77" s="13"/>
      <c r="P77" s="14">
        <v>0.82430025445292598</v>
      </c>
      <c r="Q77" s="15"/>
      <c r="R77" s="15"/>
      <c r="S77" s="13"/>
    </row>
    <row r="78" spans="1:19" ht="11.5" customHeight="1">
      <c r="A78" s="16" t="s">
        <v>21</v>
      </c>
      <c r="B78" s="15"/>
      <c r="C78" s="15"/>
      <c r="D78" s="13"/>
      <c r="E78" s="12">
        <v>39755</v>
      </c>
      <c r="F78" s="15"/>
      <c r="G78" s="13"/>
      <c r="H78" s="12">
        <v>10550</v>
      </c>
      <c r="I78" s="13"/>
      <c r="J78" s="12">
        <v>2234</v>
      </c>
      <c r="K78" s="13"/>
      <c r="L78" s="12">
        <v>793</v>
      </c>
      <c r="M78" s="13"/>
      <c r="N78" s="12">
        <v>65905</v>
      </c>
      <c r="O78" s="13"/>
      <c r="P78" s="14">
        <v>0.80922540019725397</v>
      </c>
      <c r="Q78" s="15"/>
      <c r="R78" s="15"/>
      <c r="S78" s="13"/>
    </row>
    <row r="79" spans="1:19" ht="11.5" customHeight="1">
      <c r="A79" s="16" t="s">
        <v>22</v>
      </c>
      <c r="B79" s="15"/>
      <c r="C79" s="15"/>
      <c r="D79" s="13"/>
      <c r="E79" s="12">
        <v>6759</v>
      </c>
      <c r="F79" s="15"/>
      <c r="G79" s="13"/>
      <c r="H79" s="12">
        <v>2310</v>
      </c>
      <c r="I79" s="13"/>
      <c r="J79" s="12">
        <v>480</v>
      </c>
      <c r="K79" s="13"/>
      <c r="L79" s="12">
        <v>126</v>
      </c>
      <c r="M79" s="13"/>
      <c r="N79" s="12">
        <v>12466</v>
      </c>
      <c r="O79" s="13"/>
      <c r="P79" s="14">
        <v>0.77611102197978499</v>
      </c>
      <c r="Q79" s="15"/>
      <c r="R79" s="15"/>
      <c r="S79" s="13"/>
    </row>
    <row r="80" spans="1:19" ht="11.5" customHeight="1">
      <c r="A80" s="16" t="s">
        <v>23</v>
      </c>
      <c r="B80" s="15"/>
      <c r="C80" s="15"/>
      <c r="D80" s="13"/>
      <c r="E80" s="12">
        <v>40054</v>
      </c>
      <c r="F80" s="15"/>
      <c r="G80" s="13"/>
      <c r="H80" s="12">
        <v>19496</v>
      </c>
      <c r="I80" s="13"/>
      <c r="J80" s="12">
        <v>2352</v>
      </c>
      <c r="K80" s="13"/>
      <c r="L80" s="12">
        <v>886</v>
      </c>
      <c r="M80" s="13"/>
      <c r="N80" s="12">
        <v>75417</v>
      </c>
      <c r="O80" s="13"/>
      <c r="P80" s="14">
        <v>0.83254438654414797</v>
      </c>
      <c r="Q80" s="15"/>
      <c r="R80" s="15"/>
      <c r="S80" s="13"/>
    </row>
    <row r="81" spans="1:19" ht="11.5" customHeight="1">
      <c r="A81" s="16" t="s">
        <v>24</v>
      </c>
      <c r="B81" s="15"/>
      <c r="C81" s="15"/>
      <c r="D81" s="13"/>
      <c r="E81" s="12">
        <v>29939</v>
      </c>
      <c r="F81" s="15"/>
      <c r="G81" s="13"/>
      <c r="H81" s="12">
        <v>12996</v>
      </c>
      <c r="I81" s="13"/>
      <c r="J81" s="12">
        <v>2345</v>
      </c>
      <c r="K81" s="13"/>
      <c r="L81" s="12">
        <v>589</v>
      </c>
      <c r="M81" s="13"/>
      <c r="N81" s="12">
        <v>56959</v>
      </c>
      <c r="O81" s="13"/>
      <c r="P81" s="14">
        <v>0.80529854807844203</v>
      </c>
      <c r="Q81" s="15"/>
      <c r="R81" s="15"/>
      <c r="S81" s="13"/>
    </row>
    <row r="82" spans="1:19" ht="11.5" customHeight="1">
      <c r="A82" s="16" t="s">
        <v>25</v>
      </c>
      <c r="B82" s="15"/>
      <c r="C82" s="15"/>
      <c r="D82" s="13"/>
      <c r="E82" s="12">
        <v>2535</v>
      </c>
      <c r="F82" s="15"/>
      <c r="G82" s="13"/>
      <c r="H82" s="12">
        <v>1101</v>
      </c>
      <c r="I82" s="13"/>
      <c r="J82" s="12">
        <v>209</v>
      </c>
      <c r="K82" s="13"/>
      <c r="L82" s="12">
        <v>75</v>
      </c>
      <c r="M82" s="13"/>
      <c r="N82" s="12">
        <v>4700</v>
      </c>
      <c r="O82" s="13"/>
      <c r="P82" s="14">
        <v>0.83404255319148901</v>
      </c>
      <c r="Q82" s="15"/>
      <c r="R82" s="15"/>
      <c r="S82" s="13"/>
    </row>
    <row r="83" spans="1:19" ht="11.5" customHeight="1">
      <c r="A83" s="16" t="s">
        <v>26</v>
      </c>
      <c r="B83" s="15"/>
      <c r="C83" s="15"/>
      <c r="D83" s="13"/>
      <c r="E83" s="12">
        <v>56396</v>
      </c>
      <c r="F83" s="15"/>
      <c r="G83" s="13"/>
      <c r="H83" s="12">
        <v>21972</v>
      </c>
      <c r="I83" s="13"/>
      <c r="J83" s="12">
        <v>8606</v>
      </c>
      <c r="K83" s="13"/>
      <c r="L83" s="12">
        <v>1804</v>
      </c>
      <c r="M83" s="13"/>
      <c r="N83" s="12">
        <v>121644</v>
      </c>
      <c r="O83" s="13"/>
      <c r="P83" s="14">
        <v>0.72981815790339</v>
      </c>
      <c r="Q83" s="15"/>
      <c r="R83" s="15"/>
      <c r="S83" s="13"/>
    </row>
    <row r="84" spans="1:19" ht="11.5" customHeight="1">
      <c r="A84" s="16" t="s">
        <v>27</v>
      </c>
      <c r="B84" s="15"/>
      <c r="C84" s="15"/>
      <c r="D84" s="13"/>
      <c r="E84" s="12">
        <v>16092</v>
      </c>
      <c r="F84" s="15"/>
      <c r="G84" s="13"/>
      <c r="H84" s="12">
        <v>7974</v>
      </c>
      <c r="I84" s="13"/>
      <c r="J84" s="12">
        <v>2280</v>
      </c>
      <c r="K84" s="13"/>
      <c r="L84" s="12">
        <v>888</v>
      </c>
      <c r="M84" s="13"/>
      <c r="N84" s="12">
        <v>43135</v>
      </c>
      <c r="O84" s="13"/>
      <c r="P84" s="14">
        <v>0.631366639619798</v>
      </c>
      <c r="Q84" s="15"/>
      <c r="R84" s="15"/>
      <c r="S84" s="13"/>
    </row>
    <row r="85" spans="1:19" ht="11.5" customHeight="1">
      <c r="A85" s="16" t="s">
        <v>28</v>
      </c>
      <c r="B85" s="15"/>
      <c r="C85" s="15"/>
      <c r="D85" s="13"/>
      <c r="E85" s="12">
        <v>7840</v>
      </c>
      <c r="F85" s="15"/>
      <c r="G85" s="13"/>
      <c r="H85" s="12">
        <v>5546</v>
      </c>
      <c r="I85" s="13"/>
      <c r="J85" s="12">
        <v>558</v>
      </c>
      <c r="K85" s="13"/>
      <c r="L85" s="12">
        <v>196</v>
      </c>
      <c r="M85" s="13"/>
      <c r="N85" s="12">
        <v>17289</v>
      </c>
      <c r="O85" s="13"/>
      <c r="P85" s="14">
        <v>0.81786106773092704</v>
      </c>
      <c r="Q85" s="15"/>
      <c r="R85" s="15"/>
      <c r="S85" s="13"/>
    </row>
    <row r="86" spans="1:19" ht="11.5" customHeight="1">
      <c r="A86" s="16" t="s">
        <v>29</v>
      </c>
      <c r="B86" s="15"/>
      <c r="C86" s="15"/>
      <c r="D86" s="13"/>
      <c r="E86" s="12">
        <v>15241</v>
      </c>
      <c r="F86" s="15"/>
      <c r="G86" s="13"/>
      <c r="H86" s="12">
        <v>5829</v>
      </c>
      <c r="I86" s="13"/>
      <c r="J86" s="12">
        <v>1200</v>
      </c>
      <c r="K86" s="13"/>
      <c r="L86" s="12">
        <v>416</v>
      </c>
      <c r="M86" s="13"/>
      <c r="N86" s="12">
        <v>29054</v>
      </c>
      <c r="O86" s="13"/>
      <c r="P86" s="14">
        <v>0.78082191780821897</v>
      </c>
      <c r="Q86" s="15"/>
      <c r="R86" s="15"/>
      <c r="S86" s="13"/>
    </row>
    <row r="87" spans="1:19" ht="11.5" customHeight="1">
      <c r="A87" s="16" t="s">
        <v>30</v>
      </c>
      <c r="B87" s="15"/>
      <c r="C87" s="15"/>
      <c r="D87" s="13"/>
      <c r="E87" s="12">
        <v>2892</v>
      </c>
      <c r="F87" s="15"/>
      <c r="G87" s="13"/>
      <c r="H87" s="12">
        <v>1006</v>
      </c>
      <c r="I87" s="13"/>
      <c r="J87" s="12">
        <v>188</v>
      </c>
      <c r="K87" s="13"/>
      <c r="L87" s="12">
        <v>61</v>
      </c>
      <c r="M87" s="13"/>
      <c r="N87" s="12">
        <v>5071</v>
      </c>
      <c r="O87" s="13"/>
      <c r="P87" s="14">
        <v>0.81778741865509796</v>
      </c>
      <c r="Q87" s="15"/>
      <c r="R87" s="15"/>
      <c r="S87" s="13"/>
    </row>
    <row r="88" spans="1:19" ht="11.5" customHeight="1">
      <c r="A88" s="16" t="s">
        <v>31</v>
      </c>
      <c r="B88" s="15"/>
      <c r="C88" s="15"/>
      <c r="D88" s="13"/>
      <c r="E88" s="12">
        <v>4946</v>
      </c>
      <c r="F88" s="15"/>
      <c r="G88" s="13"/>
      <c r="H88" s="12">
        <v>4096</v>
      </c>
      <c r="I88" s="13"/>
      <c r="J88" s="12">
        <v>544</v>
      </c>
      <c r="K88" s="13"/>
      <c r="L88" s="12">
        <v>80</v>
      </c>
      <c r="M88" s="13"/>
      <c r="N88" s="12">
        <v>11625</v>
      </c>
      <c r="O88" s="13"/>
      <c r="P88" s="14">
        <v>0.83148387096774201</v>
      </c>
      <c r="Q88" s="15"/>
      <c r="R88" s="15"/>
      <c r="S88" s="13"/>
    </row>
    <row r="89" spans="1:19" ht="11.5" customHeight="1">
      <c r="A89" s="16" t="s">
        <v>32</v>
      </c>
      <c r="B89" s="15"/>
      <c r="C89" s="15"/>
      <c r="D89" s="13"/>
      <c r="E89" s="12">
        <v>25562</v>
      </c>
      <c r="F89" s="15"/>
      <c r="G89" s="13"/>
      <c r="H89" s="12">
        <v>5366</v>
      </c>
      <c r="I89" s="13"/>
      <c r="J89" s="12">
        <v>1394</v>
      </c>
      <c r="K89" s="13"/>
      <c r="L89" s="12">
        <v>485</v>
      </c>
      <c r="M89" s="13"/>
      <c r="N89" s="12">
        <v>41912</v>
      </c>
      <c r="O89" s="13"/>
      <c r="P89" s="14">
        <v>0.78275911433479695</v>
      </c>
      <c r="Q89" s="15"/>
      <c r="R89" s="15"/>
      <c r="S89" s="13"/>
    </row>
    <row r="90" spans="1:19" ht="11.5" customHeight="1">
      <c r="A90" s="16" t="s">
        <v>33</v>
      </c>
      <c r="B90" s="15"/>
      <c r="C90" s="15"/>
      <c r="D90" s="13"/>
      <c r="E90" s="12">
        <v>12518</v>
      </c>
      <c r="F90" s="15"/>
      <c r="G90" s="13"/>
      <c r="H90" s="12">
        <v>4264</v>
      </c>
      <c r="I90" s="13"/>
      <c r="J90" s="12">
        <v>878</v>
      </c>
      <c r="K90" s="13"/>
      <c r="L90" s="12">
        <v>297</v>
      </c>
      <c r="M90" s="13"/>
      <c r="N90" s="12">
        <v>22255</v>
      </c>
      <c r="O90" s="13"/>
      <c r="P90" s="14">
        <v>0.80687485958211602</v>
      </c>
      <c r="Q90" s="15"/>
      <c r="R90" s="15"/>
      <c r="S90" s="13"/>
    </row>
    <row r="91" spans="1:19" ht="11.5" customHeight="1">
      <c r="A91" s="16" t="s">
        <v>34</v>
      </c>
      <c r="B91" s="15"/>
      <c r="C91" s="15"/>
      <c r="D91" s="13"/>
      <c r="E91" s="12">
        <v>8772</v>
      </c>
      <c r="F91" s="15"/>
      <c r="G91" s="13"/>
      <c r="H91" s="12">
        <v>3376</v>
      </c>
      <c r="I91" s="13"/>
      <c r="J91" s="12">
        <v>864</v>
      </c>
      <c r="K91" s="13"/>
      <c r="L91" s="12">
        <v>212</v>
      </c>
      <c r="M91" s="13"/>
      <c r="N91" s="12">
        <v>16216</v>
      </c>
      <c r="O91" s="13"/>
      <c r="P91" s="14">
        <v>0.81549087321164304</v>
      </c>
      <c r="Q91" s="15"/>
      <c r="R91" s="15"/>
      <c r="S91" s="13"/>
    </row>
    <row r="92" spans="1:19" ht="11.5" customHeight="1">
      <c r="A92" s="27" t="s">
        <v>35</v>
      </c>
      <c r="B92" s="15"/>
      <c r="C92" s="15"/>
      <c r="D92" s="13"/>
      <c r="E92" s="24">
        <v>532544</v>
      </c>
      <c r="F92" s="15"/>
      <c r="G92" s="13"/>
      <c r="H92" s="24">
        <v>193826</v>
      </c>
      <c r="I92" s="13"/>
      <c r="J92" s="24">
        <v>42351</v>
      </c>
      <c r="K92" s="13"/>
      <c r="L92" s="24">
        <v>14087</v>
      </c>
      <c r="M92" s="13"/>
      <c r="N92" s="24">
        <v>1014307</v>
      </c>
      <c r="O92" s="13"/>
      <c r="P92" s="25">
        <v>0.77176633898809699</v>
      </c>
      <c r="Q92" s="15"/>
      <c r="R92" s="15"/>
      <c r="S92" s="13"/>
    </row>
    <row r="93" spans="1:19" ht="21.75" customHeight="1"/>
    <row r="94" spans="1:19" ht="18" customHeight="1">
      <c r="A94" s="20" t="s">
        <v>39</v>
      </c>
      <c r="B94" s="21"/>
      <c r="C94" s="21"/>
      <c r="D94" s="21"/>
      <c r="E94" s="21"/>
      <c r="F94" s="21"/>
    </row>
    <row r="95" spans="1:19" ht="2" customHeight="1"/>
    <row r="96" spans="1:19" ht="11.5" customHeight="1">
      <c r="A96" s="22" t="s">
        <v>4</v>
      </c>
      <c r="B96" s="15"/>
      <c r="C96" s="15"/>
      <c r="D96" s="13"/>
      <c r="E96" s="23" t="s">
        <v>5</v>
      </c>
      <c r="F96" s="15"/>
      <c r="G96" s="13"/>
      <c r="H96" s="23" t="s">
        <v>6</v>
      </c>
      <c r="I96" s="13"/>
      <c r="J96" s="23" t="s">
        <v>7</v>
      </c>
      <c r="K96" s="13"/>
      <c r="L96" s="23" t="s">
        <v>8</v>
      </c>
      <c r="M96" s="13"/>
      <c r="N96" s="23" t="s">
        <v>9</v>
      </c>
      <c r="O96" s="13"/>
      <c r="P96" s="23" t="s">
        <v>10</v>
      </c>
      <c r="Q96" s="15"/>
      <c r="R96" s="15"/>
      <c r="S96" s="13"/>
    </row>
    <row r="97" spans="1:19" ht="11.5" customHeight="1">
      <c r="A97" s="16" t="s">
        <v>11</v>
      </c>
      <c r="B97" s="15"/>
      <c r="C97" s="15"/>
      <c r="D97" s="13"/>
      <c r="E97" s="12">
        <v>112</v>
      </c>
      <c r="F97" s="15"/>
      <c r="G97" s="13"/>
      <c r="H97" s="12">
        <v>14</v>
      </c>
      <c r="I97" s="13"/>
      <c r="J97" s="12">
        <v>6</v>
      </c>
      <c r="K97" s="13"/>
      <c r="L97" s="12">
        <v>8</v>
      </c>
      <c r="M97" s="13"/>
      <c r="N97" s="12">
        <v>245</v>
      </c>
      <c r="O97" s="13"/>
      <c r="P97" s="14">
        <v>0.57142857142857095</v>
      </c>
      <c r="Q97" s="15"/>
      <c r="R97" s="15"/>
      <c r="S97" s="13"/>
    </row>
    <row r="98" spans="1:19" ht="11.5" customHeight="1">
      <c r="A98" s="16" t="s">
        <v>12</v>
      </c>
      <c r="B98" s="15"/>
      <c r="C98" s="15"/>
      <c r="D98" s="13"/>
      <c r="E98" s="12">
        <v>1062</v>
      </c>
      <c r="F98" s="15"/>
      <c r="G98" s="13"/>
      <c r="H98" s="12">
        <v>288</v>
      </c>
      <c r="I98" s="13"/>
      <c r="J98" s="12">
        <v>124</v>
      </c>
      <c r="K98" s="13"/>
      <c r="L98" s="12">
        <v>67</v>
      </c>
      <c r="M98" s="13"/>
      <c r="N98" s="12">
        <v>2364</v>
      </c>
      <c r="O98" s="13"/>
      <c r="P98" s="14">
        <v>0.65186125211505896</v>
      </c>
      <c r="Q98" s="15"/>
      <c r="R98" s="15"/>
      <c r="S98" s="13"/>
    </row>
    <row r="99" spans="1:19" ht="11.5" customHeight="1">
      <c r="A99" s="16" t="s">
        <v>13</v>
      </c>
      <c r="B99" s="15"/>
      <c r="C99" s="15"/>
      <c r="D99" s="13"/>
      <c r="E99" s="12">
        <v>572</v>
      </c>
      <c r="F99" s="15"/>
      <c r="G99" s="13"/>
      <c r="H99" s="12">
        <v>125</v>
      </c>
      <c r="I99" s="13"/>
      <c r="J99" s="12">
        <v>56</v>
      </c>
      <c r="K99" s="13"/>
      <c r="L99" s="12">
        <v>53</v>
      </c>
      <c r="M99" s="13"/>
      <c r="N99" s="12">
        <v>1354</v>
      </c>
      <c r="O99" s="13"/>
      <c r="P99" s="14">
        <v>0.59527326440177297</v>
      </c>
      <c r="Q99" s="15"/>
      <c r="R99" s="15"/>
      <c r="S99" s="13"/>
    </row>
    <row r="100" spans="1:19" ht="11.5" customHeight="1">
      <c r="A100" s="16" t="s">
        <v>14</v>
      </c>
      <c r="B100" s="15"/>
      <c r="C100" s="15"/>
      <c r="D100" s="13"/>
      <c r="E100" s="12">
        <v>1264</v>
      </c>
      <c r="F100" s="15"/>
      <c r="G100" s="13"/>
      <c r="H100" s="12">
        <v>374</v>
      </c>
      <c r="I100" s="13"/>
      <c r="J100" s="12">
        <v>121</v>
      </c>
      <c r="K100" s="13"/>
      <c r="L100" s="12">
        <v>63</v>
      </c>
      <c r="M100" s="13"/>
      <c r="N100" s="12">
        <v>2899</v>
      </c>
      <c r="O100" s="13"/>
      <c r="P100" s="14">
        <v>0.62849258364953398</v>
      </c>
      <c r="Q100" s="15"/>
      <c r="R100" s="15"/>
      <c r="S100" s="13"/>
    </row>
    <row r="101" spans="1:19" ht="11.5" customHeight="1">
      <c r="A101" s="16" t="s">
        <v>15</v>
      </c>
      <c r="B101" s="15"/>
      <c r="C101" s="15"/>
      <c r="D101" s="13"/>
      <c r="E101" s="12">
        <v>177</v>
      </c>
      <c r="F101" s="15"/>
      <c r="G101" s="13"/>
      <c r="H101" s="12">
        <v>54</v>
      </c>
      <c r="I101" s="13"/>
      <c r="J101" s="12">
        <v>26</v>
      </c>
      <c r="K101" s="13"/>
      <c r="L101" s="12">
        <v>8</v>
      </c>
      <c r="M101" s="13"/>
      <c r="N101" s="12">
        <v>395</v>
      </c>
      <c r="O101" s="13"/>
      <c r="P101" s="14">
        <v>0.670886075949367</v>
      </c>
      <c r="Q101" s="15"/>
      <c r="R101" s="15"/>
      <c r="S101" s="13"/>
    </row>
    <row r="102" spans="1:19" ht="11.5" customHeight="1">
      <c r="A102" s="16" t="s">
        <v>16</v>
      </c>
      <c r="B102" s="15"/>
      <c r="C102" s="15"/>
      <c r="D102" s="13"/>
      <c r="E102" s="12">
        <v>67</v>
      </c>
      <c r="F102" s="15"/>
      <c r="G102" s="13"/>
      <c r="H102" s="12">
        <v>3</v>
      </c>
      <c r="I102" s="13"/>
      <c r="J102" s="12">
        <v>5</v>
      </c>
      <c r="K102" s="13"/>
      <c r="L102" s="12">
        <v>5</v>
      </c>
      <c r="M102" s="13"/>
      <c r="N102" s="12">
        <v>112</v>
      </c>
      <c r="O102" s="13"/>
      <c r="P102" s="14">
        <v>0.71428571428571397</v>
      </c>
      <c r="Q102" s="15"/>
      <c r="R102" s="15"/>
      <c r="S102" s="13"/>
    </row>
    <row r="103" spans="1:19" ht="11.5" customHeight="1">
      <c r="A103" s="16" t="s">
        <v>17</v>
      </c>
      <c r="B103" s="15"/>
      <c r="C103" s="15"/>
      <c r="D103" s="13"/>
      <c r="E103" s="12">
        <v>425</v>
      </c>
      <c r="F103" s="15"/>
      <c r="G103" s="13"/>
      <c r="H103" s="12">
        <v>73</v>
      </c>
      <c r="I103" s="13"/>
      <c r="J103" s="12">
        <v>30</v>
      </c>
      <c r="K103" s="13"/>
      <c r="L103" s="12">
        <v>11</v>
      </c>
      <c r="M103" s="13"/>
      <c r="N103" s="12">
        <v>771</v>
      </c>
      <c r="O103" s="13"/>
      <c r="P103" s="14">
        <v>0.69909208819714697</v>
      </c>
      <c r="Q103" s="15"/>
      <c r="R103" s="15"/>
      <c r="S103" s="13"/>
    </row>
    <row r="104" spans="1:19" ht="11.5" customHeight="1">
      <c r="A104" s="16" t="s">
        <v>18</v>
      </c>
      <c r="B104" s="15"/>
      <c r="C104" s="15"/>
      <c r="D104" s="13"/>
      <c r="E104" s="12">
        <v>185</v>
      </c>
      <c r="F104" s="15"/>
      <c r="G104" s="13"/>
      <c r="H104" s="12">
        <v>46</v>
      </c>
      <c r="I104" s="13"/>
      <c r="J104" s="12">
        <v>7</v>
      </c>
      <c r="K104" s="13"/>
      <c r="L104" s="12">
        <v>5</v>
      </c>
      <c r="M104" s="13"/>
      <c r="N104" s="12">
        <v>399</v>
      </c>
      <c r="O104" s="13"/>
      <c r="P104" s="14">
        <v>0.60902255639097702</v>
      </c>
      <c r="Q104" s="15"/>
      <c r="R104" s="15"/>
      <c r="S104" s="13"/>
    </row>
    <row r="105" spans="1:19" ht="11.5" customHeight="1">
      <c r="A105" s="16" t="s">
        <v>19</v>
      </c>
      <c r="B105" s="15"/>
      <c r="C105" s="15"/>
      <c r="D105" s="13"/>
      <c r="E105" s="12">
        <v>163</v>
      </c>
      <c r="F105" s="15"/>
      <c r="G105" s="13"/>
      <c r="H105" s="12">
        <v>62</v>
      </c>
      <c r="I105" s="13"/>
      <c r="J105" s="12">
        <v>18</v>
      </c>
      <c r="K105" s="13"/>
      <c r="L105" s="12">
        <v>10</v>
      </c>
      <c r="M105" s="13"/>
      <c r="N105" s="12">
        <v>426</v>
      </c>
      <c r="O105" s="13"/>
      <c r="P105" s="14">
        <v>0.59389671361502405</v>
      </c>
      <c r="Q105" s="15"/>
      <c r="R105" s="15"/>
      <c r="S105" s="13"/>
    </row>
    <row r="106" spans="1:19" ht="11.5" customHeight="1">
      <c r="A106" s="16" t="s">
        <v>20</v>
      </c>
      <c r="B106" s="15"/>
      <c r="C106" s="15"/>
      <c r="D106" s="13"/>
      <c r="E106" s="12">
        <v>51</v>
      </c>
      <c r="F106" s="15"/>
      <c r="G106" s="13"/>
      <c r="H106" s="12">
        <v>7</v>
      </c>
      <c r="I106" s="13"/>
      <c r="J106" s="12">
        <v>4</v>
      </c>
      <c r="K106" s="13"/>
      <c r="L106" s="12">
        <v>2</v>
      </c>
      <c r="M106" s="13"/>
      <c r="N106" s="12">
        <v>105</v>
      </c>
      <c r="O106" s="13"/>
      <c r="P106" s="14">
        <v>0.60952380952381002</v>
      </c>
      <c r="Q106" s="15"/>
      <c r="R106" s="15"/>
      <c r="S106" s="13"/>
    </row>
    <row r="107" spans="1:19" ht="11.5" customHeight="1">
      <c r="A107" s="16" t="s">
        <v>21</v>
      </c>
      <c r="B107" s="15"/>
      <c r="C107" s="15"/>
      <c r="D107" s="13"/>
      <c r="E107" s="12">
        <v>561</v>
      </c>
      <c r="F107" s="15"/>
      <c r="G107" s="13"/>
      <c r="H107" s="12">
        <v>124</v>
      </c>
      <c r="I107" s="13"/>
      <c r="J107" s="12">
        <v>47</v>
      </c>
      <c r="K107" s="13"/>
      <c r="L107" s="12">
        <v>24</v>
      </c>
      <c r="M107" s="13"/>
      <c r="N107" s="12">
        <v>1091</v>
      </c>
      <c r="O107" s="13"/>
      <c r="P107" s="14">
        <v>0.69294225481209903</v>
      </c>
      <c r="Q107" s="15"/>
      <c r="R107" s="15"/>
      <c r="S107" s="13"/>
    </row>
    <row r="108" spans="1:19" ht="11.5" customHeight="1">
      <c r="A108" s="16" t="s">
        <v>22</v>
      </c>
      <c r="B108" s="15"/>
      <c r="C108" s="15"/>
      <c r="D108" s="13"/>
      <c r="E108" s="12">
        <v>36</v>
      </c>
      <c r="F108" s="15"/>
      <c r="G108" s="13"/>
      <c r="H108" s="12">
        <v>12</v>
      </c>
      <c r="I108" s="13"/>
      <c r="J108" s="12">
        <v>2</v>
      </c>
      <c r="K108" s="13"/>
      <c r="L108" s="12">
        <v>1</v>
      </c>
      <c r="M108" s="13"/>
      <c r="N108" s="12">
        <v>90</v>
      </c>
      <c r="O108" s="13"/>
      <c r="P108" s="14">
        <v>0.56666666666666698</v>
      </c>
      <c r="Q108" s="15"/>
      <c r="R108" s="15"/>
      <c r="S108" s="13"/>
    </row>
    <row r="109" spans="1:19" ht="11.5" customHeight="1">
      <c r="A109" s="16" t="s">
        <v>23</v>
      </c>
      <c r="B109" s="15"/>
      <c r="C109" s="15"/>
      <c r="D109" s="13"/>
      <c r="E109" s="12">
        <v>535</v>
      </c>
      <c r="F109" s="15"/>
      <c r="G109" s="13"/>
      <c r="H109" s="12">
        <v>203</v>
      </c>
      <c r="I109" s="13"/>
      <c r="J109" s="12">
        <v>39</v>
      </c>
      <c r="K109" s="13"/>
      <c r="L109" s="12">
        <v>35</v>
      </c>
      <c r="M109" s="13"/>
      <c r="N109" s="12">
        <v>1165</v>
      </c>
      <c r="O109" s="13"/>
      <c r="P109" s="14">
        <v>0.69699570815450596</v>
      </c>
      <c r="Q109" s="15"/>
      <c r="R109" s="15"/>
      <c r="S109" s="13"/>
    </row>
    <row r="110" spans="1:19" ht="11.5" customHeight="1">
      <c r="A110" s="16" t="s">
        <v>24</v>
      </c>
      <c r="B110" s="15"/>
      <c r="C110" s="15"/>
      <c r="D110" s="13"/>
      <c r="E110" s="12">
        <v>492</v>
      </c>
      <c r="F110" s="15"/>
      <c r="G110" s="13"/>
      <c r="H110" s="12">
        <v>197</v>
      </c>
      <c r="I110" s="13"/>
      <c r="J110" s="12">
        <v>75</v>
      </c>
      <c r="K110" s="13"/>
      <c r="L110" s="12">
        <v>26</v>
      </c>
      <c r="M110" s="13"/>
      <c r="N110" s="12">
        <v>1120</v>
      </c>
      <c r="O110" s="13"/>
      <c r="P110" s="14">
        <v>0.70535714285714302</v>
      </c>
      <c r="Q110" s="15"/>
      <c r="R110" s="15"/>
      <c r="S110" s="13"/>
    </row>
    <row r="111" spans="1:19" ht="11.5" customHeight="1">
      <c r="A111" s="16" t="s">
        <v>25</v>
      </c>
      <c r="B111" s="15"/>
      <c r="C111" s="15"/>
      <c r="D111" s="13"/>
      <c r="E111" s="12">
        <v>25</v>
      </c>
      <c r="F111" s="15"/>
      <c r="G111" s="13"/>
      <c r="H111" s="12">
        <v>5</v>
      </c>
      <c r="I111" s="13"/>
      <c r="J111" s="12">
        <v>1</v>
      </c>
      <c r="K111" s="13"/>
      <c r="L111" s="12">
        <v>1</v>
      </c>
      <c r="M111" s="13"/>
      <c r="N111" s="12">
        <v>56</v>
      </c>
      <c r="O111" s="13"/>
      <c r="P111" s="14">
        <v>0.57142857142857095</v>
      </c>
      <c r="Q111" s="15"/>
      <c r="R111" s="15"/>
      <c r="S111" s="13"/>
    </row>
    <row r="112" spans="1:19" ht="11.5" customHeight="1">
      <c r="A112" s="16" t="s">
        <v>26</v>
      </c>
      <c r="B112" s="15"/>
      <c r="C112" s="15"/>
      <c r="D112" s="13"/>
      <c r="E112" s="12">
        <v>1096</v>
      </c>
      <c r="F112" s="15"/>
      <c r="G112" s="13"/>
      <c r="H112" s="12">
        <v>340</v>
      </c>
      <c r="I112" s="13"/>
      <c r="J112" s="12">
        <v>176</v>
      </c>
      <c r="K112" s="13"/>
      <c r="L112" s="12">
        <v>77</v>
      </c>
      <c r="M112" s="13"/>
      <c r="N112" s="12">
        <v>2760</v>
      </c>
      <c r="O112" s="13"/>
      <c r="P112" s="14">
        <v>0.61195652173912995</v>
      </c>
      <c r="Q112" s="15"/>
      <c r="R112" s="15"/>
      <c r="S112" s="13"/>
    </row>
    <row r="113" spans="1:19" ht="11.5" customHeight="1">
      <c r="A113" s="16" t="s">
        <v>27</v>
      </c>
      <c r="B113" s="15"/>
      <c r="C113" s="15"/>
      <c r="D113" s="13"/>
      <c r="E113" s="12">
        <v>479</v>
      </c>
      <c r="F113" s="15"/>
      <c r="G113" s="13"/>
      <c r="H113" s="12">
        <v>193</v>
      </c>
      <c r="I113" s="13"/>
      <c r="J113" s="12">
        <v>72</v>
      </c>
      <c r="K113" s="13"/>
      <c r="L113" s="12">
        <v>51</v>
      </c>
      <c r="M113" s="13"/>
      <c r="N113" s="12">
        <v>1445</v>
      </c>
      <c r="O113" s="13"/>
      <c r="P113" s="14">
        <v>0.55017301038062305</v>
      </c>
      <c r="Q113" s="15"/>
      <c r="R113" s="15"/>
      <c r="S113" s="13"/>
    </row>
    <row r="114" spans="1:19" ht="11.5" customHeight="1">
      <c r="A114" s="16" t="s">
        <v>28</v>
      </c>
      <c r="B114" s="15"/>
      <c r="C114" s="15"/>
      <c r="D114" s="13"/>
      <c r="E114" s="12">
        <v>86</v>
      </c>
      <c r="F114" s="15"/>
      <c r="G114" s="13"/>
      <c r="H114" s="12">
        <v>52</v>
      </c>
      <c r="I114" s="13"/>
      <c r="J114" s="12">
        <v>12</v>
      </c>
      <c r="K114" s="13"/>
      <c r="L114" s="12">
        <v>6</v>
      </c>
      <c r="M114" s="13"/>
      <c r="N114" s="12">
        <v>211</v>
      </c>
      <c r="O114" s="13"/>
      <c r="P114" s="14">
        <v>0.73933649289099501</v>
      </c>
      <c r="Q114" s="15"/>
      <c r="R114" s="15"/>
      <c r="S114" s="13"/>
    </row>
    <row r="115" spans="1:19" ht="11.5" customHeight="1">
      <c r="A115" s="16" t="s">
        <v>29</v>
      </c>
      <c r="B115" s="15"/>
      <c r="C115" s="15"/>
      <c r="D115" s="13"/>
      <c r="E115" s="12">
        <v>190</v>
      </c>
      <c r="F115" s="15"/>
      <c r="G115" s="13"/>
      <c r="H115" s="12">
        <v>69</v>
      </c>
      <c r="I115" s="13"/>
      <c r="J115" s="12">
        <v>23</v>
      </c>
      <c r="K115" s="13"/>
      <c r="L115" s="12">
        <v>19</v>
      </c>
      <c r="M115" s="13"/>
      <c r="N115" s="12">
        <v>478</v>
      </c>
      <c r="O115" s="13"/>
      <c r="P115" s="14">
        <v>0.62970711297071102</v>
      </c>
      <c r="Q115" s="15"/>
      <c r="R115" s="15"/>
      <c r="S115" s="13"/>
    </row>
    <row r="116" spans="1:19" ht="11.5" customHeight="1">
      <c r="A116" s="16" t="s">
        <v>30</v>
      </c>
      <c r="B116" s="15"/>
      <c r="C116" s="15"/>
      <c r="D116" s="13"/>
      <c r="E116" s="12">
        <v>25</v>
      </c>
      <c r="F116" s="15"/>
      <c r="G116" s="13"/>
      <c r="H116" s="12">
        <v>4</v>
      </c>
      <c r="I116" s="13"/>
      <c r="J116" s="12">
        <v>5</v>
      </c>
      <c r="K116" s="13"/>
      <c r="L116" s="12">
        <v>0</v>
      </c>
      <c r="M116" s="13"/>
      <c r="N116" s="12">
        <v>40</v>
      </c>
      <c r="O116" s="13"/>
      <c r="P116" s="14">
        <v>0.85</v>
      </c>
      <c r="Q116" s="15"/>
      <c r="R116" s="15"/>
      <c r="S116" s="13"/>
    </row>
    <row r="117" spans="1:19" ht="11.5" customHeight="1">
      <c r="A117" s="16" t="s">
        <v>31</v>
      </c>
      <c r="B117" s="15"/>
      <c r="C117" s="15"/>
      <c r="D117" s="13"/>
      <c r="E117" s="12">
        <v>57</v>
      </c>
      <c r="F117" s="15"/>
      <c r="G117" s="13"/>
      <c r="H117" s="12">
        <v>25</v>
      </c>
      <c r="I117" s="13"/>
      <c r="J117" s="12">
        <v>6</v>
      </c>
      <c r="K117" s="13"/>
      <c r="L117" s="12">
        <v>2</v>
      </c>
      <c r="M117" s="13"/>
      <c r="N117" s="12">
        <v>137</v>
      </c>
      <c r="O117" s="13"/>
      <c r="P117" s="14">
        <v>0.65693430656934304</v>
      </c>
      <c r="Q117" s="15"/>
      <c r="R117" s="15"/>
      <c r="S117" s="13"/>
    </row>
    <row r="118" spans="1:19" ht="11.5" customHeight="1">
      <c r="A118" s="16" t="s">
        <v>32</v>
      </c>
      <c r="B118" s="15"/>
      <c r="C118" s="15"/>
      <c r="D118" s="13"/>
      <c r="E118" s="12">
        <v>308</v>
      </c>
      <c r="F118" s="15"/>
      <c r="G118" s="13"/>
      <c r="H118" s="12">
        <v>52</v>
      </c>
      <c r="I118" s="13"/>
      <c r="J118" s="12">
        <v>29</v>
      </c>
      <c r="K118" s="13"/>
      <c r="L118" s="12">
        <v>12</v>
      </c>
      <c r="M118" s="13"/>
      <c r="N118" s="12">
        <v>615</v>
      </c>
      <c r="O118" s="13"/>
      <c r="P118" s="14">
        <v>0.65203252032520298</v>
      </c>
      <c r="Q118" s="15"/>
      <c r="R118" s="15"/>
      <c r="S118" s="13"/>
    </row>
    <row r="119" spans="1:19" ht="11.5" customHeight="1">
      <c r="A119" s="16" t="s">
        <v>33</v>
      </c>
      <c r="B119" s="15"/>
      <c r="C119" s="15"/>
      <c r="D119" s="13"/>
      <c r="E119" s="12">
        <v>161</v>
      </c>
      <c r="F119" s="15"/>
      <c r="G119" s="13"/>
      <c r="H119" s="12">
        <v>42</v>
      </c>
      <c r="I119" s="13"/>
      <c r="J119" s="12">
        <v>9</v>
      </c>
      <c r="K119" s="13"/>
      <c r="L119" s="12">
        <v>14</v>
      </c>
      <c r="M119" s="13"/>
      <c r="N119" s="12">
        <v>349</v>
      </c>
      <c r="O119" s="13"/>
      <c r="P119" s="14">
        <v>0.64756446991404004</v>
      </c>
      <c r="Q119" s="15"/>
      <c r="R119" s="15"/>
      <c r="S119" s="13"/>
    </row>
    <row r="120" spans="1:19" ht="11.5" customHeight="1">
      <c r="A120" s="16" t="s">
        <v>34</v>
      </c>
      <c r="B120" s="15"/>
      <c r="C120" s="15"/>
      <c r="D120" s="13"/>
      <c r="E120" s="12">
        <v>108</v>
      </c>
      <c r="F120" s="15"/>
      <c r="G120" s="13"/>
      <c r="H120" s="12">
        <v>30</v>
      </c>
      <c r="I120" s="13"/>
      <c r="J120" s="12">
        <v>7</v>
      </c>
      <c r="K120" s="13"/>
      <c r="L120" s="12">
        <v>5</v>
      </c>
      <c r="M120" s="13"/>
      <c r="N120" s="12">
        <v>218</v>
      </c>
      <c r="O120" s="13"/>
      <c r="P120" s="14">
        <v>0.68807339449541305</v>
      </c>
      <c r="Q120" s="15"/>
      <c r="R120" s="15"/>
      <c r="S120" s="13"/>
    </row>
    <row r="121" spans="1:19" ht="11.5" customHeight="1">
      <c r="A121" s="27" t="s">
        <v>35</v>
      </c>
      <c r="B121" s="15"/>
      <c r="C121" s="15"/>
      <c r="D121" s="13"/>
      <c r="E121" s="24">
        <v>8237</v>
      </c>
      <c r="F121" s="15"/>
      <c r="G121" s="13"/>
      <c r="H121" s="24">
        <v>2394</v>
      </c>
      <c r="I121" s="13"/>
      <c r="J121" s="24">
        <v>900</v>
      </c>
      <c r="K121" s="13"/>
      <c r="L121" s="24">
        <v>505</v>
      </c>
      <c r="M121" s="13"/>
      <c r="N121" s="24">
        <v>18845</v>
      </c>
      <c r="O121" s="13"/>
      <c r="P121" s="25">
        <v>0.63868400106128898</v>
      </c>
      <c r="Q121" s="15"/>
      <c r="R121" s="15"/>
      <c r="S121" s="13"/>
    </row>
    <row r="122" spans="1:19" ht="22.75" customHeight="1"/>
    <row r="123" spans="1:19" ht="18" customHeight="1">
      <c r="A123" s="20" t="s">
        <v>40</v>
      </c>
      <c r="B123" s="21"/>
      <c r="C123" s="21"/>
      <c r="D123" s="21"/>
      <c r="E123" s="21"/>
      <c r="F123" s="21"/>
    </row>
    <row r="124" spans="1:19" ht="5" customHeight="1"/>
    <row r="125" spans="1:19" ht="11.5" customHeight="1">
      <c r="A125" s="22" t="s">
        <v>4</v>
      </c>
      <c r="B125" s="15"/>
      <c r="C125" s="15"/>
      <c r="D125" s="13"/>
      <c r="E125" s="23" t="s">
        <v>5</v>
      </c>
      <c r="F125" s="15"/>
      <c r="G125" s="13"/>
      <c r="H125" s="23" t="s">
        <v>6</v>
      </c>
      <c r="I125" s="13"/>
      <c r="J125" s="23" t="s">
        <v>7</v>
      </c>
      <c r="K125" s="13"/>
      <c r="L125" s="23" t="s">
        <v>8</v>
      </c>
      <c r="M125" s="13"/>
      <c r="N125" s="23" t="s">
        <v>9</v>
      </c>
      <c r="O125" s="13"/>
      <c r="P125" s="23" t="s">
        <v>10</v>
      </c>
      <c r="Q125" s="15"/>
      <c r="R125" s="15"/>
      <c r="S125" s="13"/>
    </row>
    <row r="126" spans="1:19" ht="11.5" customHeight="1">
      <c r="A126" s="16" t="s">
        <v>11</v>
      </c>
      <c r="B126" s="15"/>
      <c r="C126" s="15"/>
      <c r="D126" s="13"/>
      <c r="E126" s="12">
        <v>43</v>
      </c>
      <c r="F126" s="15"/>
      <c r="G126" s="13"/>
      <c r="H126" s="12">
        <v>4</v>
      </c>
      <c r="I126" s="13"/>
      <c r="J126" s="12">
        <v>5</v>
      </c>
      <c r="K126" s="13"/>
      <c r="L126" s="12">
        <v>9</v>
      </c>
      <c r="M126" s="13"/>
      <c r="N126" s="12">
        <v>118</v>
      </c>
      <c r="O126" s="13"/>
      <c r="P126" s="14">
        <v>0.51694915254237295</v>
      </c>
      <c r="Q126" s="15"/>
      <c r="R126" s="15"/>
      <c r="S126" s="13"/>
    </row>
    <row r="127" spans="1:19" ht="11.5" customHeight="1">
      <c r="A127" s="16" t="s">
        <v>12</v>
      </c>
      <c r="B127" s="15"/>
      <c r="C127" s="15"/>
      <c r="D127" s="13"/>
      <c r="E127" s="12">
        <v>282</v>
      </c>
      <c r="F127" s="15"/>
      <c r="G127" s="13"/>
      <c r="H127" s="12">
        <v>102</v>
      </c>
      <c r="I127" s="13"/>
      <c r="J127" s="12">
        <v>49</v>
      </c>
      <c r="K127" s="13"/>
      <c r="L127" s="12">
        <v>18</v>
      </c>
      <c r="M127" s="13"/>
      <c r="N127" s="12">
        <v>821</v>
      </c>
      <c r="O127" s="13"/>
      <c r="P127" s="14">
        <v>0.54933008526187599</v>
      </c>
      <c r="Q127" s="15"/>
      <c r="R127" s="15"/>
      <c r="S127" s="13"/>
    </row>
    <row r="128" spans="1:19" ht="11.5" customHeight="1">
      <c r="A128" s="16" t="s">
        <v>13</v>
      </c>
      <c r="B128" s="15"/>
      <c r="C128" s="15"/>
      <c r="D128" s="13"/>
      <c r="E128" s="12">
        <v>427</v>
      </c>
      <c r="F128" s="15"/>
      <c r="G128" s="13"/>
      <c r="H128" s="12">
        <v>158</v>
      </c>
      <c r="I128" s="13"/>
      <c r="J128" s="12">
        <v>51</v>
      </c>
      <c r="K128" s="13"/>
      <c r="L128" s="12">
        <v>27</v>
      </c>
      <c r="M128" s="13"/>
      <c r="N128" s="12">
        <v>1216</v>
      </c>
      <c r="O128" s="13"/>
      <c r="P128" s="14">
        <v>0.54523026315789502</v>
      </c>
      <c r="Q128" s="15"/>
      <c r="R128" s="15"/>
      <c r="S128" s="13"/>
    </row>
    <row r="129" spans="1:19" ht="11.5" customHeight="1">
      <c r="A129" s="16" t="s">
        <v>14</v>
      </c>
      <c r="B129" s="15"/>
      <c r="C129" s="15"/>
      <c r="D129" s="13"/>
      <c r="E129" s="12">
        <v>516</v>
      </c>
      <c r="F129" s="15"/>
      <c r="G129" s="13"/>
      <c r="H129" s="12">
        <v>190</v>
      </c>
      <c r="I129" s="13"/>
      <c r="J129" s="12">
        <v>80</v>
      </c>
      <c r="K129" s="13"/>
      <c r="L129" s="12">
        <v>30</v>
      </c>
      <c r="M129" s="13"/>
      <c r="N129" s="12">
        <v>1404</v>
      </c>
      <c r="O129" s="13"/>
      <c r="P129" s="14">
        <v>0.58119658119658102</v>
      </c>
      <c r="Q129" s="15"/>
      <c r="R129" s="15"/>
      <c r="S129" s="13"/>
    </row>
    <row r="130" spans="1:19" ht="11.5" customHeight="1">
      <c r="A130" s="16" t="s">
        <v>15</v>
      </c>
      <c r="B130" s="15"/>
      <c r="C130" s="15"/>
      <c r="D130" s="13"/>
      <c r="E130" s="12">
        <v>59</v>
      </c>
      <c r="F130" s="15"/>
      <c r="G130" s="13"/>
      <c r="H130" s="12">
        <v>15</v>
      </c>
      <c r="I130" s="13"/>
      <c r="J130" s="12">
        <v>7</v>
      </c>
      <c r="K130" s="13"/>
      <c r="L130" s="12">
        <v>4</v>
      </c>
      <c r="M130" s="13"/>
      <c r="N130" s="12">
        <v>146</v>
      </c>
      <c r="O130" s="13"/>
      <c r="P130" s="14">
        <v>0.58219178082191803</v>
      </c>
      <c r="Q130" s="15"/>
      <c r="R130" s="15"/>
      <c r="S130" s="13"/>
    </row>
    <row r="131" spans="1:19" ht="11.5" customHeight="1">
      <c r="A131" s="16" t="s">
        <v>16</v>
      </c>
      <c r="B131" s="15"/>
      <c r="C131" s="15"/>
      <c r="D131" s="13"/>
      <c r="E131" s="12">
        <v>8</v>
      </c>
      <c r="F131" s="15"/>
      <c r="G131" s="13"/>
      <c r="H131" s="12">
        <v>3</v>
      </c>
      <c r="I131" s="13"/>
      <c r="J131" s="12">
        <v>1</v>
      </c>
      <c r="K131" s="13"/>
      <c r="L131" s="12">
        <v>0</v>
      </c>
      <c r="M131" s="13"/>
      <c r="N131" s="12">
        <v>27</v>
      </c>
      <c r="O131" s="13"/>
      <c r="P131" s="14">
        <v>0.44444444444444398</v>
      </c>
      <c r="Q131" s="15"/>
      <c r="R131" s="15"/>
      <c r="S131" s="13"/>
    </row>
    <row r="132" spans="1:19" ht="11.5" customHeight="1">
      <c r="A132" s="16" t="s">
        <v>17</v>
      </c>
      <c r="B132" s="15"/>
      <c r="C132" s="15"/>
      <c r="D132" s="13"/>
      <c r="E132" s="12">
        <v>100</v>
      </c>
      <c r="F132" s="15"/>
      <c r="G132" s="13"/>
      <c r="H132" s="12">
        <v>31</v>
      </c>
      <c r="I132" s="13"/>
      <c r="J132" s="12">
        <v>5</v>
      </c>
      <c r="K132" s="13"/>
      <c r="L132" s="12">
        <v>2</v>
      </c>
      <c r="M132" s="13"/>
      <c r="N132" s="12">
        <v>250</v>
      </c>
      <c r="O132" s="13"/>
      <c r="P132" s="14">
        <v>0.55200000000000005</v>
      </c>
      <c r="Q132" s="15"/>
      <c r="R132" s="15"/>
      <c r="S132" s="13"/>
    </row>
    <row r="133" spans="1:19" ht="11.5" customHeight="1">
      <c r="A133" s="16" t="s">
        <v>18</v>
      </c>
      <c r="B133" s="15"/>
      <c r="C133" s="15"/>
      <c r="D133" s="13"/>
      <c r="E133" s="12">
        <v>47</v>
      </c>
      <c r="F133" s="15"/>
      <c r="G133" s="13"/>
      <c r="H133" s="12">
        <v>20</v>
      </c>
      <c r="I133" s="13"/>
      <c r="J133" s="12">
        <v>7</v>
      </c>
      <c r="K133" s="13"/>
      <c r="L133" s="12">
        <v>3</v>
      </c>
      <c r="M133" s="13"/>
      <c r="N133" s="12">
        <v>148</v>
      </c>
      <c r="O133" s="13"/>
      <c r="P133" s="14">
        <v>0.52027027027026995</v>
      </c>
      <c r="Q133" s="15"/>
      <c r="R133" s="15"/>
      <c r="S133" s="13"/>
    </row>
    <row r="134" spans="1:19" ht="11.5" customHeight="1">
      <c r="A134" s="16" t="s">
        <v>19</v>
      </c>
      <c r="B134" s="15"/>
      <c r="C134" s="15"/>
      <c r="D134" s="13"/>
      <c r="E134" s="12">
        <v>49</v>
      </c>
      <c r="F134" s="15"/>
      <c r="G134" s="13"/>
      <c r="H134" s="12">
        <v>17</v>
      </c>
      <c r="I134" s="13"/>
      <c r="J134" s="12">
        <v>4</v>
      </c>
      <c r="K134" s="13"/>
      <c r="L134" s="12">
        <v>5</v>
      </c>
      <c r="M134" s="13"/>
      <c r="N134" s="12">
        <v>139</v>
      </c>
      <c r="O134" s="13"/>
      <c r="P134" s="14">
        <v>0.53956834532374098</v>
      </c>
      <c r="Q134" s="15"/>
      <c r="R134" s="15"/>
      <c r="S134" s="13"/>
    </row>
    <row r="135" spans="1:19" ht="11.5" customHeight="1">
      <c r="A135" s="16" t="s">
        <v>20</v>
      </c>
      <c r="B135" s="15"/>
      <c r="C135" s="15"/>
      <c r="D135" s="13"/>
      <c r="E135" s="12">
        <v>11</v>
      </c>
      <c r="F135" s="15"/>
      <c r="G135" s="13"/>
      <c r="H135" s="12">
        <v>3</v>
      </c>
      <c r="I135" s="13"/>
      <c r="J135" s="12">
        <v>0</v>
      </c>
      <c r="K135" s="13"/>
      <c r="L135" s="12">
        <v>0</v>
      </c>
      <c r="M135" s="13"/>
      <c r="N135" s="12">
        <v>27</v>
      </c>
      <c r="O135" s="13"/>
      <c r="P135" s="14">
        <v>0.51851851851851805</v>
      </c>
      <c r="Q135" s="15"/>
      <c r="R135" s="15"/>
      <c r="S135" s="13"/>
    </row>
    <row r="136" spans="1:19" ht="11.5" customHeight="1">
      <c r="A136" s="16" t="s">
        <v>21</v>
      </c>
      <c r="B136" s="15"/>
      <c r="C136" s="15"/>
      <c r="D136" s="13"/>
      <c r="E136" s="12">
        <v>163</v>
      </c>
      <c r="F136" s="15"/>
      <c r="G136" s="13"/>
      <c r="H136" s="12">
        <v>60</v>
      </c>
      <c r="I136" s="13"/>
      <c r="J136" s="12">
        <v>21</v>
      </c>
      <c r="K136" s="13"/>
      <c r="L136" s="12">
        <v>9</v>
      </c>
      <c r="M136" s="13"/>
      <c r="N136" s="12">
        <v>411</v>
      </c>
      <c r="O136" s="13"/>
      <c r="P136" s="14">
        <v>0.61557177615571801</v>
      </c>
      <c r="Q136" s="15"/>
      <c r="R136" s="15"/>
      <c r="S136" s="13"/>
    </row>
    <row r="137" spans="1:19" ht="11.5" customHeight="1">
      <c r="A137" s="16" t="s">
        <v>22</v>
      </c>
      <c r="B137" s="15"/>
      <c r="C137" s="15"/>
      <c r="D137" s="13"/>
      <c r="E137" s="12">
        <v>21</v>
      </c>
      <c r="F137" s="15"/>
      <c r="G137" s="13"/>
      <c r="H137" s="12">
        <v>1</v>
      </c>
      <c r="I137" s="13"/>
      <c r="J137" s="12">
        <v>0</v>
      </c>
      <c r="K137" s="13"/>
      <c r="L137" s="12">
        <v>0</v>
      </c>
      <c r="M137" s="13"/>
      <c r="N137" s="12">
        <v>41</v>
      </c>
      <c r="O137" s="13"/>
      <c r="P137" s="14">
        <v>0.53658536585365901</v>
      </c>
      <c r="Q137" s="15"/>
      <c r="R137" s="15"/>
      <c r="S137" s="13"/>
    </row>
    <row r="138" spans="1:19" ht="11.5" customHeight="1">
      <c r="A138" s="16" t="s">
        <v>23</v>
      </c>
      <c r="B138" s="15"/>
      <c r="C138" s="15"/>
      <c r="D138" s="13"/>
      <c r="E138" s="12">
        <v>122</v>
      </c>
      <c r="F138" s="15"/>
      <c r="G138" s="13"/>
      <c r="H138" s="12">
        <v>55</v>
      </c>
      <c r="I138" s="13"/>
      <c r="J138" s="12">
        <v>18</v>
      </c>
      <c r="K138" s="13"/>
      <c r="L138" s="12">
        <v>7</v>
      </c>
      <c r="M138" s="13"/>
      <c r="N138" s="12">
        <v>341</v>
      </c>
      <c r="O138" s="13"/>
      <c r="P138" s="14">
        <v>0.59237536656891498</v>
      </c>
      <c r="Q138" s="15"/>
      <c r="R138" s="15"/>
      <c r="S138" s="13"/>
    </row>
    <row r="139" spans="1:19" ht="11.5" customHeight="1">
      <c r="A139" s="16" t="s">
        <v>24</v>
      </c>
      <c r="B139" s="15"/>
      <c r="C139" s="15"/>
      <c r="D139" s="13"/>
      <c r="E139" s="12">
        <v>175</v>
      </c>
      <c r="F139" s="15"/>
      <c r="G139" s="13"/>
      <c r="H139" s="12">
        <v>105</v>
      </c>
      <c r="I139" s="13"/>
      <c r="J139" s="12">
        <v>17</v>
      </c>
      <c r="K139" s="13"/>
      <c r="L139" s="12">
        <v>8</v>
      </c>
      <c r="M139" s="13"/>
      <c r="N139" s="12">
        <v>473</v>
      </c>
      <c r="O139" s="13"/>
      <c r="P139" s="14">
        <v>0.64482029598308699</v>
      </c>
      <c r="Q139" s="15"/>
      <c r="R139" s="15"/>
      <c r="S139" s="13"/>
    </row>
    <row r="140" spans="1:19" ht="11.5" customHeight="1">
      <c r="A140" s="16" t="s">
        <v>25</v>
      </c>
      <c r="B140" s="15"/>
      <c r="C140" s="15"/>
      <c r="D140" s="13"/>
      <c r="E140" s="12">
        <v>6</v>
      </c>
      <c r="F140" s="15"/>
      <c r="G140" s="13"/>
      <c r="H140" s="12">
        <v>5</v>
      </c>
      <c r="I140" s="13"/>
      <c r="J140" s="12">
        <v>2</v>
      </c>
      <c r="K140" s="13"/>
      <c r="L140" s="12">
        <v>0</v>
      </c>
      <c r="M140" s="13"/>
      <c r="N140" s="12">
        <v>22</v>
      </c>
      <c r="O140" s="13"/>
      <c r="P140" s="14">
        <v>0.59090909090909105</v>
      </c>
      <c r="Q140" s="15"/>
      <c r="R140" s="15"/>
      <c r="S140" s="13"/>
    </row>
    <row r="141" spans="1:19" ht="11.5" customHeight="1">
      <c r="A141" s="16" t="s">
        <v>26</v>
      </c>
      <c r="B141" s="15"/>
      <c r="C141" s="15"/>
      <c r="D141" s="13"/>
      <c r="E141" s="12">
        <v>531</v>
      </c>
      <c r="F141" s="15"/>
      <c r="G141" s="13"/>
      <c r="H141" s="12">
        <v>223</v>
      </c>
      <c r="I141" s="13"/>
      <c r="J141" s="12">
        <v>143</v>
      </c>
      <c r="K141" s="13"/>
      <c r="L141" s="12">
        <v>44</v>
      </c>
      <c r="M141" s="13"/>
      <c r="N141" s="12">
        <v>1609</v>
      </c>
      <c r="O141" s="13"/>
      <c r="P141" s="14">
        <v>0.58483530142945905</v>
      </c>
      <c r="Q141" s="15"/>
      <c r="R141" s="15"/>
      <c r="S141" s="13"/>
    </row>
    <row r="142" spans="1:19" ht="11.5" customHeight="1">
      <c r="A142" s="16" t="s">
        <v>27</v>
      </c>
      <c r="B142" s="15"/>
      <c r="C142" s="15"/>
      <c r="D142" s="13"/>
      <c r="E142" s="12">
        <v>298</v>
      </c>
      <c r="F142" s="15"/>
      <c r="G142" s="13"/>
      <c r="H142" s="12">
        <v>136</v>
      </c>
      <c r="I142" s="13"/>
      <c r="J142" s="12">
        <v>55</v>
      </c>
      <c r="K142" s="13"/>
      <c r="L142" s="12">
        <v>22</v>
      </c>
      <c r="M142" s="13"/>
      <c r="N142" s="12">
        <v>942</v>
      </c>
      <c r="O142" s="13"/>
      <c r="P142" s="14">
        <v>0.54246284501061603</v>
      </c>
      <c r="Q142" s="15"/>
      <c r="R142" s="15"/>
      <c r="S142" s="13"/>
    </row>
    <row r="143" spans="1:19" ht="11.5" customHeight="1">
      <c r="A143" s="16" t="s">
        <v>28</v>
      </c>
      <c r="B143" s="15"/>
      <c r="C143" s="15"/>
      <c r="D143" s="13"/>
      <c r="E143" s="12">
        <v>32</v>
      </c>
      <c r="F143" s="15"/>
      <c r="G143" s="13"/>
      <c r="H143" s="12">
        <v>14</v>
      </c>
      <c r="I143" s="13"/>
      <c r="J143" s="12">
        <v>4</v>
      </c>
      <c r="K143" s="13"/>
      <c r="L143" s="12">
        <v>1</v>
      </c>
      <c r="M143" s="13"/>
      <c r="N143" s="12">
        <v>79</v>
      </c>
      <c r="O143" s="13"/>
      <c r="P143" s="14">
        <v>0.645569620253165</v>
      </c>
      <c r="Q143" s="15"/>
      <c r="R143" s="15"/>
      <c r="S143" s="13"/>
    </row>
    <row r="144" spans="1:19" ht="11.5" customHeight="1">
      <c r="A144" s="16" t="s">
        <v>29</v>
      </c>
      <c r="B144" s="15"/>
      <c r="C144" s="15"/>
      <c r="D144" s="13"/>
      <c r="E144" s="12">
        <v>54</v>
      </c>
      <c r="F144" s="15"/>
      <c r="G144" s="13"/>
      <c r="H144" s="12">
        <v>12</v>
      </c>
      <c r="I144" s="13"/>
      <c r="J144" s="12">
        <v>7</v>
      </c>
      <c r="K144" s="13"/>
      <c r="L144" s="12">
        <v>4</v>
      </c>
      <c r="M144" s="13"/>
      <c r="N144" s="12">
        <v>123</v>
      </c>
      <c r="O144" s="13"/>
      <c r="P144" s="14">
        <v>0.62601626016260203</v>
      </c>
      <c r="Q144" s="15"/>
      <c r="R144" s="15"/>
      <c r="S144" s="13"/>
    </row>
    <row r="145" spans="1:19" ht="11.5" customHeight="1">
      <c r="A145" s="16" t="s">
        <v>30</v>
      </c>
      <c r="B145" s="15"/>
      <c r="C145" s="15"/>
      <c r="D145" s="13"/>
      <c r="E145" s="12">
        <v>2</v>
      </c>
      <c r="F145" s="15"/>
      <c r="G145" s="13"/>
      <c r="H145" s="12">
        <v>5</v>
      </c>
      <c r="I145" s="13"/>
      <c r="J145" s="12">
        <v>0</v>
      </c>
      <c r="K145" s="13"/>
      <c r="L145" s="12">
        <v>0</v>
      </c>
      <c r="M145" s="13"/>
      <c r="N145" s="12">
        <v>14</v>
      </c>
      <c r="O145" s="13"/>
      <c r="P145" s="14">
        <v>0.5</v>
      </c>
      <c r="Q145" s="15"/>
      <c r="R145" s="15"/>
      <c r="S145" s="13"/>
    </row>
    <row r="146" spans="1:19" ht="11.5" customHeight="1">
      <c r="A146" s="16" t="s">
        <v>31</v>
      </c>
      <c r="B146" s="15"/>
      <c r="C146" s="15"/>
      <c r="D146" s="13"/>
      <c r="E146" s="12">
        <v>14</v>
      </c>
      <c r="F146" s="15"/>
      <c r="G146" s="13"/>
      <c r="H146" s="12">
        <v>10</v>
      </c>
      <c r="I146" s="13"/>
      <c r="J146" s="12">
        <v>3</v>
      </c>
      <c r="K146" s="13"/>
      <c r="L146" s="12">
        <v>3</v>
      </c>
      <c r="M146" s="13"/>
      <c r="N146" s="12">
        <v>42</v>
      </c>
      <c r="O146" s="13"/>
      <c r="P146" s="14">
        <v>0.71428571428571397</v>
      </c>
      <c r="Q146" s="15"/>
      <c r="R146" s="15"/>
      <c r="S146" s="13"/>
    </row>
    <row r="147" spans="1:19" ht="11.5" customHeight="1">
      <c r="A147" s="16" t="s">
        <v>32</v>
      </c>
      <c r="B147" s="15"/>
      <c r="C147" s="15"/>
      <c r="D147" s="13"/>
      <c r="E147" s="12">
        <v>103</v>
      </c>
      <c r="F147" s="15"/>
      <c r="G147" s="13"/>
      <c r="H147" s="12">
        <v>15</v>
      </c>
      <c r="I147" s="13"/>
      <c r="J147" s="12">
        <v>8</v>
      </c>
      <c r="K147" s="13"/>
      <c r="L147" s="12">
        <v>8</v>
      </c>
      <c r="M147" s="13"/>
      <c r="N147" s="12">
        <v>241</v>
      </c>
      <c r="O147" s="13"/>
      <c r="P147" s="14">
        <v>0.55601659751037302</v>
      </c>
      <c r="Q147" s="15"/>
      <c r="R147" s="15"/>
      <c r="S147" s="13"/>
    </row>
    <row r="148" spans="1:19" ht="11.5" customHeight="1">
      <c r="A148" s="16" t="s">
        <v>33</v>
      </c>
      <c r="B148" s="15"/>
      <c r="C148" s="15"/>
      <c r="D148" s="13"/>
      <c r="E148" s="12">
        <v>48</v>
      </c>
      <c r="F148" s="15"/>
      <c r="G148" s="13"/>
      <c r="H148" s="12">
        <v>19</v>
      </c>
      <c r="I148" s="13"/>
      <c r="J148" s="12">
        <v>4</v>
      </c>
      <c r="K148" s="13"/>
      <c r="L148" s="12">
        <v>3</v>
      </c>
      <c r="M148" s="13"/>
      <c r="N148" s="12">
        <v>143</v>
      </c>
      <c r="O148" s="13"/>
      <c r="P148" s="14">
        <v>0.51748251748251795</v>
      </c>
      <c r="Q148" s="15"/>
      <c r="R148" s="15"/>
      <c r="S148" s="13"/>
    </row>
    <row r="149" spans="1:19" ht="11.5" customHeight="1">
      <c r="A149" s="16" t="s">
        <v>34</v>
      </c>
      <c r="B149" s="15"/>
      <c r="C149" s="15"/>
      <c r="D149" s="13"/>
      <c r="E149" s="12">
        <v>25</v>
      </c>
      <c r="F149" s="15"/>
      <c r="G149" s="13"/>
      <c r="H149" s="12">
        <v>11</v>
      </c>
      <c r="I149" s="13"/>
      <c r="J149" s="12">
        <v>1</v>
      </c>
      <c r="K149" s="13"/>
      <c r="L149" s="12">
        <v>1</v>
      </c>
      <c r="M149" s="13"/>
      <c r="N149" s="12">
        <v>80</v>
      </c>
      <c r="O149" s="13"/>
      <c r="P149" s="14">
        <v>0.47499999999999998</v>
      </c>
      <c r="Q149" s="15"/>
      <c r="R149" s="15"/>
      <c r="S149" s="13"/>
    </row>
    <row r="150" spans="1:19" ht="11.5" customHeight="1">
      <c r="A150" s="27" t="s">
        <v>35</v>
      </c>
      <c r="B150" s="15"/>
      <c r="C150" s="15"/>
      <c r="D150" s="13"/>
      <c r="E150" s="24">
        <v>3136</v>
      </c>
      <c r="F150" s="15"/>
      <c r="G150" s="13"/>
      <c r="H150" s="24">
        <v>1214</v>
      </c>
      <c r="I150" s="13"/>
      <c r="J150" s="24">
        <v>492</v>
      </c>
      <c r="K150" s="13"/>
      <c r="L150" s="24">
        <v>208</v>
      </c>
      <c r="M150" s="13"/>
      <c r="N150" s="24">
        <v>8857</v>
      </c>
      <c r="O150" s="13"/>
      <c r="P150" s="25">
        <v>0.57017048662075198</v>
      </c>
      <c r="Q150" s="15"/>
      <c r="R150" s="15"/>
      <c r="S150" s="13"/>
    </row>
    <row r="151" spans="1:19" ht="23.5" customHeight="1"/>
    <row r="152" spans="1:19" ht="18" customHeight="1">
      <c r="A152" s="20" t="s">
        <v>41</v>
      </c>
      <c r="B152" s="21"/>
      <c r="C152" s="21"/>
      <c r="D152" s="21"/>
      <c r="E152" s="21"/>
      <c r="F152" s="21"/>
    </row>
    <row r="153" spans="1:19" ht="3" customHeight="1"/>
    <row r="154" spans="1:19" ht="11.5" customHeight="1">
      <c r="A154" s="22" t="s">
        <v>4</v>
      </c>
      <c r="B154" s="15"/>
      <c r="C154" s="15"/>
      <c r="D154" s="13"/>
      <c r="E154" s="22" t="s">
        <v>5</v>
      </c>
      <c r="F154" s="15"/>
      <c r="G154" s="13"/>
      <c r="H154" s="22" t="s">
        <v>6</v>
      </c>
      <c r="I154" s="13"/>
      <c r="J154" s="22" t="s">
        <v>7</v>
      </c>
      <c r="K154" s="13"/>
      <c r="L154" s="22" t="s">
        <v>8</v>
      </c>
      <c r="M154" s="13"/>
      <c r="N154" s="22" t="s">
        <v>9</v>
      </c>
      <c r="O154" s="13"/>
      <c r="P154" s="23" t="s">
        <v>10</v>
      </c>
      <c r="Q154" s="15"/>
      <c r="R154" s="15"/>
      <c r="S154" s="13"/>
    </row>
    <row r="155" spans="1:19" ht="11.5" customHeight="1">
      <c r="A155" s="16" t="s">
        <v>11</v>
      </c>
      <c r="B155" s="15"/>
      <c r="C155" s="15"/>
      <c r="D155" s="13"/>
      <c r="E155" s="12">
        <v>3033</v>
      </c>
      <c r="F155" s="15"/>
      <c r="G155" s="13"/>
      <c r="H155" s="12">
        <v>419</v>
      </c>
      <c r="I155" s="13"/>
      <c r="J155" s="12">
        <v>148</v>
      </c>
      <c r="K155" s="13"/>
      <c r="L155" s="12">
        <v>231</v>
      </c>
      <c r="M155" s="13"/>
      <c r="N155" s="12">
        <v>6830</v>
      </c>
      <c r="O155" s="13"/>
      <c r="P155" s="14">
        <v>0.56090775988287001</v>
      </c>
      <c r="Q155" s="15"/>
      <c r="R155" s="15"/>
      <c r="S155" s="13"/>
    </row>
    <row r="156" spans="1:19" ht="11.5" customHeight="1">
      <c r="A156" s="16" t="s">
        <v>12</v>
      </c>
      <c r="B156" s="15"/>
      <c r="C156" s="15"/>
      <c r="D156" s="13"/>
      <c r="E156" s="12">
        <v>32422</v>
      </c>
      <c r="F156" s="15"/>
      <c r="G156" s="13"/>
      <c r="H156" s="12">
        <v>11793</v>
      </c>
      <c r="I156" s="13"/>
      <c r="J156" s="12">
        <v>3200</v>
      </c>
      <c r="K156" s="13"/>
      <c r="L156" s="12">
        <v>1548</v>
      </c>
      <c r="M156" s="13"/>
      <c r="N156" s="12">
        <v>79071</v>
      </c>
      <c r="O156" s="13"/>
      <c r="P156" s="14">
        <v>0.61922828850020895</v>
      </c>
      <c r="Q156" s="15"/>
      <c r="R156" s="15"/>
      <c r="S156" s="13"/>
    </row>
    <row r="157" spans="1:19" ht="11.5" customHeight="1">
      <c r="A157" s="16" t="s">
        <v>13</v>
      </c>
      <c r="B157" s="15"/>
      <c r="C157" s="15"/>
      <c r="D157" s="13"/>
      <c r="E157" s="12">
        <v>14936</v>
      </c>
      <c r="F157" s="15"/>
      <c r="G157" s="13"/>
      <c r="H157" s="12">
        <v>4538</v>
      </c>
      <c r="I157" s="13"/>
      <c r="J157" s="12">
        <v>1511</v>
      </c>
      <c r="K157" s="13"/>
      <c r="L157" s="12">
        <v>1490</v>
      </c>
      <c r="M157" s="13"/>
      <c r="N157" s="12">
        <v>45351</v>
      </c>
      <c r="O157" s="13"/>
      <c r="P157" s="14">
        <v>0.49557892879980597</v>
      </c>
      <c r="Q157" s="15"/>
      <c r="R157" s="15"/>
      <c r="S157" s="13"/>
    </row>
    <row r="158" spans="1:19" ht="11.5" customHeight="1">
      <c r="A158" s="16" t="s">
        <v>14</v>
      </c>
      <c r="B158" s="15"/>
      <c r="C158" s="15"/>
      <c r="D158" s="13"/>
      <c r="E158" s="12">
        <v>34138</v>
      </c>
      <c r="F158" s="15"/>
      <c r="G158" s="13"/>
      <c r="H158" s="12">
        <v>13171</v>
      </c>
      <c r="I158" s="13"/>
      <c r="J158" s="12">
        <v>2752</v>
      </c>
      <c r="K158" s="13"/>
      <c r="L158" s="12">
        <v>1782</v>
      </c>
      <c r="M158" s="13"/>
      <c r="N158" s="12">
        <v>87703</v>
      </c>
      <c r="O158" s="13"/>
      <c r="P158" s="14">
        <v>0.59112003010159297</v>
      </c>
      <c r="Q158" s="15"/>
      <c r="R158" s="15"/>
      <c r="S158" s="13"/>
    </row>
    <row r="159" spans="1:19" ht="11.5" customHeight="1">
      <c r="A159" s="16" t="s">
        <v>15</v>
      </c>
      <c r="B159" s="15"/>
      <c r="C159" s="15"/>
      <c r="D159" s="13"/>
      <c r="E159" s="12">
        <v>5762</v>
      </c>
      <c r="F159" s="15"/>
      <c r="G159" s="13"/>
      <c r="H159" s="12">
        <v>1710</v>
      </c>
      <c r="I159" s="13"/>
      <c r="J159" s="12">
        <v>449</v>
      </c>
      <c r="K159" s="13"/>
      <c r="L159" s="12">
        <v>206</v>
      </c>
      <c r="M159" s="13"/>
      <c r="N159" s="12">
        <v>12462</v>
      </c>
      <c r="O159" s="13"/>
      <c r="P159" s="14">
        <v>0.65214251324024997</v>
      </c>
      <c r="Q159" s="15"/>
      <c r="R159" s="15"/>
      <c r="S159" s="13"/>
    </row>
    <row r="160" spans="1:19" ht="11.5" customHeight="1">
      <c r="A160" s="16" t="s">
        <v>16</v>
      </c>
      <c r="B160" s="15"/>
      <c r="C160" s="15"/>
      <c r="D160" s="13"/>
      <c r="E160" s="12">
        <v>1512</v>
      </c>
      <c r="F160" s="15"/>
      <c r="G160" s="13"/>
      <c r="H160" s="12">
        <v>442</v>
      </c>
      <c r="I160" s="13"/>
      <c r="J160" s="12">
        <v>64</v>
      </c>
      <c r="K160" s="13"/>
      <c r="L160" s="12">
        <v>54</v>
      </c>
      <c r="M160" s="13"/>
      <c r="N160" s="12">
        <v>3582</v>
      </c>
      <c r="O160" s="13"/>
      <c r="P160" s="14">
        <v>0.57844779452819695</v>
      </c>
      <c r="Q160" s="15"/>
      <c r="R160" s="15"/>
      <c r="S160" s="13"/>
    </row>
    <row r="161" spans="1:19" ht="11.5" customHeight="1">
      <c r="A161" s="16" t="s">
        <v>17</v>
      </c>
      <c r="B161" s="15"/>
      <c r="C161" s="15"/>
      <c r="D161" s="13"/>
      <c r="E161" s="12">
        <v>11379</v>
      </c>
      <c r="F161" s="15"/>
      <c r="G161" s="13"/>
      <c r="H161" s="12">
        <v>2657</v>
      </c>
      <c r="I161" s="13"/>
      <c r="J161" s="12">
        <v>627</v>
      </c>
      <c r="K161" s="13"/>
      <c r="L161" s="12">
        <v>217</v>
      </c>
      <c r="M161" s="13"/>
      <c r="N161" s="12">
        <v>22462</v>
      </c>
      <c r="O161" s="13"/>
      <c r="P161" s="14">
        <v>0.66245214139435504</v>
      </c>
      <c r="Q161" s="15"/>
      <c r="R161" s="15"/>
      <c r="S161" s="13"/>
    </row>
    <row r="162" spans="1:19" ht="11.5" customHeight="1">
      <c r="A162" s="16" t="s">
        <v>18</v>
      </c>
      <c r="B162" s="15"/>
      <c r="C162" s="15"/>
      <c r="D162" s="13"/>
      <c r="E162" s="12">
        <v>5943</v>
      </c>
      <c r="F162" s="15"/>
      <c r="G162" s="13"/>
      <c r="H162" s="12">
        <v>1535</v>
      </c>
      <c r="I162" s="13"/>
      <c r="J162" s="12">
        <v>322</v>
      </c>
      <c r="K162" s="13"/>
      <c r="L162" s="12">
        <v>169</v>
      </c>
      <c r="M162" s="13"/>
      <c r="N162" s="12">
        <v>13717</v>
      </c>
      <c r="O162" s="13"/>
      <c r="P162" s="14">
        <v>0.58095793540861695</v>
      </c>
      <c r="Q162" s="15"/>
      <c r="R162" s="15"/>
      <c r="S162" s="13"/>
    </row>
    <row r="163" spans="1:19" ht="11.5" customHeight="1">
      <c r="A163" s="16" t="s">
        <v>19</v>
      </c>
      <c r="B163" s="15"/>
      <c r="C163" s="15"/>
      <c r="D163" s="13"/>
      <c r="E163" s="12">
        <v>6660</v>
      </c>
      <c r="F163" s="15"/>
      <c r="G163" s="13"/>
      <c r="H163" s="12">
        <v>2717</v>
      </c>
      <c r="I163" s="13"/>
      <c r="J163" s="12">
        <v>465</v>
      </c>
      <c r="K163" s="13"/>
      <c r="L163" s="12">
        <v>358</v>
      </c>
      <c r="M163" s="13"/>
      <c r="N163" s="12">
        <v>17065</v>
      </c>
      <c r="O163" s="13"/>
      <c r="P163" s="14">
        <v>0.59771462056841496</v>
      </c>
      <c r="Q163" s="15"/>
      <c r="R163" s="15"/>
      <c r="S163" s="13"/>
    </row>
    <row r="164" spans="1:19" ht="11.5" customHeight="1">
      <c r="A164" s="16" t="s">
        <v>20</v>
      </c>
      <c r="B164" s="15"/>
      <c r="C164" s="15"/>
      <c r="D164" s="13"/>
      <c r="E164" s="12">
        <v>1186</v>
      </c>
      <c r="F164" s="15"/>
      <c r="G164" s="13"/>
      <c r="H164" s="12">
        <v>328</v>
      </c>
      <c r="I164" s="13"/>
      <c r="J164" s="12">
        <v>69</v>
      </c>
      <c r="K164" s="13"/>
      <c r="L164" s="12">
        <v>41</v>
      </c>
      <c r="M164" s="13"/>
      <c r="N164" s="12">
        <v>2880</v>
      </c>
      <c r="O164" s="13"/>
      <c r="P164" s="14">
        <v>0.56388888888888899</v>
      </c>
      <c r="Q164" s="15"/>
      <c r="R164" s="15"/>
      <c r="S164" s="13"/>
    </row>
    <row r="165" spans="1:19" ht="11.5" customHeight="1">
      <c r="A165" s="16" t="s">
        <v>21</v>
      </c>
      <c r="B165" s="15"/>
      <c r="C165" s="15"/>
      <c r="D165" s="13"/>
      <c r="E165" s="12">
        <v>17301</v>
      </c>
      <c r="F165" s="15"/>
      <c r="G165" s="13"/>
      <c r="H165" s="12">
        <v>5224</v>
      </c>
      <c r="I165" s="13"/>
      <c r="J165" s="12">
        <v>1269</v>
      </c>
      <c r="K165" s="13"/>
      <c r="L165" s="12">
        <v>556</v>
      </c>
      <c r="M165" s="13"/>
      <c r="N165" s="12">
        <v>36035</v>
      </c>
      <c r="O165" s="13"/>
      <c r="P165" s="14">
        <v>0.67573192729290998</v>
      </c>
      <c r="Q165" s="15"/>
      <c r="R165" s="15"/>
      <c r="S165" s="13"/>
    </row>
    <row r="166" spans="1:19" ht="11.5" customHeight="1">
      <c r="A166" s="16" t="s">
        <v>22</v>
      </c>
      <c r="B166" s="15"/>
      <c r="C166" s="15"/>
      <c r="D166" s="13"/>
      <c r="E166" s="12">
        <v>867</v>
      </c>
      <c r="F166" s="15"/>
      <c r="G166" s="13"/>
      <c r="H166" s="12">
        <v>264</v>
      </c>
      <c r="I166" s="13"/>
      <c r="J166" s="12">
        <v>69</v>
      </c>
      <c r="K166" s="13"/>
      <c r="L166" s="12">
        <v>39</v>
      </c>
      <c r="M166" s="13"/>
      <c r="N166" s="12">
        <v>2369</v>
      </c>
      <c r="O166" s="13"/>
      <c r="P166" s="14">
        <v>0.52300548754748799</v>
      </c>
      <c r="Q166" s="15"/>
      <c r="R166" s="15"/>
      <c r="S166" s="13"/>
    </row>
    <row r="167" spans="1:19" ht="11.5" customHeight="1">
      <c r="A167" s="16" t="s">
        <v>23</v>
      </c>
      <c r="B167" s="15"/>
      <c r="C167" s="15"/>
      <c r="D167" s="13"/>
      <c r="E167" s="12">
        <v>13776</v>
      </c>
      <c r="F167" s="15"/>
      <c r="G167" s="13"/>
      <c r="H167" s="12">
        <v>6151</v>
      </c>
      <c r="I167" s="13"/>
      <c r="J167" s="12">
        <v>868</v>
      </c>
      <c r="K167" s="13"/>
      <c r="L167" s="12">
        <v>471</v>
      </c>
      <c r="M167" s="13"/>
      <c r="N167" s="12">
        <v>32287</v>
      </c>
      <c r="O167" s="13"/>
      <c r="P167" s="14">
        <v>0.65865518629789099</v>
      </c>
      <c r="Q167" s="15"/>
      <c r="R167" s="15"/>
      <c r="S167" s="13"/>
    </row>
    <row r="168" spans="1:19" ht="11.5" customHeight="1">
      <c r="A168" s="16" t="s">
        <v>24</v>
      </c>
      <c r="B168" s="15"/>
      <c r="C168" s="15"/>
      <c r="D168" s="13"/>
      <c r="E168" s="12">
        <v>18414</v>
      </c>
      <c r="F168" s="15"/>
      <c r="G168" s="13"/>
      <c r="H168" s="12">
        <v>10087</v>
      </c>
      <c r="I168" s="13"/>
      <c r="J168" s="12">
        <v>1934</v>
      </c>
      <c r="K168" s="13"/>
      <c r="L168" s="12">
        <v>721</v>
      </c>
      <c r="M168" s="13"/>
      <c r="N168" s="12">
        <v>44060</v>
      </c>
      <c r="O168" s="13"/>
      <c r="P168" s="14">
        <v>0.70712664548343196</v>
      </c>
      <c r="Q168" s="15"/>
      <c r="R168" s="15"/>
      <c r="S168" s="13"/>
    </row>
    <row r="169" spans="1:19" ht="11.5" customHeight="1">
      <c r="A169" s="16" t="s">
        <v>25</v>
      </c>
      <c r="B169" s="15"/>
      <c r="C169" s="15"/>
      <c r="D169" s="13"/>
      <c r="E169" s="12">
        <v>817</v>
      </c>
      <c r="F169" s="15"/>
      <c r="G169" s="13"/>
      <c r="H169" s="12">
        <v>417</v>
      </c>
      <c r="I169" s="13"/>
      <c r="J169" s="12">
        <v>73</v>
      </c>
      <c r="K169" s="13"/>
      <c r="L169" s="12">
        <v>35</v>
      </c>
      <c r="M169" s="13"/>
      <c r="N169" s="12">
        <v>1973</v>
      </c>
      <c r="O169" s="13"/>
      <c r="P169" s="14">
        <v>0.68018246325392795</v>
      </c>
      <c r="Q169" s="15"/>
      <c r="R169" s="15"/>
      <c r="S169" s="13"/>
    </row>
    <row r="170" spans="1:19" ht="11.5" customHeight="1">
      <c r="A170" s="16" t="s">
        <v>26</v>
      </c>
      <c r="B170" s="15"/>
      <c r="C170" s="15"/>
      <c r="D170" s="13"/>
      <c r="E170" s="12">
        <v>53100</v>
      </c>
      <c r="F170" s="15"/>
      <c r="G170" s="13"/>
      <c r="H170" s="12">
        <v>26347</v>
      </c>
      <c r="I170" s="13"/>
      <c r="J170" s="12">
        <v>8405</v>
      </c>
      <c r="K170" s="13"/>
      <c r="L170" s="12">
        <v>2650</v>
      </c>
      <c r="M170" s="13"/>
      <c r="N170" s="12">
        <v>141731</v>
      </c>
      <c r="O170" s="13"/>
      <c r="P170" s="14">
        <v>0.63854767129280099</v>
      </c>
      <c r="Q170" s="15"/>
      <c r="R170" s="15"/>
      <c r="S170" s="13"/>
    </row>
    <row r="171" spans="1:19" ht="11.5" customHeight="1">
      <c r="A171" s="16" t="s">
        <v>27</v>
      </c>
      <c r="B171" s="15"/>
      <c r="C171" s="15"/>
      <c r="D171" s="13"/>
      <c r="E171" s="12">
        <v>20118</v>
      </c>
      <c r="F171" s="15"/>
      <c r="G171" s="13"/>
      <c r="H171" s="12">
        <v>10729</v>
      </c>
      <c r="I171" s="13"/>
      <c r="J171" s="12">
        <v>2267</v>
      </c>
      <c r="K171" s="13"/>
      <c r="L171" s="12">
        <v>1740</v>
      </c>
      <c r="M171" s="13"/>
      <c r="N171" s="12">
        <v>63551</v>
      </c>
      <c r="O171" s="13"/>
      <c r="P171" s="14">
        <v>0.54844140926185303</v>
      </c>
      <c r="Q171" s="15"/>
      <c r="R171" s="15"/>
      <c r="S171" s="13"/>
    </row>
    <row r="172" spans="1:19" ht="11.5" customHeight="1">
      <c r="A172" s="16" t="s">
        <v>28</v>
      </c>
      <c r="B172" s="15"/>
      <c r="C172" s="15"/>
      <c r="D172" s="13"/>
      <c r="E172" s="12">
        <v>2413</v>
      </c>
      <c r="F172" s="15"/>
      <c r="G172" s="13"/>
      <c r="H172" s="12">
        <v>1399</v>
      </c>
      <c r="I172" s="13"/>
      <c r="J172" s="12">
        <v>224</v>
      </c>
      <c r="K172" s="13"/>
      <c r="L172" s="12">
        <v>81</v>
      </c>
      <c r="M172" s="13"/>
      <c r="N172" s="12">
        <v>6236</v>
      </c>
      <c r="O172" s="13"/>
      <c r="P172" s="14">
        <v>0.66019884541372698</v>
      </c>
      <c r="Q172" s="15"/>
      <c r="R172" s="15"/>
      <c r="S172" s="13"/>
    </row>
    <row r="173" spans="1:19" ht="11.5" customHeight="1">
      <c r="A173" s="16" t="s">
        <v>29</v>
      </c>
      <c r="B173" s="15"/>
      <c r="C173" s="15"/>
      <c r="D173" s="13"/>
      <c r="E173" s="12">
        <v>5748</v>
      </c>
      <c r="F173" s="15"/>
      <c r="G173" s="13"/>
      <c r="H173" s="12">
        <v>1921</v>
      </c>
      <c r="I173" s="13"/>
      <c r="J173" s="12">
        <v>539</v>
      </c>
      <c r="K173" s="13"/>
      <c r="L173" s="12">
        <v>263</v>
      </c>
      <c r="M173" s="13"/>
      <c r="N173" s="12">
        <v>13607</v>
      </c>
      <c r="O173" s="13"/>
      <c r="P173" s="14">
        <v>0.62254721834350002</v>
      </c>
      <c r="Q173" s="15"/>
      <c r="R173" s="15"/>
      <c r="S173" s="13"/>
    </row>
    <row r="174" spans="1:19" ht="11.5" customHeight="1">
      <c r="A174" s="16" t="s">
        <v>30</v>
      </c>
      <c r="B174" s="15"/>
      <c r="C174" s="15"/>
      <c r="D174" s="13"/>
      <c r="E174" s="12">
        <v>697</v>
      </c>
      <c r="F174" s="15"/>
      <c r="G174" s="13"/>
      <c r="H174" s="12">
        <v>223</v>
      </c>
      <c r="I174" s="13"/>
      <c r="J174" s="12">
        <v>22</v>
      </c>
      <c r="K174" s="13"/>
      <c r="L174" s="12">
        <v>81</v>
      </c>
      <c r="M174" s="13"/>
      <c r="N174" s="12">
        <v>1695</v>
      </c>
      <c r="O174" s="13"/>
      <c r="P174" s="14">
        <v>0.60353982300885001</v>
      </c>
      <c r="Q174" s="15"/>
      <c r="R174" s="15"/>
      <c r="S174" s="13"/>
    </row>
    <row r="175" spans="1:19" ht="11.5" customHeight="1">
      <c r="A175" s="16" t="s">
        <v>31</v>
      </c>
      <c r="B175" s="15"/>
      <c r="C175" s="15"/>
      <c r="D175" s="13"/>
      <c r="E175" s="12">
        <v>1563</v>
      </c>
      <c r="F175" s="15"/>
      <c r="G175" s="13"/>
      <c r="H175" s="12">
        <v>1196</v>
      </c>
      <c r="I175" s="13"/>
      <c r="J175" s="12">
        <v>231</v>
      </c>
      <c r="K175" s="13"/>
      <c r="L175" s="12">
        <v>35</v>
      </c>
      <c r="M175" s="13"/>
      <c r="N175" s="12">
        <v>4721</v>
      </c>
      <c r="O175" s="13"/>
      <c r="P175" s="14">
        <v>0.64075407752594804</v>
      </c>
      <c r="Q175" s="15"/>
      <c r="R175" s="15"/>
      <c r="S175" s="13"/>
    </row>
    <row r="176" spans="1:19" ht="11.5" customHeight="1">
      <c r="A176" s="16" t="s">
        <v>32</v>
      </c>
      <c r="B176" s="15"/>
      <c r="C176" s="15"/>
      <c r="D176" s="13"/>
      <c r="E176" s="12">
        <v>8169</v>
      </c>
      <c r="F176" s="15"/>
      <c r="G176" s="13"/>
      <c r="H176" s="12">
        <v>1585</v>
      </c>
      <c r="I176" s="13"/>
      <c r="J176" s="12">
        <v>463</v>
      </c>
      <c r="K176" s="13"/>
      <c r="L176" s="12">
        <v>315</v>
      </c>
      <c r="M176" s="13"/>
      <c r="N176" s="12">
        <v>18329</v>
      </c>
      <c r="O176" s="13"/>
      <c r="P176" s="14">
        <v>0.57460854383763404</v>
      </c>
      <c r="Q176" s="15"/>
      <c r="R176" s="15"/>
      <c r="S176" s="13"/>
    </row>
    <row r="177" spans="1:19" ht="11.5" customHeight="1">
      <c r="A177" s="16" t="s">
        <v>33</v>
      </c>
      <c r="B177" s="15"/>
      <c r="C177" s="15"/>
      <c r="D177" s="13"/>
      <c r="E177" s="12">
        <v>4184</v>
      </c>
      <c r="F177" s="15"/>
      <c r="G177" s="13"/>
      <c r="H177" s="12">
        <v>1315</v>
      </c>
      <c r="I177" s="13"/>
      <c r="J177" s="12">
        <v>335</v>
      </c>
      <c r="K177" s="13"/>
      <c r="L177" s="12">
        <v>194</v>
      </c>
      <c r="M177" s="13"/>
      <c r="N177" s="12">
        <v>10387</v>
      </c>
      <c r="O177" s="13"/>
      <c r="P177" s="14">
        <v>0.58034081062867005</v>
      </c>
      <c r="Q177" s="15"/>
      <c r="R177" s="15"/>
      <c r="S177" s="13"/>
    </row>
    <row r="178" spans="1:19" ht="11.5" customHeight="1">
      <c r="A178" s="16" t="s">
        <v>34</v>
      </c>
      <c r="B178" s="15"/>
      <c r="C178" s="15"/>
      <c r="D178" s="13"/>
      <c r="E178" s="12">
        <v>2993</v>
      </c>
      <c r="F178" s="15"/>
      <c r="G178" s="13"/>
      <c r="H178" s="12">
        <v>906</v>
      </c>
      <c r="I178" s="13"/>
      <c r="J178" s="12">
        <v>268</v>
      </c>
      <c r="K178" s="13"/>
      <c r="L178" s="12">
        <v>101</v>
      </c>
      <c r="M178" s="13"/>
      <c r="N178" s="12">
        <v>6721</v>
      </c>
      <c r="O178" s="13"/>
      <c r="P178" s="14">
        <v>0.63502454991816704</v>
      </c>
      <c r="Q178" s="15"/>
      <c r="R178" s="15"/>
      <c r="S178" s="13"/>
    </row>
    <row r="179" spans="1:19" ht="11.5" customHeight="1">
      <c r="A179" s="27" t="s">
        <v>35</v>
      </c>
      <c r="B179" s="15"/>
      <c r="C179" s="15"/>
      <c r="D179" s="13"/>
      <c r="E179" s="24">
        <v>267131</v>
      </c>
      <c r="F179" s="15"/>
      <c r="G179" s="13"/>
      <c r="H179" s="24">
        <v>107074</v>
      </c>
      <c r="I179" s="13"/>
      <c r="J179" s="24">
        <v>26574</v>
      </c>
      <c r="K179" s="13"/>
      <c r="L179" s="24">
        <v>13378</v>
      </c>
      <c r="M179" s="13"/>
      <c r="N179" s="24">
        <v>674825</v>
      </c>
      <c r="O179" s="13"/>
      <c r="P179" s="25">
        <v>0.61372503982514004</v>
      </c>
      <c r="Q179" s="15"/>
      <c r="R179" s="15"/>
      <c r="S179" s="13"/>
    </row>
    <row r="180" spans="1:19" ht="27.75" customHeight="1"/>
    <row r="181" spans="1:19" ht="18" customHeight="1">
      <c r="A181" s="20" t="s">
        <v>42</v>
      </c>
      <c r="B181" s="21"/>
      <c r="C181" s="21"/>
      <c r="D181" s="21"/>
      <c r="E181" s="21"/>
      <c r="F181" s="21"/>
    </row>
    <row r="182" spans="1:19" ht="3" customHeight="1"/>
    <row r="183" spans="1:19" ht="11.5" customHeight="1">
      <c r="A183" s="22" t="s">
        <v>4</v>
      </c>
      <c r="B183" s="15"/>
      <c r="C183" s="15"/>
      <c r="D183" s="13"/>
      <c r="E183" s="22" t="s">
        <v>5</v>
      </c>
      <c r="F183" s="15"/>
      <c r="G183" s="13"/>
      <c r="H183" s="22" t="s">
        <v>6</v>
      </c>
      <c r="I183" s="13"/>
      <c r="J183" s="22" t="s">
        <v>7</v>
      </c>
      <c r="K183" s="13"/>
      <c r="L183" s="22" t="s">
        <v>8</v>
      </c>
      <c r="M183" s="13"/>
      <c r="N183" s="22" t="s">
        <v>9</v>
      </c>
      <c r="O183" s="13"/>
      <c r="P183" s="23" t="s">
        <v>10</v>
      </c>
      <c r="Q183" s="15"/>
      <c r="R183" s="15"/>
      <c r="S183" s="13"/>
    </row>
    <row r="184" spans="1:19" ht="11.5" customHeight="1">
      <c r="A184" s="16" t="s">
        <v>11</v>
      </c>
      <c r="B184" s="15"/>
      <c r="C184" s="15"/>
      <c r="D184" s="13"/>
      <c r="E184" s="12">
        <v>150</v>
      </c>
      <c r="F184" s="15"/>
      <c r="G184" s="13"/>
      <c r="H184" s="12">
        <v>31</v>
      </c>
      <c r="I184" s="13"/>
      <c r="J184" s="12">
        <v>23</v>
      </c>
      <c r="K184" s="13"/>
      <c r="L184" s="12">
        <v>8</v>
      </c>
      <c r="M184" s="13"/>
      <c r="N184" s="12">
        <v>321</v>
      </c>
      <c r="O184" s="13"/>
      <c r="P184" s="14">
        <v>0.66043613707165105</v>
      </c>
      <c r="Q184" s="15"/>
      <c r="R184" s="15"/>
      <c r="S184" s="13"/>
    </row>
    <row r="185" spans="1:19" ht="11.5" customHeight="1">
      <c r="A185" s="16" t="s">
        <v>12</v>
      </c>
      <c r="B185" s="15"/>
      <c r="C185" s="15"/>
      <c r="D185" s="13"/>
      <c r="E185" s="12">
        <v>320</v>
      </c>
      <c r="F185" s="15"/>
      <c r="G185" s="13"/>
      <c r="H185" s="12">
        <v>131</v>
      </c>
      <c r="I185" s="13"/>
      <c r="J185" s="12">
        <v>144</v>
      </c>
      <c r="K185" s="13"/>
      <c r="L185" s="12">
        <v>38</v>
      </c>
      <c r="M185" s="13"/>
      <c r="N185" s="12">
        <v>965</v>
      </c>
      <c r="O185" s="13"/>
      <c r="P185" s="14">
        <v>0.65595854922279795</v>
      </c>
      <c r="Q185" s="15"/>
      <c r="R185" s="15"/>
      <c r="S185" s="13"/>
    </row>
    <row r="186" spans="1:19" ht="11.5" customHeight="1">
      <c r="A186" s="16" t="s">
        <v>13</v>
      </c>
      <c r="B186" s="15"/>
      <c r="C186" s="15"/>
      <c r="D186" s="13"/>
      <c r="E186" s="12">
        <v>432</v>
      </c>
      <c r="F186" s="15"/>
      <c r="G186" s="13"/>
      <c r="H186" s="12">
        <v>162</v>
      </c>
      <c r="I186" s="13"/>
      <c r="J186" s="12">
        <v>60</v>
      </c>
      <c r="K186" s="13"/>
      <c r="L186" s="12">
        <v>126</v>
      </c>
      <c r="M186" s="13"/>
      <c r="N186" s="12">
        <v>1504</v>
      </c>
      <c r="O186" s="13"/>
      <c r="P186" s="14">
        <v>0.51861702127659604</v>
      </c>
      <c r="Q186" s="15"/>
      <c r="R186" s="15"/>
      <c r="S186" s="13"/>
    </row>
    <row r="187" spans="1:19" ht="11.5" customHeight="1">
      <c r="A187" s="16" t="s">
        <v>14</v>
      </c>
      <c r="B187" s="15"/>
      <c r="C187" s="15"/>
      <c r="D187" s="13"/>
      <c r="E187" s="12">
        <v>1628</v>
      </c>
      <c r="F187" s="15"/>
      <c r="G187" s="13"/>
      <c r="H187" s="12">
        <v>919</v>
      </c>
      <c r="I187" s="13"/>
      <c r="J187" s="12">
        <v>459</v>
      </c>
      <c r="K187" s="13"/>
      <c r="L187" s="12">
        <v>93</v>
      </c>
      <c r="M187" s="13"/>
      <c r="N187" s="12">
        <v>4485</v>
      </c>
      <c r="O187" s="13"/>
      <c r="P187" s="14">
        <v>0.690969899665552</v>
      </c>
      <c r="Q187" s="15"/>
      <c r="R187" s="15"/>
      <c r="S187" s="13"/>
    </row>
    <row r="188" spans="1:19" ht="11.5" customHeight="1">
      <c r="A188" s="16" t="s">
        <v>15</v>
      </c>
      <c r="B188" s="15"/>
      <c r="C188" s="15"/>
      <c r="D188" s="13"/>
      <c r="E188" s="12">
        <v>172</v>
      </c>
      <c r="F188" s="15"/>
      <c r="G188" s="13"/>
      <c r="H188" s="12">
        <v>82</v>
      </c>
      <c r="I188" s="13"/>
      <c r="J188" s="12">
        <v>36</v>
      </c>
      <c r="K188" s="13"/>
      <c r="L188" s="12">
        <v>7</v>
      </c>
      <c r="M188" s="13"/>
      <c r="N188" s="12">
        <v>393</v>
      </c>
      <c r="O188" s="13"/>
      <c r="P188" s="14">
        <v>0.75572519083969503</v>
      </c>
      <c r="Q188" s="15"/>
      <c r="R188" s="15"/>
      <c r="S188" s="13"/>
    </row>
    <row r="189" spans="1:19" ht="11.5" customHeight="1">
      <c r="A189" s="16" t="s">
        <v>16</v>
      </c>
      <c r="B189" s="15"/>
      <c r="C189" s="15"/>
      <c r="D189" s="13"/>
      <c r="E189" s="12">
        <v>60</v>
      </c>
      <c r="F189" s="15"/>
      <c r="G189" s="13"/>
      <c r="H189" s="12">
        <v>17</v>
      </c>
      <c r="I189" s="13"/>
      <c r="J189" s="12">
        <v>4</v>
      </c>
      <c r="K189" s="13"/>
      <c r="L189" s="12">
        <v>3</v>
      </c>
      <c r="M189" s="13"/>
      <c r="N189" s="12">
        <v>130</v>
      </c>
      <c r="O189" s="13"/>
      <c r="P189" s="14">
        <v>0.64615384615384597</v>
      </c>
      <c r="Q189" s="15"/>
      <c r="R189" s="15"/>
      <c r="S189" s="13"/>
    </row>
    <row r="190" spans="1:19" ht="11.5" customHeight="1">
      <c r="A190" s="16" t="s">
        <v>17</v>
      </c>
      <c r="B190" s="15"/>
      <c r="C190" s="15"/>
      <c r="D190" s="13"/>
      <c r="E190" s="12">
        <v>359</v>
      </c>
      <c r="F190" s="15"/>
      <c r="G190" s="13"/>
      <c r="H190" s="12">
        <v>105</v>
      </c>
      <c r="I190" s="13"/>
      <c r="J190" s="12">
        <v>110</v>
      </c>
      <c r="K190" s="13"/>
      <c r="L190" s="12">
        <v>13</v>
      </c>
      <c r="M190" s="13"/>
      <c r="N190" s="12">
        <v>835</v>
      </c>
      <c r="O190" s="13"/>
      <c r="P190" s="14">
        <v>0.70299401197604805</v>
      </c>
      <c r="Q190" s="15"/>
      <c r="R190" s="15"/>
      <c r="S190" s="13"/>
    </row>
    <row r="191" spans="1:19" ht="11.5" customHeight="1">
      <c r="A191" s="16" t="s">
        <v>18</v>
      </c>
      <c r="B191" s="15"/>
      <c r="C191" s="15"/>
      <c r="D191" s="13"/>
      <c r="E191" s="12">
        <v>245</v>
      </c>
      <c r="F191" s="15"/>
      <c r="G191" s="13"/>
      <c r="H191" s="12">
        <v>106</v>
      </c>
      <c r="I191" s="13"/>
      <c r="J191" s="12">
        <v>21</v>
      </c>
      <c r="K191" s="13"/>
      <c r="L191" s="12">
        <v>9</v>
      </c>
      <c r="M191" s="13"/>
      <c r="N191" s="12">
        <v>577</v>
      </c>
      <c r="O191" s="13"/>
      <c r="P191" s="14">
        <v>0.66031195840554602</v>
      </c>
      <c r="Q191" s="15"/>
      <c r="R191" s="15"/>
      <c r="S191" s="13"/>
    </row>
    <row r="192" spans="1:19" ht="11.5" customHeight="1">
      <c r="A192" s="16" t="s">
        <v>19</v>
      </c>
      <c r="B192" s="15"/>
      <c r="C192" s="15"/>
      <c r="D192" s="13"/>
      <c r="E192" s="12">
        <v>174</v>
      </c>
      <c r="F192" s="15"/>
      <c r="G192" s="13"/>
      <c r="H192" s="12">
        <v>86</v>
      </c>
      <c r="I192" s="13"/>
      <c r="J192" s="12">
        <v>24</v>
      </c>
      <c r="K192" s="13"/>
      <c r="L192" s="12">
        <v>13</v>
      </c>
      <c r="M192" s="13"/>
      <c r="N192" s="12">
        <v>489</v>
      </c>
      <c r="O192" s="13"/>
      <c r="P192" s="14">
        <v>0.60736196319018398</v>
      </c>
      <c r="Q192" s="15"/>
      <c r="R192" s="15"/>
      <c r="S192" s="13"/>
    </row>
    <row r="193" spans="1:19" ht="11.5" customHeight="1">
      <c r="A193" s="16" t="s">
        <v>20</v>
      </c>
      <c r="B193" s="15"/>
      <c r="C193" s="15"/>
      <c r="D193" s="13"/>
      <c r="E193" s="12">
        <v>55</v>
      </c>
      <c r="F193" s="15"/>
      <c r="G193" s="13"/>
      <c r="H193" s="12">
        <v>17</v>
      </c>
      <c r="I193" s="13"/>
      <c r="J193" s="12">
        <v>6</v>
      </c>
      <c r="K193" s="13"/>
      <c r="L193" s="12">
        <v>1</v>
      </c>
      <c r="M193" s="13"/>
      <c r="N193" s="12">
        <v>111</v>
      </c>
      <c r="O193" s="13"/>
      <c r="P193" s="14">
        <v>0.71171171171171199</v>
      </c>
      <c r="Q193" s="15"/>
      <c r="R193" s="15"/>
      <c r="S193" s="13"/>
    </row>
    <row r="194" spans="1:19" ht="11.5" customHeight="1">
      <c r="A194" s="16" t="s">
        <v>21</v>
      </c>
      <c r="B194" s="15"/>
      <c r="C194" s="15"/>
      <c r="D194" s="13"/>
      <c r="E194" s="12">
        <v>125</v>
      </c>
      <c r="F194" s="15"/>
      <c r="G194" s="13"/>
      <c r="H194" s="12">
        <v>38</v>
      </c>
      <c r="I194" s="13"/>
      <c r="J194" s="12">
        <v>16</v>
      </c>
      <c r="K194" s="13"/>
      <c r="L194" s="12">
        <v>13</v>
      </c>
      <c r="M194" s="13"/>
      <c r="N194" s="12">
        <v>275</v>
      </c>
      <c r="O194" s="13"/>
      <c r="P194" s="14">
        <v>0.69818181818181801</v>
      </c>
      <c r="Q194" s="15"/>
      <c r="R194" s="15"/>
      <c r="S194" s="13"/>
    </row>
    <row r="195" spans="1:19" ht="11.5" customHeight="1">
      <c r="A195" s="16" t="s">
        <v>22</v>
      </c>
      <c r="B195" s="15"/>
      <c r="C195" s="15"/>
      <c r="D195" s="13"/>
      <c r="E195" s="12">
        <v>56</v>
      </c>
      <c r="F195" s="15"/>
      <c r="G195" s="13"/>
      <c r="H195" s="12">
        <v>32</v>
      </c>
      <c r="I195" s="13"/>
      <c r="J195" s="12">
        <v>12</v>
      </c>
      <c r="K195" s="13"/>
      <c r="L195" s="12">
        <v>3</v>
      </c>
      <c r="M195" s="13"/>
      <c r="N195" s="12">
        <v>153</v>
      </c>
      <c r="O195" s="13"/>
      <c r="P195" s="14">
        <v>0.67320261437908502</v>
      </c>
      <c r="Q195" s="15"/>
      <c r="R195" s="15"/>
      <c r="S195" s="13"/>
    </row>
    <row r="196" spans="1:19" ht="11.5" customHeight="1">
      <c r="A196" s="16" t="s">
        <v>23</v>
      </c>
      <c r="B196" s="15"/>
      <c r="C196" s="15"/>
      <c r="D196" s="13"/>
      <c r="E196" s="12">
        <v>429</v>
      </c>
      <c r="F196" s="15"/>
      <c r="G196" s="13"/>
      <c r="H196" s="12">
        <v>238</v>
      </c>
      <c r="I196" s="13"/>
      <c r="J196" s="12">
        <v>141</v>
      </c>
      <c r="K196" s="13"/>
      <c r="L196" s="12">
        <v>14</v>
      </c>
      <c r="M196" s="13"/>
      <c r="N196" s="12">
        <v>1140</v>
      </c>
      <c r="O196" s="13"/>
      <c r="P196" s="14">
        <v>0.72105263157894695</v>
      </c>
      <c r="Q196" s="15"/>
      <c r="R196" s="15"/>
      <c r="S196" s="13"/>
    </row>
    <row r="197" spans="1:19" ht="11.5" customHeight="1">
      <c r="A197" s="16" t="s">
        <v>24</v>
      </c>
      <c r="B197" s="15"/>
      <c r="C197" s="15"/>
      <c r="D197" s="13"/>
      <c r="E197" s="12">
        <v>651</v>
      </c>
      <c r="F197" s="15"/>
      <c r="G197" s="13"/>
      <c r="H197" s="12">
        <v>466</v>
      </c>
      <c r="I197" s="13"/>
      <c r="J197" s="12">
        <v>228</v>
      </c>
      <c r="K197" s="13"/>
      <c r="L197" s="12">
        <v>43</v>
      </c>
      <c r="M197" s="13"/>
      <c r="N197" s="12">
        <v>1891</v>
      </c>
      <c r="O197" s="13"/>
      <c r="P197" s="14">
        <v>0.734003172924379</v>
      </c>
      <c r="Q197" s="15"/>
      <c r="R197" s="15"/>
      <c r="S197" s="13"/>
    </row>
    <row r="198" spans="1:19" ht="11.5" customHeight="1">
      <c r="A198" s="16" t="s">
        <v>25</v>
      </c>
      <c r="B198" s="15"/>
      <c r="C198" s="15"/>
      <c r="D198" s="13"/>
      <c r="E198" s="12">
        <v>40</v>
      </c>
      <c r="F198" s="15"/>
      <c r="G198" s="13"/>
      <c r="H198" s="12">
        <v>34</v>
      </c>
      <c r="I198" s="13"/>
      <c r="J198" s="12">
        <v>8</v>
      </c>
      <c r="K198" s="13"/>
      <c r="L198" s="12">
        <v>2</v>
      </c>
      <c r="M198" s="13"/>
      <c r="N198" s="12">
        <v>116</v>
      </c>
      <c r="O198" s="13"/>
      <c r="P198" s="14">
        <v>0.72413793103448298</v>
      </c>
      <c r="Q198" s="15"/>
      <c r="R198" s="15"/>
      <c r="S198" s="13"/>
    </row>
    <row r="199" spans="1:19" ht="11.5" customHeight="1">
      <c r="A199" s="16" t="s">
        <v>26</v>
      </c>
      <c r="B199" s="15"/>
      <c r="C199" s="15"/>
      <c r="D199" s="13"/>
      <c r="E199" s="12">
        <v>1225</v>
      </c>
      <c r="F199" s="15"/>
      <c r="G199" s="13"/>
      <c r="H199" s="12">
        <v>678</v>
      </c>
      <c r="I199" s="13"/>
      <c r="J199" s="12">
        <v>1456</v>
      </c>
      <c r="K199" s="13"/>
      <c r="L199" s="12">
        <v>118</v>
      </c>
      <c r="M199" s="13"/>
      <c r="N199" s="12">
        <v>4736</v>
      </c>
      <c r="O199" s="13"/>
      <c r="P199" s="14">
        <v>0.73416385135135098</v>
      </c>
      <c r="Q199" s="15"/>
      <c r="R199" s="15"/>
      <c r="S199" s="13"/>
    </row>
    <row r="200" spans="1:19" ht="11.5" customHeight="1">
      <c r="A200" s="16" t="s">
        <v>27</v>
      </c>
      <c r="B200" s="15"/>
      <c r="C200" s="15"/>
      <c r="D200" s="13"/>
      <c r="E200" s="12">
        <v>2503</v>
      </c>
      <c r="F200" s="15"/>
      <c r="G200" s="13"/>
      <c r="H200" s="12">
        <v>1623</v>
      </c>
      <c r="I200" s="13"/>
      <c r="J200" s="12">
        <v>524</v>
      </c>
      <c r="K200" s="13"/>
      <c r="L200" s="12">
        <v>241</v>
      </c>
      <c r="M200" s="13"/>
      <c r="N200" s="12">
        <v>12308</v>
      </c>
      <c r="O200" s="13"/>
      <c r="P200" s="14">
        <v>0.39738381540461498</v>
      </c>
      <c r="Q200" s="15"/>
      <c r="R200" s="15"/>
      <c r="S200" s="13"/>
    </row>
    <row r="201" spans="1:19" ht="11.5" customHeight="1">
      <c r="A201" s="16" t="s">
        <v>28</v>
      </c>
      <c r="B201" s="15"/>
      <c r="C201" s="15"/>
      <c r="D201" s="13"/>
      <c r="E201" s="12">
        <v>60</v>
      </c>
      <c r="F201" s="15"/>
      <c r="G201" s="13"/>
      <c r="H201" s="12">
        <v>52</v>
      </c>
      <c r="I201" s="13"/>
      <c r="J201" s="12">
        <v>7</v>
      </c>
      <c r="K201" s="13"/>
      <c r="L201" s="12">
        <v>3</v>
      </c>
      <c r="M201" s="13"/>
      <c r="N201" s="12">
        <v>177</v>
      </c>
      <c r="O201" s="13"/>
      <c r="P201" s="14">
        <v>0.68926553672316404</v>
      </c>
      <c r="Q201" s="15"/>
      <c r="R201" s="15"/>
      <c r="S201" s="13"/>
    </row>
    <row r="202" spans="1:19" ht="11.5" customHeight="1">
      <c r="A202" s="16" t="s">
        <v>29</v>
      </c>
      <c r="B202" s="15"/>
      <c r="C202" s="15"/>
      <c r="D202" s="13"/>
      <c r="E202" s="12">
        <v>184</v>
      </c>
      <c r="F202" s="15"/>
      <c r="G202" s="13"/>
      <c r="H202" s="12">
        <v>63</v>
      </c>
      <c r="I202" s="13"/>
      <c r="J202" s="12">
        <v>25</v>
      </c>
      <c r="K202" s="13"/>
      <c r="L202" s="12">
        <v>11</v>
      </c>
      <c r="M202" s="13"/>
      <c r="N202" s="12">
        <v>420</v>
      </c>
      <c r="O202" s="13"/>
      <c r="P202" s="14">
        <v>0.67380952380952397</v>
      </c>
      <c r="Q202" s="15"/>
      <c r="R202" s="15"/>
      <c r="S202" s="13"/>
    </row>
    <row r="203" spans="1:19" ht="11.5" customHeight="1">
      <c r="A203" s="16" t="s">
        <v>30</v>
      </c>
      <c r="B203" s="15"/>
      <c r="C203" s="15"/>
      <c r="D203" s="13"/>
      <c r="E203" s="12">
        <v>25</v>
      </c>
      <c r="F203" s="15"/>
      <c r="G203" s="13"/>
      <c r="H203" s="12">
        <v>21</v>
      </c>
      <c r="I203" s="13"/>
      <c r="J203" s="12">
        <v>2</v>
      </c>
      <c r="K203" s="13"/>
      <c r="L203" s="12">
        <v>3</v>
      </c>
      <c r="M203" s="13"/>
      <c r="N203" s="12">
        <v>79</v>
      </c>
      <c r="O203" s="13"/>
      <c r="P203" s="14">
        <v>0.645569620253165</v>
      </c>
      <c r="Q203" s="15"/>
      <c r="R203" s="15"/>
      <c r="S203" s="13"/>
    </row>
    <row r="204" spans="1:19" ht="11.5" customHeight="1">
      <c r="A204" s="16" t="s">
        <v>31</v>
      </c>
      <c r="B204" s="15"/>
      <c r="C204" s="15"/>
      <c r="D204" s="13"/>
      <c r="E204" s="12">
        <v>65</v>
      </c>
      <c r="F204" s="15"/>
      <c r="G204" s="13"/>
      <c r="H204" s="12">
        <v>53</v>
      </c>
      <c r="I204" s="13"/>
      <c r="J204" s="12">
        <v>12</v>
      </c>
      <c r="K204" s="13"/>
      <c r="L204" s="12">
        <v>3</v>
      </c>
      <c r="M204" s="13"/>
      <c r="N204" s="12">
        <v>192</v>
      </c>
      <c r="O204" s="13"/>
      <c r="P204" s="14">
        <v>0.69270833333333304</v>
      </c>
      <c r="Q204" s="15"/>
      <c r="R204" s="15"/>
      <c r="S204" s="13"/>
    </row>
    <row r="205" spans="1:19" ht="11.5" customHeight="1">
      <c r="A205" s="16" t="s">
        <v>32</v>
      </c>
      <c r="B205" s="15"/>
      <c r="C205" s="15"/>
      <c r="D205" s="13"/>
      <c r="E205" s="12">
        <v>147</v>
      </c>
      <c r="F205" s="15"/>
      <c r="G205" s="13"/>
      <c r="H205" s="12">
        <v>52</v>
      </c>
      <c r="I205" s="13"/>
      <c r="J205" s="12">
        <v>59</v>
      </c>
      <c r="K205" s="13"/>
      <c r="L205" s="12">
        <v>6</v>
      </c>
      <c r="M205" s="13"/>
      <c r="N205" s="12">
        <v>407</v>
      </c>
      <c r="O205" s="13"/>
      <c r="P205" s="14">
        <v>0.64864864864864902</v>
      </c>
      <c r="Q205" s="15"/>
      <c r="R205" s="15"/>
      <c r="S205" s="13"/>
    </row>
    <row r="206" spans="1:19" ht="11.5" customHeight="1">
      <c r="A206" s="16" t="s">
        <v>33</v>
      </c>
      <c r="B206" s="15"/>
      <c r="C206" s="15"/>
      <c r="D206" s="13"/>
      <c r="E206" s="12">
        <v>185</v>
      </c>
      <c r="F206" s="15"/>
      <c r="G206" s="13"/>
      <c r="H206" s="12">
        <v>68</v>
      </c>
      <c r="I206" s="13"/>
      <c r="J206" s="12">
        <v>24</v>
      </c>
      <c r="K206" s="13"/>
      <c r="L206" s="12">
        <v>5</v>
      </c>
      <c r="M206" s="13"/>
      <c r="N206" s="12">
        <v>444</v>
      </c>
      <c r="O206" s="13"/>
      <c r="P206" s="14">
        <v>0.63513513513513498</v>
      </c>
      <c r="Q206" s="15"/>
      <c r="R206" s="15"/>
      <c r="S206" s="13"/>
    </row>
    <row r="207" spans="1:19" ht="11.5" customHeight="1">
      <c r="A207" s="16" t="s">
        <v>34</v>
      </c>
      <c r="B207" s="15"/>
      <c r="C207" s="15"/>
      <c r="D207" s="13"/>
      <c r="E207" s="12">
        <v>133</v>
      </c>
      <c r="F207" s="15"/>
      <c r="G207" s="13"/>
      <c r="H207" s="12">
        <v>70</v>
      </c>
      <c r="I207" s="13"/>
      <c r="J207" s="12">
        <v>24</v>
      </c>
      <c r="K207" s="13"/>
      <c r="L207" s="12">
        <v>6</v>
      </c>
      <c r="M207" s="13"/>
      <c r="N207" s="12">
        <v>313</v>
      </c>
      <c r="O207" s="13"/>
      <c r="P207" s="14">
        <v>0.74440894568690097</v>
      </c>
      <c r="Q207" s="15"/>
      <c r="R207" s="15"/>
      <c r="S207" s="13"/>
    </row>
    <row r="208" spans="1:19" ht="11.5" customHeight="1">
      <c r="A208" s="27" t="s">
        <v>35</v>
      </c>
      <c r="B208" s="15"/>
      <c r="C208" s="15"/>
      <c r="D208" s="13"/>
      <c r="E208" s="24">
        <v>9423</v>
      </c>
      <c r="F208" s="15"/>
      <c r="G208" s="13"/>
      <c r="H208" s="24">
        <v>5144</v>
      </c>
      <c r="I208" s="13"/>
      <c r="J208" s="24">
        <v>3425</v>
      </c>
      <c r="K208" s="13"/>
      <c r="L208" s="24">
        <v>782</v>
      </c>
      <c r="M208" s="13"/>
      <c r="N208" s="24">
        <v>32461</v>
      </c>
      <c r="O208" s="13"/>
      <c r="P208" s="25">
        <v>0.57835556513970598</v>
      </c>
      <c r="Q208" s="15"/>
      <c r="R208" s="15"/>
      <c r="S208" s="13"/>
    </row>
    <row r="209" ht="0" hidden="1" customHeight="1"/>
  </sheetData>
  <mergeCells count="1284">
    <mergeCell ref="N208:O208"/>
    <mergeCell ref="P208:S208"/>
    <mergeCell ref="A208:D208"/>
    <mergeCell ref="E208:G208"/>
    <mergeCell ref="H208:I208"/>
    <mergeCell ref="J208:K208"/>
    <mergeCell ref="L208:M208"/>
    <mergeCell ref="N206:O206"/>
    <mergeCell ref="P206:S206"/>
    <mergeCell ref="A207:D207"/>
    <mergeCell ref="E207:G207"/>
    <mergeCell ref="H207:I207"/>
    <mergeCell ref="J207:K207"/>
    <mergeCell ref="L207:M207"/>
    <mergeCell ref="N207:O207"/>
    <mergeCell ref="P207:S207"/>
    <mergeCell ref="A206:D206"/>
    <mergeCell ref="E206:G206"/>
    <mergeCell ref="H206:I206"/>
    <mergeCell ref="J206:K206"/>
    <mergeCell ref="L206:M206"/>
    <mergeCell ref="N204:O204"/>
    <mergeCell ref="P204:S204"/>
    <mergeCell ref="A205:D205"/>
    <mergeCell ref="E205:G205"/>
    <mergeCell ref="H205:I205"/>
    <mergeCell ref="J205:K205"/>
    <mergeCell ref="L205:M205"/>
    <mergeCell ref="N205:O205"/>
    <mergeCell ref="P205:S205"/>
    <mergeCell ref="A204:D204"/>
    <mergeCell ref="E204:G204"/>
    <mergeCell ref="H204:I204"/>
    <mergeCell ref="J204:K204"/>
    <mergeCell ref="L204:M204"/>
    <mergeCell ref="N202:O202"/>
    <mergeCell ref="P202:S202"/>
    <mergeCell ref="A203:D203"/>
    <mergeCell ref="E203:G203"/>
    <mergeCell ref="H203:I203"/>
    <mergeCell ref="J203:K203"/>
    <mergeCell ref="L203:M203"/>
    <mergeCell ref="N203:O203"/>
    <mergeCell ref="P203:S203"/>
    <mergeCell ref="A202:D202"/>
    <mergeCell ref="E202:G202"/>
    <mergeCell ref="H202:I202"/>
    <mergeCell ref="J202:K202"/>
    <mergeCell ref="L202:M202"/>
    <mergeCell ref="N200:O200"/>
    <mergeCell ref="P200:S200"/>
    <mergeCell ref="A201:D201"/>
    <mergeCell ref="E201:G201"/>
    <mergeCell ref="H201:I201"/>
    <mergeCell ref="J201:K201"/>
    <mergeCell ref="L201:M201"/>
    <mergeCell ref="N201:O201"/>
    <mergeCell ref="P201:S201"/>
    <mergeCell ref="A200:D200"/>
    <mergeCell ref="E200:G200"/>
    <mergeCell ref="H200:I200"/>
    <mergeCell ref="J200:K200"/>
    <mergeCell ref="L200:M200"/>
    <mergeCell ref="N198:O198"/>
    <mergeCell ref="P198:S198"/>
    <mergeCell ref="A199:D199"/>
    <mergeCell ref="E199:G199"/>
    <mergeCell ref="H199:I199"/>
    <mergeCell ref="J199:K199"/>
    <mergeCell ref="L199:M199"/>
    <mergeCell ref="N199:O199"/>
    <mergeCell ref="P199:S199"/>
    <mergeCell ref="A198:D198"/>
    <mergeCell ref="E198:G198"/>
    <mergeCell ref="H198:I198"/>
    <mergeCell ref="J198:K198"/>
    <mergeCell ref="L198:M198"/>
    <mergeCell ref="N196:O196"/>
    <mergeCell ref="P196:S196"/>
    <mergeCell ref="A197:D197"/>
    <mergeCell ref="E197:G197"/>
    <mergeCell ref="H197:I197"/>
    <mergeCell ref="J197:K197"/>
    <mergeCell ref="L197:M197"/>
    <mergeCell ref="N197:O197"/>
    <mergeCell ref="P197:S197"/>
    <mergeCell ref="A196:D196"/>
    <mergeCell ref="E196:G196"/>
    <mergeCell ref="H196:I196"/>
    <mergeCell ref="J196:K196"/>
    <mergeCell ref="L196:M196"/>
    <mergeCell ref="N194:O194"/>
    <mergeCell ref="P194:S194"/>
    <mergeCell ref="A195:D195"/>
    <mergeCell ref="E195:G195"/>
    <mergeCell ref="H195:I195"/>
    <mergeCell ref="J195:K195"/>
    <mergeCell ref="L195:M195"/>
    <mergeCell ref="N195:O195"/>
    <mergeCell ref="P195:S195"/>
    <mergeCell ref="A194:D194"/>
    <mergeCell ref="E194:G194"/>
    <mergeCell ref="H194:I194"/>
    <mergeCell ref="J194:K194"/>
    <mergeCell ref="L194:M194"/>
    <mergeCell ref="N192:O192"/>
    <mergeCell ref="P192:S192"/>
    <mergeCell ref="A193:D193"/>
    <mergeCell ref="E193:G193"/>
    <mergeCell ref="H193:I193"/>
    <mergeCell ref="J193:K193"/>
    <mergeCell ref="L193:M193"/>
    <mergeCell ref="N193:O193"/>
    <mergeCell ref="P193:S193"/>
    <mergeCell ref="A192:D192"/>
    <mergeCell ref="E192:G192"/>
    <mergeCell ref="H192:I192"/>
    <mergeCell ref="J192:K192"/>
    <mergeCell ref="L192:M192"/>
    <mergeCell ref="N190:O190"/>
    <mergeCell ref="P190:S190"/>
    <mergeCell ref="A191:D191"/>
    <mergeCell ref="E191:G191"/>
    <mergeCell ref="H191:I191"/>
    <mergeCell ref="J191:K191"/>
    <mergeCell ref="L191:M191"/>
    <mergeCell ref="N191:O191"/>
    <mergeCell ref="P191:S191"/>
    <mergeCell ref="A190:D190"/>
    <mergeCell ref="E190:G190"/>
    <mergeCell ref="H190:I190"/>
    <mergeCell ref="J190:K190"/>
    <mergeCell ref="L190:M190"/>
    <mergeCell ref="N188:O188"/>
    <mergeCell ref="P188:S188"/>
    <mergeCell ref="A189:D189"/>
    <mergeCell ref="E189:G189"/>
    <mergeCell ref="H189:I189"/>
    <mergeCell ref="J189:K189"/>
    <mergeCell ref="L189:M189"/>
    <mergeCell ref="N189:O189"/>
    <mergeCell ref="P189:S189"/>
    <mergeCell ref="A188:D188"/>
    <mergeCell ref="E188:G188"/>
    <mergeCell ref="H188:I188"/>
    <mergeCell ref="J188:K188"/>
    <mergeCell ref="L188:M188"/>
    <mergeCell ref="N186:O186"/>
    <mergeCell ref="P186:S186"/>
    <mergeCell ref="A187:D187"/>
    <mergeCell ref="E187:G187"/>
    <mergeCell ref="H187:I187"/>
    <mergeCell ref="J187:K187"/>
    <mergeCell ref="L187:M187"/>
    <mergeCell ref="N187:O187"/>
    <mergeCell ref="P187:S187"/>
    <mergeCell ref="A186:D186"/>
    <mergeCell ref="E186:G186"/>
    <mergeCell ref="H186:I186"/>
    <mergeCell ref="J186:K186"/>
    <mergeCell ref="L186:M186"/>
    <mergeCell ref="N184:O184"/>
    <mergeCell ref="P184:S184"/>
    <mergeCell ref="A185:D185"/>
    <mergeCell ref="E185:G185"/>
    <mergeCell ref="H185:I185"/>
    <mergeCell ref="J185:K185"/>
    <mergeCell ref="L185:M185"/>
    <mergeCell ref="N185:O185"/>
    <mergeCell ref="P185:S185"/>
    <mergeCell ref="A184:D184"/>
    <mergeCell ref="E184:G184"/>
    <mergeCell ref="H184:I184"/>
    <mergeCell ref="J184:K184"/>
    <mergeCell ref="L184:M184"/>
    <mergeCell ref="N179:O179"/>
    <mergeCell ref="P179:S179"/>
    <mergeCell ref="A181:F181"/>
    <mergeCell ref="A183:D183"/>
    <mergeCell ref="E183:G183"/>
    <mergeCell ref="H183:I183"/>
    <mergeCell ref="J183:K183"/>
    <mergeCell ref="L183:M183"/>
    <mergeCell ref="N183:O183"/>
    <mergeCell ref="P183:S183"/>
    <mergeCell ref="A179:D179"/>
    <mergeCell ref="E179:G179"/>
    <mergeCell ref="H179:I179"/>
    <mergeCell ref="J179:K179"/>
    <mergeCell ref="L179:M179"/>
    <mergeCell ref="N177:O177"/>
    <mergeCell ref="P177:S177"/>
    <mergeCell ref="A178:D178"/>
    <mergeCell ref="E178:G178"/>
    <mergeCell ref="H178:I178"/>
    <mergeCell ref="J178:K178"/>
    <mergeCell ref="L178:M178"/>
    <mergeCell ref="N178:O178"/>
    <mergeCell ref="P178:S178"/>
    <mergeCell ref="A177:D177"/>
    <mergeCell ref="E177:G177"/>
    <mergeCell ref="H177:I177"/>
    <mergeCell ref="J177:K177"/>
    <mergeCell ref="L177:M177"/>
    <mergeCell ref="N175:O175"/>
    <mergeCell ref="P175:S175"/>
    <mergeCell ref="A176:D176"/>
    <mergeCell ref="E176:G176"/>
    <mergeCell ref="H176:I176"/>
    <mergeCell ref="J176:K176"/>
    <mergeCell ref="L176:M176"/>
    <mergeCell ref="N176:O176"/>
    <mergeCell ref="P176:S176"/>
    <mergeCell ref="A175:D175"/>
    <mergeCell ref="E175:G175"/>
    <mergeCell ref="H175:I175"/>
    <mergeCell ref="J175:K175"/>
    <mergeCell ref="L175:M175"/>
    <mergeCell ref="N173:O173"/>
    <mergeCell ref="P173:S173"/>
    <mergeCell ref="A174:D174"/>
    <mergeCell ref="E174:G174"/>
    <mergeCell ref="H174:I174"/>
    <mergeCell ref="J174:K174"/>
    <mergeCell ref="L174:M174"/>
    <mergeCell ref="N174:O174"/>
    <mergeCell ref="P174:S174"/>
    <mergeCell ref="A173:D173"/>
    <mergeCell ref="E173:G173"/>
    <mergeCell ref="H173:I173"/>
    <mergeCell ref="J173:K173"/>
    <mergeCell ref="L173:M173"/>
    <mergeCell ref="N171:O171"/>
    <mergeCell ref="P171:S171"/>
    <mergeCell ref="A172:D172"/>
    <mergeCell ref="E172:G172"/>
    <mergeCell ref="H172:I172"/>
    <mergeCell ref="J172:K172"/>
    <mergeCell ref="L172:M172"/>
    <mergeCell ref="N172:O172"/>
    <mergeCell ref="P172:S172"/>
    <mergeCell ref="A171:D171"/>
    <mergeCell ref="E171:G171"/>
    <mergeCell ref="H171:I171"/>
    <mergeCell ref="J171:K171"/>
    <mergeCell ref="L171:M171"/>
    <mergeCell ref="N169:O169"/>
    <mergeCell ref="P169:S169"/>
    <mergeCell ref="A170:D170"/>
    <mergeCell ref="E170:G170"/>
    <mergeCell ref="H170:I170"/>
    <mergeCell ref="J170:K170"/>
    <mergeCell ref="L170:M170"/>
    <mergeCell ref="N170:O170"/>
    <mergeCell ref="P170:S170"/>
    <mergeCell ref="A169:D169"/>
    <mergeCell ref="E169:G169"/>
    <mergeCell ref="H169:I169"/>
    <mergeCell ref="J169:K169"/>
    <mergeCell ref="L169:M169"/>
    <mergeCell ref="N167:O167"/>
    <mergeCell ref="P167:S167"/>
    <mergeCell ref="A168:D168"/>
    <mergeCell ref="E168:G168"/>
    <mergeCell ref="H168:I168"/>
    <mergeCell ref="J168:K168"/>
    <mergeCell ref="L168:M168"/>
    <mergeCell ref="N168:O168"/>
    <mergeCell ref="P168:S168"/>
    <mergeCell ref="A167:D167"/>
    <mergeCell ref="E167:G167"/>
    <mergeCell ref="H167:I167"/>
    <mergeCell ref="J167:K167"/>
    <mergeCell ref="L167:M167"/>
    <mergeCell ref="N165:O165"/>
    <mergeCell ref="P165:S165"/>
    <mergeCell ref="A166:D166"/>
    <mergeCell ref="E166:G166"/>
    <mergeCell ref="H166:I166"/>
    <mergeCell ref="J166:K166"/>
    <mergeCell ref="L166:M166"/>
    <mergeCell ref="N166:O166"/>
    <mergeCell ref="P166:S166"/>
    <mergeCell ref="A165:D165"/>
    <mergeCell ref="E165:G165"/>
    <mergeCell ref="H165:I165"/>
    <mergeCell ref="J165:K165"/>
    <mergeCell ref="L165:M165"/>
    <mergeCell ref="N163:O163"/>
    <mergeCell ref="P163:S163"/>
    <mergeCell ref="A164:D164"/>
    <mergeCell ref="E164:G164"/>
    <mergeCell ref="H164:I164"/>
    <mergeCell ref="J164:K164"/>
    <mergeCell ref="L164:M164"/>
    <mergeCell ref="N164:O164"/>
    <mergeCell ref="P164:S164"/>
    <mergeCell ref="A163:D163"/>
    <mergeCell ref="E163:G163"/>
    <mergeCell ref="H163:I163"/>
    <mergeCell ref="J163:K163"/>
    <mergeCell ref="L163:M163"/>
    <mergeCell ref="N161:O161"/>
    <mergeCell ref="P161:S161"/>
    <mergeCell ref="A162:D162"/>
    <mergeCell ref="E162:G162"/>
    <mergeCell ref="H162:I162"/>
    <mergeCell ref="J162:K162"/>
    <mergeCell ref="L162:M162"/>
    <mergeCell ref="N162:O162"/>
    <mergeCell ref="P162:S162"/>
    <mergeCell ref="A161:D161"/>
    <mergeCell ref="E161:G161"/>
    <mergeCell ref="H161:I161"/>
    <mergeCell ref="J161:K161"/>
    <mergeCell ref="L161:M161"/>
    <mergeCell ref="N159:O159"/>
    <mergeCell ref="P159:S159"/>
    <mergeCell ref="A160:D160"/>
    <mergeCell ref="E160:G160"/>
    <mergeCell ref="H160:I160"/>
    <mergeCell ref="J160:K160"/>
    <mergeCell ref="L160:M160"/>
    <mergeCell ref="N160:O160"/>
    <mergeCell ref="P160:S160"/>
    <mergeCell ref="A159:D159"/>
    <mergeCell ref="E159:G159"/>
    <mergeCell ref="H159:I159"/>
    <mergeCell ref="J159:K159"/>
    <mergeCell ref="L159:M159"/>
    <mergeCell ref="N157:O157"/>
    <mergeCell ref="P157:S157"/>
    <mergeCell ref="A158:D158"/>
    <mergeCell ref="E158:G158"/>
    <mergeCell ref="H158:I158"/>
    <mergeCell ref="J158:K158"/>
    <mergeCell ref="L158:M158"/>
    <mergeCell ref="N158:O158"/>
    <mergeCell ref="P158:S158"/>
    <mergeCell ref="A157:D157"/>
    <mergeCell ref="E157:G157"/>
    <mergeCell ref="H157:I157"/>
    <mergeCell ref="J157:K157"/>
    <mergeCell ref="L157:M157"/>
    <mergeCell ref="N155:O155"/>
    <mergeCell ref="P155:S155"/>
    <mergeCell ref="A156:D156"/>
    <mergeCell ref="E156:G156"/>
    <mergeCell ref="H156:I156"/>
    <mergeCell ref="J156:K156"/>
    <mergeCell ref="L156:M156"/>
    <mergeCell ref="N156:O156"/>
    <mergeCell ref="P156:S156"/>
    <mergeCell ref="A155:D155"/>
    <mergeCell ref="E155:G155"/>
    <mergeCell ref="H155:I155"/>
    <mergeCell ref="J155:K155"/>
    <mergeCell ref="L155:M155"/>
    <mergeCell ref="N150:O150"/>
    <mergeCell ref="P150:S150"/>
    <mergeCell ref="A152:F152"/>
    <mergeCell ref="A154:D154"/>
    <mergeCell ref="E154:G154"/>
    <mergeCell ref="H154:I154"/>
    <mergeCell ref="J154:K154"/>
    <mergeCell ref="L154:M154"/>
    <mergeCell ref="N154:O154"/>
    <mergeCell ref="P154:S154"/>
    <mergeCell ref="A150:D150"/>
    <mergeCell ref="E150:G150"/>
    <mergeCell ref="H150:I150"/>
    <mergeCell ref="J150:K150"/>
    <mergeCell ref="L150:M150"/>
    <mergeCell ref="N148:O148"/>
    <mergeCell ref="P148:S148"/>
    <mergeCell ref="A149:D149"/>
    <mergeCell ref="E149:G149"/>
    <mergeCell ref="H149:I149"/>
    <mergeCell ref="J149:K149"/>
    <mergeCell ref="L149:M149"/>
    <mergeCell ref="N149:O149"/>
    <mergeCell ref="P149:S149"/>
    <mergeCell ref="A148:D148"/>
    <mergeCell ref="E148:G148"/>
    <mergeCell ref="H148:I148"/>
    <mergeCell ref="J148:K148"/>
    <mergeCell ref="L148:M148"/>
    <mergeCell ref="N146:O146"/>
    <mergeCell ref="P146:S146"/>
    <mergeCell ref="A147:D147"/>
    <mergeCell ref="E147:G147"/>
    <mergeCell ref="H147:I147"/>
    <mergeCell ref="J147:K147"/>
    <mergeCell ref="L147:M147"/>
    <mergeCell ref="N147:O147"/>
    <mergeCell ref="P147:S147"/>
    <mergeCell ref="A146:D146"/>
    <mergeCell ref="E146:G146"/>
    <mergeCell ref="H146:I146"/>
    <mergeCell ref="J146:K146"/>
    <mergeCell ref="L146:M146"/>
    <mergeCell ref="N144:O144"/>
    <mergeCell ref="P144:S144"/>
    <mergeCell ref="A145:D145"/>
    <mergeCell ref="E145:G145"/>
    <mergeCell ref="H145:I145"/>
    <mergeCell ref="J145:K145"/>
    <mergeCell ref="L145:M145"/>
    <mergeCell ref="N145:O145"/>
    <mergeCell ref="P145:S145"/>
    <mergeCell ref="A144:D144"/>
    <mergeCell ref="E144:G144"/>
    <mergeCell ref="H144:I144"/>
    <mergeCell ref="J144:K144"/>
    <mergeCell ref="L144:M144"/>
    <mergeCell ref="N142:O142"/>
    <mergeCell ref="P142:S142"/>
    <mergeCell ref="A143:D143"/>
    <mergeCell ref="E143:G143"/>
    <mergeCell ref="H143:I143"/>
    <mergeCell ref="J143:K143"/>
    <mergeCell ref="L143:M143"/>
    <mergeCell ref="N143:O143"/>
    <mergeCell ref="P143:S143"/>
    <mergeCell ref="A142:D142"/>
    <mergeCell ref="E142:G142"/>
    <mergeCell ref="H142:I142"/>
    <mergeCell ref="J142:K142"/>
    <mergeCell ref="L142:M142"/>
    <mergeCell ref="N140:O140"/>
    <mergeCell ref="P140:S140"/>
    <mergeCell ref="A141:D141"/>
    <mergeCell ref="E141:G141"/>
    <mergeCell ref="H141:I141"/>
    <mergeCell ref="J141:K141"/>
    <mergeCell ref="L141:M141"/>
    <mergeCell ref="N141:O141"/>
    <mergeCell ref="P141:S141"/>
    <mergeCell ref="A140:D140"/>
    <mergeCell ref="E140:G140"/>
    <mergeCell ref="H140:I140"/>
    <mergeCell ref="J140:K140"/>
    <mergeCell ref="L140:M140"/>
    <mergeCell ref="N138:O138"/>
    <mergeCell ref="P138:S138"/>
    <mergeCell ref="A139:D139"/>
    <mergeCell ref="E139:G139"/>
    <mergeCell ref="H139:I139"/>
    <mergeCell ref="J139:K139"/>
    <mergeCell ref="L139:M139"/>
    <mergeCell ref="N139:O139"/>
    <mergeCell ref="P139:S139"/>
    <mergeCell ref="A138:D138"/>
    <mergeCell ref="E138:G138"/>
    <mergeCell ref="H138:I138"/>
    <mergeCell ref="J138:K138"/>
    <mergeCell ref="L138:M138"/>
    <mergeCell ref="N136:O136"/>
    <mergeCell ref="P136:S136"/>
    <mergeCell ref="A137:D137"/>
    <mergeCell ref="E137:G137"/>
    <mergeCell ref="H137:I137"/>
    <mergeCell ref="J137:K137"/>
    <mergeCell ref="L137:M137"/>
    <mergeCell ref="N137:O137"/>
    <mergeCell ref="P137:S137"/>
    <mergeCell ref="A136:D136"/>
    <mergeCell ref="E136:G136"/>
    <mergeCell ref="H136:I136"/>
    <mergeCell ref="J136:K136"/>
    <mergeCell ref="L136:M136"/>
    <mergeCell ref="N134:O134"/>
    <mergeCell ref="P134:S134"/>
    <mergeCell ref="A135:D135"/>
    <mergeCell ref="E135:G135"/>
    <mergeCell ref="H135:I135"/>
    <mergeCell ref="J135:K135"/>
    <mergeCell ref="L135:M135"/>
    <mergeCell ref="N135:O135"/>
    <mergeCell ref="P135:S135"/>
    <mergeCell ref="A134:D134"/>
    <mergeCell ref="E134:G134"/>
    <mergeCell ref="H134:I134"/>
    <mergeCell ref="J134:K134"/>
    <mergeCell ref="L134:M134"/>
    <mergeCell ref="N132:O132"/>
    <mergeCell ref="P132:S132"/>
    <mergeCell ref="A133:D133"/>
    <mergeCell ref="E133:G133"/>
    <mergeCell ref="H133:I133"/>
    <mergeCell ref="J133:K133"/>
    <mergeCell ref="L133:M133"/>
    <mergeCell ref="N133:O133"/>
    <mergeCell ref="P133:S133"/>
    <mergeCell ref="A132:D132"/>
    <mergeCell ref="E132:G132"/>
    <mergeCell ref="H132:I132"/>
    <mergeCell ref="J132:K132"/>
    <mergeCell ref="L132:M132"/>
    <mergeCell ref="N130:O130"/>
    <mergeCell ref="P130:S130"/>
    <mergeCell ref="A131:D131"/>
    <mergeCell ref="E131:G131"/>
    <mergeCell ref="H131:I131"/>
    <mergeCell ref="J131:K131"/>
    <mergeCell ref="L131:M131"/>
    <mergeCell ref="N131:O131"/>
    <mergeCell ref="P131:S131"/>
    <mergeCell ref="A130:D130"/>
    <mergeCell ref="E130:G130"/>
    <mergeCell ref="H130:I130"/>
    <mergeCell ref="J130:K130"/>
    <mergeCell ref="L130:M130"/>
    <mergeCell ref="N128:O128"/>
    <mergeCell ref="P128:S128"/>
    <mergeCell ref="A129:D129"/>
    <mergeCell ref="E129:G129"/>
    <mergeCell ref="H129:I129"/>
    <mergeCell ref="J129:K129"/>
    <mergeCell ref="L129:M129"/>
    <mergeCell ref="N129:O129"/>
    <mergeCell ref="P129:S129"/>
    <mergeCell ref="A128:D128"/>
    <mergeCell ref="E128:G128"/>
    <mergeCell ref="H128:I128"/>
    <mergeCell ref="J128:K128"/>
    <mergeCell ref="L128:M128"/>
    <mergeCell ref="N126:O126"/>
    <mergeCell ref="P126:S126"/>
    <mergeCell ref="A127:D127"/>
    <mergeCell ref="E127:G127"/>
    <mergeCell ref="H127:I127"/>
    <mergeCell ref="J127:K127"/>
    <mergeCell ref="L127:M127"/>
    <mergeCell ref="N127:O127"/>
    <mergeCell ref="P127:S127"/>
    <mergeCell ref="A126:D126"/>
    <mergeCell ref="E126:G126"/>
    <mergeCell ref="H126:I126"/>
    <mergeCell ref="J126:K126"/>
    <mergeCell ref="L126:M126"/>
    <mergeCell ref="N121:O121"/>
    <mergeCell ref="P121:S121"/>
    <mergeCell ref="A123:F123"/>
    <mergeCell ref="A125:D125"/>
    <mergeCell ref="E125:G125"/>
    <mergeCell ref="H125:I125"/>
    <mergeCell ref="J125:K125"/>
    <mergeCell ref="L125:M125"/>
    <mergeCell ref="N125:O125"/>
    <mergeCell ref="P125:S125"/>
    <mergeCell ref="A121:D121"/>
    <mergeCell ref="E121:G121"/>
    <mergeCell ref="H121:I121"/>
    <mergeCell ref="J121:K121"/>
    <mergeCell ref="L121:M121"/>
    <mergeCell ref="N119:O119"/>
    <mergeCell ref="P119:S119"/>
    <mergeCell ref="A120:D120"/>
    <mergeCell ref="E120:G120"/>
    <mergeCell ref="H120:I120"/>
    <mergeCell ref="J120:K120"/>
    <mergeCell ref="L120:M120"/>
    <mergeCell ref="N120:O120"/>
    <mergeCell ref="P120:S120"/>
    <mergeCell ref="A119:D119"/>
    <mergeCell ref="E119:G119"/>
    <mergeCell ref="H119:I119"/>
    <mergeCell ref="J119:K119"/>
    <mergeCell ref="L119:M119"/>
    <mergeCell ref="N117:O117"/>
    <mergeCell ref="P117:S117"/>
    <mergeCell ref="A118:D118"/>
    <mergeCell ref="E118:G118"/>
    <mergeCell ref="H118:I118"/>
    <mergeCell ref="J118:K118"/>
    <mergeCell ref="L118:M118"/>
    <mergeCell ref="N118:O118"/>
    <mergeCell ref="P118:S118"/>
    <mergeCell ref="A117:D117"/>
    <mergeCell ref="E117:G117"/>
    <mergeCell ref="H117:I117"/>
    <mergeCell ref="J117:K117"/>
    <mergeCell ref="L117:M117"/>
    <mergeCell ref="N115:O115"/>
    <mergeCell ref="P115:S115"/>
    <mergeCell ref="A116:D116"/>
    <mergeCell ref="E116:G116"/>
    <mergeCell ref="H116:I116"/>
    <mergeCell ref="J116:K116"/>
    <mergeCell ref="L116:M116"/>
    <mergeCell ref="N116:O116"/>
    <mergeCell ref="P116:S116"/>
    <mergeCell ref="A115:D115"/>
    <mergeCell ref="E115:G115"/>
    <mergeCell ref="H115:I115"/>
    <mergeCell ref="J115:K115"/>
    <mergeCell ref="L115:M115"/>
    <mergeCell ref="N113:O113"/>
    <mergeCell ref="P113:S113"/>
    <mergeCell ref="A114:D114"/>
    <mergeCell ref="E114:G114"/>
    <mergeCell ref="H114:I114"/>
    <mergeCell ref="J114:K114"/>
    <mergeCell ref="L114:M114"/>
    <mergeCell ref="N114:O114"/>
    <mergeCell ref="P114:S114"/>
    <mergeCell ref="A113:D113"/>
    <mergeCell ref="E113:G113"/>
    <mergeCell ref="H113:I113"/>
    <mergeCell ref="J113:K113"/>
    <mergeCell ref="L113:M113"/>
    <mergeCell ref="N111:O111"/>
    <mergeCell ref="P111:S111"/>
    <mergeCell ref="A112:D112"/>
    <mergeCell ref="E112:G112"/>
    <mergeCell ref="H112:I112"/>
    <mergeCell ref="J112:K112"/>
    <mergeCell ref="L112:M112"/>
    <mergeCell ref="N112:O112"/>
    <mergeCell ref="P112:S112"/>
    <mergeCell ref="A111:D111"/>
    <mergeCell ref="E111:G111"/>
    <mergeCell ref="H111:I111"/>
    <mergeCell ref="J111:K111"/>
    <mergeCell ref="L111:M111"/>
    <mergeCell ref="N109:O109"/>
    <mergeCell ref="P109:S109"/>
    <mergeCell ref="A110:D110"/>
    <mergeCell ref="E110:G110"/>
    <mergeCell ref="H110:I110"/>
    <mergeCell ref="J110:K110"/>
    <mergeCell ref="L110:M110"/>
    <mergeCell ref="N110:O110"/>
    <mergeCell ref="P110:S110"/>
    <mergeCell ref="A109:D109"/>
    <mergeCell ref="E109:G109"/>
    <mergeCell ref="H109:I109"/>
    <mergeCell ref="J109:K109"/>
    <mergeCell ref="L109:M109"/>
    <mergeCell ref="N107:O107"/>
    <mergeCell ref="P107:S107"/>
    <mergeCell ref="A108:D108"/>
    <mergeCell ref="E108:G108"/>
    <mergeCell ref="H108:I108"/>
    <mergeCell ref="J108:K108"/>
    <mergeCell ref="L108:M108"/>
    <mergeCell ref="N108:O108"/>
    <mergeCell ref="P108:S108"/>
    <mergeCell ref="A107:D107"/>
    <mergeCell ref="E107:G107"/>
    <mergeCell ref="H107:I107"/>
    <mergeCell ref="J107:K107"/>
    <mergeCell ref="L107:M107"/>
    <mergeCell ref="N105:O105"/>
    <mergeCell ref="P105:S105"/>
    <mergeCell ref="A106:D106"/>
    <mergeCell ref="E106:G106"/>
    <mergeCell ref="H106:I106"/>
    <mergeCell ref="J106:K106"/>
    <mergeCell ref="L106:M106"/>
    <mergeCell ref="N106:O106"/>
    <mergeCell ref="P106:S106"/>
    <mergeCell ref="A105:D105"/>
    <mergeCell ref="E105:G105"/>
    <mergeCell ref="H105:I105"/>
    <mergeCell ref="J105:K105"/>
    <mergeCell ref="L105:M105"/>
    <mergeCell ref="N103:O103"/>
    <mergeCell ref="P103:S103"/>
    <mergeCell ref="A104:D104"/>
    <mergeCell ref="E104:G104"/>
    <mergeCell ref="H104:I104"/>
    <mergeCell ref="J104:K104"/>
    <mergeCell ref="L104:M104"/>
    <mergeCell ref="N104:O104"/>
    <mergeCell ref="P104:S104"/>
    <mergeCell ref="A103:D103"/>
    <mergeCell ref="E103:G103"/>
    <mergeCell ref="H103:I103"/>
    <mergeCell ref="J103:K103"/>
    <mergeCell ref="L103:M103"/>
    <mergeCell ref="N101:O101"/>
    <mergeCell ref="P101:S101"/>
    <mergeCell ref="A102:D102"/>
    <mergeCell ref="E102:G102"/>
    <mergeCell ref="H102:I102"/>
    <mergeCell ref="J102:K102"/>
    <mergeCell ref="L102:M102"/>
    <mergeCell ref="N102:O102"/>
    <mergeCell ref="P102:S102"/>
    <mergeCell ref="A101:D101"/>
    <mergeCell ref="E101:G101"/>
    <mergeCell ref="H101:I101"/>
    <mergeCell ref="J101:K101"/>
    <mergeCell ref="L101:M101"/>
    <mergeCell ref="N99:O99"/>
    <mergeCell ref="P99:S99"/>
    <mergeCell ref="A100:D100"/>
    <mergeCell ref="E100:G100"/>
    <mergeCell ref="H100:I100"/>
    <mergeCell ref="J100:K100"/>
    <mergeCell ref="L100:M100"/>
    <mergeCell ref="N100:O100"/>
    <mergeCell ref="P100:S100"/>
    <mergeCell ref="A99:D99"/>
    <mergeCell ref="E99:G99"/>
    <mergeCell ref="H99:I99"/>
    <mergeCell ref="J99:K99"/>
    <mergeCell ref="L99:M99"/>
    <mergeCell ref="N97:O97"/>
    <mergeCell ref="P97:S97"/>
    <mergeCell ref="A98:D98"/>
    <mergeCell ref="E98:G98"/>
    <mergeCell ref="H98:I98"/>
    <mergeCell ref="J98:K98"/>
    <mergeCell ref="L98:M98"/>
    <mergeCell ref="N98:O98"/>
    <mergeCell ref="P98:S98"/>
    <mergeCell ref="A97:D97"/>
    <mergeCell ref="E97:G97"/>
    <mergeCell ref="H97:I97"/>
    <mergeCell ref="J97:K97"/>
    <mergeCell ref="L97:M97"/>
    <mergeCell ref="N92:O92"/>
    <mergeCell ref="P92:S92"/>
    <mergeCell ref="A94:F94"/>
    <mergeCell ref="A96:D96"/>
    <mergeCell ref="E96:G96"/>
    <mergeCell ref="H96:I96"/>
    <mergeCell ref="J96:K96"/>
    <mergeCell ref="L96:M96"/>
    <mergeCell ref="N96:O96"/>
    <mergeCell ref="P96:S96"/>
    <mergeCell ref="A92:D92"/>
    <mergeCell ref="E92:G92"/>
    <mergeCell ref="H92:I92"/>
    <mergeCell ref="J92:K92"/>
    <mergeCell ref="L92:M92"/>
    <mergeCell ref="N90:O90"/>
    <mergeCell ref="P90:S90"/>
    <mergeCell ref="A91:D91"/>
    <mergeCell ref="E91:G91"/>
    <mergeCell ref="H91:I91"/>
    <mergeCell ref="J91:K91"/>
    <mergeCell ref="L91:M91"/>
    <mergeCell ref="N91:O91"/>
    <mergeCell ref="P91:S91"/>
    <mergeCell ref="A90:D90"/>
    <mergeCell ref="E90:G90"/>
    <mergeCell ref="H90:I90"/>
    <mergeCell ref="J90:K90"/>
    <mergeCell ref="L90:M90"/>
    <mergeCell ref="N88:O88"/>
    <mergeCell ref="P88:S88"/>
    <mergeCell ref="A89:D89"/>
    <mergeCell ref="E89:G89"/>
    <mergeCell ref="H89:I89"/>
    <mergeCell ref="J89:K89"/>
    <mergeCell ref="L89:M89"/>
    <mergeCell ref="N89:O89"/>
    <mergeCell ref="P89:S89"/>
    <mergeCell ref="A88:D88"/>
    <mergeCell ref="E88:G88"/>
    <mergeCell ref="H88:I88"/>
    <mergeCell ref="J88:K88"/>
    <mergeCell ref="L88:M88"/>
    <mergeCell ref="N86:O86"/>
    <mergeCell ref="P86:S86"/>
    <mergeCell ref="A87:D87"/>
    <mergeCell ref="E87:G87"/>
    <mergeCell ref="H87:I87"/>
    <mergeCell ref="J87:K87"/>
    <mergeCell ref="L87:M87"/>
    <mergeCell ref="N87:O87"/>
    <mergeCell ref="P87:S87"/>
    <mergeCell ref="A86:D86"/>
    <mergeCell ref="E86:G86"/>
    <mergeCell ref="H86:I86"/>
    <mergeCell ref="J86:K86"/>
    <mergeCell ref="L86:M86"/>
    <mergeCell ref="N84:O84"/>
    <mergeCell ref="P84:S84"/>
    <mergeCell ref="A85:D85"/>
    <mergeCell ref="E85:G85"/>
    <mergeCell ref="H85:I85"/>
    <mergeCell ref="J85:K85"/>
    <mergeCell ref="L85:M85"/>
    <mergeCell ref="N85:O85"/>
    <mergeCell ref="P85:S85"/>
    <mergeCell ref="A84:D84"/>
    <mergeCell ref="E84:G84"/>
    <mergeCell ref="H84:I84"/>
    <mergeCell ref="J84:K84"/>
    <mergeCell ref="L84:M84"/>
    <mergeCell ref="N82:O82"/>
    <mergeCell ref="P82:S82"/>
    <mergeCell ref="A83:D83"/>
    <mergeCell ref="E83:G83"/>
    <mergeCell ref="H83:I83"/>
    <mergeCell ref="J83:K83"/>
    <mergeCell ref="L83:M83"/>
    <mergeCell ref="N83:O83"/>
    <mergeCell ref="P83:S83"/>
    <mergeCell ref="A82:D82"/>
    <mergeCell ref="E82:G82"/>
    <mergeCell ref="H82:I82"/>
    <mergeCell ref="J82:K82"/>
    <mergeCell ref="L82:M82"/>
    <mergeCell ref="N80:O80"/>
    <mergeCell ref="P80:S80"/>
    <mergeCell ref="A81:D81"/>
    <mergeCell ref="E81:G81"/>
    <mergeCell ref="H81:I81"/>
    <mergeCell ref="J81:K81"/>
    <mergeCell ref="L81:M81"/>
    <mergeCell ref="N81:O81"/>
    <mergeCell ref="P81:S81"/>
    <mergeCell ref="A80:D80"/>
    <mergeCell ref="E80:G80"/>
    <mergeCell ref="H80:I80"/>
    <mergeCell ref="J80:K80"/>
    <mergeCell ref="L80:M80"/>
    <mergeCell ref="N78:O78"/>
    <mergeCell ref="P78:S78"/>
    <mergeCell ref="A79:D79"/>
    <mergeCell ref="E79:G79"/>
    <mergeCell ref="H79:I79"/>
    <mergeCell ref="J79:K79"/>
    <mergeCell ref="L79:M79"/>
    <mergeCell ref="N79:O79"/>
    <mergeCell ref="P79:S79"/>
    <mergeCell ref="A78:D78"/>
    <mergeCell ref="E78:G78"/>
    <mergeCell ref="H78:I78"/>
    <mergeCell ref="J78:K78"/>
    <mergeCell ref="L78:M78"/>
    <mergeCell ref="N76:O76"/>
    <mergeCell ref="P76:S76"/>
    <mergeCell ref="A77:D77"/>
    <mergeCell ref="E77:G77"/>
    <mergeCell ref="H77:I77"/>
    <mergeCell ref="J77:K77"/>
    <mergeCell ref="L77:M77"/>
    <mergeCell ref="N77:O77"/>
    <mergeCell ref="P77:S77"/>
    <mergeCell ref="A76:D76"/>
    <mergeCell ref="E76:G76"/>
    <mergeCell ref="H76:I76"/>
    <mergeCell ref="J76:K76"/>
    <mergeCell ref="L76:M76"/>
    <mergeCell ref="N74:O74"/>
    <mergeCell ref="P74:S74"/>
    <mergeCell ref="A75:D75"/>
    <mergeCell ref="E75:G75"/>
    <mergeCell ref="H75:I75"/>
    <mergeCell ref="J75:K75"/>
    <mergeCell ref="L75:M75"/>
    <mergeCell ref="N75:O75"/>
    <mergeCell ref="P75:S75"/>
    <mergeCell ref="A74:D74"/>
    <mergeCell ref="E74:G74"/>
    <mergeCell ref="H74:I74"/>
    <mergeCell ref="J74:K74"/>
    <mergeCell ref="L74:M74"/>
    <mergeCell ref="N72:O72"/>
    <mergeCell ref="P72:S72"/>
    <mergeCell ref="A73:D73"/>
    <mergeCell ref="E73:G73"/>
    <mergeCell ref="H73:I73"/>
    <mergeCell ref="J73:K73"/>
    <mergeCell ref="L73:M73"/>
    <mergeCell ref="N73:O73"/>
    <mergeCell ref="P73:S73"/>
    <mergeCell ref="A72:D72"/>
    <mergeCell ref="E72:G72"/>
    <mergeCell ref="H72:I72"/>
    <mergeCell ref="J72:K72"/>
    <mergeCell ref="L72:M72"/>
    <mergeCell ref="N70:O70"/>
    <mergeCell ref="P70:S70"/>
    <mergeCell ref="A71:D71"/>
    <mergeCell ref="E71:G71"/>
    <mergeCell ref="H71:I71"/>
    <mergeCell ref="J71:K71"/>
    <mergeCell ref="L71:M71"/>
    <mergeCell ref="N71:O71"/>
    <mergeCell ref="P71:S71"/>
    <mergeCell ref="A70:D70"/>
    <mergeCell ref="E70:G70"/>
    <mergeCell ref="H70:I70"/>
    <mergeCell ref="J70:K70"/>
    <mergeCell ref="L70:M70"/>
    <mergeCell ref="N68:O68"/>
    <mergeCell ref="P68:S68"/>
    <mergeCell ref="A69:D69"/>
    <mergeCell ref="E69:G69"/>
    <mergeCell ref="H69:I69"/>
    <mergeCell ref="J69:K69"/>
    <mergeCell ref="L69:M69"/>
    <mergeCell ref="N69:O69"/>
    <mergeCell ref="P69:S69"/>
    <mergeCell ref="A68:D68"/>
    <mergeCell ref="E68:G68"/>
    <mergeCell ref="H68:I68"/>
    <mergeCell ref="J68:K68"/>
    <mergeCell ref="L68:M68"/>
    <mergeCell ref="O63:P63"/>
    <mergeCell ref="R63:T63"/>
    <mergeCell ref="A65:F65"/>
    <mergeCell ref="A67:D67"/>
    <mergeCell ref="E67:G67"/>
    <mergeCell ref="H67:I67"/>
    <mergeCell ref="J67:K67"/>
    <mergeCell ref="L67:M67"/>
    <mergeCell ref="N67:O67"/>
    <mergeCell ref="P67:S67"/>
    <mergeCell ref="B63:E63"/>
    <mergeCell ref="F63:H63"/>
    <mergeCell ref="I63:J63"/>
    <mergeCell ref="K63:L63"/>
    <mergeCell ref="M63:N63"/>
    <mergeCell ref="O61:P61"/>
    <mergeCell ref="R61:T61"/>
    <mergeCell ref="B62:E62"/>
    <mergeCell ref="F62:H62"/>
    <mergeCell ref="I62:J62"/>
    <mergeCell ref="K62:L62"/>
    <mergeCell ref="M62:N62"/>
    <mergeCell ref="O62:P62"/>
    <mergeCell ref="R62:T62"/>
    <mergeCell ref="B61:E61"/>
    <mergeCell ref="F61:H61"/>
    <mergeCell ref="I61:J61"/>
    <mergeCell ref="K61:L61"/>
    <mergeCell ref="M61:N61"/>
    <mergeCell ref="O59:P59"/>
    <mergeCell ref="R59:T59"/>
    <mergeCell ref="B60:E60"/>
    <mergeCell ref="F60:H60"/>
    <mergeCell ref="I60:J60"/>
    <mergeCell ref="K60:L60"/>
    <mergeCell ref="M60:N60"/>
    <mergeCell ref="O60:P60"/>
    <mergeCell ref="R60:T60"/>
    <mergeCell ref="B59:E59"/>
    <mergeCell ref="F59:H59"/>
    <mergeCell ref="I59:J59"/>
    <mergeCell ref="K59:L59"/>
    <mergeCell ref="M59:N59"/>
    <mergeCell ref="O57:P57"/>
    <mergeCell ref="R57:T57"/>
    <mergeCell ref="B58:E58"/>
    <mergeCell ref="F58:H58"/>
    <mergeCell ref="I58:J58"/>
    <mergeCell ref="K58:L58"/>
    <mergeCell ref="M58:N58"/>
    <mergeCell ref="O58:P58"/>
    <mergeCell ref="R58:T58"/>
    <mergeCell ref="B57:E57"/>
    <mergeCell ref="F57:H57"/>
    <mergeCell ref="I57:J57"/>
    <mergeCell ref="K57:L57"/>
    <mergeCell ref="M57:N57"/>
    <mergeCell ref="O55:P55"/>
    <mergeCell ref="R55:T55"/>
    <mergeCell ref="B56:E56"/>
    <mergeCell ref="F56:H56"/>
    <mergeCell ref="I56:J56"/>
    <mergeCell ref="K56:L56"/>
    <mergeCell ref="M56:N56"/>
    <mergeCell ref="O56:P56"/>
    <mergeCell ref="R56:T56"/>
    <mergeCell ref="B55:E55"/>
    <mergeCell ref="F55:H55"/>
    <mergeCell ref="I55:J55"/>
    <mergeCell ref="K55:L55"/>
    <mergeCell ref="M55:N55"/>
    <mergeCell ref="O53:P53"/>
    <mergeCell ref="R53:T53"/>
    <mergeCell ref="B54:E54"/>
    <mergeCell ref="F54:H54"/>
    <mergeCell ref="I54:J54"/>
    <mergeCell ref="K54:L54"/>
    <mergeCell ref="M54:N54"/>
    <mergeCell ref="O54:P54"/>
    <mergeCell ref="R54:T54"/>
    <mergeCell ref="B53:E53"/>
    <mergeCell ref="F53:H53"/>
    <mergeCell ref="I53:J53"/>
    <mergeCell ref="K53:L53"/>
    <mergeCell ref="M53:N53"/>
    <mergeCell ref="O51:P51"/>
    <mergeCell ref="R51:T51"/>
    <mergeCell ref="B52:E52"/>
    <mergeCell ref="F52:H52"/>
    <mergeCell ref="I52:J52"/>
    <mergeCell ref="K52:L52"/>
    <mergeCell ref="M52:N52"/>
    <mergeCell ref="O52:P52"/>
    <mergeCell ref="R52:T52"/>
    <mergeCell ref="B51:E51"/>
    <mergeCell ref="F51:H51"/>
    <mergeCell ref="I51:J51"/>
    <mergeCell ref="K51:L51"/>
    <mergeCell ref="M51:N51"/>
    <mergeCell ref="O49:P49"/>
    <mergeCell ref="R49:T49"/>
    <mergeCell ref="B50:E50"/>
    <mergeCell ref="F50:H50"/>
    <mergeCell ref="I50:J50"/>
    <mergeCell ref="K50:L50"/>
    <mergeCell ref="M50:N50"/>
    <mergeCell ref="O50:P50"/>
    <mergeCell ref="R50:T50"/>
    <mergeCell ref="B49:E49"/>
    <mergeCell ref="F49:H49"/>
    <mergeCell ref="I49:J49"/>
    <mergeCell ref="K49:L49"/>
    <mergeCell ref="M49:N49"/>
    <mergeCell ref="O47:P47"/>
    <mergeCell ref="R47:T47"/>
    <mergeCell ref="B48:E48"/>
    <mergeCell ref="F48:H48"/>
    <mergeCell ref="I48:J48"/>
    <mergeCell ref="K48:L48"/>
    <mergeCell ref="M48:N48"/>
    <mergeCell ref="O48:P48"/>
    <mergeCell ref="R48:T48"/>
    <mergeCell ref="B47:E47"/>
    <mergeCell ref="F47:H47"/>
    <mergeCell ref="I47:J47"/>
    <mergeCell ref="K47:L47"/>
    <mergeCell ref="M47:N47"/>
    <mergeCell ref="O45:P45"/>
    <mergeCell ref="R45:T45"/>
    <mergeCell ref="B46:E46"/>
    <mergeCell ref="F46:H46"/>
    <mergeCell ref="I46:J46"/>
    <mergeCell ref="K46:L46"/>
    <mergeCell ref="M46:N46"/>
    <mergeCell ref="O46:P46"/>
    <mergeCell ref="R46:T46"/>
    <mergeCell ref="B45:E45"/>
    <mergeCell ref="F45:H45"/>
    <mergeCell ref="I45:J45"/>
    <mergeCell ref="K45:L45"/>
    <mergeCell ref="M45:N45"/>
    <mergeCell ref="O43:P43"/>
    <mergeCell ref="R43:T43"/>
    <mergeCell ref="B44:E44"/>
    <mergeCell ref="F44:H44"/>
    <mergeCell ref="I44:J44"/>
    <mergeCell ref="K44:L44"/>
    <mergeCell ref="M44:N44"/>
    <mergeCell ref="O44:P44"/>
    <mergeCell ref="R44:T44"/>
    <mergeCell ref="B43:E43"/>
    <mergeCell ref="F43:H43"/>
    <mergeCell ref="I43:J43"/>
    <mergeCell ref="K43:L43"/>
    <mergeCell ref="M43:N43"/>
    <mergeCell ref="O41:P41"/>
    <mergeCell ref="R41:T41"/>
    <mergeCell ref="B42:E42"/>
    <mergeCell ref="F42:H42"/>
    <mergeCell ref="I42:J42"/>
    <mergeCell ref="K42:L42"/>
    <mergeCell ref="M42:N42"/>
    <mergeCell ref="O42:P42"/>
    <mergeCell ref="R42:T42"/>
    <mergeCell ref="B41:E41"/>
    <mergeCell ref="F41:H41"/>
    <mergeCell ref="I41:J41"/>
    <mergeCell ref="K41:L41"/>
    <mergeCell ref="M41:N41"/>
    <mergeCell ref="O39:P39"/>
    <mergeCell ref="R39:T39"/>
    <mergeCell ref="B40:E40"/>
    <mergeCell ref="F40:H40"/>
    <mergeCell ref="I40:J40"/>
    <mergeCell ref="K40:L40"/>
    <mergeCell ref="M40:N40"/>
    <mergeCell ref="O40:P40"/>
    <mergeCell ref="R40:T40"/>
    <mergeCell ref="B39:E39"/>
    <mergeCell ref="F39:H39"/>
    <mergeCell ref="I39:J39"/>
    <mergeCell ref="K39:L39"/>
    <mergeCell ref="M39:N39"/>
    <mergeCell ref="O34:P34"/>
    <mergeCell ref="R34:T34"/>
    <mergeCell ref="A36:F36"/>
    <mergeCell ref="B38:E38"/>
    <mergeCell ref="F38:H38"/>
    <mergeCell ref="I38:J38"/>
    <mergeCell ref="K38:L38"/>
    <mergeCell ref="M38:N38"/>
    <mergeCell ref="O38:P38"/>
    <mergeCell ref="R38:T38"/>
    <mergeCell ref="B34:E34"/>
    <mergeCell ref="F34:H34"/>
    <mergeCell ref="I34:J34"/>
    <mergeCell ref="K34:L34"/>
    <mergeCell ref="M34:N34"/>
    <mergeCell ref="O32:P32"/>
    <mergeCell ref="R32:T32"/>
    <mergeCell ref="B33:E33"/>
    <mergeCell ref="F33:H33"/>
    <mergeCell ref="I33:J33"/>
    <mergeCell ref="K33:L33"/>
    <mergeCell ref="M33:N33"/>
    <mergeCell ref="O33:P33"/>
    <mergeCell ref="R33:T33"/>
    <mergeCell ref="B32:E32"/>
    <mergeCell ref="F32:H32"/>
    <mergeCell ref="I32:J32"/>
    <mergeCell ref="K32:L32"/>
    <mergeCell ref="M32:N32"/>
    <mergeCell ref="O30:P30"/>
    <mergeCell ref="R30:T30"/>
    <mergeCell ref="B31:E31"/>
    <mergeCell ref="F31:H31"/>
    <mergeCell ref="I31:J31"/>
    <mergeCell ref="K31:L31"/>
    <mergeCell ref="M31:N31"/>
    <mergeCell ref="O31:P31"/>
    <mergeCell ref="R31:T31"/>
    <mergeCell ref="B30:E30"/>
    <mergeCell ref="F30:H30"/>
    <mergeCell ref="I30:J30"/>
    <mergeCell ref="K30:L30"/>
    <mergeCell ref="M30:N30"/>
    <mergeCell ref="O28:P28"/>
    <mergeCell ref="R28:T28"/>
    <mergeCell ref="B29:E29"/>
    <mergeCell ref="F29:H29"/>
    <mergeCell ref="I29:J29"/>
    <mergeCell ref="K29:L29"/>
    <mergeCell ref="M29:N29"/>
    <mergeCell ref="O29:P29"/>
    <mergeCell ref="R29:T29"/>
    <mergeCell ref="B28:E28"/>
    <mergeCell ref="F28:H28"/>
    <mergeCell ref="I28:J28"/>
    <mergeCell ref="K28:L28"/>
    <mergeCell ref="M28:N28"/>
    <mergeCell ref="O26:P26"/>
    <mergeCell ref="R26:T26"/>
    <mergeCell ref="B27:E27"/>
    <mergeCell ref="F27:H27"/>
    <mergeCell ref="I27:J27"/>
    <mergeCell ref="K27:L27"/>
    <mergeCell ref="M27:N27"/>
    <mergeCell ref="O27:P27"/>
    <mergeCell ref="R27:T27"/>
    <mergeCell ref="B26:E26"/>
    <mergeCell ref="F26:H26"/>
    <mergeCell ref="I26:J26"/>
    <mergeCell ref="K26:L26"/>
    <mergeCell ref="M26:N26"/>
    <mergeCell ref="O24:P24"/>
    <mergeCell ref="R24:T24"/>
    <mergeCell ref="B25:E25"/>
    <mergeCell ref="F25:H25"/>
    <mergeCell ref="I25:J25"/>
    <mergeCell ref="K25:L25"/>
    <mergeCell ref="M25:N25"/>
    <mergeCell ref="O25:P25"/>
    <mergeCell ref="R25:T25"/>
    <mergeCell ref="B24:E24"/>
    <mergeCell ref="F24:H24"/>
    <mergeCell ref="I24:J24"/>
    <mergeCell ref="K24:L24"/>
    <mergeCell ref="M24:N24"/>
    <mergeCell ref="O22:P22"/>
    <mergeCell ref="R22:T22"/>
    <mergeCell ref="B23:E23"/>
    <mergeCell ref="F23:H23"/>
    <mergeCell ref="I23:J23"/>
    <mergeCell ref="K23:L23"/>
    <mergeCell ref="M23:N23"/>
    <mergeCell ref="O23:P23"/>
    <mergeCell ref="R23:T23"/>
    <mergeCell ref="B22:E22"/>
    <mergeCell ref="F22:H22"/>
    <mergeCell ref="I22:J22"/>
    <mergeCell ref="K22:L22"/>
    <mergeCell ref="M22:N22"/>
    <mergeCell ref="O20:P20"/>
    <mergeCell ref="R20:T20"/>
    <mergeCell ref="B21:E21"/>
    <mergeCell ref="F21:H21"/>
    <mergeCell ref="I21:J21"/>
    <mergeCell ref="K21:L21"/>
    <mergeCell ref="M21:N21"/>
    <mergeCell ref="O21:P21"/>
    <mergeCell ref="R21:T21"/>
    <mergeCell ref="B20:E20"/>
    <mergeCell ref="F20:H20"/>
    <mergeCell ref="I20:J20"/>
    <mergeCell ref="K20:L20"/>
    <mergeCell ref="M20:N20"/>
    <mergeCell ref="O18:P18"/>
    <mergeCell ref="R18:T18"/>
    <mergeCell ref="B19:E19"/>
    <mergeCell ref="F19:H19"/>
    <mergeCell ref="I19:J19"/>
    <mergeCell ref="K19:L19"/>
    <mergeCell ref="M19:N19"/>
    <mergeCell ref="O19:P19"/>
    <mergeCell ref="R19:T19"/>
    <mergeCell ref="B18:E18"/>
    <mergeCell ref="F18:H18"/>
    <mergeCell ref="I18:J18"/>
    <mergeCell ref="K18:L18"/>
    <mergeCell ref="M18:N18"/>
    <mergeCell ref="O16:P16"/>
    <mergeCell ref="R16:T16"/>
    <mergeCell ref="B17:E17"/>
    <mergeCell ref="F17:H17"/>
    <mergeCell ref="I17:J17"/>
    <mergeCell ref="K17:L17"/>
    <mergeCell ref="M17:N17"/>
    <mergeCell ref="O17:P17"/>
    <mergeCell ref="R17:T17"/>
    <mergeCell ref="B16:E16"/>
    <mergeCell ref="F16:H16"/>
    <mergeCell ref="I16:J16"/>
    <mergeCell ref="K16:L16"/>
    <mergeCell ref="M16:N16"/>
    <mergeCell ref="O14:P14"/>
    <mergeCell ref="R14:T14"/>
    <mergeCell ref="B15:E15"/>
    <mergeCell ref="F15:H15"/>
    <mergeCell ref="I15:J15"/>
    <mergeCell ref="K15:L15"/>
    <mergeCell ref="M15:N15"/>
    <mergeCell ref="O15:P15"/>
    <mergeCell ref="R15:T15"/>
    <mergeCell ref="B14:E14"/>
    <mergeCell ref="F14:H14"/>
    <mergeCell ref="I14:J14"/>
    <mergeCell ref="K14:L14"/>
    <mergeCell ref="M14:N14"/>
    <mergeCell ref="O12:P12"/>
    <mergeCell ref="R12:T12"/>
    <mergeCell ref="B13:E13"/>
    <mergeCell ref="F13:H13"/>
    <mergeCell ref="I13:J13"/>
    <mergeCell ref="K13:L13"/>
    <mergeCell ref="M13:N13"/>
    <mergeCell ref="O13:P13"/>
    <mergeCell ref="R13:T13"/>
    <mergeCell ref="B12:E12"/>
    <mergeCell ref="F12:H12"/>
    <mergeCell ref="I12:J12"/>
    <mergeCell ref="K12:L12"/>
    <mergeCell ref="M12:N12"/>
    <mergeCell ref="O10:P10"/>
    <mergeCell ref="R10:T10"/>
    <mergeCell ref="B11:E11"/>
    <mergeCell ref="F11:H11"/>
    <mergeCell ref="I11:J11"/>
    <mergeCell ref="K11:L11"/>
    <mergeCell ref="M11:N11"/>
    <mergeCell ref="O11:P11"/>
    <mergeCell ref="R11:T11"/>
    <mergeCell ref="B10:E10"/>
    <mergeCell ref="F10:H10"/>
    <mergeCell ref="I10:J10"/>
    <mergeCell ref="K10:L10"/>
    <mergeCell ref="M10:N10"/>
    <mergeCell ref="C2:R2"/>
    <mergeCell ref="D3:P3"/>
    <mergeCell ref="D4:P4"/>
    <mergeCell ref="A7:F7"/>
    <mergeCell ref="B9:E9"/>
    <mergeCell ref="F9:H9"/>
    <mergeCell ref="I9:J9"/>
    <mergeCell ref="K9:L9"/>
    <mergeCell ref="M9:N9"/>
    <mergeCell ref="O9:P9"/>
    <mergeCell ref="R9:T9"/>
  </mergeCells>
  <pageMargins left="1" right="1" top="1" bottom="1" header="1" footer="1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A3A4-977C-064B-ADE6-77BB0C5AAB95}">
  <dimension ref="A1:U74"/>
  <sheetViews>
    <sheetView tabSelected="1" topLeftCell="A26" zoomScale="75" workbookViewId="0">
      <selection activeCell="N9" sqref="N9"/>
    </sheetView>
  </sheetViews>
  <sheetFormatPr baseColWidth="10" defaultRowHeight="15"/>
  <cols>
    <col min="1" max="1" width="13.6640625" bestFit="1" customWidth="1"/>
    <col min="2" max="2" width="17.1640625" style="10" customWidth="1"/>
    <col min="3" max="3" width="15.1640625" style="10" customWidth="1"/>
    <col min="4" max="4" width="13.33203125" style="10" bestFit="1" customWidth="1"/>
    <col min="5" max="5" width="16" style="10" customWidth="1"/>
    <col min="6" max="6" width="12.83203125" style="10" bestFit="1" customWidth="1"/>
    <col min="7" max="7" width="13.33203125" style="10" bestFit="1" customWidth="1"/>
    <col min="8" max="9" width="12.83203125" style="10" bestFit="1" customWidth="1"/>
    <col min="10" max="10" width="11" style="10" bestFit="1" customWidth="1"/>
    <col min="11" max="11" width="11.1640625" style="10" customWidth="1"/>
    <col min="12" max="12" width="11" style="10" bestFit="1" customWidth="1"/>
    <col min="13" max="13" width="13.33203125" style="10" bestFit="1" customWidth="1"/>
    <col min="14" max="15" width="11" style="10" bestFit="1" customWidth="1"/>
    <col min="16" max="16" width="11.1640625" bestFit="1" customWidth="1"/>
    <col min="17" max="17" width="12.1640625" bestFit="1" customWidth="1"/>
    <col min="18" max="18" width="11" bestFit="1" customWidth="1"/>
    <col min="19" max="19" width="12.1640625" bestFit="1" customWidth="1"/>
    <col min="20" max="20" width="20.5" bestFit="1" customWidth="1"/>
    <col min="21" max="21" width="16" bestFit="1" customWidth="1"/>
  </cols>
  <sheetData>
    <row r="1" spans="1:21" s="11" customFormat="1" ht="15" customHeight="1">
      <c r="A1" s="29" t="s">
        <v>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1"/>
    </row>
    <row r="2" spans="1:21" ht="15" customHeight="1">
      <c r="A2" s="32" t="s">
        <v>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4"/>
    </row>
    <row r="3" spans="1:21" s="11" customFormat="1" ht="15" customHeight="1" thickBo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4" spans="1:21" ht="16">
      <c r="A4" s="36" t="s">
        <v>61</v>
      </c>
      <c r="B4" s="37"/>
      <c r="C4" s="64" t="s">
        <v>55</v>
      </c>
      <c r="D4" s="65" t="s">
        <v>56</v>
      </c>
      <c r="E4" s="65" t="s">
        <v>57</v>
      </c>
      <c r="F4" s="43" t="s">
        <v>48</v>
      </c>
      <c r="G4" s="43" t="s">
        <v>63</v>
      </c>
      <c r="H4" s="43" t="s">
        <v>49</v>
      </c>
      <c r="I4" s="44" t="s">
        <v>58</v>
      </c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1" ht="16">
      <c r="A5" s="37">
        <f>SUM(T15:T38)</f>
        <v>17.472667880587103</v>
      </c>
      <c r="B5" s="37"/>
      <c r="C5" s="35">
        <v>1</v>
      </c>
      <c r="D5" s="36">
        <v>14</v>
      </c>
      <c r="E5" s="37" t="str">
        <f>VLOOKUP($D5, cluster, 2, 0)</f>
        <v>Howard</v>
      </c>
      <c r="F5" s="37">
        <f>VLOOKUP($D5, cluster, 12, 0)</f>
        <v>0.23635962545947847</v>
      </c>
      <c r="G5" s="37">
        <f>VLOOKUP($D5, cluster, 13, 0)</f>
        <v>0.46636983300234636</v>
      </c>
      <c r="H5" s="37">
        <f>VLOOKUP($D5, cluster, 14, 0)</f>
        <v>0.19260978565721551</v>
      </c>
      <c r="I5" s="38">
        <f>VLOOKUP($D5, cluster, 15, 0)</f>
        <v>0.4279919193258207</v>
      </c>
      <c r="J5" s="37"/>
      <c r="K5" s="45" t="s">
        <v>67</v>
      </c>
      <c r="L5" s="45"/>
      <c r="M5" s="45"/>
      <c r="N5" s="45"/>
      <c r="O5" s="45"/>
      <c r="P5" s="45"/>
      <c r="Q5" s="45"/>
      <c r="R5" s="45"/>
      <c r="S5" s="37"/>
      <c r="T5" s="37"/>
      <c r="U5" s="37"/>
    </row>
    <row r="6" spans="1:21" ht="16">
      <c r="A6" s="37"/>
      <c r="B6" s="37"/>
      <c r="C6" s="35">
        <v>2</v>
      </c>
      <c r="D6" s="36">
        <v>24</v>
      </c>
      <c r="E6" s="37" t="str">
        <f>VLOOKUP($D6, cluster, 2, 0)</f>
        <v>Worcester</v>
      </c>
      <c r="F6" s="37">
        <f>VLOOKUP($D6, cluster, 12, 0)</f>
        <v>-0.46932527179908989</v>
      </c>
      <c r="G6" s="37">
        <f>VLOOKUP($D6, cluster, 13, 0)</f>
        <v>-0.60211409161448293</v>
      </c>
      <c r="H6" s="37">
        <f>VLOOKUP($D6, cluster, 14, 0)</f>
        <v>-0.57106336427203885</v>
      </c>
      <c r="I6" s="38">
        <f>VLOOKUP($D6, cluster, 15, 0)</f>
        <v>-0.62632412401793247</v>
      </c>
      <c r="J6" s="37"/>
      <c r="K6" s="45" t="s">
        <v>66</v>
      </c>
      <c r="L6" s="45"/>
      <c r="M6" s="45"/>
      <c r="N6" s="45"/>
      <c r="O6" s="45"/>
      <c r="P6" s="45"/>
      <c r="Q6" s="45"/>
      <c r="R6" s="45"/>
      <c r="S6" s="37"/>
      <c r="T6" s="37"/>
      <c r="U6" s="37"/>
    </row>
    <row r="7" spans="1:21" ht="16">
      <c r="A7" s="37"/>
      <c r="B7" s="37"/>
      <c r="C7" s="35">
        <v>3</v>
      </c>
      <c r="D7" s="36">
        <v>17</v>
      </c>
      <c r="E7" s="37" t="str">
        <f>VLOOKUP($D7, cluster, 2, 0)</f>
        <v>Prince George's</v>
      </c>
      <c r="F7" s="37">
        <f>VLOOKUP($D7, cluster, 12, 0)</f>
        <v>1.3702552044478644</v>
      </c>
      <c r="G7" s="37">
        <f>VLOOKUP($D7, cluster, 13, 0)</f>
        <v>2.5241341945899491</v>
      </c>
      <c r="H7" s="37">
        <f>VLOOKUP($D7, cluster, 14, 0)</f>
        <v>2.7026564079651929</v>
      </c>
      <c r="I7" s="38">
        <f>VLOOKUP($D7, cluster, 15, 0)</f>
        <v>-0.17385153197486364</v>
      </c>
      <c r="J7" s="37"/>
      <c r="K7" s="45" t="s">
        <v>65</v>
      </c>
      <c r="L7" s="45"/>
      <c r="M7" s="45"/>
      <c r="N7" s="45"/>
      <c r="O7" s="45"/>
      <c r="P7" s="45"/>
      <c r="Q7" s="45"/>
      <c r="R7" s="45"/>
      <c r="S7" s="37"/>
      <c r="T7" s="37"/>
      <c r="U7" s="37"/>
    </row>
    <row r="8" spans="1:21" ht="17" thickBot="1">
      <c r="A8" s="37"/>
      <c r="B8" s="37"/>
      <c r="C8" s="39">
        <v>4</v>
      </c>
      <c r="D8" s="40">
        <v>4</v>
      </c>
      <c r="E8" s="41" t="str">
        <f>VLOOKUP($D8, cluster, 2, 0)</f>
        <v>Baltimore County</v>
      </c>
      <c r="F8" s="41">
        <f>VLOOKUP($D8, cluster, 12, 0)</f>
        <v>1.2337077606317903</v>
      </c>
      <c r="G8" s="41">
        <f>VLOOKUP($D8, cluster, 13, 0)</f>
        <v>1.8597530642339333</v>
      </c>
      <c r="H8" s="41">
        <f>VLOOKUP($D8, cluster, 14, 0)</f>
        <v>1.6723744278297064</v>
      </c>
      <c r="I8" s="42">
        <f>VLOOKUP($D8, cluster, 15, 0)</f>
        <v>2.5069759089758157</v>
      </c>
      <c r="J8" s="37"/>
      <c r="K8" s="45" t="s">
        <v>64</v>
      </c>
      <c r="L8" s="45"/>
      <c r="M8" s="45"/>
      <c r="N8" s="45"/>
      <c r="O8" s="45"/>
      <c r="P8" s="45"/>
      <c r="Q8" s="45"/>
      <c r="R8" s="45"/>
      <c r="S8" s="37"/>
      <c r="T8" s="37"/>
      <c r="U8" s="37"/>
    </row>
    <row r="9" spans="1:21" ht="16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</row>
    <row r="10" spans="1:21" ht="16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U10" s="37"/>
    </row>
    <row r="11" spans="1:21" ht="16">
      <c r="A11" s="37"/>
      <c r="B11" s="36" t="s">
        <v>46</v>
      </c>
      <c r="C11" s="37"/>
      <c r="D11" s="46">
        <f>AVERAGE(D15:D38)</f>
        <v>36535.125</v>
      </c>
      <c r="E11" s="46">
        <f>AVERAGE(E15:E38)</f>
        <v>7389.416666666667</v>
      </c>
      <c r="F11" s="46"/>
      <c r="G11" s="46"/>
      <c r="H11" s="46"/>
      <c r="I11" s="46"/>
      <c r="J11" s="46">
        <f>AVERAGE(J15:J38)</f>
        <v>65604.041666666672</v>
      </c>
      <c r="K11" s="46">
        <f>AVERAGE(K15:K38)</f>
        <v>32617</v>
      </c>
      <c r="L11" s="37"/>
      <c r="M11" s="37"/>
      <c r="N11" s="37"/>
      <c r="O11" s="37"/>
      <c r="P11" s="37"/>
      <c r="Q11" s="37"/>
      <c r="R11" s="37"/>
      <c r="S11" s="37"/>
      <c r="T11" s="36" t="s">
        <v>70</v>
      </c>
      <c r="U11" s="37"/>
    </row>
    <row r="12" spans="1:21" ht="16">
      <c r="A12" s="37"/>
      <c r="B12" s="36" t="s">
        <v>47</v>
      </c>
      <c r="C12" s="37"/>
      <c r="D12" s="37">
        <f>STDEV(D15:D38)</f>
        <v>48482.713503225757</v>
      </c>
      <c r="E12" s="37">
        <f>STDEV(E15:E38)</f>
        <v>11417.277075504498</v>
      </c>
      <c r="F12" s="37"/>
      <c r="G12" s="37"/>
      <c r="H12" s="37"/>
      <c r="I12" s="37"/>
      <c r="J12" s="37">
        <f>STDEV(J15:J38)</f>
        <v>96339.644790203252</v>
      </c>
      <c r="K12" s="37">
        <f>STDEV(K15:K38)</f>
        <v>30963.201410145193</v>
      </c>
      <c r="L12" s="37"/>
      <c r="M12" s="37"/>
      <c r="N12" s="37"/>
      <c r="O12" s="37"/>
      <c r="P12" s="37"/>
      <c r="Q12" s="37"/>
      <c r="R12" s="37"/>
      <c r="S12" s="37"/>
      <c r="T12" s="37">
        <f>SUM(T15:T38)</f>
        <v>17.472667880587103</v>
      </c>
      <c r="U12" s="37"/>
    </row>
    <row r="13" spans="1:21" ht="16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>
        <v>12</v>
      </c>
      <c r="M13" s="37">
        <v>13</v>
      </c>
      <c r="N13" s="37">
        <v>14</v>
      </c>
      <c r="O13" s="37">
        <v>15</v>
      </c>
      <c r="P13" s="37"/>
      <c r="Q13" s="37"/>
      <c r="R13" s="37"/>
      <c r="S13" s="37"/>
      <c r="T13" s="37"/>
      <c r="U13" s="37"/>
    </row>
    <row r="14" spans="1:21" ht="51">
      <c r="A14" s="47" t="s">
        <v>56</v>
      </c>
      <c r="B14" s="48" t="s">
        <v>4</v>
      </c>
      <c r="C14" s="48" t="s">
        <v>5</v>
      </c>
      <c r="D14" s="48" t="s">
        <v>6</v>
      </c>
      <c r="E14" s="48" t="s">
        <v>7</v>
      </c>
      <c r="F14" s="48" t="s">
        <v>8</v>
      </c>
      <c r="G14" s="48" t="s">
        <v>9</v>
      </c>
      <c r="H14" s="48" t="s">
        <v>10</v>
      </c>
      <c r="I14" s="48" t="s">
        <v>43</v>
      </c>
      <c r="J14" s="49" t="s">
        <v>44</v>
      </c>
      <c r="K14" s="50" t="s">
        <v>45</v>
      </c>
      <c r="L14" s="51" t="s">
        <v>48</v>
      </c>
      <c r="M14" s="51" t="s">
        <v>62</v>
      </c>
      <c r="N14" s="51" t="s">
        <v>49</v>
      </c>
      <c r="O14" s="51" t="s">
        <v>50</v>
      </c>
      <c r="P14" s="52" t="s">
        <v>51</v>
      </c>
      <c r="Q14" s="52" t="s">
        <v>52</v>
      </c>
      <c r="R14" s="52" t="s">
        <v>53</v>
      </c>
      <c r="S14" s="53" t="s">
        <v>54</v>
      </c>
      <c r="T14" s="54" t="s">
        <v>59</v>
      </c>
      <c r="U14" s="54" t="s">
        <v>60</v>
      </c>
    </row>
    <row r="15" spans="1:21" ht="17">
      <c r="A15" s="36">
        <f>1</f>
        <v>1</v>
      </c>
      <c r="B15" s="55" t="s">
        <v>11</v>
      </c>
      <c r="C15" s="56">
        <v>24532</v>
      </c>
      <c r="D15" s="57">
        <v>3718</v>
      </c>
      <c r="E15" s="57">
        <v>1540</v>
      </c>
      <c r="F15" s="56">
        <v>1191</v>
      </c>
      <c r="G15" s="56">
        <v>43051</v>
      </c>
      <c r="H15" s="58">
        <v>0.71963485168753305</v>
      </c>
      <c r="I15" s="56">
        <f>SUM(C15:F15)</f>
        <v>30981</v>
      </c>
      <c r="J15" s="59">
        <f>SUM('Official by Party and County'!E39:N39)</f>
        <v>10342</v>
      </c>
      <c r="K15" s="60">
        <f>SUM('Official by Party and County'!E68:M68)</f>
        <v>16395</v>
      </c>
      <c r="L15" s="61">
        <f>STANDARDIZE(E15, E$11, E$12)</f>
        <v>-0.51233027174372903</v>
      </c>
      <c r="M15" s="61">
        <f>STANDARDIZE(D15, $D$11, $D$12)</f>
        <v>-0.67688300898868914</v>
      </c>
      <c r="N15" s="61">
        <f>STANDARDIZE(J15, J$11, J$12)</f>
        <v>-0.57361683019497967</v>
      </c>
      <c r="O15" s="61">
        <f>STANDARDIZE(K15, K$11, K$12)</f>
        <v>-0.52391223327071113</v>
      </c>
      <c r="P15" s="37">
        <f>SUMXMY2($F$5:$I$5, L15:O15)</f>
        <v>3.3607883654655577</v>
      </c>
      <c r="Q15" s="37">
        <f>SUMXMY2($F$6:$I$6, L15:O15)</f>
        <v>1.7934536580189706E-2</v>
      </c>
      <c r="R15" s="37">
        <f>SUMXMY2($F$7:$I$7, L15:O15)</f>
        <v>24.647148038450219</v>
      </c>
      <c r="S15" s="62">
        <f>SUMXMY2($F$8:$I$8, L15:O15)</f>
        <v>23.713931040409975</v>
      </c>
      <c r="T15" s="37">
        <f>MIN(P15:S15)</f>
        <v>1.7934536580189706E-2</v>
      </c>
      <c r="U15" s="66">
        <f>MATCH(T15, P15:S15, 0)</f>
        <v>2</v>
      </c>
    </row>
    <row r="16" spans="1:21" ht="17">
      <c r="A16" s="36">
        <f>1+A15</f>
        <v>2</v>
      </c>
      <c r="B16" s="55" t="s">
        <v>12</v>
      </c>
      <c r="C16" s="56">
        <v>172759</v>
      </c>
      <c r="D16" s="57">
        <v>76391</v>
      </c>
      <c r="E16" s="57">
        <v>16420</v>
      </c>
      <c r="F16" s="56">
        <v>6964</v>
      </c>
      <c r="G16" s="56">
        <v>377502</v>
      </c>
      <c r="H16" s="58">
        <v>0.72194054601035196</v>
      </c>
      <c r="I16" s="56">
        <f t="shared" ref="I16:I38" si="0">SUM(C16:F16)</f>
        <v>272534</v>
      </c>
      <c r="J16" s="59">
        <f>SUM('Official by Party and County'!E40:N40)</f>
        <v>117281</v>
      </c>
      <c r="K16" s="60">
        <f>SUM('Official by Party and County'!E69:M69)</f>
        <v>103665</v>
      </c>
      <c r="L16" s="61">
        <f t="shared" ref="L16:L38" si="1">STANDARDIZE(E16, E$11, E$12)</f>
        <v>0.79095771028525164</v>
      </c>
      <c r="M16" s="61">
        <f t="shared" ref="M16:M38" si="2">STANDARDIZE(D16, $D$11, $D$12)</f>
        <v>0.82206362062115645</v>
      </c>
      <c r="N16" s="61">
        <f t="shared" ref="N16:N38" si="3">STANDARDIZE(J16, J$11, J$12)</f>
        <v>0.5364038703471361</v>
      </c>
      <c r="O16" s="61">
        <f t="shared" ref="O16:O38" si="4">STANDARDIZE(K16, K$11, K$12)</f>
        <v>2.2945947694129876</v>
      </c>
      <c r="P16" s="37">
        <f t="shared" ref="P16:P38" si="5">SUMXMY2($F$5:$I$5, L16:O16)</f>
        <v>4.036497678864345</v>
      </c>
      <c r="Q16" s="37">
        <f t="shared" ref="Q16:Q38" si="6">SUMXMY2($F$6:$I$6, L16:O16)</f>
        <v>13.374846208716892</v>
      </c>
      <c r="R16" s="37">
        <f t="shared" ref="R16:R38" si="7">SUMXMY2($F$7:$I$7, L16:O16)</f>
        <v>14.018507025085572</v>
      </c>
      <c r="S16" s="62">
        <f t="shared" ref="S16:S38" si="8">SUMXMY2($F$8:$I$8, L16:O16)</f>
        <v>2.6083618443765237</v>
      </c>
      <c r="T16" s="37">
        <f t="shared" ref="T16:T38" si="9">MIN(P16:S16)</f>
        <v>2.6083618443765237</v>
      </c>
      <c r="U16" s="68">
        <f t="shared" ref="U16:U38" si="10">MATCH(T16, P16:S16, 0)</f>
        <v>4</v>
      </c>
    </row>
    <row r="17" spans="1:21" ht="17">
      <c r="A17" s="36">
        <f t="shared" ref="A17:A38" si="11">1+A16</f>
        <v>3</v>
      </c>
      <c r="B17" s="55" t="s">
        <v>13</v>
      </c>
      <c r="C17" s="56">
        <v>149168</v>
      </c>
      <c r="D17" s="57">
        <v>67599</v>
      </c>
      <c r="E17" s="57">
        <v>12292</v>
      </c>
      <c r="F17" s="56">
        <v>13491</v>
      </c>
      <c r="G17" s="56">
        <v>390616</v>
      </c>
      <c r="H17" s="58">
        <v>0.620942306510742</v>
      </c>
      <c r="I17" s="56">
        <f t="shared" si="0"/>
        <v>242550</v>
      </c>
      <c r="J17" s="59">
        <f>SUM('Official by Party and County'!E41:N41)</f>
        <v>199087</v>
      </c>
      <c r="K17" s="60">
        <f>SUM('Official by Party and County'!E70:M70)</f>
        <v>18739</v>
      </c>
      <c r="L17" s="61">
        <f t="shared" si="1"/>
        <v>0.42940039914172806</v>
      </c>
      <c r="M17" s="61">
        <f t="shared" si="2"/>
        <v>0.64072063536487478</v>
      </c>
      <c r="N17" s="61">
        <f t="shared" si="3"/>
        <v>1.385545469095472</v>
      </c>
      <c r="O17" s="61">
        <f t="shared" si="4"/>
        <v>-0.4482094669788515</v>
      </c>
      <c r="P17" s="37">
        <f t="shared" si="5"/>
        <v>2.2584873567708286</v>
      </c>
      <c r="Q17" s="37">
        <f t="shared" si="6"/>
        <v>6.2123889480578001</v>
      </c>
      <c r="R17" s="37">
        <f t="shared" si="7"/>
        <v>6.2425079015304403</v>
      </c>
      <c r="S17" s="62">
        <f t="shared" si="8"/>
        <v>10.948341852206394</v>
      </c>
      <c r="T17" s="37">
        <f t="shared" si="9"/>
        <v>2.2584873567708286</v>
      </c>
      <c r="U17" s="45">
        <f>MATCH(T17, P17:S17, 0)</f>
        <v>1</v>
      </c>
    </row>
    <row r="18" spans="1:21" ht="17">
      <c r="A18" s="69">
        <f t="shared" si="11"/>
        <v>4</v>
      </c>
      <c r="B18" s="55" t="s">
        <v>14</v>
      </c>
      <c r="C18" s="56">
        <v>235536</v>
      </c>
      <c r="D18" s="57">
        <v>126701</v>
      </c>
      <c r="E18" s="57">
        <v>21475</v>
      </c>
      <c r="F18" s="56">
        <v>10829</v>
      </c>
      <c r="G18" s="56">
        <v>546886</v>
      </c>
      <c r="H18" s="58">
        <v>0.72143188891286303</v>
      </c>
      <c r="I18" s="56">
        <f t="shared" si="0"/>
        <v>394541</v>
      </c>
      <c r="J18" s="59">
        <f>SUM('Official by Party and County'!E42:N42)</f>
        <v>226720</v>
      </c>
      <c r="K18" s="60">
        <f>SUM('Official by Party and County'!E71:M71)</f>
        <v>110241</v>
      </c>
      <c r="L18" s="61">
        <f t="shared" si="1"/>
        <v>1.2337077606317903</v>
      </c>
      <c r="M18" s="61">
        <f t="shared" si="2"/>
        <v>1.8597530642339333</v>
      </c>
      <c r="N18" s="61">
        <f t="shared" si="3"/>
        <v>1.6723744278297064</v>
      </c>
      <c r="O18" s="61">
        <f t="shared" si="4"/>
        <v>2.5069759089758157</v>
      </c>
      <c r="P18" s="37">
        <f t="shared" si="5"/>
        <v>9.4480979572539567</v>
      </c>
      <c r="Q18" s="37">
        <f t="shared" si="6"/>
        <v>23.811693626384869</v>
      </c>
      <c r="R18" s="37">
        <f t="shared" si="7"/>
        <v>8.7083642175319085</v>
      </c>
      <c r="S18" s="62">
        <f t="shared" si="8"/>
        <v>0</v>
      </c>
      <c r="T18" s="37">
        <f t="shared" si="9"/>
        <v>0</v>
      </c>
      <c r="U18" s="68">
        <f t="shared" si="10"/>
        <v>4</v>
      </c>
    </row>
    <row r="19" spans="1:21" ht="17">
      <c r="A19" s="36">
        <f t="shared" si="11"/>
        <v>5</v>
      </c>
      <c r="B19" s="55" t="s">
        <v>15</v>
      </c>
      <c r="C19" s="56">
        <v>31769</v>
      </c>
      <c r="D19" s="57">
        <v>12465</v>
      </c>
      <c r="E19" s="57">
        <v>2642</v>
      </c>
      <c r="F19" s="56">
        <v>927</v>
      </c>
      <c r="G19" s="56">
        <v>62700</v>
      </c>
      <c r="H19" s="58">
        <v>0.76240829346092498</v>
      </c>
      <c r="I19" s="56">
        <f t="shared" si="0"/>
        <v>47803</v>
      </c>
      <c r="J19" s="59">
        <f>SUM('Official by Party and County'!E43:N43)</f>
        <v>17946</v>
      </c>
      <c r="K19" s="60">
        <f>SUM('Official by Party and County'!E72:M72)</f>
        <v>21083</v>
      </c>
      <c r="L19" s="61">
        <f t="shared" si="1"/>
        <v>-0.41580988490260418</v>
      </c>
      <c r="M19" s="61">
        <f t="shared" si="2"/>
        <v>-0.49646818960325961</v>
      </c>
      <c r="N19" s="61">
        <f t="shared" si="3"/>
        <v>-0.49468774532489246</v>
      </c>
      <c r="O19" s="61">
        <f t="shared" si="4"/>
        <v>-0.37250670068699188</v>
      </c>
      <c r="P19" s="37">
        <f t="shared" si="5"/>
        <v>2.4655580647575106</v>
      </c>
      <c r="Q19" s="37">
        <f t="shared" si="6"/>
        <v>8.4281472802363172E-2</v>
      </c>
      <c r="R19" s="37">
        <f t="shared" si="7"/>
        <v>22.57654077742453</v>
      </c>
      <c r="S19" s="62">
        <f t="shared" si="8"/>
        <v>21.260265621631511</v>
      </c>
      <c r="T19" s="37">
        <f t="shared" si="9"/>
        <v>8.4281472802363172E-2</v>
      </c>
      <c r="U19" s="66">
        <f t="shared" si="10"/>
        <v>2</v>
      </c>
    </row>
    <row r="20" spans="1:21" ht="17">
      <c r="A20" s="36">
        <f t="shared" si="11"/>
        <v>6</v>
      </c>
      <c r="B20" s="55" t="s">
        <v>16</v>
      </c>
      <c r="C20" s="56">
        <v>9764</v>
      </c>
      <c r="D20" s="57">
        <v>3695</v>
      </c>
      <c r="E20" s="57">
        <v>486</v>
      </c>
      <c r="F20" s="56">
        <v>275</v>
      </c>
      <c r="G20" s="56">
        <v>19498</v>
      </c>
      <c r="H20" s="58">
        <v>0.72930556980203098</v>
      </c>
      <c r="I20" s="56">
        <f t="shared" si="0"/>
        <v>14220</v>
      </c>
      <c r="J20" s="59">
        <f>SUM('Official by Party and County'!E44:N44)</f>
        <v>4856</v>
      </c>
      <c r="K20" s="60">
        <f>SUM('Official by Party and County'!E73:M73)</f>
        <v>7116</v>
      </c>
      <c r="L20" s="61">
        <f t="shared" si="1"/>
        <v>-0.60464650380411511</v>
      </c>
      <c r="M20" s="61">
        <f t="shared" si="2"/>
        <v>-0.67735740487823581</v>
      </c>
      <c r="N20" s="61">
        <f t="shared" si="3"/>
        <v>-0.63056119626511353</v>
      </c>
      <c r="O20" s="61">
        <f t="shared" si="4"/>
        <v>-0.82359054744398996</v>
      </c>
      <c r="P20" s="37">
        <f t="shared" si="5"/>
        <v>4.2594724407334539</v>
      </c>
      <c r="Q20" s="37">
        <f t="shared" si="6"/>
        <v>6.6427425845449861E-2</v>
      </c>
      <c r="R20" s="37">
        <f t="shared" si="7"/>
        <v>25.682285604095561</v>
      </c>
      <c r="S20" s="62">
        <f t="shared" si="8"/>
        <v>26.212661343402026</v>
      </c>
      <c r="T20" s="37">
        <f t="shared" si="9"/>
        <v>6.6427425845449861E-2</v>
      </c>
      <c r="U20" s="66">
        <f t="shared" si="10"/>
        <v>2</v>
      </c>
    </row>
    <row r="21" spans="1:21" ht="17">
      <c r="A21" s="36">
        <f t="shared" si="11"/>
        <v>7</v>
      </c>
      <c r="B21" s="55" t="s">
        <v>17</v>
      </c>
      <c r="C21" s="56">
        <v>67347</v>
      </c>
      <c r="D21" s="57">
        <v>19553</v>
      </c>
      <c r="E21" s="57">
        <v>4499</v>
      </c>
      <c r="F21" s="56">
        <v>1114</v>
      </c>
      <c r="G21" s="56">
        <v>119143</v>
      </c>
      <c r="H21" s="58">
        <v>0.77648707855266397</v>
      </c>
      <c r="I21" s="56">
        <f t="shared" si="0"/>
        <v>92513</v>
      </c>
      <c r="J21" s="59">
        <f>SUM('Official by Party and County'!E45:N45)</f>
        <v>24939</v>
      </c>
      <c r="K21" s="60">
        <f>SUM('Official by Party and County'!E74:M74)</f>
        <v>51430</v>
      </c>
      <c r="L21" s="61">
        <f t="shared" si="1"/>
        <v>-0.25316164682277775</v>
      </c>
      <c r="M21" s="61">
        <f t="shared" si="2"/>
        <v>-0.35027175198991511</v>
      </c>
      <c r="N21" s="61">
        <f t="shared" si="3"/>
        <v>-0.4221008054910525</v>
      </c>
      <c r="O21" s="61">
        <f t="shared" si="4"/>
        <v>0.60759221085697745</v>
      </c>
      <c r="P21" s="37">
        <f t="shared" si="5"/>
        <v>1.3166599299434414</v>
      </c>
      <c r="Q21" s="37">
        <f t="shared" si="6"/>
        <v>1.6548906421801854</v>
      </c>
      <c r="R21" s="37">
        <f t="shared" si="7"/>
        <v>21.272453784981046</v>
      </c>
      <c r="S21" s="62">
        <f t="shared" si="8"/>
        <v>15.089475258823194</v>
      </c>
      <c r="T21" s="37">
        <f t="shared" si="9"/>
        <v>1.3166599299434414</v>
      </c>
      <c r="U21" s="45">
        <f t="shared" si="10"/>
        <v>1</v>
      </c>
    </row>
    <row r="22" spans="1:21" ht="17">
      <c r="A22" s="36">
        <f t="shared" si="11"/>
        <v>8</v>
      </c>
      <c r="B22" s="55" t="s">
        <v>18</v>
      </c>
      <c r="C22" s="56">
        <v>32046</v>
      </c>
      <c r="D22" s="57">
        <v>10827</v>
      </c>
      <c r="E22" s="57">
        <v>1941</v>
      </c>
      <c r="F22" s="56">
        <v>774</v>
      </c>
      <c r="G22" s="56">
        <v>64896</v>
      </c>
      <c r="H22" s="58">
        <v>0.70247781065088799</v>
      </c>
      <c r="I22" s="56">
        <f t="shared" si="0"/>
        <v>45588</v>
      </c>
      <c r="J22" s="59">
        <f>SUM('Official by Party and County'!E46:N46)</f>
        <v>15295</v>
      </c>
      <c r="K22" s="60">
        <f>SUM('Official by Party and County'!E75:M75)</f>
        <v>21623</v>
      </c>
      <c r="L22" s="61">
        <f t="shared" si="1"/>
        <v>-0.47720806201297489</v>
      </c>
      <c r="M22" s="61">
        <f t="shared" si="2"/>
        <v>-0.5302534273022802</v>
      </c>
      <c r="N22" s="61">
        <f t="shared" si="3"/>
        <v>-0.52220497362455065</v>
      </c>
      <c r="O22" s="61">
        <f t="shared" si="4"/>
        <v>-0.35506664360610268</v>
      </c>
      <c r="P22" s="37">
        <f t="shared" si="5"/>
        <v>2.6265776206530669</v>
      </c>
      <c r="Q22" s="37">
        <f t="shared" si="6"/>
        <v>8.1193856472983994E-2</v>
      </c>
      <c r="R22" s="37">
        <f t="shared" si="7"/>
        <v>23.174974112843056</v>
      </c>
      <c r="S22" s="62">
        <f t="shared" si="8"/>
        <v>21.646830303838403</v>
      </c>
      <c r="T22" s="37">
        <f t="shared" si="9"/>
        <v>8.1193856472983994E-2</v>
      </c>
      <c r="U22" s="66">
        <f t="shared" si="10"/>
        <v>2</v>
      </c>
    </row>
    <row r="23" spans="1:21" ht="17">
      <c r="A23" s="36">
        <f t="shared" si="11"/>
        <v>9</v>
      </c>
      <c r="B23" s="55" t="s">
        <v>19</v>
      </c>
      <c r="C23" s="56">
        <v>47474</v>
      </c>
      <c r="D23" s="57">
        <v>25892</v>
      </c>
      <c r="E23" s="57">
        <v>3378</v>
      </c>
      <c r="F23" s="56">
        <v>2098</v>
      </c>
      <c r="G23" s="56">
        <v>108334</v>
      </c>
      <c r="H23" s="58">
        <v>0.72776782912105198</v>
      </c>
      <c r="I23" s="56">
        <f t="shared" si="0"/>
        <v>78842</v>
      </c>
      <c r="J23" s="59">
        <f>SUM('Official by Party and County'!E47:N47)</f>
        <v>48203</v>
      </c>
      <c r="K23" s="60">
        <f>SUM('Official by Party and County'!E76:M76)</f>
        <v>19814</v>
      </c>
      <c r="L23" s="61">
        <f t="shared" si="1"/>
        <v>-0.35134617826461162</v>
      </c>
      <c r="M23" s="61">
        <f t="shared" si="2"/>
        <v>-0.21952411964919968</v>
      </c>
      <c r="N23" s="61">
        <f t="shared" si="3"/>
        <v>-0.18062181674595687</v>
      </c>
      <c r="O23" s="61">
        <f t="shared" si="4"/>
        <v>-0.41349083482708138</v>
      </c>
      <c r="P23" s="37">
        <f t="shared" si="5"/>
        <v>1.6632436805841331</v>
      </c>
      <c r="Q23" s="37">
        <f t="shared" si="6"/>
        <v>0.35803676418197156</v>
      </c>
      <c r="R23" s="37">
        <f t="shared" si="7"/>
        <v>18.862292582816096</v>
      </c>
      <c r="S23" s="62">
        <f t="shared" si="8"/>
        <v>18.798510680698179</v>
      </c>
      <c r="T23" s="37">
        <f t="shared" si="9"/>
        <v>0.35803676418197156</v>
      </c>
      <c r="U23" s="66">
        <f t="shared" si="10"/>
        <v>2</v>
      </c>
    </row>
    <row r="24" spans="1:21" ht="17">
      <c r="A24" s="36">
        <f t="shared" si="11"/>
        <v>10</v>
      </c>
      <c r="B24" s="55" t="s">
        <v>20</v>
      </c>
      <c r="C24" s="56">
        <v>10471</v>
      </c>
      <c r="D24" s="57">
        <v>3701</v>
      </c>
      <c r="E24" s="57">
        <v>889</v>
      </c>
      <c r="F24" s="56">
        <v>256</v>
      </c>
      <c r="G24" s="56">
        <v>21223</v>
      </c>
      <c r="H24" s="58">
        <v>0.72171700513593695</v>
      </c>
      <c r="I24" s="56">
        <f t="shared" si="0"/>
        <v>15317</v>
      </c>
      <c r="J24" s="59">
        <f>SUM('Official by Party and County'!E48:N48)</f>
        <v>7057</v>
      </c>
      <c r="K24" s="60">
        <f>SUM('Official by Party and County'!E77:M77)</f>
        <v>6479</v>
      </c>
      <c r="L24" s="61">
        <f t="shared" si="1"/>
        <v>-0.5693491209574969</v>
      </c>
      <c r="M24" s="61">
        <f t="shared" si="2"/>
        <v>-0.67723364942878883</v>
      </c>
      <c r="N24" s="61">
        <f t="shared" si="3"/>
        <v>-0.6077149422147371</v>
      </c>
      <c r="O24" s="61">
        <f t="shared" si="4"/>
        <v>-0.84416335551903876</v>
      </c>
      <c r="P24" s="37">
        <f t="shared" si="5"/>
        <v>4.2158942224403493</v>
      </c>
      <c r="Q24" s="37">
        <f t="shared" si="6"/>
        <v>6.4444987313362873E-2</v>
      </c>
      <c r="R24" s="37">
        <f t="shared" si="7"/>
        <v>25.418697428723579</v>
      </c>
      <c r="S24" s="62">
        <f t="shared" si="8"/>
        <v>26.116257608976444</v>
      </c>
      <c r="T24" s="37">
        <f t="shared" si="9"/>
        <v>6.4444987313362873E-2</v>
      </c>
      <c r="U24" s="66">
        <f t="shared" si="10"/>
        <v>2</v>
      </c>
    </row>
    <row r="25" spans="1:21" ht="17">
      <c r="A25" s="36">
        <f t="shared" si="11"/>
        <v>11</v>
      </c>
      <c r="B25" s="55" t="s">
        <v>21</v>
      </c>
      <c r="C25" s="56">
        <v>87506</v>
      </c>
      <c r="D25" s="57">
        <v>30334</v>
      </c>
      <c r="E25" s="57">
        <v>6543</v>
      </c>
      <c r="F25" s="56">
        <v>2429</v>
      </c>
      <c r="G25" s="56">
        <v>164464</v>
      </c>
      <c r="H25" s="58">
        <v>0.77106236015176599</v>
      </c>
      <c r="I25" s="56">
        <f t="shared" si="0"/>
        <v>126812</v>
      </c>
      <c r="J25" s="59">
        <f>SUM('Official by Party and County'!E49:N49)</f>
        <v>47929</v>
      </c>
      <c r="K25" s="60">
        <f>SUM('Official by Party and County'!E78:M78)</f>
        <v>53332</v>
      </c>
      <c r="L25" s="61">
        <f t="shared" si="1"/>
        <v>-7.4134722409657045E-2</v>
      </c>
      <c r="M25" s="61">
        <f t="shared" si="2"/>
        <v>-0.12790383524196544</v>
      </c>
      <c r="N25" s="61">
        <f t="shared" si="3"/>
        <v>-0.18346592106663073</v>
      </c>
      <c r="O25" s="61">
        <f t="shared" si="4"/>
        <v>0.6690199674641093</v>
      </c>
      <c r="P25" s="37">
        <f t="shared" si="5"/>
        <v>0.64909539000442384</v>
      </c>
      <c r="Q25" s="37">
        <f t="shared" si="6"/>
        <v>2.2091990308924161</v>
      </c>
      <c r="R25" s="37">
        <f t="shared" si="7"/>
        <v>18.159702435184801</v>
      </c>
      <c r="S25" s="62">
        <f t="shared" si="8"/>
        <v>12.483457354012023</v>
      </c>
      <c r="T25" s="37">
        <f t="shared" si="9"/>
        <v>0.64909539000442384</v>
      </c>
      <c r="U25" s="45">
        <f t="shared" si="10"/>
        <v>1</v>
      </c>
    </row>
    <row r="26" spans="1:21" ht="17">
      <c r="A26" s="36">
        <f t="shared" si="11"/>
        <v>12</v>
      </c>
      <c r="B26" s="55" t="s">
        <v>22</v>
      </c>
      <c r="C26" s="56">
        <v>9694</v>
      </c>
      <c r="D26" s="57">
        <v>3431</v>
      </c>
      <c r="E26" s="57">
        <v>780</v>
      </c>
      <c r="F26" s="56">
        <v>243</v>
      </c>
      <c r="G26" s="56">
        <v>19544</v>
      </c>
      <c r="H26" s="58">
        <v>0.72390503479328705</v>
      </c>
      <c r="I26" s="56">
        <f t="shared" si="0"/>
        <v>14148</v>
      </c>
      <c r="J26" s="59">
        <f>SUM('Official by Party and County'!E50:N50)</f>
        <v>3058</v>
      </c>
      <c r="K26" s="60">
        <f>SUM('Official by Party and County'!E79:M79)</f>
        <v>9675</v>
      </c>
      <c r="L26" s="61">
        <f t="shared" si="1"/>
        <v>-0.57889605577209091</v>
      </c>
      <c r="M26" s="61">
        <f t="shared" si="2"/>
        <v>-0.68280264465390217</v>
      </c>
      <c r="N26" s="61">
        <f t="shared" si="3"/>
        <v>-0.6492243333766885</v>
      </c>
      <c r="O26" s="61">
        <f t="shared" si="4"/>
        <v>-0.74094405472177627</v>
      </c>
      <c r="P26" s="37">
        <f t="shared" si="5"/>
        <v>4.0603352045751446</v>
      </c>
      <c r="Q26" s="37">
        <f t="shared" si="6"/>
        <v>3.7763264897985177E-2</v>
      </c>
      <c r="R26" s="37">
        <f t="shared" si="7"/>
        <v>25.640332959650443</v>
      </c>
      <c r="S26" s="62">
        <f t="shared" si="8"/>
        <v>25.688927026660473</v>
      </c>
      <c r="T26" s="37">
        <f t="shared" si="9"/>
        <v>3.7763264897985177E-2</v>
      </c>
      <c r="U26" s="66">
        <f t="shared" si="10"/>
        <v>2</v>
      </c>
    </row>
    <row r="27" spans="1:21" ht="17">
      <c r="A27" s="36">
        <f t="shared" si="11"/>
        <v>13</v>
      </c>
      <c r="B27" s="55" t="s">
        <v>23</v>
      </c>
      <c r="C27" s="56">
        <v>82007</v>
      </c>
      <c r="D27" s="57">
        <v>44364</v>
      </c>
      <c r="E27" s="57">
        <v>5632</v>
      </c>
      <c r="F27" s="56">
        <v>2340</v>
      </c>
      <c r="G27" s="56">
        <v>174334</v>
      </c>
      <c r="H27" s="58">
        <v>0.77060699576674696</v>
      </c>
      <c r="I27" s="56">
        <f t="shared" si="0"/>
        <v>134343</v>
      </c>
      <c r="J27" s="59">
        <f>SUM('Official by Party and County'!E51:N51)</f>
        <v>48453</v>
      </c>
      <c r="K27" s="60">
        <f>SUM('Official by Party and County'!E80:M80)</f>
        <v>62788</v>
      </c>
      <c r="L27" s="61">
        <f t="shared" si="1"/>
        <v>-0.15392607668575928</v>
      </c>
      <c r="M27" s="61">
        <f t="shared" si="2"/>
        <v>0.16147765738151418</v>
      </c>
      <c r="N27" s="61">
        <f t="shared" si="3"/>
        <v>-0.17802683105191142</v>
      </c>
      <c r="O27" s="61">
        <f t="shared" si="4"/>
        <v>0.97441474479167955</v>
      </c>
      <c r="P27" s="37">
        <f t="shared" si="5"/>
        <v>0.6812315738894863</v>
      </c>
      <c r="Q27" s="37">
        <f t="shared" si="6"/>
        <v>3.3993916539764752</v>
      </c>
      <c r="R27" s="37">
        <f t="shared" si="7"/>
        <v>17.52212585648526</v>
      </c>
      <c r="S27" s="62">
        <f t="shared" si="8"/>
        <v>10.582395564824488</v>
      </c>
      <c r="T27" s="37">
        <f t="shared" si="9"/>
        <v>0.6812315738894863</v>
      </c>
      <c r="U27" s="45">
        <f t="shared" si="10"/>
        <v>1</v>
      </c>
    </row>
    <row r="28" spans="1:21" ht="17">
      <c r="A28" s="36">
        <f t="shared" si="11"/>
        <v>14</v>
      </c>
      <c r="B28" s="55" t="s">
        <v>24</v>
      </c>
      <c r="C28" s="56">
        <v>91273</v>
      </c>
      <c r="D28" s="57">
        <v>59146</v>
      </c>
      <c r="E28" s="57">
        <v>10088</v>
      </c>
      <c r="F28" s="56">
        <v>3161</v>
      </c>
      <c r="G28" s="56">
        <v>207245</v>
      </c>
      <c r="H28" s="58">
        <v>0.78973195975777499</v>
      </c>
      <c r="I28" s="56">
        <f t="shared" si="0"/>
        <v>163668</v>
      </c>
      <c r="J28" s="59">
        <f>SUM('Official by Party and County'!E52:N52)</f>
        <v>84160</v>
      </c>
      <c r="K28" s="60">
        <f>SUM('Official by Party and County'!E81:M81)</f>
        <v>45869</v>
      </c>
      <c r="L28" s="61">
        <f t="shared" si="1"/>
        <v>0.23635962545947847</v>
      </c>
      <c r="M28" s="61">
        <f t="shared" si="2"/>
        <v>0.46636983300234636</v>
      </c>
      <c r="N28" s="61">
        <f t="shared" si="3"/>
        <v>0.19260978565721551</v>
      </c>
      <c r="O28" s="61">
        <f t="shared" si="4"/>
        <v>0.4279919193258207</v>
      </c>
      <c r="P28" s="37">
        <f t="shared" si="5"/>
        <v>0</v>
      </c>
      <c r="Q28" s="37">
        <f t="shared" si="6"/>
        <v>3.3344280705583147</v>
      </c>
      <c r="R28" s="37">
        <f t="shared" si="7"/>
        <v>12.182662937902647</v>
      </c>
      <c r="S28" s="62">
        <f t="shared" si="8"/>
        <v>9.4480979572539567</v>
      </c>
      <c r="T28" s="37">
        <f t="shared" si="9"/>
        <v>0</v>
      </c>
      <c r="U28" s="45">
        <f>MATCH(T28, P28:S28, 0)</f>
        <v>1</v>
      </c>
    </row>
    <row r="29" spans="1:21" ht="17">
      <c r="A29" s="36">
        <f t="shared" si="11"/>
        <v>15</v>
      </c>
      <c r="B29" s="55" t="s">
        <v>25</v>
      </c>
      <c r="C29" s="56">
        <v>5995</v>
      </c>
      <c r="D29" s="57">
        <v>3368</v>
      </c>
      <c r="E29" s="57">
        <v>574</v>
      </c>
      <c r="F29" s="56">
        <v>223</v>
      </c>
      <c r="G29" s="56">
        <v>12952</v>
      </c>
      <c r="H29" s="58">
        <v>0.78443483631871502</v>
      </c>
      <c r="I29" s="56">
        <f t="shared" si="0"/>
        <v>10160</v>
      </c>
      <c r="J29" s="59">
        <f>SUM('Official by Party and County'!E53:N53)</f>
        <v>4769</v>
      </c>
      <c r="K29" s="60">
        <f>SUM('Official by Party and County'!E82:M82)</f>
        <v>3920</v>
      </c>
      <c r="L29" s="61">
        <f t="shared" si="1"/>
        <v>-0.5969388867060943</v>
      </c>
      <c r="M29" s="61">
        <f t="shared" si="2"/>
        <v>-0.68410207687309521</v>
      </c>
      <c r="N29" s="61">
        <f t="shared" si="3"/>
        <v>-0.6314642512866413</v>
      </c>
      <c r="O29" s="61">
        <f t="shared" si="4"/>
        <v>-0.92680984824125245</v>
      </c>
      <c r="P29" s="37">
        <f t="shared" si="5"/>
        <v>4.5325578735576144</v>
      </c>
      <c r="Q29" s="37">
        <f t="shared" si="6"/>
        <v>0.11694720205056353</v>
      </c>
      <c r="R29" s="37">
        <f t="shared" si="7"/>
        <v>25.845939362286749</v>
      </c>
      <c r="S29" s="62">
        <f t="shared" si="8"/>
        <v>26.92102341220545</v>
      </c>
      <c r="T29" s="37">
        <f t="shared" si="9"/>
        <v>0.11694720205056353</v>
      </c>
      <c r="U29" s="66">
        <f t="shared" si="10"/>
        <v>2</v>
      </c>
    </row>
    <row r="30" spans="1:21" ht="17">
      <c r="A30" s="36">
        <f t="shared" si="11"/>
        <v>16</v>
      </c>
      <c r="B30" s="55" t="s">
        <v>26</v>
      </c>
      <c r="C30" s="56">
        <v>258299</v>
      </c>
      <c r="D30" s="57">
        <v>160992</v>
      </c>
      <c r="E30" s="57">
        <v>51381</v>
      </c>
      <c r="F30" s="56">
        <v>12757</v>
      </c>
      <c r="G30" s="56">
        <v>656674</v>
      </c>
      <c r="H30" s="58">
        <v>0.73617807313826999</v>
      </c>
      <c r="I30" s="56">
        <f t="shared" si="0"/>
        <v>483429</v>
      </c>
      <c r="J30" s="59">
        <f>SUM('Official by Party and County'!E54:N54)</f>
        <v>298042</v>
      </c>
      <c r="K30" s="60">
        <f>SUM('Official by Party and County'!E83:M83)</f>
        <v>88778</v>
      </c>
      <c r="L30" s="61">
        <f t="shared" si="1"/>
        <v>3.8530713621478321</v>
      </c>
      <c r="M30" s="61">
        <f t="shared" si="2"/>
        <v>2.5670360837315629</v>
      </c>
      <c r="N30" s="61">
        <f t="shared" si="3"/>
        <v>2.4126927065125514</v>
      </c>
      <c r="O30" s="61">
        <f t="shared" si="4"/>
        <v>1.8137982328144746</v>
      </c>
      <c r="P30" s="37">
        <f t="shared" si="5"/>
        <v>24.3426297972306</v>
      </c>
      <c r="Q30" s="37">
        <f t="shared" si="6"/>
        <v>43.583622901308793</v>
      </c>
      <c r="R30" s="37">
        <f t="shared" si="7"/>
        <v>10.201047180655177</v>
      </c>
      <c r="S30" s="62">
        <f t="shared" si="8"/>
        <v>8.3898813910971413</v>
      </c>
      <c r="T30" s="37">
        <f t="shared" si="9"/>
        <v>8.3898813910971413</v>
      </c>
      <c r="U30" s="68">
        <f t="shared" si="10"/>
        <v>4</v>
      </c>
    </row>
    <row r="31" spans="1:21" ht="17">
      <c r="A31" s="36">
        <f t="shared" si="11"/>
        <v>17</v>
      </c>
      <c r="B31" s="55" t="s">
        <v>27</v>
      </c>
      <c r="C31" s="56">
        <v>198116</v>
      </c>
      <c r="D31" s="57">
        <v>158912</v>
      </c>
      <c r="E31" s="57">
        <v>23034</v>
      </c>
      <c r="F31" s="56">
        <v>14200</v>
      </c>
      <c r="G31" s="56">
        <v>575809</v>
      </c>
      <c r="H31" s="58">
        <v>0.68470968671903398</v>
      </c>
      <c r="I31" s="56">
        <f t="shared" si="0"/>
        <v>394262</v>
      </c>
      <c r="J31" s="59">
        <f>SUM('Official by Party and County'!E55:N55)</f>
        <v>325977</v>
      </c>
      <c r="K31" s="60">
        <f>SUM('Official by Party and County'!E84:M84)</f>
        <v>27234</v>
      </c>
      <c r="L31" s="61">
        <f t="shared" si="1"/>
        <v>1.3702552044478644</v>
      </c>
      <c r="M31" s="61">
        <f t="shared" si="2"/>
        <v>2.5241341945899491</v>
      </c>
      <c r="N31" s="61">
        <f t="shared" si="3"/>
        <v>2.7026564079651929</v>
      </c>
      <c r="O31" s="61">
        <f t="shared" si="4"/>
        <v>-0.17385153197486364</v>
      </c>
      <c r="P31" s="37">
        <f t="shared" si="5"/>
        <v>12.182662937902647</v>
      </c>
      <c r="Q31" s="37">
        <f t="shared" si="6"/>
        <v>24.079457269272286</v>
      </c>
      <c r="R31" s="37">
        <f t="shared" si="7"/>
        <v>0</v>
      </c>
      <c r="S31" s="62">
        <f t="shared" si="8"/>
        <v>8.7083642175319085</v>
      </c>
      <c r="T31" s="37">
        <f t="shared" si="9"/>
        <v>0</v>
      </c>
      <c r="U31" s="67">
        <f t="shared" si="10"/>
        <v>3</v>
      </c>
    </row>
    <row r="32" spans="1:21" ht="17">
      <c r="A32" s="36">
        <f t="shared" si="11"/>
        <v>18</v>
      </c>
      <c r="B32" s="55" t="s">
        <v>28</v>
      </c>
      <c r="C32" s="56">
        <v>14339</v>
      </c>
      <c r="D32" s="57">
        <v>10711</v>
      </c>
      <c r="E32" s="57">
        <v>1283</v>
      </c>
      <c r="F32" s="56">
        <v>389</v>
      </c>
      <c r="G32" s="56">
        <v>34795</v>
      </c>
      <c r="H32" s="58">
        <v>0.767983905733582</v>
      </c>
      <c r="I32" s="56">
        <f t="shared" si="0"/>
        <v>26722</v>
      </c>
      <c r="J32" s="59">
        <f>SUM('Official by Party and County'!E56:N56)</f>
        <v>8136</v>
      </c>
      <c r="K32" s="60">
        <f>SUM('Official by Party and County'!E85:M85)</f>
        <v>14140</v>
      </c>
      <c r="L32" s="61">
        <f t="shared" si="1"/>
        <v>-0.53484001713226714</v>
      </c>
      <c r="M32" s="61">
        <f t="shared" si="2"/>
        <v>-0.53264603265825483</v>
      </c>
      <c r="N32" s="61">
        <f t="shared" si="3"/>
        <v>-0.59651498395923686</v>
      </c>
      <c r="O32" s="61">
        <f t="shared" si="4"/>
        <v>-0.59674061978442416</v>
      </c>
      <c r="P32" s="37">
        <f t="shared" si="5"/>
        <v>3.2655762673087851</v>
      </c>
      <c r="Q32" s="37">
        <f t="shared" si="6"/>
        <v>1.0640961738652822E-2</v>
      </c>
      <c r="R32" s="37">
        <f t="shared" si="7"/>
        <v>24.036660214864014</v>
      </c>
      <c r="S32" s="62">
        <f t="shared" si="8"/>
        <v>23.632250134872233</v>
      </c>
      <c r="T32" s="37">
        <f t="shared" si="9"/>
        <v>1.0640961738652822E-2</v>
      </c>
      <c r="U32" s="66">
        <f t="shared" si="10"/>
        <v>2</v>
      </c>
    </row>
    <row r="33" spans="1:21" ht="17">
      <c r="A33" s="36">
        <f t="shared" si="11"/>
        <v>19</v>
      </c>
      <c r="B33" s="55" t="s">
        <v>29</v>
      </c>
      <c r="C33" s="56">
        <v>33058</v>
      </c>
      <c r="D33" s="57">
        <v>13014</v>
      </c>
      <c r="E33" s="57">
        <v>3006</v>
      </c>
      <c r="F33" s="56">
        <v>1153</v>
      </c>
      <c r="G33" s="56">
        <v>69372</v>
      </c>
      <c r="H33" s="58">
        <v>0.72408176209421704</v>
      </c>
      <c r="I33" s="56">
        <f t="shared" si="0"/>
        <v>50231</v>
      </c>
      <c r="J33" s="59">
        <f>SUM('Official by Party and County'!E57:N57)</f>
        <v>18413</v>
      </c>
      <c r="K33" s="60">
        <f>SUM('Official by Party and County'!E86:M86)</f>
        <v>22686</v>
      </c>
      <c r="L33" s="61">
        <f t="shared" si="1"/>
        <v>-0.38392837781533612</v>
      </c>
      <c r="M33" s="61">
        <f t="shared" si="2"/>
        <v>-0.48514456597886257</v>
      </c>
      <c r="N33" s="61">
        <f t="shared" si="3"/>
        <v>-0.48984031204841555</v>
      </c>
      <c r="O33" s="61">
        <f t="shared" si="4"/>
        <v>-0.32073556827835237</v>
      </c>
      <c r="P33" s="37">
        <f t="shared" si="5"/>
        <v>2.3164678450277103</v>
      </c>
      <c r="Q33" s="37">
        <f t="shared" si="6"/>
        <v>0.12095604904101842</v>
      </c>
      <c r="R33" s="37">
        <f t="shared" si="7"/>
        <v>22.346528926510771</v>
      </c>
      <c r="S33" s="62">
        <f t="shared" si="8"/>
        <v>20.786416352528882</v>
      </c>
      <c r="T33" s="37">
        <f t="shared" si="9"/>
        <v>0.12095604904101842</v>
      </c>
      <c r="U33" s="66">
        <f t="shared" si="10"/>
        <v>2</v>
      </c>
    </row>
    <row r="34" spans="1:21" ht="17">
      <c r="A34" s="36">
        <f t="shared" si="11"/>
        <v>20</v>
      </c>
      <c r="B34" s="55" t="s">
        <v>30</v>
      </c>
      <c r="C34" s="56">
        <v>6314</v>
      </c>
      <c r="D34" s="57">
        <v>2521</v>
      </c>
      <c r="E34" s="57">
        <v>421</v>
      </c>
      <c r="F34" s="56">
        <v>696</v>
      </c>
      <c r="G34" s="56">
        <v>12948</v>
      </c>
      <c r="H34" s="58">
        <v>0.76861291319122604</v>
      </c>
      <c r="I34" s="56">
        <f t="shared" si="0"/>
        <v>9952</v>
      </c>
      <c r="J34" s="59">
        <f>SUM('Official by Party and County'!E58:N58)</f>
        <v>4690</v>
      </c>
      <c r="K34" s="60">
        <f>SUM('Official by Party and County'!E87:M87)</f>
        <v>4147</v>
      </c>
      <c r="L34" s="61">
        <f t="shared" si="1"/>
        <v>-0.61033963006969871</v>
      </c>
      <c r="M34" s="61">
        <f t="shared" si="2"/>
        <v>-0.70157222115335804</v>
      </c>
      <c r="N34" s="61">
        <f t="shared" si="3"/>
        <v>-0.63228426676595972</v>
      </c>
      <c r="O34" s="61">
        <f t="shared" si="4"/>
        <v>-0.91947856498687863</v>
      </c>
      <c r="P34" s="37">
        <f t="shared" si="5"/>
        <v>4.5771151749961376</v>
      </c>
      <c r="Q34" s="37">
        <f t="shared" si="6"/>
        <v>0.11946449393182879</v>
      </c>
      <c r="R34" s="37">
        <f t="shared" si="7"/>
        <v>26.005726755419765</v>
      </c>
      <c r="S34" s="62">
        <f t="shared" si="8"/>
        <v>27.012939957431627</v>
      </c>
      <c r="T34" s="37">
        <f t="shared" si="9"/>
        <v>0.11946449393182879</v>
      </c>
      <c r="U34" s="66">
        <f t="shared" si="10"/>
        <v>2</v>
      </c>
    </row>
    <row r="35" spans="1:21" ht="17">
      <c r="A35" s="36">
        <f t="shared" si="11"/>
        <v>21</v>
      </c>
      <c r="B35" s="55" t="s">
        <v>31</v>
      </c>
      <c r="C35" s="56">
        <v>9919</v>
      </c>
      <c r="D35" s="57">
        <v>9228</v>
      </c>
      <c r="E35" s="57">
        <v>1357</v>
      </c>
      <c r="F35" s="56">
        <v>209</v>
      </c>
      <c r="G35" s="56">
        <v>26747</v>
      </c>
      <c r="H35" s="58">
        <v>0.77440460612405104</v>
      </c>
      <c r="I35" s="56">
        <f t="shared" si="0"/>
        <v>20713</v>
      </c>
      <c r="J35" s="59">
        <f>SUM('Official by Party and County'!E59:N59)</f>
        <v>7769</v>
      </c>
      <c r="K35" s="60">
        <f>SUM('Official by Party and County'!E88:M88)</f>
        <v>9666</v>
      </c>
      <c r="L35" s="61">
        <f t="shared" si="1"/>
        <v>-0.52835861184529509</v>
      </c>
      <c r="M35" s="61">
        <f t="shared" si="2"/>
        <v>-0.56323425457989562</v>
      </c>
      <c r="N35" s="61">
        <f t="shared" si="3"/>
        <v>-0.60032442295809563</v>
      </c>
      <c r="O35" s="61">
        <f t="shared" si="4"/>
        <v>-0.74123472233979104</v>
      </c>
      <c r="P35" s="37">
        <f t="shared" si="5"/>
        <v>3.6407141584056157</v>
      </c>
      <c r="Q35" s="37">
        <f t="shared" si="6"/>
        <v>1.9057232126963343E-2</v>
      </c>
      <c r="R35" s="37">
        <f t="shared" si="7"/>
        <v>24.368184418504068</v>
      </c>
      <c r="S35" s="62">
        <f t="shared" si="8"/>
        <v>24.69177781991111</v>
      </c>
      <c r="T35" s="37">
        <f t="shared" si="9"/>
        <v>1.9057232126963343E-2</v>
      </c>
      <c r="U35" s="66">
        <f t="shared" si="10"/>
        <v>2</v>
      </c>
    </row>
    <row r="36" spans="1:21" ht="17">
      <c r="A36" s="36">
        <f t="shared" si="11"/>
        <v>22</v>
      </c>
      <c r="B36" s="55" t="s">
        <v>32</v>
      </c>
      <c r="C36" s="56">
        <v>50177</v>
      </c>
      <c r="D36" s="57">
        <v>11796</v>
      </c>
      <c r="E36" s="57">
        <v>3233</v>
      </c>
      <c r="F36" s="56">
        <v>1356</v>
      </c>
      <c r="G36" s="56">
        <v>93666</v>
      </c>
      <c r="H36" s="58">
        <v>0.71063139239425199</v>
      </c>
      <c r="I36" s="56">
        <f t="shared" si="0"/>
        <v>66562</v>
      </c>
      <c r="J36" s="59">
        <f>SUM('Official by Party and County'!E60:N60)</f>
        <v>22424</v>
      </c>
      <c r="K36" s="60">
        <f>SUM('Official by Party and County'!E89:M89)</f>
        <v>32807</v>
      </c>
      <c r="L36" s="61">
        <f t="shared" si="1"/>
        <v>-0.36404622916475959</v>
      </c>
      <c r="M36" s="61">
        <f t="shared" si="2"/>
        <v>-0.51026692221659586</v>
      </c>
      <c r="N36" s="61">
        <f t="shared" si="3"/>
        <v>-0.44820636157314997</v>
      </c>
      <c r="O36" s="61">
        <f t="shared" si="4"/>
        <v>6.1363163803128534E-3</v>
      </c>
      <c r="P36" s="37">
        <f t="shared" si="5"/>
        <v>1.9029140261993336</v>
      </c>
      <c r="Q36" s="37">
        <f t="shared" si="6"/>
        <v>0.4346196311253025</v>
      </c>
      <c r="R36" s="37">
        <f t="shared" si="7"/>
        <v>22.175723418325969</v>
      </c>
      <c r="S36" s="62">
        <f t="shared" si="8"/>
        <v>18.920874100363445</v>
      </c>
      <c r="T36" s="37">
        <f t="shared" si="9"/>
        <v>0.4346196311253025</v>
      </c>
      <c r="U36" s="66">
        <f t="shared" si="10"/>
        <v>2</v>
      </c>
    </row>
    <row r="37" spans="1:21" ht="17">
      <c r="A37" s="36">
        <f t="shared" si="11"/>
        <v>23</v>
      </c>
      <c r="B37" s="55" t="s">
        <v>33</v>
      </c>
      <c r="C37" s="56">
        <v>28295</v>
      </c>
      <c r="D37" s="57">
        <v>11141</v>
      </c>
      <c r="E37" s="57">
        <v>2421</v>
      </c>
      <c r="F37" s="56">
        <v>1073</v>
      </c>
      <c r="G37" s="56">
        <v>59712</v>
      </c>
      <c r="H37" s="58">
        <v>0.71895096463022501</v>
      </c>
      <c r="I37" s="56">
        <f t="shared" si="0"/>
        <v>42930</v>
      </c>
      <c r="J37" s="59">
        <f>SUM('Official by Party and County'!E61:N61)</f>
        <v>18363</v>
      </c>
      <c r="K37" s="60">
        <f>SUM('Official by Party and County'!E90:M90)</f>
        <v>17957</v>
      </c>
      <c r="L37" s="61">
        <f t="shared" si="1"/>
        <v>-0.43516651420558838</v>
      </c>
      <c r="M37" s="61">
        <f t="shared" si="2"/>
        <v>-0.52377689211455591</v>
      </c>
      <c r="N37" s="61">
        <f t="shared" si="3"/>
        <v>-0.49035930918722465</v>
      </c>
      <c r="O37" s="61">
        <f t="shared" si="4"/>
        <v>-0.47346525334413914</v>
      </c>
      <c r="P37" s="37">
        <f t="shared" si="5"/>
        <v>2.710409712183945</v>
      </c>
      <c r="Q37" s="37">
        <f t="shared" si="6"/>
        <v>3.7182516396623164E-2</v>
      </c>
      <c r="R37" s="37">
        <f t="shared" si="7"/>
        <v>22.834427326656936</v>
      </c>
      <c r="S37" s="62">
        <f t="shared" si="8"/>
        <v>22.026803137306956</v>
      </c>
      <c r="T37" s="37">
        <f t="shared" si="9"/>
        <v>3.7182516396623164E-2</v>
      </c>
      <c r="U37" s="66">
        <f t="shared" si="10"/>
        <v>2</v>
      </c>
    </row>
    <row r="38" spans="1:21" ht="17">
      <c r="A38" s="36">
        <f t="shared" si="11"/>
        <v>24</v>
      </c>
      <c r="B38" s="55" t="s">
        <v>34</v>
      </c>
      <c r="C38" s="56">
        <v>18615</v>
      </c>
      <c r="D38" s="57">
        <v>7343</v>
      </c>
      <c r="E38" s="57">
        <v>2031</v>
      </c>
      <c r="F38" s="56">
        <v>512</v>
      </c>
      <c r="G38" s="56">
        <v>37979</v>
      </c>
      <c r="H38" s="58">
        <v>0.75044103320255895</v>
      </c>
      <c r="I38" s="56">
        <f t="shared" si="0"/>
        <v>28501</v>
      </c>
      <c r="J38" s="59">
        <f>SUM('Official by Party and County'!E62:N62)</f>
        <v>10588</v>
      </c>
      <c r="K38" s="60">
        <f>SUM('Official by Party and County'!E91:M91)</f>
        <v>13224</v>
      </c>
      <c r="L38" s="61">
        <f t="shared" si="1"/>
        <v>-0.46932527179908989</v>
      </c>
      <c r="M38" s="61">
        <f t="shared" si="2"/>
        <v>-0.60211409161448293</v>
      </c>
      <c r="N38" s="61">
        <f t="shared" si="3"/>
        <v>-0.57106336427203885</v>
      </c>
      <c r="O38" s="61">
        <f t="shared" si="4"/>
        <v>-0.62632412401793247</v>
      </c>
      <c r="P38" s="37">
        <f t="shared" si="5"/>
        <v>3.3344280705583147</v>
      </c>
      <c r="Q38" s="37">
        <f t="shared" si="6"/>
        <v>0</v>
      </c>
      <c r="R38" s="37">
        <f t="shared" si="7"/>
        <v>24.079457269272286</v>
      </c>
      <c r="S38" s="37">
        <f t="shared" si="8"/>
        <v>23.811693626384869</v>
      </c>
      <c r="T38" s="37">
        <f t="shared" si="9"/>
        <v>0</v>
      </c>
      <c r="U38" s="66">
        <f t="shared" si="10"/>
        <v>2</v>
      </c>
    </row>
    <row r="39" spans="1:21" ht="16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</row>
    <row r="40" spans="1:21" ht="16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</row>
    <row r="41" spans="1:21" ht="16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</row>
    <row r="42" spans="1:21" ht="16">
      <c r="A42" s="37"/>
      <c r="B42" s="37"/>
      <c r="C42" s="37"/>
      <c r="D42" s="37" t="s">
        <v>68</v>
      </c>
      <c r="E42" s="37" t="s">
        <v>69</v>
      </c>
      <c r="F42" s="37"/>
      <c r="G42" s="37"/>
      <c r="H42" s="37"/>
      <c r="I42" s="37"/>
      <c r="J42" s="63"/>
      <c r="K42" s="63"/>
      <c r="L42" s="37"/>
      <c r="M42" s="37"/>
      <c r="N42" s="37"/>
      <c r="O42" s="37"/>
      <c r="P42" s="37"/>
      <c r="Q42" s="37"/>
      <c r="R42" s="37"/>
      <c r="S42" s="37"/>
      <c r="T42" s="37"/>
      <c r="U42" s="37"/>
    </row>
    <row r="43" spans="1:21" ht="16">
      <c r="A43" s="37"/>
      <c r="B43" s="37"/>
      <c r="C43" s="37"/>
      <c r="D43" s="37">
        <f>D15/I15</f>
        <v>0.12000903779735968</v>
      </c>
      <c r="E43" s="37">
        <f>E15/I15</f>
        <v>4.9707885478196316E-2</v>
      </c>
      <c r="F43" s="37"/>
      <c r="G43" s="37"/>
      <c r="H43" s="37"/>
      <c r="I43" s="37"/>
      <c r="J43" s="63"/>
      <c r="K43" s="63"/>
      <c r="L43" s="37"/>
      <c r="M43" s="37"/>
      <c r="N43" s="37"/>
      <c r="O43" s="37"/>
      <c r="P43" s="37"/>
      <c r="Q43" s="37"/>
      <c r="R43" s="37"/>
      <c r="S43" s="37"/>
      <c r="T43" s="37"/>
      <c r="U43" s="37"/>
    </row>
    <row r="44" spans="1:21" ht="16">
      <c r="A44" s="37"/>
      <c r="B44" s="37"/>
      <c r="C44" s="37"/>
      <c r="D44" s="37">
        <f t="shared" ref="D44:D67" si="12">D16/I16</f>
        <v>0.28029897187139952</v>
      </c>
      <c r="E44" s="37">
        <f t="shared" ref="E44:E66" si="13">E16/I16</f>
        <v>6.0249363382183507E-2</v>
      </c>
      <c r="F44" s="37"/>
      <c r="G44" s="37"/>
      <c r="H44" s="37"/>
      <c r="I44" s="37"/>
      <c r="J44" s="63"/>
      <c r="K44" s="63"/>
      <c r="L44" s="37"/>
      <c r="M44" s="37"/>
      <c r="N44" s="37"/>
      <c r="O44" s="37"/>
      <c r="P44" s="37"/>
      <c r="Q44" s="37"/>
      <c r="R44" s="37"/>
      <c r="S44" s="37"/>
      <c r="T44" s="37"/>
      <c r="U44" s="37"/>
    </row>
    <row r="45" spans="1:21" ht="16">
      <c r="A45" s="37"/>
      <c r="B45" s="37"/>
      <c r="C45" s="37"/>
      <c r="D45" s="37">
        <f t="shared" si="12"/>
        <v>0.27870129870129873</v>
      </c>
      <c r="E45" s="37">
        <f t="shared" si="13"/>
        <v>5.0678210678210676E-2</v>
      </c>
      <c r="F45" s="37"/>
      <c r="G45" s="37"/>
      <c r="H45" s="37"/>
      <c r="I45" s="37"/>
      <c r="J45" s="63"/>
      <c r="K45" s="63"/>
      <c r="L45" s="37"/>
      <c r="M45" s="37"/>
      <c r="N45" s="37"/>
      <c r="O45" s="37"/>
      <c r="P45" s="37"/>
      <c r="Q45" s="37"/>
      <c r="R45" s="37"/>
      <c r="S45" s="37"/>
      <c r="T45" s="37"/>
      <c r="U45" s="37"/>
    </row>
    <row r="46" spans="1:21" ht="16">
      <c r="A46" s="37"/>
      <c r="B46" s="37"/>
      <c r="C46" s="37"/>
      <c r="D46" s="37">
        <f t="shared" si="12"/>
        <v>0.32113519254019229</v>
      </c>
      <c r="E46" s="37">
        <f t="shared" si="13"/>
        <v>5.4430338038378774E-2</v>
      </c>
      <c r="F46" s="37"/>
      <c r="G46" s="37"/>
      <c r="H46" s="37"/>
      <c r="I46" s="37"/>
      <c r="J46" s="63"/>
      <c r="K46" s="63"/>
      <c r="L46" s="37"/>
      <c r="M46" s="37"/>
      <c r="N46" s="37"/>
      <c r="O46" s="37"/>
      <c r="P46" s="37"/>
      <c r="Q46" s="37"/>
      <c r="R46" s="37"/>
      <c r="S46" s="37"/>
      <c r="T46" s="37"/>
      <c r="U46" s="37"/>
    </row>
    <row r="47" spans="1:21" ht="16">
      <c r="A47" s="37"/>
      <c r="B47" s="37"/>
      <c r="C47" s="37"/>
      <c r="D47" s="37">
        <f t="shared" si="12"/>
        <v>0.26075769303181806</v>
      </c>
      <c r="E47" s="37">
        <f t="shared" si="13"/>
        <v>5.5268497793025541E-2</v>
      </c>
      <c r="F47" s="37"/>
      <c r="G47" s="37"/>
      <c r="H47" s="37"/>
      <c r="I47" s="37"/>
      <c r="J47" s="63"/>
      <c r="K47" s="63"/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spans="1:21" ht="16">
      <c r="A48" s="37"/>
      <c r="B48" s="37"/>
      <c r="C48" s="37"/>
      <c r="D48" s="37">
        <f t="shared" si="12"/>
        <v>0.25984528832630099</v>
      </c>
      <c r="E48" s="37">
        <f t="shared" si="13"/>
        <v>3.4177215189873419E-2</v>
      </c>
      <c r="F48" s="37"/>
      <c r="G48" s="37"/>
      <c r="H48" s="37"/>
      <c r="I48" s="37"/>
      <c r="J48" s="63"/>
      <c r="K48" s="63"/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spans="1:21" ht="16">
      <c r="A49" s="37"/>
      <c r="B49" s="37"/>
      <c r="C49" s="37"/>
      <c r="D49" s="37">
        <f t="shared" si="12"/>
        <v>0.21135407996713976</v>
      </c>
      <c r="E49" s="37">
        <f t="shared" si="13"/>
        <v>4.8631003210359625E-2</v>
      </c>
      <c r="F49" s="37"/>
      <c r="G49" s="37"/>
      <c r="H49" s="37"/>
      <c r="I49" s="37"/>
      <c r="J49" s="63"/>
      <c r="K49" s="63"/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spans="1:21" ht="16">
      <c r="A50" s="37"/>
      <c r="B50" s="37"/>
      <c r="C50" s="37"/>
      <c r="D50" s="37">
        <f t="shared" si="12"/>
        <v>0.23749670966043696</v>
      </c>
      <c r="E50" s="37">
        <f t="shared" si="13"/>
        <v>4.2576993945775202E-2</v>
      </c>
      <c r="F50" s="37"/>
      <c r="G50" s="37"/>
      <c r="H50" s="37"/>
      <c r="I50" s="37"/>
      <c r="J50" s="63"/>
      <c r="K50" s="63"/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spans="1:21" ht="16">
      <c r="A51" s="37"/>
      <c r="B51" s="37"/>
      <c r="C51" s="37"/>
      <c r="D51" s="37">
        <f t="shared" si="12"/>
        <v>0.32840364272849498</v>
      </c>
      <c r="E51" s="37">
        <f t="shared" si="13"/>
        <v>4.2845184038964007E-2</v>
      </c>
      <c r="F51" s="37"/>
      <c r="G51" s="37"/>
      <c r="H51" s="37"/>
      <c r="I51" s="37"/>
      <c r="J51" s="63"/>
      <c r="K51" s="63"/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spans="1:21" ht="16">
      <c r="A52" s="37"/>
      <c r="B52" s="37"/>
      <c r="C52" s="37"/>
      <c r="D52" s="37">
        <f t="shared" si="12"/>
        <v>0.24162695044721552</v>
      </c>
      <c r="E52" s="37">
        <f t="shared" si="13"/>
        <v>5.8040086178755633E-2</v>
      </c>
      <c r="F52" s="37"/>
      <c r="G52" s="37"/>
      <c r="H52" s="37"/>
      <c r="I52" s="37"/>
      <c r="J52" s="63"/>
      <c r="K52" s="63"/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 ht="16">
      <c r="A53" s="37"/>
      <c r="B53" s="37"/>
      <c r="C53" s="37"/>
      <c r="D53" s="37">
        <f t="shared" si="12"/>
        <v>0.23920449168848373</v>
      </c>
      <c r="E53" s="37">
        <f t="shared" si="13"/>
        <v>5.1596063464025489E-2</v>
      </c>
      <c r="F53" s="37"/>
      <c r="G53" s="37"/>
      <c r="H53" s="37"/>
      <c r="I53" s="37"/>
      <c r="J53" s="63"/>
      <c r="K53" s="63"/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spans="1:21" ht="16">
      <c r="A54" s="37"/>
      <c r="B54" s="37"/>
      <c r="C54" s="37"/>
      <c r="D54" s="37">
        <f t="shared" si="12"/>
        <v>0.24250777495052303</v>
      </c>
      <c r="E54" s="37">
        <f t="shared" si="13"/>
        <v>5.5131467345207803E-2</v>
      </c>
      <c r="F54" s="37"/>
      <c r="G54" s="37"/>
      <c r="H54" s="37"/>
      <c r="I54" s="37"/>
      <c r="J54" s="63"/>
      <c r="K54" s="63"/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spans="1:21" ht="16">
      <c r="A55" s="37"/>
      <c r="B55" s="37"/>
      <c r="C55" s="37"/>
      <c r="D55" s="37">
        <f t="shared" si="12"/>
        <v>0.33022933833545476</v>
      </c>
      <c r="E55" s="37">
        <f t="shared" si="13"/>
        <v>4.1922541554081719E-2</v>
      </c>
      <c r="F55" s="37"/>
      <c r="G55" s="37"/>
      <c r="H55" s="37"/>
      <c r="I55" s="37"/>
      <c r="J55" s="63"/>
      <c r="K55" s="63"/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spans="1:21" ht="16">
      <c r="A56" s="37"/>
      <c r="B56" s="37"/>
      <c r="C56" s="37"/>
      <c r="D56" s="37">
        <f t="shared" si="12"/>
        <v>0.36137791138157732</v>
      </c>
      <c r="E56" s="37">
        <f t="shared" si="13"/>
        <v>6.1636972407556764E-2</v>
      </c>
      <c r="F56" s="37"/>
      <c r="G56" s="37"/>
      <c r="H56" s="37"/>
      <c r="I56" s="37"/>
      <c r="J56" s="63"/>
      <c r="K56" s="63"/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spans="1:21" ht="16">
      <c r="A57" s="37"/>
      <c r="B57" s="37"/>
      <c r="C57" s="37"/>
      <c r="D57" s="37">
        <f t="shared" si="12"/>
        <v>0.33149606299212597</v>
      </c>
      <c r="E57" s="37">
        <f t="shared" si="13"/>
        <v>5.6496062992125985E-2</v>
      </c>
      <c r="F57" s="37"/>
      <c r="G57" s="37"/>
      <c r="H57" s="37"/>
      <c r="I57" s="37"/>
      <c r="J57" s="63"/>
      <c r="K57" s="63"/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spans="1:21" ht="16">
      <c r="A58" s="37"/>
      <c r="B58" s="37"/>
      <c r="C58" s="37"/>
      <c r="D58" s="37">
        <f t="shared" si="12"/>
        <v>0.33302098136437824</v>
      </c>
      <c r="E58" s="37">
        <f t="shared" si="13"/>
        <v>0.1062844802442551</v>
      </c>
      <c r="F58" s="37"/>
      <c r="G58" s="37"/>
      <c r="H58" s="37"/>
      <c r="I58" s="37"/>
      <c r="J58" s="63"/>
      <c r="K58" s="63"/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spans="1:21" ht="16">
      <c r="A59" s="37"/>
      <c r="B59" s="37"/>
      <c r="C59" s="37"/>
      <c r="D59" s="37">
        <f t="shared" si="12"/>
        <v>0.40306192328958917</v>
      </c>
      <c r="E59" s="37">
        <f t="shared" si="13"/>
        <v>5.8423079069248367E-2</v>
      </c>
      <c r="F59" s="37"/>
      <c r="G59" s="37"/>
      <c r="H59" s="37"/>
      <c r="I59" s="37"/>
      <c r="J59" s="63"/>
      <c r="K59" s="63"/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 spans="1:21" ht="16">
      <c r="A60" s="37"/>
      <c r="B60" s="37"/>
      <c r="C60" s="37"/>
      <c r="D60" s="37">
        <f t="shared" si="12"/>
        <v>0.40083077613951051</v>
      </c>
      <c r="E60" s="37">
        <f t="shared" si="13"/>
        <v>4.8012873287927547E-2</v>
      </c>
      <c r="F60" s="37"/>
      <c r="G60" s="37"/>
      <c r="H60" s="37"/>
      <c r="I60" s="37"/>
      <c r="J60" s="63"/>
      <c r="K60" s="63"/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 ht="16">
      <c r="A61" s="37"/>
      <c r="B61" s="37"/>
      <c r="C61" s="37"/>
      <c r="D61" s="37">
        <f t="shared" si="12"/>
        <v>0.25908303637196156</v>
      </c>
      <c r="E61" s="37">
        <f t="shared" si="13"/>
        <v>5.9843522924090703E-2</v>
      </c>
      <c r="F61" s="37"/>
      <c r="G61" s="37"/>
      <c r="H61" s="37"/>
      <c r="I61" s="37"/>
      <c r="J61" s="63"/>
      <c r="K61" s="63"/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 spans="1:21" ht="16">
      <c r="A62" s="37"/>
      <c r="B62" s="37"/>
      <c r="C62" s="37"/>
      <c r="D62" s="37">
        <f t="shared" si="12"/>
        <v>0.25331591639871381</v>
      </c>
      <c r="E62" s="37">
        <f t="shared" si="13"/>
        <v>4.2303054662379422E-2</v>
      </c>
      <c r="F62" s="37"/>
      <c r="G62" s="37"/>
      <c r="H62" s="37"/>
      <c r="I62" s="37"/>
      <c r="J62" s="63"/>
      <c r="K62" s="63"/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 spans="1:21" ht="16">
      <c r="A63" s="37"/>
      <c r="B63" s="37"/>
      <c r="C63" s="37"/>
      <c r="D63" s="37">
        <f t="shared" si="12"/>
        <v>0.44551730797083955</v>
      </c>
      <c r="E63" s="37">
        <f t="shared" si="13"/>
        <v>6.5514411239318296E-2</v>
      </c>
      <c r="F63" s="37"/>
      <c r="G63" s="37"/>
      <c r="H63" s="37"/>
      <c r="I63" s="37"/>
      <c r="J63" s="63"/>
      <c r="K63" s="63"/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 spans="1:21" ht="16">
      <c r="A64" s="37"/>
      <c r="B64" s="37"/>
      <c r="C64" s="37"/>
      <c r="D64" s="37">
        <f t="shared" si="12"/>
        <v>0.1772182326252216</v>
      </c>
      <c r="E64" s="37">
        <f t="shared" si="13"/>
        <v>4.8571256873291065E-2</v>
      </c>
      <c r="F64" s="37"/>
      <c r="G64" s="37"/>
      <c r="H64" s="37"/>
      <c r="I64" s="37"/>
      <c r="J64" s="63"/>
      <c r="K64" s="63"/>
      <c r="L64" s="37"/>
      <c r="M64" s="37"/>
      <c r="N64" s="37"/>
      <c r="O64" s="37"/>
      <c r="P64" s="37"/>
      <c r="Q64" s="37"/>
      <c r="R64" s="37"/>
      <c r="S64" s="37"/>
      <c r="T64" s="37"/>
      <c r="U64" s="37"/>
    </row>
    <row r="65" spans="1:21" ht="16">
      <c r="A65" s="37"/>
      <c r="B65" s="37"/>
      <c r="C65" s="37"/>
      <c r="D65" s="37">
        <f t="shared" si="12"/>
        <v>0.2595154903331004</v>
      </c>
      <c r="E65" s="37">
        <f t="shared" si="13"/>
        <v>5.6394129979035638E-2</v>
      </c>
      <c r="F65" s="37"/>
      <c r="G65" s="37"/>
      <c r="H65" s="37"/>
      <c r="I65" s="37"/>
      <c r="J65" s="63"/>
      <c r="K65" s="63"/>
      <c r="L65" s="37"/>
      <c r="M65" s="37"/>
      <c r="N65" s="37"/>
      <c r="O65" s="37"/>
      <c r="P65" s="37"/>
      <c r="Q65" s="37"/>
      <c r="R65" s="37"/>
      <c r="S65" s="37"/>
      <c r="T65" s="37"/>
      <c r="U65" s="37"/>
    </row>
    <row r="66" spans="1:21" ht="16">
      <c r="A66" s="37"/>
      <c r="B66" s="37"/>
      <c r="C66" s="37"/>
      <c r="D66" s="37">
        <f t="shared" si="12"/>
        <v>0.25764008280411216</v>
      </c>
      <c r="E66" s="37">
        <f t="shared" si="13"/>
        <v>7.126065752078875E-2</v>
      </c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</row>
    <row r="67" spans="1:21" ht="16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</row>
    <row r="68" spans="1:21" ht="16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</row>
    <row r="69" spans="1:21" ht="16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</row>
    <row r="70" spans="1:21" ht="16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</row>
    <row r="71" spans="1:21" ht="16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</row>
    <row r="72" spans="1:21" ht="16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</row>
    <row r="73" spans="1:21" ht="16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</row>
    <row r="74" spans="1:21" ht="16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</row>
  </sheetData>
  <mergeCells count="2">
    <mergeCell ref="A1:U1"/>
    <mergeCell ref="A2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Official by Party and County</vt:lpstr>
      <vt:lpstr>Cluster Analysis</vt:lpstr>
      <vt:lpstr>cluster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Victoria De Castro</cp:lastModifiedBy>
  <dcterms:created xsi:type="dcterms:W3CDTF">2020-10-19T17:32:52Z</dcterms:created>
  <dcterms:modified xsi:type="dcterms:W3CDTF">2020-10-19T17:33:06Z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